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jdiemer\Desktop\"/>
    </mc:Choice>
  </mc:AlternateContent>
  <xr:revisionPtr revIDLastSave="0" documentId="13_ncr:1_{8146D147-657D-422B-882A-DBBB85D298C9}" xr6:coauthVersionLast="47" xr6:coauthVersionMax="47" xr10:uidLastSave="{00000000-0000-0000-0000-000000000000}"/>
  <bookViews>
    <workbookView xWindow="-110" yWindow="-110" windowWidth="19420" windowHeight="11620" tabRatio="709" activeTab="11" xr2:uid="{00000000-000D-0000-FFFF-FFFF00000000}"/>
  </bookViews>
  <sheets>
    <sheet name="Summary" sheetId="65" r:id="rId1"/>
    <sheet name="Cost" sheetId="17" r:id="rId2"/>
    <sheet name="Project" sheetId="2" r:id="rId3"/>
    <sheet name="Ben1" sheetId="71" r:id="rId4"/>
    <sheet name="Ben2" sheetId="73" r:id="rId5"/>
    <sheet name="Ben3" sheetId="82" r:id="rId6"/>
    <sheet name="Ben4" sheetId="81" r:id="rId7"/>
    <sheet name="Ben5" sheetId="72" r:id="rId8"/>
    <sheet name="Ben6" sheetId="79" state="hidden" r:id="rId9"/>
    <sheet name="Ben7" sheetId="77" r:id="rId10"/>
    <sheet name="Appendix" sheetId="67" r:id="rId11"/>
    <sheet name="a" sheetId="26" r:id="rId12"/>
  </sheets>
  <definedNames>
    <definedName name="_xlnm.Print_Area" localSheetId="10">Appendix!$A$1:$R$61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8" i="17" l="1"/>
  <c r="X28" i="17"/>
  <c r="Y28" i="17"/>
  <c r="X10" i="17"/>
  <c r="Y10" i="17"/>
  <c r="Z13" i="2"/>
  <c r="AA13" i="2"/>
  <c r="AB13" i="2"/>
  <c r="AC13" i="2"/>
  <c r="AD13" i="2"/>
  <c r="AE13" i="2"/>
  <c r="AF13" i="2"/>
  <c r="AG13" i="2"/>
  <c r="AH13" i="2"/>
  <c r="AI13" i="2"/>
  <c r="AJ13" i="2"/>
  <c r="AK13" i="2"/>
  <c r="AL13" i="2"/>
  <c r="AM13" i="2"/>
  <c r="AN13" i="2"/>
  <c r="AO13" i="2"/>
  <c r="AP13" i="2"/>
  <c r="AQ13" i="2"/>
  <c r="AR13" i="2"/>
  <c r="AS13" i="2"/>
  <c r="AT13" i="2"/>
  <c r="AU13" i="2"/>
  <c r="AV13" i="2"/>
  <c r="AW13" i="2"/>
  <c r="AX13" i="2"/>
  <c r="AY13" i="2"/>
  <c r="AZ13" i="2"/>
  <c r="BA13" i="2"/>
  <c r="BB13" i="2"/>
  <c r="BC13" i="2"/>
  <c r="BD13" i="2"/>
  <c r="BE13" i="2"/>
  <c r="BF13" i="2"/>
  <c r="BG13" i="2"/>
  <c r="BH13" i="2"/>
  <c r="BI13" i="2"/>
  <c r="BJ13" i="2"/>
  <c r="BK13" i="2"/>
  <c r="BL13" i="2"/>
  <c r="BM13" i="2"/>
  <c r="BN13" i="2"/>
  <c r="BO13" i="2"/>
  <c r="BP13" i="2"/>
  <c r="BQ13" i="2"/>
  <c r="A65" i="17" l="1"/>
  <c r="AD16" i="17"/>
  <c r="AC16" i="17"/>
  <c r="AB16" i="17"/>
  <c r="B139" i="2"/>
  <c r="I45" i="71"/>
  <c r="I57" i="71"/>
  <c r="I63" i="71"/>
  <c r="I64" i="71"/>
  <c r="I35" i="73"/>
  <c r="C16" i="17"/>
  <c r="Z15" i="17"/>
  <c r="D17" i="17" s="1"/>
  <c r="D22" i="71"/>
  <c r="C22" i="71"/>
  <c r="B22" i="71"/>
  <c r="B135" i="2"/>
  <c r="AE142" i="2"/>
  <c r="AG143" i="2"/>
  <c r="AG144" i="2"/>
  <c r="AH144" i="2"/>
  <c r="AI144" i="2"/>
  <c r="AJ144" i="2"/>
  <c r="AK144" i="2"/>
  <c r="AL144" i="2"/>
  <c r="AA109" i="2" l="1"/>
  <c r="AB109" i="2"/>
  <c r="AC109" i="2"/>
  <c r="AD109" i="2"/>
  <c r="AE109" i="2"/>
  <c r="AF109" i="2"/>
  <c r="AG109" i="2"/>
  <c r="AH109" i="2"/>
  <c r="AI109" i="2"/>
  <c r="AJ109" i="2"/>
  <c r="AK109" i="2"/>
  <c r="AL109" i="2"/>
  <c r="AM109" i="2"/>
  <c r="AN109" i="2"/>
  <c r="AA110" i="2"/>
  <c r="AB110" i="2"/>
  <c r="AC110" i="2"/>
  <c r="AD110" i="2"/>
  <c r="AE110" i="2"/>
  <c r="AF110" i="2"/>
  <c r="AG110" i="2"/>
  <c r="AH110" i="2"/>
  <c r="AI110" i="2"/>
  <c r="AJ110" i="2"/>
  <c r="AK110" i="2"/>
  <c r="AL110" i="2"/>
  <c r="AM110" i="2"/>
  <c r="AN110" i="2"/>
  <c r="Z109" i="2"/>
  <c r="Z110" i="2"/>
  <c r="Z22" i="71" s="1"/>
  <c r="BE109" i="2"/>
  <c r="BF109" i="2"/>
  <c r="BG109" i="2"/>
  <c r="BH109" i="2"/>
  <c r="BI109" i="2"/>
  <c r="BJ109" i="2"/>
  <c r="BK109" i="2"/>
  <c r="BL109" i="2"/>
  <c r="BM109" i="2"/>
  <c r="BN109" i="2"/>
  <c r="BO109" i="2"/>
  <c r="BP109" i="2"/>
  <c r="BQ109" i="2"/>
  <c r="BE110" i="2"/>
  <c r="BF110" i="2"/>
  <c r="BG110" i="2"/>
  <c r="BH110" i="2"/>
  <c r="BI110" i="2"/>
  <c r="BJ110" i="2"/>
  <c r="BK110" i="2"/>
  <c r="BL110" i="2"/>
  <c r="BM110" i="2"/>
  <c r="BN110" i="2"/>
  <c r="BO110" i="2"/>
  <c r="BP110" i="2"/>
  <c r="BQ110" i="2"/>
  <c r="BD110" i="2"/>
  <c r="BD109" i="2"/>
  <c r="AP109" i="2"/>
  <c r="AQ109" i="2"/>
  <c r="AR109" i="2"/>
  <c r="AS109" i="2"/>
  <c r="AT109" i="2"/>
  <c r="AU109" i="2"/>
  <c r="AV109" i="2"/>
  <c r="AW109" i="2"/>
  <c r="AX109" i="2"/>
  <c r="AY109" i="2"/>
  <c r="AZ109" i="2"/>
  <c r="BA109" i="2"/>
  <c r="BB109" i="2"/>
  <c r="BC109" i="2"/>
  <c r="AP110" i="2"/>
  <c r="AQ110" i="2"/>
  <c r="AR110" i="2"/>
  <c r="AS110" i="2"/>
  <c r="AT110" i="2"/>
  <c r="AU110" i="2"/>
  <c r="AV110" i="2"/>
  <c r="AW110" i="2"/>
  <c r="AX110" i="2"/>
  <c r="AY110" i="2"/>
  <c r="AZ110" i="2"/>
  <c r="BA110" i="2"/>
  <c r="BB110" i="2"/>
  <c r="BC110" i="2"/>
  <c r="AO110" i="2"/>
  <c r="AO109" i="2"/>
  <c r="A1" i="71" l="1"/>
  <c r="B30" i="73"/>
  <c r="B64" i="82"/>
  <c r="B60" i="82"/>
  <c r="D15" i="17"/>
  <c r="B52" i="82" l="1"/>
  <c r="I34" i="17"/>
  <c r="AF20" i="17"/>
  <c r="AG20" i="17"/>
  <c r="AH20" i="17"/>
  <c r="AI20" i="17"/>
  <c r="AJ20" i="17"/>
  <c r="AK20" i="17"/>
  <c r="AL20" i="17"/>
  <c r="AM20" i="17"/>
  <c r="AN20" i="17"/>
  <c r="AO20" i="17"/>
  <c r="AP20" i="17"/>
  <c r="AQ20" i="17"/>
  <c r="AR20" i="17"/>
  <c r="AS20" i="17"/>
  <c r="AT20" i="17"/>
  <c r="AU20" i="17"/>
  <c r="AV20" i="17"/>
  <c r="AW20" i="17"/>
  <c r="AX20" i="17"/>
  <c r="AY20" i="17"/>
  <c r="AZ20" i="17"/>
  <c r="BA20" i="17"/>
  <c r="BB20" i="17"/>
  <c r="BC20" i="17"/>
  <c r="BD20" i="17"/>
  <c r="BE20" i="17"/>
  <c r="BF20" i="17"/>
  <c r="BG20" i="17"/>
  <c r="BH20" i="17"/>
  <c r="BI20" i="17"/>
  <c r="BJ20" i="17"/>
  <c r="BK20" i="17"/>
  <c r="BL20" i="17"/>
  <c r="BM20" i="17"/>
  <c r="BN20" i="17"/>
  <c r="BO20" i="17"/>
  <c r="BP20" i="17"/>
  <c r="BQ20" i="17"/>
  <c r="Q20" i="17"/>
  <c r="Q25" i="17" s="1"/>
  <c r="R20" i="17"/>
  <c r="R25" i="17" s="1"/>
  <c r="P20" i="17"/>
  <c r="P25" i="17" s="1"/>
  <c r="H7" i="67"/>
  <c r="V7" i="67" s="1"/>
  <c r="H6" i="67"/>
  <c r="V6" i="67" s="1"/>
  <c r="C8" i="65"/>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A74" i="82"/>
  <c r="BB74" i="82"/>
  <c r="BC74" i="82"/>
  <c r="BD74" i="82"/>
  <c r="BE74" i="82"/>
  <c r="BF74" i="82"/>
  <c r="BG74" i="82"/>
  <c r="BH74" i="82"/>
  <c r="BI74" i="82"/>
  <c r="BJ74" i="82"/>
  <c r="BK74" i="82"/>
  <c r="BL74" i="82"/>
  <c r="BM74" i="82"/>
  <c r="BN74" i="82"/>
  <c r="BO74" i="82"/>
  <c r="BP74" i="82"/>
  <c r="Z74"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A67" i="82"/>
  <c r="BB67" i="82"/>
  <c r="BC67" i="82"/>
  <c r="BD67" i="82"/>
  <c r="BE67" i="82"/>
  <c r="BF67" i="82"/>
  <c r="BG67" i="82"/>
  <c r="BH67" i="82"/>
  <c r="BI67" i="82"/>
  <c r="BJ67" i="82"/>
  <c r="BK67" i="82"/>
  <c r="BL67" i="82"/>
  <c r="BM67" i="82"/>
  <c r="BN67" i="82"/>
  <c r="BO67" i="82"/>
  <c r="BP67"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A68" i="82"/>
  <c r="BB68" i="82"/>
  <c r="BC68" i="82"/>
  <c r="BD68" i="82"/>
  <c r="BE68" i="82"/>
  <c r="BF68" i="82"/>
  <c r="BG68" i="82"/>
  <c r="BH68" i="82"/>
  <c r="BI68" i="82"/>
  <c r="BJ68" i="82"/>
  <c r="BK68" i="82"/>
  <c r="BL68" i="82"/>
  <c r="BM68" i="82"/>
  <c r="BN68" i="82"/>
  <c r="BO68" i="82"/>
  <c r="BP68"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A69" i="82"/>
  <c r="BB69" i="82"/>
  <c r="BC69" i="82"/>
  <c r="BD69" i="82"/>
  <c r="BE69" i="82"/>
  <c r="BF69" i="82"/>
  <c r="BG69" i="82"/>
  <c r="BH69" i="82"/>
  <c r="BI69" i="82"/>
  <c r="BJ69" i="82"/>
  <c r="BK69" i="82"/>
  <c r="BL69" i="82"/>
  <c r="BM69" i="82"/>
  <c r="BN69" i="82"/>
  <c r="BO69" i="82"/>
  <c r="BP69"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A70" i="82"/>
  <c r="BB70" i="82"/>
  <c r="BC70" i="82"/>
  <c r="BD70" i="82"/>
  <c r="BE70" i="82"/>
  <c r="BF70" i="82"/>
  <c r="BG70" i="82"/>
  <c r="BH70" i="82"/>
  <c r="BI70" i="82"/>
  <c r="BJ70" i="82"/>
  <c r="BK70" i="82"/>
  <c r="BL70" i="82"/>
  <c r="BM70" i="82"/>
  <c r="BN70" i="82"/>
  <c r="BO70" i="82"/>
  <c r="BP70" i="82"/>
  <c r="Z70" i="82"/>
  <c r="Z69" i="82"/>
  <c r="Z67" i="82"/>
  <c r="Z68" i="82"/>
  <c r="A2" i="82"/>
  <c r="B29" i="82"/>
  <c r="A1" i="82"/>
  <c r="B32" i="72" l="1"/>
  <c r="B31" i="72"/>
  <c r="I37" i="72"/>
  <c r="AI20" i="73" l="1"/>
  <c r="AJ20" i="73"/>
  <c r="AK20" i="73"/>
  <c r="AL20" i="73"/>
  <c r="AM22" i="71"/>
  <c r="AQ22" i="71"/>
  <c r="AR22" i="71"/>
  <c r="AS22" i="71"/>
  <c r="AT20" i="73"/>
  <c r="AX20" i="73"/>
  <c r="BC22" i="71"/>
  <c r="BD22" i="71"/>
  <c r="BE22" i="71"/>
  <c r="BJ20" i="73"/>
  <c r="BK22" i="71"/>
  <c r="BO22" i="71"/>
  <c r="BP22" i="71"/>
  <c r="BQ22" i="71"/>
  <c r="C95" i="2"/>
  <c r="C94" i="2"/>
  <c r="C93" i="2"/>
  <c r="C92" i="2"/>
  <c r="D81" i="2"/>
  <c r="B15" i="72" s="1"/>
  <c r="D82" i="2"/>
  <c r="B16" i="72" s="1"/>
  <c r="D83" i="2"/>
  <c r="B17" i="72" s="1"/>
  <c r="D80" i="2"/>
  <c r="B14" i="72" s="1"/>
  <c r="AD27" i="72" l="1"/>
  <c r="AP27" i="72"/>
  <c r="BB27" i="72"/>
  <c r="BN27" i="72"/>
  <c r="AM27" i="72"/>
  <c r="AM39" i="72" s="1"/>
  <c r="AC27" i="72"/>
  <c r="AC39" i="72" s="1"/>
  <c r="AE27" i="72"/>
  <c r="AE39" i="72" s="1"/>
  <c r="AQ27" i="72"/>
  <c r="AQ39" i="72" s="1"/>
  <c r="BC27" i="72"/>
  <c r="BC39" i="72" s="1"/>
  <c r="BO27" i="72"/>
  <c r="BO39" i="72" s="1"/>
  <c r="AX27" i="72"/>
  <c r="AX39" i="72" s="1"/>
  <c r="BM27" i="72"/>
  <c r="BM39" i="72" s="1"/>
  <c r="AF27" i="72"/>
  <c r="AF39" i="72" s="1"/>
  <c r="AR27" i="72"/>
  <c r="AR39" i="72" s="1"/>
  <c r="BD27" i="72"/>
  <c r="BD39" i="72" s="1"/>
  <c r="BP27" i="72"/>
  <c r="BP39" i="72" s="1"/>
  <c r="AZ27" i="72"/>
  <c r="AZ39" i="72" s="1"/>
  <c r="AG27" i="72"/>
  <c r="AG39" i="72" s="1"/>
  <c r="AS27" i="72"/>
  <c r="AS39" i="72" s="1"/>
  <c r="BE27" i="72"/>
  <c r="BE39" i="72" s="1"/>
  <c r="BQ27" i="72"/>
  <c r="BQ39" i="72" s="1"/>
  <c r="BJ27" i="72"/>
  <c r="AN27" i="72"/>
  <c r="AN39" i="72" s="1"/>
  <c r="AH27" i="72"/>
  <c r="AT27" i="72"/>
  <c r="AT39" i="72" s="1"/>
  <c r="BF27" i="72"/>
  <c r="BF39" i="72" s="1"/>
  <c r="Z27" i="72"/>
  <c r="BK27" i="72"/>
  <c r="BK39" i="72" s="1"/>
  <c r="AI27" i="72"/>
  <c r="AI39" i="72" s="1"/>
  <c r="AU27" i="72"/>
  <c r="AU39" i="72" s="1"/>
  <c r="BG27" i="72"/>
  <c r="BG39" i="72" s="1"/>
  <c r="AB27" i="72"/>
  <c r="AB39" i="72" s="1"/>
  <c r="AJ27" i="72"/>
  <c r="AJ39" i="72" s="1"/>
  <c r="AV27" i="72"/>
  <c r="AV39" i="72" s="1"/>
  <c r="BH27" i="72"/>
  <c r="BH39" i="72" s="1"/>
  <c r="AY27" i="72"/>
  <c r="AY39" i="72" s="1"/>
  <c r="BL27" i="72"/>
  <c r="BL39" i="72" s="1"/>
  <c r="BA27" i="72"/>
  <c r="BA39" i="72" s="1"/>
  <c r="AK27" i="72"/>
  <c r="AK39" i="72" s="1"/>
  <c r="AW27" i="72"/>
  <c r="AW39" i="72" s="1"/>
  <c r="BI27" i="72"/>
  <c r="AL27" i="72"/>
  <c r="AO27" i="72"/>
  <c r="AA27" i="72"/>
  <c r="AA39" i="72" s="1"/>
  <c r="AK26" i="72"/>
  <c r="AK38" i="72" s="1"/>
  <c r="AW26" i="72"/>
  <c r="AW38" i="72" s="1"/>
  <c r="BI26" i="72"/>
  <c r="BI38" i="72" s="1"/>
  <c r="AG26" i="72"/>
  <c r="AG38" i="72" s="1"/>
  <c r="AL26" i="72"/>
  <c r="AL38" i="72" s="1"/>
  <c r="AX26" i="72"/>
  <c r="AX38" i="72" s="1"/>
  <c r="BJ26" i="72"/>
  <c r="BJ38" i="72" s="1"/>
  <c r="BQ26" i="72"/>
  <c r="BQ38" i="72" s="1"/>
  <c r="AJ26" i="72"/>
  <c r="AJ38" i="72" s="1"/>
  <c r="BH26" i="72"/>
  <c r="BH38" i="72" s="1"/>
  <c r="AA26" i="72"/>
  <c r="AA38" i="72" s="1"/>
  <c r="AM26" i="72"/>
  <c r="AM38" i="72" s="1"/>
  <c r="AY26" i="72"/>
  <c r="AY38" i="72" s="1"/>
  <c r="BK26" i="72"/>
  <c r="BK38" i="72" s="1"/>
  <c r="AU26" i="72"/>
  <c r="AU38" i="72" s="1"/>
  <c r="AB26" i="72"/>
  <c r="AB38" i="72" s="1"/>
  <c r="AN26" i="72"/>
  <c r="AZ26" i="72"/>
  <c r="AZ38" i="72" s="1"/>
  <c r="BL26" i="72"/>
  <c r="BE26" i="72"/>
  <c r="AI26" i="72"/>
  <c r="AI38" i="72" s="1"/>
  <c r="AC26" i="72"/>
  <c r="AO26" i="72"/>
  <c r="AO38" i="72" s="1"/>
  <c r="BA26" i="72"/>
  <c r="BA38" i="72" s="1"/>
  <c r="BM26" i="72"/>
  <c r="BM38" i="72" s="1"/>
  <c r="AD26" i="72"/>
  <c r="AP26" i="72"/>
  <c r="AP38" i="72" s="1"/>
  <c r="BB26" i="72"/>
  <c r="BB38" i="72" s="1"/>
  <c r="BN26" i="72"/>
  <c r="BN38" i="72" s="1"/>
  <c r="Z26" i="72"/>
  <c r="Z38" i="72" s="1"/>
  <c r="AE26" i="72"/>
  <c r="AE38" i="72" s="1"/>
  <c r="AQ26" i="72"/>
  <c r="AQ38" i="72" s="1"/>
  <c r="BC26" i="72"/>
  <c r="BC38" i="72" s="1"/>
  <c r="BO26" i="72"/>
  <c r="BO38" i="72" s="1"/>
  <c r="AV26" i="72"/>
  <c r="AV38" i="72" s="1"/>
  <c r="AF26" i="72"/>
  <c r="AF38" i="72" s="1"/>
  <c r="AR26" i="72"/>
  <c r="AR38" i="72" s="1"/>
  <c r="BD26" i="72"/>
  <c r="BP26" i="72"/>
  <c r="BP38" i="72" s="1"/>
  <c r="AS26" i="72"/>
  <c r="AS38" i="72" s="1"/>
  <c r="BG26" i="72"/>
  <c r="BG38" i="72" s="1"/>
  <c r="AH26" i="72"/>
  <c r="AH38" i="72" s="1"/>
  <c r="AT26" i="72"/>
  <c r="BF26" i="72"/>
  <c r="BF38" i="72" s="1"/>
  <c r="AA24" i="72"/>
  <c r="AM24" i="72"/>
  <c r="AY24" i="72"/>
  <c r="BK24" i="72"/>
  <c r="AB24" i="72"/>
  <c r="AN24" i="72"/>
  <c r="AZ24" i="72"/>
  <c r="BL24" i="72"/>
  <c r="AL24" i="72"/>
  <c r="AC24" i="72"/>
  <c r="AO24" i="72"/>
  <c r="BA24" i="72"/>
  <c r="BM24" i="72"/>
  <c r="AU24" i="72"/>
  <c r="AD24" i="72"/>
  <c r="AP24" i="72"/>
  <c r="BB24" i="72"/>
  <c r="BN24" i="72"/>
  <c r="AW24" i="72"/>
  <c r="AE24" i="72"/>
  <c r="AQ24" i="72"/>
  <c r="BC24" i="72"/>
  <c r="BO24" i="72"/>
  <c r="BG24" i="72"/>
  <c r="AF24" i="72"/>
  <c r="AR24" i="72"/>
  <c r="BD24" i="72"/>
  <c r="BP24" i="72"/>
  <c r="AK24" i="72"/>
  <c r="AG24" i="72"/>
  <c r="AS24" i="72"/>
  <c r="BE24" i="72"/>
  <c r="BQ24" i="72"/>
  <c r="AX24" i="72"/>
  <c r="AH24" i="72"/>
  <c r="AT24" i="72"/>
  <c r="BF24" i="72"/>
  <c r="AI24" i="72"/>
  <c r="BI24" i="72"/>
  <c r="BJ24" i="72"/>
  <c r="AJ24" i="72"/>
  <c r="AV24" i="72"/>
  <c r="BH24" i="72"/>
  <c r="AF25" i="72"/>
  <c r="AF37" i="72" s="1"/>
  <c r="AR25" i="72"/>
  <c r="AR37" i="72" s="1"/>
  <c r="BD25" i="72"/>
  <c r="BD37" i="72" s="1"/>
  <c r="BP25" i="72"/>
  <c r="BP37" i="72" s="1"/>
  <c r="BB25" i="72"/>
  <c r="BB37" i="72" s="1"/>
  <c r="AQ25" i="72"/>
  <c r="AQ37" i="72" s="1"/>
  <c r="AG25" i="72"/>
  <c r="AG37" i="72" s="1"/>
  <c r="AS25" i="72"/>
  <c r="AS37" i="72" s="1"/>
  <c r="BE25" i="72"/>
  <c r="BE37" i="72" s="1"/>
  <c r="BQ25" i="72"/>
  <c r="BQ37" i="72" s="1"/>
  <c r="AB25" i="72"/>
  <c r="AB37" i="72" s="1"/>
  <c r="AH25" i="72"/>
  <c r="AH37" i="72" s="1"/>
  <c r="AT25" i="72"/>
  <c r="AT37" i="72" s="1"/>
  <c r="BF25" i="72"/>
  <c r="BF37" i="72" s="1"/>
  <c r="AD25" i="72"/>
  <c r="AD37" i="72" s="1"/>
  <c r="BO25" i="72"/>
  <c r="BO37" i="72" s="1"/>
  <c r="AI25" i="72"/>
  <c r="AI37" i="72" s="1"/>
  <c r="AU25" i="72"/>
  <c r="AU37" i="72" s="1"/>
  <c r="BG25" i="72"/>
  <c r="BG37" i="72" s="1"/>
  <c r="AN25" i="72"/>
  <c r="AN37" i="72" s="1"/>
  <c r="AJ25" i="72"/>
  <c r="AJ37" i="72" s="1"/>
  <c r="AV25" i="72"/>
  <c r="AV37" i="72" s="1"/>
  <c r="BH25" i="72"/>
  <c r="BH37" i="72" s="1"/>
  <c r="AP25" i="72"/>
  <c r="AP37" i="72" s="1"/>
  <c r="BC25" i="72"/>
  <c r="BC37" i="72" s="1"/>
  <c r="AK25" i="72"/>
  <c r="AK37" i="72" s="1"/>
  <c r="AW25" i="72"/>
  <c r="AW37" i="72" s="1"/>
  <c r="BI25" i="72"/>
  <c r="BI37" i="72" s="1"/>
  <c r="AZ25" i="72"/>
  <c r="AZ37" i="72" s="1"/>
  <c r="AE25" i="72"/>
  <c r="AE37" i="72" s="1"/>
  <c r="AL25" i="72"/>
  <c r="AX25" i="72"/>
  <c r="BJ25" i="72"/>
  <c r="BJ37" i="72" s="1"/>
  <c r="Z25" i="72"/>
  <c r="Z37" i="72" s="1"/>
  <c r="BL25" i="72"/>
  <c r="BL37" i="72" s="1"/>
  <c r="BN25" i="72"/>
  <c r="BN37" i="72" s="1"/>
  <c r="AA25" i="72"/>
  <c r="AA37" i="72" s="1"/>
  <c r="AM25" i="72"/>
  <c r="AM37" i="72" s="1"/>
  <c r="AY25" i="72"/>
  <c r="AY37" i="72" s="1"/>
  <c r="BK25" i="72"/>
  <c r="BK37" i="72" s="1"/>
  <c r="AC25" i="72"/>
  <c r="AC37" i="72" s="1"/>
  <c r="AO25" i="72"/>
  <c r="AO37" i="72" s="1"/>
  <c r="BA25" i="72"/>
  <c r="BA37" i="72" s="1"/>
  <c r="BM25" i="72"/>
  <c r="BM37" i="72" s="1"/>
  <c r="AB22" i="71"/>
  <c r="AV14" i="81"/>
  <c r="AD38" i="72"/>
  <c r="AC38" i="72"/>
  <c r="BL38" i="72"/>
  <c r="AN38" i="72"/>
  <c r="BE38" i="72"/>
  <c r="AT38" i="72"/>
  <c r="BD38" i="72"/>
  <c r="AY14" i="81"/>
  <c r="AL37" i="72"/>
  <c r="AX37" i="72"/>
  <c r="BH14" i="81"/>
  <c r="BB14" i="81"/>
  <c r="AP14" i="81"/>
  <c r="BM14" i="81"/>
  <c r="BA14" i="81"/>
  <c r="AO14" i="81"/>
  <c r="AW14" i="81"/>
  <c r="BN14" i="81"/>
  <c r="BL14" i="81"/>
  <c r="AZ14" i="81"/>
  <c r="AN14" i="81"/>
  <c r="AU14" i="81"/>
  <c r="BI14" i="81"/>
  <c r="Z24" i="72"/>
  <c r="BG14" i="81"/>
  <c r="AL39" i="72"/>
  <c r="BJ39" i="72"/>
  <c r="AH39" i="72"/>
  <c r="BB39" i="72"/>
  <c r="BI39" i="72"/>
  <c r="AD39" i="72"/>
  <c r="Z39" i="72"/>
  <c r="AO39" i="72"/>
  <c r="BN39" i="72"/>
  <c r="AP39" i="72"/>
  <c r="BF14" i="81"/>
  <c r="BK20" i="73"/>
  <c r="BP20" i="73"/>
  <c r="BE20" i="73"/>
  <c r="BD20" i="73"/>
  <c r="BJ22" i="71"/>
  <c r="AS20" i="73"/>
  <c r="AR20" i="73"/>
  <c r="AX22" i="71"/>
  <c r="AL22" i="71"/>
  <c r="AK22" i="71"/>
  <c r="AD22" i="71"/>
  <c r="BQ20" i="73"/>
  <c r="AJ22" i="71"/>
  <c r="BO20" i="73"/>
  <c r="BC20" i="73"/>
  <c r="AQ20" i="73"/>
  <c r="AI22" i="71"/>
  <c r="AT22" i="71"/>
  <c r="AM20" i="73"/>
  <c r="AI14" i="81"/>
  <c r="Z14" i="81"/>
  <c r="AH14" i="81"/>
  <c r="AG14" i="81"/>
  <c r="AT14" i="81"/>
  <c r="AS14" i="81"/>
  <c r="AD14" i="81"/>
  <c r="AM14" i="81"/>
  <c r="AL14" i="81"/>
  <c r="AA14" i="81"/>
  <c r="AE14" i="81"/>
  <c r="BQ14" i="81"/>
  <c r="BK14" i="81"/>
  <c r="AC14" i="81"/>
  <c r="BJ14" i="81"/>
  <c r="AB14" i="81"/>
  <c r="BE14" i="81"/>
  <c r="AK14" i="81"/>
  <c r="AX14" i="81"/>
  <c r="BP14" i="81"/>
  <c r="AF14" i="81"/>
  <c r="BC14" i="81"/>
  <c r="BD14" i="81"/>
  <c r="AR14" i="81"/>
  <c r="BO14" i="81"/>
  <c r="AQ14" i="81"/>
  <c r="B96" i="2"/>
  <c r="I75" i="81"/>
  <c r="I59" i="81"/>
  <c r="I35" i="81"/>
  <c r="I34" i="81"/>
  <c r="I40" i="81"/>
  <c r="I39" i="81"/>
  <c r="I38" i="81"/>
  <c r="I37" i="81"/>
  <c r="I62" i="81"/>
  <c r="I61" i="81"/>
  <c r="I78" i="81"/>
  <c r="I77" i="81"/>
  <c r="AB20" i="73" l="1"/>
  <c r="AJ14" i="81"/>
  <c r="AD20" i="73"/>
  <c r="AV20" i="73"/>
  <c r="AV22" i="71"/>
  <c r="AG22" i="71"/>
  <c r="AG20" i="73"/>
  <c r="AH20" i="73"/>
  <c r="AH22" i="71"/>
  <c r="AN22" i="71"/>
  <c r="AN20" i="73"/>
  <c r="AE22" i="71"/>
  <c r="AE20" i="73"/>
  <c r="BA22" i="71"/>
  <c r="BA20" i="73"/>
  <c r="BG20" i="73"/>
  <c r="BG22" i="71"/>
  <c r="BL22" i="71"/>
  <c r="BL20" i="73"/>
  <c r="AY22" i="71"/>
  <c r="AY20" i="73"/>
  <c r="BH20" i="73"/>
  <c r="BH22" i="71"/>
  <c r="BM22" i="71"/>
  <c r="BM20" i="73"/>
  <c r="BB22" i="71"/>
  <c r="BB20" i="73"/>
  <c r="AO22" i="71"/>
  <c r="AO20" i="73"/>
  <c r="BI20" i="73"/>
  <c r="BI22" i="71"/>
  <c r="BF20" i="73"/>
  <c r="BF22" i="71"/>
  <c r="AP22" i="71"/>
  <c r="AP20" i="73"/>
  <c r="AA22" i="71"/>
  <c r="AA20" i="73"/>
  <c r="AU20" i="73"/>
  <c r="AU22" i="71"/>
  <c r="AW20" i="73"/>
  <c r="AW22" i="71"/>
  <c r="AF22" i="71"/>
  <c r="AF20" i="73"/>
  <c r="BN22" i="71"/>
  <c r="BN20" i="73"/>
  <c r="AZ22" i="71"/>
  <c r="AZ20" i="73"/>
  <c r="Z20" i="73"/>
  <c r="AC22" i="71"/>
  <c r="AC20" i="73"/>
  <c r="B16" i="79"/>
  <c r="B14" i="79"/>
  <c r="B15" i="79"/>
  <c r="AH18" i="79" l="1"/>
  <c r="AH22" i="79" s="1"/>
  <c r="AI18" i="79"/>
  <c r="AI22" i="79" s="1"/>
  <c r="AV18" i="79"/>
  <c r="AV22" i="79" s="1"/>
  <c r="AW18" i="79"/>
  <c r="AW22" i="79" s="1"/>
  <c r="AP18" i="79"/>
  <c r="AP22" i="79" s="1"/>
  <c r="AE18" i="79"/>
  <c r="AE22" i="79" s="1"/>
  <c r="AE23" i="79" s="1"/>
  <c r="AR18" i="79"/>
  <c r="AR22" i="79" s="1"/>
  <c r="BI18" i="79"/>
  <c r="BI22" i="79" s="1"/>
  <c r="AD18" i="79"/>
  <c r="AD22" i="79" s="1"/>
  <c r="AQ18" i="79"/>
  <c r="AQ22" i="79" s="1"/>
  <c r="AF18" i="79"/>
  <c r="AF22" i="79" s="1"/>
  <c r="BB18" i="79"/>
  <c r="BB22" i="79" s="1"/>
  <c r="BO18" i="79"/>
  <c r="BO22" i="79" s="1"/>
  <c r="BD18" i="79"/>
  <c r="BD22" i="79" s="1"/>
  <c r="BN18" i="79"/>
  <c r="BN22" i="79" s="1"/>
  <c r="BC18" i="79"/>
  <c r="BC22" i="79" s="1"/>
  <c r="BP18" i="79"/>
  <c r="BP22" i="79" s="1"/>
  <c r="AU18" i="79"/>
  <c r="AU22" i="79" s="1"/>
  <c r="BG18" i="79"/>
  <c r="BG22" i="79" s="1"/>
  <c r="AJ18" i="79"/>
  <c r="AJ22" i="79" s="1"/>
  <c r="BH18" i="79"/>
  <c r="BH22" i="79" s="1"/>
  <c r="AK18" i="79"/>
  <c r="AK22" i="79" s="1"/>
  <c r="Z18" i="79"/>
  <c r="Z22" i="79" s="1"/>
  <c r="BE18" i="79"/>
  <c r="BE22" i="79" s="1"/>
  <c r="AS18" i="79"/>
  <c r="AS22" i="79" s="1"/>
  <c r="AG18" i="79"/>
  <c r="AG22" i="79" s="1"/>
  <c r="BM18" i="79"/>
  <c r="BM22" i="79" s="1"/>
  <c r="BA18" i="79"/>
  <c r="BA22" i="79" s="1"/>
  <c r="AO18" i="79"/>
  <c r="AO22" i="79" s="1"/>
  <c r="AC18" i="79"/>
  <c r="AC22" i="79" s="1"/>
  <c r="BL18" i="79"/>
  <c r="BL22" i="79" s="1"/>
  <c r="AZ18" i="79"/>
  <c r="AZ22" i="79" s="1"/>
  <c r="AN18" i="79"/>
  <c r="AN22" i="79" s="1"/>
  <c r="AB18" i="79"/>
  <c r="AB22" i="79" s="1"/>
  <c r="BK18" i="79"/>
  <c r="BK22" i="79" s="1"/>
  <c r="AY18" i="79"/>
  <c r="AY22" i="79" s="1"/>
  <c r="AM18" i="79"/>
  <c r="AM22" i="79" s="1"/>
  <c r="AA18" i="79"/>
  <c r="AA22" i="79" s="1"/>
  <c r="BJ18" i="79"/>
  <c r="BJ22" i="79" s="1"/>
  <c r="AX18" i="79"/>
  <c r="AX22" i="79" s="1"/>
  <c r="AL18" i="79"/>
  <c r="AL22" i="79" s="1"/>
  <c r="BF18" i="79"/>
  <c r="BF22" i="79" s="1"/>
  <c r="AT18" i="79"/>
  <c r="AT22" i="79" s="1"/>
  <c r="C9" i="65"/>
  <c r="B75" i="81"/>
  <c r="B59" i="81"/>
  <c r="B46" i="81"/>
  <c r="Z52" i="81" s="1"/>
  <c r="B21" i="81"/>
  <c r="AW31" i="81" s="1"/>
  <c r="AW35" i="81" s="1"/>
  <c r="B13" i="81"/>
  <c r="B23" i="81" s="1"/>
  <c r="A2" i="81"/>
  <c r="I80" i="81"/>
  <c r="A1" i="81"/>
  <c r="AJ27" i="81" l="1"/>
  <c r="BQ31" i="81"/>
  <c r="BQ35" i="81" s="1"/>
  <c r="AX27" i="81"/>
  <c r="BK27" i="81"/>
  <c r="AX52" i="81"/>
  <c r="BH52" i="81"/>
  <c r="AL52" i="81"/>
  <c r="BJ52" i="81"/>
  <c r="AE27" i="81"/>
  <c r="BD27" i="81"/>
  <c r="BI31" i="81"/>
  <c r="BI35" i="81" s="1"/>
  <c r="AC27" i="81"/>
  <c r="BC27" i="81"/>
  <c r="BG31" i="81"/>
  <c r="BG35" i="81" s="1"/>
  <c r="AF27" i="81"/>
  <c r="BJ27" i="81"/>
  <c r="AL27" i="81"/>
  <c r="AO27" i="81"/>
  <c r="BP27" i="81"/>
  <c r="AM27" i="81"/>
  <c r="AQ27" i="81"/>
  <c r="AB31" i="81"/>
  <c r="AB35" i="81" s="1"/>
  <c r="BM27" i="81"/>
  <c r="BO27" i="81"/>
  <c r="AR27" i="81"/>
  <c r="AI31" i="81"/>
  <c r="AI35" i="81" s="1"/>
  <c r="AK31" i="81"/>
  <c r="AK35" i="81" s="1"/>
  <c r="Z27" i="81"/>
  <c r="AY27" i="81"/>
  <c r="AU31" i="81"/>
  <c r="AU35" i="81" s="1"/>
  <c r="AA27" i="81"/>
  <c r="BA27" i="81"/>
  <c r="B67" i="81"/>
  <c r="B66" i="81"/>
  <c r="B48" i="81"/>
  <c r="AH31" i="81"/>
  <c r="AH35" i="81" s="1"/>
  <c r="AT31" i="81"/>
  <c r="AT35" i="81" s="1"/>
  <c r="BF31" i="81"/>
  <c r="BF35" i="81" s="1"/>
  <c r="AK52" i="81"/>
  <c r="AW52" i="81"/>
  <c r="BI52" i="81"/>
  <c r="AB27" i="81"/>
  <c r="AN27" i="81"/>
  <c r="AZ27" i="81"/>
  <c r="BL27" i="81"/>
  <c r="AJ31" i="81"/>
  <c r="AJ35" i="81" s="1"/>
  <c r="AV31" i="81"/>
  <c r="AV35" i="81" s="1"/>
  <c r="BH31" i="81"/>
  <c r="BH35" i="81" s="1"/>
  <c r="AA52" i="81"/>
  <c r="AM52" i="81"/>
  <c r="AY52" i="81"/>
  <c r="BK52" i="81"/>
  <c r="AB52" i="81"/>
  <c r="AN52" i="81"/>
  <c r="AZ52" i="81"/>
  <c r="BL52" i="81"/>
  <c r="AD27" i="81"/>
  <c r="AP27" i="81"/>
  <c r="BB27" i="81"/>
  <c r="BN27" i="81"/>
  <c r="Z31" i="81"/>
  <c r="Z35" i="81" s="1"/>
  <c r="AL31" i="81"/>
  <c r="AL35" i="81" s="1"/>
  <c r="AX31" i="81"/>
  <c r="AX35" i="81" s="1"/>
  <c r="BJ31" i="81"/>
  <c r="BJ35" i="81" s="1"/>
  <c r="AC52" i="81"/>
  <c r="AO52" i="81"/>
  <c r="BA52" i="81"/>
  <c r="BM52" i="81"/>
  <c r="AA31" i="81"/>
  <c r="AA35" i="81" s="1"/>
  <c r="AM31" i="81"/>
  <c r="AM35" i="81" s="1"/>
  <c r="AY31" i="81"/>
  <c r="AY35" i="81" s="1"/>
  <c r="BK31" i="81"/>
  <c r="BK35" i="81" s="1"/>
  <c r="AD52" i="81"/>
  <c r="AP52" i="81"/>
  <c r="BB52" i="81"/>
  <c r="BN52" i="81"/>
  <c r="AN31" i="81"/>
  <c r="AN35" i="81" s="1"/>
  <c r="AZ31" i="81"/>
  <c r="AZ35" i="81" s="1"/>
  <c r="BL31" i="81"/>
  <c r="BL35" i="81" s="1"/>
  <c r="AE52" i="81"/>
  <c r="AQ52" i="81"/>
  <c r="BC52" i="81"/>
  <c r="BO52" i="81"/>
  <c r="AG27" i="81"/>
  <c r="AS27" i="81"/>
  <c r="BE27" i="81"/>
  <c r="BQ27" i="81"/>
  <c r="AC31" i="81"/>
  <c r="AC35" i="81" s="1"/>
  <c r="AO31" i="81"/>
  <c r="AO35" i="81" s="1"/>
  <c r="BA31" i="81"/>
  <c r="BA35" i="81" s="1"/>
  <c r="BM31" i="81"/>
  <c r="BM35" i="81" s="1"/>
  <c r="AF52" i="81"/>
  <c r="AR52" i="81"/>
  <c r="BD52" i="81"/>
  <c r="BP52" i="81"/>
  <c r="AH27" i="81"/>
  <c r="AT27" i="81"/>
  <c r="BF27" i="81"/>
  <c r="AD31" i="81"/>
  <c r="AD35" i="81" s="1"/>
  <c r="AP31" i="81"/>
  <c r="AP35" i="81" s="1"/>
  <c r="BB31" i="81"/>
  <c r="BB35" i="81" s="1"/>
  <c r="BN31" i="81"/>
  <c r="BN35" i="81" s="1"/>
  <c r="AG52" i="81"/>
  <c r="AS52" i="81"/>
  <c r="BE52" i="81"/>
  <c r="BQ52" i="81"/>
  <c r="AI27" i="81"/>
  <c r="AU27" i="81"/>
  <c r="BG27" i="81"/>
  <c r="AE31" i="81"/>
  <c r="AE35" i="81" s="1"/>
  <c r="AQ31" i="81"/>
  <c r="AQ35" i="81" s="1"/>
  <c r="BC31" i="81"/>
  <c r="BC35" i="81" s="1"/>
  <c r="BO31" i="81"/>
  <c r="BO35" i="81" s="1"/>
  <c r="AH52" i="81"/>
  <c r="AT52" i="81"/>
  <c r="BF52" i="81"/>
  <c r="AV27" i="81"/>
  <c r="BH27" i="81"/>
  <c r="AF31" i="81"/>
  <c r="AF35" i="81" s="1"/>
  <c r="AR31" i="81"/>
  <c r="AR35" i="81" s="1"/>
  <c r="BD31" i="81"/>
  <c r="BD35" i="81" s="1"/>
  <c r="BP31" i="81"/>
  <c r="BP35" i="81" s="1"/>
  <c r="AI52" i="81"/>
  <c r="AU52" i="81"/>
  <c r="BG52" i="81"/>
  <c r="AK27" i="81"/>
  <c r="AW27" i="81"/>
  <c r="BI27" i="81"/>
  <c r="AG31" i="81"/>
  <c r="AG35" i="81" s="1"/>
  <c r="AS31" i="81"/>
  <c r="AS35" i="81" s="1"/>
  <c r="BE31" i="81"/>
  <c r="BE35" i="81" s="1"/>
  <c r="AJ52" i="81"/>
  <c r="AV52" i="81"/>
  <c r="BP56" i="81" l="1"/>
  <c r="BD56" i="81"/>
  <c r="AR56" i="81"/>
  <c r="AF56" i="81"/>
  <c r="BO56" i="81"/>
  <c r="BC56" i="81"/>
  <c r="AQ56" i="81"/>
  <c r="AE56" i="81"/>
  <c r="BN56" i="81"/>
  <c r="BB56" i="81"/>
  <c r="AP56" i="81"/>
  <c r="AD56" i="81"/>
  <c r="BM56" i="81"/>
  <c r="BA56" i="81"/>
  <c r="AO56" i="81"/>
  <c r="AC56" i="81"/>
  <c r="BL56" i="81"/>
  <c r="AZ56" i="81"/>
  <c r="AN56" i="81"/>
  <c r="AB56" i="81"/>
  <c r="BK56" i="81"/>
  <c r="AY56" i="81"/>
  <c r="AM56" i="81"/>
  <c r="AA56" i="81"/>
  <c r="BJ56" i="81"/>
  <c r="AX56" i="81"/>
  <c r="AL56" i="81"/>
  <c r="Z56" i="81"/>
  <c r="BI56" i="81"/>
  <c r="AW56" i="81"/>
  <c r="AK56" i="81"/>
  <c r="BH56" i="81"/>
  <c r="AV56" i="81"/>
  <c r="AJ56" i="81"/>
  <c r="BG56" i="81"/>
  <c r="AU56" i="81"/>
  <c r="AI56" i="81"/>
  <c r="BQ56" i="81"/>
  <c r="BE56" i="81"/>
  <c r="AS56" i="81"/>
  <c r="AG56" i="81"/>
  <c r="BF56" i="81"/>
  <c r="AT56" i="81"/>
  <c r="AH56" i="81"/>
  <c r="B26" i="73" l="1"/>
  <c r="B28" i="71" l="1"/>
  <c r="B123" i="2"/>
  <c r="B69" i="81" s="1"/>
  <c r="B122" i="2"/>
  <c r="B15" i="81" l="1"/>
  <c r="AI20" i="81" s="1"/>
  <c r="B56" i="82"/>
  <c r="AC20" i="81"/>
  <c r="AD20" i="81"/>
  <c r="AA45" i="81"/>
  <c r="AE20" i="81"/>
  <c r="AF20" i="81"/>
  <c r="AC45" i="81"/>
  <c r="AG20" i="81"/>
  <c r="AF45" i="81"/>
  <c r="AA20" i="81"/>
  <c r="AD45" i="81"/>
  <c r="AH20" i="81"/>
  <c r="Z20" i="81"/>
  <c r="AE45" i="81"/>
  <c r="Z45" i="81"/>
  <c r="AH45" i="81"/>
  <c r="AP20" i="81"/>
  <c r="BN20" i="81"/>
  <c r="BK45" i="81"/>
  <c r="BL20" i="81"/>
  <c r="AX20" i="81"/>
  <c r="AL20" i="81"/>
  <c r="BM20" i="81"/>
  <c r="AY20" i="81"/>
  <c r="BI20" i="81"/>
  <c r="AW20" i="81"/>
  <c r="AK20" i="81"/>
  <c r="BB20" i="81"/>
  <c r="BH45" i="81"/>
  <c r="AJ20" i="81"/>
  <c r="BG45" i="81"/>
  <c r="B23" i="73"/>
  <c r="AM45" i="81"/>
  <c r="BF20" i="81"/>
  <c r="AT20" i="81"/>
  <c r="AO20" i="81"/>
  <c r="BE20" i="81"/>
  <c r="AS45" i="81"/>
  <c r="BA20" i="81"/>
  <c r="BP20" i="81"/>
  <c r="BD20" i="81"/>
  <c r="AR45" i="81"/>
  <c r="AN45" i="81"/>
  <c r="B25" i="71"/>
  <c r="BO20" i="81"/>
  <c r="AQ20" i="81"/>
  <c r="B31" i="2"/>
  <c r="B39" i="71" s="1"/>
  <c r="B69" i="2"/>
  <c r="B68" i="2"/>
  <c r="B63" i="2"/>
  <c r="B62" i="2"/>
  <c r="F218" i="26"/>
  <c r="F217" i="26"/>
  <c r="F213" i="26"/>
  <c r="F212" i="26"/>
  <c r="F210" i="26"/>
  <c r="D85" i="26"/>
  <c r="D84" i="26"/>
  <c r="BQ20" i="81" l="1"/>
  <c r="BJ20" i="81"/>
  <c r="AB45" i="81"/>
  <c r="AI45" i="81"/>
  <c r="AU45" i="81"/>
  <c r="AB20" i="81"/>
  <c r="AZ20" i="81"/>
  <c r="AG45" i="81"/>
  <c r="AG51" i="81" s="1"/>
  <c r="AG55" i="81" s="1"/>
  <c r="AG57" i="81" s="1"/>
  <c r="AG61" i="81" s="1"/>
  <c r="AG62" i="81" s="1"/>
  <c r="BC20" i="81"/>
  <c r="AV20" i="81"/>
  <c r="BM45" i="81"/>
  <c r="BM51" i="81" s="1"/>
  <c r="BM55" i="81" s="1"/>
  <c r="BM57" i="81" s="1"/>
  <c r="BM61" i="81" s="1"/>
  <c r="BM62" i="81" s="1"/>
  <c r="AR20" i="81"/>
  <c r="BH20" i="81"/>
  <c r="AX45" i="81"/>
  <c r="AX51" i="81" s="1"/>
  <c r="AX55" i="81" s="1"/>
  <c r="AX57" i="81" s="1"/>
  <c r="AX61" i="81" s="1"/>
  <c r="AX62" i="81" s="1"/>
  <c r="AV45" i="81"/>
  <c r="AV51" i="81" s="1"/>
  <c r="AV55" i="81" s="1"/>
  <c r="AV57" i="81" s="1"/>
  <c r="AV61" i="81" s="1"/>
  <c r="AV62" i="81" s="1"/>
  <c r="BO45" i="81"/>
  <c r="BO51" i="81" s="1"/>
  <c r="BO55" i="81" s="1"/>
  <c r="BO57" i="81" s="1"/>
  <c r="BO61" i="81" s="1"/>
  <c r="BO62" i="81" s="1"/>
  <c r="BF45" i="81"/>
  <c r="BF51" i="81" s="1"/>
  <c r="BF55" i="81" s="1"/>
  <c r="BF57" i="81" s="1"/>
  <c r="BF61" i="81" s="1"/>
  <c r="BF62" i="81" s="1"/>
  <c r="AQ45" i="81"/>
  <c r="AQ51" i="81" s="1"/>
  <c r="AQ55" i="81" s="1"/>
  <c r="AQ57" i="81" s="1"/>
  <c r="AQ61" i="81" s="1"/>
  <c r="AQ62" i="81" s="1"/>
  <c r="AT45" i="81"/>
  <c r="AT51" i="81" s="1"/>
  <c r="AT55" i="81" s="1"/>
  <c r="AT57" i="81" s="1"/>
  <c r="AT61" i="81" s="1"/>
  <c r="AT62" i="81" s="1"/>
  <c r="BQ45" i="81"/>
  <c r="BQ51" i="81" s="1"/>
  <c r="BQ55" i="81" s="1"/>
  <c r="BQ57" i="81" s="1"/>
  <c r="BQ61" i="81" s="1"/>
  <c r="BQ62" i="81" s="1"/>
  <c r="BE45" i="81"/>
  <c r="BE51" i="81" s="1"/>
  <c r="BE55" i="81" s="1"/>
  <c r="BE57" i="81" s="1"/>
  <c r="BE61" i="81" s="1"/>
  <c r="BE62" i="81" s="1"/>
  <c r="BK20" i="81"/>
  <c r="AY45" i="81"/>
  <c r="AY51" i="81" s="1"/>
  <c r="AY55" i="81" s="1"/>
  <c r="AY57" i="81" s="1"/>
  <c r="AY61" i="81" s="1"/>
  <c r="AY62" i="81" s="1"/>
  <c r="BP45" i="81"/>
  <c r="BP51" i="81" s="1"/>
  <c r="BP55" i="81" s="1"/>
  <c r="BP57" i="81" s="1"/>
  <c r="BP61" i="81" s="1"/>
  <c r="BP62" i="81" s="1"/>
  <c r="AN20" i="81"/>
  <c r="BG20" i="81"/>
  <c r="BJ45" i="81"/>
  <c r="BJ51" i="81" s="1"/>
  <c r="BJ55" i="81" s="1"/>
  <c r="BJ57" i="81" s="1"/>
  <c r="BJ61" i="81" s="1"/>
  <c r="BJ62" i="81" s="1"/>
  <c r="BD45" i="81"/>
  <c r="BD51" i="81" s="1"/>
  <c r="BD55" i="81" s="1"/>
  <c r="BD57" i="81" s="1"/>
  <c r="BD61" i="81" s="1"/>
  <c r="BD62" i="81" s="1"/>
  <c r="AM20" i="81"/>
  <c r="BN45" i="81"/>
  <c r="BN51" i="81" s="1"/>
  <c r="BN55" i="81" s="1"/>
  <c r="BN57" i="81" s="1"/>
  <c r="BN61" i="81" s="1"/>
  <c r="BN62" i="81" s="1"/>
  <c r="BI45" i="81"/>
  <c r="BI51" i="81" s="1"/>
  <c r="BI55" i="81" s="1"/>
  <c r="BI57" i="81" s="1"/>
  <c r="BI61" i="81" s="1"/>
  <c r="BI62" i="81" s="1"/>
  <c r="BB45" i="81"/>
  <c r="BB51" i="81" s="1"/>
  <c r="BB55" i="81" s="1"/>
  <c r="BB57" i="81" s="1"/>
  <c r="BB61" i="81" s="1"/>
  <c r="BB62" i="81" s="1"/>
  <c r="BL45" i="81"/>
  <c r="BL51" i="81" s="1"/>
  <c r="BL55" i="81" s="1"/>
  <c r="BL57" i="81" s="1"/>
  <c r="BL61" i="81" s="1"/>
  <c r="BL62" i="81" s="1"/>
  <c r="AW45" i="81"/>
  <c r="AW51" i="81" s="1"/>
  <c r="AW55" i="81" s="1"/>
  <c r="AW57" i="81" s="1"/>
  <c r="AW61" i="81" s="1"/>
  <c r="AW62" i="81" s="1"/>
  <c r="AU20" i="81"/>
  <c r="AP45" i="81"/>
  <c r="AP51" i="81" s="1"/>
  <c r="AP55" i="81" s="1"/>
  <c r="AP57" i="81" s="1"/>
  <c r="AP61" i="81" s="1"/>
  <c r="AP62" i="81" s="1"/>
  <c r="AZ45" i="81"/>
  <c r="AZ51" i="81" s="1"/>
  <c r="AZ55" i="81" s="1"/>
  <c r="AZ57" i="81" s="1"/>
  <c r="AZ61" i="81" s="1"/>
  <c r="AZ62" i="81" s="1"/>
  <c r="AK45" i="81"/>
  <c r="AK51" i="81" s="1"/>
  <c r="AK55" i="81" s="1"/>
  <c r="AK57" i="81" s="1"/>
  <c r="AK61" i="81" s="1"/>
  <c r="AK62" i="81" s="1"/>
  <c r="AS20" i="81"/>
  <c r="BC45" i="81"/>
  <c r="BC51" i="81" s="1"/>
  <c r="BC55" i="81" s="1"/>
  <c r="BC57" i="81" s="1"/>
  <c r="BC61" i="81" s="1"/>
  <c r="BC62" i="81" s="1"/>
  <c r="BA45" i="81"/>
  <c r="BA51" i="81" s="1"/>
  <c r="BA55" i="81" s="1"/>
  <c r="BA57" i="81" s="1"/>
  <c r="BA61" i="81" s="1"/>
  <c r="BA62" i="81" s="1"/>
  <c r="AO45" i="81"/>
  <c r="AO51" i="81" s="1"/>
  <c r="AO55" i="81" s="1"/>
  <c r="AO57" i="81" s="1"/>
  <c r="AO61" i="81" s="1"/>
  <c r="AO62" i="81" s="1"/>
  <c r="AL45" i="81"/>
  <c r="AL51" i="81" s="1"/>
  <c r="AL55" i="81" s="1"/>
  <c r="AL57" i="81" s="1"/>
  <c r="AL61" i="81" s="1"/>
  <c r="AL62" i="81" s="1"/>
  <c r="AJ45" i="81"/>
  <c r="AJ51" i="81" s="1"/>
  <c r="AJ55" i="81" s="1"/>
  <c r="AJ57" i="81" s="1"/>
  <c r="AJ61" i="81" s="1"/>
  <c r="AJ62" i="81" s="1"/>
  <c r="AC51" i="81"/>
  <c r="AC55" i="81" s="1"/>
  <c r="AC57" i="81" s="1"/>
  <c r="AC61" i="81" s="1"/>
  <c r="AC62" i="81" s="1"/>
  <c r="AB51" i="81"/>
  <c r="AB55" i="81" s="1"/>
  <c r="AB57" i="81" s="1"/>
  <c r="AB61" i="81" s="1"/>
  <c r="AB62" i="81" s="1"/>
  <c r="AS51" i="81"/>
  <c r="AS55" i="81" s="1"/>
  <c r="AS57" i="81" s="1"/>
  <c r="AS61" i="81" s="1"/>
  <c r="AS62" i="81" s="1"/>
  <c r="BG51" i="81"/>
  <c r="BG55" i="81" s="1"/>
  <c r="BG57" i="81" s="1"/>
  <c r="BG61" i="81" s="1"/>
  <c r="BG62" i="81" s="1"/>
  <c r="AU51" i="81"/>
  <c r="AU55" i="81" s="1"/>
  <c r="AU57" i="81" s="1"/>
  <c r="AU61" i="81" s="1"/>
  <c r="AU62" i="81" s="1"/>
  <c r="AF51" i="81"/>
  <c r="AF55" i="81" s="1"/>
  <c r="AF57" i="81" s="1"/>
  <c r="AF61" i="81" s="1"/>
  <c r="AF62" i="81" s="1"/>
  <c r="Z51" i="81"/>
  <c r="Z55" i="81" s="1"/>
  <c r="Z57" i="81" s="1"/>
  <c r="Z61" i="81" s="1"/>
  <c r="Z62" i="81" s="1"/>
  <c r="AN51" i="81"/>
  <c r="AN55" i="81" s="1"/>
  <c r="AN57" i="81" s="1"/>
  <c r="AN61" i="81" s="1"/>
  <c r="AN62" i="81" s="1"/>
  <c r="AI51" i="81"/>
  <c r="AI55" i="81" s="1"/>
  <c r="AI57" i="81" s="1"/>
  <c r="AI61" i="81" s="1"/>
  <c r="AI62" i="81" s="1"/>
  <c r="AD51" i="81"/>
  <c r="AD55" i="81" s="1"/>
  <c r="AD57" i="81" s="1"/>
  <c r="AD61" i="81" s="1"/>
  <c r="AD62" i="81" s="1"/>
  <c r="AE51" i="81"/>
  <c r="AE55" i="81" s="1"/>
  <c r="AE57" i="81" s="1"/>
  <c r="AE61" i="81" s="1"/>
  <c r="AE62" i="81" s="1"/>
  <c r="AH51" i="81"/>
  <c r="AH55" i="81" s="1"/>
  <c r="AH57" i="81" s="1"/>
  <c r="AH61" i="81" s="1"/>
  <c r="AH62" i="81" s="1"/>
  <c r="AR51" i="81"/>
  <c r="AR55" i="81" s="1"/>
  <c r="AR57" i="81" s="1"/>
  <c r="AR61" i="81" s="1"/>
  <c r="AR62" i="81" s="1"/>
  <c r="BK51" i="81"/>
  <c r="BK55" i="81" s="1"/>
  <c r="BK57" i="81" s="1"/>
  <c r="BK61" i="81" s="1"/>
  <c r="BK62" i="81" s="1"/>
  <c r="AM51" i="81"/>
  <c r="AM55" i="81" s="1"/>
  <c r="AM57" i="81" s="1"/>
  <c r="AM61" i="81" s="1"/>
  <c r="AM62" i="81" s="1"/>
  <c r="AA51" i="81"/>
  <c r="AA55" i="81" s="1"/>
  <c r="AA57" i="81" s="1"/>
  <c r="AA61" i="81" s="1"/>
  <c r="AA62" i="81" s="1"/>
  <c r="BH51" i="81"/>
  <c r="BH55" i="81" s="1"/>
  <c r="BH57" i="81" s="1"/>
  <c r="BH61" i="81" s="1"/>
  <c r="BH62" i="81" s="1"/>
  <c r="AH30" i="81" l="1"/>
  <c r="AH34" i="81" s="1"/>
  <c r="AH26" i="81"/>
  <c r="BN26" i="81"/>
  <c r="BN30" i="81"/>
  <c r="BN34" i="81" s="1"/>
  <c r="AZ26" i="81"/>
  <c r="AZ30" i="81"/>
  <c r="AZ34" i="81" s="1"/>
  <c r="AT30" i="81"/>
  <c r="AT34" i="81" s="1"/>
  <c r="AT26" i="81"/>
  <c r="AF26" i="81"/>
  <c r="AF30" i="81"/>
  <c r="AF34" i="81" s="1"/>
  <c r="AV26" i="81"/>
  <c r="AV30" i="81"/>
  <c r="AV34" i="81" s="1"/>
  <c r="BB30" i="81"/>
  <c r="BB34" i="81" s="1"/>
  <c r="BB26" i="81"/>
  <c r="AV72" i="81"/>
  <c r="BP72" i="81"/>
  <c r="BM72" i="81"/>
  <c r="AO73" i="81"/>
  <c r="AL73" i="81"/>
  <c r="AT73" i="81"/>
  <c r="AR73" i="81"/>
  <c r="BD72" i="81"/>
  <c r="Z73" i="81"/>
  <c r="AF73" i="81"/>
  <c r="BM73" i="81"/>
  <c r="BG72" i="81"/>
  <c r="AR72" i="81"/>
  <c r="AO72" i="81"/>
  <c r="BL73" i="81"/>
  <c r="BI73" i="81"/>
  <c r="BQ73" i="81"/>
  <c r="BC72" i="81"/>
  <c r="AB73" i="81"/>
  <c r="AE73" i="81"/>
  <c r="AP72" i="81"/>
  <c r="BD73" i="81"/>
  <c r="AU72" i="81"/>
  <c r="AF72" i="81"/>
  <c r="AC72" i="81"/>
  <c r="AZ73" i="81"/>
  <c r="AW73" i="81"/>
  <c r="BE73" i="81"/>
  <c r="AX72" i="81"/>
  <c r="AY72" i="81"/>
  <c r="BH73" i="81"/>
  <c r="BJ73" i="81"/>
  <c r="BJ72" i="81"/>
  <c r="AI72" i="81"/>
  <c r="BO72" i="81"/>
  <c r="BK72" i="81"/>
  <c r="AN73" i="81"/>
  <c r="AK73" i="81"/>
  <c r="AS73" i="81"/>
  <c r="BF72" i="81"/>
  <c r="AG73" i="81"/>
  <c r="AN72" i="81"/>
  <c r="AL72" i="81"/>
  <c r="AT72" i="81"/>
  <c r="AQ72" i="81"/>
  <c r="AM72" i="81"/>
  <c r="BN73" i="81"/>
  <c r="BK73" i="81"/>
  <c r="AV73" i="81"/>
  <c r="BO73" i="81"/>
  <c r="AW72" i="81"/>
  <c r="BB72" i="81"/>
  <c r="AD73" i="81"/>
  <c r="AU73" i="81"/>
  <c r="AK72" i="81"/>
  <c r="Z72" i="81"/>
  <c r="AH72" i="81"/>
  <c r="AE72" i="81"/>
  <c r="AA72" i="81"/>
  <c r="BB73" i="81"/>
  <c r="AY73" i="81"/>
  <c r="AJ73" i="81"/>
  <c r="BC73" i="81"/>
  <c r="BI72" i="81"/>
  <c r="BI77" i="81" s="1"/>
  <c r="BI78" i="81" s="1"/>
  <c r="BQ72" i="81"/>
  <c r="BQ77" i="81" s="1"/>
  <c r="BQ78" i="81" s="1"/>
  <c r="BN72" i="81"/>
  <c r="BL72" i="81"/>
  <c r="AP73" i="81"/>
  <c r="AM73" i="81"/>
  <c r="BG73" i="81"/>
  <c r="AQ73" i="81"/>
  <c r="BE72" i="81"/>
  <c r="AZ72" i="81"/>
  <c r="AA73" i="81"/>
  <c r="AI73" i="81"/>
  <c r="BH72" i="81"/>
  <c r="AG72" i="81"/>
  <c r="AD72" i="81"/>
  <c r="AB72" i="81"/>
  <c r="AB77" i="81" s="1"/>
  <c r="AB78" i="81" s="1"/>
  <c r="BA73" i="81"/>
  <c r="AX73" i="81"/>
  <c r="BF73" i="81"/>
  <c r="BP73" i="81"/>
  <c r="AJ72" i="81"/>
  <c r="BA72" i="81"/>
  <c r="AC73" i="81"/>
  <c r="AH73" i="81"/>
  <c r="AS72" i="81"/>
  <c r="AD26" i="81"/>
  <c r="AD30" i="81"/>
  <c r="AD34" i="81" s="1"/>
  <c r="BK30" i="81"/>
  <c r="BK34" i="81" s="1"/>
  <c r="BK26" i="81"/>
  <c r="B62" i="81"/>
  <c r="BG30" i="81"/>
  <c r="BG34" i="81" s="1"/>
  <c r="BG26" i="81"/>
  <c r="BP30" i="81"/>
  <c r="BP34" i="81" s="1"/>
  <c r="BP26" i="81"/>
  <c r="BD26" i="81"/>
  <c r="BD30" i="81"/>
  <c r="BD34" i="81" s="1"/>
  <c r="AL30" i="81"/>
  <c r="AL34" i="81" s="1"/>
  <c r="AL26" i="81"/>
  <c r="BM30" i="81"/>
  <c r="BM34" i="81" s="1"/>
  <c r="BM26" i="81"/>
  <c r="AR30" i="81"/>
  <c r="AR34" i="81" s="1"/>
  <c r="AR26" i="81"/>
  <c r="AJ30" i="81"/>
  <c r="AJ34" i="81" s="1"/>
  <c r="AJ26" i="81"/>
  <c r="BO26" i="81"/>
  <c r="BO30" i="81"/>
  <c r="BO34" i="81" s="1"/>
  <c r="BQ26" i="81"/>
  <c r="BQ30" i="81"/>
  <c r="BQ34" i="81" s="1"/>
  <c r="AM30" i="81"/>
  <c r="AM34" i="81" s="1"/>
  <c r="AM26" i="81"/>
  <c r="AY26" i="81"/>
  <c r="AY30" i="81"/>
  <c r="AY34" i="81" s="1"/>
  <c r="AE30" i="81"/>
  <c r="AE34" i="81" s="1"/>
  <c r="AE26" i="81"/>
  <c r="BA30" i="81"/>
  <c r="BA34" i="81" s="1"/>
  <c r="BA26" i="81"/>
  <c r="AC30" i="81"/>
  <c r="AC34" i="81" s="1"/>
  <c r="AC26" i="81"/>
  <c r="AX30" i="81"/>
  <c r="AX34" i="81" s="1"/>
  <c r="AX26" i="81"/>
  <c r="AN30" i="81"/>
  <c r="AN34" i="81" s="1"/>
  <c r="AN26" i="81"/>
  <c r="AQ26" i="81"/>
  <c r="AQ30" i="81"/>
  <c r="AQ34" i="81" s="1"/>
  <c r="BC26" i="81"/>
  <c r="BC30" i="81"/>
  <c r="BC34" i="81" s="1"/>
  <c r="BH30" i="81"/>
  <c r="BH34" i="81" s="1"/>
  <c r="BH26" i="81"/>
  <c r="AU26" i="81"/>
  <c r="AU30" i="81"/>
  <c r="AU34" i="81" s="1"/>
  <c r="AB30" i="81"/>
  <c r="AB34" i="81" s="1"/>
  <c r="AB26" i="81"/>
  <c r="AG30" i="81"/>
  <c r="AG34" i="81" s="1"/>
  <c r="AG26" i="81"/>
  <c r="AS30" i="81"/>
  <c r="AS34" i="81" s="1"/>
  <c r="AS26" i="81"/>
  <c r="AI30" i="81"/>
  <c r="AI34" i="81" s="1"/>
  <c r="AI26" i="81"/>
  <c r="BF30" i="81"/>
  <c r="BF34" i="81" s="1"/>
  <c r="BF26" i="81"/>
  <c r="BL30" i="81"/>
  <c r="BL34" i="81" s="1"/>
  <c r="BL26" i="81"/>
  <c r="AA30" i="81"/>
  <c r="AA34" i="81" s="1"/>
  <c r="AA26" i="81"/>
  <c r="AK30" i="81"/>
  <c r="AK34" i="81" s="1"/>
  <c r="AK26" i="81"/>
  <c r="AO30" i="81"/>
  <c r="AO34" i="81" s="1"/>
  <c r="AO26" i="81"/>
  <c r="AW30" i="81"/>
  <c r="AW34" i="81" s="1"/>
  <c r="AW26" i="81"/>
  <c r="BJ30" i="81"/>
  <c r="BJ34" i="81" s="1"/>
  <c r="BJ26" i="81"/>
  <c r="BE26" i="81"/>
  <c r="BE30" i="81"/>
  <c r="BE34" i="81" s="1"/>
  <c r="BI30" i="81"/>
  <c r="BI34" i="81" s="1"/>
  <c r="BI26" i="81"/>
  <c r="AP26" i="81"/>
  <c r="AP30" i="81"/>
  <c r="AP34" i="81" s="1"/>
  <c r="Z30" i="81"/>
  <c r="Z34" i="81" s="1"/>
  <c r="Z26" i="81"/>
  <c r="AW77" i="81" l="1"/>
  <c r="AW78" i="81" s="1"/>
  <c r="BL77" i="81"/>
  <c r="BL78" i="81" s="1"/>
  <c r="AD77" i="81"/>
  <c r="AD78" i="81" s="1"/>
  <c r="AN77" i="81"/>
  <c r="AN78" i="81" s="1"/>
  <c r="AY77" i="81"/>
  <c r="AY78" i="81" s="1"/>
  <c r="AH77" i="81"/>
  <c r="AH78" i="81" s="1"/>
  <c r="AL77" i="81"/>
  <c r="AL78" i="81" s="1"/>
  <c r="AG77" i="81"/>
  <c r="AG78" i="81" s="1"/>
  <c r="AT77" i="81"/>
  <c r="AT78" i="81" s="1"/>
  <c r="BN77" i="81"/>
  <c r="BN78" i="81" s="1"/>
  <c r="BM77" i="81"/>
  <c r="BM78" i="81" s="1"/>
  <c r="AQ77" i="81"/>
  <c r="AQ78" i="81" s="1"/>
  <c r="BE37" i="81"/>
  <c r="BE38" i="81" s="1"/>
  <c r="BE39" i="81" s="1"/>
  <c r="BE40" i="81" s="1"/>
  <c r="AU37" i="81"/>
  <c r="AU38" i="81" s="1"/>
  <c r="AU39" i="81" s="1"/>
  <c r="BO37" i="81"/>
  <c r="BO38" i="81" s="1"/>
  <c r="BO39" i="81" s="1"/>
  <c r="AI77" i="81"/>
  <c r="AI78" i="81" s="1"/>
  <c r="AS77" i="81"/>
  <c r="AS78" i="81" s="1"/>
  <c r="BB37" i="81"/>
  <c r="BB38" i="81" s="1"/>
  <c r="BB39" i="81" s="1"/>
  <c r="BB40" i="81" s="1"/>
  <c r="AH37" i="81"/>
  <c r="AH38" i="81" s="1"/>
  <c r="AH39" i="81" s="1"/>
  <c r="AT37" i="81"/>
  <c r="AT38" i="81" s="1"/>
  <c r="AT39" i="81" s="1"/>
  <c r="AT40" i="81" s="1"/>
  <c r="BH77" i="81"/>
  <c r="BH78" i="81" s="1"/>
  <c r="Z77" i="81"/>
  <c r="Z78" i="81" s="1"/>
  <c r="BI37" i="81"/>
  <c r="BI38" i="81" s="1"/>
  <c r="BI39" i="81" s="1"/>
  <c r="BI40" i="81" s="1"/>
  <c r="AA37" i="81"/>
  <c r="AA38" i="81" s="1"/>
  <c r="AB37" i="81"/>
  <c r="AB38" i="81" s="1"/>
  <c r="AB39" i="81" s="1"/>
  <c r="AE77" i="81"/>
  <c r="AE78" i="81" s="1"/>
  <c r="AW37" i="81"/>
  <c r="AI37" i="81"/>
  <c r="AI38" i="81" s="1"/>
  <c r="AI39" i="81" s="1"/>
  <c r="AI40" i="81" s="1"/>
  <c r="AE37" i="81"/>
  <c r="AE38" i="81" s="1"/>
  <c r="AE39" i="81" s="1"/>
  <c r="AE40" i="81" s="1"/>
  <c r="AR37" i="81"/>
  <c r="AR38" i="81" s="1"/>
  <c r="BJ77" i="81"/>
  <c r="BJ78" i="81" s="1"/>
  <c r="AK77" i="81"/>
  <c r="AK78" i="81" s="1"/>
  <c r="AX37" i="81"/>
  <c r="AX38" i="81" s="1"/>
  <c r="AX39" i="81" s="1"/>
  <c r="AX40" i="81" s="1"/>
  <c r="AZ77" i="81"/>
  <c r="AZ78" i="81" s="1"/>
  <c r="AJ77" i="81"/>
  <c r="AJ78" i="81" s="1"/>
  <c r="BK37" i="81"/>
  <c r="BK38" i="81" s="1"/>
  <c r="BK39" i="81" s="1"/>
  <c r="AY37" i="81"/>
  <c r="AY38" i="81" s="1"/>
  <c r="AY39" i="81" s="1"/>
  <c r="AY40" i="81" s="1"/>
  <c r="AQ37" i="81"/>
  <c r="AQ38" i="81" s="1"/>
  <c r="AQ39" i="81" s="1"/>
  <c r="AP37" i="81"/>
  <c r="AP38" i="81" s="1"/>
  <c r="AP39" i="81" s="1"/>
  <c r="AP40" i="81" s="1"/>
  <c r="BC77" i="81"/>
  <c r="BC78" i="81" s="1"/>
  <c r="BE77" i="81"/>
  <c r="BE78" i="81" s="1"/>
  <c r="AM77" i="81"/>
  <c r="AM78" i="81" s="1"/>
  <c r="AP77" i="81"/>
  <c r="AP78" i="81" s="1"/>
  <c r="AV37" i="81"/>
  <c r="BC37" i="81"/>
  <c r="BD77" i="81"/>
  <c r="BD78" i="81" s="1"/>
  <c r="Z37" i="81"/>
  <c r="AO37" i="81"/>
  <c r="AO38" i="81" s="1"/>
  <c r="AO39" i="81" s="1"/>
  <c r="AO40" i="81" s="1"/>
  <c r="AS37" i="81"/>
  <c r="BM37" i="81"/>
  <c r="AF37" i="81"/>
  <c r="AK37" i="81"/>
  <c r="AG37" i="81"/>
  <c r="AN37" i="81"/>
  <c r="AM37" i="81"/>
  <c r="AM38" i="81" s="1"/>
  <c r="AM39" i="81" s="1"/>
  <c r="AM40" i="81" s="1"/>
  <c r="AL37" i="81"/>
  <c r="AD37" i="81"/>
  <c r="AX77" i="81"/>
  <c r="AX78" i="81" s="1"/>
  <c r="BB77" i="81"/>
  <c r="BB78" i="81" s="1"/>
  <c r="BF77" i="81"/>
  <c r="BF78" i="81" s="1"/>
  <c r="AZ37" i="81"/>
  <c r="AZ38" i="81" s="1"/>
  <c r="AZ39" i="81" s="1"/>
  <c r="AZ40" i="81" s="1"/>
  <c r="BQ37" i="81"/>
  <c r="BQ38" i="81" s="1"/>
  <c r="BQ39" i="81" s="1"/>
  <c r="BQ40" i="81" s="1"/>
  <c r="BD37" i="81"/>
  <c r="AO77" i="81"/>
  <c r="AO78" i="81" s="1"/>
  <c r="BP77" i="81"/>
  <c r="BP78" i="81" s="1"/>
  <c r="BL37" i="81"/>
  <c r="AC37" i="81"/>
  <c r="BP37" i="81"/>
  <c r="BA77" i="81"/>
  <c r="BA78" i="81" s="1"/>
  <c r="AC77" i="81"/>
  <c r="AC78" i="81" s="1"/>
  <c r="AR77" i="81"/>
  <c r="AR78" i="81" s="1"/>
  <c r="AV77" i="81"/>
  <c r="AV78" i="81" s="1"/>
  <c r="BN37" i="81"/>
  <c r="BK77" i="81"/>
  <c r="BK78" i="81" s="1"/>
  <c r="AF77" i="81"/>
  <c r="AF78" i="81" s="1"/>
  <c r="BG77" i="81"/>
  <c r="BG78" i="81" s="1"/>
  <c r="BJ37" i="81"/>
  <c r="BF37" i="81"/>
  <c r="BF38" i="81" s="1"/>
  <c r="BF39" i="81" s="1"/>
  <c r="BF40" i="81" s="1"/>
  <c r="BH37" i="81"/>
  <c r="BA37" i="81"/>
  <c r="AJ37" i="81"/>
  <c r="BG37" i="81"/>
  <c r="AA77" i="81"/>
  <c r="AA78" i="81" s="1"/>
  <c r="BO77" i="81"/>
  <c r="BO78" i="81" s="1"/>
  <c r="AU77" i="81"/>
  <c r="AU78" i="81" s="1"/>
  <c r="K7" i="67"/>
  <c r="Y7" i="67" s="1"/>
  <c r="K6" i="67"/>
  <c r="Y6" i="67" s="1"/>
  <c r="AE80" i="81" l="1"/>
  <c r="AR39" i="81"/>
  <c r="AR40" i="81" s="1"/>
  <c r="AB40" i="81"/>
  <c r="AA39" i="81"/>
  <c r="AA40" i="81" s="1"/>
  <c r="AW38" i="81"/>
  <c r="AW39" i="81" s="1"/>
  <c r="BK40" i="81"/>
  <c r="AH40" i="81"/>
  <c r="AQ40" i="81"/>
  <c r="B78" i="81"/>
  <c r="AN38" i="81"/>
  <c r="AN39" i="81" s="1"/>
  <c r="AN40" i="81" s="1"/>
  <c r="Z38" i="81"/>
  <c r="Z39" i="81" s="1"/>
  <c r="Z40" i="81" s="1"/>
  <c r="AG38" i="81"/>
  <c r="AG39" i="81" s="1"/>
  <c r="AC38" i="81"/>
  <c r="AC39" i="81" s="1"/>
  <c r="AK38" i="81"/>
  <c r="AK39" i="81" s="1"/>
  <c r="BP38" i="81"/>
  <c r="BP39" i="81" s="1"/>
  <c r="AJ38" i="81"/>
  <c r="AJ39" i="81" s="1"/>
  <c r="AJ40" i="81" s="1"/>
  <c r="BC38" i="81"/>
  <c r="BC39" i="81" s="1"/>
  <c r="BA38" i="81"/>
  <c r="BA39" i="81" s="1"/>
  <c r="BA40" i="81" s="1"/>
  <c r="BO40" i="81"/>
  <c r="BD38" i="81"/>
  <c r="BD39" i="81" s="1"/>
  <c r="BD40" i="81" s="1"/>
  <c r="AV38" i="81"/>
  <c r="AV39" i="81" s="1"/>
  <c r="AV40" i="81" s="1"/>
  <c r="BG38" i="81"/>
  <c r="BG39" i="81" s="1"/>
  <c r="AF38" i="81"/>
  <c r="AF39" i="81" s="1"/>
  <c r="BL38" i="81"/>
  <c r="BL39" i="81" s="1"/>
  <c r="BL40" i="81" s="1"/>
  <c r="BJ38" i="81"/>
  <c r="BJ39" i="81" s="1"/>
  <c r="BJ40" i="81" s="1"/>
  <c r="AD38" i="81"/>
  <c r="AD39" i="81" s="1"/>
  <c r="BM38" i="81"/>
  <c r="BM39" i="81" s="1"/>
  <c r="BM40" i="81" s="1"/>
  <c r="BH38" i="81"/>
  <c r="BH39" i="81" s="1"/>
  <c r="BN38" i="81"/>
  <c r="BN39" i="81" s="1"/>
  <c r="BN40" i="81" s="1"/>
  <c r="AU40" i="81"/>
  <c r="AL38" i="81"/>
  <c r="AL39" i="81" s="1"/>
  <c r="AL40" i="81" s="1"/>
  <c r="AS38" i="81"/>
  <c r="BG40" i="81" l="1"/>
  <c r="BC40" i="81"/>
  <c r="BH40" i="81"/>
  <c r="AC40" i="81"/>
  <c r="AW40" i="81"/>
  <c r="AF40" i="81"/>
  <c r="AK40" i="81"/>
  <c r="AS39" i="81"/>
  <c r="AS40" i="81" s="1"/>
  <c r="BP40" i="81"/>
  <c r="AG40" i="81"/>
  <c r="AD40" i="81"/>
  <c r="B40" i="81" l="1"/>
  <c r="BQ200" i="26" l="1"/>
  <c r="BP200" i="26"/>
  <c r="BO200" i="26"/>
  <c r="BN200" i="26"/>
  <c r="BM200" i="26"/>
  <c r="BL200" i="26"/>
  <c r="BK200" i="26"/>
  <c r="BJ200" i="26"/>
  <c r="BI200" i="26"/>
  <c r="BH200" i="26"/>
  <c r="BG200" i="26"/>
  <c r="BF200" i="26"/>
  <c r="BE200" i="26"/>
  <c r="BD200" i="26"/>
  <c r="BC200" i="26"/>
  <c r="BB200" i="26"/>
  <c r="BA200" i="26"/>
  <c r="AZ200" i="26"/>
  <c r="AY200" i="26"/>
  <c r="AX200" i="26"/>
  <c r="AW200" i="26"/>
  <c r="AV200" i="26"/>
  <c r="AU200" i="26"/>
  <c r="AT200" i="26"/>
  <c r="AS200" i="26"/>
  <c r="AR200" i="26"/>
  <c r="AQ200" i="26"/>
  <c r="AP200" i="26"/>
  <c r="AO200" i="26"/>
  <c r="AN200" i="26"/>
  <c r="AM200" i="26"/>
  <c r="AL200" i="26"/>
  <c r="AK200" i="26"/>
  <c r="AJ200" i="26"/>
  <c r="AI200" i="26"/>
  <c r="AH200" i="26"/>
  <c r="AG200" i="26"/>
  <c r="AF200" i="26"/>
  <c r="AE200" i="26"/>
  <c r="AD200" i="26"/>
  <c r="AC200" i="26"/>
  <c r="AB200" i="26"/>
  <c r="AA200" i="26"/>
  <c r="Z200" i="26"/>
  <c r="D200" i="26"/>
  <c r="BQ199" i="26"/>
  <c r="BP199" i="26"/>
  <c r="BO199" i="26"/>
  <c r="BN199" i="26"/>
  <c r="BM199" i="26"/>
  <c r="BL199" i="26"/>
  <c r="BK199" i="26"/>
  <c r="BJ199" i="26"/>
  <c r="BI199" i="26"/>
  <c r="BH199" i="26"/>
  <c r="BG199" i="26"/>
  <c r="BF199" i="26"/>
  <c r="BE199" i="26"/>
  <c r="BD199" i="26"/>
  <c r="BC199" i="26"/>
  <c r="BB199" i="26"/>
  <c r="BA199" i="26"/>
  <c r="AZ199" i="26"/>
  <c r="AY199" i="26"/>
  <c r="AX199" i="26"/>
  <c r="AW199" i="26"/>
  <c r="AV199" i="26"/>
  <c r="AU199" i="26"/>
  <c r="AT199" i="26"/>
  <c r="AS199" i="26"/>
  <c r="AR199" i="26"/>
  <c r="AQ199" i="26"/>
  <c r="AP199" i="26"/>
  <c r="AO199" i="26"/>
  <c r="AN199" i="26"/>
  <c r="AM199" i="26"/>
  <c r="AL199" i="26"/>
  <c r="AK199" i="26"/>
  <c r="AJ199" i="26"/>
  <c r="AI199" i="26"/>
  <c r="AH199" i="26"/>
  <c r="AG199" i="26"/>
  <c r="AF199" i="26"/>
  <c r="AE199" i="26"/>
  <c r="AD199" i="26"/>
  <c r="AC199" i="26"/>
  <c r="AB199" i="26"/>
  <c r="AA199" i="26"/>
  <c r="Z199" i="26"/>
  <c r="D199" i="26"/>
  <c r="BQ198" i="26"/>
  <c r="BP198" i="26"/>
  <c r="BO198" i="26"/>
  <c r="BN198" i="26"/>
  <c r="BM198" i="26"/>
  <c r="BL198" i="26"/>
  <c r="BK198" i="26"/>
  <c r="BJ198" i="26"/>
  <c r="BI198" i="26"/>
  <c r="BH198" i="26"/>
  <c r="BG198" i="26"/>
  <c r="BF198" i="26"/>
  <c r="BE198" i="26"/>
  <c r="BD198" i="26"/>
  <c r="BC198" i="26"/>
  <c r="BB198" i="26"/>
  <c r="BA198" i="26"/>
  <c r="AZ198" i="26"/>
  <c r="AY198" i="26"/>
  <c r="AX198" i="26"/>
  <c r="AW198" i="26"/>
  <c r="AV198" i="26"/>
  <c r="AU198" i="26"/>
  <c r="AT198" i="26"/>
  <c r="AS198" i="26"/>
  <c r="AR198" i="26"/>
  <c r="AQ198" i="26"/>
  <c r="AP198" i="26"/>
  <c r="AO198" i="26"/>
  <c r="AN198" i="26"/>
  <c r="AM198" i="26"/>
  <c r="AL198" i="26"/>
  <c r="AK198" i="26"/>
  <c r="AJ198" i="26"/>
  <c r="AI198" i="26"/>
  <c r="AH198" i="26"/>
  <c r="AG198" i="26"/>
  <c r="AF198" i="26"/>
  <c r="AE198" i="26"/>
  <c r="AD198" i="26"/>
  <c r="AC198" i="26"/>
  <c r="AB198" i="26"/>
  <c r="AA198" i="26"/>
  <c r="Z198" i="26"/>
  <c r="D198" i="26"/>
  <c r="BQ197" i="26"/>
  <c r="BP197" i="26"/>
  <c r="BO197" i="26"/>
  <c r="BN197" i="26"/>
  <c r="BM197" i="26"/>
  <c r="BL197" i="26"/>
  <c r="BK197" i="26"/>
  <c r="BJ197" i="26"/>
  <c r="BI197" i="26"/>
  <c r="BH197" i="26"/>
  <c r="BG197" i="26"/>
  <c r="BF197" i="26"/>
  <c r="BE197" i="26"/>
  <c r="BD197" i="26"/>
  <c r="BC197" i="26"/>
  <c r="BB197" i="26"/>
  <c r="BA197" i="26"/>
  <c r="AZ197" i="26"/>
  <c r="AY197" i="26"/>
  <c r="AX197" i="26"/>
  <c r="AW197" i="26"/>
  <c r="AV197" i="26"/>
  <c r="AU197" i="26"/>
  <c r="AT197" i="26"/>
  <c r="AS197" i="26"/>
  <c r="AR197" i="26"/>
  <c r="AQ197" i="26"/>
  <c r="AP197" i="26"/>
  <c r="AO197" i="26"/>
  <c r="AN197" i="26"/>
  <c r="AM197" i="26"/>
  <c r="AL197" i="26"/>
  <c r="AK197" i="26"/>
  <c r="AJ197" i="26"/>
  <c r="AI197" i="26"/>
  <c r="AH197" i="26"/>
  <c r="AG197" i="26"/>
  <c r="AF197" i="26"/>
  <c r="AE197" i="26"/>
  <c r="AD197" i="26"/>
  <c r="AC197" i="26"/>
  <c r="AB197" i="26"/>
  <c r="AA197" i="26"/>
  <c r="Z197" i="26"/>
  <c r="D197" i="26"/>
  <c r="BQ196" i="26"/>
  <c r="BP196" i="26"/>
  <c r="BO196" i="26"/>
  <c r="BN196" i="26"/>
  <c r="BM196" i="26"/>
  <c r="BL196" i="26"/>
  <c r="BK196" i="26"/>
  <c r="BJ196" i="26"/>
  <c r="BI196" i="26"/>
  <c r="BH196" i="26"/>
  <c r="BG196" i="26"/>
  <c r="BF196" i="26"/>
  <c r="BE196" i="26"/>
  <c r="BD196" i="26"/>
  <c r="BC196" i="26"/>
  <c r="BB196" i="26"/>
  <c r="BA196" i="26"/>
  <c r="AZ196" i="26"/>
  <c r="AY196" i="26"/>
  <c r="AX196" i="26"/>
  <c r="AW196" i="26"/>
  <c r="AV196" i="26"/>
  <c r="AU196" i="26"/>
  <c r="AT196" i="26"/>
  <c r="AS196" i="26"/>
  <c r="AR196" i="26"/>
  <c r="AQ196" i="26"/>
  <c r="AP196" i="26"/>
  <c r="AO196" i="26"/>
  <c r="AN196" i="26"/>
  <c r="AM196" i="26"/>
  <c r="AL196" i="26"/>
  <c r="AK196" i="26"/>
  <c r="AJ196" i="26"/>
  <c r="AI196" i="26"/>
  <c r="AH196" i="26"/>
  <c r="AG196" i="26"/>
  <c r="AF196" i="26"/>
  <c r="AE196" i="26"/>
  <c r="AD196" i="26"/>
  <c r="AC196" i="26"/>
  <c r="AB196" i="26"/>
  <c r="AA196" i="26"/>
  <c r="Z196" i="26"/>
  <c r="D196" i="26"/>
  <c r="BQ195" i="26"/>
  <c r="BP195" i="26"/>
  <c r="BO195" i="26"/>
  <c r="BN195" i="26"/>
  <c r="BM195" i="26"/>
  <c r="BL195" i="26"/>
  <c r="BK195" i="26"/>
  <c r="BJ195" i="26"/>
  <c r="BI195" i="26"/>
  <c r="BH195" i="26"/>
  <c r="BG195" i="26"/>
  <c r="BF195" i="26"/>
  <c r="BE195" i="26"/>
  <c r="BD195" i="26"/>
  <c r="BC195" i="26"/>
  <c r="BB195" i="26"/>
  <c r="BA195" i="26"/>
  <c r="AZ195" i="26"/>
  <c r="AY195" i="26"/>
  <c r="AX195" i="26"/>
  <c r="AW195" i="26"/>
  <c r="AV195" i="26"/>
  <c r="AU195" i="26"/>
  <c r="AT195" i="26"/>
  <c r="AS195" i="26"/>
  <c r="AR195" i="26"/>
  <c r="AQ195" i="26"/>
  <c r="AP195" i="26"/>
  <c r="AO195" i="26"/>
  <c r="AN195" i="26"/>
  <c r="AM195" i="26"/>
  <c r="AL195" i="26"/>
  <c r="AK195" i="26"/>
  <c r="AJ195" i="26"/>
  <c r="AI195" i="26"/>
  <c r="AH195" i="26"/>
  <c r="AG195" i="26"/>
  <c r="AF195" i="26"/>
  <c r="AE195" i="26"/>
  <c r="AD195" i="26"/>
  <c r="AC195" i="26"/>
  <c r="AB195" i="26"/>
  <c r="AA195" i="26"/>
  <c r="Z195" i="26"/>
  <c r="D195" i="26"/>
  <c r="BQ194" i="26"/>
  <c r="BP194" i="26"/>
  <c r="BO194" i="26"/>
  <c r="BN194" i="26"/>
  <c r="BM194" i="26"/>
  <c r="BL194" i="26"/>
  <c r="BK194" i="26"/>
  <c r="BJ194" i="26"/>
  <c r="BI194" i="26"/>
  <c r="BH194" i="26"/>
  <c r="BG194" i="26"/>
  <c r="BF194" i="26"/>
  <c r="BE194" i="26"/>
  <c r="BD194" i="26"/>
  <c r="BC194" i="26"/>
  <c r="BB194" i="26"/>
  <c r="BA194" i="26"/>
  <c r="AZ194" i="26"/>
  <c r="AY194" i="26"/>
  <c r="AX194" i="26"/>
  <c r="AW194" i="26"/>
  <c r="AV194" i="26"/>
  <c r="AU194" i="26"/>
  <c r="AT194" i="26"/>
  <c r="AS194" i="26"/>
  <c r="AR194" i="26"/>
  <c r="AQ194" i="26"/>
  <c r="AP194" i="26"/>
  <c r="AO194" i="26"/>
  <c r="AN194" i="26"/>
  <c r="AM194" i="26"/>
  <c r="AL194" i="26"/>
  <c r="AK194" i="26"/>
  <c r="AJ194" i="26"/>
  <c r="AI194" i="26"/>
  <c r="AH194" i="26"/>
  <c r="AG194" i="26"/>
  <c r="AF194" i="26"/>
  <c r="AE194" i="26"/>
  <c r="AD194" i="26"/>
  <c r="AC194" i="26"/>
  <c r="AB194" i="26"/>
  <c r="AA194" i="26"/>
  <c r="Z194" i="26"/>
  <c r="D194" i="26"/>
  <c r="BQ193" i="26"/>
  <c r="BP193" i="26"/>
  <c r="BO193" i="26"/>
  <c r="BN193" i="26"/>
  <c r="BM193" i="26"/>
  <c r="BL193" i="26"/>
  <c r="BK193" i="26"/>
  <c r="BJ193" i="26"/>
  <c r="BI193" i="26"/>
  <c r="BH193" i="26"/>
  <c r="BG193" i="26"/>
  <c r="BF193" i="26"/>
  <c r="BE193" i="26"/>
  <c r="BD193" i="26"/>
  <c r="BC193" i="26"/>
  <c r="BB193" i="26"/>
  <c r="BA193" i="26"/>
  <c r="AZ193" i="26"/>
  <c r="AY193" i="26"/>
  <c r="AX193" i="26"/>
  <c r="AW193" i="26"/>
  <c r="AV193" i="26"/>
  <c r="AU193" i="26"/>
  <c r="AT193" i="26"/>
  <c r="AS193" i="26"/>
  <c r="AR193" i="26"/>
  <c r="AQ193" i="26"/>
  <c r="AP193" i="26"/>
  <c r="AO193" i="26"/>
  <c r="AN193" i="26"/>
  <c r="AM193" i="26"/>
  <c r="AL193" i="26"/>
  <c r="AK193" i="26"/>
  <c r="AJ193" i="26"/>
  <c r="AI193" i="26"/>
  <c r="AH193" i="26"/>
  <c r="AG193" i="26"/>
  <c r="AF193" i="26"/>
  <c r="AE193" i="26"/>
  <c r="AD193" i="26"/>
  <c r="AC193" i="26"/>
  <c r="AB193" i="26"/>
  <c r="AA193" i="26"/>
  <c r="Z193" i="26"/>
  <c r="D193" i="26"/>
  <c r="BQ192" i="26"/>
  <c r="BP192" i="26"/>
  <c r="BO192" i="26"/>
  <c r="BN192" i="26"/>
  <c r="BM192" i="26"/>
  <c r="BL192" i="26"/>
  <c r="BK192" i="26"/>
  <c r="BJ192" i="26"/>
  <c r="BI192" i="26"/>
  <c r="BH192" i="26"/>
  <c r="BG192" i="26"/>
  <c r="BF192" i="26"/>
  <c r="BE192" i="26"/>
  <c r="BD192" i="26"/>
  <c r="BC192" i="26"/>
  <c r="BB192" i="26"/>
  <c r="BA192" i="26"/>
  <c r="AZ192" i="26"/>
  <c r="AY192" i="26"/>
  <c r="AX192" i="26"/>
  <c r="AW192" i="26"/>
  <c r="AV192" i="26"/>
  <c r="AU192" i="26"/>
  <c r="AT192" i="26"/>
  <c r="AS192" i="26"/>
  <c r="AR192" i="26"/>
  <c r="AQ192" i="26"/>
  <c r="AP192" i="26"/>
  <c r="AO192" i="26"/>
  <c r="AN192" i="26"/>
  <c r="AM192" i="26"/>
  <c r="AL192" i="26"/>
  <c r="AK192" i="26"/>
  <c r="AJ192" i="26"/>
  <c r="AI192" i="26"/>
  <c r="AH192" i="26"/>
  <c r="AG192" i="26"/>
  <c r="AF192" i="26"/>
  <c r="AE192" i="26"/>
  <c r="AD192" i="26"/>
  <c r="AC192" i="26"/>
  <c r="AB192" i="26"/>
  <c r="AA192" i="26"/>
  <c r="Z192" i="26"/>
  <c r="D192" i="26"/>
  <c r="BQ190" i="26"/>
  <c r="BP190" i="26"/>
  <c r="BO190" i="26"/>
  <c r="BN190" i="26"/>
  <c r="BM190" i="26"/>
  <c r="BL190" i="26"/>
  <c r="BK190" i="26"/>
  <c r="BJ190" i="26"/>
  <c r="BI190" i="26"/>
  <c r="BH190" i="26"/>
  <c r="BG190" i="26"/>
  <c r="BF190" i="26"/>
  <c r="BE190" i="26"/>
  <c r="BD190" i="26"/>
  <c r="BC190" i="26"/>
  <c r="BB190" i="26"/>
  <c r="BA190" i="26"/>
  <c r="AZ190" i="26"/>
  <c r="AY190" i="26"/>
  <c r="AX190" i="26"/>
  <c r="AW190" i="26"/>
  <c r="AV190" i="26"/>
  <c r="AU190" i="26"/>
  <c r="AT190" i="26"/>
  <c r="AS190" i="26"/>
  <c r="AR190" i="26"/>
  <c r="AQ190" i="26"/>
  <c r="AP190" i="26"/>
  <c r="AO190" i="26"/>
  <c r="AN190" i="26"/>
  <c r="AM190" i="26"/>
  <c r="AL190" i="26"/>
  <c r="AK190" i="26"/>
  <c r="AJ190" i="26"/>
  <c r="AI190" i="26"/>
  <c r="AH190" i="26"/>
  <c r="AG190" i="26"/>
  <c r="AF190" i="26"/>
  <c r="AE190" i="26"/>
  <c r="AD190" i="26"/>
  <c r="AC190" i="26"/>
  <c r="AB190" i="26"/>
  <c r="AA190" i="26"/>
  <c r="Z190" i="26"/>
  <c r="D190" i="26"/>
  <c r="BQ189" i="26"/>
  <c r="BP189" i="26"/>
  <c r="BO189" i="26"/>
  <c r="BN189" i="26"/>
  <c r="BM189" i="26"/>
  <c r="BL189" i="26"/>
  <c r="BK189" i="26"/>
  <c r="BJ189" i="26"/>
  <c r="BI189" i="26"/>
  <c r="BH189" i="26"/>
  <c r="BG189" i="26"/>
  <c r="BF189" i="26"/>
  <c r="BE189" i="26"/>
  <c r="BD189" i="26"/>
  <c r="BC189" i="26"/>
  <c r="BB189" i="26"/>
  <c r="BA189" i="26"/>
  <c r="AZ189" i="26"/>
  <c r="AY189" i="26"/>
  <c r="AX189" i="26"/>
  <c r="AW189" i="26"/>
  <c r="AV189" i="26"/>
  <c r="AU189" i="26"/>
  <c r="AT189" i="26"/>
  <c r="AS189" i="26"/>
  <c r="AR189" i="26"/>
  <c r="AQ189" i="26"/>
  <c r="AP189" i="26"/>
  <c r="AO189" i="26"/>
  <c r="AN189" i="26"/>
  <c r="AM189" i="26"/>
  <c r="AL189" i="26"/>
  <c r="AK189" i="26"/>
  <c r="AJ189" i="26"/>
  <c r="AI189" i="26"/>
  <c r="AH189" i="26"/>
  <c r="AG189" i="26"/>
  <c r="AF189" i="26"/>
  <c r="AE189" i="26"/>
  <c r="AD189" i="26"/>
  <c r="AC189" i="26"/>
  <c r="AB189" i="26"/>
  <c r="AA189" i="26"/>
  <c r="Z189" i="26"/>
  <c r="D189" i="26"/>
  <c r="BQ188" i="26"/>
  <c r="BP188" i="26"/>
  <c r="BO188" i="26"/>
  <c r="BN188" i="26"/>
  <c r="BM188" i="26"/>
  <c r="BL188" i="26"/>
  <c r="BK188" i="26"/>
  <c r="BJ188" i="26"/>
  <c r="BI188" i="26"/>
  <c r="BH188" i="26"/>
  <c r="BG188" i="26"/>
  <c r="BF188" i="26"/>
  <c r="BE188" i="26"/>
  <c r="BD188" i="26"/>
  <c r="BC188" i="26"/>
  <c r="BB188" i="26"/>
  <c r="BA188" i="26"/>
  <c r="AZ188" i="26"/>
  <c r="AY188" i="26"/>
  <c r="AX188" i="26"/>
  <c r="AW188" i="26"/>
  <c r="AV188" i="26"/>
  <c r="AU188" i="26"/>
  <c r="AT188" i="26"/>
  <c r="AS188" i="26"/>
  <c r="AR188" i="26"/>
  <c r="AQ188" i="26"/>
  <c r="AP188" i="26"/>
  <c r="AO188" i="26"/>
  <c r="AN188" i="26"/>
  <c r="AM188" i="26"/>
  <c r="AL188" i="26"/>
  <c r="AK188" i="26"/>
  <c r="AJ188" i="26"/>
  <c r="AI188" i="26"/>
  <c r="AH188" i="26"/>
  <c r="AG188" i="26"/>
  <c r="AF188" i="26"/>
  <c r="AE188" i="26"/>
  <c r="AD188" i="26"/>
  <c r="AC188" i="26"/>
  <c r="AB188" i="26"/>
  <c r="AA188" i="26"/>
  <c r="Z188" i="26"/>
  <c r="D188" i="26"/>
  <c r="BQ187" i="26"/>
  <c r="BP187" i="26"/>
  <c r="BO187" i="26"/>
  <c r="BN187" i="26"/>
  <c r="BM187" i="26"/>
  <c r="BL187" i="26"/>
  <c r="BK187" i="26"/>
  <c r="BJ187" i="26"/>
  <c r="BI187" i="26"/>
  <c r="BH187" i="26"/>
  <c r="BG187" i="26"/>
  <c r="BF187" i="26"/>
  <c r="BE187" i="26"/>
  <c r="BD187" i="26"/>
  <c r="BC187" i="26"/>
  <c r="BB187" i="26"/>
  <c r="BA187" i="26"/>
  <c r="AZ187" i="26"/>
  <c r="AY187" i="26"/>
  <c r="AX187" i="26"/>
  <c r="AW187" i="26"/>
  <c r="AV187" i="26"/>
  <c r="AU187" i="26"/>
  <c r="AT187" i="26"/>
  <c r="AS187" i="26"/>
  <c r="AR187" i="26"/>
  <c r="AQ187" i="26"/>
  <c r="AP187" i="26"/>
  <c r="AO187" i="26"/>
  <c r="AN187" i="26"/>
  <c r="AM187" i="26"/>
  <c r="AL187" i="26"/>
  <c r="AK187" i="26"/>
  <c r="AJ187" i="26"/>
  <c r="AI187" i="26"/>
  <c r="AH187" i="26"/>
  <c r="AG187" i="26"/>
  <c r="AF187" i="26"/>
  <c r="AE187" i="26"/>
  <c r="AD187" i="26"/>
  <c r="AC187" i="26"/>
  <c r="AB187" i="26"/>
  <c r="AA187" i="26"/>
  <c r="Z187" i="26"/>
  <c r="D187" i="26"/>
  <c r="BQ186" i="26"/>
  <c r="BP186" i="26"/>
  <c r="BO186" i="26"/>
  <c r="BN186" i="26"/>
  <c r="BM186" i="26"/>
  <c r="BL186" i="26"/>
  <c r="BK186" i="26"/>
  <c r="BJ186" i="26"/>
  <c r="BI186" i="26"/>
  <c r="BH186" i="26"/>
  <c r="BG186" i="26"/>
  <c r="BF186" i="26"/>
  <c r="BE186" i="26"/>
  <c r="BD186" i="26"/>
  <c r="BC186" i="26"/>
  <c r="BB186" i="26"/>
  <c r="BA186" i="26"/>
  <c r="AZ186" i="26"/>
  <c r="AY186" i="26"/>
  <c r="AX186" i="26"/>
  <c r="AW186" i="26"/>
  <c r="AV186" i="26"/>
  <c r="AU186" i="26"/>
  <c r="AT186" i="26"/>
  <c r="AS186" i="26"/>
  <c r="AR186" i="26"/>
  <c r="AQ186" i="26"/>
  <c r="AP186" i="26"/>
  <c r="AO186" i="26"/>
  <c r="AN186" i="26"/>
  <c r="AM186" i="26"/>
  <c r="AL186" i="26"/>
  <c r="AK186" i="26"/>
  <c r="AJ186" i="26"/>
  <c r="AI186" i="26"/>
  <c r="AH186" i="26"/>
  <c r="AG186" i="26"/>
  <c r="AF186" i="26"/>
  <c r="AE186" i="26"/>
  <c r="AD186" i="26"/>
  <c r="AC186" i="26"/>
  <c r="AB186" i="26"/>
  <c r="AA186" i="26"/>
  <c r="Z186" i="26"/>
  <c r="D186" i="26"/>
  <c r="BQ185" i="26"/>
  <c r="BP185" i="26"/>
  <c r="BO185" i="26"/>
  <c r="BN185" i="26"/>
  <c r="BM185" i="26"/>
  <c r="BL185" i="26"/>
  <c r="BK185" i="26"/>
  <c r="BJ185" i="26"/>
  <c r="BI185" i="26"/>
  <c r="BH185" i="26"/>
  <c r="BG185" i="26"/>
  <c r="BF185" i="26"/>
  <c r="BE185" i="26"/>
  <c r="BD185" i="26"/>
  <c r="BC185" i="26"/>
  <c r="BB185" i="26"/>
  <c r="BA185" i="26"/>
  <c r="AZ185" i="26"/>
  <c r="AY185" i="26"/>
  <c r="AX185" i="26"/>
  <c r="AW185" i="26"/>
  <c r="AV185" i="26"/>
  <c r="AU185" i="26"/>
  <c r="AT185" i="26"/>
  <c r="AS185" i="26"/>
  <c r="AR185" i="26"/>
  <c r="AQ185" i="26"/>
  <c r="AP185" i="26"/>
  <c r="AO185" i="26"/>
  <c r="AN185" i="26"/>
  <c r="AM185" i="26"/>
  <c r="AL185" i="26"/>
  <c r="AK185" i="26"/>
  <c r="AJ185" i="26"/>
  <c r="AI185" i="26"/>
  <c r="AH185" i="26"/>
  <c r="AG185" i="26"/>
  <c r="AF185" i="26"/>
  <c r="AE185" i="26"/>
  <c r="AD185" i="26"/>
  <c r="AC185" i="26"/>
  <c r="AB185" i="26"/>
  <c r="AA185" i="26"/>
  <c r="Z185" i="26"/>
  <c r="D185" i="26"/>
  <c r="BQ184" i="26"/>
  <c r="BP184" i="26"/>
  <c r="BO184" i="26"/>
  <c r="BN184" i="26"/>
  <c r="BM184" i="26"/>
  <c r="BL184" i="26"/>
  <c r="BK184" i="26"/>
  <c r="BJ184" i="26"/>
  <c r="BI184" i="26"/>
  <c r="BH184" i="26"/>
  <c r="BG184" i="26"/>
  <c r="BF184" i="26"/>
  <c r="BE184" i="26"/>
  <c r="BD184" i="26"/>
  <c r="BC184" i="26"/>
  <c r="BB184" i="26"/>
  <c r="BA184" i="26"/>
  <c r="AZ184" i="26"/>
  <c r="AY184" i="26"/>
  <c r="AX184" i="26"/>
  <c r="AW184" i="26"/>
  <c r="AV184" i="26"/>
  <c r="AU184" i="26"/>
  <c r="AT184" i="26"/>
  <c r="AS184" i="26"/>
  <c r="AR184" i="26"/>
  <c r="AQ184" i="26"/>
  <c r="AP184" i="26"/>
  <c r="AO184" i="26"/>
  <c r="AN184" i="26"/>
  <c r="AM184" i="26"/>
  <c r="AL184" i="26"/>
  <c r="AK184" i="26"/>
  <c r="AJ184" i="26"/>
  <c r="AI184" i="26"/>
  <c r="AH184" i="26"/>
  <c r="AG184" i="26"/>
  <c r="AF184" i="26"/>
  <c r="AE184" i="26"/>
  <c r="AD184" i="26"/>
  <c r="AC184" i="26"/>
  <c r="AB184" i="26"/>
  <c r="AA184" i="26"/>
  <c r="Z184" i="26"/>
  <c r="D184" i="26"/>
  <c r="BQ183" i="26"/>
  <c r="BP183" i="26"/>
  <c r="BO183" i="26"/>
  <c r="BN183" i="26"/>
  <c r="BM183" i="26"/>
  <c r="BL183" i="26"/>
  <c r="BK183" i="26"/>
  <c r="BJ183" i="26"/>
  <c r="BI183" i="26"/>
  <c r="BH183" i="26"/>
  <c r="BG183" i="26"/>
  <c r="BF183" i="26"/>
  <c r="BE183" i="26"/>
  <c r="BD183" i="26"/>
  <c r="BC183" i="26"/>
  <c r="BB183" i="26"/>
  <c r="BA183" i="26"/>
  <c r="AZ183" i="26"/>
  <c r="AY183" i="26"/>
  <c r="AX183" i="26"/>
  <c r="AW183" i="26"/>
  <c r="AV183" i="26"/>
  <c r="AU183" i="26"/>
  <c r="AT183" i="26"/>
  <c r="AS183" i="26"/>
  <c r="AR183" i="26"/>
  <c r="AQ183" i="26"/>
  <c r="AP183" i="26"/>
  <c r="AO183" i="26"/>
  <c r="AN183" i="26"/>
  <c r="AM183" i="26"/>
  <c r="AL183" i="26"/>
  <c r="AK183" i="26"/>
  <c r="AJ183" i="26"/>
  <c r="AI183" i="26"/>
  <c r="AH183" i="26"/>
  <c r="AG183" i="26"/>
  <c r="AF183" i="26"/>
  <c r="AE183" i="26"/>
  <c r="AD183" i="26"/>
  <c r="AC183" i="26"/>
  <c r="AB183" i="26"/>
  <c r="AA183" i="26"/>
  <c r="Z183" i="26"/>
  <c r="D183" i="26"/>
  <c r="BQ182" i="26"/>
  <c r="BP182" i="26"/>
  <c r="BO182" i="26"/>
  <c r="BN182" i="26"/>
  <c r="BM182" i="26"/>
  <c r="BL182" i="26"/>
  <c r="BK182" i="26"/>
  <c r="BJ182" i="26"/>
  <c r="BI182" i="26"/>
  <c r="BH182" i="26"/>
  <c r="BG182" i="26"/>
  <c r="BF182" i="26"/>
  <c r="BE182" i="26"/>
  <c r="BD182" i="26"/>
  <c r="BC182" i="26"/>
  <c r="BB182" i="26"/>
  <c r="BA182" i="26"/>
  <c r="AZ182" i="26"/>
  <c r="AY182" i="26"/>
  <c r="AX182" i="26"/>
  <c r="AW182" i="26"/>
  <c r="AV182" i="26"/>
  <c r="AU182" i="26"/>
  <c r="AT182" i="26"/>
  <c r="AS182" i="26"/>
  <c r="AR182" i="26"/>
  <c r="AQ182" i="26"/>
  <c r="AP182" i="26"/>
  <c r="AO182" i="26"/>
  <c r="AN182" i="26"/>
  <c r="AM182" i="26"/>
  <c r="AL182" i="26"/>
  <c r="AK182" i="26"/>
  <c r="AJ182" i="26"/>
  <c r="AI182" i="26"/>
  <c r="AH182" i="26"/>
  <c r="AG182" i="26"/>
  <c r="AF182" i="26"/>
  <c r="AE182" i="26"/>
  <c r="AD182" i="26"/>
  <c r="AC182" i="26"/>
  <c r="AB182" i="26"/>
  <c r="AA182" i="26"/>
  <c r="Z182" i="26"/>
  <c r="D182" i="26"/>
  <c r="BQ169" i="26"/>
  <c r="BP169" i="26"/>
  <c r="BO169" i="26"/>
  <c r="BN169" i="26"/>
  <c r="BM169" i="26"/>
  <c r="BL169" i="26"/>
  <c r="BK169" i="26"/>
  <c r="BJ169" i="26"/>
  <c r="BI169" i="26"/>
  <c r="BH169" i="26"/>
  <c r="BG169" i="26"/>
  <c r="BF169" i="26"/>
  <c r="BE169" i="26"/>
  <c r="BD169" i="26"/>
  <c r="BC169" i="26"/>
  <c r="BB169" i="26"/>
  <c r="BA169" i="26"/>
  <c r="AZ169" i="26"/>
  <c r="AY169" i="26"/>
  <c r="AX169" i="26"/>
  <c r="AW169" i="26"/>
  <c r="AV169" i="26"/>
  <c r="AU169" i="26"/>
  <c r="AT169" i="26"/>
  <c r="AS169" i="26"/>
  <c r="AR169" i="26"/>
  <c r="AQ169" i="26"/>
  <c r="AP169" i="26"/>
  <c r="AO169" i="26"/>
  <c r="AN169" i="26"/>
  <c r="AM169" i="26"/>
  <c r="AL169" i="26"/>
  <c r="AK169" i="26"/>
  <c r="AJ169" i="26"/>
  <c r="AI169" i="26"/>
  <c r="AH169" i="26"/>
  <c r="AG169" i="26"/>
  <c r="AF169" i="26"/>
  <c r="AE169" i="26"/>
  <c r="AD169" i="26"/>
  <c r="AC169" i="26"/>
  <c r="AB169" i="26"/>
  <c r="AA169" i="26"/>
  <c r="Z169" i="26"/>
  <c r="D169" i="26"/>
  <c r="BQ168" i="26"/>
  <c r="BP168" i="26"/>
  <c r="BO168" i="26"/>
  <c r="BN168" i="26"/>
  <c r="BM168" i="26"/>
  <c r="BL168" i="26"/>
  <c r="BK168" i="26"/>
  <c r="BJ168" i="26"/>
  <c r="BI168" i="26"/>
  <c r="BH168" i="26"/>
  <c r="BG168" i="26"/>
  <c r="BF168" i="26"/>
  <c r="BE168" i="26"/>
  <c r="BD168" i="26"/>
  <c r="BC168" i="26"/>
  <c r="BB168" i="26"/>
  <c r="BA168" i="26"/>
  <c r="AZ168" i="26"/>
  <c r="AY168" i="26"/>
  <c r="AX168" i="26"/>
  <c r="AW168" i="26"/>
  <c r="AV168" i="26"/>
  <c r="AU168" i="26"/>
  <c r="AT168" i="26"/>
  <c r="AS168" i="26"/>
  <c r="AR168" i="26"/>
  <c r="AQ168" i="26"/>
  <c r="AP168" i="26"/>
  <c r="AO168" i="26"/>
  <c r="AN168" i="26"/>
  <c r="AM168" i="26"/>
  <c r="AL168" i="26"/>
  <c r="AK168" i="26"/>
  <c r="AJ168" i="26"/>
  <c r="AI168" i="26"/>
  <c r="AH168" i="26"/>
  <c r="AG168" i="26"/>
  <c r="AF168" i="26"/>
  <c r="AE168" i="26"/>
  <c r="AD168" i="26"/>
  <c r="AC168" i="26"/>
  <c r="AB168" i="26"/>
  <c r="AA168" i="26"/>
  <c r="Z168" i="26"/>
  <c r="D168" i="26"/>
  <c r="F162" i="26"/>
  <c r="F161" i="26"/>
  <c r="F160" i="26"/>
  <c r="F159" i="26"/>
  <c r="F158" i="26"/>
  <c r="F157" i="26"/>
  <c r="F156" i="26"/>
  <c r="F155" i="26"/>
  <c r="F154" i="26"/>
  <c r="F149" i="26"/>
  <c r="F148" i="26"/>
  <c r="F147" i="26"/>
  <c r="F146" i="26"/>
  <c r="F145" i="26"/>
  <c r="F144" i="26"/>
  <c r="F143" i="26"/>
  <c r="F142" i="26"/>
  <c r="F141" i="26"/>
  <c r="F140" i="26"/>
  <c r="F139" i="26"/>
  <c r="F138" i="26"/>
  <c r="F137" i="26"/>
  <c r="F136" i="26"/>
  <c r="F135" i="26"/>
  <c r="F134" i="26"/>
  <c r="F133" i="26"/>
  <c r="F132" i="26"/>
  <c r="F131" i="26"/>
  <c r="F130" i="26"/>
  <c r="F129" i="26"/>
  <c r="F128" i="26"/>
  <c r="BQ123" i="26"/>
  <c r="BP123" i="26"/>
  <c r="BO123" i="26"/>
  <c r="BN123" i="26"/>
  <c r="BM123" i="26"/>
  <c r="BL123" i="26"/>
  <c r="BK123" i="26"/>
  <c r="BJ123" i="26"/>
  <c r="BI123" i="26"/>
  <c r="BH123" i="26"/>
  <c r="BG123" i="26"/>
  <c r="BF123" i="26"/>
  <c r="BE123" i="26"/>
  <c r="BD123" i="26"/>
  <c r="BC123" i="26"/>
  <c r="BB123" i="26"/>
  <c r="BA123" i="26"/>
  <c r="AZ123" i="26"/>
  <c r="AY123" i="26"/>
  <c r="AX123" i="26"/>
  <c r="AW123" i="26"/>
  <c r="AV123" i="26"/>
  <c r="AU123" i="26"/>
  <c r="AT123" i="26"/>
  <c r="AS123" i="26"/>
  <c r="AR123" i="26"/>
  <c r="AQ123" i="26"/>
  <c r="AP123" i="26"/>
  <c r="AO123" i="26"/>
  <c r="AN123" i="26"/>
  <c r="AM123" i="26"/>
  <c r="AL123" i="26"/>
  <c r="AK123" i="26"/>
  <c r="AJ123" i="26"/>
  <c r="AI123" i="26"/>
  <c r="AH123" i="26"/>
  <c r="AG123" i="26"/>
  <c r="AF123" i="26"/>
  <c r="AE123" i="26"/>
  <c r="AD123" i="26"/>
  <c r="AC123" i="26"/>
  <c r="AB123" i="26"/>
  <c r="AA123" i="26"/>
  <c r="Z123" i="26"/>
  <c r="D123" i="26"/>
  <c r="BQ122" i="26"/>
  <c r="BP122" i="26"/>
  <c r="BO122" i="26"/>
  <c r="BN122" i="26"/>
  <c r="BM122" i="26"/>
  <c r="BL122" i="26"/>
  <c r="BK122" i="26"/>
  <c r="BJ122" i="26"/>
  <c r="BI122" i="26"/>
  <c r="BH122" i="26"/>
  <c r="BG122" i="26"/>
  <c r="BF122" i="26"/>
  <c r="BE122" i="26"/>
  <c r="BD122" i="26"/>
  <c r="BC122" i="26"/>
  <c r="BB122" i="26"/>
  <c r="BA122" i="26"/>
  <c r="AZ122" i="26"/>
  <c r="AY122" i="26"/>
  <c r="AX122" i="26"/>
  <c r="AW122" i="26"/>
  <c r="AV122" i="26"/>
  <c r="AU122" i="26"/>
  <c r="AT122" i="26"/>
  <c r="AS122" i="26"/>
  <c r="AR122" i="26"/>
  <c r="AQ122" i="26"/>
  <c r="AP122" i="26"/>
  <c r="AO122" i="26"/>
  <c r="AN122" i="26"/>
  <c r="AM122" i="26"/>
  <c r="AL122" i="26"/>
  <c r="AK122" i="26"/>
  <c r="AJ122" i="26"/>
  <c r="AI122" i="26"/>
  <c r="AH122" i="26"/>
  <c r="AG122" i="26"/>
  <c r="AF122" i="26"/>
  <c r="AE122" i="26"/>
  <c r="AD122" i="26"/>
  <c r="AC122" i="26"/>
  <c r="AB122" i="26"/>
  <c r="AA122" i="26"/>
  <c r="Z122" i="26"/>
  <c r="D122" i="26"/>
  <c r="BQ121" i="26"/>
  <c r="BP121" i="26"/>
  <c r="BO121" i="26"/>
  <c r="BN121" i="26"/>
  <c r="BM121" i="26"/>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D121" i="26"/>
  <c r="BQ120" i="26"/>
  <c r="BP120" i="26"/>
  <c r="BO120" i="26"/>
  <c r="BN120" i="26"/>
  <c r="BM120"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D120" i="26"/>
  <c r="BQ119" i="26"/>
  <c r="BP119" i="26"/>
  <c r="BO119" i="26"/>
  <c r="BN119" i="26"/>
  <c r="BM119"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D119" i="26"/>
  <c r="BQ113" i="26"/>
  <c r="BP113" i="26"/>
  <c r="BO113" i="26"/>
  <c r="BN113" i="26"/>
  <c r="BM113" i="26"/>
  <c r="BL113" i="26"/>
  <c r="BK113" i="26"/>
  <c r="BJ113" i="26"/>
  <c r="BI113" i="26"/>
  <c r="BH113" i="26"/>
  <c r="BG113" i="26"/>
  <c r="BF113" i="26"/>
  <c r="BE113" i="26"/>
  <c r="BD113" i="26"/>
  <c r="BC113" i="26"/>
  <c r="BB113" i="26"/>
  <c r="BA113" i="26"/>
  <c r="AZ113" i="26"/>
  <c r="AY113" i="26"/>
  <c r="AX113" i="26"/>
  <c r="AW113" i="26"/>
  <c r="AV113" i="26"/>
  <c r="AU113" i="26"/>
  <c r="AT113" i="26"/>
  <c r="AS113" i="26"/>
  <c r="AR113" i="26"/>
  <c r="AQ113" i="26"/>
  <c r="AP113" i="26"/>
  <c r="AO113" i="26"/>
  <c r="AN113" i="26"/>
  <c r="AM113" i="26"/>
  <c r="AL113" i="26"/>
  <c r="AK113" i="26"/>
  <c r="AJ113" i="26"/>
  <c r="AI113" i="26"/>
  <c r="AH113" i="26"/>
  <c r="AG113" i="26"/>
  <c r="AF113" i="26"/>
  <c r="AE113" i="26"/>
  <c r="AD113" i="26"/>
  <c r="AC113" i="26"/>
  <c r="AB113" i="26"/>
  <c r="AA113" i="26"/>
  <c r="Z113" i="26"/>
  <c r="D113" i="26"/>
  <c r="BQ112" i="26"/>
  <c r="BP112" i="26"/>
  <c r="BO112" i="26"/>
  <c r="BN112" i="26"/>
  <c r="BM112" i="26"/>
  <c r="BL112" i="26"/>
  <c r="BK112" i="26"/>
  <c r="BJ112" i="26"/>
  <c r="BI112" i="26"/>
  <c r="BH112" i="26"/>
  <c r="BG112" i="26"/>
  <c r="BF112" i="26"/>
  <c r="BE112" i="26"/>
  <c r="BD112" i="26"/>
  <c r="BC112" i="26"/>
  <c r="BB112" i="26"/>
  <c r="BA112" i="26"/>
  <c r="AZ112" i="26"/>
  <c r="AY112" i="26"/>
  <c r="AX112" i="26"/>
  <c r="AW112" i="26"/>
  <c r="AV112" i="26"/>
  <c r="AU112" i="26"/>
  <c r="AT112" i="26"/>
  <c r="AS112" i="26"/>
  <c r="AR112" i="26"/>
  <c r="AQ112" i="26"/>
  <c r="AP112" i="26"/>
  <c r="AO112" i="26"/>
  <c r="AN112" i="26"/>
  <c r="AM112" i="26"/>
  <c r="AL112" i="26"/>
  <c r="AK112" i="26"/>
  <c r="AJ112" i="26"/>
  <c r="AI112" i="26"/>
  <c r="AH112" i="26"/>
  <c r="AG112" i="26"/>
  <c r="AF112" i="26"/>
  <c r="AE112" i="26"/>
  <c r="AD112" i="26"/>
  <c r="AC112" i="26"/>
  <c r="AB112" i="26"/>
  <c r="AA112" i="26"/>
  <c r="Z112" i="26"/>
  <c r="D112" i="26"/>
  <c r="BQ111" i="26"/>
  <c r="BP111" i="26"/>
  <c r="BO111" i="26"/>
  <c r="BN111" i="26"/>
  <c r="BM111" i="26"/>
  <c r="BL111" i="26"/>
  <c r="BK111" i="26"/>
  <c r="BJ111" i="26"/>
  <c r="BI111" i="26"/>
  <c r="BH111" i="26"/>
  <c r="BG111" i="26"/>
  <c r="BF111" i="26"/>
  <c r="BE111" i="26"/>
  <c r="BD111" i="26"/>
  <c r="BC111" i="26"/>
  <c r="BB111" i="26"/>
  <c r="BA111" i="26"/>
  <c r="AZ111" i="26"/>
  <c r="AY111" i="26"/>
  <c r="AX111" i="26"/>
  <c r="AW111" i="26"/>
  <c r="AV111" i="26"/>
  <c r="AU111" i="26"/>
  <c r="AT111" i="26"/>
  <c r="AS111" i="26"/>
  <c r="AR111" i="26"/>
  <c r="AQ111" i="26"/>
  <c r="AP111" i="26"/>
  <c r="AO111" i="26"/>
  <c r="AN111" i="26"/>
  <c r="AM111" i="26"/>
  <c r="AL111" i="26"/>
  <c r="AK111" i="26"/>
  <c r="AJ111" i="26"/>
  <c r="AI111" i="26"/>
  <c r="AH111" i="26"/>
  <c r="AG111" i="26"/>
  <c r="AF111" i="26"/>
  <c r="AE111" i="26"/>
  <c r="AD111" i="26"/>
  <c r="AC111" i="26"/>
  <c r="AB111" i="26"/>
  <c r="AA111" i="26"/>
  <c r="Z111" i="26"/>
  <c r="D111" i="26"/>
  <c r="A2" i="79" l="1"/>
  <c r="A2" i="77"/>
  <c r="A2" i="72"/>
  <c r="A2" i="73"/>
  <c r="A2" i="71"/>
  <c r="A1" i="79"/>
  <c r="C11" i="65"/>
  <c r="C12" i="65" l="1"/>
  <c r="F207" i="26" l="1"/>
  <c r="C299" i="26" l="1"/>
  <c r="I18" i="77" l="1"/>
  <c r="I17" i="77"/>
  <c r="L7" i="67" l="1"/>
  <c r="Z7" i="67" s="1"/>
  <c r="L6" i="67"/>
  <c r="Z6" i="67" s="1"/>
  <c r="A1" i="77" l="1"/>
  <c r="Z26" i="26" l="1"/>
  <c r="Z482" i="26" s="1"/>
  <c r="Z750" i="26" s="1"/>
  <c r="BQ462" i="26"/>
  <c r="BP462" i="26"/>
  <c r="BO462" i="26"/>
  <c r="BN462" i="26"/>
  <c r="BM462" i="26"/>
  <c r="BL462" i="26"/>
  <c r="BK462" i="26"/>
  <c r="BJ462" i="26"/>
  <c r="BI462" i="26"/>
  <c r="BH462" i="26"/>
  <c r="BG462" i="26"/>
  <c r="BF462" i="26"/>
  <c r="BE462" i="26"/>
  <c r="BD462" i="26"/>
  <c r="BC462" i="26"/>
  <c r="BB462" i="26"/>
  <c r="BA462" i="26"/>
  <c r="AZ462" i="26"/>
  <c r="AY462" i="26"/>
  <c r="AX462" i="26"/>
  <c r="AW462" i="26"/>
  <c r="BQ461" i="26"/>
  <c r="BP461" i="26"/>
  <c r="BO461" i="26"/>
  <c r="BN461" i="26"/>
  <c r="BM461" i="26"/>
  <c r="BL461" i="26"/>
  <c r="BK461" i="26"/>
  <c r="BJ461" i="26"/>
  <c r="BI461" i="26"/>
  <c r="BH461" i="26"/>
  <c r="BG461" i="26"/>
  <c r="BF461" i="26"/>
  <c r="BE461" i="26"/>
  <c r="BD461" i="26"/>
  <c r="BC461" i="26"/>
  <c r="BB461" i="26"/>
  <c r="BA461" i="26"/>
  <c r="AZ461" i="26"/>
  <c r="AY461" i="26"/>
  <c r="AX461" i="26"/>
  <c r="AW461" i="26"/>
  <c r="BQ460" i="26"/>
  <c r="BP460" i="26"/>
  <c r="BO460" i="26"/>
  <c r="BN460" i="26"/>
  <c r="BM460" i="26"/>
  <c r="BL460" i="26"/>
  <c r="BK460" i="26"/>
  <c r="BJ460" i="26"/>
  <c r="BI460" i="26"/>
  <c r="BH460" i="26"/>
  <c r="BG460" i="26"/>
  <c r="BF460" i="26"/>
  <c r="BE460" i="26"/>
  <c r="BD460" i="26"/>
  <c r="BC460" i="26"/>
  <c r="BB460" i="26"/>
  <c r="BA460" i="26"/>
  <c r="AZ460" i="26"/>
  <c r="AY460" i="26"/>
  <c r="AX460" i="26"/>
  <c r="AW460" i="26"/>
  <c r="BQ458" i="26"/>
  <c r="BP458" i="26"/>
  <c r="BO458" i="26"/>
  <c r="BN458" i="26"/>
  <c r="BM458" i="26"/>
  <c r="BL458" i="26"/>
  <c r="BK458" i="26"/>
  <c r="BJ458" i="26"/>
  <c r="BI458" i="26"/>
  <c r="BH458" i="26"/>
  <c r="BG458" i="26"/>
  <c r="BF458" i="26"/>
  <c r="BE458" i="26"/>
  <c r="BD458" i="26"/>
  <c r="BC458" i="26"/>
  <c r="BB458" i="26"/>
  <c r="BA458" i="26"/>
  <c r="AZ458" i="26"/>
  <c r="AY458" i="26"/>
  <c r="AX458" i="26"/>
  <c r="AW458" i="26"/>
  <c r="BQ457" i="26"/>
  <c r="BP457" i="26"/>
  <c r="BO457" i="26"/>
  <c r="BN457" i="26"/>
  <c r="BM457" i="26"/>
  <c r="BL457" i="26"/>
  <c r="BK457" i="26"/>
  <c r="BJ457" i="26"/>
  <c r="BI457" i="26"/>
  <c r="BH457" i="26"/>
  <c r="BG457" i="26"/>
  <c r="BF457" i="26"/>
  <c r="BE457" i="26"/>
  <c r="BD457" i="26"/>
  <c r="BC457" i="26"/>
  <c r="BB457" i="26"/>
  <c r="BA457" i="26"/>
  <c r="AZ457" i="26"/>
  <c r="AY457" i="26"/>
  <c r="AX457" i="26"/>
  <c r="AW457" i="26"/>
  <c r="BQ456" i="26"/>
  <c r="BP456" i="26"/>
  <c r="BO456" i="26"/>
  <c r="BN456" i="26"/>
  <c r="BM456" i="26"/>
  <c r="BL456" i="26"/>
  <c r="BK456" i="26"/>
  <c r="BJ456" i="26"/>
  <c r="BI456" i="26"/>
  <c r="BH456" i="26"/>
  <c r="BG456" i="26"/>
  <c r="BF456" i="26"/>
  <c r="BE456" i="26"/>
  <c r="BD456" i="26"/>
  <c r="BC456" i="26"/>
  <c r="BB456" i="26"/>
  <c r="BA456" i="26"/>
  <c r="AZ456" i="26"/>
  <c r="AY456" i="26"/>
  <c r="AX456" i="26"/>
  <c r="AW456" i="26"/>
  <c r="BQ454" i="26"/>
  <c r="BP454" i="26"/>
  <c r="BO454" i="26"/>
  <c r="BN454" i="26"/>
  <c r="BM454" i="26"/>
  <c r="BL454" i="26"/>
  <c r="BK454" i="26"/>
  <c r="BJ454" i="26"/>
  <c r="BI454" i="26"/>
  <c r="BH454" i="26"/>
  <c r="BG454" i="26"/>
  <c r="BF454" i="26"/>
  <c r="BE454" i="26"/>
  <c r="BD454" i="26"/>
  <c r="BC454" i="26"/>
  <c r="BB454" i="26"/>
  <c r="BA454" i="26"/>
  <c r="AZ454" i="26"/>
  <c r="AY454" i="26"/>
  <c r="AX454" i="26"/>
  <c r="AW454" i="26"/>
  <c r="BQ453" i="26"/>
  <c r="BP453" i="26"/>
  <c r="BO453" i="26"/>
  <c r="BN453" i="26"/>
  <c r="BM453" i="26"/>
  <c r="BL453" i="26"/>
  <c r="BK453" i="26"/>
  <c r="BJ453" i="26"/>
  <c r="BI453" i="26"/>
  <c r="BH453" i="26"/>
  <c r="BG453" i="26"/>
  <c r="BF453" i="26"/>
  <c r="BE453" i="26"/>
  <c r="BD453" i="26"/>
  <c r="BC453" i="26"/>
  <c r="BB453" i="26"/>
  <c r="BA453" i="26"/>
  <c r="AZ453" i="26"/>
  <c r="AY453" i="26"/>
  <c r="AX453" i="26"/>
  <c r="AW453" i="26"/>
  <c r="BQ452" i="26"/>
  <c r="BP452" i="26"/>
  <c r="BO452" i="26"/>
  <c r="BN452" i="26"/>
  <c r="BM452" i="26"/>
  <c r="BL452" i="26"/>
  <c r="BK452" i="26"/>
  <c r="BJ452" i="26"/>
  <c r="BI452" i="26"/>
  <c r="BH452" i="26"/>
  <c r="BG452" i="26"/>
  <c r="BF452" i="26"/>
  <c r="BE452" i="26"/>
  <c r="BD452" i="26"/>
  <c r="BC452" i="26"/>
  <c r="BB452" i="26"/>
  <c r="BA452" i="26"/>
  <c r="AZ452" i="26"/>
  <c r="AY452" i="26"/>
  <c r="AX452" i="26"/>
  <c r="AW452" i="26"/>
  <c r="BQ450" i="26"/>
  <c r="BP450" i="26"/>
  <c r="BO450" i="26"/>
  <c r="BN450" i="26"/>
  <c r="BM450" i="26"/>
  <c r="BL450" i="26"/>
  <c r="BK450" i="26"/>
  <c r="BJ450" i="26"/>
  <c r="BI450" i="26"/>
  <c r="BH450" i="26"/>
  <c r="BG450" i="26"/>
  <c r="BF450" i="26"/>
  <c r="BE450" i="26"/>
  <c r="BD450" i="26"/>
  <c r="BC450" i="26"/>
  <c r="BB450" i="26"/>
  <c r="BA450" i="26"/>
  <c r="AZ450" i="26"/>
  <c r="AY450" i="26"/>
  <c r="AX450" i="26"/>
  <c r="AW450" i="26"/>
  <c r="BQ449" i="26"/>
  <c r="BP449" i="26"/>
  <c r="BO449" i="26"/>
  <c r="BN449" i="26"/>
  <c r="BM449" i="26"/>
  <c r="BL449" i="26"/>
  <c r="BK449" i="26"/>
  <c r="BJ449" i="26"/>
  <c r="BI449" i="26"/>
  <c r="BH449" i="26"/>
  <c r="BG449" i="26"/>
  <c r="BF449" i="26"/>
  <c r="BE449" i="26"/>
  <c r="BD449" i="26"/>
  <c r="BC449" i="26"/>
  <c r="BB449" i="26"/>
  <c r="BA449" i="26"/>
  <c r="AZ449" i="26"/>
  <c r="AY449" i="26"/>
  <c r="AX449" i="26"/>
  <c r="AW449" i="26"/>
  <c r="BQ448" i="26"/>
  <c r="BP448" i="26"/>
  <c r="BO448" i="26"/>
  <c r="BN448" i="26"/>
  <c r="BM448" i="26"/>
  <c r="BL448" i="26"/>
  <c r="BK448" i="26"/>
  <c r="BJ448" i="26"/>
  <c r="BI448" i="26"/>
  <c r="BH448" i="26"/>
  <c r="BG448" i="26"/>
  <c r="BF448" i="26"/>
  <c r="BE448" i="26"/>
  <c r="BD448" i="26"/>
  <c r="BC448" i="26"/>
  <c r="BB448" i="26"/>
  <c r="BA448" i="26"/>
  <c r="AZ448" i="26"/>
  <c r="AY448" i="26"/>
  <c r="AX448" i="26"/>
  <c r="AW448" i="26"/>
  <c r="BQ446" i="26"/>
  <c r="BP446" i="26"/>
  <c r="BO446" i="26"/>
  <c r="BN446" i="26"/>
  <c r="BM446" i="26"/>
  <c r="BL446" i="26"/>
  <c r="BK446" i="26"/>
  <c r="BJ446" i="26"/>
  <c r="BI446" i="26"/>
  <c r="BH446" i="26"/>
  <c r="BG446" i="26"/>
  <c r="BF446" i="26"/>
  <c r="BE446" i="26"/>
  <c r="BD446" i="26"/>
  <c r="BC446" i="26"/>
  <c r="BB446" i="26"/>
  <c r="BA446" i="26"/>
  <c r="AZ446" i="26"/>
  <c r="AY446" i="26"/>
  <c r="AX446" i="26"/>
  <c r="AW446" i="26"/>
  <c r="BQ445" i="26"/>
  <c r="BP445" i="26"/>
  <c r="BO445" i="26"/>
  <c r="BN445" i="26"/>
  <c r="BM445" i="26"/>
  <c r="BL445" i="26"/>
  <c r="BK445" i="26"/>
  <c r="BJ445" i="26"/>
  <c r="BI445" i="26"/>
  <c r="BH445" i="26"/>
  <c r="BG445" i="26"/>
  <c r="BF445" i="26"/>
  <c r="BE445" i="26"/>
  <c r="BD445" i="26"/>
  <c r="BC445" i="26"/>
  <c r="BB445" i="26"/>
  <c r="BA445" i="26"/>
  <c r="AZ445" i="26"/>
  <c r="AY445" i="26"/>
  <c r="AX445" i="26"/>
  <c r="AW445" i="26"/>
  <c r="BQ444" i="26"/>
  <c r="BP444" i="26"/>
  <c r="BO444" i="26"/>
  <c r="BN444" i="26"/>
  <c r="BM444" i="26"/>
  <c r="BL444" i="26"/>
  <c r="BK444" i="26"/>
  <c r="BJ444" i="26"/>
  <c r="BI444" i="26"/>
  <c r="BH444" i="26"/>
  <c r="BG444" i="26"/>
  <c r="BF444" i="26"/>
  <c r="BE444" i="26"/>
  <c r="BD444" i="26"/>
  <c r="BC444" i="26"/>
  <c r="BB444" i="26"/>
  <c r="BA444" i="26"/>
  <c r="AZ444" i="26"/>
  <c r="AY444" i="26"/>
  <c r="AX444" i="26"/>
  <c r="AW444" i="26"/>
  <c r="D436" i="26"/>
  <c r="D435" i="26"/>
  <c r="D434" i="26"/>
  <c r="D433" i="26"/>
  <c r="D432" i="26"/>
  <c r="D431" i="26"/>
  <c r="D430" i="26"/>
  <c r="D429" i="26"/>
  <c r="D428" i="26"/>
  <c r="D427" i="26"/>
  <c r="D426" i="26"/>
  <c r="D425" i="26"/>
  <c r="D424" i="26"/>
  <c r="D423" i="26"/>
  <c r="D422" i="26"/>
  <c r="D421" i="26"/>
  <c r="D420" i="26"/>
  <c r="D419" i="26"/>
  <c r="D418" i="26"/>
  <c r="D417" i="26"/>
  <c r="D416" i="26"/>
  <c r="D415" i="26"/>
  <c r="D414" i="26"/>
  <c r="D413" i="26"/>
  <c r="D412" i="26"/>
  <c r="D411" i="26"/>
  <c r="D410" i="26"/>
  <c r="D409" i="26"/>
  <c r="D408" i="26"/>
  <c r="D407" i="26"/>
  <c r="D406" i="26"/>
  <c r="D405" i="26"/>
  <c r="D404" i="26"/>
  <c r="D403" i="26"/>
  <c r="D402" i="26"/>
  <c r="D401" i="26"/>
  <c r="D400" i="26"/>
  <c r="D399" i="26"/>
  <c r="D398" i="26"/>
  <c r="D397" i="26"/>
  <c r="D396" i="26"/>
  <c r="D395" i="26"/>
  <c r="D394" i="26"/>
  <c r="D393" i="26"/>
  <c r="D392" i="26"/>
  <c r="D391" i="26"/>
  <c r="D390" i="26"/>
  <c r="D389" i="26"/>
  <c r="D388" i="26"/>
  <c r="D387" i="26"/>
  <c r="D386" i="26"/>
  <c r="D385" i="26"/>
  <c r="D384" i="26"/>
  <c r="D383" i="26"/>
  <c r="D382" i="26"/>
  <c r="D381" i="26"/>
  <c r="D380" i="26"/>
  <c r="D379" i="26"/>
  <c r="D378" i="26"/>
  <c r="D377" i="26"/>
  <c r="D376" i="26"/>
  <c r="D375" i="26"/>
  <c r="D374" i="26"/>
  <c r="D373" i="26"/>
  <c r="D372" i="26"/>
  <c r="D371" i="26"/>
  <c r="D368" i="26"/>
  <c r="D367" i="26"/>
  <c r="D366" i="26"/>
  <c r="D365" i="26"/>
  <c r="D364" i="26"/>
  <c r="D363" i="26"/>
  <c r="D362" i="26"/>
  <c r="D361" i="26"/>
  <c r="D360" i="26"/>
  <c r="D359" i="26"/>
  <c r="D358" i="26"/>
  <c r="D357" i="26"/>
  <c r="D356" i="26"/>
  <c r="D355" i="26"/>
  <c r="D354" i="26"/>
  <c r="D353" i="26"/>
  <c r="D352" i="26"/>
  <c r="D351" i="26"/>
  <c r="D350" i="26"/>
  <c r="D349" i="26"/>
  <c r="D348" i="26"/>
  <c r="D347" i="26"/>
  <c r="D346" i="26"/>
  <c r="D345" i="26"/>
  <c r="D344" i="26"/>
  <c r="D343" i="26"/>
  <c r="D342" i="26"/>
  <c r="D341" i="26"/>
  <c r="D340" i="26"/>
  <c r="D339" i="26"/>
  <c r="D338" i="26"/>
  <c r="D337" i="26"/>
  <c r="D336" i="26"/>
  <c r="D335" i="26"/>
  <c r="D334" i="26"/>
  <c r="D333" i="26"/>
  <c r="D332" i="26"/>
  <c r="D331" i="26"/>
  <c r="D330" i="26"/>
  <c r="D329" i="26"/>
  <c r="D328" i="26"/>
  <c r="D327" i="26"/>
  <c r="D326" i="26"/>
  <c r="D325" i="26"/>
  <c r="D324" i="26"/>
  <c r="D323" i="26"/>
  <c r="D322" i="26"/>
  <c r="D321" i="26"/>
  <c r="D320" i="26"/>
  <c r="D319" i="26"/>
  <c r="D318" i="26"/>
  <c r="D317" i="26"/>
  <c r="D316" i="26"/>
  <c r="D315" i="26"/>
  <c r="D314" i="26"/>
  <c r="D313" i="26"/>
  <c r="D312" i="26"/>
  <c r="D311" i="26"/>
  <c r="D310" i="26"/>
  <c r="D309" i="26"/>
  <c r="D308" i="26"/>
  <c r="D307" i="26"/>
  <c r="D306" i="26"/>
  <c r="D305" i="26"/>
  <c r="D304" i="26"/>
  <c r="D303" i="26"/>
  <c r="C286" i="26"/>
  <c r="C285" i="26"/>
  <c r="D277" i="26"/>
  <c r="D276" i="26"/>
  <c r="D275" i="26"/>
  <c r="D274" i="26"/>
  <c r="D273" i="26"/>
  <c r="F269" i="26"/>
  <c r="T39" i="26"/>
  <c r="F268" i="26"/>
  <c r="V39" i="26"/>
  <c r="AK50" i="26"/>
  <c r="AK51" i="26" s="1"/>
  <c r="AT51" i="26" s="1"/>
  <c r="AJ50" i="26"/>
  <c r="Z50" i="26"/>
  <c r="AI50" i="26"/>
  <c r="AH50" i="26"/>
  <c r="AG50" i="26"/>
  <c r="AG51" i="26" s="1"/>
  <c r="AF50" i="26"/>
  <c r="AE50" i="26"/>
  <c r="AD50" i="26"/>
  <c r="AC50" i="26"/>
  <c r="AB50" i="26"/>
  <c r="AA50" i="26"/>
  <c r="D265" i="26"/>
  <c r="BF249" i="26"/>
  <c r="BG249" i="26" s="1"/>
  <c r="Z39" i="26"/>
  <c r="C256" i="26"/>
  <c r="AA38" i="26"/>
  <c r="I260" i="26"/>
  <c r="BF248" i="26"/>
  <c r="BG248" i="26" s="1"/>
  <c r="C255" i="26"/>
  <c r="I259" i="26"/>
  <c r="F256" i="26"/>
  <c r="F255" i="26"/>
  <c r="I252" i="26"/>
  <c r="I251" i="26"/>
  <c r="C244" i="26"/>
  <c r="C243" i="26"/>
  <c r="C242" i="26"/>
  <c r="C239" i="26"/>
  <c r="C238" i="26"/>
  <c r="C237" i="26"/>
  <c r="C236" i="26"/>
  <c r="C234" i="26"/>
  <c r="C233" i="26"/>
  <c r="C232" i="26"/>
  <c r="P39" i="26"/>
  <c r="C205" i="26"/>
  <c r="C204" i="26"/>
  <c r="C206" i="26"/>
  <c r="BE105" i="26"/>
  <c r="D105" i="26"/>
  <c r="BE104" i="26"/>
  <c r="BF104" i="26" s="1"/>
  <c r="D104" i="26"/>
  <c r="BE103" i="26"/>
  <c r="BF103" i="26" s="1"/>
  <c r="D103" i="26"/>
  <c r="BE102" i="26"/>
  <c r="D102" i="26"/>
  <c r="D99" i="26"/>
  <c r="D98" i="26"/>
  <c r="D97" i="26"/>
  <c r="D95" i="26"/>
  <c r="D94" i="26"/>
  <c r="D93" i="26"/>
  <c r="D92" i="26"/>
  <c r="D91" i="26"/>
  <c r="D90" i="26"/>
  <c r="D89" i="26"/>
  <c r="BQ73" i="26"/>
  <c r="BP73" i="26"/>
  <c r="BO73" i="26"/>
  <c r="BN73" i="26"/>
  <c r="BM73" i="26"/>
  <c r="BL73" i="26"/>
  <c r="BK73" i="26"/>
  <c r="BJ73" i="26"/>
  <c r="BI73" i="26"/>
  <c r="BH73" i="26"/>
  <c r="BG73" i="26"/>
  <c r="BF73" i="26"/>
  <c r="BE73" i="26"/>
  <c r="BD73" i="26"/>
  <c r="BC73" i="26"/>
  <c r="BB73" i="26"/>
  <c r="BA73" i="26"/>
  <c r="AZ73" i="26"/>
  <c r="AY73" i="26"/>
  <c r="AX73" i="26"/>
  <c r="AW73" i="26"/>
  <c r="AV73" i="26"/>
  <c r="AU73" i="26"/>
  <c r="AT73" i="26"/>
  <c r="AS73" i="26"/>
  <c r="AR73" i="26"/>
  <c r="AQ73" i="26"/>
  <c r="AP73" i="26"/>
  <c r="AO73" i="26"/>
  <c r="AN73" i="26"/>
  <c r="AM73" i="26"/>
  <c r="AL73" i="26"/>
  <c r="AK73" i="26"/>
  <c r="AJ73" i="26"/>
  <c r="AI73" i="26"/>
  <c r="AH73" i="26"/>
  <c r="AG73" i="26"/>
  <c r="AF73" i="26"/>
  <c r="AE73" i="26"/>
  <c r="AD73" i="26"/>
  <c r="AC73" i="26"/>
  <c r="AB73" i="26"/>
  <c r="AA73" i="26"/>
  <c r="Z73" i="26"/>
  <c r="D73" i="26"/>
  <c r="BQ72" i="26"/>
  <c r="BP72" i="26"/>
  <c r="BO72" i="26"/>
  <c r="BN72" i="26"/>
  <c r="BM72" i="26"/>
  <c r="BL72" i="26"/>
  <c r="BK72" i="26"/>
  <c r="BJ72" i="26"/>
  <c r="BI72" i="26"/>
  <c r="BH72" i="26"/>
  <c r="BG72" i="26"/>
  <c r="BF72" i="26"/>
  <c r="BE72" i="26"/>
  <c r="BD72" i="26"/>
  <c r="BC72" i="26"/>
  <c r="BB72" i="26"/>
  <c r="BA72" i="26"/>
  <c r="AZ72" i="26"/>
  <c r="AY72" i="26"/>
  <c r="AX72" i="26"/>
  <c r="AW72" i="26"/>
  <c r="AV72" i="26"/>
  <c r="AU72" i="26"/>
  <c r="AT72" i="26"/>
  <c r="AS72" i="26"/>
  <c r="AR72" i="26"/>
  <c r="AQ72" i="26"/>
  <c r="AP72" i="26"/>
  <c r="AO72" i="26"/>
  <c r="AN72" i="26"/>
  <c r="AM72" i="26"/>
  <c r="AL72" i="26"/>
  <c r="AK72" i="26"/>
  <c r="AJ72" i="26"/>
  <c r="AI72" i="26"/>
  <c r="AH72" i="26"/>
  <c r="AG72" i="26"/>
  <c r="AF72" i="26"/>
  <c r="AE72" i="26"/>
  <c r="AD72" i="26"/>
  <c r="AC72" i="26"/>
  <c r="AB72" i="26"/>
  <c r="AA72" i="26"/>
  <c r="Z72" i="26"/>
  <c r="D72" i="26"/>
  <c r="BQ71" i="26"/>
  <c r="BP71" i="26"/>
  <c r="BO71" i="26"/>
  <c r="BN71" i="26"/>
  <c r="BM71" i="26"/>
  <c r="BL71" i="26"/>
  <c r="BK71" i="26"/>
  <c r="BJ71" i="26"/>
  <c r="BI71" i="26"/>
  <c r="BH71" i="26"/>
  <c r="BG71" i="26"/>
  <c r="BF71" i="26"/>
  <c r="BE71" i="26"/>
  <c r="BD71" i="26"/>
  <c r="BC71" i="26"/>
  <c r="BB71" i="26"/>
  <c r="BA71" i="26"/>
  <c r="AZ71" i="26"/>
  <c r="AY71" i="26"/>
  <c r="AX71" i="26"/>
  <c r="AW71" i="26"/>
  <c r="AV71" i="26"/>
  <c r="AU71" i="26"/>
  <c r="AT71" i="26"/>
  <c r="AS71" i="26"/>
  <c r="AR71" i="26"/>
  <c r="AQ71" i="26"/>
  <c r="AP71" i="26"/>
  <c r="AO71" i="26"/>
  <c r="AN71" i="26"/>
  <c r="AM71" i="26"/>
  <c r="AL71" i="26"/>
  <c r="AK71" i="26"/>
  <c r="AJ71" i="26"/>
  <c r="AI71" i="26"/>
  <c r="AH71" i="26"/>
  <c r="AG71" i="26"/>
  <c r="AF71" i="26"/>
  <c r="AE71" i="26"/>
  <c r="AD71" i="26"/>
  <c r="AC71" i="26"/>
  <c r="AB71" i="26"/>
  <c r="AA71" i="26"/>
  <c r="Z71" i="26"/>
  <c r="D71" i="26"/>
  <c r="BQ70" i="26"/>
  <c r="BP70" i="26"/>
  <c r="BO70" i="26"/>
  <c r="BN70" i="26"/>
  <c r="BM70" i="26"/>
  <c r="BL70" i="26"/>
  <c r="BK70" i="26"/>
  <c r="BJ70" i="26"/>
  <c r="BI70" i="26"/>
  <c r="BH70" i="26"/>
  <c r="BG70" i="26"/>
  <c r="BF70" i="26"/>
  <c r="BE70" i="26"/>
  <c r="BD70" i="26"/>
  <c r="BC70" i="26"/>
  <c r="BB70" i="26"/>
  <c r="BA70" i="26"/>
  <c r="AZ70" i="26"/>
  <c r="AY70" i="26"/>
  <c r="AX70" i="26"/>
  <c r="AW70" i="26"/>
  <c r="AV70" i="26"/>
  <c r="AU70" i="26"/>
  <c r="AT70" i="26"/>
  <c r="AS70" i="26"/>
  <c r="AR70" i="26"/>
  <c r="AQ70" i="26"/>
  <c r="AP70" i="26"/>
  <c r="AO70" i="26"/>
  <c r="AN70" i="26"/>
  <c r="AM70" i="26"/>
  <c r="AL70" i="26"/>
  <c r="AK70" i="26"/>
  <c r="AJ70" i="26"/>
  <c r="AI70" i="26"/>
  <c r="AH70" i="26"/>
  <c r="AG70" i="26"/>
  <c r="AF70" i="26"/>
  <c r="AE70" i="26"/>
  <c r="AD70" i="26"/>
  <c r="AC70" i="26"/>
  <c r="AB70" i="26"/>
  <c r="AA70" i="26"/>
  <c r="Z70" i="26"/>
  <c r="D70" i="26"/>
  <c r="BQ69" i="26"/>
  <c r="BP69" i="26"/>
  <c r="BO69" i="26"/>
  <c r="BN69" i="26"/>
  <c r="BM69" i="26"/>
  <c r="BL69" i="26"/>
  <c r="BK69" i="26"/>
  <c r="BJ69" i="26"/>
  <c r="BI69" i="26"/>
  <c r="BH69" i="26"/>
  <c r="BG69" i="26"/>
  <c r="BF69" i="26"/>
  <c r="BE69" i="26"/>
  <c r="BD69" i="26"/>
  <c r="BC69" i="26"/>
  <c r="BB69" i="26"/>
  <c r="BA69" i="26"/>
  <c r="AZ69" i="26"/>
  <c r="AY69" i="26"/>
  <c r="AX69" i="26"/>
  <c r="AW69" i="26"/>
  <c r="AV69" i="26"/>
  <c r="AU69" i="26"/>
  <c r="AT69" i="26"/>
  <c r="AS69" i="26"/>
  <c r="AR69" i="26"/>
  <c r="AQ69" i="26"/>
  <c r="AP69" i="26"/>
  <c r="AO69" i="26"/>
  <c r="AN69" i="26"/>
  <c r="AM69" i="26"/>
  <c r="AL69" i="26"/>
  <c r="AK69" i="26"/>
  <c r="AJ69" i="26"/>
  <c r="AI69" i="26"/>
  <c r="AH69" i="26"/>
  <c r="AG69" i="26"/>
  <c r="AF69" i="26"/>
  <c r="AE69" i="26"/>
  <c r="AD69" i="26"/>
  <c r="AC69" i="26"/>
  <c r="AB69" i="26"/>
  <c r="AA69" i="26"/>
  <c r="Z69" i="26"/>
  <c r="D69" i="26"/>
  <c r="BQ68" i="26"/>
  <c r="BP68" i="26"/>
  <c r="BO68" i="26"/>
  <c r="BN68" i="26"/>
  <c r="BM68" i="26"/>
  <c r="BL68" i="26"/>
  <c r="BK68" i="26"/>
  <c r="BJ68" i="26"/>
  <c r="BI68" i="26"/>
  <c r="BH68" i="26"/>
  <c r="BG68" i="26"/>
  <c r="BF68" i="26"/>
  <c r="BE68" i="26"/>
  <c r="BD68" i="26"/>
  <c r="BC68" i="26"/>
  <c r="BB68" i="26"/>
  <c r="BA68" i="26"/>
  <c r="AZ68" i="26"/>
  <c r="AY68" i="26"/>
  <c r="AX68" i="26"/>
  <c r="AW68" i="26"/>
  <c r="AV68" i="26"/>
  <c r="AU68" i="26"/>
  <c r="AT68" i="26"/>
  <c r="AS68" i="26"/>
  <c r="AR68" i="26"/>
  <c r="AQ68" i="26"/>
  <c r="AP68" i="26"/>
  <c r="AO68" i="26"/>
  <c r="AN68" i="26"/>
  <c r="AM68" i="26"/>
  <c r="AL68" i="26"/>
  <c r="AK68" i="26"/>
  <c r="AJ68" i="26"/>
  <c r="AI68" i="26"/>
  <c r="AH68" i="26"/>
  <c r="AG68" i="26"/>
  <c r="AF68" i="26"/>
  <c r="AE68" i="26"/>
  <c r="AD68" i="26"/>
  <c r="AC68" i="26"/>
  <c r="AB68" i="26"/>
  <c r="AA68" i="26"/>
  <c r="Z68" i="26"/>
  <c r="D68" i="26"/>
  <c r="BQ67" i="26"/>
  <c r="BP67" i="26"/>
  <c r="BO67" i="26"/>
  <c r="BN67" i="26"/>
  <c r="BM67" i="26"/>
  <c r="BL67" i="26"/>
  <c r="BK67" i="26"/>
  <c r="BJ67" i="26"/>
  <c r="BI67" i="26"/>
  <c r="BH67" i="26"/>
  <c r="BG67" i="26"/>
  <c r="BF67" i="26"/>
  <c r="BE67" i="26"/>
  <c r="BD67" i="26"/>
  <c r="BC67" i="26"/>
  <c r="BB67" i="26"/>
  <c r="BA67" i="26"/>
  <c r="AZ67" i="26"/>
  <c r="AY67" i="26"/>
  <c r="AX67" i="26"/>
  <c r="AW67" i="26"/>
  <c r="AV67" i="26"/>
  <c r="AU67" i="26"/>
  <c r="AT67" i="26"/>
  <c r="AS67" i="26"/>
  <c r="AR67" i="26"/>
  <c r="AQ67" i="26"/>
  <c r="AP67" i="26"/>
  <c r="AO67" i="26"/>
  <c r="AN67" i="26"/>
  <c r="AM67" i="26"/>
  <c r="AL67" i="26"/>
  <c r="AK67" i="26"/>
  <c r="AJ67" i="26"/>
  <c r="AI67" i="26"/>
  <c r="AH67" i="26"/>
  <c r="AG67" i="26"/>
  <c r="AF67" i="26"/>
  <c r="AE67" i="26"/>
  <c r="AD67" i="26"/>
  <c r="AC67" i="26"/>
  <c r="AB67" i="26"/>
  <c r="AA67" i="26"/>
  <c r="Z67" i="26"/>
  <c r="D67" i="26"/>
  <c r="BQ66" i="26"/>
  <c r="BP66" i="26"/>
  <c r="BO66" i="26"/>
  <c r="BN66" i="26"/>
  <c r="BM66" i="26"/>
  <c r="BL66" i="26"/>
  <c r="BK66" i="26"/>
  <c r="BJ66" i="26"/>
  <c r="BI66" i="26"/>
  <c r="BH66" i="26"/>
  <c r="BG66" i="26"/>
  <c r="BF66" i="26"/>
  <c r="BE66" i="26"/>
  <c r="BD66" i="26"/>
  <c r="BC66" i="26"/>
  <c r="BB66" i="26"/>
  <c r="BA66" i="26"/>
  <c r="AZ66" i="26"/>
  <c r="AY66" i="26"/>
  <c r="AX66" i="26"/>
  <c r="AW66" i="26"/>
  <c r="AV66" i="26"/>
  <c r="AU66" i="26"/>
  <c r="AT66" i="26"/>
  <c r="AS66" i="26"/>
  <c r="AR66" i="26"/>
  <c r="AQ66" i="26"/>
  <c r="AP66" i="26"/>
  <c r="AO66" i="26"/>
  <c r="AN66" i="26"/>
  <c r="AM66" i="26"/>
  <c r="AL66" i="26"/>
  <c r="AK66" i="26"/>
  <c r="AJ66" i="26"/>
  <c r="AI66" i="26"/>
  <c r="AH66" i="26"/>
  <c r="AG66" i="26"/>
  <c r="AF66" i="26"/>
  <c r="AE66" i="26"/>
  <c r="AD66" i="26"/>
  <c r="AC66" i="26"/>
  <c r="AB66" i="26"/>
  <c r="AA66" i="26"/>
  <c r="Z66" i="26"/>
  <c r="D66" i="26"/>
  <c r="BQ65" i="26"/>
  <c r="BP65" i="26"/>
  <c r="BO65" i="26"/>
  <c r="BN65" i="26"/>
  <c r="BM65" i="26"/>
  <c r="BL65" i="26"/>
  <c r="BL45" i="71" s="1"/>
  <c r="BK65" i="26"/>
  <c r="BJ65" i="26"/>
  <c r="BI65" i="26"/>
  <c r="BH65" i="26"/>
  <c r="BG65" i="26"/>
  <c r="BF65" i="26"/>
  <c r="BE65" i="26"/>
  <c r="BD65" i="26"/>
  <c r="BC65" i="26"/>
  <c r="BC45" i="71" s="1"/>
  <c r="BB65" i="26"/>
  <c r="BA65" i="26"/>
  <c r="AZ65" i="26"/>
  <c r="AY65" i="26"/>
  <c r="AX65" i="26"/>
  <c r="AW65" i="26"/>
  <c r="AW45" i="71" s="1"/>
  <c r="AV65" i="26"/>
  <c r="AV45" i="71" s="1"/>
  <c r="AU65" i="26"/>
  <c r="AT65" i="26"/>
  <c r="AS65" i="26"/>
  <c r="AR65" i="26"/>
  <c r="AQ65" i="26"/>
  <c r="AP65" i="26"/>
  <c r="AO65" i="26"/>
  <c r="AN65" i="26"/>
  <c r="AM65" i="26"/>
  <c r="AL65" i="26"/>
  <c r="AK65" i="26"/>
  <c r="AJ65" i="26"/>
  <c r="AI65" i="26"/>
  <c r="AH65" i="26"/>
  <c r="AG65" i="26"/>
  <c r="AF65" i="26"/>
  <c r="AE65" i="26"/>
  <c r="AE45" i="71" s="1"/>
  <c r="AD65" i="26"/>
  <c r="AC65" i="26"/>
  <c r="AB65" i="26"/>
  <c r="AA65" i="26"/>
  <c r="Z65" i="26"/>
  <c r="D65" i="26"/>
  <c r="BQ64" i="26"/>
  <c r="BP64" i="26"/>
  <c r="BO64" i="26"/>
  <c r="BN64" i="26"/>
  <c r="BM64" i="26"/>
  <c r="BL64" i="26"/>
  <c r="BK64" i="26"/>
  <c r="BJ64" i="26"/>
  <c r="BI64" i="26"/>
  <c r="BH64" i="26"/>
  <c r="BG64" i="26"/>
  <c r="BF64" i="26"/>
  <c r="BE64" i="26"/>
  <c r="BD64" i="26"/>
  <c r="BC64" i="26"/>
  <c r="BB64" i="26"/>
  <c r="BA64" i="26"/>
  <c r="AZ64" i="26"/>
  <c r="AY64" i="26"/>
  <c r="AX64" i="26"/>
  <c r="AW64" i="26"/>
  <c r="AV64" i="26"/>
  <c r="AU64" i="26"/>
  <c r="AT64" i="26"/>
  <c r="AS64" i="26"/>
  <c r="AR64" i="26"/>
  <c r="AQ64" i="26"/>
  <c r="AP64" i="26"/>
  <c r="AO64" i="26"/>
  <c r="AN64" i="26"/>
  <c r="AM64" i="26"/>
  <c r="AL64" i="26"/>
  <c r="AK64" i="26"/>
  <c r="AJ64" i="26"/>
  <c r="AI64" i="26"/>
  <c r="AH64" i="26"/>
  <c r="AG64" i="26"/>
  <c r="AF64" i="26"/>
  <c r="AE64" i="26"/>
  <c r="AD64" i="26"/>
  <c r="AC64" i="26"/>
  <c r="AB64" i="26"/>
  <c r="AA64" i="26"/>
  <c r="Z64" i="26"/>
  <c r="D64" i="26"/>
  <c r="BQ63" i="26"/>
  <c r="BP63" i="26"/>
  <c r="BO63" i="26"/>
  <c r="BN63" i="26"/>
  <c r="BM63" i="26"/>
  <c r="BL63" i="26"/>
  <c r="BK63" i="26"/>
  <c r="BJ63" i="26"/>
  <c r="BI63" i="26"/>
  <c r="BH63" i="26"/>
  <c r="BG63" i="26"/>
  <c r="BF63" i="26"/>
  <c r="BE63" i="26"/>
  <c r="BD63" i="26"/>
  <c r="BC63" i="26"/>
  <c r="BB63" i="26"/>
  <c r="BA63" i="26"/>
  <c r="AZ63" i="26"/>
  <c r="AY63" i="26"/>
  <c r="AX63" i="26"/>
  <c r="AW63" i="26"/>
  <c r="AV63" i="26"/>
  <c r="AU63" i="26"/>
  <c r="AT63" i="26"/>
  <c r="AS63" i="26"/>
  <c r="AR63" i="26"/>
  <c r="AQ63" i="26"/>
  <c r="AP63" i="26"/>
  <c r="AO63" i="26"/>
  <c r="AN63" i="26"/>
  <c r="AM63" i="26"/>
  <c r="AL63" i="26"/>
  <c r="AK63" i="26"/>
  <c r="AJ63" i="26"/>
  <c r="AI63" i="26"/>
  <c r="AH63" i="26"/>
  <c r="AG63" i="26"/>
  <c r="AF63" i="26"/>
  <c r="AE63" i="26"/>
  <c r="AD63" i="26"/>
  <c r="AC63" i="26"/>
  <c r="AB63" i="26"/>
  <c r="AA63" i="26"/>
  <c r="Z63" i="26"/>
  <c r="D63" i="26"/>
  <c r="C55" i="26"/>
  <c r="AJ51" i="26"/>
  <c r="AF51" i="26"/>
  <c r="Z44" i="26"/>
  <c r="Y44" i="26"/>
  <c r="X44" i="26"/>
  <c r="W44" i="26"/>
  <c r="V44" i="26"/>
  <c r="U44" i="26"/>
  <c r="T44" i="26"/>
  <c r="S44" i="26"/>
  <c r="R44" i="26"/>
  <c r="Q44" i="26"/>
  <c r="P44" i="26"/>
  <c r="O44" i="26"/>
  <c r="N44" i="26"/>
  <c r="M44" i="26"/>
  <c r="L44" i="26"/>
  <c r="K44" i="26"/>
  <c r="AB38" i="26"/>
  <c r="AC38" i="26"/>
  <c r="AD38" i="26"/>
  <c r="AE38" i="26"/>
  <c r="AF38" i="26"/>
  <c r="AG38" i="26"/>
  <c r="AH38" i="26"/>
  <c r="AI38" i="26"/>
  <c r="AJ38" i="26"/>
  <c r="AK38" i="26" s="1"/>
  <c r="AL38" i="26" s="1"/>
  <c r="AM38" i="26" s="1"/>
  <c r="AN38" i="26" s="1"/>
  <c r="AO38" i="26" s="1"/>
  <c r="AP38" i="26" s="1"/>
  <c r="AQ38" i="26" s="1"/>
  <c r="AR38" i="26" s="1"/>
  <c r="AS38" i="26" s="1"/>
  <c r="AT38" i="26" s="1"/>
  <c r="AU38" i="26" s="1"/>
  <c r="AV38" i="26" s="1"/>
  <c r="AW38" i="26" s="1"/>
  <c r="AX38" i="26" s="1"/>
  <c r="AY38" i="26" s="1"/>
  <c r="AZ38" i="26" s="1"/>
  <c r="BA38" i="26" s="1"/>
  <c r="BB38" i="26" s="1"/>
  <c r="BC38" i="26" s="1"/>
  <c r="BD38" i="26" s="1"/>
  <c r="BE38" i="26" s="1"/>
  <c r="BF38" i="26" s="1"/>
  <c r="BG38" i="26" s="1"/>
  <c r="BH38" i="26" s="1"/>
  <c r="BI38" i="26" s="1"/>
  <c r="BJ38" i="26" s="1"/>
  <c r="BK38" i="26" s="1"/>
  <c r="BL38" i="26" s="1"/>
  <c r="BM38" i="26" s="1"/>
  <c r="BN38" i="26" s="1"/>
  <c r="BO38" i="26" s="1"/>
  <c r="BP38" i="26" s="1"/>
  <c r="BQ38" i="26" s="1"/>
  <c r="Y39" i="26"/>
  <c r="X39" i="26"/>
  <c r="W39" i="26"/>
  <c r="U39" i="26"/>
  <c r="S39" i="26"/>
  <c r="R39" i="26"/>
  <c r="Q39" i="26"/>
  <c r="O39" i="26"/>
  <c r="N39" i="26"/>
  <c r="M39" i="26"/>
  <c r="L39" i="26"/>
  <c r="K39" i="26"/>
  <c r="J39" i="26"/>
  <c r="Z36" i="26"/>
  <c r="Y36" i="26"/>
  <c r="X36" i="26"/>
  <c r="W36" i="26"/>
  <c r="V36" i="26"/>
  <c r="U36" i="26"/>
  <c r="T36" i="26"/>
  <c r="S36" i="26"/>
  <c r="R36" i="26"/>
  <c r="Q36" i="26"/>
  <c r="P36" i="26"/>
  <c r="O36" i="26"/>
  <c r="N36" i="26"/>
  <c r="M36" i="26"/>
  <c r="L36" i="26"/>
  <c r="K36" i="26"/>
  <c r="B35" i="73"/>
  <c r="AC45" i="71"/>
  <c r="AK45" i="71"/>
  <c r="AN45" i="71"/>
  <c r="AO45" i="71"/>
  <c r="AU45" i="71"/>
  <c r="BA45" i="71"/>
  <c r="BI45" i="71"/>
  <c r="BM45" i="71"/>
  <c r="J7" i="67"/>
  <c r="X7" i="67" s="1"/>
  <c r="I6" i="67"/>
  <c r="W6" i="67" s="1"/>
  <c r="I7" i="67"/>
  <c r="W7" i="67" s="1"/>
  <c r="C10" i="65"/>
  <c r="B33" i="72"/>
  <c r="B30" i="72"/>
  <c r="I38" i="72"/>
  <c r="I39" i="72"/>
  <c r="I40" i="72"/>
  <c r="I42" i="72"/>
  <c r="I36" i="72"/>
  <c r="I41" i="73"/>
  <c r="I44" i="73"/>
  <c r="I45" i="73"/>
  <c r="I36" i="17"/>
  <c r="I25" i="17"/>
  <c r="I20" i="17"/>
  <c r="I16" i="17"/>
  <c r="F7" i="67"/>
  <c r="T7" i="67" s="1"/>
  <c r="A1" i="73"/>
  <c r="A1" i="72"/>
  <c r="B21" i="2"/>
  <c r="C33" i="17"/>
  <c r="C32" i="17"/>
  <c r="J6" i="67"/>
  <c r="X6" i="67" s="1"/>
  <c r="G7" i="67"/>
  <c r="U7" i="67" s="1"/>
  <c r="G6" i="67"/>
  <c r="U6" i="67" s="1"/>
  <c r="F6" i="67"/>
  <c r="T6" i="67" s="1"/>
  <c r="C6" i="65"/>
  <c r="C7" i="65"/>
  <c r="A1" i="67"/>
  <c r="A1" i="17"/>
  <c r="Z7" i="17"/>
  <c r="AD36" i="72" l="1"/>
  <c r="BQ36" i="72"/>
  <c r="AX36" i="72"/>
  <c r="BM36" i="72"/>
  <c r="BF36" i="72"/>
  <c r="AE36" i="72"/>
  <c r="BI36" i="72"/>
  <c r="BC36" i="72"/>
  <c r="AA36" i="72"/>
  <c r="BD36" i="72"/>
  <c r="AU36" i="72"/>
  <c r="AY36" i="72"/>
  <c r="AW36" i="72"/>
  <c r="BN36" i="72"/>
  <c r="AM36" i="72"/>
  <c r="BL36" i="72"/>
  <c r="AH36" i="72"/>
  <c r="BG36" i="72"/>
  <c r="BO36" i="72"/>
  <c r="AT36" i="72"/>
  <c r="AI36" i="72"/>
  <c r="AV36" i="72"/>
  <c r="AN36" i="72"/>
  <c r="AR36" i="72"/>
  <c r="BJ36" i="72"/>
  <c r="AC36" i="72"/>
  <c r="BB36" i="72"/>
  <c r="BA36" i="72"/>
  <c r="AB36" i="72"/>
  <c r="AS36" i="72"/>
  <c r="AL36" i="72"/>
  <c r="AO36" i="72"/>
  <c r="AJ36" i="72"/>
  <c r="BE36" i="72"/>
  <c r="AZ36" i="72"/>
  <c r="AQ36" i="72"/>
  <c r="AF36" i="72"/>
  <c r="AG36" i="72"/>
  <c r="AP36" i="72"/>
  <c r="BK36" i="72"/>
  <c r="AK36" i="72"/>
  <c r="BP36" i="72"/>
  <c r="BH36" i="72"/>
  <c r="AT36" i="17"/>
  <c r="BO36" i="17"/>
  <c r="AU36" i="17"/>
  <c r="BC36" i="17"/>
  <c r="AA36" i="17"/>
  <c r="AB36" i="17"/>
  <c r="AV36" i="17"/>
  <c r="BQ36" i="17"/>
  <c r="AC36" i="17"/>
  <c r="AW36" i="17"/>
  <c r="Z36" i="17"/>
  <c r="BB36" i="17"/>
  <c r="AD36" i="17"/>
  <c r="AX36" i="17"/>
  <c r="BA36" i="17"/>
  <c r="AE36" i="17"/>
  <c r="AY36" i="17"/>
  <c r="AZ36" i="17"/>
  <c r="AF36" i="17"/>
  <c r="AG36" i="17"/>
  <c r="AH36" i="17"/>
  <c r="AI36" i="17"/>
  <c r="AJ36" i="17"/>
  <c r="BD36" i="17"/>
  <c r="AK36" i="17"/>
  <c r="BE36" i="17"/>
  <c r="BG36" i="17"/>
  <c r="BJ36" i="17"/>
  <c r="AL36" i="17"/>
  <c r="BF36" i="17"/>
  <c r="AM36" i="17"/>
  <c r="AN36" i="17"/>
  <c r="AO36" i="17"/>
  <c r="BM36" i="17"/>
  <c r="AP36" i="17"/>
  <c r="AQ36" i="17"/>
  <c r="BL36" i="17"/>
  <c r="AR36" i="17"/>
  <c r="AS36" i="17"/>
  <c r="BN36" i="17"/>
  <c r="BP36" i="17"/>
  <c r="BI36" i="17"/>
  <c r="AC51" i="26"/>
  <c r="AT45" i="71"/>
  <c r="AH45" i="71"/>
  <c r="BF45" i="71"/>
  <c r="Z45" i="71"/>
  <c r="BJ45" i="71"/>
  <c r="AL45" i="71"/>
  <c r="AA39" i="26"/>
  <c r="AB39" i="26" s="1"/>
  <c r="AC39" i="26" s="1"/>
  <c r="AD39" i="26" s="1"/>
  <c r="AE39" i="26" s="1"/>
  <c r="AF39" i="26" s="1"/>
  <c r="AG39" i="26" s="1"/>
  <c r="AH39" i="26" s="1"/>
  <c r="AI39" i="26" s="1"/>
  <c r="AJ39" i="26" s="1"/>
  <c r="AK39" i="26" s="1"/>
  <c r="AL39" i="26" s="1"/>
  <c r="AM39" i="26" s="1"/>
  <c r="AN39" i="26" s="1"/>
  <c r="AO39" i="26" s="1"/>
  <c r="AP39" i="26" s="1"/>
  <c r="AQ39" i="26" s="1"/>
  <c r="AR39" i="26" s="1"/>
  <c r="AS39" i="26" s="1"/>
  <c r="AT39" i="26" s="1"/>
  <c r="AU39" i="26" s="1"/>
  <c r="AV39" i="26" s="1"/>
  <c r="AW39" i="26" s="1"/>
  <c r="AX39" i="26" s="1"/>
  <c r="AY39" i="26" s="1"/>
  <c r="AZ39" i="26" s="1"/>
  <c r="BA39" i="26" s="1"/>
  <c r="BB39" i="26" s="1"/>
  <c r="BC39" i="26" s="1"/>
  <c r="BD39" i="26" s="1"/>
  <c r="BE39" i="26" s="1"/>
  <c r="BF39" i="26" s="1"/>
  <c r="BG39" i="26" s="1"/>
  <c r="BH39" i="26" s="1"/>
  <c r="BI39" i="26" s="1"/>
  <c r="BJ39" i="26" s="1"/>
  <c r="BK39" i="26" s="1"/>
  <c r="BL39" i="26" s="1"/>
  <c r="BM39" i="26" s="1"/>
  <c r="BN39" i="26" s="1"/>
  <c r="BO39" i="26" s="1"/>
  <c r="BP39" i="26" s="1"/>
  <c r="BQ39" i="26" s="1"/>
  <c r="AX45" i="71"/>
  <c r="AB51" i="26"/>
  <c r="BB45" i="71"/>
  <c r="Z608" i="26"/>
  <c r="AD45" i="71"/>
  <c r="BN45" i="71"/>
  <c r="AP45" i="71"/>
  <c r="Z596" i="26"/>
  <c r="Z753" i="26"/>
  <c r="Z633" i="26"/>
  <c r="Z487" i="26"/>
  <c r="Z645" i="26"/>
  <c r="Z499" i="26"/>
  <c r="Z657" i="26"/>
  <c r="Z511" i="26"/>
  <c r="Z669" i="26"/>
  <c r="Z523" i="26"/>
  <c r="Z681" i="26"/>
  <c r="Z535" i="26"/>
  <c r="Z692" i="26"/>
  <c r="BK45" i="71"/>
  <c r="Z547" i="26"/>
  <c r="Z704" i="26"/>
  <c r="Z560" i="26"/>
  <c r="Z716" i="26"/>
  <c r="Z572" i="26"/>
  <c r="Z728" i="26"/>
  <c r="AM45" i="71"/>
  <c r="Z584" i="26"/>
  <c r="Z740" i="26"/>
  <c r="AI52" i="26"/>
  <c r="Z486" i="26"/>
  <c r="Z498" i="26"/>
  <c r="Z510" i="26"/>
  <c r="Z522" i="26"/>
  <c r="Z534" i="26"/>
  <c r="Z546" i="26"/>
  <c r="Z559" i="26"/>
  <c r="Z571" i="26"/>
  <c r="Z583" i="26"/>
  <c r="Z595" i="26"/>
  <c r="Z607" i="26"/>
  <c r="Z632" i="26"/>
  <c r="Z644" i="26"/>
  <c r="Z656" i="26"/>
  <c r="Z668" i="26"/>
  <c r="Z680" i="26"/>
  <c r="Z691" i="26"/>
  <c r="Z703" i="26"/>
  <c r="Z715" i="26"/>
  <c r="Z727" i="26"/>
  <c r="Z739" i="26"/>
  <c r="Z751" i="26"/>
  <c r="Z971" i="26"/>
  <c r="AA971" i="26" s="1"/>
  <c r="AB971" i="26" s="1"/>
  <c r="AC971" i="26" s="1"/>
  <c r="AD971" i="26" s="1"/>
  <c r="AE971" i="26" s="1"/>
  <c r="AF971" i="26" s="1"/>
  <c r="AG971" i="26" s="1"/>
  <c r="AH971" i="26" s="1"/>
  <c r="AI971" i="26" s="1"/>
  <c r="AJ971" i="26" s="1"/>
  <c r="AK971" i="26" s="1"/>
  <c r="AL971" i="26" s="1"/>
  <c r="AM971" i="26" s="1"/>
  <c r="AN971" i="26" s="1"/>
  <c r="AO971" i="26" s="1"/>
  <c r="AP971" i="26" s="1"/>
  <c r="AQ971" i="26" s="1"/>
  <c r="AR971" i="26" s="1"/>
  <c r="AS971" i="26" s="1"/>
  <c r="AT971" i="26" s="1"/>
  <c r="AU971" i="26" s="1"/>
  <c r="AV971" i="26" s="1"/>
  <c r="AW971" i="26" s="1"/>
  <c r="AX971" i="26" s="1"/>
  <c r="AY971" i="26" s="1"/>
  <c r="AZ971" i="26" s="1"/>
  <c r="BA971" i="26" s="1"/>
  <c r="BB971" i="26" s="1"/>
  <c r="BC971" i="26" s="1"/>
  <c r="BD971" i="26" s="1"/>
  <c r="BE971" i="26" s="1"/>
  <c r="BF971" i="26" s="1"/>
  <c r="BG971" i="26" s="1"/>
  <c r="BH971" i="26" s="1"/>
  <c r="BI971" i="26" s="1"/>
  <c r="BJ971" i="26" s="1"/>
  <c r="BK971" i="26" s="1"/>
  <c r="BL971" i="26" s="1"/>
  <c r="BM971" i="26" s="1"/>
  <c r="BN971" i="26" s="1"/>
  <c r="BO971" i="26" s="1"/>
  <c r="BP971" i="26" s="1"/>
  <c r="Z488" i="26"/>
  <c r="Z500" i="26"/>
  <c r="Z512" i="26"/>
  <c r="Z524" i="26"/>
  <c r="Z536" i="26"/>
  <c r="Z548" i="26"/>
  <c r="Z561" i="26"/>
  <c r="Z573" i="26"/>
  <c r="Z585" i="26"/>
  <c r="Z597" i="26"/>
  <c r="Z609" i="26"/>
  <c r="Z622" i="26"/>
  <c r="Z634" i="26"/>
  <c r="Z646" i="26"/>
  <c r="Z658" i="26"/>
  <c r="Z670" i="26"/>
  <c r="Z682" i="26"/>
  <c r="Z693" i="26"/>
  <c r="Z705" i="26"/>
  <c r="Z717" i="26"/>
  <c r="Z729" i="26"/>
  <c r="Z741" i="26"/>
  <c r="Z754" i="26"/>
  <c r="Z489" i="26"/>
  <c r="Z501" i="26"/>
  <c r="Z513" i="26"/>
  <c r="Z525" i="26"/>
  <c r="Z537" i="26"/>
  <c r="Z549" i="26"/>
  <c r="Z562" i="26"/>
  <c r="Z574" i="26"/>
  <c r="Z586" i="26"/>
  <c r="Z598" i="26"/>
  <c r="Z610" i="26"/>
  <c r="Z623" i="26"/>
  <c r="Z635" i="26"/>
  <c r="Z647" i="26"/>
  <c r="Z659" i="26"/>
  <c r="Z671" i="26"/>
  <c r="Z683" i="26"/>
  <c r="Z694" i="26"/>
  <c r="Z706" i="26"/>
  <c r="Z718" i="26"/>
  <c r="Z730" i="26"/>
  <c r="Z742" i="26"/>
  <c r="Z756" i="26"/>
  <c r="AA52" i="26"/>
  <c r="Z302" i="26"/>
  <c r="Z405" i="26" s="1"/>
  <c r="Z490" i="26"/>
  <c r="Z502" i="26"/>
  <c r="Z514" i="26"/>
  <c r="Z526" i="26"/>
  <c r="Z538" i="26"/>
  <c r="Z551" i="26"/>
  <c r="Y551" i="26" s="1"/>
  <c r="X551" i="26" s="1"/>
  <c r="W551" i="26" s="1"/>
  <c r="V551" i="26" s="1"/>
  <c r="U551" i="26" s="1"/>
  <c r="T551" i="26" s="1"/>
  <c r="S551" i="26" s="1"/>
  <c r="R551" i="26" s="1"/>
  <c r="Q551" i="26" s="1"/>
  <c r="P551" i="26" s="1"/>
  <c r="O551" i="26" s="1"/>
  <c r="N551" i="26" s="1"/>
  <c r="M551" i="26" s="1"/>
  <c r="L551" i="26" s="1"/>
  <c r="K551" i="26" s="1"/>
  <c r="J551" i="26" s="1"/>
  <c r="Z563" i="26"/>
  <c r="Z575" i="26"/>
  <c r="Z587" i="26"/>
  <c r="Z599" i="26"/>
  <c r="Z611" i="26"/>
  <c r="Z624" i="26"/>
  <c r="Z636" i="26"/>
  <c r="Z648" i="26"/>
  <c r="Z660" i="26"/>
  <c r="Z672" i="26"/>
  <c r="Z684" i="26"/>
  <c r="Z695" i="26"/>
  <c r="Z707" i="26"/>
  <c r="Z719" i="26"/>
  <c r="Z731" i="26"/>
  <c r="Z743" i="26"/>
  <c r="Z757" i="26"/>
  <c r="BD45" i="71"/>
  <c r="Z25" i="26"/>
  <c r="AB52" i="26"/>
  <c r="Z491" i="26"/>
  <c r="Z503" i="26"/>
  <c r="Z515" i="26"/>
  <c r="Z527" i="26"/>
  <c r="Z539" i="26"/>
  <c r="Z552" i="26"/>
  <c r="Z564" i="26"/>
  <c r="Z576" i="26"/>
  <c r="Z588" i="26"/>
  <c r="Z600" i="26"/>
  <c r="Z612" i="26"/>
  <c r="Z625" i="26"/>
  <c r="Z637" i="26"/>
  <c r="Z649" i="26"/>
  <c r="Z661" i="26"/>
  <c r="Z673" i="26"/>
  <c r="Z685" i="26"/>
  <c r="Z696" i="26"/>
  <c r="Z708" i="26"/>
  <c r="Z720" i="26"/>
  <c r="Z732" i="26"/>
  <c r="Z744" i="26"/>
  <c r="Z762" i="26"/>
  <c r="AA762" i="26" s="1"/>
  <c r="AB762" i="26" s="1"/>
  <c r="AC762" i="26" s="1"/>
  <c r="AD762" i="26" s="1"/>
  <c r="AE762" i="26" s="1"/>
  <c r="AF762" i="26" s="1"/>
  <c r="AG762" i="26" s="1"/>
  <c r="AH762" i="26" s="1"/>
  <c r="AI762" i="26" s="1"/>
  <c r="AJ762" i="26" s="1"/>
  <c r="AK762" i="26" s="1"/>
  <c r="AL762" i="26" s="1"/>
  <c r="AM762" i="26" s="1"/>
  <c r="AN762" i="26" s="1"/>
  <c r="AO762" i="26" s="1"/>
  <c r="AP762" i="26" s="1"/>
  <c r="AQ762" i="26" s="1"/>
  <c r="AR762" i="26" s="1"/>
  <c r="AS762" i="26" s="1"/>
  <c r="AT762" i="26" s="1"/>
  <c r="AU762" i="26" s="1"/>
  <c r="AV762" i="26" s="1"/>
  <c r="AW762" i="26" s="1"/>
  <c r="AX762" i="26" s="1"/>
  <c r="AY762" i="26" s="1"/>
  <c r="AZ762" i="26" s="1"/>
  <c r="BA762" i="26" s="1"/>
  <c r="BB762" i="26" s="1"/>
  <c r="BC762" i="26" s="1"/>
  <c r="BD762" i="26" s="1"/>
  <c r="BE762" i="26" s="1"/>
  <c r="BF762" i="26" s="1"/>
  <c r="BG762" i="26" s="1"/>
  <c r="BH762" i="26" s="1"/>
  <c r="BI762" i="26" s="1"/>
  <c r="BJ762" i="26" s="1"/>
  <c r="BK762" i="26" s="1"/>
  <c r="BL762" i="26" s="1"/>
  <c r="BM762" i="26" s="1"/>
  <c r="BN762" i="26" s="1"/>
  <c r="BO762" i="26" s="1"/>
  <c r="BP762" i="26" s="1"/>
  <c r="Z30" i="26"/>
  <c r="Z417" i="26"/>
  <c r="Z492" i="26"/>
  <c r="Z504" i="26"/>
  <c r="Z516" i="26"/>
  <c r="Z528" i="26"/>
  <c r="Z540" i="26"/>
  <c r="Z553" i="26"/>
  <c r="Z565" i="26"/>
  <c r="Z577" i="26"/>
  <c r="Z589" i="26"/>
  <c r="Z601" i="26"/>
  <c r="Z613" i="26"/>
  <c r="Z626" i="26"/>
  <c r="Z638" i="26"/>
  <c r="Z650" i="26"/>
  <c r="Z662" i="26"/>
  <c r="Z674" i="26"/>
  <c r="Z686" i="26"/>
  <c r="Z697" i="26"/>
  <c r="Z709" i="26"/>
  <c r="Z721" i="26"/>
  <c r="Z733" i="26"/>
  <c r="Z745" i="26"/>
  <c r="Z763" i="26"/>
  <c r="Y26" i="26"/>
  <c r="Z346" i="26"/>
  <c r="Z367" i="26"/>
  <c r="Z493" i="26"/>
  <c r="Z505" i="26"/>
  <c r="Z517" i="26"/>
  <c r="Z529" i="26"/>
  <c r="Z541" i="26"/>
  <c r="Z554" i="26"/>
  <c r="Z566" i="26"/>
  <c r="Z578" i="26"/>
  <c r="Z590" i="26"/>
  <c r="Z602" i="26"/>
  <c r="Z614" i="26"/>
  <c r="Z627" i="26"/>
  <c r="Z639" i="26"/>
  <c r="Z651" i="26"/>
  <c r="Z663" i="26"/>
  <c r="Z675" i="26"/>
  <c r="Z687" i="26"/>
  <c r="Z698" i="26"/>
  <c r="Z710" i="26"/>
  <c r="Z722" i="26"/>
  <c r="Z734" i="26"/>
  <c r="Z746" i="26"/>
  <c r="Z766" i="26"/>
  <c r="Z31" i="26"/>
  <c r="Z84" i="82" s="1"/>
  <c r="AE52" i="26"/>
  <c r="Z494" i="26"/>
  <c r="Z506" i="26"/>
  <c r="Z518" i="26"/>
  <c r="Z530" i="26"/>
  <c r="Z542" i="26"/>
  <c r="Z555" i="26"/>
  <c r="Z567" i="26"/>
  <c r="Z579" i="26"/>
  <c r="Z591" i="26"/>
  <c r="Z603" i="26"/>
  <c r="Z615" i="26"/>
  <c r="Z628" i="26"/>
  <c r="Z640" i="26"/>
  <c r="Z652" i="26"/>
  <c r="Z664" i="26"/>
  <c r="Z676" i="26"/>
  <c r="Z688" i="26"/>
  <c r="Z699" i="26"/>
  <c r="Z711" i="26"/>
  <c r="Z723" i="26"/>
  <c r="Z735" i="26"/>
  <c r="Z747" i="26"/>
  <c r="Z769" i="26"/>
  <c r="AF45" i="71"/>
  <c r="Z327" i="26"/>
  <c r="Z370" i="26"/>
  <c r="AA370" i="26" s="1"/>
  <c r="AB370" i="26" s="1"/>
  <c r="AC370" i="26" s="1"/>
  <c r="AD370" i="26" s="1"/>
  <c r="AE370" i="26" s="1"/>
  <c r="AF370" i="26" s="1"/>
  <c r="AG370" i="26" s="1"/>
  <c r="AH370" i="26" s="1"/>
  <c r="AI370" i="26" s="1"/>
  <c r="AJ370" i="26" s="1"/>
  <c r="AK370" i="26" s="1"/>
  <c r="AL370" i="26" s="1"/>
  <c r="AM370" i="26" s="1"/>
  <c r="AN370" i="26" s="1"/>
  <c r="AO370" i="26" s="1"/>
  <c r="AP370" i="26" s="1"/>
  <c r="AQ370" i="26" s="1"/>
  <c r="AR370" i="26" s="1"/>
  <c r="AS370" i="26" s="1"/>
  <c r="AT370" i="26" s="1"/>
  <c r="AU370" i="26" s="1"/>
  <c r="AV370" i="26" s="1"/>
  <c r="AW370" i="26" s="1"/>
  <c r="AX370" i="26" s="1"/>
  <c r="AY370" i="26" s="1"/>
  <c r="AZ370" i="26" s="1"/>
  <c r="BA370" i="26" s="1"/>
  <c r="BB370" i="26" s="1"/>
  <c r="BC370" i="26" s="1"/>
  <c r="BD370" i="26" s="1"/>
  <c r="BE370" i="26" s="1"/>
  <c r="BF370" i="26" s="1"/>
  <c r="BG370" i="26" s="1"/>
  <c r="BH370" i="26" s="1"/>
  <c r="BI370" i="26" s="1"/>
  <c r="BJ370" i="26" s="1"/>
  <c r="BK370" i="26" s="1"/>
  <c r="BL370" i="26" s="1"/>
  <c r="BM370" i="26" s="1"/>
  <c r="BN370" i="26" s="1"/>
  <c r="BO370" i="26" s="1"/>
  <c r="BP370" i="26" s="1"/>
  <c r="BQ370" i="26" s="1"/>
  <c r="Z381" i="26"/>
  <c r="Z483" i="26"/>
  <c r="Z495" i="26"/>
  <c r="Z507" i="26"/>
  <c r="Z519" i="26"/>
  <c r="Z531" i="26"/>
  <c r="Z543" i="26"/>
  <c r="Z556" i="26"/>
  <c r="Z568" i="26"/>
  <c r="Z580" i="26"/>
  <c r="Z592" i="26"/>
  <c r="Z604" i="26"/>
  <c r="Z616" i="26"/>
  <c r="Z629" i="26"/>
  <c r="Z641" i="26"/>
  <c r="Z653" i="26"/>
  <c r="Z665" i="26"/>
  <c r="Z677" i="26"/>
  <c r="Z689" i="26"/>
  <c r="Z700" i="26"/>
  <c r="Z712" i="26"/>
  <c r="Z724" i="26"/>
  <c r="Z736" i="26"/>
  <c r="Z748" i="26"/>
  <c r="Z484" i="26"/>
  <c r="Z496" i="26"/>
  <c r="Z508" i="26"/>
  <c r="Z520" i="26"/>
  <c r="Z532" i="26"/>
  <c r="Z544" i="26"/>
  <c r="Z557" i="26"/>
  <c r="Z569" i="26"/>
  <c r="Z581" i="26"/>
  <c r="Z593" i="26"/>
  <c r="Z605" i="26"/>
  <c r="Z617" i="26"/>
  <c r="Z630" i="26"/>
  <c r="Z642" i="26"/>
  <c r="Z654" i="26"/>
  <c r="Z666" i="26"/>
  <c r="Z678" i="26"/>
  <c r="Z701" i="26"/>
  <c r="Z713" i="26"/>
  <c r="Z725" i="26"/>
  <c r="Z737" i="26"/>
  <c r="Z749" i="26"/>
  <c r="Z831" i="26"/>
  <c r="Z331" i="26"/>
  <c r="AA26" i="26"/>
  <c r="Z485" i="26"/>
  <c r="Z497" i="26"/>
  <c r="Z509" i="26"/>
  <c r="Z521" i="26"/>
  <c r="Z533" i="26"/>
  <c r="Z545" i="26"/>
  <c r="Z558" i="26"/>
  <c r="Z570" i="26"/>
  <c r="Z582" i="26"/>
  <c r="Z594" i="26"/>
  <c r="Z606" i="26"/>
  <c r="Z618" i="26"/>
  <c r="Z631" i="26"/>
  <c r="Z643" i="26"/>
  <c r="Z655" i="26"/>
  <c r="Z667" i="26"/>
  <c r="Z679" i="26"/>
  <c r="Z702" i="26"/>
  <c r="Z714" i="26"/>
  <c r="Z726" i="26"/>
  <c r="Z738" i="26"/>
  <c r="Z902" i="26"/>
  <c r="AA902" i="26" s="1"/>
  <c r="AB902" i="26" s="1"/>
  <c r="AC902" i="26" s="1"/>
  <c r="AD902" i="26" s="1"/>
  <c r="AE902" i="26" s="1"/>
  <c r="AF902" i="26" s="1"/>
  <c r="AG902" i="26" s="1"/>
  <c r="AH902" i="26" s="1"/>
  <c r="AI902" i="26" s="1"/>
  <c r="AJ902" i="26" s="1"/>
  <c r="AK902" i="26" s="1"/>
  <c r="AL902" i="26" s="1"/>
  <c r="AM902" i="26" s="1"/>
  <c r="AN902" i="26" s="1"/>
  <c r="AO902" i="26" s="1"/>
  <c r="AP902" i="26" s="1"/>
  <c r="AQ902" i="26" s="1"/>
  <c r="AR902" i="26" s="1"/>
  <c r="AS902" i="26" s="1"/>
  <c r="AT902" i="26" s="1"/>
  <c r="AU902" i="26" s="1"/>
  <c r="AV902" i="26" s="1"/>
  <c r="AW902" i="26" s="1"/>
  <c r="AX902" i="26" s="1"/>
  <c r="AY902" i="26" s="1"/>
  <c r="AZ902" i="26" s="1"/>
  <c r="BA902" i="26" s="1"/>
  <c r="BB902" i="26" s="1"/>
  <c r="BC902" i="26" s="1"/>
  <c r="BD902" i="26" s="1"/>
  <c r="BE902" i="26" s="1"/>
  <c r="BF902" i="26" s="1"/>
  <c r="BG902" i="26" s="1"/>
  <c r="BH902" i="26" s="1"/>
  <c r="BI902" i="26" s="1"/>
  <c r="BJ902" i="26" s="1"/>
  <c r="BK902" i="26" s="1"/>
  <c r="BL902" i="26" s="1"/>
  <c r="BM902" i="26" s="1"/>
  <c r="BN902" i="26" s="1"/>
  <c r="BO902" i="26" s="1"/>
  <c r="BP902" i="26" s="1"/>
  <c r="BG103" i="26"/>
  <c r="BG104" i="26"/>
  <c r="BF51" i="26"/>
  <c r="AN51" i="26"/>
  <c r="Z310" i="26"/>
  <c r="Z340" i="26"/>
  <c r="Z356" i="26"/>
  <c r="Z377" i="26"/>
  <c r="Z380" i="26"/>
  <c r="Z390" i="26"/>
  <c r="Z407" i="26"/>
  <c r="Z415" i="26"/>
  <c r="Z434" i="26"/>
  <c r="Z319" i="26"/>
  <c r="Z351" i="26"/>
  <c r="Z361" i="26"/>
  <c r="Z366" i="26"/>
  <c r="Z383" i="26"/>
  <c r="Z423" i="26"/>
  <c r="Z428" i="26"/>
  <c r="Z308" i="26"/>
  <c r="Z388" i="26"/>
  <c r="Z394" i="26"/>
  <c r="Z317" i="26"/>
  <c r="Z334" i="26"/>
  <c r="Z354" i="26"/>
  <c r="Z375" i="26"/>
  <c r="Z399" i="26"/>
  <c r="Z413" i="26"/>
  <c r="Z426" i="26"/>
  <c r="Z435" i="26"/>
  <c r="Z303" i="26"/>
  <c r="Z306" i="26"/>
  <c r="Z314" i="26"/>
  <c r="Z322" i="26"/>
  <c r="Z329" i="26"/>
  <c r="Z348" i="26"/>
  <c r="Z364" i="26"/>
  <c r="Z402" i="26"/>
  <c r="Z311" i="26"/>
  <c r="Z326" i="26"/>
  <c r="Z341" i="26"/>
  <c r="Z345" i="26"/>
  <c r="Z352" i="26"/>
  <c r="Z357" i="26"/>
  <c r="Z378" i="26"/>
  <c r="Z416" i="26"/>
  <c r="Z424" i="26"/>
  <c r="Z429" i="26"/>
  <c r="Z320" i="26"/>
  <c r="Z362" i="26"/>
  <c r="Z392" i="26"/>
  <c r="Z309" i="26"/>
  <c r="Z339" i="26"/>
  <c r="Z371" i="26"/>
  <c r="Z389" i="26"/>
  <c r="Z395" i="26"/>
  <c r="Z406" i="26"/>
  <c r="Z318" i="26"/>
  <c r="Z355" i="26"/>
  <c r="Z376" i="26"/>
  <c r="Z382" i="26"/>
  <c r="Z411" i="26"/>
  <c r="Z414" i="26"/>
  <c r="Z422" i="26"/>
  <c r="Z427" i="26"/>
  <c r="Z436" i="26"/>
  <c r="Z307" i="26"/>
  <c r="Z315" i="26"/>
  <c r="Z323" i="26"/>
  <c r="Z336" i="26"/>
  <c r="Z365" i="26"/>
  <c r="Z368" i="26"/>
  <c r="BL51" i="26"/>
  <c r="AA482" i="26"/>
  <c r="AA1037" i="26" s="1"/>
  <c r="Z1038" i="26"/>
  <c r="Z1022" i="26"/>
  <c r="Z1019" i="26"/>
  <c r="Z1016" i="26"/>
  <c r="Z1013" i="26"/>
  <c r="Z1010" i="26"/>
  <c r="Z1007" i="26"/>
  <c r="Z1004" i="26"/>
  <c r="Z1001" i="26"/>
  <c r="Z998" i="26"/>
  <c r="Z995" i="26"/>
  <c r="Z992" i="26"/>
  <c r="Z989" i="26"/>
  <c r="Z986" i="26"/>
  <c r="Z983" i="26"/>
  <c r="Z980" i="26"/>
  <c r="Z977" i="26"/>
  <c r="Z974" i="26"/>
  <c r="Z967" i="26"/>
  <c r="Z964" i="26"/>
  <c r="Z961" i="26"/>
  <c r="Z958" i="26"/>
  <c r="Z955" i="26"/>
  <c r="Z952" i="26"/>
  <c r="Z949" i="26"/>
  <c r="Z946" i="26"/>
  <c r="Z943" i="26"/>
  <c r="Z940" i="26"/>
  <c r="Z937" i="26"/>
  <c r="Z934" i="26"/>
  <c r="Z931" i="26"/>
  <c r="Z928" i="26"/>
  <c r="Z925" i="26"/>
  <c r="Z922" i="26"/>
  <c r="Z919" i="26"/>
  <c r="Z916" i="26"/>
  <c r="Z913" i="26"/>
  <c r="Z910" i="26"/>
  <c r="Z907" i="26"/>
  <c r="Z904" i="26"/>
  <c r="Z898" i="26"/>
  <c r="Z895" i="26"/>
  <c r="Z892" i="26"/>
  <c r="Z889" i="26"/>
  <c r="Z886" i="26"/>
  <c r="Z883" i="26"/>
  <c r="Z880" i="26"/>
  <c r="Z877" i="26"/>
  <c r="Z874" i="26"/>
  <c r="Z871" i="26"/>
  <c r="Z868" i="26"/>
  <c r="Z865" i="26"/>
  <c r="Z862" i="26"/>
  <c r="Z859" i="26"/>
  <c r="Z856" i="26"/>
  <c r="Z853" i="26"/>
  <c r="Z850" i="26"/>
  <c r="Z847" i="26"/>
  <c r="Z844" i="26"/>
  <c r="Z841" i="26"/>
  <c r="Z838" i="26"/>
  <c r="Z835" i="26"/>
  <c r="Z832" i="26"/>
  <c r="Y482" i="26"/>
  <c r="Z1032" i="26"/>
  <c r="Z1026" i="26"/>
  <c r="Z1037" i="26"/>
  <c r="Z1031" i="26"/>
  <c r="Z1025" i="26"/>
  <c r="Z827" i="26"/>
  <c r="Z824" i="26"/>
  <c r="Z821" i="26"/>
  <c r="Z818" i="26"/>
  <c r="Z815" i="26"/>
  <c r="Z812" i="26"/>
  <c r="Z809" i="26"/>
  <c r="Z806" i="26"/>
  <c r="Z803" i="26"/>
  <c r="Z800" i="26"/>
  <c r="Z797" i="26"/>
  <c r="Z794" i="26"/>
  <c r="Z791" i="26"/>
  <c r="Z788" i="26"/>
  <c r="Z785" i="26"/>
  <c r="Z782" i="26"/>
  <c r="Z779" i="26"/>
  <c r="Z776" i="26"/>
  <c r="Z773" i="26"/>
  <c r="Z1021" i="26"/>
  <c r="Z1018" i="26"/>
  <c r="Z1015" i="26"/>
  <c r="Z1012" i="26"/>
  <c r="Z1009" i="26"/>
  <c r="Z1006" i="26"/>
  <c r="Z1003" i="26"/>
  <c r="Z1000" i="26"/>
  <c r="Z997" i="26"/>
  <c r="Z994" i="26"/>
  <c r="Z991" i="26"/>
  <c r="Z988" i="26"/>
  <c r="Z985" i="26"/>
  <c r="Z982" i="26"/>
  <c r="Z979" i="26"/>
  <c r="Z976" i="26"/>
  <c r="Z973" i="26"/>
  <c r="Z969" i="26"/>
  <c r="Z966" i="26"/>
  <c r="Z963" i="26"/>
  <c r="Z960" i="26"/>
  <c r="Z957" i="26"/>
  <c r="Z954" i="26"/>
  <c r="Z951" i="26"/>
  <c r="Z948" i="26"/>
  <c r="Z945" i="26"/>
  <c r="Z942" i="26"/>
  <c r="Z939" i="26"/>
  <c r="Z936" i="26"/>
  <c r="Z933" i="26"/>
  <c r="Z930" i="26"/>
  <c r="Z927" i="26"/>
  <c r="Z924" i="26"/>
  <c r="Z921" i="26"/>
  <c r="Z918" i="26"/>
  <c r="Z915" i="26"/>
  <c r="Z912" i="26"/>
  <c r="Z909" i="26"/>
  <c r="Z906" i="26"/>
  <c r="Z903" i="26"/>
  <c r="Z897" i="26"/>
  <c r="Z894" i="26"/>
  <c r="Z891" i="26"/>
  <c r="Z888" i="26"/>
  <c r="Z885" i="26"/>
  <c r="Z882" i="26"/>
  <c r="Z879" i="26"/>
  <c r="Z876" i="26"/>
  <c r="Z873" i="26"/>
  <c r="Z870" i="26"/>
  <c r="Z867" i="26"/>
  <c r="Z864" i="26"/>
  <c r="Z861" i="26"/>
  <c r="Z858" i="26"/>
  <c r="Z855" i="26"/>
  <c r="Z852" i="26"/>
  <c r="Z849" i="26"/>
  <c r="Z846" i="26"/>
  <c r="Z843" i="26"/>
  <c r="Z840" i="26"/>
  <c r="Z837" i="26"/>
  <c r="Z834" i="26"/>
  <c r="Z1036" i="26"/>
  <c r="Z1030" i="26"/>
  <c r="Z1024" i="26"/>
  <c r="Z1035" i="26"/>
  <c r="Z1029" i="26"/>
  <c r="Z829" i="26"/>
  <c r="Z826" i="26"/>
  <c r="Z823" i="26"/>
  <c r="Z820" i="26"/>
  <c r="Z817" i="26"/>
  <c r="Z814" i="26"/>
  <c r="Z811" i="26"/>
  <c r="Z808" i="26"/>
  <c r="Z805" i="26"/>
  <c r="Z802" i="26"/>
  <c r="Z799" i="26"/>
  <c r="Z796" i="26"/>
  <c r="Z793" i="26"/>
  <c r="Z790" i="26"/>
  <c r="Z787" i="26"/>
  <c r="Z784" i="26"/>
  <c r="Z781" i="26"/>
  <c r="Z778" i="26"/>
  <c r="Z775" i="26"/>
  <c r="Z772" i="26"/>
  <c r="Z1023" i="26"/>
  <c r="Z1020" i="26"/>
  <c r="Z1017" i="26"/>
  <c r="Z1014" i="26"/>
  <c r="Z1011" i="26"/>
  <c r="Z1008" i="26"/>
  <c r="Z1005" i="26"/>
  <c r="Z1002" i="26"/>
  <c r="Z999" i="26"/>
  <c r="Z996" i="26"/>
  <c r="Z993" i="26"/>
  <c r="Z990" i="26"/>
  <c r="Z987" i="26"/>
  <c r="Z984" i="26"/>
  <c r="Z981" i="26"/>
  <c r="Z978" i="26"/>
  <c r="Z975" i="26"/>
  <c r="Z972" i="26"/>
  <c r="Z968" i="26"/>
  <c r="Z965" i="26"/>
  <c r="Z962" i="26"/>
  <c r="Z959" i="26"/>
  <c r="Z956" i="26"/>
  <c r="Z953" i="26"/>
  <c r="Z950" i="26"/>
  <c r="Z947" i="26"/>
  <c r="Z944" i="26"/>
  <c r="Z941" i="26"/>
  <c r="Z938" i="26"/>
  <c r="Z935" i="26"/>
  <c r="Z932" i="26"/>
  <c r="Z929" i="26"/>
  <c r="Z926" i="26"/>
  <c r="Z923" i="26"/>
  <c r="Z920" i="26"/>
  <c r="Z917" i="26"/>
  <c r="Z914" i="26"/>
  <c r="Z911" i="26"/>
  <c r="Z908" i="26"/>
  <c r="Z905" i="26"/>
  <c r="Z896" i="26"/>
  <c r="Z893" i="26"/>
  <c r="Z890" i="26"/>
  <c r="Z887" i="26"/>
  <c r="Z884" i="26"/>
  <c r="Z881" i="26"/>
  <c r="Z878" i="26"/>
  <c r="Z875" i="26"/>
  <c r="Z872" i="26"/>
  <c r="Z869" i="26"/>
  <c r="Z866" i="26"/>
  <c r="Z863" i="26"/>
  <c r="Z860" i="26"/>
  <c r="Z857" i="26"/>
  <c r="Z854" i="26"/>
  <c r="Z851" i="26"/>
  <c r="Z848" i="26"/>
  <c r="Z845" i="26"/>
  <c r="Z842" i="26"/>
  <c r="Z839" i="26"/>
  <c r="Z836" i="26"/>
  <c r="Z833" i="26"/>
  <c r="Z1034" i="26"/>
  <c r="Z1028" i="26"/>
  <c r="Z1033" i="26"/>
  <c r="Z1027" i="26"/>
  <c r="Z828" i="26"/>
  <c r="Z825" i="26"/>
  <c r="Z822" i="26"/>
  <c r="Z819" i="26"/>
  <c r="Z816" i="26"/>
  <c r="Z813" i="26"/>
  <c r="Z810" i="26"/>
  <c r="Z807" i="26"/>
  <c r="Z804" i="26"/>
  <c r="Z801" i="26"/>
  <c r="Z798" i="26"/>
  <c r="Z795" i="26"/>
  <c r="Z792" i="26"/>
  <c r="Z789" i="26"/>
  <c r="Z786" i="26"/>
  <c r="Z783" i="26"/>
  <c r="Z780" i="26"/>
  <c r="Z777" i="26"/>
  <c r="Z774" i="26"/>
  <c r="Z771" i="26"/>
  <c r="Z764" i="26"/>
  <c r="Z767" i="26"/>
  <c r="Z770" i="26"/>
  <c r="Z752" i="26"/>
  <c r="Z755" i="26"/>
  <c r="Z758" i="26"/>
  <c r="Y762" i="26"/>
  <c r="X762" i="26" s="1"/>
  <c r="W762" i="26" s="1"/>
  <c r="V762" i="26" s="1"/>
  <c r="U762" i="26" s="1"/>
  <c r="T762" i="26" s="1"/>
  <c r="S762" i="26" s="1"/>
  <c r="R762" i="26" s="1"/>
  <c r="Q762" i="26" s="1"/>
  <c r="P762" i="26" s="1"/>
  <c r="O762" i="26" s="1"/>
  <c r="N762" i="26" s="1"/>
  <c r="M762" i="26" s="1"/>
  <c r="L762" i="26" s="1"/>
  <c r="K762" i="26" s="1"/>
  <c r="J762" i="26" s="1"/>
  <c r="Z765" i="26"/>
  <c r="Z768" i="26"/>
  <c r="Y971" i="26"/>
  <c r="X971" i="26" s="1"/>
  <c r="W971" i="26" s="1"/>
  <c r="V971" i="26" s="1"/>
  <c r="U971" i="26" s="1"/>
  <c r="T971" i="26" s="1"/>
  <c r="S971" i="26" s="1"/>
  <c r="R971" i="26" s="1"/>
  <c r="Q971" i="26" s="1"/>
  <c r="P971" i="26" s="1"/>
  <c r="O971" i="26" s="1"/>
  <c r="N971" i="26" s="1"/>
  <c r="M971" i="26" s="1"/>
  <c r="L971" i="26" s="1"/>
  <c r="K971" i="26" s="1"/>
  <c r="J971" i="26" s="1"/>
  <c r="BE45" i="71"/>
  <c r="AG52" i="26"/>
  <c r="AC52" i="26"/>
  <c r="AK52" i="26"/>
  <c r="AA51" i="26"/>
  <c r="Z313" i="26"/>
  <c r="Z344" i="26"/>
  <c r="AE51" i="26"/>
  <c r="AD51" i="26"/>
  <c r="AD52" i="26"/>
  <c r="BQ45" i="71"/>
  <c r="BF102" i="26"/>
  <c r="BH249" i="26"/>
  <c r="AF52" i="26"/>
  <c r="AZ51" i="26"/>
  <c r="AG45" i="71"/>
  <c r="Z21" i="77"/>
  <c r="BH103" i="26"/>
  <c r="AI51" i="26"/>
  <c r="AH51" i="26"/>
  <c r="AH52" i="26"/>
  <c r="AI264" i="26"/>
  <c r="AJ52" i="26"/>
  <c r="Z332" i="26"/>
  <c r="AO51" i="26"/>
  <c r="AU51" i="26"/>
  <c r="BA51" i="26"/>
  <c r="BG51" i="26"/>
  <c r="BM51" i="26"/>
  <c r="AP51" i="26"/>
  <c r="AV51" i="26"/>
  <c r="BB51" i="26"/>
  <c r="BH51" i="26"/>
  <c r="BN51" i="26"/>
  <c r="AQ51" i="26"/>
  <c r="AW51" i="26"/>
  <c r="BC51" i="26"/>
  <c r="BI51" i="26"/>
  <c r="BO51" i="26"/>
  <c r="AL51" i="26"/>
  <c r="AL50" i="26" s="1"/>
  <c r="AR51" i="26"/>
  <c r="AX51" i="26"/>
  <c r="BD51" i="26"/>
  <c r="BJ51" i="26"/>
  <c r="BP51" i="26"/>
  <c r="AM51" i="26"/>
  <c r="AS51" i="26"/>
  <c r="AY51" i="26"/>
  <c r="BE51" i="26"/>
  <c r="BK51" i="26"/>
  <c r="BQ51" i="26"/>
  <c r="AS45" i="71"/>
  <c r="Z52" i="26"/>
  <c r="Z325" i="26"/>
  <c r="BH248" i="26"/>
  <c r="Z358" i="26"/>
  <c r="Z333" i="26"/>
  <c r="Z372" i="26"/>
  <c r="Z304" i="26"/>
  <c r="Z316" i="26"/>
  <c r="Z328" i="26"/>
  <c r="Z335" i="26"/>
  <c r="Z347" i="26"/>
  <c r="Z384" i="26"/>
  <c r="Z337" i="26"/>
  <c r="Z349" i="26"/>
  <c r="Z396" i="26"/>
  <c r="Z338" i="26"/>
  <c r="Z350" i="26"/>
  <c r="Z408" i="26"/>
  <c r="Z418" i="26"/>
  <c r="Z430" i="26"/>
  <c r="Z421" i="26"/>
  <c r="Z359" i="26"/>
  <c r="Z373" i="26"/>
  <c r="Z385" i="26"/>
  <c r="Z397" i="26"/>
  <c r="Z409" i="26"/>
  <c r="Z360" i="26"/>
  <c r="Z374" i="26"/>
  <c r="Z386" i="26"/>
  <c r="Z398" i="26"/>
  <c r="Z410" i="26"/>
  <c r="Z419" i="26"/>
  <c r="Z400" i="26"/>
  <c r="Z412" i="26"/>
  <c r="Z379" i="26"/>
  <c r="Z391" i="26"/>
  <c r="Z403" i="26"/>
  <c r="Z431" i="26"/>
  <c r="Z420" i="26"/>
  <c r="Z432" i="26"/>
  <c r="Z433" i="26"/>
  <c r="BP45" i="71"/>
  <c r="BH45" i="71"/>
  <c r="AZ45" i="71"/>
  <c r="AR45" i="71"/>
  <c r="AJ45" i="71"/>
  <c r="AB45" i="71"/>
  <c r="BO45" i="71"/>
  <c r="BG45" i="71"/>
  <c r="AY45" i="71"/>
  <c r="AQ45" i="71"/>
  <c r="AI45" i="71"/>
  <c r="AA45" i="71"/>
  <c r="Z41" i="17"/>
  <c r="Z330" i="26"/>
  <c r="Z26" i="79" l="1"/>
  <c r="Z83" i="82"/>
  <c r="Z83" i="81"/>
  <c r="BQ10" i="82"/>
  <c r="BE10" i="82"/>
  <c r="AS10" i="82"/>
  <c r="AG10" i="82"/>
  <c r="BP10" i="82"/>
  <c r="BD10" i="82"/>
  <c r="AR10" i="82"/>
  <c r="AF10" i="82"/>
  <c r="AI10" i="82"/>
  <c r="BO10" i="82"/>
  <c r="BC10" i="82"/>
  <c r="AQ10" i="82"/>
  <c r="AE10" i="82"/>
  <c r="BG10" i="82"/>
  <c r="BN10" i="82"/>
  <c r="BB10" i="82"/>
  <c r="AP10" i="82"/>
  <c r="AD10" i="82"/>
  <c r="Z9" i="82"/>
  <c r="AU10" i="82"/>
  <c r="BM10" i="82"/>
  <c r="BA10" i="82"/>
  <c r="AO10" i="82"/>
  <c r="AC10" i="82"/>
  <c r="BL10" i="82"/>
  <c r="AZ10" i="82"/>
  <c r="AN10" i="82"/>
  <c r="AB10" i="82"/>
  <c r="BK10" i="82"/>
  <c r="AY10" i="82"/>
  <c r="AM10" i="82"/>
  <c r="AA10" i="82"/>
  <c r="BJ10" i="82"/>
  <c r="AX10" i="82"/>
  <c r="AL10" i="82"/>
  <c r="Z10" i="82"/>
  <c r="BI10" i="82"/>
  <c r="AW10" i="82"/>
  <c r="AK10" i="82"/>
  <c r="BH10" i="82"/>
  <c r="AV10" i="82"/>
  <c r="AJ10" i="82"/>
  <c r="BF10" i="82"/>
  <c r="AT10" i="82"/>
  <c r="AH10" i="82"/>
  <c r="BL10" i="81"/>
  <c r="AZ10" i="81"/>
  <c r="AN10" i="81"/>
  <c r="AB10" i="81"/>
  <c r="AX10" i="81"/>
  <c r="Z10" i="81"/>
  <c r="BI10" i="81"/>
  <c r="AW10" i="81"/>
  <c r="BK10" i="81"/>
  <c r="AY10" i="81"/>
  <c r="AM10" i="81"/>
  <c r="AA10" i="81"/>
  <c r="BJ10" i="81"/>
  <c r="AL10" i="81"/>
  <c r="AK10" i="81"/>
  <c r="BO10" i="81"/>
  <c r="Z9" i="81"/>
  <c r="Z80" i="81" s="1"/>
  <c r="BA10" i="81"/>
  <c r="BH10" i="81"/>
  <c r="AV10" i="81"/>
  <c r="AJ10" i="81"/>
  <c r="BG10" i="81"/>
  <c r="AU10" i="81"/>
  <c r="AI10" i="81"/>
  <c r="BP10" i="81"/>
  <c r="BD10" i="81"/>
  <c r="AR10" i="81"/>
  <c r="AF10" i="81"/>
  <c r="AQ10" i="81"/>
  <c r="BB10" i="81"/>
  <c r="AD10" i="81"/>
  <c r="AO10" i="81"/>
  <c r="BF10" i="81"/>
  <c r="AT10" i="81"/>
  <c r="AH10" i="81"/>
  <c r="BQ10" i="81"/>
  <c r="BE10" i="81"/>
  <c r="AS10" i="81"/>
  <c r="AG10" i="81"/>
  <c r="BC10" i="81"/>
  <c r="AE10" i="81"/>
  <c r="BN10" i="81"/>
  <c r="AP10" i="81"/>
  <c r="BM10" i="81"/>
  <c r="AC10" i="81"/>
  <c r="AP10" i="73"/>
  <c r="Z71" i="2"/>
  <c r="BF10" i="72"/>
  <c r="AA1026" i="26"/>
  <c r="AA1038" i="26"/>
  <c r="AA84" i="26"/>
  <c r="AA85" i="26"/>
  <c r="Z84" i="26"/>
  <c r="Z85" i="26"/>
  <c r="AE264" i="26"/>
  <c r="AE85" i="26"/>
  <c r="AE84" i="26"/>
  <c r="AK84" i="26"/>
  <c r="AK85" i="26"/>
  <c r="AF85" i="26"/>
  <c r="AF84" i="26"/>
  <c r="AC84" i="26"/>
  <c r="AC85" i="26"/>
  <c r="AJ84" i="26"/>
  <c r="AJ85" i="26"/>
  <c r="AG85" i="26"/>
  <c r="AG84" i="26"/>
  <c r="AA264" i="26"/>
  <c r="Y370" i="26"/>
  <c r="X370" i="26" s="1"/>
  <c r="W370" i="26" s="1"/>
  <c r="V370" i="26" s="1"/>
  <c r="U370" i="26" s="1"/>
  <c r="T370" i="26" s="1"/>
  <c r="S370" i="26" s="1"/>
  <c r="R370" i="26" s="1"/>
  <c r="Q370" i="26" s="1"/>
  <c r="P370" i="26" s="1"/>
  <c r="O370" i="26" s="1"/>
  <c r="N370" i="26" s="1"/>
  <c r="M370" i="26" s="1"/>
  <c r="L370" i="26" s="1"/>
  <c r="K370" i="26" s="1"/>
  <c r="J370" i="26" s="1"/>
  <c r="AB264" i="26"/>
  <c r="AB84" i="26"/>
  <c r="AB85" i="26"/>
  <c r="AH84" i="26"/>
  <c r="AH85" i="26"/>
  <c r="AD84" i="26"/>
  <c r="AD85" i="26"/>
  <c r="Y902" i="26"/>
  <c r="X902" i="26" s="1"/>
  <c r="W902" i="26" s="1"/>
  <c r="V902" i="26" s="1"/>
  <c r="U902" i="26" s="1"/>
  <c r="T902" i="26" s="1"/>
  <c r="S902" i="26" s="1"/>
  <c r="R902" i="26" s="1"/>
  <c r="Q902" i="26" s="1"/>
  <c r="P902" i="26" s="1"/>
  <c r="O902" i="26" s="1"/>
  <c r="N902" i="26" s="1"/>
  <c r="M902" i="26" s="1"/>
  <c r="L902" i="26" s="1"/>
  <c r="K902" i="26" s="1"/>
  <c r="J902" i="26" s="1"/>
  <c r="AI84" i="26"/>
  <c r="AI85" i="26"/>
  <c r="AA551" i="26"/>
  <c r="AB551" i="26" s="1"/>
  <c r="AC551" i="26" s="1"/>
  <c r="AD551" i="26" s="1"/>
  <c r="AE551" i="26" s="1"/>
  <c r="AF551" i="26" s="1"/>
  <c r="AG551" i="26" s="1"/>
  <c r="AH551" i="26" s="1"/>
  <c r="AI551" i="26" s="1"/>
  <c r="AJ551" i="26" s="1"/>
  <c r="AK551" i="26" s="1"/>
  <c r="AL551" i="26" s="1"/>
  <c r="AM551" i="26" s="1"/>
  <c r="AN551" i="26" s="1"/>
  <c r="AO551" i="26" s="1"/>
  <c r="AP551" i="26" s="1"/>
  <c r="AQ551" i="26" s="1"/>
  <c r="AR551" i="26" s="1"/>
  <c r="AS551" i="26" s="1"/>
  <c r="AT551" i="26" s="1"/>
  <c r="AU551" i="26" s="1"/>
  <c r="AV551" i="26" s="1"/>
  <c r="AW551" i="26" s="1"/>
  <c r="AX551" i="26" s="1"/>
  <c r="AY551" i="26" s="1"/>
  <c r="AZ551" i="26" s="1"/>
  <c r="BA551" i="26" s="1"/>
  <c r="BB551" i="26" s="1"/>
  <c r="BC551" i="26" s="1"/>
  <c r="BD551" i="26" s="1"/>
  <c r="BE551" i="26" s="1"/>
  <c r="BF551" i="26" s="1"/>
  <c r="BG551" i="26" s="1"/>
  <c r="BH551" i="26" s="1"/>
  <c r="BI551" i="26" s="1"/>
  <c r="BJ551" i="26" s="1"/>
  <c r="BK551" i="26" s="1"/>
  <c r="BL551" i="26" s="1"/>
  <c r="BM551" i="26" s="1"/>
  <c r="BN551" i="26" s="1"/>
  <c r="BO551" i="26" s="1"/>
  <c r="BP551" i="26" s="1"/>
  <c r="AH10" i="71"/>
  <c r="AQ10" i="72"/>
  <c r="BE10" i="73"/>
  <c r="AC10" i="72"/>
  <c r="AC10" i="71"/>
  <c r="Z9" i="72"/>
  <c r="Z42" i="72" s="1"/>
  <c r="AV10" i="71"/>
  <c r="BG10" i="73"/>
  <c r="BO10" i="17"/>
  <c r="BM10" i="17"/>
  <c r="BJ10" i="73"/>
  <c r="AG10" i="71"/>
  <c r="AK10" i="72"/>
  <c r="AU10" i="17"/>
  <c r="AC10" i="73"/>
  <c r="BH10" i="17"/>
  <c r="AF10" i="73"/>
  <c r="BA10" i="71"/>
  <c r="AY10" i="17"/>
  <c r="AT10" i="72"/>
  <c r="AE10" i="72"/>
  <c r="AU10" i="77"/>
  <c r="AW10" i="73"/>
  <c r="BO10" i="71"/>
  <c r="BP10" i="73"/>
  <c r="AB10" i="73"/>
  <c r="BK10" i="72"/>
  <c r="BD10" i="17"/>
  <c r="BN10" i="71"/>
  <c r="BM10" i="72"/>
  <c r="BC10" i="71"/>
  <c r="AS10" i="72"/>
  <c r="AX10" i="71"/>
  <c r="BF10" i="77"/>
  <c r="AR10" i="71"/>
  <c r="BC10" i="73"/>
  <c r="AA10" i="73"/>
  <c r="AL10" i="72"/>
  <c r="BB10" i="17"/>
  <c r="BE10" i="71"/>
  <c r="AN10" i="72"/>
  <c r="BK10" i="71"/>
  <c r="AR10" i="72"/>
  <c r="AP10" i="72"/>
  <c r="AO10" i="71"/>
  <c r="BH10" i="77"/>
  <c r="AW10" i="72"/>
  <c r="AV10" i="17"/>
  <c r="AO10" i="73"/>
  <c r="AL10" i="73"/>
  <c r="BL10" i="71"/>
  <c r="AR10" i="73"/>
  <c r="BI10" i="71"/>
  <c r="AZ10" i="72"/>
  <c r="AD10" i="71"/>
  <c r="AH10" i="73"/>
  <c r="BE10" i="72"/>
  <c r="BB10" i="71"/>
  <c r="AV10" i="73"/>
  <c r="AE10" i="71"/>
  <c r="AJ10" i="72"/>
  <c r="AN10" i="73"/>
  <c r="AN10" i="71"/>
  <c r="AE10" i="73"/>
  <c r="Z9" i="73"/>
  <c r="AZ10" i="71"/>
  <c r="AA10" i="72"/>
  <c r="BI10" i="17"/>
  <c r="BD10" i="72"/>
  <c r="BB10" i="72"/>
  <c r="AS10" i="71"/>
  <c r="BN10" i="17"/>
  <c r="BO10" i="73"/>
  <c r="AM10" i="73"/>
  <c r="Z10" i="71"/>
  <c r="BM10" i="71"/>
  <c r="BL10" i="72"/>
  <c r="BG10" i="71"/>
  <c r="AT10" i="73"/>
  <c r="BC10" i="17"/>
  <c r="BC10" i="72"/>
  <c r="AO10" i="72"/>
  <c r="AI10" i="71"/>
  <c r="AW10" i="17"/>
  <c r="BB10" i="73"/>
  <c r="AL10" i="71"/>
  <c r="AX10" i="72"/>
  <c r="BD10" i="71"/>
  <c r="AM10" i="72"/>
  <c r="BP10" i="17"/>
  <c r="B8" i="67"/>
  <c r="BF10" i="71"/>
  <c r="BH10" i="73"/>
  <c r="AM10" i="71"/>
  <c r="BH10" i="72"/>
  <c r="BA10" i="73"/>
  <c r="AX10" i="73"/>
  <c r="BP10" i="71"/>
  <c r="BQ10" i="73"/>
  <c r="AB10" i="71"/>
  <c r="BF10" i="73"/>
  <c r="BE10" i="17"/>
  <c r="BQ10" i="72"/>
  <c r="BN10" i="72"/>
  <c r="AW10" i="71"/>
  <c r="AI10" i="73"/>
  <c r="BJ10" i="17"/>
  <c r="AU10" i="72"/>
  <c r="AZ10" i="73"/>
  <c r="AK10" i="73"/>
  <c r="AY10" i="71"/>
  <c r="BD10" i="73"/>
  <c r="BQ10" i="71"/>
  <c r="AY10" i="72"/>
  <c r="BL10" i="17"/>
  <c r="AG10" i="73"/>
  <c r="BA10" i="17"/>
  <c r="BP10" i="72"/>
  <c r="BA10" i="72"/>
  <c r="AQ10" i="71"/>
  <c r="AX10" i="17"/>
  <c r="AH10" i="72"/>
  <c r="AF10" i="17"/>
  <c r="AY10" i="73"/>
  <c r="AJ10" i="71"/>
  <c r="AQ10" i="73"/>
  <c r="BH10" i="71"/>
  <c r="Z10" i="72"/>
  <c r="BF10" i="17"/>
  <c r="BO10" i="72"/>
  <c r="AB10" i="72"/>
  <c r="AU10" i="71"/>
  <c r="AG10" i="72"/>
  <c r="AO10" i="17"/>
  <c r="AP10" i="71"/>
  <c r="BJ10" i="72"/>
  <c r="BG10" i="17"/>
  <c r="AD10" i="73"/>
  <c r="Z10" i="73"/>
  <c r="AF10" i="71"/>
  <c r="AS10" i="73"/>
  <c r="AZ10" i="17"/>
  <c r="BJ10" i="71"/>
  <c r="AU10" i="73"/>
  <c r="BQ10" i="17"/>
  <c r="BG10" i="72"/>
  <c r="AF10" i="72"/>
  <c r="AT10" i="77"/>
  <c r="AL10" i="79"/>
  <c r="AO10" i="79"/>
  <c r="AA1027" i="26"/>
  <c r="AB482" i="26"/>
  <c r="AA1028" i="26"/>
  <c r="AA1029" i="26"/>
  <c r="AA1030" i="26"/>
  <c r="Z312" i="26"/>
  <c r="AA1031" i="26"/>
  <c r="Z425" i="26"/>
  <c r="AA1032" i="26"/>
  <c r="Z353" i="26"/>
  <c r="AA1033" i="26"/>
  <c r="Z343" i="26"/>
  <c r="AA1034" i="26"/>
  <c r="BH104" i="26"/>
  <c r="Z342" i="26"/>
  <c r="AA1035" i="26"/>
  <c r="AA1024" i="26"/>
  <c r="AA1036" i="26"/>
  <c r="Z387" i="26"/>
  <c r="AA1025" i="26"/>
  <c r="Z324" i="26"/>
  <c r="AT10" i="79"/>
  <c r="X26" i="26"/>
  <c r="Y20" i="17"/>
  <c r="Y25" i="17" s="1"/>
  <c r="Y13" i="2"/>
  <c r="AL10" i="17"/>
  <c r="Z10" i="17"/>
  <c r="BN10" i="73"/>
  <c r="BC10" i="79"/>
  <c r="BL10" i="79"/>
  <c r="BI10" i="79"/>
  <c r="BE10" i="79"/>
  <c r="AR10" i="77"/>
  <c r="AP10" i="77"/>
  <c r="AE10" i="77"/>
  <c r="AK10" i="17"/>
  <c r="BI10" i="72"/>
  <c r="AK10" i="71"/>
  <c r="BL10" i="73"/>
  <c r="AQ10" i="79"/>
  <c r="AZ10" i="79"/>
  <c r="AW10" i="79"/>
  <c r="AS10" i="79"/>
  <c r="AJ10" i="77"/>
  <c r="AH10" i="77"/>
  <c r="Z9" i="77"/>
  <c r="BM10" i="73"/>
  <c r="AD10" i="17"/>
  <c r="BI10" i="73"/>
  <c r="AE10" i="79"/>
  <c r="AN10" i="79"/>
  <c r="AK10" i="79"/>
  <c r="AG10" i="79"/>
  <c r="AB10" i="77"/>
  <c r="Z10" i="77"/>
  <c r="AL10" i="77"/>
  <c r="AP10" i="17"/>
  <c r="AG10" i="17"/>
  <c r="Z9" i="79"/>
  <c r="AB10" i="79"/>
  <c r="BH10" i="79"/>
  <c r="BP10" i="79"/>
  <c r="BO10" i="77"/>
  <c r="BM10" i="77"/>
  <c r="BL10" i="77"/>
  <c r="AA10" i="17"/>
  <c r="AA10" i="71"/>
  <c r="AS10" i="17"/>
  <c r="BN10" i="79"/>
  <c r="BK10" i="79"/>
  <c r="AV10" i="79"/>
  <c r="BD10" i="79"/>
  <c r="BI10" i="77"/>
  <c r="BG10" i="77"/>
  <c r="BE10" i="77"/>
  <c r="AF10" i="77"/>
  <c r="AM10" i="17"/>
  <c r="AT10" i="71"/>
  <c r="BB10" i="79"/>
  <c r="AY10" i="79"/>
  <c r="AJ10" i="79"/>
  <c r="AR10" i="79"/>
  <c r="BA10" i="77"/>
  <c r="AY10" i="77"/>
  <c r="AW10" i="77"/>
  <c r="BJ10" i="77"/>
  <c r="AI10" i="72"/>
  <c r="AE10" i="17"/>
  <c r="AD10" i="72"/>
  <c r="AP10" i="79"/>
  <c r="AM10" i="79"/>
  <c r="BG10" i="79"/>
  <c r="AF10" i="79"/>
  <c r="AS10" i="77"/>
  <c r="AQ10" i="77"/>
  <c r="AO10" i="77"/>
  <c r="AD10" i="77"/>
  <c r="AB10" i="17"/>
  <c r="AQ10" i="17"/>
  <c r="AH10" i="17"/>
  <c r="AD10" i="79"/>
  <c r="AA10" i="79"/>
  <c r="AU10" i="79"/>
  <c r="AK10" i="77"/>
  <c r="AI10" i="77"/>
  <c r="AG10" i="77"/>
  <c r="BD10" i="77"/>
  <c r="AN10" i="17"/>
  <c r="AT10" i="17"/>
  <c r="BM10" i="79"/>
  <c r="BJ10" i="79"/>
  <c r="AI10" i="79"/>
  <c r="AC10" i="77"/>
  <c r="AA10" i="77"/>
  <c r="BK10" i="77"/>
  <c r="BB10" i="77"/>
  <c r="AV10" i="72"/>
  <c r="Z9" i="71"/>
  <c r="Z64" i="71" s="1"/>
  <c r="AI10" i="17"/>
  <c r="BA10" i="79"/>
  <c r="AX10" i="79"/>
  <c r="BF10" i="79"/>
  <c r="BP10" i="77"/>
  <c r="BN10" i="77"/>
  <c r="BC10" i="77"/>
  <c r="AV10" i="77"/>
  <c r="AC10" i="17"/>
  <c r="AJ10" i="73"/>
  <c r="BK10" i="73"/>
  <c r="BO10" i="79"/>
  <c r="AC10" i="79"/>
  <c r="Z10" i="79"/>
  <c r="AH10" i="79"/>
  <c r="AZ10" i="77"/>
  <c r="AX10" i="77"/>
  <c r="AM10" i="77"/>
  <c r="AN10" i="77"/>
  <c r="BK10" i="17"/>
  <c r="AR10" i="17"/>
  <c r="AJ10" i="17"/>
  <c r="AA31" i="26"/>
  <c r="AA84" i="82" s="1"/>
  <c r="AA30" i="26"/>
  <c r="AB26" i="26"/>
  <c r="AA831" i="26"/>
  <c r="AB831" i="26" s="1"/>
  <c r="AC831" i="26" s="1"/>
  <c r="AD831" i="26" s="1"/>
  <c r="AE831" i="26" s="1"/>
  <c r="AF831" i="26" s="1"/>
  <c r="AG831" i="26" s="1"/>
  <c r="AH831" i="26" s="1"/>
  <c r="AI831" i="26" s="1"/>
  <c r="AJ831" i="26" s="1"/>
  <c r="AK831" i="26" s="1"/>
  <c r="AL831" i="26" s="1"/>
  <c r="AM831" i="26" s="1"/>
  <c r="AN831" i="26" s="1"/>
  <c r="AO831" i="26" s="1"/>
  <c r="AP831" i="26" s="1"/>
  <c r="AQ831" i="26" s="1"/>
  <c r="AR831" i="26" s="1"/>
  <c r="AS831" i="26" s="1"/>
  <c r="AT831" i="26" s="1"/>
  <c r="AU831" i="26" s="1"/>
  <c r="AV831" i="26" s="1"/>
  <c r="AW831" i="26" s="1"/>
  <c r="AX831" i="26" s="1"/>
  <c r="AY831" i="26" s="1"/>
  <c r="AZ831" i="26" s="1"/>
  <c r="BA831" i="26" s="1"/>
  <c r="BB831" i="26" s="1"/>
  <c r="BC831" i="26" s="1"/>
  <c r="BD831" i="26" s="1"/>
  <c r="BE831" i="26" s="1"/>
  <c r="BF831" i="26" s="1"/>
  <c r="BG831" i="26" s="1"/>
  <c r="BH831" i="26" s="1"/>
  <c r="BI831" i="26" s="1"/>
  <c r="BJ831" i="26" s="1"/>
  <c r="BK831" i="26" s="1"/>
  <c r="BL831" i="26" s="1"/>
  <c r="BM831" i="26" s="1"/>
  <c r="BN831" i="26" s="1"/>
  <c r="BO831" i="26" s="1"/>
  <c r="BP831" i="26" s="1"/>
  <c r="Y831" i="26"/>
  <c r="X831" i="26" s="1"/>
  <c r="W831" i="26" s="1"/>
  <c r="V831" i="26" s="1"/>
  <c r="U831" i="26" s="1"/>
  <c r="T831" i="26" s="1"/>
  <c r="S831" i="26" s="1"/>
  <c r="R831" i="26" s="1"/>
  <c r="Q831" i="26" s="1"/>
  <c r="P831" i="26" s="1"/>
  <c r="O831" i="26" s="1"/>
  <c r="N831" i="26" s="1"/>
  <c r="M831" i="26" s="1"/>
  <c r="L831" i="26" s="1"/>
  <c r="K831" i="26" s="1"/>
  <c r="J831" i="26" s="1"/>
  <c r="Z393" i="26"/>
  <c r="AA622" i="26"/>
  <c r="AB622" i="26" s="1"/>
  <c r="AC622" i="26" s="1"/>
  <c r="AD622" i="26" s="1"/>
  <c r="AE622" i="26" s="1"/>
  <c r="AF622" i="26" s="1"/>
  <c r="AG622" i="26" s="1"/>
  <c r="AH622" i="26" s="1"/>
  <c r="AI622" i="26" s="1"/>
  <c r="AJ622" i="26" s="1"/>
  <c r="AK622" i="26" s="1"/>
  <c r="AL622" i="26" s="1"/>
  <c r="AM622" i="26" s="1"/>
  <c r="AN622" i="26" s="1"/>
  <c r="AO622" i="26" s="1"/>
  <c r="AP622" i="26" s="1"/>
  <c r="AQ622" i="26" s="1"/>
  <c r="AR622" i="26" s="1"/>
  <c r="AS622" i="26" s="1"/>
  <c r="AT622" i="26" s="1"/>
  <c r="AU622" i="26" s="1"/>
  <c r="AV622" i="26" s="1"/>
  <c r="AW622" i="26" s="1"/>
  <c r="AX622" i="26" s="1"/>
  <c r="AY622" i="26" s="1"/>
  <c r="AZ622" i="26" s="1"/>
  <c r="BA622" i="26" s="1"/>
  <c r="BB622" i="26" s="1"/>
  <c r="BC622" i="26" s="1"/>
  <c r="BD622" i="26" s="1"/>
  <c r="BE622" i="26" s="1"/>
  <c r="BF622" i="26" s="1"/>
  <c r="BG622" i="26" s="1"/>
  <c r="BH622" i="26" s="1"/>
  <c r="BI622" i="26" s="1"/>
  <c r="BJ622" i="26" s="1"/>
  <c r="BK622" i="26" s="1"/>
  <c r="BL622" i="26" s="1"/>
  <c r="BM622" i="26" s="1"/>
  <c r="BN622" i="26" s="1"/>
  <c r="BO622" i="26" s="1"/>
  <c r="BP622" i="26" s="1"/>
  <c r="Y622" i="26"/>
  <c r="X622" i="26" s="1"/>
  <c r="W622" i="26" s="1"/>
  <c r="V622" i="26" s="1"/>
  <c r="U622" i="26" s="1"/>
  <c r="T622" i="26" s="1"/>
  <c r="S622" i="26" s="1"/>
  <c r="R622" i="26" s="1"/>
  <c r="Q622" i="26" s="1"/>
  <c r="P622" i="26" s="1"/>
  <c r="O622" i="26" s="1"/>
  <c r="N622" i="26" s="1"/>
  <c r="M622" i="26" s="1"/>
  <c r="L622" i="26" s="1"/>
  <c r="K622" i="26" s="1"/>
  <c r="J622" i="26" s="1"/>
  <c r="AA691" i="26"/>
  <c r="AB691" i="26" s="1"/>
  <c r="AC691" i="26" s="1"/>
  <c r="AD691" i="26" s="1"/>
  <c r="AE691" i="26" s="1"/>
  <c r="AF691" i="26" s="1"/>
  <c r="AG691" i="26" s="1"/>
  <c r="AH691" i="26" s="1"/>
  <c r="AI691" i="26" s="1"/>
  <c r="AJ691" i="26" s="1"/>
  <c r="AK691" i="26" s="1"/>
  <c r="AL691" i="26" s="1"/>
  <c r="AM691" i="26" s="1"/>
  <c r="AN691" i="26" s="1"/>
  <c r="AO691" i="26" s="1"/>
  <c r="AP691" i="26" s="1"/>
  <c r="AQ691" i="26" s="1"/>
  <c r="AR691" i="26" s="1"/>
  <c r="AS691" i="26" s="1"/>
  <c r="AT691" i="26" s="1"/>
  <c r="AU691" i="26" s="1"/>
  <c r="AV691" i="26" s="1"/>
  <c r="AW691" i="26" s="1"/>
  <c r="AX691" i="26" s="1"/>
  <c r="AY691" i="26" s="1"/>
  <c r="AZ691" i="26" s="1"/>
  <c r="BA691" i="26" s="1"/>
  <c r="BB691" i="26" s="1"/>
  <c r="BC691" i="26" s="1"/>
  <c r="BD691" i="26" s="1"/>
  <c r="BE691" i="26" s="1"/>
  <c r="BF691" i="26" s="1"/>
  <c r="BG691" i="26" s="1"/>
  <c r="BH691" i="26" s="1"/>
  <c r="BI691" i="26" s="1"/>
  <c r="BJ691" i="26" s="1"/>
  <c r="BK691" i="26" s="1"/>
  <c r="BL691" i="26" s="1"/>
  <c r="BM691" i="26" s="1"/>
  <c r="BN691" i="26" s="1"/>
  <c r="BO691" i="26" s="1"/>
  <c r="BP691" i="26" s="1"/>
  <c r="Y691" i="26"/>
  <c r="X691" i="26" s="1"/>
  <c r="W691" i="26" s="1"/>
  <c r="V691" i="26" s="1"/>
  <c r="U691" i="26" s="1"/>
  <c r="T691" i="26" s="1"/>
  <c r="S691" i="26" s="1"/>
  <c r="R691" i="26" s="1"/>
  <c r="Q691" i="26" s="1"/>
  <c r="P691" i="26" s="1"/>
  <c r="O691" i="26" s="1"/>
  <c r="N691" i="26" s="1"/>
  <c r="M691" i="26" s="1"/>
  <c r="L691" i="26" s="1"/>
  <c r="K691" i="26" s="1"/>
  <c r="J691" i="26" s="1"/>
  <c r="Z305" i="26"/>
  <c r="AA25" i="26"/>
  <c r="Z8" i="17"/>
  <c r="Y25" i="26"/>
  <c r="Z12" i="2"/>
  <c r="Z48" i="73"/>
  <c r="Z67" i="71"/>
  <c r="Z28" i="17"/>
  <c r="Z45" i="72"/>
  <c r="Z39" i="17"/>
  <c r="Z321" i="26"/>
  <c r="Z401" i="26"/>
  <c r="Z404" i="26"/>
  <c r="AA302" i="26"/>
  <c r="Y302" i="26"/>
  <c r="Z363" i="26"/>
  <c r="X482" i="26"/>
  <c r="Y1033" i="26"/>
  <c r="Y1027" i="26"/>
  <c r="Y828" i="26"/>
  <c r="Y825" i="26"/>
  <c r="Y822" i="26"/>
  <c r="Y819" i="26"/>
  <c r="Y816" i="26"/>
  <c r="Y813" i="26"/>
  <c r="Y810" i="26"/>
  <c r="Y807" i="26"/>
  <c r="Y804" i="26"/>
  <c r="Y801" i="26"/>
  <c r="Y798" i="26"/>
  <c r="Y795" i="26"/>
  <c r="Y792" i="26"/>
  <c r="Y789" i="26"/>
  <c r="Y786" i="26"/>
  <c r="Y783" i="26"/>
  <c r="Y780" i="26"/>
  <c r="Y777" i="26"/>
  <c r="Y774" i="26"/>
  <c r="Y1022" i="26"/>
  <c r="Y1019" i="26"/>
  <c r="Y1016" i="26"/>
  <c r="Y1013" i="26"/>
  <c r="Y1010" i="26"/>
  <c r="Y1007" i="26"/>
  <c r="Y1004" i="26"/>
  <c r="Y1001" i="26"/>
  <c r="Y998" i="26"/>
  <c r="Y995" i="26"/>
  <c r="Y992" i="26"/>
  <c r="Y989" i="26"/>
  <c r="Y986" i="26"/>
  <c r="Y983" i="26"/>
  <c r="Y980" i="26"/>
  <c r="Y977" i="26"/>
  <c r="Y974" i="26"/>
  <c r="Y967" i="26"/>
  <c r="Y964" i="26"/>
  <c r="Y961" i="26"/>
  <c r="Y958" i="26"/>
  <c r="Y955" i="26"/>
  <c r="Y952" i="26"/>
  <c r="Y949" i="26"/>
  <c r="Y946" i="26"/>
  <c r="Y943" i="26"/>
  <c r="Y940" i="26"/>
  <c r="Y937" i="26"/>
  <c r="Y934" i="26"/>
  <c r="Y931" i="26"/>
  <c r="Y928" i="26"/>
  <c r="Y925" i="26"/>
  <c r="Y922" i="26"/>
  <c r="Y919" i="26"/>
  <c r="Y916" i="26"/>
  <c r="Y913" i="26"/>
  <c r="Y910" i="26"/>
  <c r="Y907" i="26"/>
  <c r="Y904" i="26"/>
  <c r="Y898" i="26"/>
  <c r="Y895" i="26"/>
  <c r="Y892" i="26"/>
  <c r="Y889" i="26"/>
  <c r="Y886" i="26"/>
  <c r="Y883" i="26"/>
  <c r="Y880" i="26"/>
  <c r="Y877" i="26"/>
  <c r="Y874" i="26"/>
  <c r="Y871" i="26"/>
  <c r="Y868" i="26"/>
  <c r="Y865" i="26"/>
  <c r="Y862" i="26"/>
  <c r="Y859" i="26"/>
  <c r="Y856" i="26"/>
  <c r="Y853" i="26"/>
  <c r="Y850" i="26"/>
  <c r="Y847" i="26"/>
  <c r="Y844" i="26"/>
  <c r="Y841" i="26"/>
  <c r="Y838" i="26"/>
  <c r="Y835" i="26"/>
  <c r="Y832" i="26"/>
  <c r="Y1038" i="26"/>
  <c r="Y1032" i="26"/>
  <c r="Y1026" i="26"/>
  <c r="Y1037" i="26"/>
  <c r="Y1031" i="26"/>
  <c r="Y1025" i="26"/>
  <c r="Y827" i="26"/>
  <c r="Y824" i="26"/>
  <c r="Y821" i="26"/>
  <c r="Y818" i="26"/>
  <c r="Y815" i="26"/>
  <c r="Y812" i="26"/>
  <c r="Y809" i="26"/>
  <c r="Y806" i="26"/>
  <c r="Y803" i="26"/>
  <c r="Y800" i="26"/>
  <c r="Y797" i="26"/>
  <c r="Y794" i="26"/>
  <c r="Y791" i="26"/>
  <c r="Y788" i="26"/>
  <c r="Y785" i="26"/>
  <c r="Y782" i="26"/>
  <c r="Y779" i="26"/>
  <c r="Y776" i="26"/>
  <c r="Y773" i="26"/>
  <c r="Y1021" i="26"/>
  <c r="Y1018" i="26"/>
  <c r="Y1015" i="26"/>
  <c r="Y1012" i="26"/>
  <c r="Y1009" i="26"/>
  <c r="Y1006" i="26"/>
  <c r="Y1003" i="26"/>
  <c r="Y1000" i="26"/>
  <c r="Y997" i="26"/>
  <c r="Y994" i="26"/>
  <c r="Y991" i="26"/>
  <c r="Y988" i="26"/>
  <c r="Y985" i="26"/>
  <c r="Y982" i="26"/>
  <c r="Y979" i="26"/>
  <c r="Y976" i="26"/>
  <c r="Y973" i="26"/>
  <c r="Y969" i="26"/>
  <c r="Y966" i="26"/>
  <c r="Y963" i="26"/>
  <c r="Y960" i="26"/>
  <c r="Y957" i="26"/>
  <c r="Y954" i="26"/>
  <c r="Y951" i="26"/>
  <c r="Y948" i="26"/>
  <c r="Y945" i="26"/>
  <c r="Y942" i="26"/>
  <c r="Y939" i="26"/>
  <c r="Y936" i="26"/>
  <c r="Y933" i="26"/>
  <c r="Y930" i="26"/>
  <c r="Y927" i="26"/>
  <c r="Y924" i="26"/>
  <c r="Y921" i="26"/>
  <c r="Y918" i="26"/>
  <c r="Y915" i="26"/>
  <c r="Y912" i="26"/>
  <c r="Y909" i="26"/>
  <c r="Y906" i="26"/>
  <c r="Y903" i="26"/>
  <c r="Y897" i="26"/>
  <c r="Y894" i="26"/>
  <c r="Y891" i="26"/>
  <c r="Y888" i="26"/>
  <c r="Y885" i="26"/>
  <c r="Y882" i="26"/>
  <c r="Y879" i="26"/>
  <c r="Y876" i="26"/>
  <c r="Y873" i="26"/>
  <c r="Y870" i="26"/>
  <c r="Y867" i="26"/>
  <c r="Y864" i="26"/>
  <c r="Y861" i="26"/>
  <c r="Y858" i="26"/>
  <c r="Y855" i="26"/>
  <c r="Y852" i="26"/>
  <c r="Y849" i="26"/>
  <c r="Y846" i="26"/>
  <c r="Y843" i="26"/>
  <c r="Y840" i="26"/>
  <c r="Y837" i="26"/>
  <c r="Y834" i="26"/>
  <c r="Y1036" i="26"/>
  <c r="Y1030" i="26"/>
  <c r="Y1024" i="26"/>
  <c r="Y1035" i="26"/>
  <c r="Y1029" i="26"/>
  <c r="Y829" i="26"/>
  <c r="Y826" i="26"/>
  <c r="Y823" i="26"/>
  <c r="Y820" i="26"/>
  <c r="Y817" i="26"/>
  <c r="Y814" i="26"/>
  <c r="Y811" i="26"/>
  <c r="Y808" i="26"/>
  <c r="Y805" i="26"/>
  <c r="Y802" i="26"/>
  <c r="Y799" i="26"/>
  <c r="Y796" i="26"/>
  <c r="Y793" i="26"/>
  <c r="Y790" i="26"/>
  <c r="Y787" i="26"/>
  <c r="Y784" i="26"/>
  <c r="Y781" i="26"/>
  <c r="Y778" i="26"/>
  <c r="Y775" i="26"/>
  <c r="Y772" i="26"/>
  <c r="Y1023" i="26"/>
  <c r="Y1020" i="26"/>
  <c r="Y1017" i="26"/>
  <c r="Y1014" i="26"/>
  <c r="Y1011" i="26"/>
  <c r="Y1008" i="26"/>
  <c r="Y1005" i="26"/>
  <c r="Y1002" i="26"/>
  <c r="Y999" i="26"/>
  <c r="Y996" i="26"/>
  <c r="Y993" i="26"/>
  <c r="Y990" i="26"/>
  <c r="Y987" i="26"/>
  <c r="Y984" i="26"/>
  <c r="Y981" i="26"/>
  <c r="Y978" i="26"/>
  <c r="Y975" i="26"/>
  <c r="Y972" i="26"/>
  <c r="Y968" i="26"/>
  <c r="Y965" i="26"/>
  <c r="Y962" i="26"/>
  <c r="Y959" i="26"/>
  <c r="Y956" i="26"/>
  <c r="Y953" i="26"/>
  <c r="Y950" i="26"/>
  <c r="Y947" i="26"/>
  <c r="Y944" i="26"/>
  <c r="Y941" i="26"/>
  <c r="Y938" i="26"/>
  <c r="Y935" i="26"/>
  <c r="Y932" i="26"/>
  <c r="Y929" i="26"/>
  <c r="Y926" i="26"/>
  <c r="Y923" i="26"/>
  <c r="Y920" i="26"/>
  <c r="Y917" i="26"/>
  <c r="Y914" i="26"/>
  <c r="Y911" i="26"/>
  <c r="Y908" i="26"/>
  <c r="Y905" i="26"/>
  <c r="Y896" i="26"/>
  <c r="Y893" i="26"/>
  <c r="Y890" i="26"/>
  <c r="Y887" i="26"/>
  <c r="Y884" i="26"/>
  <c r="Y881" i="26"/>
  <c r="Y878" i="26"/>
  <c r="Y875" i="26"/>
  <c r="Y872" i="26"/>
  <c r="Y869" i="26"/>
  <c r="Y866" i="26"/>
  <c r="Y863" i="26"/>
  <c r="Y860" i="26"/>
  <c r="Y857" i="26"/>
  <c r="Y854" i="26"/>
  <c r="Y851" i="26"/>
  <c r="Y848" i="26"/>
  <c r="Y845" i="26"/>
  <c r="Y842" i="26"/>
  <c r="Y839" i="26"/>
  <c r="Y836" i="26"/>
  <c r="Y833" i="26"/>
  <c r="Y1034" i="26"/>
  <c r="Y1028" i="26"/>
  <c r="Y547" i="26"/>
  <c r="Y544" i="26"/>
  <c r="Y541" i="26"/>
  <c r="Y538" i="26"/>
  <c r="Y535" i="26"/>
  <c r="Y532" i="26"/>
  <c r="Y529" i="26"/>
  <c r="Y526" i="26"/>
  <c r="Y523" i="26"/>
  <c r="Y520" i="26"/>
  <c r="Y517" i="26"/>
  <c r="Y514" i="26"/>
  <c r="Y511" i="26"/>
  <c r="Y508" i="26"/>
  <c r="Y756" i="26"/>
  <c r="Y753" i="26"/>
  <c r="Y750" i="26"/>
  <c r="Y747" i="26"/>
  <c r="Y744" i="26"/>
  <c r="Y741" i="26"/>
  <c r="Y738" i="26"/>
  <c r="Y735" i="26"/>
  <c r="Y732" i="26"/>
  <c r="Y729" i="26"/>
  <c r="Y726" i="26"/>
  <c r="Y723" i="26"/>
  <c r="Y720" i="26"/>
  <c r="Y717" i="26"/>
  <c r="Y714" i="26"/>
  <c r="Y711" i="26"/>
  <c r="Y708" i="26"/>
  <c r="Y705" i="26"/>
  <c r="Y702" i="26"/>
  <c r="Y699" i="26"/>
  <c r="Y696" i="26"/>
  <c r="Y693" i="26"/>
  <c r="Y771" i="26"/>
  <c r="Y768" i="26"/>
  <c r="Y765" i="26"/>
  <c r="Y689" i="26"/>
  <c r="Y686" i="26"/>
  <c r="Y683" i="26"/>
  <c r="Y680" i="26"/>
  <c r="Y677" i="26"/>
  <c r="Y674" i="26"/>
  <c r="Y671" i="26"/>
  <c r="Y668" i="26"/>
  <c r="Y665" i="26"/>
  <c r="Y662" i="26"/>
  <c r="Y659" i="26"/>
  <c r="Y656" i="26"/>
  <c r="Y653" i="26"/>
  <c r="Y650" i="26"/>
  <c r="Y647" i="26"/>
  <c r="Y644" i="26"/>
  <c r="Y641" i="26"/>
  <c r="Y638" i="26"/>
  <c r="Y635" i="26"/>
  <c r="Y632" i="26"/>
  <c r="Y629" i="26"/>
  <c r="Y626" i="26"/>
  <c r="Y623" i="26"/>
  <c r="Y617" i="26"/>
  <c r="Y614" i="26"/>
  <c r="Y611" i="26"/>
  <c r="Y608" i="26"/>
  <c r="Y605" i="26"/>
  <c r="Y602" i="26"/>
  <c r="Y599" i="26"/>
  <c r="Y596" i="26"/>
  <c r="Y593" i="26"/>
  <c r="Y590" i="26"/>
  <c r="Y587" i="26"/>
  <c r="Y584" i="26"/>
  <c r="Y581" i="26"/>
  <c r="Y578" i="26"/>
  <c r="Y575" i="26"/>
  <c r="Y572" i="26"/>
  <c r="Y569" i="26"/>
  <c r="Y566" i="26"/>
  <c r="Y563" i="26"/>
  <c r="Y560" i="26"/>
  <c r="Y557" i="26"/>
  <c r="Y554" i="26"/>
  <c r="Y549" i="26"/>
  <c r="Y546" i="26"/>
  <c r="Y543" i="26"/>
  <c r="Y540" i="26"/>
  <c r="Y537" i="26"/>
  <c r="Y534" i="26"/>
  <c r="Y531" i="26"/>
  <c r="Y528" i="26"/>
  <c r="Y525" i="26"/>
  <c r="Y522" i="26"/>
  <c r="Y519" i="26"/>
  <c r="Y516" i="26"/>
  <c r="Y513" i="26"/>
  <c r="Y510" i="26"/>
  <c r="Y758" i="26"/>
  <c r="Y755" i="26"/>
  <c r="Y752" i="26"/>
  <c r="Y749" i="26"/>
  <c r="Y746" i="26"/>
  <c r="Y743" i="26"/>
  <c r="Y740" i="26"/>
  <c r="Y737" i="26"/>
  <c r="Y734" i="26"/>
  <c r="Y731" i="26"/>
  <c r="Y728" i="26"/>
  <c r="Y725" i="26"/>
  <c r="Y722" i="26"/>
  <c r="Y719" i="26"/>
  <c r="Y716" i="26"/>
  <c r="Y713" i="26"/>
  <c r="Y710" i="26"/>
  <c r="Y707" i="26"/>
  <c r="Y704" i="26"/>
  <c r="Y701" i="26"/>
  <c r="Y698" i="26"/>
  <c r="Y695" i="26"/>
  <c r="Y692" i="26"/>
  <c r="Y770" i="26"/>
  <c r="Y767" i="26"/>
  <c r="Y764" i="26"/>
  <c r="Y688" i="26"/>
  <c r="Y685" i="26"/>
  <c r="Y682" i="26"/>
  <c r="Y679" i="26"/>
  <c r="Y676" i="26"/>
  <c r="Y673" i="26"/>
  <c r="Y670" i="26"/>
  <c r="Y667" i="26"/>
  <c r="Y664" i="26"/>
  <c r="Y661" i="26"/>
  <c r="Y658" i="26"/>
  <c r="Y655" i="26"/>
  <c r="Y652" i="26"/>
  <c r="Y649" i="26"/>
  <c r="Y646" i="26"/>
  <c r="Y643" i="26"/>
  <c r="Y640" i="26"/>
  <c r="Y637" i="26"/>
  <c r="Y634" i="26"/>
  <c r="Y631" i="26"/>
  <c r="Y628" i="26"/>
  <c r="Y625" i="26"/>
  <c r="Y616" i="26"/>
  <c r="Y613" i="26"/>
  <c r="Y610" i="26"/>
  <c r="Y607" i="26"/>
  <c r="Y604" i="26"/>
  <c r="Y601" i="26"/>
  <c r="Y598" i="26"/>
  <c r="Y595" i="26"/>
  <c r="Y592" i="26"/>
  <c r="Y589" i="26"/>
  <c r="Y586" i="26"/>
  <c r="Y583" i="26"/>
  <c r="Y580" i="26"/>
  <c r="Y577" i="26"/>
  <c r="Y574" i="26"/>
  <c r="Y571" i="26"/>
  <c r="Y568" i="26"/>
  <c r="Y565" i="26"/>
  <c r="Y562" i="26"/>
  <c r="Y559" i="26"/>
  <c r="Y556" i="26"/>
  <c r="Y553" i="26"/>
  <c r="Y548" i="26"/>
  <c r="Y545" i="26"/>
  <c r="Y542" i="26"/>
  <c r="Y539" i="26"/>
  <c r="Y536" i="26"/>
  <c r="Y533" i="26"/>
  <c r="Y530" i="26"/>
  <c r="Y527" i="26"/>
  <c r="Y524" i="26"/>
  <c r="Y521" i="26"/>
  <c r="Y518" i="26"/>
  <c r="Y515" i="26"/>
  <c r="Y512" i="26"/>
  <c r="Y509" i="26"/>
  <c r="Y757" i="26"/>
  <c r="Y754" i="26"/>
  <c r="Y751" i="26"/>
  <c r="Y748" i="26"/>
  <c r="Y745" i="26"/>
  <c r="Y742" i="26"/>
  <c r="Y739" i="26"/>
  <c r="Y736" i="26"/>
  <c r="Y733" i="26"/>
  <c r="Y730" i="26"/>
  <c r="Y727" i="26"/>
  <c r="Y724" i="26"/>
  <c r="Y721" i="26"/>
  <c r="Y718" i="26"/>
  <c r="Y715" i="26"/>
  <c r="Y712" i="26"/>
  <c r="Y709" i="26"/>
  <c r="Y706" i="26"/>
  <c r="Y703" i="26"/>
  <c r="Y700" i="26"/>
  <c r="Y697" i="26"/>
  <c r="Y694" i="26"/>
  <c r="Y769" i="26"/>
  <c r="Y766" i="26"/>
  <c r="Y763" i="26"/>
  <c r="Y687" i="26"/>
  <c r="Y684" i="26"/>
  <c r="Y681" i="26"/>
  <c r="Y678" i="26"/>
  <c r="Y675" i="26"/>
  <c r="Y672" i="26"/>
  <c r="Y669" i="26"/>
  <c r="Y666" i="26"/>
  <c r="Y663" i="26"/>
  <c r="Y660" i="26"/>
  <c r="Y657" i="26"/>
  <c r="Y654" i="26"/>
  <c r="Y651" i="26"/>
  <c r="Y648" i="26"/>
  <c r="Y645" i="26"/>
  <c r="Y642" i="26"/>
  <c r="Y639" i="26"/>
  <c r="Y636" i="26"/>
  <c r="Y633" i="26"/>
  <c r="Y630" i="26"/>
  <c r="Y627" i="26"/>
  <c r="Y624" i="26"/>
  <c r="Y618" i="26"/>
  <c r="Y615" i="26"/>
  <c r="Y612" i="26"/>
  <c r="Y609" i="26"/>
  <c r="Y606" i="26"/>
  <c r="Y603" i="26"/>
  <c r="Y600" i="26"/>
  <c r="Y597" i="26"/>
  <c r="Y594" i="26"/>
  <c r="Y591" i="26"/>
  <c r="Y588" i="26"/>
  <c r="Y585" i="26"/>
  <c r="Y582" i="26"/>
  <c r="Y579" i="26"/>
  <c r="Y576" i="26"/>
  <c r="Y573" i="26"/>
  <c r="Y570" i="26"/>
  <c r="Y567" i="26"/>
  <c r="Y564" i="26"/>
  <c r="Y561" i="26"/>
  <c r="Y558" i="26"/>
  <c r="Y555" i="26"/>
  <c r="Y552" i="26"/>
  <c r="Y505" i="26"/>
  <c r="Y502" i="26"/>
  <c r="Y499" i="26"/>
  <c r="Y496" i="26"/>
  <c r="Y493" i="26"/>
  <c r="Y490" i="26"/>
  <c r="Y487" i="26"/>
  <c r="Y484" i="26"/>
  <c r="Y504" i="26"/>
  <c r="Y501" i="26"/>
  <c r="Y498" i="26"/>
  <c r="Y495" i="26"/>
  <c r="Y492" i="26"/>
  <c r="Y489" i="26"/>
  <c r="Y486" i="26"/>
  <c r="Y483" i="26"/>
  <c r="Y507" i="26"/>
  <c r="Y506" i="26"/>
  <c r="Y503" i="26"/>
  <c r="Y500" i="26"/>
  <c r="Y497" i="26"/>
  <c r="Y494" i="26"/>
  <c r="Y491" i="26"/>
  <c r="Y488" i="26"/>
  <c r="Y485" i="26"/>
  <c r="AA827" i="26"/>
  <c r="AA824" i="26"/>
  <c r="AA821" i="26"/>
  <c r="AA818" i="26"/>
  <c r="AA815" i="26"/>
  <c r="AA812" i="26"/>
  <c r="AA809" i="26"/>
  <c r="AA806" i="26"/>
  <c r="AA803" i="26"/>
  <c r="AA800" i="26"/>
  <c r="AA797" i="26"/>
  <c r="AA794" i="26"/>
  <c r="AA791" i="26"/>
  <c r="AA788" i="26"/>
  <c r="AA785" i="26"/>
  <c r="AA782" i="26"/>
  <c r="AA779" i="26"/>
  <c r="AA776" i="26"/>
  <c r="AA773" i="26"/>
  <c r="AA1021" i="26"/>
  <c r="AA1018" i="26"/>
  <c r="AA1015" i="26"/>
  <c r="AA1012" i="26"/>
  <c r="AA1009" i="26"/>
  <c r="AA1006" i="26"/>
  <c r="AA1003" i="26"/>
  <c r="AA1000" i="26"/>
  <c r="AA997" i="26"/>
  <c r="AA994" i="26"/>
  <c r="AA991" i="26"/>
  <c r="AA988" i="26"/>
  <c r="AA985" i="26"/>
  <c r="AA982" i="26"/>
  <c r="AA979" i="26"/>
  <c r="AA976" i="26"/>
  <c r="AA973" i="26"/>
  <c r="AA969" i="26"/>
  <c r="AA966" i="26"/>
  <c r="AA963" i="26"/>
  <c r="AA960" i="26"/>
  <c r="AA957" i="26"/>
  <c r="AA954" i="26"/>
  <c r="AA951" i="26"/>
  <c r="AA948" i="26"/>
  <c r="AA945" i="26"/>
  <c r="AA942" i="26"/>
  <c r="AA939" i="26"/>
  <c r="AA936" i="26"/>
  <c r="AA933" i="26"/>
  <c r="AA930" i="26"/>
  <c r="AA927" i="26"/>
  <c r="AA924" i="26"/>
  <c r="AA921" i="26"/>
  <c r="AA918" i="26"/>
  <c r="AA915" i="26"/>
  <c r="AA912" i="26"/>
  <c r="AA909" i="26"/>
  <c r="AA906" i="26"/>
  <c r="AA903" i="26"/>
  <c r="AA897" i="26"/>
  <c r="AA894" i="26"/>
  <c r="AA891" i="26"/>
  <c r="AA888" i="26"/>
  <c r="AA885" i="26"/>
  <c r="AA882" i="26"/>
  <c r="AA879" i="26"/>
  <c r="AA876" i="26"/>
  <c r="AA873" i="26"/>
  <c r="AA870" i="26"/>
  <c r="AA867" i="26"/>
  <c r="AA864" i="26"/>
  <c r="AA861" i="26"/>
  <c r="AA858" i="26"/>
  <c r="AA855" i="26"/>
  <c r="AA852" i="26"/>
  <c r="AA849" i="26"/>
  <c r="AA846" i="26"/>
  <c r="AA843" i="26"/>
  <c r="AA840" i="26"/>
  <c r="AA837" i="26"/>
  <c r="AA834" i="26"/>
  <c r="AA829" i="26"/>
  <c r="AA826" i="26"/>
  <c r="AA823" i="26"/>
  <c r="AA820" i="26"/>
  <c r="AA817" i="26"/>
  <c r="AA814" i="26"/>
  <c r="AA811" i="26"/>
  <c r="AA808" i="26"/>
  <c r="AA805" i="26"/>
  <c r="AA802" i="26"/>
  <c r="AA799" i="26"/>
  <c r="AA796" i="26"/>
  <c r="AA793" i="26"/>
  <c r="AA790" i="26"/>
  <c r="AA787" i="26"/>
  <c r="AA784" i="26"/>
  <c r="AA781" i="26"/>
  <c r="AA778" i="26"/>
  <c r="AA775" i="26"/>
  <c r="AA772" i="26"/>
  <c r="AA1023" i="26"/>
  <c r="AA1020" i="26"/>
  <c r="AA1017" i="26"/>
  <c r="AA1014" i="26"/>
  <c r="AA1011" i="26"/>
  <c r="AA1008" i="26"/>
  <c r="AA1005" i="26"/>
  <c r="AA1002" i="26"/>
  <c r="AA999" i="26"/>
  <c r="AA996" i="26"/>
  <c r="AA993" i="26"/>
  <c r="AA990" i="26"/>
  <c r="AA987" i="26"/>
  <c r="AA984" i="26"/>
  <c r="AA981" i="26"/>
  <c r="AA978" i="26"/>
  <c r="AA975" i="26"/>
  <c r="AA972" i="26"/>
  <c r="AA968" i="26"/>
  <c r="AA965" i="26"/>
  <c r="AA962" i="26"/>
  <c r="AA959" i="26"/>
  <c r="AA956" i="26"/>
  <c r="AA953" i="26"/>
  <c r="AA950" i="26"/>
  <c r="AA947" i="26"/>
  <c r="AA944" i="26"/>
  <c r="AA941" i="26"/>
  <c r="AA938" i="26"/>
  <c r="AA935" i="26"/>
  <c r="AA932" i="26"/>
  <c r="AA929" i="26"/>
  <c r="AA926" i="26"/>
  <c r="AA923" i="26"/>
  <c r="AA920" i="26"/>
  <c r="AA917" i="26"/>
  <c r="AA914" i="26"/>
  <c r="AA911" i="26"/>
  <c r="AA908" i="26"/>
  <c r="AA905" i="26"/>
  <c r="AA896" i="26"/>
  <c r="AA893" i="26"/>
  <c r="AA890" i="26"/>
  <c r="AA887" i="26"/>
  <c r="AA884" i="26"/>
  <c r="AA881" i="26"/>
  <c r="AA878" i="26"/>
  <c r="AA875" i="26"/>
  <c r="AA872" i="26"/>
  <c r="AA869" i="26"/>
  <c r="AA866" i="26"/>
  <c r="AA863" i="26"/>
  <c r="AA860" i="26"/>
  <c r="AA857" i="26"/>
  <c r="AA854" i="26"/>
  <c r="AA851" i="26"/>
  <c r="AA848" i="26"/>
  <c r="AA845" i="26"/>
  <c r="AA842" i="26"/>
  <c r="AA839" i="26"/>
  <c r="AA836" i="26"/>
  <c r="AA833" i="26"/>
  <c r="AA828" i="26"/>
  <c r="AA825" i="26"/>
  <c r="AA822" i="26"/>
  <c r="AA819" i="26"/>
  <c r="AA816" i="26"/>
  <c r="AA813" i="26"/>
  <c r="AA810" i="26"/>
  <c r="AA807" i="26"/>
  <c r="AA804" i="26"/>
  <c r="AA801" i="26"/>
  <c r="AA798" i="26"/>
  <c r="AA795" i="26"/>
  <c r="AA792" i="26"/>
  <c r="AA789" i="26"/>
  <c r="AA786" i="26"/>
  <c r="AA783" i="26"/>
  <c r="AA780" i="26"/>
  <c r="AA777" i="26"/>
  <c r="AA774" i="26"/>
  <c r="AA771" i="26"/>
  <c r="AA1022" i="26"/>
  <c r="AA1019" i="26"/>
  <c r="AA1016" i="26"/>
  <c r="AA1013" i="26"/>
  <c r="AA1010" i="26"/>
  <c r="AA1007" i="26"/>
  <c r="AA1004" i="26"/>
  <c r="AA1001" i="26"/>
  <c r="AA998" i="26"/>
  <c r="AA995" i="26"/>
  <c r="AA992" i="26"/>
  <c r="AA989" i="26"/>
  <c r="AA986" i="26"/>
  <c r="AA983" i="26"/>
  <c r="AA980" i="26"/>
  <c r="AA977" i="26"/>
  <c r="AA974" i="26"/>
  <c r="AA967" i="26"/>
  <c r="AA964" i="26"/>
  <c r="AA961" i="26"/>
  <c r="AA958" i="26"/>
  <c r="AA955" i="26"/>
  <c r="AA952" i="26"/>
  <c r="AA949" i="26"/>
  <c r="AA946" i="26"/>
  <c r="AA943" i="26"/>
  <c r="AA940" i="26"/>
  <c r="AA937" i="26"/>
  <c r="AA934" i="26"/>
  <c r="AA931" i="26"/>
  <c r="AA928" i="26"/>
  <c r="AA925" i="26"/>
  <c r="AA922" i="26"/>
  <c r="AA919" i="26"/>
  <c r="AA916" i="26"/>
  <c r="AA913" i="26"/>
  <c r="AA910" i="26"/>
  <c r="AA907" i="26"/>
  <c r="AA904" i="26"/>
  <c r="AA898" i="26"/>
  <c r="AA895" i="26"/>
  <c r="AA892" i="26"/>
  <c r="AA889" i="26"/>
  <c r="AA886" i="26"/>
  <c r="AA883" i="26"/>
  <c r="AA880" i="26"/>
  <c r="AA877" i="26"/>
  <c r="AA874" i="26"/>
  <c r="AA871" i="26"/>
  <c r="AA868" i="26"/>
  <c r="AA865" i="26"/>
  <c r="AA862" i="26"/>
  <c r="AA859" i="26"/>
  <c r="AA856" i="26"/>
  <c r="AA853" i="26"/>
  <c r="AA850" i="26"/>
  <c r="AA847" i="26"/>
  <c r="AA844" i="26"/>
  <c r="AA841" i="26"/>
  <c r="AA838" i="26"/>
  <c r="AA835" i="26"/>
  <c r="AA832" i="26"/>
  <c r="AA756" i="26"/>
  <c r="AA753" i="26"/>
  <c r="AA750" i="26"/>
  <c r="AA747" i="26"/>
  <c r="AA744" i="26"/>
  <c r="AA741" i="26"/>
  <c r="AA738" i="26"/>
  <c r="AA735" i="26"/>
  <c r="AA732" i="26"/>
  <c r="AA729" i="26"/>
  <c r="AA726" i="26"/>
  <c r="AA723" i="26"/>
  <c r="AA720" i="26"/>
  <c r="AA717" i="26"/>
  <c r="AA714" i="26"/>
  <c r="AA711" i="26"/>
  <c r="AA708" i="26"/>
  <c r="AA705" i="26"/>
  <c r="AA702" i="26"/>
  <c r="AA699" i="26"/>
  <c r="AA696" i="26"/>
  <c r="AA693" i="26"/>
  <c r="AA768" i="26"/>
  <c r="AA765" i="26"/>
  <c r="AA689" i="26"/>
  <c r="AA686" i="26"/>
  <c r="AA683" i="26"/>
  <c r="AA680" i="26"/>
  <c r="AA677" i="26"/>
  <c r="AA674" i="26"/>
  <c r="AA671" i="26"/>
  <c r="AA668" i="26"/>
  <c r="AA665" i="26"/>
  <c r="AA662" i="26"/>
  <c r="AA659" i="26"/>
  <c r="AA656" i="26"/>
  <c r="AA653" i="26"/>
  <c r="AA650" i="26"/>
  <c r="AA647" i="26"/>
  <c r="AA644" i="26"/>
  <c r="AA641" i="26"/>
  <c r="AA638" i="26"/>
  <c r="AA635" i="26"/>
  <c r="AA632" i="26"/>
  <c r="AA629" i="26"/>
  <c r="AA626" i="26"/>
  <c r="AA623" i="26"/>
  <c r="AA617" i="26"/>
  <c r="AA614" i="26"/>
  <c r="AA611" i="26"/>
  <c r="AA608" i="26"/>
  <c r="AA605" i="26"/>
  <c r="AA602" i="26"/>
  <c r="AA599" i="26"/>
  <c r="AA596" i="26"/>
  <c r="AA593" i="26"/>
  <c r="AA590" i="26"/>
  <c r="AA587" i="26"/>
  <c r="AA584" i="26"/>
  <c r="AA581" i="26"/>
  <c r="AA578" i="26"/>
  <c r="AA575" i="26"/>
  <c r="AA572" i="26"/>
  <c r="AA569" i="26"/>
  <c r="AA566" i="26"/>
  <c r="AA563" i="26"/>
  <c r="AA560" i="26"/>
  <c r="AA557" i="26"/>
  <c r="AA554" i="26"/>
  <c r="AA758" i="26"/>
  <c r="AA755" i="26"/>
  <c r="AA752" i="26"/>
  <c r="AA749" i="26"/>
  <c r="AA746" i="26"/>
  <c r="AA743" i="26"/>
  <c r="AA740" i="26"/>
  <c r="AA737" i="26"/>
  <c r="AA734" i="26"/>
  <c r="AA731" i="26"/>
  <c r="AA728" i="26"/>
  <c r="AA725" i="26"/>
  <c r="AA722" i="26"/>
  <c r="AA719" i="26"/>
  <c r="AA716" i="26"/>
  <c r="AA713" i="26"/>
  <c r="AA710" i="26"/>
  <c r="AA707" i="26"/>
  <c r="AA704" i="26"/>
  <c r="AA701" i="26"/>
  <c r="AA698" i="26"/>
  <c r="AA695" i="26"/>
  <c r="AA692" i="26"/>
  <c r="AA770" i="26"/>
  <c r="AA767" i="26"/>
  <c r="AA764" i="26"/>
  <c r="AA688" i="26"/>
  <c r="AA685" i="26"/>
  <c r="AA682" i="26"/>
  <c r="AA679" i="26"/>
  <c r="AA676" i="26"/>
  <c r="AA673" i="26"/>
  <c r="AA670" i="26"/>
  <c r="AA667" i="26"/>
  <c r="AA664" i="26"/>
  <c r="AA661" i="26"/>
  <c r="AA658" i="26"/>
  <c r="AA655" i="26"/>
  <c r="AA652" i="26"/>
  <c r="AA649" i="26"/>
  <c r="AA646" i="26"/>
  <c r="AA643" i="26"/>
  <c r="AA640" i="26"/>
  <c r="AA637" i="26"/>
  <c r="AA634" i="26"/>
  <c r="AA631" i="26"/>
  <c r="AA628" i="26"/>
  <c r="AA625" i="26"/>
  <c r="AA616" i="26"/>
  <c r="AA613" i="26"/>
  <c r="AA610" i="26"/>
  <c r="AA607" i="26"/>
  <c r="AA604" i="26"/>
  <c r="AA601" i="26"/>
  <c r="AA598" i="26"/>
  <c r="AA595" i="26"/>
  <c r="AA592" i="26"/>
  <c r="AA589" i="26"/>
  <c r="AA586" i="26"/>
  <c r="AA583" i="26"/>
  <c r="AA580" i="26"/>
  <c r="AA577" i="26"/>
  <c r="AA574" i="26"/>
  <c r="AA571" i="26"/>
  <c r="AA568" i="26"/>
  <c r="AA565" i="26"/>
  <c r="AA562" i="26"/>
  <c r="AA559" i="26"/>
  <c r="AA556" i="26"/>
  <c r="AA553" i="26"/>
  <c r="AA757" i="26"/>
  <c r="AA754" i="26"/>
  <c r="AA751" i="26"/>
  <c r="AA748" i="26"/>
  <c r="AA745" i="26"/>
  <c r="AA742" i="26"/>
  <c r="AA739" i="26"/>
  <c r="AA736" i="26"/>
  <c r="AA733" i="26"/>
  <c r="AA730" i="26"/>
  <c r="AA727" i="26"/>
  <c r="AA724" i="26"/>
  <c r="AA721" i="26"/>
  <c r="AA718" i="26"/>
  <c r="AA715" i="26"/>
  <c r="AA712" i="26"/>
  <c r="AA709" i="26"/>
  <c r="AA706" i="26"/>
  <c r="AA703" i="26"/>
  <c r="AA700" i="26"/>
  <c r="AA697" i="26"/>
  <c r="AA694" i="26"/>
  <c r="AA769" i="26"/>
  <c r="AA766" i="26"/>
  <c r="AA763" i="26"/>
  <c r="AA687" i="26"/>
  <c r="AA684" i="26"/>
  <c r="AA681" i="26"/>
  <c r="AA678" i="26"/>
  <c r="AA675" i="26"/>
  <c r="AA672" i="26"/>
  <c r="AA669" i="26"/>
  <c r="AA666" i="26"/>
  <c r="AA663" i="26"/>
  <c r="AA660" i="26"/>
  <c r="AA657" i="26"/>
  <c r="AA654" i="26"/>
  <c r="AA651" i="26"/>
  <c r="AA648" i="26"/>
  <c r="AA645" i="26"/>
  <c r="AA642" i="26"/>
  <c r="AA639" i="26"/>
  <c r="AA636" i="26"/>
  <c r="AA633" i="26"/>
  <c r="AA630" i="26"/>
  <c r="AA627" i="26"/>
  <c r="AA624" i="26"/>
  <c r="AA618" i="26"/>
  <c r="AA615" i="26"/>
  <c r="AA612" i="26"/>
  <c r="AA609" i="26"/>
  <c r="AA606" i="26"/>
  <c r="AA603" i="26"/>
  <c r="AA600" i="26"/>
  <c r="AA597" i="26"/>
  <c r="AA594" i="26"/>
  <c r="AA591" i="26"/>
  <c r="AA588" i="26"/>
  <c r="AA585" i="26"/>
  <c r="AA582" i="26"/>
  <c r="AA579" i="26"/>
  <c r="AA576" i="26"/>
  <c r="AA573" i="26"/>
  <c r="AA570" i="26"/>
  <c r="AA567" i="26"/>
  <c r="AA564" i="26"/>
  <c r="AA561" i="26"/>
  <c r="AA558" i="26"/>
  <c r="AA555" i="26"/>
  <c r="AA552" i="26"/>
  <c r="AA547" i="26"/>
  <c r="AA544" i="26"/>
  <c r="AA541" i="26"/>
  <c r="AA538" i="26"/>
  <c r="AA535" i="26"/>
  <c r="AA546" i="26"/>
  <c r="AA539" i="26"/>
  <c r="AA532" i="26"/>
  <c r="AA526" i="26"/>
  <c r="AA520" i="26"/>
  <c r="AA514" i="26"/>
  <c r="AA508" i="26"/>
  <c r="AA504" i="26"/>
  <c r="AA501" i="26"/>
  <c r="AA498" i="26"/>
  <c r="AA495" i="26"/>
  <c r="AA492" i="26"/>
  <c r="AA489" i="26"/>
  <c r="AA486" i="26"/>
  <c r="AA483" i="26"/>
  <c r="AA545" i="26"/>
  <c r="AA531" i="26"/>
  <c r="AA525" i="26"/>
  <c r="AA519" i="26"/>
  <c r="AA513" i="26"/>
  <c r="AA507" i="26"/>
  <c r="AA537" i="26"/>
  <c r="AA530" i="26"/>
  <c r="AA524" i="26"/>
  <c r="AA518" i="26"/>
  <c r="AA512" i="26"/>
  <c r="AA543" i="26"/>
  <c r="AA536" i="26"/>
  <c r="AA506" i="26"/>
  <c r="AA503" i="26"/>
  <c r="AA500" i="26"/>
  <c r="AA497" i="26"/>
  <c r="AA494" i="26"/>
  <c r="AA491" i="26"/>
  <c r="AA488" i="26"/>
  <c r="AA485" i="26"/>
  <c r="AA529" i="26"/>
  <c r="AA523" i="26"/>
  <c r="AA517" i="26"/>
  <c r="AA511" i="26"/>
  <c r="AA549" i="26"/>
  <c r="AA542" i="26"/>
  <c r="AA534" i="26"/>
  <c r="AA528" i="26"/>
  <c r="AA522" i="26"/>
  <c r="AA516" i="26"/>
  <c r="AA510" i="26"/>
  <c r="AA548" i="26"/>
  <c r="AA505" i="26"/>
  <c r="AA502" i="26"/>
  <c r="AA499" i="26"/>
  <c r="AA496" i="26"/>
  <c r="AA493" i="26"/>
  <c r="AA490" i="26"/>
  <c r="AA487" i="26"/>
  <c r="AA484" i="26"/>
  <c r="AA540" i="26"/>
  <c r="AA533" i="26"/>
  <c r="AA527" i="26"/>
  <c r="AA521" i="26"/>
  <c r="AA515" i="26"/>
  <c r="AA509" i="26"/>
  <c r="AL52" i="26"/>
  <c r="AM50" i="26"/>
  <c r="BG102" i="26"/>
  <c r="AG264" i="26"/>
  <c r="Z264" i="26"/>
  <c r="AB1038" i="26"/>
  <c r="AC482" i="26"/>
  <c r="AB1023" i="26"/>
  <c r="AB1022" i="26"/>
  <c r="AB1021" i="26"/>
  <c r="AB1020" i="26"/>
  <c r="AB1019" i="26"/>
  <c r="AB1018" i="26"/>
  <c r="AB1017" i="26"/>
  <c r="AB1016" i="26"/>
  <c r="AB1015" i="26"/>
  <c r="AB1014" i="26"/>
  <c r="AB1013" i="26"/>
  <c r="AB1012" i="26"/>
  <c r="AB1011" i="26"/>
  <c r="AB1010" i="26"/>
  <c r="AB1009" i="26"/>
  <c r="AB1036" i="26"/>
  <c r="AB1025" i="26"/>
  <c r="AB1024" i="26"/>
  <c r="AB1034" i="26"/>
  <c r="AB1026" i="26"/>
  <c r="AB1027" i="26"/>
  <c r="AB1028" i="26"/>
  <c r="AB1037" i="26"/>
  <c r="AB1029" i="26"/>
  <c r="AB1030" i="26"/>
  <c r="AB1035" i="26"/>
  <c r="AB1031" i="26"/>
  <c r="AB1033" i="26"/>
  <c r="AB1032" i="26"/>
  <c r="AB1008" i="26"/>
  <c r="AB1007" i="26"/>
  <c r="AB1006" i="26"/>
  <c r="AB1005" i="26"/>
  <c r="AB1004" i="26"/>
  <c r="AB1003" i="26"/>
  <c r="AB1002" i="26"/>
  <c r="AB1001" i="26"/>
  <c r="AB1000" i="26"/>
  <c r="AB999" i="26"/>
  <c r="AB998" i="26"/>
  <c r="AB997" i="26"/>
  <c r="AB996" i="26"/>
  <c r="AB995" i="26"/>
  <c r="AB994" i="26"/>
  <c r="AB993" i="26"/>
  <c r="AB992" i="26"/>
  <c r="AB991" i="26"/>
  <c r="AB990" i="26"/>
  <c r="AB989" i="26"/>
  <c r="AB988" i="26"/>
  <c r="AB986" i="26"/>
  <c r="AB987" i="26"/>
  <c r="AB969" i="26"/>
  <c r="AB968" i="26"/>
  <c r="AB984" i="26"/>
  <c r="AB982" i="26"/>
  <c r="AB981" i="26"/>
  <c r="AB980" i="26"/>
  <c r="AB979" i="26"/>
  <c r="AB978" i="26"/>
  <c r="AB977" i="26"/>
  <c r="AB976" i="26"/>
  <c r="AB975" i="26"/>
  <c r="AB974" i="26"/>
  <c r="AB973" i="26"/>
  <c r="AB972" i="26"/>
  <c r="AB983" i="26"/>
  <c r="AB985" i="26"/>
  <c r="AB955" i="26"/>
  <c r="AB954" i="26"/>
  <c r="AB957" i="26"/>
  <c r="AB966" i="26"/>
  <c r="AB964" i="26"/>
  <c r="AB962" i="26"/>
  <c r="AB960" i="26"/>
  <c r="AB958" i="26"/>
  <c r="AB956" i="26"/>
  <c r="AB953" i="26"/>
  <c r="AB952" i="26"/>
  <c r="AB951" i="26"/>
  <c r="AB950" i="26"/>
  <c r="AB949" i="26"/>
  <c r="AB948" i="26"/>
  <c r="AB947" i="26"/>
  <c r="AB946" i="26"/>
  <c r="AB945" i="26"/>
  <c r="AB944" i="26"/>
  <c r="AB943" i="26"/>
  <c r="AB967" i="26"/>
  <c r="AB965" i="26"/>
  <c r="AB963" i="26"/>
  <c r="AB961" i="26"/>
  <c r="AB959" i="26"/>
  <c r="AB941" i="26"/>
  <c r="AB940" i="26"/>
  <c r="AB939" i="26"/>
  <c r="AB938" i="26"/>
  <c r="AB937" i="26"/>
  <c r="AB936" i="26"/>
  <c r="AB935" i="26"/>
  <c r="AB934" i="26"/>
  <c r="AB933" i="26"/>
  <c r="AB932" i="26"/>
  <c r="AB931" i="26"/>
  <c r="AB930" i="26"/>
  <c r="AB929" i="26"/>
  <c r="AB928" i="26"/>
  <c r="AB927" i="26"/>
  <c r="AB926" i="26"/>
  <c r="AB925" i="26"/>
  <c r="AB924" i="26"/>
  <c r="AB942" i="26"/>
  <c r="AB923" i="26"/>
  <c r="AB898" i="26"/>
  <c r="AB897" i="26"/>
  <c r="AB896" i="26"/>
  <c r="AB895" i="26"/>
  <c r="AB894" i="26"/>
  <c r="AB893" i="26"/>
  <c r="AB921" i="26"/>
  <c r="AB920" i="26"/>
  <c r="AB919" i="26"/>
  <c r="AB918" i="26"/>
  <c r="AB917" i="26"/>
  <c r="AB916" i="26"/>
  <c r="AB915" i="26"/>
  <c r="AB914" i="26"/>
  <c r="AB913" i="26"/>
  <c r="AB912" i="26"/>
  <c r="AB911" i="26"/>
  <c r="AB910" i="26"/>
  <c r="AB909" i="26"/>
  <c r="AB908" i="26"/>
  <c r="AB907" i="26"/>
  <c r="AB906" i="26"/>
  <c r="AB905" i="26"/>
  <c r="AB904" i="26"/>
  <c r="AB903" i="26"/>
  <c r="AB922" i="26"/>
  <c r="AB891" i="26"/>
  <c r="AB890" i="26"/>
  <c r="AB889" i="26"/>
  <c r="AB888" i="26"/>
  <c r="AB887" i="26"/>
  <c r="AB892" i="26"/>
  <c r="AB886" i="26"/>
  <c r="AB885" i="26"/>
  <c r="AB884" i="26"/>
  <c r="AB883" i="26"/>
  <c r="AB882" i="26"/>
  <c r="AB881" i="26"/>
  <c r="AB880" i="26"/>
  <c r="AB879" i="26"/>
  <c r="AB878" i="26"/>
  <c r="AB877" i="26"/>
  <c r="AB876" i="26"/>
  <c r="AB875" i="26"/>
  <c r="AB874" i="26"/>
  <c r="AB873" i="26"/>
  <c r="AB872" i="26"/>
  <c r="AB871" i="26"/>
  <c r="AB870" i="26"/>
  <c r="AB869" i="26"/>
  <c r="AB868" i="26"/>
  <c r="AB867" i="26"/>
  <c r="AB866" i="26"/>
  <c r="AB865" i="26"/>
  <c r="AB864" i="26"/>
  <c r="AB863" i="26"/>
  <c r="AB862" i="26"/>
  <c r="AB861" i="26"/>
  <c r="AB860" i="26"/>
  <c r="AB859" i="26"/>
  <c r="AB858" i="26"/>
  <c r="AB857" i="26"/>
  <c r="AB856" i="26"/>
  <c r="AB855" i="26"/>
  <c r="AB854" i="26"/>
  <c r="AB853" i="26"/>
  <c r="AB852" i="26"/>
  <c r="AB851" i="26"/>
  <c r="AB850" i="26"/>
  <c r="AB849" i="26"/>
  <c r="AB848" i="26"/>
  <c r="AB847" i="26"/>
  <c r="AB846" i="26"/>
  <c r="AB845" i="26"/>
  <c r="AB844" i="26"/>
  <c r="AB843" i="26"/>
  <c r="AB829" i="26"/>
  <c r="AB828" i="26"/>
  <c r="AB827" i="26"/>
  <c r="AB826" i="26"/>
  <c r="AB825" i="26"/>
  <c r="AB824" i="26"/>
  <c r="AB823" i="26"/>
  <c r="AB822" i="26"/>
  <c r="AB821" i="26"/>
  <c r="AB820" i="26"/>
  <c r="AB819" i="26"/>
  <c r="AB818" i="26"/>
  <c r="AB817" i="26"/>
  <c r="AB816" i="26"/>
  <c r="AB815" i="26"/>
  <c r="AB814" i="26"/>
  <c r="AB813" i="26"/>
  <c r="AB812" i="26"/>
  <c r="AB811" i="26"/>
  <c r="AB842" i="26"/>
  <c r="AB841" i="26"/>
  <c r="AB840" i="26"/>
  <c r="AB839" i="26"/>
  <c r="AB838" i="26"/>
  <c r="AB837" i="26"/>
  <c r="AB836" i="26"/>
  <c r="AB835" i="26"/>
  <c r="AB834" i="26"/>
  <c r="AB833" i="26"/>
  <c r="AB832" i="26"/>
  <c r="AB810" i="26"/>
  <c r="AB809" i="26"/>
  <c r="AB808" i="26"/>
  <c r="AB807" i="26"/>
  <c r="AB806" i="26"/>
  <c r="AB805" i="26"/>
  <c r="AB804" i="26"/>
  <c r="AB803" i="26"/>
  <c r="AB802" i="26"/>
  <c r="AB801" i="26"/>
  <c r="AB800" i="26"/>
  <c r="AB799" i="26"/>
  <c r="AB798" i="26"/>
  <c r="AB797" i="26"/>
  <c r="AB796" i="26"/>
  <c r="AB795" i="26"/>
  <c r="AB794" i="26"/>
  <c r="AB793" i="26"/>
  <c r="AB792" i="26"/>
  <c r="AB791" i="26"/>
  <c r="AB790" i="26"/>
  <c r="AB789" i="26"/>
  <c r="AB788" i="26"/>
  <c r="AB787" i="26"/>
  <c r="AB786" i="26"/>
  <c r="AB785" i="26"/>
  <c r="AB784" i="26"/>
  <c r="AB783" i="26"/>
  <c r="AB782" i="26"/>
  <c r="AB781" i="26"/>
  <c r="AB780" i="26"/>
  <c r="AB779" i="26"/>
  <c r="AB778" i="26"/>
  <c r="AB777" i="26"/>
  <c r="AB776" i="26"/>
  <c r="AB775" i="26"/>
  <c r="AB774" i="26"/>
  <c r="AB773" i="26"/>
  <c r="AB772" i="26"/>
  <c r="AB771" i="26"/>
  <c r="AB758" i="26"/>
  <c r="AB757" i="26"/>
  <c r="AB756" i="26"/>
  <c r="AB755" i="26"/>
  <c r="AB754" i="26"/>
  <c r="AB753" i="26"/>
  <c r="AB752" i="26"/>
  <c r="AB751" i="26"/>
  <c r="AB750" i="26"/>
  <c r="AB749" i="26"/>
  <c r="AB748" i="26"/>
  <c r="AB747" i="26"/>
  <c r="AB746" i="26"/>
  <c r="AB745" i="26"/>
  <c r="AB744" i="26"/>
  <c r="AB743" i="26"/>
  <c r="AB742" i="26"/>
  <c r="AB741" i="26"/>
  <c r="AB740" i="26"/>
  <c r="AB739" i="26"/>
  <c r="AB738" i="26"/>
  <c r="AB737" i="26"/>
  <c r="AB736" i="26"/>
  <c r="AB735" i="26"/>
  <c r="AB770" i="26"/>
  <c r="AB769" i="26"/>
  <c r="AB768" i="26"/>
  <c r="AB767" i="26"/>
  <c r="AB766" i="26"/>
  <c r="AB765" i="26"/>
  <c r="AB764" i="26"/>
  <c r="AB763" i="26"/>
  <c r="AB734" i="26"/>
  <c r="AB733" i="26"/>
  <c r="AB732" i="26"/>
  <c r="AB731" i="26"/>
  <c r="AB730" i="26"/>
  <c r="AB729" i="26"/>
  <c r="AB728" i="26"/>
  <c r="AB727" i="26"/>
  <c r="AB726" i="26"/>
  <c r="AB725" i="26"/>
  <c r="AB724" i="26"/>
  <c r="AB723" i="26"/>
  <c r="AB722" i="26"/>
  <c r="AB721" i="26"/>
  <c r="AB720" i="26"/>
  <c r="AB719" i="26"/>
  <c r="AB718" i="26"/>
  <c r="AB717" i="26"/>
  <c r="AB716" i="26"/>
  <c r="AB715" i="26"/>
  <c r="AB714" i="26"/>
  <c r="AB713" i="26"/>
  <c r="AB712" i="26"/>
  <c r="AB711" i="26"/>
  <c r="AB710" i="26"/>
  <c r="AB709" i="26"/>
  <c r="AB708" i="26"/>
  <c r="AB707" i="26"/>
  <c r="AB706" i="26"/>
  <c r="AB705" i="26"/>
  <c r="AB704" i="26"/>
  <c r="AB689" i="26"/>
  <c r="AB688" i="26"/>
  <c r="AB687" i="26"/>
  <c r="AB686" i="26"/>
  <c r="AB685" i="26"/>
  <c r="AB684" i="26"/>
  <c r="AB683" i="26"/>
  <c r="AB682" i="26"/>
  <c r="AB681" i="26"/>
  <c r="AB680" i="26"/>
  <c r="AB679" i="26"/>
  <c r="AB678" i="26"/>
  <c r="AB677" i="26"/>
  <c r="AB676" i="26"/>
  <c r="AB675" i="26"/>
  <c r="AB674" i="26"/>
  <c r="AB673" i="26"/>
  <c r="AB672" i="26"/>
  <c r="AB703" i="26"/>
  <c r="AB702" i="26"/>
  <c r="AB701" i="26"/>
  <c r="AB700" i="26"/>
  <c r="AB699" i="26"/>
  <c r="AB698" i="26"/>
  <c r="AB697" i="26"/>
  <c r="AB696" i="26"/>
  <c r="AB695" i="26"/>
  <c r="AB694" i="26"/>
  <c r="AB693" i="26"/>
  <c r="AB692" i="26"/>
  <c r="AB671" i="26"/>
  <c r="AB670" i="26"/>
  <c r="AB669" i="26"/>
  <c r="AB668" i="26"/>
  <c r="AB667" i="26"/>
  <c r="AB666" i="26"/>
  <c r="AB665" i="26"/>
  <c r="AB664" i="26"/>
  <c r="AB663" i="26"/>
  <c r="AB662" i="26"/>
  <c r="AB661" i="26"/>
  <c r="AB660" i="26"/>
  <c r="AB659" i="26"/>
  <c r="AB658" i="26"/>
  <c r="AB657" i="26"/>
  <c r="AB656" i="26"/>
  <c r="AB655" i="26"/>
  <c r="AB654" i="26"/>
  <c r="AB653" i="26"/>
  <c r="AB652" i="26"/>
  <c r="AB651" i="26"/>
  <c r="AB650" i="26"/>
  <c r="AB649" i="26"/>
  <c r="AB648" i="26"/>
  <c r="AB618" i="26"/>
  <c r="AB617" i="26"/>
  <c r="AB616" i="26"/>
  <c r="AB646" i="26"/>
  <c r="AB645" i="26"/>
  <c r="AB644" i="26"/>
  <c r="AB643" i="26"/>
  <c r="AB642" i="26"/>
  <c r="AB641" i="26"/>
  <c r="AB640" i="26"/>
  <c r="AB639" i="26"/>
  <c r="AB638" i="26"/>
  <c r="AB637" i="26"/>
  <c r="AB636" i="26"/>
  <c r="AB635" i="26"/>
  <c r="AB634" i="26"/>
  <c r="AB633" i="26"/>
  <c r="AB632" i="26"/>
  <c r="AB631" i="26"/>
  <c r="AB630" i="26"/>
  <c r="AB629" i="26"/>
  <c r="AB628" i="26"/>
  <c r="AB627" i="26"/>
  <c r="AB626" i="26"/>
  <c r="AB625" i="26"/>
  <c r="AB624" i="26"/>
  <c r="AB623" i="26"/>
  <c r="AB647" i="26"/>
  <c r="AB612" i="26"/>
  <c r="AB611" i="26"/>
  <c r="AB610" i="26"/>
  <c r="AB609" i="26"/>
  <c r="AB608" i="26"/>
  <c r="AB607" i="26"/>
  <c r="AB606" i="26"/>
  <c r="AB605" i="26"/>
  <c r="AB604" i="26"/>
  <c r="AB603" i="26"/>
  <c r="AB602" i="26"/>
  <c r="AB601" i="26"/>
  <c r="AB600" i="26"/>
  <c r="AB599" i="26"/>
  <c r="AB598" i="26"/>
  <c r="AB597" i="26"/>
  <c r="AB596" i="26"/>
  <c r="AB595" i="26"/>
  <c r="AB594" i="26"/>
  <c r="AB593" i="26"/>
  <c r="AB592" i="26"/>
  <c r="AB591" i="26"/>
  <c r="AB590" i="26"/>
  <c r="AB589" i="26"/>
  <c r="AB588" i="26"/>
  <c r="AB587" i="26"/>
  <c r="AB586" i="26"/>
  <c r="AB585" i="26"/>
  <c r="AB584" i="26"/>
  <c r="AB583" i="26"/>
  <c r="AB613" i="26"/>
  <c r="AB614" i="26"/>
  <c r="AB582" i="26"/>
  <c r="AB581" i="26"/>
  <c r="AB580" i="26"/>
  <c r="AB579" i="26"/>
  <c r="AB578" i="26"/>
  <c r="AB577" i="26"/>
  <c r="AB576" i="26"/>
  <c r="AB575" i="26"/>
  <c r="AB574" i="26"/>
  <c r="AB573" i="26"/>
  <c r="AB572" i="26"/>
  <c r="AB571" i="26"/>
  <c r="AB570" i="26"/>
  <c r="AB569" i="26"/>
  <c r="AB568" i="26"/>
  <c r="AB567" i="26"/>
  <c r="AB566" i="26"/>
  <c r="AB565" i="26"/>
  <c r="AB564" i="26"/>
  <c r="AB563" i="26"/>
  <c r="AB562" i="26"/>
  <c r="AB561" i="26"/>
  <c r="AB560" i="26"/>
  <c r="AB559" i="26"/>
  <c r="AB558" i="26"/>
  <c r="AB557" i="26"/>
  <c r="AB556" i="26"/>
  <c r="AB555" i="26"/>
  <c r="AB615" i="26"/>
  <c r="AB552" i="26"/>
  <c r="AB554" i="26"/>
  <c r="AB553" i="26"/>
  <c r="AB549" i="26"/>
  <c r="AB548" i="26"/>
  <c r="AB547" i="26"/>
  <c r="AB546" i="26"/>
  <c r="AB545" i="26"/>
  <c r="AB544" i="26"/>
  <c r="AB543" i="26"/>
  <c r="AB542" i="26"/>
  <c r="AB541" i="26"/>
  <c r="AB540" i="26"/>
  <c r="AB539" i="26"/>
  <c r="AB538" i="26"/>
  <c r="AB537" i="26"/>
  <c r="AB536" i="26"/>
  <c r="AB535" i="26"/>
  <c r="AB534" i="26"/>
  <c r="AB533" i="26"/>
  <c r="AB532" i="26"/>
  <c r="AB531" i="26"/>
  <c r="AB530" i="26"/>
  <c r="AB529" i="26"/>
  <c r="AB528" i="26"/>
  <c r="AB527" i="26"/>
  <c r="AB526" i="26"/>
  <c r="AB525" i="26"/>
  <c r="AB524" i="26"/>
  <c r="AB523" i="26"/>
  <c r="AB522" i="26"/>
  <c r="AB521" i="26"/>
  <c r="AB520" i="26"/>
  <c r="AB519" i="26"/>
  <c r="AB518" i="26"/>
  <c r="AB517" i="26"/>
  <c r="AB516" i="26"/>
  <c r="AB515" i="26"/>
  <c r="AB514" i="26"/>
  <c r="AB513" i="26"/>
  <c r="AB512" i="26"/>
  <c r="AB511" i="26"/>
  <c r="AB510" i="26"/>
  <c r="AB509" i="26"/>
  <c r="AB508" i="26"/>
  <c r="AB507" i="26"/>
  <c r="AB506" i="26"/>
  <c r="AB505" i="26"/>
  <c r="AB504" i="26"/>
  <c r="AB503" i="26"/>
  <c r="AB502" i="26"/>
  <c r="AB501" i="26"/>
  <c r="AB500" i="26"/>
  <c r="AB499" i="26"/>
  <c r="AB498" i="26"/>
  <c r="AB497" i="26"/>
  <c r="AB496" i="26"/>
  <c r="AB495" i="26"/>
  <c r="AB494" i="26"/>
  <c r="AB493" i="26"/>
  <c r="AB492" i="26"/>
  <c r="AB491" i="26"/>
  <c r="AB490" i="26"/>
  <c r="AB489" i="26"/>
  <c r="AB488" i="26"/>
  <c r="AB487" i="26"/>
  <c r="AB486" i="26"/>
  <c r="AB485" i="26"/>
  <c r="AB484" i="26"/>
  <c r="AB483" i="26"/>
  <c r="AH264" i="26"/>
  <c r="BI104" i="26"/>
  <c r="AJ264" i="26"/>
  <c r="BI103" i="26"/>
  <c r="AF264" i="26"/>
  <c r="AD264" i="26"/>
  <c r="AK264" i="26"/>
  <c r="BI248" i="26"/>
  <c r="BI249" i="26"/>
  <c r="AC264" i="26"/>
  <c r="AA26" i="79" l="1"/>
  <c r="AA83" i="82"/>
  <c r="AA83" i="81"/>
  <c r="AA9" i="81"/>
  <c r="AA80" i="81" s="1"/>
  <c r="AA9" i="82"/>
  <c r="Z78" i="82"/>
  <c r="Z79" i="82"/>
  <c r="Z8" i="81"/>
  <c r="Z8" i="82"/>
  <c r="Y9" i="81"/>
  <c r="Y9" i="82"/>
  <c r="E8" i="67"/>
  <c r="Z45" i="73"/>
  <c r="Z49" i="73" s="1"/>
  <c r="Z84" i="81"/>
  <c r="AA84" i="81"/>
  <c r="Z18" i="77"/>
  <c r="Z22" i="77" s="1"/>
  <c r="Z8" i="67" s="1"/>
  <c r="Z14" i="71"/>
  <c r="Z33" i="71" s="1"/>
  <c r="Z19" i="82" s="1"/>
  <c r="Z14" i="73"/>
  <c r="Z46" i="72"/>
  <c r="AA71" i="2"/>
  <c r="AL84" i="26"/>
  <c r="AL85" i="26"/>
  <c r="Z23" i="79"/>
  <c r="Z27" i="79" s="1"/>
  <c r="Y340" i="26"/>
  <c r="Y363" i="26"/>
  <c r="Y319" i="26"/>
  <c r="Y383" i="26"/>
  <c r="Y337" i="26"/>
  <c r="Y306" i="26"/>
  <c r="Y362" i="26"/>
  <c r="Y436" i="26"/>
  <c r="Y411" i="26"/>
  <c r="Y336" i="26"/>
  <c r="Y342" i="26"/>
  <c r="Y304" i="26"/>
  <c r="X302" i="26"/>
  <c r="Y355" i="26"/>
  <c r="Y414" i="26"/>
  <c r="Y346" i="26"/>
  <c r="Y325" i="26"/>
  <c r="Y345" i="26"/>
  <c r="Y316" i="26"/>
  <c r="Y339" i="26"/>
  <c r="Y374" i="26"/>
  <c r="Y380" i="26"/>
  <c r="Y377" i="26"/>
  <c r="Y321" i="26"/>
  <c r="Y387" i="26"/>
  <c r="Y375" i="26"/>
  <c r="Y314" i="26"/>
  <c r="Y378" i="26"/>
  <c r="Y367" i="26"/>
  <c r="Y422" i="26"/>
  <c r="Y353" i="26"/>
  <c r="Y328" i="26"/>
  <c r="Y384" i="26"/>
  <c r="Y433" i="26"/>
  <c r="Y326" i="26"/>
  <c r="Y381" i="26"/>
  <c r="Y320" i="26"/>
  <c r="Y427" i="26"/>
  <c r="Y365" i="26"/>
  <c r="Y335" i="26"/>
  <c r="Y338" i="26"/>
  <c r="Y430" i="26"/>
  <c r="Y386" i="26"/>
  <c r="Y431" i="26"/>
  <c r="Y390" i="26"/>
  <c r="Y322" i="26"/>
  <c r="Y402" i="26"/>
  <c r="Y371" i="26"/>
  <c r="Y376" i="26"/>
  <c r="Y435" i="26"/>
  <c r="Y368" i="26"/>
  <c r="Y332" i="26"/>
  <c r="Y347" i="26"/>
  <c r="Y351" i="26"/>
  <c r="Y392" i="26"/>
  <c r="Y329" i="26"/>
  <c r="Y405" i="26"/>
  <c r="Y382" i="26"/>
  <c r="Y313" i="26"/>
  <c r="Y359" i="26"/>
  <c r="Y398" i="26"/>
  <c r="Y379" i="26"/>
  <c r="Y393" i="26"/>
  <c r="Y399" i="26"/>
  <c r="Y389" i="26"/>
  <c r="Y312" i="26"/>
  <c r="Y358" i="26"/>
  <c r="Y350" i="26"/>
  <c r="Y373" i="26"/>
  <c r="Y391" i="26"/>
  <c r="Y420" i="26"/>
  <c r="Y415" i="26"/>
  <c r="Y423" i="26"/>
  <c r="Y413" i="26"/>
  <c r="Y348" i="26"/>
  <c r="Y341" i="26"/>
  <c r="Y416" i="26"/>
  <c r="Y309" i="26"/>
  <c r="Y307" i="26"/>
  <c r="Y385" i="26"/>
  <c r="Y410" i="26"/>
  <c r="Y404" i="26"/>
  <c r="Y434" i="26"/>
  <c r="Y361" i="26"/>
  <c r="Y308" i="26"/>
  <c r="Y317" i="26"/>
  <c r="Y426" i="26"/>
  <c r="Y424" i="26"/>
  <c r="Y395" i="26"/>
  <c r="Y417" i="26"/>
  <c r="Y324" i="26"/>
  <c r="Y349" i="26"/>
  <c r="Y408" i="26"/>
  <c r="Y397" i="26"/>
  <c r="Y412" i="26"/>
  <c r="Y356" i="26"/>
  <c r="Y418" i="26"/>
  <c r="Y401" i="26"/>
  <c r="Y428" i="26"/>
  <c r="Y364" i="26"/>
  <c r="Y352" i="26"/>
  <c r="Y406" i="26"/>
  <c r="Y400" i="26"/>
  <c r="Y315" i="26"/>
  <c r="Y344" i="26"/>
  <c r="Y331" i="26"/>
  <c r="Y372" i="26"/>
  <c r="Y409" i="26"/>
  <c r="Y419" i="26"/>
  <c r="Y432" i="26"/>
  <c r="Y310" i="26"/>
  <c r="Y305" i="26"/>
  <c r="Y394" i="26"/>
  <c r="Y354" i="26"/>
  <c r="Y303" i="26"/>
  <c r="Y311" i="26"/>
  <c r="Y357" i="26"/>
  <c r="Y323" i="26"/>
  <c r="Y333" i="26"/>
  <c r="Y421" i="26"/>
  <c r="Y360" i="26"/>
  <c r="Y330" i="26"/>
  <c r="Y407" i="26"/>
  <c r="Y327" i="26"/>
  <c r="Y388" i="26"/>
  <c r="Y429" i="26"/>
  <c r="Y318" i="26"/>
  <c r="Y425" i="26"/>
  <c r="Y334" i="26"/>
  <c r="Y403" i="26"/>
  <c r="Y343" i="26"/>
  <c r="Y396" i="26"/>
  <c r="Y366" i="26"/>
  <c r="Z8" i="73"/>
  <c r="Z8" i="77"/>
  <c r="Z8" i="79"/>
  <c r="Z8" i="71"/>
  <c r="Z8" i="72"/>
  <c r="A8" i="67"/>
  <c r="AC26" i="26"/>
  <c r="AB31" i="26"/>
  <c r="AB84" i="82" s="1"/>
  <c r="AB30" i="26"/>
  <c r="Z68" i="71"/>
  <c r="AB302" i="26"/>
  <c r="AA342" i="26"/>
  <c r="AA417" i="26"/>
  <c r="AA327" i="26"/>
  <c r="AA346" i="26"/>
  <c r="AA434" i="26"/>
  <c r="AA315" i="26"/>
  <c r="AA361" i="26"/>
  <c r="AA388" i="26"/>
  <c r="AA306" i="26"/>
  <c r="AA345" i="26"/>
  <c r="AA343" i="26"/>
  <c r="AA384" i="26"/>
  <c r="AA385" i="26"/>
  <c r="AA431" i="26"/>
  <c r="AA312" i="26"/>
  <c r="AA376" i="26"/>
  <c r="AA436" i="26"/>
  <c r="AA321" i="26"/>
  <c r="AA340" i="26"/>
  <c r="AA407" i="26"/>
  <c r="AA366" i="26"/>
  <c r="AA308" i="26"/>
  <c r="AA391" i="26"/>
  <c r="AA317" i="26"/>
  <c r="AA375" i="26"/>
  <c r="AA364" i="26"/>
  <c r="AA352" i="26"/>
  <c r="AA339" i="26"/>
  <c r="AA430" i="26"/>
  <c r="AA374" i="26"/>
  <c r="AA330" i="26"/>
  <c r="AA387" i="26"/>
  <c r="AA435" i="26"/>
  <c r="AA401" i="26"/>
  <c r="AA415" i="26"/>
  <c r="AA394" i="26"/>
  <c r="AA314" i="26"/>
  <c r="AA357" i="26"/>
  <c r="AA362" i="26"/>
  <c r="AA332" i="26"/>
  <c r="AA349" i="26"/>
  <c r="AA397" i="26"/>
  <c r="AA390" i="26"/>
  <c r="AA425" i="26"/>
  <c r="AA404" i="26"/>
  <c r="AA356" i="26"/>
  <c r="AA383" i="26"/>
  <c r="AA313" i="26"/>
  <c r="AA304" i="26"/>
  <c r="AA386" i="26"/>
  <c r="AA420" i="26"/>
  <c r="AA336" i="26"/>
  <c r="AA368" i="26"/>
  <c r="AA350" i="26"/>
  <c r="AA399" i="26"/>
  <c r="AA322" i="26"/>
  <c r="AA358" i="26"/>
  <c r="AA316" i="26"/>
  <c r="AA367" i="26"/>
  <c r="AA409" i="26"/>
  <c r="AA334" i="26"/>
  <c r="AA378" i="26"/>
  <c r="AA371" i="26"/>
  <c r="AA379" i="26"/>
  <c r="AA328" i="26"/>
  <c r="AA381" i="26"/>
  <c r="AA398" i="26"/>
  <c r="AA402" i="26"/>
  <c r="AA432" i="26"/>
  <c r="AA353" i="26"/>
  <c r="AA400" i="26"/>
  <c r="AA338" i="26"/>
  <c r="AA413" i="26"/>
  <c r="AA329" i="26"/>
  <c r="AA382" i="26"/>
  <c r="AA335" i="26"/>
  <c r="AA408" i="26"/>
  <c r="AA393" i="26"/>
  <c r="AA351" i="26"/>
  <c r="AA377" i="26"/>
  <c r="AA392" i="26"/>
  <c r="AA411" i="26"/>
  <c r="AA344" i="26"/>
  <c r="AA372" i="26"/>
  <c r="AA347" i="26"/>
  <c r="AA405" i="26"/>
  <c r="AA419" i="26"/>
  <c r="AA410" i="26"/>
  <c r="AA307" i="26"/>
  <c r="AA412" i="26"/>
  <c r="AA380" i="26"/>
  <c r="AA311" i="26"/>
  <c r="AA309" i="26"/>
  <c r="AA389" i="26"/>
  <c r="AA318" i="26"/>
  <c r="AA396" i="26"/>
  <c r="AA359" i="26"/>
  <c r="AA333" i="26"/>
  <c r="AA355" i="26"/>
  <c r="AA305" i="26"/>
  <c r="AA363" i="26"/>
  <c r="AA310" i="26"/>
  <c r="AA319" i="26"/>
  <c r="AA426" i="26"/>
  <c r="AA348" i="26"/>
  <c r="AA395" i="26"/>
  <c r="AA422" i="26"/>
  <c r="AA324" i="26"/>
  <c r="AA421" i="26"/>
  <c r="AA414" i="26"/>
  <c r="AA423" i="26"/>
  <c r="AA303" i="26"/>
  <c r="AA341" i="26"/>
  <c r="AA424" i="26"/>
  <c r="AA320" i="26"/>
  <c r="AA406" i="26"/>
  <c r="AA427" i="26"/>
  <c r="AA325" i="26"/>
  <c r="AA337" i="26"/>
  <c r="AA360" i="26"/>
  <c r="AA354" i="26"/>
  <c r="AA373" i="26"/>
  <c r="AA365" i="26"/>
  <c r="AA418" i="26"/>
  <c r="AA326" i="26"/>
  <c r="AA403" i="26"/>
  <c r="AA428" i="26"/>
  <c r="AA416" i="26"/>
  <c r="AA331" i="26"/>
  <c r="AA323" i="26"/>
  <c r="AA429" i="26"/>
  <c r="AA433" i="26"/>
  <c r="X25" i="26"/>
  <c r="Y12" i="2"/>
  <c r="Y8" i="17"/>
  <c r="AA45" i="72"/>
  <c r="AA48" i="73"/>
  <c r="AA67" i="71"/>
  <c r="AA39" i="17"/>
  <c r="AA28" i="17"/>
  <c r="AA21" i="77"/>
  <c r="AA41" i="17"/>
  <c r="AB25" i="26"/>
  <c r="AA8" i="17"/>
  <c r="AA12" i="2"/>
  <c r="Y9" i="79"/>
  <c r="Y9" i="77"/>
  <c r="Y9" i="72"/>
  <c r="Y9" i="73"/>
  <c r="Y9" i="71"/>
  <c r="AA9" i="71"/>
  <c r="AA64" i="71" s="1"/>
  <c r="AA68" i="71" s="1"/>
  <c r="AA9" i="77"/>
  <c r="AA18" i="77" s="1"/>
  <c r="AA9" i="73"/>
  <c r="B9" i="67"/>
  <c r="AA9" i="72"/>
  <c r="AA9" i="79"/>
  <c r="W26" i="26"/>
  <c r="X20" i="17"/>
  <c r="X25" i="17" s="1"/>
  <c r="X13" i="2"/>
  <c r="X828" i="26"/>
  <c r="X825" i="26"/>
  <c r="X822" i="26"/>
  <c r="X819" i="26"/>
  <c r="X816" i="26"/>
  <c r="X813" i="26"/>
  <c r="X810" i="26"/>
  <c r="X807" i="26"/>
  <c r="X804" i="26"/>
  <c r="X801" i="26"/>
  <c r="X798" i="26"/>
  <c r="X795" i="26"/>
  <c r="X792" i="26"/>
  <c r="X789" i="26"/>
  <c r="X786" i="26"/>
  <c r="X783" i="26"/>
  <c r="X780" i="26"/>
  <c r="X777" i="26"/>
  <c r="X774" i="26"/>
  <c r="X1022" i="26"/>
  <c r="X1019" i="26"/>
  <c r="X1016" i="26"/>
  <c r="X1013" i="26"/>
  <c r="X1010" i="26"/>
  <c r="X1007" i="26"/>
  <c r="X1004" i="26"/>
  <c r="X1001" i="26"/>
  <c r="X998" i="26"/>
  <c r="X995" i="26"/>
  <c r="X992" i="26"/>
  <c r="X989" i="26"/>
  <c r="X986" i="26"/>
  <c r="X983" i="26"/>
  <c r="X980" i="26"/>
  <c r="X977" i="26"/>
  <c r="X974" i="26"/>
  <c r="X967" i="26"/>
  <c r="X964" i="26"/>
  <c r="X961" i="26"/>
  <c r="X958" i="26"/>
  <c r="X955" i="26"/>
  <c r="X952" i="26"/>
  <c r="X949" i="26"/>
  <c r="X946" i="26"/>
  <c r="X943" i="26"/>
  <c r="X940" i="26"/>
  <c r="X937" i="26"/>
  <c r="X934" i="26"/>
  <c r="X931" i="26"/>
  <c r="X928" i="26"/>
  <c r="X925" i="26"/>
  <c r="X922" i="26"/>
  <c r="X919" i="26"/>
  <c r="X916" i="26"/>
  <c r="X913" i="26"/>
  <c r="X910" i="26"/>
  <c r="X907" i="26"/>
  <c r="X904" i="26"/>
  <c r="X898" i="26"/>
  <c r="X895" i="26"/>
  <c r="X892" i="26"/>
  <c r="X889" i="26"/>
  <c r="X886" i="26"/>
  <c r="X883" i="26"/>
  <c r="X880" i="26"/>
  <c r="X877" i="26"/>
  <c r="X874" i="26"/>
  <c r="X871" i="26"/>
  <c r="X868" i="26"/>
  <c r="X865" i="26"/>
  <c r="X862" i="26"/>
  <c r="X859" i="26"/>
  <c r="X856" i="26"/>
  <c r="X853" i="26"/>
  <c r="X850" i="26"/>
  <c r="X847" i="26"/>
  <c r="X844" i="26"/>
  <c r="X841" i="26"/>
  <c r="X838" i="26"/>
  <c r="X835" i="26"/>
  <c r="X832" i="26"/>
  <c r="X827" i="26"/>
  <c r="X824" i="26"/>
  <c r="X821" i="26"/>
  <c r="X818" i="26"/>
  <c r="X815" i="26"/>
  <c r="X812" i="26"/>
  <c r="X809" i="26"/>
  <c r="X806" i="26"/>
  <c r="X803" i="26"/>
  <c r="X800" i="26"/>
  <c r="X797" i="26"/>
  <c r="X794" i="26"/>
  <c r="X791" i="26"/>
  <c r="X788" i="26"/>
  <c r="X785" i="26"/>
  <c r="X782" i="26"/>
  <c r="X779" i="26"/>
  <c r="X776" i="26"/>
  <c r="X773" i="26"/>
  <c r="X1021" i="26"/>
  <c r="X1018" i="26"/>
  <c r="X1015" i="26"/>
  <c r="X1012" i="26"/>
  <c r="X1009" i="26"/>
  <c r="X1006" i="26"/>
  <c r="X1003" i="26"/>
  <c r="X1000" i="26"/>
  <c r="X997" i="26"/>
  <c r="X994" i="26"/>
  <c r="X991" i="26"/>
  <c r="X988" i="26"/>
  <c r="X985" i="26"/>
  <c r="X982" i="26"/>
  <c r="X979" i="26"/>
  <c r="X976" i="26"/>
  <c r="X973" i="26"/>
  <c r="X969" i="26"/>
  <c r="X966" i="26"/>
  <c r="X963" i="26"/>
  <c r="X960" i="26"/>
  <c r="X957" i="26"/>
  <c r="X954" i="26"/>
  <c r="X951" i="26"/>
  <c r="X948" i="26"/>
  <c r="X945" i="26"/>
  <c r="X942" i="26"/>
  <c r="X939" i="26"/>
  <c r="X936" i="26"/>
  <c r="X933" i="26"/>
  <c r="X930" i="26"/>
  <c r="X927" i="26"/>
  <c r="X924" i="26"/>
  <c r="X921" i="26"/>
  <c r="X918" i="26"/>
  <c r="X915" i="26"/>
  <c r="X912" i="26"/>
  <c r="X909" i="26"/>
  <c r="X906" i="26"/>
  <c r="X903" i="26"/>
  <c r="X897" i="26"/>
  <c r="X894" i="26"/>
  <c r="X891" i="26"/>
  <c r="X888" i="26"/>
  <c r="X885" i="26"/>
  <c r="X882" i="26"/>
  <c r="X879" i="26"/>
  <c r="X876" i="26"/>
  <c r="X873" i="26"/>
  <c r="X870" i="26"/>
  <c r="X867" i="26"/>
  <c r="X864" i="26"/>
  <c r="X861" i="26"/>
  <c r="X858" i="26"/>
  <c r="X855" i="26"/>
  <c r="X852" i="26"/>
  <c r="X849" i="26"/>
  <c r="X846" i="26"/>
  <c r="X843" i="26"/>
  <c r="X840" i="26"/>
  <c r="X837" i="26"/>
  <c r="X834" i="26"/>
  <c r="X829" i="26"/>
  <c r="X826" i="26"/>
  <c r="X823" i="26"/>
  <c r="X820" i="26"/>
  <c r="X817" i="26"/>
  <c r="X814" i="26"/>
  <c r="X811" i="26"/>
  <c r="X808" i="26"/>
  <c r="X805" i="26"/>
  <c r="X802" i="26"/>
  <c r="X799" i="26"/>
  <c r="X796" i="26"/>
  <c r="X793" i="26"/>
  <c r="X790" i="26"/>
  <c r="X787" i="26"/>
  <c r="X784" i="26"/>
  <c r="X781" i="26"/>
  <c r="X778" i="26"/>
  <c r="X775" i="26"/>
  <c r="X772" i="26"/>
  <c r="X1023" i="26"/>
  <c r="X1020" i="26"/>
  <c r="X1017" i="26"/>
  <c r="X1014" i="26"/>
  <c r="X1011" i="26"/>
  <c r="X1008" i="26"/>
  <c r="X1005" i="26"/>
  <c r="X1002" i="26"/>
  <c r="X999" i="26"/>
  <c r="X996" i="26"/>
  <c r="X993" i="26"/>
  <c r="X990" i="26"/>
  <c r="X987" i="26"/>
  <c r="X984" i="26"/>
  <c r="X981" i="26"/>
  <c r="X978" i="26"/>
  <c r="X975" i="26"/>
  <c r="X972" i="26"/>
  <c r="X968" i="26"/>
  <c r="X965" i="26"/>
  <c r="X962" i="26"/>
  <c r="X959" i="26"/>
  <c r="X956" i="26"/>
  <c r="X953" i="26"/>
  <c r="X950" i="26"/>
  <c r="X947" i="26"/>
  <c r="X944" i="26"/>
  <c r="X941" i="26"/>
  <c r="X938" i="26"/>
  <c r="X935" i="26"/>
  <c r="X932" i="26"/>
  <c r="X929" i="26"/>
  <c r="X926" i="26"/>
  <c r="X923" i="26"/>
  <c r="X920" i="26"/>
  <c r="X917" i="26"/>
  <c r="X914" i="26"/>
  <c r="X911" i="26"/>
  <c r="X908" i="26"/>
  <c r="X905" i="26"/>
  <c r="X896" i="26"/>
  <c r="X893" i="26"/>
  <c r="X890" i="26"/>
  <c r="X887" i="26"/>
  <c r="X884" i="26"/>
  <c r="X881" i="26"/>
  <c r="X878" i="26"/>
  <c r="X875" i="26"/>
  <c r="X872" i="26"/>
  <c r="X869" i="26"/>
  <c r="X866" i="26"/>
  <c r="X863" i="26"/>
  <c r="X860" i="26"/>
  <c r="X857" i="26"/>
  <c r="X854" i="26"/>
  <c r="X851" i="26"/>
  <c r="X848" i="26"/>
  <c r="X845" i="26"/>
  <c r="X842" i="26"/>
  <c r="X839" i="26"/>
  <c r="X836" i="26"/>
  <c r="X833" i="26"/>
  <c r="X769" i="26"/>
  <c r="X766" i="26"/>
  <c r="X763" i="26"/>
  <c r="X687" i="26"/>
  <c r="X684" i="26"/>
  <c r="X681" i="26"/>
  <c r="X678" i="26"/>
  <c r="X675" i="26"/>
  <c r="X672" i="26"/>
  <c r="X669" i="26"/>
  <c r="X666" i="26"/>
  <c r="X663" i="26"/>
  <c r="X660" i="26"/>
  <c r="X657" i="26"/>
  <c r="X654" i="26"/>
  <c r="X651" i="26"/>
  <c r="X648" i="26"/>
  <c r="X645" i="26"/>
  <c r="X642" i="26"/>
  <c r="X639" i="26"/>
  <c r="X636" i="26"/>
  <c r="X633" i="26"/>
  <c r="X630" i="26"/>
  <c r="X627" i="26"/>
  <c r="X624" i="26"/>
  <c r="X618" i="26"/>
  <c r="X615" i="26"/>
  <c r="X612" i="26"/>
  <c r="X609" i="26"/>
  <c r="X606" i="26"/>
  <c r="X603" i="26"/>
  <c r="X600" i="26"/>
  <c r="X597" i="26"/>
  <c r="X594" i="26"/>
  <c r="X591" i="26"/>
  <c r="X588" i="26"/>
  <c r="X585" i="26"/>
  <c r="X582" i="26"/>
  <c r="X579" i="26"/>
  <c r="X576" i="26"/>
  <c r="X573" i="26"/>
  <c r="X570" i="26"/>
  <c r="X567" i="26"/>
  <c r="X564" i="26"/>
  <c r="X561" i="26"/>
  <c r="X558" i="26"/>
  <c r="X555" i="26"/>
  <c r="X552" i="26"/>
  <c r="X547" i="26"/>
  <c r="X544" i="26"/>
  <c r="X541" i="26"/>
  <c r="X538" i="26"/>
  <c r="X535" i="26"/>
  <c r="X532" i="26"/>
  <c r="X529" i="26"/>
  <c r="X526" i="26"/>
  <c r="X523" i="26"/>
  <c r="X520" i="26"/>
  <c r="X517" i="26"/>
  <c r="X514" i="26"/>
  <c r="X511" i="26"/>
  <c r="X508" i="26"/>
  <c r="X756" i="26"/>
  <c r="X753" i="26"/>
  <c r="X750" i="26"/>
  <c r="X747" i="26"/>
  <c r="X744" i="26"/>
  <c r="X741" i="26"/>
  <c r="X738" i="26"/>
  <c r="X735" i="26"/>
  <c r="X732" i="26"/>
  <c r="X729" i="26"/>
  <c r="X726" i="26"/>
  <c r="X723" i="26"/>
  <c r="X720" i="26"/>
  <c r="X717" i="26"/>
  <c r="X714" i="26"/>
  <c r="X711" i="26"/>
  <c r="X708" i="26"/>
  <c r="X705" i="26"/>
  <c r="X702" i="26"/>
  <c r="X699" i="26"/>
  <c r="X696" i="26"/>
  <c r="X693" i="26"/>
  <c r="X771" i="26"/>
  <c r="X768" i="26"/>
  <c r="X765" i="26"/>
  <c r="X689" i="26"/>
  <c r="X686" i="26"/>
  <c r="X683" i="26"/>
  <c r="X680" i="26"/>
  <c r="X677" i="26"/>
  <c r="X674" i="26"/>
  <c r="X671" i="26"/>
  <c r="X668" i="26"/>
  <c r="X665" i="26"/>
  <c r="X662" i="26"/>
  <c r="X659" i="26"/>
  <c r="X656" i="26"/>
  <c r="X653" i="26"/>
  <c r="X650" i="26"/>
  <c r="X647" i="26"/>
  <c r="X644" i="26"/>
  <c r="X641" i="26"/>
  <c r="X638" i="26"/>
  <c r="X635" i="26"/>
  <c r="X632" i="26"/>
  <c r="X629" i="26"/>
  <c r="X626" i="26"/>
  <c r="X623" i="26"/>
  <c r="X617" i="26"/>
  <c r="X614" i="26"/>
  <c r="X611" i="26"/>
  <c r="X608" i="26"/>
  <c r="X605" i="26"/>
  <c r="X602" i="26"/>
  <c r="X599" i="26"/>
  <c r="X596" i="26"/>
  <c r="X593" i="26"/>
  <c r="X590" i="26"/>
  <c r="X587" i="26"/>
  <c r="X584" i="26"/>
  <c r="X581" i="26"/>
  <c r="X578" i="26"/>
  <c r="X575" i="26"/>
  <c r="X572" i="26"/>
  <c r="X569" i="26"/>
  <c r="X566" i="26"/>
  <c r="X563" i="26"/>
  <c r="X560" i="26"/>
  <c r="X557" i="26"/>
  <c r="X554" i="26"/>
  <c r="X549" i="26"/>
  <c r="X546" i="26"/>
  <c r="X543" i="26"/>
  <c r="X540" i="26"/>
  <c r="X537" i="26"/>
  <c r="X534" i="26"/>
  <c r="X531" i="26"/>
  <c r="X528" i="26"/>
  <c r="X525" i="26"/>
  <c r="X522" i="26"/>
  <c r="X519" i="26"/>
  <c r="X516" i="26"/>
  <c r="X513" i="26"/>
  <c r="X510" i="26"/>
  <c r="X507" i="26"/>
  <c r="X758" i="26"/>
  <c r="X755" i="26"/>
  <c r="X752" i="26"/>
  <c r="X749" i="26"/>
  <c r="X746" i="26"/>
  <c r="X743" i="26"/>
  <c r="X740" i="26"/>
  <c r="X737" i="26"/>
  <c r="X734" i="26"/>
  <c r="X731" i="26"/>
  <c r="X728" i="26"/>
  <c r="X725" i="26"/>
  <c r="X722" i="26"/>
  <c r="X719" i="26"/>
  <c r="X716" i="26"/>
  <c r="X713" i="26"/>
  <c r="X710" i="26"/>
  <c r="X707" i="26"/>
  <c r="X704" i="26"/>
  <c r="X701" i="26"/>
  <c r="X698" i="26"/>
  <c r="X695" i="26"/>
  <c r="X692" i="26"/>
  <c r="X770" i="26"/>
  <c r="X767" i="26"/>
  <c r="X764" i="26"/>
  <c r="X688" i="26"/>
  <c r="X685" i="26"/>
  <c r="X682" i="26"/>
  <c r="X679" i="26"/>
  <c r="X676" i="26"/>
  <c r="X673" i="26"/>
  <c r="X670" i="26"/>
  <c r="X667" i="26"/>
  <c r="X664" i="26"/>
  <c r="X661" i="26"/>
  <c r="X658" i="26"/>
  <c r="X655" i="26"/>
  <c r="X652" i="26"/>
  <c r="X649" i="26"/>
  <c r="X646" i="26"/>
  <c r="X643" i="26"/>
  <c r="X640" i="26"/>
  <c r="X637" i="26"/>
  <c r="X634" i="26"/>
  <c r="X631" i="26"/>
  <c r="X628" i="26"/>
  <c r="X625" i="26"/>
  <c r="X616" i="26"/>
  <c r="X613" i="26"/>
  <c r="X610" i="26"/>
  <c r="X607" i="26"/>
  <c r="X604" i="26"/>
  <c r="X601" i="26"/>
  <c r="X598" i="26"/>
  <c r="X595" i="26"/>
  <c r="X592" i="26"/>
  <c r="X589" i="26"/>
  <c r="X586" i="26"/>
  <c r="X583" i="26"/>
  <c r="X580" i="26"/>
  <c r="X577" i="26"/>
  <c r="X574" i="26"/>
  <c r="X571" i="26"/>
  <c r="X568" i="26"/>
  <c r="X565" i="26"/>
  <c r="X562" i="26"/>
  <c r="X559" i="26"/>
  <c r="X556" i="26"/>
  <c r="X553" i="26"/>
  <c r="X548" i="26"/>
  <c r="X545" i="26"/>
  <c r="X542" i="26"/>
  <c r="X539" i="26"/>
  <c r="X536" i="26"/>
  <c r="X533" i="26"/>
  <c r="X530" i="26"/>
  <c r="X527" i="26"/>
  <c r="X524" i="26"/>
  <c r="X521" i="26"/>
  <c r="X518" i="26"/>
  <c r="X515" i="26"/>
  <c r="X512" i="26"/>
  <c r="X509" i="26"/>
  <c r="X757" i="26"/>
  <c r="X754" i="26"/>
  <c r="X751" i="26"/>
  <c r="X748" i="26"/>
  <c r="X745" i="26"/>
  <c r="X742" i="26"/>
  <c r="X739" i="26"/>
  <c r="X736" i="26"/>
  <c r="X733" i="26"/>
  <c r="X730" i="26"/>
  <c r="X727" i="26"/>
  <c r="X724" i="26"/>
  <c r="X721" i="26"/>
  <c r="X718" i="26"/>
  <c r="X715" i="26"/>
  <c r="X712" i="26"/>
  <c r="X709" i="26"/>
  <c r="X706" i="26"/>
  <c r="X703" i="26"/>
  <c r="X700" i="26"/>
  <c r="X697" i="26"/>
  <c r="X694" i="26"/>
  <c r="X505" i="26"/>
  <c r="X502" i="26"/>
  <c r="X499" i="26"/>
  <c r="X496" i="26"/>
  <c r="X493" i="26"/>
  <c r="X490" i="26"/>
  <c r="X487" i="26"/>
  <c r="X484" i="26"/>
  <c r="X504" i="26"/>
  <c r="X501" i="26"/>
  <c r="X498" i="26"/>
  <c r="X495" i="26"/>
  <c r="X492" i="26"/>
  <c r="X489" i="26"/>
  <c r="X486" i="26"/>
  <c r="X483" i="26"/>
  <c r="X506" i="26"/>
  <c r="X503" i="26"/>
  <c r="X500" i="26"/>
  <c r="X497" i="26"/>
  <c r="X494" i="26"/>
  <c r="X491" i="26"/>
  <c r="X488" i="26"/>
  <c r="X485" i="26"/>
  <c r="X1031" i="26"/>
  <c r="X1030" i="26"/>
  <c r="X1029" i="26"/>
  <c r="X1028" i="26"/>
  <c r="X1027" i="26"/>
  <c r="X1026" i="26"/>
  <c r="X1037" i="26"/>
  <c r="X1025" i="26"/>
  <c r="X1036" i="26"/>
  <c r="X1024" i="26"/>
  <c r="X1035" i="26"/>
  <c r="X1038" i="26"/>
  <c r="X1034" i="26"/>
  <c r="W482" i="26"/>
  <c r="X1033" i="26"/>
  <c r="X1032" i="26"/>
  <c r="BJ248" i="26"/>
  <c r="BH102" i="26"/>
  <c r="AN50" i="26"/>
  <c r="AM52" i="26"/>
  <c r="BJ104" i="26"/>
  <c r="AL264" i="26"/>
  <c r="BJ103" i="26"/>
  <c r="AC1038" i="26"/>
  <c r="AD482" i="26"/>
  <c r="AC1037" i="26"/>
  <c r="AC1036" i="26"/>
  <c r="AC1035" i="26"/>
  <c r="AC1034" i="26"/>
  <c r="AC1033" i="26"/>
  <c r="AC1032" i="26"/>
  <c r="AC1031" i="26"/>
  <c r="AC1030" i="26"/>
  <c r="AC1029" i="26"/>
  <c r="AC1028" i="26"/>
  <c r="AC1027" i="26"/>
  <c r="AC1026" i="26"/>
  <c r="AC1025" i="26"/>
  <c r="AC1024" i="26"/>
  <c r="AC1023" i="26"/>
  <c r="AC1022" i="26"/>
  <c r="AC1021" i="26"/>
  <c r="AC1020" i="26"/>
  <c r="AC1019" i="26"/>
  <c r="AC1018" i="26"/>
  <c r="AC1017" i="26"/>
  <c r="AC1016" i="26"/>
  <c r="AC1015" i="26"/>
  <c r="AC1014" i="26"/>
  <c r="AC1013" i="26"/>
  <c r="AC1012" i="26"/>
  <c r="AC1011" i="26"/>
  <c r="AC1010" i="26"/>
  <c r="AC1009" i="26"/>
  <c r="AC1008" i="26"/>
  <c r="AC1007" i="26"/>
  <c r="AC1006" i="26"/>
  <c r="AC1005" i="26"/>
  <c r="AC1004" i="26"/>
  <c r="AC1003" i="26"/>
  <c r="AC1002" i="26"/>
  <c r="AC1001" i="26"/>
  <c r="AC1000" i="26"/>
  <c r="AC999" i="26"/>
  <c r="AC998" i="26"/>
  <c r="AC997" i="26"/>
  <c r="AC996" i="26"/>
  <c r="AC995" i="26"/>
  <c r="AC994" i="26"/>
  <c r="AC993" i="26"/>
  <c r="AC992" i="26"/>
  <c r="AC991" i="26"/>
  <c r="AC990" i="26"/>
  <c r="AC989" i="26"/>
  <c r="AC988" i="26"/>
  <c r="AC987" i="26"/>
  <c r="AC986" i="26"/>
  <c r="AC985" i="26"/>
  <c r="AC984" i="26"/>
  <c r="AC983" i="26"/>
  <c r="AC969" i="26"/>
  <c r="AC968" i="26"/>
  <c r="AC982" i="26"/>
  <c r="AC981" i="26"/>
  <c r="AC980" i="26"/>
  <c r="AC979" i="26"/>
  <c r="AC978" i="26"/>
  <c r="AC977" i="26"/>
  <c r="AC976" i="26"/>
  <c r="AC975" i="26"/>
  <c r="AC974" i="26"/>
  <c r="AC973" i="26"/>
  <c r="AC972" i="26"/>
  <c r="AC967" i="26"/>
  <c r="AC966" i="26"/>
  <c r="AC965" i="26"/>
  <c r="AC964" i="26"/>
  <c r="AC963" i="26"/>
  <c r="AC962" i="26"/>
  <c r="AC961" i="26"/>
  <c r="AC960" i="26"/>
  <c r="AC959" i="26"/>
  <c r="AC958" i="26"/>
  <c r="AC957" i="26"/>
  <c r="AC956" i="26"/>
  <c r="AC953" i="26"/>
  <c r="AC952" i="26"/>
  <c r="AC951" i="26"/>
  <c r="AC950" i="26"/>
  <c r="AC949" i="26"/>
  <c r="AC948" i="26"/>
  <c r="AC947" i="26"/>
  <c r="AC946" i="26"/>
  <c r="AC945" i="26"/>
  <c r="AC944" i="26"/>
  <c r="AC943" i="26"/>
  <c r="AC942" i="26"/>
  <c r="AC955" i="26"/>
  <c r="AC941" i="26"/>
  <c r="AC940" i="26"/>
  <c r="AC939" i="26"/>
  <c r="AC938" i="26"/>
  <c r="AC937" i="26"/>
  <c r="AC936" i="26"/>
  <c r="AC935" i="26"/>
  <c r="AC934" i="26"/>
  <c r="AC933" i="26"/>
  <c r="AC932" i="26"/>
  <c r="AC931" i="26"/>
  <c r="AC930" i="26"/>
  <c r="AC929" i="26"/>
  <c r="AC928" i="26"/>
  <c r="AC927" i="26"/>
  <c r="AC926" i="26"/>
  <c r="AC925" i="26"/>
  <c r="AC898" i="26"/>
  <c r="AC897" i="26"/>
  <c r="AC896" i="26"/>
  <c r="AC895" i="26"/>
  <c r="AC894" i="26"/>
  <c r="AC893" i="26"/>
  <c r="AC892" i="26"/>
  <c r="AC921" i="26"/>
  <c r="AC920" i="26"/>
  <c r="AC919" i="26"/>
  <c r="AC918" i="26"/>
  <c r="AC917" i="26"/>
  <c r="AC916" i="26"/>
  <c r="AC915" i="26"/>
  <c r="AC914" i="26"/>
  <c r="AC913" i="26"/>
  <c r="AC912" i="26"/>
  <c r="AC911" i="26"/>
  <c r="AC910" i="26"/>
  <c r="AC909" i="26"/>
  <c r="AC908" i="26"/>
  <c r="AC907" i="26"/>
  <c r="AC906" i="26"/>
  <c r="AC905" i="26"/>
  <c r="AC904" i="26"/>
  <c r="AC903" i="26"/>
  <c r="AC922" i="26"/>
  <c r="AC954" i="26"/>
  <c r="AC891" i="26"/>
  <c r="AC890" i="26"/>
  <c r="AC889" i="26"/>
  <c r="AC888" i="26"/>
  <c r="AC887" i="26"/>
  <c r="AC924" i="26"/>
  <c r="AC923" i="26"/>
  <c r="AC886" i="26"/>
  <c r="AC885" i="26"/>
  <c r="AC884" i="26"/>
  <c r="AC883" i="26"/>
  <c r="AC882" i="26"/>
  <c r="AC881" i="26"/>
  <c r="AC880" i="26"/>
  <c r="AC879" i="26"/>
  <c r="AC878" i="26"/>
  <c r="AC877" i="26"/>
  <c r="AC876" i="26"/>
  <c r="AC875" i="26"/>
  <c r="AC874" i="26"/>
  <c r="AC873" i="26"/>
  <c r="AC872" i="26"/>
  <c r="AC871" i="26"/>
  <c r="AC870" i="26"/>
  <c r="AC869" i="26"/>
  <c r="AC868" i="26"/>
  <c r="AC867" i="26"/>
  <c r="AC866" i="26"/>
  <c r="AC865" i="26"/>
  <c r="AC864" i="26"/>
  <c r="AC863" i="26"/>
  <c r="AC862" i="26"/>
  <c r="AC861" i="26"/>
  <c r="AC860" i="26"/>
  <c r="AC859" i="26"/>
  <c r="AC858" i="26"/>
  <c r="AC857" i="26"/>
  <c r="AC856" i="26"/>
  <c r="AC855" i="26"/>
  <c r="AC854" i="26"/>
  <c r="AC853" i="26"/>
  <c r="AC852" i="26"/>
  <c r="AC851" i="26"/>
  <c r="AC850" i="26"/>
  <c r="AC849" i="26"/>
  <c r="AC848" i="26"/>
  <c r="AC847" i="26"/>
  <c r="AC846" i="26"/>
  <c r="AC845" i="26"/>
  <c r="AC844" i="26"/>
  <c r="AC843" i="26"/>
  <c r="AC829" i="26"/>
  <c r="AC828" i="26"/>
  <c r="AC827" i="26"/>
  <c r="AC826" i="26"/>
  <c r="AC825" i="26"/>
  <c r="AC824" i="26"/>
  <c r="AC823" i="26"/>
  <c r="AC822" i="26"/>
  <c r="AC821" i="26"/>
  <c r="AC820" i="26"/>
  <c r="AC819" i="26"/>
  <c r="AC818" i="26"/>
  <c r="AC817" i="26"/>
  <c r="AC816" i="26"/>
  <c r="AC815" i="26"/>
  <c r="AC814" i="26"/>
  <c r="AC813" i="26"/>
  <c r="AC812" i="26"/>
  <c r="AC811" i="26"/>
  <c r="AC842" i="26"/>
  <c r="AC841" i="26"/>
  <c r="AC840" i="26"/>
  <c r="AC839" i="26"/>
  <c r="AC838" i="26"/>
  <c r="AC837" i="26"/>
  <c r="AC836" i="26"/>
  <c r="AC835" i="26"/>
  <c r="AC834" i="26"/>
  <c r="AC833" i="26"/>
  <c r="AC832" i="26"/>
  <c r="AC810" i="26"/>
  <c r="AC809" i="26"/>
  <c r="AC808" i="26"/>
  <c r="AC807" i="26"/>
  <c r="AC806" i="26"/>
  <c r="AC805" i="26"/>
  <c r="AC804" i="26"/>
  <c r="AC803" i="26"/>
  <c r="AC802" i="26"/>
  <c r="AC801" i="26"/>
  <c r="AC800" i="26"/>
  <c r="AC799" i="26"/>
  <c r="AC798" i="26"/>
  <c r="AC797" i="26"/>
  <c r="AC796" i="26"/>
  <c r="AC795" i="26"/>
  <c r="AC794" i="26"/>
  <c r="AC793" i="26"/>
  <c r="AC792" i="26"/>
  <c r="AC791" i="26"/>
  <c r="AC790" i="26"/>
  <c r="AC789" i="26"/>
  <c r="AC788" i="26"/>
  <c r="AC787" i="26"/>
  <c r="AC786" i="26"/>
  <c r="AC785" i="26"/>
  <c r="AC784" i="26"/>
  <c r="AC783" i="26"/>
  <c r="AC782" i="26"/>
  <c r="AC781" i="26"/>
  <c r="AC780" i="26"/>
  <c r="AC779" i="26"/>
  <c r="AC778" i="26"/>
  <c r="AC777" i="26"/>
  <c r="AC776" i="26"/>
  <c r="AC775" i="26"/>
  <c r="AC774" i="26"/>
  <c r="AC773" i="26"/>
  <c r="AC772" i="26"/>
  <c r="AC771" i="26"/>
  <c r="AC758" i="26"/>
  <c r="AC757" i="26"/>
  <c r="AC756" i="26"/>
  <c r="AC755" i="26"/>
  <c r="AC754" i="26"/>
  <c r="AC753" i="26"/>
  <c r="AC752" i="26"/>
  <c r="AC751" i="26"/>
  <c r="AC750" i="26"/>
  <c r="AC749" i="26"/>
  <c r="AC748" i="26"/>
  <c r="AC747" i="26"/>
  <c r="AC746" i="26"/>
  <c r="AC745" i="26"/>
  <c r="AC744" i="26"/>
  <c r="AC743" i="26"/>
  <c r="AC742" i="26"/>
  <c r="AC741" i="26"/>
  <c r="AC740" i="26"/>
  <c r="AC739" i="26"/>
  <c r="AC738" i="26"/>
  <c r="AC737" i="26"/>
  <c r="AC736" i="26"/>
  <c r="AC735" i="26"/>
  <c r="AC770" i="26"/>
  <c r="AC769" i="26"/>
  <c r="AC768" i="26"/>
  <c r="AC767" i="26"/>
  <c r="AC766" i="26"/>
  <c r="AC765" i="26"/>
  <c r="AC764" i="26"/>
  <c r="AC763" i="26"/>
  <c r="AC734" i="26"/>
  <c r="AC733" i="26"/>
  <c r="AC732" i="26"/>
  <c r="AC731" i="26"/>
  <c r="AC730" i="26"/>
  <c r="AC729" i="26"/>
  <c r="AC728" i="26"/>
  <c r="AC727" i="26"/>
  <c r="AC726" i="26"/>
  <c r="AC725" i="26"/>
  <c r="AC724" i="26"/>
  <c r="AC723" i="26"/>
  <c r="AC722" i="26"/>
  <c r="AC721" i="26"/>
  <c r="AC720" i="26"/>
  <c r="AC719" i="26"/>
  <c r="AC718" i="26"/>
  <c r="AC717" i="26"/>
  <c r="AC716" i="26"/>
  <c r="AC715" i="26"/>
  <c r="AC714" i="26"/>
  <c r="AC713" i="26"/>
  <c r="AC712" i="26"/>
  <c r="AC711" i="26"/>
  <c r="AC710" i="26"/>
  <c r="AC709" i="26"/>
  <c r="AC708" i="26"/>
  <c r="AC707" i="26"/>
  <c r="AC706" i="26"/>
  <c r="AC705" i="26"/>
  <c r="AC704" i="26"/>
  <c r="AC689" i="26"/>
  <c r="AC688" i="26"/>
  <c r="AC687" i="26"/>
  <c r="AC686" i="26"/>
  <c r="AC685" i="26"/>
  <c r="AC684" i="26"/>
  <c r="AC683" i="26"/>
  <c r="AC682" i="26"/>
  <c r="AC681" i="26"/>
  <c r="AC680" i="26"/>
  <c r="AC679" i="26"/>
  <c r="AC678" i="26"/>
  <c r="AC677" i="26"/>
  <c r="AC676" i="26"/>
  <c r="AC675" i="26"/>
  <c r="AC703" i="26"/>
  <c r="AC702" i="26"/>
  <c r="AC701" i="26"/>
  <c r="AC700" i="26"/>
  <c r="AC699" i="26"/>
  <c r="AC698" i="26"/>
  <c r="AC697" i="26"/>
  <c r="AC696" i="26"/>
  <c r="AC695" i="26"/>
  <c r="AC694" i="26"/>
  <c r="AC693" i="26"/>
  <c r="AC692" i="26"/>
  <c r="AC673" i="26"/>
  <c r="AC671" i="26"/>
  <c r="AC670" i="26"/>
  <c r="AC669" i="26"/>
  <c r="AC668" i="26"/>
  <c r="AC667" i="26"/>
  <c r="AC666" i="26"/>
  <c r="AC665" i="26"/>
  <c r="AC664" i="26"/>
  <c r="AC663" i="26"/>
  <c r="AC662" i="26"/>
  <c r="AC661" i="26"/>
  <c r="AC660" i="26"/>
  <c r="AC659" i="26"/>
  <c r="AC658" i="26"/>
  <c r="AC657" i="26"/>
  <c r="AC656" i="26"/>
  <c r="AC655" i="26"/>
  <c r="AC654" i="26"/>
  <c r="AC653" i="26"/>
  <c r="AC652" i="26"/>
  <c r="AC651" i="26"/>
  <c r="AC650" i="26"/>
  <c r="AC649" i="26"/>
  <c r="AC648" i="26"/>
  <c r="AC647" i="26"/>
  <c r="AC672" i="26"/>
  <c r="AC674" i="26"/>
  <c r="AC618" i="26"/>
  <c r="AC617" i="26"/>
  <c r="AC616" i="26"/>
  <c r="AC615" i="26"/>
  <c r="AC614" i="26"/>
  <c r="AC613" i="26"/>
  <c r="AC646" i="26"/>
  <c r="AC645" i="26"/>
  <c r="AC644" i="26"/>
  <c r="AC643" i="26"/>
  <c r="AC642" i="26"/>
  <c r="AC641" i="26"/>
  <c r="AC640" i="26"/>
  <c r="AC639" i="26"/>
  <c r="AC638" i="26"/>
  <c r="AC637" i="26"/>
  <c r="AC636" i="26"/>
  <c r="AC635" i="26"/>
  <c r="AC634" i="26"/>
  <c r="AC633" i="26"/>
  <c r="AC632" i="26"/>
  <c r="AC631" i="26"/>
  <c r="AC630" i="26"/>
  <c r="AC629" i="26"/>
  <c r="AC628" i="26"/>
  <c r="AC627" i="26"/>
  <c r="AC626" i="26"/>
  <c r="AC625" i="26"/>
  <c r="AC624" i="26"/>
  <c r="AC623" i="26"/>
  <c r="AC612" i="26"/>
  <c r="AC611" i="26"/>
  <c r="AC610" i="26"/>
  <c r="AC609" i="26"/>
  <c r="AC608" i="26"/>
  <c r="AC607" i="26"/>
  <c r="AC606" i="26"/>
  <c r="AC605" i="26"/>
  <c r="AC604" i="26"/>
  <c r="AC603" i="26"/>
  <c r="AC602" i="26"/>
  <c r="AC601" i="26"/>
  <c r="AC600" i="26"/>
  <c r="AC599" i="26"/>
  <c r="AC598" i="26"/>
  <c r="AC597" i="26"/>
  <c r="AC596" i="26"/>
  <c r="AC595" i="26"/>
  <c r="AC594" i="26"/>
  <c r="AC593" i="26"/>
  <c r="AC592" i="26"/>
  <c r="AC591" i="26"/>
  <c r="AC590" i="26"/>
  <c r="AC589" i="26"/>
  <c r="AC588" i="26"/>
  <c r="AC587" i="26"/>
  <c r="AC586" i="26"/>
  <c r="AC585" i="26"/>
  <c r="AC584" i="26"/>
  <c r="AC582" i="26"/>
  <c r="AC581" i="26"/>
  <c r="AC580" i="26"/>
  <c r="AC579" i="26"/>
  <c r="AC578" i="26"/>
  <c r="AC577" i="26"/>
  <c r="AC576" i="26"/>
  <c r="AC575" i="26"/>
  <c r="AC574" i="26"/>
  <c r="AC573" i="26"/>
  <c r="AC572" i="26"/>
  <c r="AC571" i="26"/>
  <c r="AC570" i="26"/>
  <c r="AC569" i="26"/>
  <c r="AC568" i="26"/>
  <c r="AC567" i="26"/>
  <c r="AC566" i="26"/>
  <c r="AC565" i="26"/>
  <c r="AC564" i="26"/>
  <c r="AC563" i="26"/>
  <c r="AC562" i="26"/>
  <c r="AC561" i="26"/>
  <c r="AC560" i="26"/>
  <c r="AC559" i="26"/>
  <c r="AC558" i="26"/>
  <c r="AC557" i="26"/>
  <c r="AC556" i="26"/>
  <c r="AC555" i="26"/>
  <c r="AC554" i="26"/>
  <c r="AC553" i="26"/>
  <c r="AC583" i="26"/>
  <c r="AC552" i="26"/>
  <c r="AC548" i="26"/>
  <c r="AC544" i="26"/>
  <c r="AC540" i="26"/>
  <c r="AC536" i="26"/>
  <c r="AC532" i="26"/>
  <c r="AC525" i="26"/>
  <c r="AC529" i="26"/>
  <c r="AC528" i="26"/>
  <c r="AC549" i="26"/>
  <c r="AC545" i="26"/>
  <c r="AC541" i="26"/>
  <c r="AC537" i="26"/>
  <c r="AC533" i="26"/>
  <c r="AC527" i="26"/>
  <c r="AC530" i="26"/>
  <c r="AC523" i="26"/>
  <c r="AC522" i="26"/>
  <c r="AC521" i="26"/>
  <c r="AC520" i="26"/>
  <c r="AC519" i="26"/>
  <c r="AC518" i="26"/>
  <c r="AC517" i="26"/>
  <c r="AC516" i="26"/>
  <c r="AC515" i="26"/>
  <c r="AC514" i="26"/>
  <c r="AC513" i="26"/>
  <c r="AC512" i="26"/>
  <c r="AC511" i="26"/>
  <c r="AC510" i="26"/>
  <c r="AC509" i="26"/>
  <c r="AC508" i="26"/>
  <c r="AC507" i="26"/>
  <c r="AC506" i="26"/>
  <c r="AC505" i="26"/>
  <c r="AC504" i="26"/>
  <c r="AC503" i="26"/>
  <c r="AC502" i="26"/>
  <c r="AC501" i="26"/>
  <c r="AC500" i="26"/>
  <c r="AC499" i="26"/>
  <c r="AC498" i="26"/>
  <c r="AC497" i="26"/>
  <c r="AC496" i="26"/>
  <c r="AC495" i="26"/>
  <c r="AC494" i="26"/>
  <c r="AC493" i="26"/>
  <c r="AC492" i="26"/>
  <c r="AC491" i="26"/>
  <c r="AC490" i="26"/>
  <c r="AC489" i="26"/>
  <c r="AC488" i="26"/>
  <c r="AC487" i="26"/>
  <c r="AC486" i="26"/>
  <c r="AC485" i="26"/>
  <c r="AC484" i="26"/>
  <c r="AC483" i="26"/>
  <c r="AC546" i="26"/>
  <c r="AC542" i="26"/>
  <c r="AC538" i="26"/>
  <c r="AC534" i="26"/>
  <c r="AC526" i="26"/>
  <c r="AC547" i="26"/>
  <c r="AC539" i="26"/>
  <c r="AC531" i="26"/>
  <c r="AC543" i="26"/>
  <c r="AC535" i="26"/>
  <c r="AC524" i="26"/>
  <c r="BJ249" i="26"/>
  <c r="AB26" i="79" l="1"/>
  <c r="AB83" i="82"/>
  <c r="AB83" i="81"/>
  <c r="X9" i="81"/>
  <c r="X9" i="82"/>
  <c r="AA8" i="81"/>
  <c r="AA8" i="82"/>
  <c r="Y8" i="81"/>
  <c r="Y8" i="82"/>
  <c r="AB9" i="81"/>
  <c r="AB80" i="81" s="1"/>
  <c r="AB84" i="81" s="1"/>
  <c r="AB9" i="82"/>
  <c r="Z80" i="82"/>
  <c r="Z85" i="82"/>
  <c r="AA78" i="82"/>
  <c r="AA79" i="82"/>
  <c r="Z30" i="73"/>
  <c r="AA45" i="73"/>
  <c r="AA49" i="73" s="1"/>
  <c r="AA42" i="72"/>
  <c r="AA46" i="72" s="1"/>
  <c r="AA14" i="71"/>
  <c r="AA14" i="73"/>
  <c r="AA30" i="73" s="1"/>
  <c r="AA13" i="82" s="1"/>
  <c r="Z57" i="71"/>
  <c r="AB71" i="2"/>
  <c r="AM84" i="26"/>
  <c r="AM85" i="26"/>
  <c r="AA23" i="79"/>
  <c r="AA27" i="79" s="1"/>
  <c r="X9" i="79"/>
  <c r="X9" i="77"/>
  <c r="X9" i="73"/>
  <c r="X9" i="71"/>
  <c r="X9" i="72"/>
  <c r="X12" i="2"/>
  <c r="X8" i="17"/>
  <c r="W25" i="26"/>
  <c r="V26" i="26"/>
  <c r="W20" i="17"/>
  <c r="W25" i="17" s="1"/>
  <c r="W13" i="2"/>
  <c r="AA22" i="77"/>
  <c r="Z9" i="67" s="1"/>
  <c r="AB310" i="26"/>
  <c r="AB354" i="26"/>
  <c r="AB348" i="26"/>
  <c r="AB309" i="26"/>
  <c r="AB406" i="26"/>
  <c r="AB401" i="26"/>
  <c r="AB328" i="26"/>
  <c r="AB430" i="26"/>
  <c r="AB355" i="26"/>
  <c r="AB373" i="26"/>
  <c r="AB398" i="26"/>
  <c r="AB311" i="26"/>
  <c r="AB364" i="26"/>
  <c r="AB424" i="26"/>
  <c r="AB326" i="26"/>
  <c r="AB306" i="26"/>
  <c r="AB319" i="26"/>
  <c r="AB416" i="26"/>
  <c r="AB332" i="26"/>
  <c r="AB335" i="26"/>
  <c r="AB367" i="26"/>
  <c r="AC302" i="26"/>
  <c r="AB337" i="26"/>
  <c r="AB338" i="26"/>
  <c r="AB329" i="26"/>
  <c r="AB434" i="26"/>
  <c r="AB426" i="26"/>
  <c r="AB327" i="26"/>
  <c r="AB313" i="26"/>
  <c r="AB324" i="26"/>
  <c r="AB381" i="26"/>
  <c r="AB385" i="26"/>
  <c r="AB410" i="26"/>
  <c r="AB428" i="26"/>
  <c r="AB330" i="26"/>
  <c r="AB395" i="26"/>
  <c r="AB314" i="26"/>
  <c r="AB357" i="26"/>
  <c r="AB340" i="26"/>
  <c r="AB349" i="26"/>
  <c r="AB427" i="26"/>
  <c r="AB358" i="26"/>
  <c r="AB331" i="26"/>
  <c r="AB393" i="26"/>
  <c r="AB375" i="26"/>
  <c r="AB356" i="26"/>
  <c r="AB308" i="26"/>
  <c r="AB387" i="26"/>
  <c r="AB390" i="26"/>
  <c r="AB342" i="26"/>
  <c r="AB351" i="26"/>
  <c r="AB347" i="26"/>
  <c r="AB405" i="26"/>
  <c r="AB397" i="26"/>
  <c r="AB376" i="26"/>
  <c r="AB431" i="26"/>
  <c r="AB320" i="26"/>
  <c r="AB394" i="26"/>
  <c r="AB415" i="26"/>
  <c r="AB366" i="26"/>
  <c r="AB380" i="26"/>
  <c r="AB318" i="26"/>
  <c r="AB383" i="26"/>
  <c r="AB368" i="26"/>
  <c r="AB411" i="26"/>
  <c r="AB346" i="26"/>
  <c r="AB363" i="26"/>
  <c r="AB343" i="26"/>
  <c r="AB408" i="26"/>
  <c r="AB436" i="26"/>
  <c r="AB341" i="26"/>
  <c r="AB404" i="26"/>
  <c r="AB414" i="26"/>
  <c r="AB352" i="26"/>
  <c r="AB304" i="26"/>
  <c r="AB378" i="26"/>
  <c r="AB379" i="26"/>
  <c r="AB371" i="26"/>
  <c r="AB392" i="26"/>
  <c r="AB365" i="26"/>
  <c r="AB422" i="26"/>
  <c r="AB353" i="26"/>
  <c r="AB417" i="26"/>
  <c r="AB344" i="26"/>
  <c r="AB372" i="26"/>
  <c r="AB419" i="26"/>
  <c r="AB409" i="26"/>
  <c r="AB388" i="26"/>
  <c r="AB389" i="26"/>
  <c r="AB382" i="26"/>
  <c r="AB402" i="26"/>
  <c r="AB350" i="26"/>
  <c r="AB305" i="26"/>
  <c r="AB396" i="26"/>
  <c r="AB400" i="26"/>
  <c r="AB429" i="26"/>
  <c r="AB361" i="26"/>
  <c r="AB322" i="26"/>
  <c r="AB303" i="26"/>
  <c r="AB345" i="26"/>
  <c r="AB407" i="26"/>
  <c r="AB399" i="26"/>
  <c r="AB391" i="26"/>
  <c r="AB336" i="26"/>
  <c r="AB425" i="26"/>
  <c r="AB333" i="26"/>
  <c r="AB421" i="26"/>
  <c r="AB412" i="26"/>
  <c r="AB420" i="26"/>
  <c r="AB403" i="26"/>
  <c r="AB317" i="26"/>
  <c r="AB323" i="26"/>
  <c r="AB418" i="26"/>
  <c r="AB360" i="26"/>
  <c r="AB432" i="26"/>
  <c r="AB334" i="26"/>
  <c r="AB377" i="26"/>
  <c r="AB339" i="26"/>
  <c r="AB307" i="26"/>
  <c r="AB312" i="26"/>
  <c r="AB321" i="26"/>
  <c r="AB384" i="26"/>
  <c r="AB316" i="26"/>
  <c r="AB386" i="26"/>
  <c r="AB435" i="26"/>
  <c r="AB433" i="26"/>
  <c r="AB423" i="26"/>
  <c r="AB413" i="26"/>
  <c r="AB325" i="26"/>
  <c r="AB315" i="26"/>
  <c r="AB359" i="26"/>
  <c r="AB362" i="26"/>
  <c r="AB374" i="26"/>
  <c r="AB48" i="73"/>
  <c r="AB28" i="17"/>
  <c r="AB21" i="77"/>
  <c r="AB39" i="17"/>
  <c r="AB45" i="72"/>
  <c r="AB67" i="71"/>
  <c r="B10" i="67"/>
  <c r="AB9" i="77"/>
  <c r="AB18" i="77" s="1"/>
  <c r="AB9" i="72"/>
  <c r="AB42" i="72" s="1"/>
  <c r="AB9" i="79"/>
  <c r="AB9" i="73"/>
  <c r="AB9" i="71"/>
  <c r="AB64" i="71" s="1"/>
  <c r="Y8" i="79"/>
  <c r="Y8" i="73"/>
  <c r="Y8" i="71"/>
  <c r="Y8" i="77"/>
  <c r="Y8" i="72"/>
  <c r="E9" i="67"/>
  <c r="AA8" i="79"/>
  <c r="AA8" i="77"/>
  <c r="AA8" i="73"/>
  <c r="AA8" i="71"/>
  <c r="A9" i="67"/>
  <c r="AA8" i="72"/>
  <c r="AB41" i="17"/>
  <c r="X344" i="26"/>
  <c r="X432" i="26"/>
  <c r="X405" i="26"/>
  <c r="X355" i="26"/>
  <c r="X367" i="26"/>
  <c r="X433" i="26"/>
  <c r="X398" i="26"/>
  <c r="X328" i="26"/>
  <c r="X424" i="26"/>
  <c r="X380" i="26"/>
  <c r="X364" i="26"/>
  <c r="X395" i="26"/>
  <c r="X319" i="26"/>
  <c r="X317" i="26"/>
  <c r="X341" i="26"/>
  <c r="X376" i="26"/>
  <c r="X338" i="26"/>
  <c r="X314" i="26"/>
  <c r="X308" i="26"/>
  <c r="X408" i="26"/>
  <c r="X316" i="26"/>
  <c r="X435" i="26"/>
  <c r="X366" i="26"/>
  <c r="X419" i="26"/>
  <c r="X383" i="26"/>
  <c r="X307" i="26"/>
  <c r="X305" i="26"/>
  <c r="X322" i="26"/>
  <c r="X397" i="26"/>
  <c r="X374" i="26"/>
  <c r="X430" i="26"/>
  <c r="X426" i="26"/>
  <c r="X396" i="26"/>
  <c r="X423" i="26"/>
  <c r="X354" i="26"/>
  <c r="X413" i="26"/>
  <c r="X371" i="26"/>
  <c r="X382" i="26"/>
  <c r="X327" i="26"/>
  <c r="X310" i="26"/>
  <c r="X340" i="26"/>
  <c r="X351" i="26"/>
  <c r="X387" i="26"/>
  <c r="X336" i="26"/>
  <c r="X356" i="26"/>
  <c r="X412" i="26"/>
  <c r="X434" i="26"/>
  <c r="X415" i="26"/>
  <c r="X401" i="26"/>
  <c r="X357" i="26"/>
  <c r="X349" i="26"/>
  <c r="X315" i="26"/>
  <c r="X342" i="26"/>
  <c r="X339" i="26"/>
  <c r="X350" i="26"/>
  <c r="X361" i="26"/>
  <c r="X390" i="26"/>
  <c r="X422" i="26"/>
  <c r="X403" i="26"/>
  <c r="X389" i="26"/>
  <c r="X406" i="26"/>
  <c r="X337" i="26"/>
  <c r="X303" i="26"/>
  <c r="X323" i="26"/>
  <c r="X420" i="26"/>
  <c r="X332" i="26"/>
  <c r="X346" i="26"/>
  <c r="X384" i="26"/>
  <c r="X410" i="26"/>
  <c r="X399" i="26"/>
  <c r="X431" i="26"/>
  <c r="X391" i="26"/>
  <c r="X377" i="26"/>
  <c r="X352" i="26"/>
  <c r="X318" i="26"/>
  <c r="X353" i="26"/>
  <c r="X311" i="26"/>
  <c r="X381" i="26"/>
  <c r="X335" i="26"/>
  <c r="X402" i="26"/>
  <c r="X400" i="26"/>
  <c r="X313" i="26"/>
  <c r="X429" i="26"/>
  <c r="X379" i="26"/>
  <c r="X363" i="26"/>
  <c r="X321" i="26"/>
  <c r="X306" i="26"/>
  <c r="X345" i="26"/>
  <c r="X393" i="26"/>
  <c r="X385" i="26"/>
  <c r="X304" i="26"/>
  <c r="X417" i="26"/>
  <c r="X347" i="26"/>
  <c r="X411" i="26"/>
  <c r="X404" i="26"/>
  <c r="X324" i="26"/>
  <c r="X343" i="26"/>
  <c r="X360" i="26"/>
  <c r="X427" i="26"/>
  <c r="X365" i="26"/>
  <c r="X362" i="26"/>
  <c r="X309" i="26"/>
  <c r="X416" i="26"/>
  <c r="X333" i="26"/>
  <c r="X409" i="26"/>
  <c r="X359" i="26"/>
  <c r="X358" i="26"/>
  <c r="X386" i="26"/>
  <c r="X436" i="26"/>
  <c r="X428" i="26"/>
  <c r="X414" i="26"/>
  <c r="X375" i="26"/>
  <c r="X394" i="26"/>
  <c r="X348" i="26"/>
  <c r="X326" i="26"/>
  <c r="X372" i="26"/>
  <c r="X334" i="26"/>
  <c r="X331" i="26"/>
  <c r="X330" i="26"/>
  <c r="X418" i="26"/>
  <c r="X421" i="26"/>
  <c r="X425" i="26"/>
  <c r="X392" i="26"/>
  <c r="X378" i="26"/>
  <c r="X407" i="26"/>
  <c r="X368" i="26"/>
  <c r="X329" i="26"/>
  <c r="X312" i="26"/>
  <c r="X325" i="26"/>
  <c r="X388" i="26"/>
  <c r="X373" i="26"/>
  <c r="X320" i="26"/>
  <c r="W302" i="26"/>
  <c r="AD26" i="26"/>
  <c r="AC30" i="26"/>
  <c r="AC31" i="26"/>
  <c r="AC84" i="82" s="1"/>
  <c r="AB12" i="2"/>
  <c r="AC25" i="26"/>
  <c r="AB8" i="17"/>
  <c r="W1030" i="26"/>
  <c r="W1018" i="26"/>
  <c r="W1006" i="26"/>
  <c r="W994" i="26"/>
  <c r="W982" i="26"/>
  <c r="W966" i="26"/>
  <c r="W954" i="26"/>
  <c r="W944" i="26"/>
  <c r="W932" i="26"/>
  <c r="W903" i="26"/>
  <c r="W915" i="26"/>
  <c r="W889" i="26"/>
  <c r="W885" i="26"/>
  <c r="W864" i="26"/>
  <c r="W855" i="26"/>
  <c r="W837" i="26"/>
  <c r="W850" i="26"/>
  <c r="W825" i="26"/>
  <c r="W799" i="26"/>
  <c r="W787" i="26"/>
  <c r="W782" i="26"/>
  <c r="W770" i="26"/>
  <c r="W754" i="26"/>
  <c r="W742" i="26"/>
  <c r="W730" i="26"/>
  <c r="W718" i="26"/>
  <c r="W706" i="26"/>
  <c r="W680" i="26"/>
  <c r="W695" i="26"/>
  <c r="W667" i="26"/>
  <c r="W655" i="26"/>
  <c r="W644" i="26"/>
  <c r="W632" i="26"/>
  <c r="W648" i="26"/>
  <c r="W611" i="26"/>
  <c r="W596" i="26"/>
  <c r="W574" i="26"/>
  <c r="W562" i="26"/>
  <c r="W593" i="26"/>
  <c r="W538" i="26"/>
  <c r="W526" i="26"/>
  <c r="W518" i="26"/>
  <c r="W506" i="26"/>
  <c r="W494" i="26"/>
  <c r="W956" i="26"/>
  <c r="W811" i="26"/>
  <c r="W657" i="26"/>
  <c r="W484" i="26"/>
  <c r="W1029" i="26"/>
  <c r="W1017" i="26"/>
  <c r="W1005" i="26"/>
  <c r="W993" i="26"/>
  <c r="W981" i="26"/>
  <c r="W965" i="26"/>
  <c r="W953" i="26"/>
  <c r="W943" i="26"/>
  <c r="W931" i="26"/>
  <c r="W896" i="26"/>
  <c r="W911" i="26"/>
  <c r="W917" i="26"/>
  <c r="W879" i="26"/>
  <c r="W863" i="26"/>
  <c r="W849" i="26"/>
  <c r="W836" i="26"/>
  <c r="W822" i="26"/>
  <c r="W810" i="26"/>
  <c r="W798" i="26"/>
  <c r="W786" i="26"/>
  <c r="W781" i="26"/>
  <c r="W769" i="26"/>
  <c r="W753" i="26"/>
  <c r="W741" i="26"/>
  <c r="W729" i="26"/>
  <c r="W717" i="26"/>
  <c r="W705" i="26"/>
  <c r="W679" i="26"/>
  <c r="W694" i="26"/>
  <c r="W666" i="26"/>
  <c r="W654" i="26"/>
  <c r="W643" i="26"/>
  <c r="W631" i="26"/>
  <c r="W649" i="26"/>
  <c r="W607" i="26"/>
  <c r="W592" i="26"/>
  <c r="W573" i="26"/>
  <c r="W561" i="26"/>
  <c r="W549" i="26"/>
  <c r="W537" i="26"/>
  <c r="W525" i="26"/>
  <c r="W517" i="26"/>
  <c r="W505" i="26"/>
  <c r="W493" i="26"/>
  <c r="W996" i="26"/>
  <c r="W877" i="26"/>
  <c r="W756" i="26"/>
  <c r="W634" i="26"/>
  <c r="W496" i="26"/>
  <c r="W1028" i="26"/>
  <c r="W1016" i="26"/>
  <c r="W1004" i="26"/>
  <c r="W992" i="26"/>
  <c r="W980" i="26"/>
  <c r="W964" i="26"/>
  <c r="W968" i="26"/>
  <c r="W942" i="26"/>
  <c r="W930" i="26"/>
  <c r="W920" i="26"/>
  <c r="W908" i="26"/>
  <c r="W925" i="26"/>
  <c r="W884" i="26"/>
  <c r="W862" i="26"/>
  <c r="W843" i="26"/>
  <c r="W835" i="26"/>
  <c r="W821" i="26"/>
  <c r="W809" i="26"/>
  <c r="W797" i="26"/>
  <c r="W785" i="26"/>
  <c r="W780" i="26"/>
  <c r="W768" i="26"/>
  <c r="W752" i="26"/>
  <c r="W740" i="26"/>
  <c r="W728" i="26"/>
  <c r="W716" i="26"/>
  <c r="W704" i="26"/>
  <c r="W678" i="26"/>
  <c r="W693" i="26"/>
  <c r="W665" i="26"/>
  <c r="W653" i="26"/>
  <c r="W642" i="26"/>
  <c r="W630" i="26"/>
  <c r="W614" i="26"/>
  <c r="W603" i="26"/>
  <c r="W588" i="26"/>
  <c r="W572" i="26"/>
  <c r="W560" i="26"/>
  <c r="W548" i="26"/>
  <c r="W536" i="26"/>
  <c r="W524" i="26"/>
  <c r="W516" i="26"/>
  <c r="W504" i="26"/>
  <c r="W492" i="26"/>
  <c r="W972" i="26"/>
  <c r="W839" i="26"/>
  <c r="W744" i="26"/>
  <c r="W646" i="26"/>
  <c r="W528" i="26"/>
  <c r="W1038" i="26"/>
  <c r="W1027" i="26"/>
  <c r="W1015" i="26"/>
  <c r="W1003" i="26"/>
  <c r="W991" i="26"/>
  <c r="W979" i="26"/>
  <c r="W963" i="26"/>
  <c r="W969" i="26"/>
  <c r="W941" i="26"/>
  <c r="W929" i="26"/>
  <c r="W916" i="26"/>
  <c r="W905" i="26"/>
  <c r="W894" i="26"/>
  <c r="W878" i="26"/>
  <c r="W861" i="26"/>
  <c r="W829" i="26"/>
  <c r="W834" i="26"/>
  <c r="W819" i="26"/>
  <c r="W808" i="26"/>
  <c r="W796" i="26"/>
  <c r="W784" i="26"/>
  <c r="W779" i="26"/>
  <c r="W767" i="26"/>
  <c r="W751" i="26"/>
  <c r="W739" i="26"/>
  <c r="W727" i="26"/>
  <c r="W715" i="26"/>
  <c r="W689" i="26"/>
  <c r="W677" i="26"/>
  <c r="W692" i="26"/>
  <c r="W664" i="26"/>
  <c r="W652" i="26"/>
  <c r="W641" i="26"/>
  <c r="W629" i="26"/>
  <c r="W613" i="26"/>
  <c r="W599" i="26"/>
  <c r="W590" i="26"/>
  <c r="W571" i="26"/>
  <c r="W559" i="26"/>
  <c r="W547" i="26"/>
  <c r="W535" i="26"/>
  <c r="W552" i="26"/>
  <c r="W515" i="26"/>
  <c r="W503" i="26"/>
  <c r="W491" i="26"/>
  <c r="W1032" i="26"/>
  <c r="W892" i="26"/>
  <c r="W789" i="26"/>
  <c r="W697" i="26"/>
  <c r="W520" i="26"/>
  <c r="V482" i="26"/>
  <c r="W1026" i="26"/>
  <c r="W1014" i="26"/>
  <c r="W1002" i="26"/>
  <c r="W990" i="26"/>
  <c r="W978" i="26"/>
  <c r="W962" i="26"/>
  <c r="W952" i="26"/>
  <c r="W940" i="26"/>
  <c r="W928" i="26"/>
  <c r="W913" i="26"/>
  <c r="W895" i="26"/>
  <c r="W882" i="26"/>
  <c r="W872" i="26"/>
  <c r="W860" i="26"/>
  <c r="W828" i="26"/>
  <c r="W833" i="26"/>
  <c r="W817" i="26"/>
  <c r="W807" i="26"/>
  <c r="W795" i="26"/>
  <c r="W783" i="26"/>
  <c r="W778" i="26"/>
  <c r="W766" i="26"/>
  <c r="W750" i="26"/>
  <c r="W738" i="26"/>
  <c r="W726" i="26"/>
  <c r="W714" i="26"/>
  <c r="W688" i="26"/>
  <c r="W703" i="26"/>
  <c r="W674" i="26"/>
  <c r="W663" i="26"/>
  <c r="W676" i="26"/>
  <c r="W640" i="26"/>
  <c r="W628" i="26"/>
  <c r="W610" i="26"/>
  <c r="W595" i="26"/>
  <c r="W582" i="26"/>
  <c r="W570" i="26"/>
  <c r="W558" i="26"/>
  <c r="W546" i="26"/>
  <c r="W534" i="26"/>
  <c r="W605" i="26"/>
  <c r="W514" i="26"/>
  <c r="W502" i="26"/>
  <c r="W490" i="26"/>
  <c r="W946" i="26"/>
  <c r="W851" i="26"/>
  <c r="W720" i="26"/>
  <c r="W647" i="26"/>
  <c r="W508" i="26"/>
  <c r="W1037" i="26"/>
  <c r="W1025" i="26"/>
  <c r="W1013" i="26"/>
  <c r="W1001" i="26"/>
  <c r="W989" i="26"/>
  <c r="W977" i="26"/>
  <c r="W961" i="26"/>
  <c r="W951" i="26"/>
  <c r="W939" i="26"/>
  <c r="W927" i="26"/>
  <c r="W910" i="26"/>
  <c r="W897" i="26"/>
  <c r="W876" i="26"/>
  <c r="W871" i="26"/>
  <c r="W859" i="26"/>
  <c r="W854" i="26"/>
  <c r="W832" i="26"/>
  <c r="W815" i="26"/>
  <c r="W806" i="26"/>
  <c r="W794" i="26"/>
  <c r="W823" i="26"/>
  <c r="W777" i="26"/>
  <c r="W765" i="26"/>
  <c r="W749" i="26"/>
  <c r="W737" i="26"/>
  <c r="W725" i="26"/>
  <c r="W713" i="26"/>
  <c r="W687" i="26"/>
  <c r="W702" i="26"/>
  <c r="W673" i="26"/>
  <c r="W662" i="26"/>
  <c r="W650" i="26"/>
  <c r="W639" i="26"/>
  <c r="W627" i="26"/>
  <c r="W606" i="26"/>
  <c r="W591" i="26"/>
  <c r="W581" i="26"/>
  <c r="W569" i="26"/>
  <c r="W557" i="26"/>
  <c r="W545" i="26"/>
  <c r="W533" i="26"/>
  <c r="W597" i="26"/>
  <c r="W513" i="26"/>
  <c r="W501" i="26"/>
  <c r="W489" i="26"/>
  <c r="W934" i="26"/>
  <c r="W587" i="26"/>
  <c r="W1036" i="26"/>
  <c r="W1024" i="26"/>
  <c r="W1012" i="26"/>
  <c r="W1000" i="26"/>
  <c r="W988" i="26"/>
  <c r="W976" i="26"/>
  <c r="W960" i="26"/>
  <c r="W950" i="26"/>
  <c r="W938" i="26"/>
  <c r="W922" i="26"/>
  <c r="W907" i="26"/>
  <c r="W909" i="26"/>
  <c r="W874" i="26"/>
  <c r="W870" i="26"/>
  <c r="W858" i="26"/>
  <c r="W848" i="26"/>
  <c r="W853" i="26"/>
  <c r="W813" i="26"/>
  <c r="W805" i="26"/>
  <c r="W793" i="26"/>
  <c r="W824" i="26"/>
  <c r="W776" i="26"/>
  <c r="W764" i="26"/>
  <c r="W748" i="26"/>
  <c r="W736" i="26"/>
  <c r="W724" i="26"/>
  <c r="W712" i="26"/>
  <c r="W686" i="26"/>
  <c r="W701" i="26"/>
  <c r="W675" i="26"/>
  <c r="W661" i="26"/>
  <c r="W618" i="26"/>
  <c r="W638" i="26"/>
  <c r="W626" i="26"/>
  <c r="W602" i="26"/>
  <c r="W585" i="26"/>
  <c r="W580" i="26"/>
  <c r="W568" i="26"/>
  <c r="W556" i="26"/>
  <c r="W544" i="26"/>
  <c r="W532" i="26"/>
  <c r="W583" i="26"/>
  <c r="W512" i="26"/>
  <c r="W500" i="26"/>
  <c r="W488" i="26"/>
  <c r="W918" i="26"/>
  <c r="W732" i="26"/>
  <c r="W609" i="26"/>
  <c r="W1035" i="26"/>
  <c r="W1023" i="26"/>
  <c r="W1011" i="26"/>
  <c r="W999" i="26"/>
  <c r="W987" i="26"/>
  <c r="W975" i="26"/>
  <c r="W959" i="26"/>
  <c r="W949" i="26"/>
  <c r="W937" i="26"/>
  <c r="W924" i="26"/>
  <c r="W904" i="26"/>
  <c r="W890" i="26"/>
  <c r="W891" i="26"/>
  <c r="W869" i="26"/>
  <c r="W857" i="26"/>
  <c r="W842" i="26"/>
  <c r="W847" i="26"/>
  <c r="W844" i="26"/>
  <c r="W804" i="26"/>
  <c r="W792" i="26"/>
  <c r="W812" i="26"/>
  <c r="W775" i="26"/>
  <c r="W763" i="26"/>
  <c r="W747" i="26"/>
  <c r="W735" i="26"/>
  <c r="W723" i="26"/>
  <c r="W711" i="26"/>
  <c r="W685" i="26"/>
  <c r="W700" i="26"/>
  <c r="W672" i="26"/>
  <c r="W660" i="26"/>
  <c r="W617" i="26"/>
  <c r="W637" i="26"/>
  <c r="W625" i="26"/>
  <c r="W598" i="26"/>
  <c r="W584" i="26"/>
  <c r="W579" i="26"/>
  <c r="W567" i="26"/>
  <c r="W555" i="26"/>
  <c r="W543" i="26"/>
  <c r="W531" i="26"/>
  <c r="W523" i="26"/>
  <c r="W511" i="26"/>
  <c r="W499" i="26"/>
  <c r="W487" i="26"/>
  <c r="W984" i="26"/>
  <c r="W866" i="26"/>
  <c r="W772" i="26"/>
  <c r="W669" i="26"/>
  <c r="W540" i="26"/>
  <c r="W1034" i="26"/>
  <c r="W1022" i="26"/>
  <c r="W1010" i="26"/>
  <c r="W998" i="26"/>
  <c r="W986" i="26"/>
  <c r="W974" i="26"/>
  <c r="W958" i="26"/>
  <c r="W948" i="26"/>
  <c r="W936" i="26"/>
  <c r="W923" i="26"/>
  <c r="W921" i="26"/>
  <c r="W906" i="26"/>
  <c r="W881" i="26"/>
  <c r="W868" i="26"/>
  <c r="W912" i="26"/>
  <c r="W841" i="26"/>
  <c r="W852" i="26"/>
  <c r="W856" i="26"/>
  <c r="W803" i="26"/>
  <c r="W791" i="26"/>
  <c r="W814" i="26"/>
  <c r="W774" i="26"/>
  <c r="W758" i="26"/>
  <c r="W746" i="26"/>
  <c r="W734" i="26"/>
  <c r="W722" i="26"/>
  <c r="W710" i="26"/>
  <c r="W684" i="26"/>
  <c r="W699" i="26"/>
  <c r="W671" i="26"/>
  <c r="W659" i="26"/>
  <c r="W616" i="26"/>
  <c r="W636" i="26"/>
  <c r="W624" i="26"/>
  <c r="W594" i="26"/>
  <c r="W612" i="26"/>
  <c r="W578" i="26"/>
  <c r="W566" i="26"/>
  <c r="W554" i="26"/>
  <c r="W542" i="26"/>
  <c r="W530" i="26"/>
  <c r="W522" i="26"/>
  <c r="W510" i="26"/>
  <c r="W498" i="26"/>
  <c r="W486" i="26"/>
  <c r="W1020" i="26"/>
  <c r="W888" i="26"/>
  <c r="W801" i="26"/>
  <c r="W708" i="26"/>
  <c r="W576" i="26"/>
  <c r="W1033" i="26"/>
  <c r="W1021" i="26"/>
  <c r="W1009" i="26"/>
  <c r="W997" i="26"/>
  <c r="W985" i="26"/>
  <c r="W973" i="26"/>
  <c r="W957" i="26"/>
  <c r="W947" i="26"/>
  <c r="W935" i="26"/>
  <c r="W926" i="26"/>
  <c r="W898" i="26"/>
  <c r="W887" i="26"/>
  <c r="W875" i="26"/>
  <c r="W867" i="26"/>
  <c r="W883" i="26"/>
  <c r="W840" i="26"/>
  <c r="W846" i="26"/>
  <c r="W827" i="26"/>
  <c r="W802" i="26"/>
  <c r="W790" i="26"/>
  <c r="W816" i="26"/>
  <c r="W773" i="26"/>
  <c r="W757" i="26"/>
  <c r="W745" i="26"/>
  <c r="W733" i="26"/>
  <c r="W721" i="26"/>
  <c r="W709" i="26"/>
  <c r="W683" i="26"/>
  <c r="W698" i="26"/>
  <c r="W670" i="26"/>
  <c r="W658" i="26"/>
  <c r="W615" i="26"/>
  <c r="W635" i="26"/>
  <c r="W623" i="26"/>
  <c r="W589" i="26"/>
  <c r="W608" i="26"/>
  <c r="W577" i="26"/>
  <c r="W565" i="26"/>
  <c r="W553" i="26"/>
  <c r="W541" i="26"/>
  <c r="W529" i="26"/>
  <c r="W521" i="26"/>
  <c r="W509" i="26"/>
  <c r="W497" i="26"/>
  <c r="W485" i="26"/>
  <c r="W1008" i="26"/>
  <c r="W886" i="26"/>
  <c r="W818" i="26"/>
  <c r="W682" i="26"/>
  <c r="W564" i="26"/>
  <c r="W1031" i="26"/>
  <c r="W1019" i="26"/>
  <c r="W1007" i="26"/>
  <c r="W995" i="26"/>
  <c r="W983" i="26"/>
  <c r="W967" i="26"/>
  <c r="W955" i="26"/>
  <c r="W945" i="26"/>
  <c r="W933" i="26"/>
  <c r="W919" i="26"/>
  <c r="W893" i="26"/>
  <c r="W914" i="26"/>
  <c r="W880" i="26"/>
  <c r="W865" i="26"/>
  <c r="W873" i="26"/>
  <c r="W838" i="26"/>
  <c r="W845" i="26"/>
  <c r="W826" i="26"/>
  <c r="W800" i="26"/>
  <c r="W788" i="26"/>
  <c r="W820" i="26"/>
  <c r="W771" i="26"/>
  <c r="W755" i="26"/>
  <c r="W743" i="26"/>
  <c r="W731" i="26"/>
  <c r="W719" i="26"/>
  <c r="W707" i="26"/>
  <c r="W681" i="26"/>
  <c r="W696" i="26"/>
  <c r="W668" i="26"/>
  <c r="W656" i="26"/>
  <c r="W645" i="26"/>
  <c r="W633" i="26"/>
  <c r="W651" i="26"/>
  <c r="W586" i="26"/>
  <c r="W600" i="26"/>
  <c r="W575" i="26"/>
  <c r="W563" i="26"/>
  <c r="W601" i="26"/>
  <c r="W539" i="26"/>
  <c r="W527" i="26"/>
  <c r="W519" i="26"/>
  <c r="W507" i="26"/>
  <c r="W495" i="26"/>
  <c r="W483" i="26"/>
  <c r="W604" i="26"/>
  <c r="AD1038" i="26"/>
  <c r="AD1037" i="26"/>
  <c r="AD1036" i="26"/>
  <c r="AD1035" i="26"/>
  <c r="AD1034" i="26"/>
  <c r="AD1033" i="26"/>
  <c r="AD1032" i="26"/>
  <c r="AD1031" i="26"/>
  <c r="AD1030" i="26"/>
  <c r="AD1029" i="26"/>
  <c r="AD1028" i="26"/>
  <c r="AD1027" i="26"/>
  <c r="AD1026" i="26"/>
  <c r="AD1025" i="26"/>
  <c r="AD1024" i="26"/>
  <c r="AE482" i="26"/>
  <c r="AD1011" i="26"/>
  <c r="AD1009" i="26"/>
  <c r="AD1019" i="26"/>
  <c r="AD1013" i="26"/>
  <c r="AD1018" i="26"/>
  <c r="AD1023" i="26"/>
  <c r="AD1017" i="26"/>
  <c r="AD1008" i="26"/>
  <c r="AD1007" i="26"/>
  <c r="AD1006" i="26"/>
  <c r="AD1005" i="26"/>
  <c r="AD1004" i="26"/>
  <c r="AD1003" i="26"/>
  <c r="AD1002" i="26"/>
  <c r="AD1001" i="26"/>
  <c r="AD1000" i="26"/>
  <c r="AD999" i="26"/>
  <c r="AD998" i="26"/>
  <c r="AD997" i="26"/>
  <c r="AD996" i="26"/>
  <c r="AD1012" i="26"/>
  <c r="AD1022" i="26"/>
  <c r="AD1016" i="26"/>
  <c r="AD1010" i="26"/>
  <c r="AD1021" i="26"/>
  <c r="AD1015" i="26"/>
  <c r="AD995" i="26"/>
  <c r="AD994" i="26"/>
  <c r="AD993" i="26"/>
  <c r="AD992" i="26"/>
  <c r="AD991" i="26"/>
  <c r="AD990" i="26"/>
  <c r="AD989" i="26"/>
  <c r="AD988" i="26"/>
  <c r="AD987" i="26"/>
  <c r="AD986" i="26"/>
  <c r="AD985" i="26"/>
  <c r="AD984" i="26"/>
  <c r="AD983" i="26"/>
  <c r="AD982" i="26"/>
  <c r="AD1014" i="26"/>
  <c r="AD969" i="26"/>
  <c r="AD968" i="26"/>
  <c r="AD981" i="26"/>
  <c r="AD980" i="26"/>
  <c r="AD979" i="26"/>
  <c r="AD978" i="26"/>
  <c r="AD977" i="26"/>
  <c r="AD976" i="26"/>
  <c r="AD975" i="26"/>
  <c r="AD974" i="26"/>
  <c r="AD973" i="26"/>
  <c r="AD972" i="26"/>
  <c r="AD1020" i="26"/>
  <c r="AD957" i="26"/>
  <c r="AD956" i="26"/>
  <c r="AD953" i="26"/>
  <c r="AD966" i="26"/>
  <c r="AD964" i="26"/>
  <c r="AD962" i="26"/>
  <c r="AD960" i="26"/>
  <c r="AD958" i="26"/>
  <c r="AD952" i="26"/>
  <c r="AD951" i="26"/>
  <c r="AD950" i="26"/>
  <c r="AD949" i="26"/>
  <c r="AD948" i="26"/>
  <c r="AD947" i="26"/>
  <c r="AD946" i="26"/>
  <c r="AD945" i="26"/>
  <c r="AD944" i="26"/>
  <c r="AD967" i="26"/>
  <c r="AD965" i="26"/>
  <c r="AD963" i="26"/>
  <c r="AD961" i="26"/>
  <c r="AD959" i="26"/>
  <c r="AD943" i="26"/>
  <c r="AD941" i="26"/>
  <c r="AD940" i="26"/>
  <c r="AD939" i="26"/>
  <c r="AD938" i="26"/>
  <c r="AD937" i="26"/>
  <c r="AD936" i="26"/>
  <c r="AD935" i="26"/>
  <c r="AD934" i="26"/>
  <c r="AD933" i="26"/>
  <c r="AD932" i="26"/>
  <c r="AD931" i="26"/>
  <c r="AD930" i="26"/>
  <c r="AD929" i="26"/>
  <c r="AD928" i="26"/>
  <c r="AD927" i="26"/>
  <c r="AD926" i="26"/>
  <c r="AD925" i="26"/>
  <c r="AD924" i="26"/>
  <c r="AD942" i="26"/>
  <c r="AD954" i="26"/>
  <c r="AD898" i="26"/>
  <c r="AD897" i="26"/>
  <c r="AD896" i="26"/>
  <c r="AD895" i="26"/>
  <c r="AD894" i="26"/>
  <c r="AD893" i="26"/>
  <c r="AD892" i="26"/>
  <c r="AD921" i="26"/>
  <c r="AD920" i="26"/>
  <c r="AD919" i="26"/>
  <c r="AD918" i="26"/>
  <c r="AD917" i="26"/>
  <c r="AD916" i="26"/>
  <c r="AD915" i="26"/>
  <c r="AD914" i="26"/>
  <c r="AD913" i="26"/>
  <c r="AD912" i="26"/>
  <c r="AD911" i="26"/>
  <c r="AD910" i="26"/>
  <c r="AD909" i="26"/>
  <c r="AD908" i="26"/>
  <c r="AD907" i="26"/>
  <c r="AD906" i="26"/>
  <c r="AD905" i="26"/>
  <c r="AD904" i="26"/>
  <c r="AD903" i="26"/>
  <c r="AD955" i="26"/>
  <c r="AD922" i="26"/>
  <c r="AD891" i="26"/>
  <c r="AD890" i="26"/>
  <c r="AD889" i="26"/>
  <c r="AD888" i="26"/>
  <c r="AD887" i="26"/>
  <c r="AD923" i="26"/>
  <c r="AD886" i="26"/>
  <c r="AD885" i="26"/>
  <c r="AD884" i="26"/>
  <c r="AD883" i="26"/>
  <c r="AD882" i="26"/>
  <c r="AD881" i="26"/>
  <c r="AD880" i="26"/>
  <c r="AD879" i="26"/>
  <c r="AD878" i="26"/>
  <c r="AD877" i="26"/>
  <c r="AD876" i="26"/>
  <c r="AD875" i="26"/>
  <c r="AD874" i="26"/>
  <c r="AD873" i="26"/>
  <c r="AD872" i="26"/>
  <c r="AD871" i="26"/>
  <c r="AD870" i="26"/>
  <c r="AD869" i="26"/>
  <c r="AD868" i="26"/>
  <c r="AD867" i="26"/>
  <c r="AD866" i="26"/>
  <c r="AD865" i="26"/>
  <c r="AD864" i="26"/>
  <c r="AD863" i="26"/>
  <c r="AD862" i="26"/>
  <c r="AD861" i="26"/>
  <c r="AD860" i="26"/>
  <c r="AD859" i="26"/>
  <c r="AD858" i="26"/>
  <c r="AD857" i="26"/>
  <c r="AD856" i="26"/>
  <c r="AD855" i="26"/>
  <c r="AD854" i="26"/>
  <c r="AD853" i="26"/>
  <c r="AD852" i="26"/>
  <c r="AD851" i="26"/>
  <c r="AD850" i="26"/>
  <c r="AD849" i="26"/>
  <c r="AD848" i="26"/>
  <c r="AD847" i="26"/>
  <c r="AD846" i="26"/>
  <c r="AD845" i="26"/>
  <c r="AD844" i="26"/>
  <c r="AD843" i="26"/>
  <c r="AD829" i="26"/>
  <c r="AD828" i="26"/>
  <c r="AD827" i="26"/>
  <c r="AD826" i="26"/>
  <c r="AD825" i="26"/>
  <c r="AD824" i="26"/>
  <c r="AD823" i="26"/>
  <c r="AD822" i="26"/>
  <c r="AD842" i="26"/>
  <c r="AD841" i="26"/>
  <c r="AD840" i="26"/>
  <c r="AD839" i="26"/>
  <c r="AD838" i="26"/>
  <c r="AD837" i="26"/>
  <c r="AD836" i="26"/>
  <c r="AD835" i="26"/>
  <c r="AD834" i="26"/>
  <c r="AD833" i="26"/>
  <c r="AD832" i="26"/>
  <c r="AD811" i="26"/>
  <c r="AD810" i="26"/>
  <c r="AD809" i="26"/>
  <c r="AD808" i="26"/>
  <c r="AD807" i="26"/>
  <c r="AD806" i="26"/>
  <c r="AD805" i="26"/>
  <c r="AD804" i="26"/>
  <c r="AD803" i="26"/>
  <c r="AD802" i="26"/>
  <c r="AD801" i="26"/>
  <c r="AD800" i="26"/>
  <c r="AD799" i="26"/>
  <c r="AD798" i="26"/>
  <c r="AD797" i="26"/>
  <c r="AD796" i="26"/>
  <c r="AD795" i="26"/>
  <c r="AD794" i="26"/>
  <c r="AD793" i="26"/>
  <c r="AD792" i="26"/>
  <c r="AD791" i="26"/>
  <c r="AD790" i="26"/>
  <c r="AD789" i="26"/>
  <c r="AD788" i="26"/>
  <c r="AD787" i="26"/>
  <c r="AD786" i="26"/>
  <c r="AD785" i="26"/>
  <c r="AD784" i="26"/>
  <c r="AD783" i="26"/>
  <c r="AD782" i="26"/>
  <c r="AD820" i="26"/>
  <c r="AD818" i="26"/>
  <c r="AD816" i="26"/>
  <c r="AD814" i="26"/>
  <c r="AD812" i="26"/>
  <c r="AD821" i="26"/>
  <c r="AD819" i="26"/>
  <c r="AD817" i="26"/>
  <c r="AD815" i="26"/>
  <c r="AD813" i="26"/>
  <c r="AD781" i="26"/>
  <c r="AD780" i="26"/>
  <c r="AD779" i="26"/>
  <c r="AD778" i="26"/>
  <c r="AD777" i="26"/>
  <c r="AD776" i="26"/>
  <c r="AD775" i="26"/>
  <c r="AD774" i="26"/>
  <c r="AD773" i="26"/>
  <c r="AD772" i="26"/>
  <c r="AD771" i="26"/>
  <c r="AD758" i="26"/>
  <c r="AD757" i="26"/>
  <c r="AD756" i="26"/>
  <c r="AD755" i="26"/>
  <c r="AD754" i="26"/>
  <c r="AD753" i="26"/>
  <c r="AD752" i="26"/>
  <c r="AD751" i="26"/>
  <c r="AD750" i="26"/>
  <c r="AD749" i="26"/>
  <c r="AD748" i="26"/>
  <c r="AD747" i="26"/>
  <c r="AD746" i="26"/>
  <c r="AD745" i="26"/>
  <c r="AD744" i="26"/>
  <c r="AD743" i="26"/>
  <c r="AD742" i="26"/>
  <c r="AD741" i="26"/>
  <c r="AD740" i="26"/>
  <c r="AD739" i="26"/>
  <c r="AD738" i="26"/>
  <c r="AD737" i="26"/>
  <c r="AD736" i="26"/>
  <c r="AD735" i="26"/>
  <c r="AD770" i="26"/>
  <c r="AD769" i="26"/>
  <c r="AD768" i="26"/>
  <c r="AD767" i="26"/>
  <c r="AD766" i="26"/>
  <c r="AD765" i="26"/>
  <c r="AD764" i="26"/>
  <c r="AD763" i="26"/>
  <c r="AD734" i="26"/>
  <c r="AD733" i="26"/>
  <c r="AD732" i="26"/>
  <c r="AD731" i="26"/>
  <c r="AD730" i="26"/>
  <c r="AD729" i="26"/>
  <c r="AD728" i="26"/>
  <c r="AD727" i="26"/>
  <c r="AD726" i="26"/>
  <c r="AD725" i="26"/>
  <c r="AD724" i="26"/>
  <c r="AD723" i="26"/>
  <c r="AD722" i="26"/>
  <c r="AD721" i="26"/>
  <c r="AD720" i="26"/>
  <c r="AD719" i="26"/>
  <c r="AD718" i="26"/>
  <c r="AD717" i="26"/>
  <c r="AD716" i="26"/>
  <c r="AD715" i="26"/>
  <c r="AD714" i="26"/>
  <c r="AD713" i="26"/>
  <c r="AD712" i="26"/>
  <c r="AD711" i="26"/>
  <c r="AD710" i="26"/>
  <c r="AD709" i="26"/>
  <c r="AD708" i="26"/>
  <c r="AD707" i="26"/>
  <c r="AD706" i="26"/>
  <c r="AD705" i="26"/>
  <c r="AD704" i="26"/>
  <c r="AD703" i="26"/>
  <c r="AD702" i="26"/>
  <c r="AD701" i="26"/>
  <c r="AD700" i="26"/>
  <c r="AD699" i="26"/>
  <c r="AD698" i="26"/>
  <c r="AD697" i="26"/>
  <c r="AD696" i="26"/>
  <c r="AD695" i="26"/>
  <c r="AD694" i="26"/>
  <c r="AD693" i="26"/>
  <c r="AD692" i="26"/>
  <c r="AD689" i="26"/>
  <c r="AD688" i="26"/>
  <c r="AD687" i="26"/>
  <c r="AD686" i="26"/>
  <c r="AD685" i="26"/>
  <c r="AD684" i="26"/>
  <c r="AD683" i="26"/>
  <c r="AD682" i="26"/>
  <c r="AD681" i="26"/>
  <c r="AD680" i="26"/>
  <c r="AD679" i="26"/>
  <c r="AD678" i="26"/>
  <c r="AD677" i="26"/>
  <c r="AD676" i="26"/>
  <c r="AD671" i="26"/>
  <c r="AD670" i="26"/>
  <c r="AD669" i="26"/>
  <c r="AD668" i="26"/>
  <c r="AD667" i="26"/>
  <c r="AD666" i="26"/>
  <c r="AD665" i="26"/>
  <c r="AD664" i="26"/>
  <c r="AD663" i="26"/>
  <c r="AD662" i="26"/>
  <c r="AD661" i="26"/>
  <c r="AD660" i="26"/>
  <c r="AD659" i="26"/>
  <c r="AD658" i="26"/>
  <c r="AD657" i="26"/>
  <c r="AD656" i="26"/>
  <c r="AD655" i="26"/>
  <c r="AD654" i="26"/>
  <c r="AD653" i="26"/>
  <c r="AD652" i="26"/>
  <c r="AD651" i="26"/>
  <c r="AD650" i="26"/>
  <c r="AD649" i="26"/>
  <c r="AD648" i="26"/>
  <c r="AD647" i="26"/>
  <c r="AD646" i="26"/>
  <c r="AD675" i="26"/>
  <c r="AD672" i="26"/>
  <c r="AD674" i="26"/>
  <c r="AD673" i="26"/>
  <c r="AD618" i="26"/>
  <c r="AD617" i="26"/>
  <c r="AD616" i="26"/>
  <c r="AD615" i="26"/>
  <c r="AD614" i="26"/>
  <c r="AD613" i="26"/>
  <c r="AD645" i="26"/>
  <c r="AD644" i="26"/>
  <c r="AD643" i="26"/>
  <c r="AD642" i="26"/>
  <c r="AD641" i="26"/>
  <c r="AD640" i="26"/>
  <c r="AD639" i="26"/>
  <c r="AD638" i="26"/>
  <c r="AD637" i="26"/>
  <c r="AD636" i="26"/>
  <c r="AD635" i="26"/>
  <c r="AD634" i="26"/>
  <c r="AD633" i="26"/>
  <c r="AD632" i="26"/>
  <c r="AD631" i="26"/>
  <c r="AD630" i="26"/>
  <c r="AD629" i="26"/>
  <c r="AD628" i="26"/>
  <c r="AD627" i="26"/>
  <c r="AD626" i="26"/>
  <c r="AD625" i="26"/>
  <c r="AD624" i="26"/>
  <c r="AD623" i="26"/>
  <c r="AD612" i="26"/>
  <c r="AD611" i="26"/>
  <c r="AD610" i="26"/>
  <c r="AD609" i="26"/>
  <c r="AD608" i="26"/>
  <c r="AD607" i="26"/>
  <c r="AD606" i="26"/>
  <c r="AD605" i="26"/>
  <c r="AD604" i="26"/>
  <c r="AD603" i="26"/>
  <c r="AD602" i="26"/>
  <c r="AD601" i="26"/>
  <c r="AD600" i="26"/>
  <c r="AD599" i="26"/>
  <c r="AD598" i="26"/>
  <c r="AD597" i="26"/>
  <c r="AD596" i="26"/>
  <c r="AD595" i="26"/>
  <c r="AD594" i="26"/>
  <c r="AD593" i="26"/>
  <c r="AD592" i="26"/>
  <c r="AD591" i="26"/>
  <c r="AD590" i="26"/>
  <c r="AD589" i="26"/>
  <c r="AD588" i="26"/>
  <c r="AD587" i="26"/>
  <c r="AD586" i="26"/>
  <c r="AD585" i="26"/>
  <c r="AD584" i="26"/>
  <c r="AD583" i="26"/>
  <c r="AD582" i="26"/>
  <c r="AD581" i="26"/>
  <c r="AD580" i="26"/>
  <c r="AD579" i="26"/>
  <c r="AD578" i="26"/>
  <c r="AD577" i="26"/>
  <c r="AD576" i="26"/>
  <c r="AD575" i="26"/>
  <c r="AD574" i="26"/>
  <c r="AD573" i="26"/>
  <c r="AD572" i="26"/>
  <c r="AD571" i="26"/>
  <c r="AD570" i="26"/>
  <c r="AD569" i="26"/>
  <c r="AD568" i="26"/>
  <c r="AD567" i="26"/>
  <c r="AD566" i="26"/>
  <c r="AD565" i="26"/>
  <c r="AD564" i="26"/>
  <c r="AD563" i="26"/>
  <c r="AD562" i="26"/>
  <c r="AD561" i="26"/>
  <c r="AD560" i="26"/>
  <c r="AD559" i="26"/>
  <c r="AD558" i="26"/>
  <c r="AD557" i="26"/>
  <c r="AD556" i="26"/>
  <c r="AD555" i="26"/>
  <c r="AD554" i="26"/>
  <c r="AD553" i="26"/>
  <c r="AD549" i="26"/>
  <c r="AD548" i="26"/>
  <c r="AD547" i="26"/>
  <c r="AD546" i="26"/>
  <c r="AD545" i="26"/>
  <c r="AD544" i="26"/>
  <c r="AD543" i="26"/>
  <c r="AD542" i="26"/>
  <c r="AD541" i="26"/>
  <c r="AD540" i="26"/>
  <c r="AD539" i="26"/>
  <c r="AD538" i="26"/>
  <c r="AD537" i="26"/>
  <c r="AD536" i="26"/>
  <c r="AD535" i="26"/>
  <c r="AD534" i="26"/>
  <c r="AD533" i="26"/>
  <c r="AD532" i="26"/>
  <c r="AD531" i="26"/>
  <c r="AD530" i="26"/>
  <c r="AD529" i="26"/>
  <c r="AD528" i="26"/>
  <c r="AD527" i="26"/>
  <c r="AD526" i="26"/>
  <c r="AD525" i="26"/>
  <c r="AD552" i="26"/>
  <c r="AD523" i="26"/>
  <c r="AD522" i="26"/>
  <c r="AD521" i="26"/>
  <c r="AD520" i="26"/>
  <c r="AD519" i="26"/>
  <c r="AD518" i="26"/>
  <c r="AD517" i="26"/>
  <c r="AD516" i="26"/>
  <c r="AD515" i="26"/>
  <c r="AD514" i="26"/>
  <c r="AD513" i="26"/>
  <c r="AD512" i="26"/>
  <c r="AD511" i="26"/>
  <c r="AD510" i="26"/>
  <c r="AD509" i="26"/>
  <c r="AD508" i="26"/>
  <c r="AD507" i="26"/>
  <c r="AD506" i="26"/>
  <c r="AD505" i="26"/>
  <c r="AD504" i="26"/>
  <c r="AD503" i="26"/>
  <c r="AD502" i="26"/>
  <c r="AD501" i="26"/>
  <c r="AD500" i="26"/>
  <c r="AD499" i="26"/>
  <c r="AD498" i="26"/>
  <c r="AD497" i="26"/>
  <c r="AD496" i="26"/>
  <c r="AD495" i="26"/>
  <c r="AD494" i="26"/>
  <c r="AD493" i="26"/>
  <c r="AD492" i="26"/>
  <c r="AD491" i="26"/>
  <c r="AD490" i="26"/>
  <c r="AD489" i="26"/>
  <c r="AD488" i="26"/>
  <c r="AD487" i="26"/>
  <c r="AD486" i="26"/>
  <c r="AD485" i="26"/>
  <c r="AD484" i="26"/>
  <c r="AD483" i="26"/>
  <c r="AD524" i="26"/>
  <c r="BK249" i="26"/>
  <c r="AM264" i="26"/>
  <c r="AO50" i="26"/>
  <c r="AN52" i="26"/>
  <c r="BK103" i="26"/>
  <c r="BI102" i="26"/>
  <c r="BK248" i="26"/>
  <c r="BK104" i="26"/>
  <c r="AC26" i="79" l="1"/>
  <c r="AC83" i="82"/>
  <c r="AC83" i="81"/>
  <c r="AA33" i="71"/>
  <c r="AA19" i="82" s="1"/>
  <c r="AA25" i="82" s="1"/>
  <c r="AC9" i="81"/>
  <c r="AC80" i="81" s="1"/>
  <c r="AC84" i="81" s="1"/>
  <c r="AC9" i="82"/>
  <c r="AB78" i="82"/>
  <c r="AB79" i="82"/>
  <c r="X8" i="81"/>
  <c r="X8" i="82"/>
  <c r="Z41" i="73"/>
  <c r="Z13" i="82"/>
  <c r="AA80" i="82"/>
  <c r="AA85" i="82"/>
  <c r="V9" i="67" s="1"/>
  <c r="W9" i="81"/>
  <c r="W9" i="82"/>
  <c r="AB8" i="81"/>
  <c r="AB8" i="82"/>
  <c r="V8" i="67"/>
  <c r="AB45" i="73"/>
  <c r="AB49" i="73" s="1"/>
  <c r="AA41" i="73"/>
  <c r="AB14" i="71"/>
  <c r="AB14" i="73"/>
  <c r="AB30" i="73" s="1"/>
  <c r="AB13" i="82" s="1"/>
  <c r="AC71" i="2"/>
  <c r="AN84" i="26"/>
  <c r="AN85" i="26"/>
  <c r="AB23" i="79"/>
  <c r="AB27" i="79" s="1"/>
  <c r="E10" i="67"/>
  <c r="AB46" i="72"/>
  <c r="AB22" i="77"/>
  <c r="Z10" i="67" s="1"/>
  <c r="AC48" i="73"/>
  <c r="AC21" i="77"/>
  <c r="AC39" i="17"/>
  <c r="AC45" i="72"/>
  <c r="AC67" i="71"/>
  <c r="AC28" i="17"/>
  <c r="X8" i="79"/>
  <c r="X8" i="77"/>
  <c r="X8" i="72"/>
  <c r="X8" i="73"/>
  <c r="X8" i="71"/>
  <c r="AD30" i="26"/>
  <c r="AE26" i="26"/>
  <c r="AD31" i="26"/>
  <c r="AD84" i="82" s="1"/>
  <c r="AD25" i="26"/>
  <c r="AC12" i="2"/>
  <c r="AC8" i="17"/>
  <c r="AB68" i="71"/>
  <c r="W9" i="79"/>
  <c r="W9" i="71"/>
  <c r="W9" i="73"/>
  <c r="W9" i="77"/>
  <c r="W9" i="72"/>
  <c r="AB8" i="79"/>
  <c r="A10" i="67"/>
  <c r="AB8" i="72"/>
  <c r="AB8" i="71"/>
  <c r="AB8" i="73"/>
  <c r="AB8" i="77"/>
  <c r="AC408" i="26"/>
  <c r="AC436" i="26"/>
  <c r="AC387" i="26"/>
  <c r="AC371" i="26"/>
  <c r="AC391" i="26"/>
  <c r="AC346" i="26"/>
  <c r="AC324" i="26"/>
  <c r="AC320" i="26"/>
  <c r="AC337" i="26"/>
  <c r="AC433" i="26"/>
  <c r="AC430" i="26"/>
  <c r="AC384" i="26"/>
  <c r="AC407" i="26"/>
  <c r="AC372" i="26"/>
  <c r="AC377" i="26"/>
  <c r="AC428" i="26"/>
  <c r="AC375" i="26"/>
  <c r="AC357" i="26"/>
  <c r="AC379" i="26"/>
  <c r="AC334" i="26"/>
  <c r="AC312" i="26"/>
  <c r="AC308" i="26"/>
  <c r="AC351" i="26"/>
  <c r="AC332" i="26"/>
  <c r="AC406" i="26"/>
  <c r="AC335" i="26"/>
  <c r="AC314" i="26"/>
  <c r="AC411" i="26"/>
  <c r="AC358" i="26"/>
  <c r="AC416" i="26"/>
  <c r="AC361" i="26"/>
  <c r="AC423" i="26"/>
  <c r="AC365" i="26"/>
  <c r="AC327" i="26"/>
  <c r="AC363" i="26"/>
  <c r="AC319" i="26"/>
  <c r="AC347" i="26"/>
  <c r="AC338" i="26"/>
  <c r="AC431" i="26"/>
  <c r="AC382" i="26"/>
  <c r="AC330" i="26"/>
  <c r="AC306" i="26"/>
  <c r="AC427" i="26"/>
  <c r="AC410" i="26"/>
  <c r="AC368" i="26"/>
  <c r="AC414" i="26"/>
  <c r="AC315" i="26"/>
  <c r="AC342" i="26"/>
  <c r="AC307" i="26"/>
  <c r="AC418" i="26"/>
  <c r="AC419" i="26"/>
  <c r="AC331" i="26"/>
  <c r="AC409" i="26"/>
  <c r="AC340" i="26"/>
  <c r="AC429" i="26"/>
  <c r="AC344" i="26"/>
  <c r="AC425" i="26"/>
  <c r="AC398" i="26"/>
  <c r="AC356" i="26"/>
  <c r="AC402" i="26"/>
  <c r="AC303" i="26"/>
  <c r="AC323" i="26"/>
  <c r="AC348" i="26"/>
  <c r="AC367" i="26"/>
  <c r="AC412" i="26"/>
  <c r="AC328" i="26"/>
  <c r="AC304" i="26"/>
  <c r="AC413" i="26"/>
  <c r="AC395" i="26"/>
  <c r="AD302" i="26"/>
  <c r="AC386" i="26"/>
  <c r="AC404" i="26"/>
  <c r="AC390" i="26"/>
  <c r="AC353" i="26"/>
  <c r="AC311" i="26"/>
  <c r="AC336" i="26"/>
  <c r="AC393" i="26"/>
  <c r="AC325" i="26"/>
  <c r="AC316" i="26"/>
  <c r="AC313" i="26"/>
  <c r="AC415" i="26"/>
  <c r="AC424" i="26"/>
  <c r="AC374" i="26"/>
  <c r="AC392" i="26"/>
  <c r="AC378" i="26"/>
  <c r="AC345" i="26"/>
  <c r="AC322" i="26"/>
  <c r="AC329" i="26"/>
  <c r="AC385" i="26"/>
  <c r="AC350" i="26"/>
  <c r="AC421" i="26"/>
  <c r="AC432" i="26"/>
  <c r="AC354" i="26"/>
  <c r="AC401" i="26"/>
  <c r="AC434" i="26"/>
  <c r="AC360" i="26"/>
  <c r="AC380" i="26"/>
  <c r="AC364" i="26"/>
  <c r="AC333" i="26"/>
  <c r="AC310" i="26"/>
  <c r="AC317" i="26"/>
  <c r="AC388" i="26"/>
  <c r="AC405" i="26"/>
  <c r="AC355" i="26"/>
  <c r="AC397" i="26"/>
  <c r="AC376" i="26"/>
  <c r="AC422" i="26"/>
  <c r="AC435" i="26"/>
  <c r="AC366" i="26"/>
  <c r="AC426" i="26"/>
  <c r="AC326" i="26"/>
  <c r="AC352" i="26"/>
  <c r="AC305" i="26"/>
  <c r="AC359" i="26"/>
  <c r="AC373" i="26"/>
  <c r="AC381" i="26"/>
  <c r="AC394" i="26"/>
  <c r="AC362" i="26"/>
  <c r="AC396" i="26"/>
  <c r="AC321" i="26"/>
  <c r="AC417" i="26"/>
  <c r="AC399" i="26"/>
  <c r="AC383" i="26"/>
  <c r="AC403" i="26"/>
  <c r="AC389" i="26"/>
  <c r="AC343" i="26"/>
  <c r="AC309" i="26"/>
  <c r="AC349" i="26"/>
  <c r="AC420" i="26"/>
  <c r="AC339" i="26"/>
  <c r="AC341" i="26"/>
  <c r="AC318" i="26"/>
  <c r="AC400" i="26"/>
  <c r="B11" i="67"/>
  <c r="AC9" i="71"/>
  <c r="AC64" i="71" s="1"/>
  <c r="AC9" i="73"/>
  <c r="AC9" i="72"/>
  <c r="AC42" i="72" s="1"/>
  <c r="AC9" i="77"/>
  <c r="AC18" i="77" s="1"/>
  <c r="AC9" i="79"/>
  <c r="U26" i="26"/>
  <c r="V20" i="17"/>
  <c r="V25" i="17" s="1"/>
  <c r="V13" i="2"/>
  <c r="AC41" i="17"/>
  <c r="W422" i="26"/>
  <c r="W354" i="26"/>
  <c r="W413" i="26"/>
  <c r="W310" i="26"/>
  <c r="W307" i="26"/>
  <c r="W371" i="26"/>
  <c r="W311" i="26"/>
  <c r="W412" i="26"/>
  <c r="W400" i="26"/>
  <c r="W382" i="26"/>
  <c r="W367" i="26"/>
  <c r="V302" i="26"/>
  <c r="W345" i="26"/>
  <c r="W387" i="26"/>
  <c r="W375" i="26"/>
  <c r="W361" i="26"/>
  <c r="W381" i="26"/>
  <c r="W432" i="26"/>
  <c r="W415" i="26"/>
  <c r="W401" i="26"/>
  <c r="W352" i="26"/>
  <c r="W349" i="26"/>
  <c r="W346" i="26"/>
  <c r="W343" i="26"/>
  <c r="W316" i="26"/>
  <c r="W373" i="26"/>
  <c r="W372" i="26"/>
  <c r="W433" i="26"/>
  <c r="W360" i="26"/>
  <c r="W405" i="26"/>
  <c r="W392" i="26"/>
  <c r="W419" i="26"/>
  <c r="W423" i="26"/>
  <c r="W342" i="26"/>
  <c r="W428" i="26"/>
  <c r="W403" i="26"/>
  <c r="W389" i="26"/>
  <c r="W340" i="26"/>
  <c r="W337" i="26"/>
  <c r="W334" i="26"/>
  <c r="W331" i="26"/>
  <c r="W328" i="26"/>
  <c r="W374" i="26"/>
  <c r="W410" i="26"/>
  <c r="W330" i="26"/>
  <c r="W409" i="26"/>
  <c r="W326" i="26"/>
  <c r="W435" i="26"/>
  <c r="W431" i="26"/>
  <c r="W358" i="26"/>
  <c r="W427" i="26"/>
  <c r="W416" i="26"/>
  <c r="W391" i="26"/>
  <c r="W377" i="26"/>
  <c r="W321" i="26"/>
  <c r="W318" i="26"/>
  <c r="W327" i="26"/>
  <c r="W324" i="26"/>
  <c r="W338" i="26"/>
  <c r="W347" i="26"/>
  <c r="W376" i="26"/>
  <c r="W335" i="26"/>
  <c r="W325" i="26"/>
  <c r="W378" i="26"/>
  <c r="W426" i="26"/>
  <c r="W368" i="26"/>
  <c r="W379" i="26"/>
  <c r="W363" i="26"/>
  <c r="W309" i="26"/>
  <c r="W306" i="26"/>
  <c r="W315" i="26"/>
  <c r="W312" i="26"/>
  <c r="W355" i="26"/>
  <c r="W350" i="26"/>
  <c r="W393" i="26"/>
  <c r="W417" i="26"/>
  <c r="W408" i="26"/>
  <c r="W329" i="26"/>
  <c r="W390" i="26"/>
  <c r="W332" i="26"/>
  <c r="W380" i="26"/>
  <c r="W359" i="26"/>
  <c r="W436" i="26"/>
  <c r="W356" i="26"/>
  <c r="W365" i="26"/>
  <c r="W362" i="26"/>
  <c r="W429" i="26"/>
  <c r="W383" i="26"/>
  <c r="W303" i="26"/>
  <c r="W344" i="26"/>
  <c r="W313" i="26"/>
  <c r="W351" i="26"/>
  <c r="W406" i="26"/>
  <c r="W339" i="26"/>
  <c r="W424" i="26"/>
  <c r="W385" i="26"/>
  <c r="W308" i="26"/>
  <c r="W305" i="26"/>
  <c r="W425" i="26"/>
  <c r="W420" i="26"/>
  <c r="W353" i="26"/>
  <c r="W411" i="26"/>
  <c r="W407" i="26"/>
  <c r="W348" i="26"/>
  <c r="W357" i="26"/>
  <c r="W430" i="26"/>
  <c r="W396" i="26"/>
  <c r="W388" i="26"/>
  <c r="W386" i="26"/>
  <c r="W336" i="26"/>
  <c r="W402" i="26"/>
  <c r="W314" i="26"/>
  <c r="W414" i="26"/>
  <c r="W418" i="26"/>
  <c r="W404" i="26"/>
  <c r="W341" i="26"/>
  <c r="W317" i="26"/>
  <c r="W395" i="26"/>
  <c r="W434" i="26"/>
  <c r="W366" i="26"/>
  <c r="W364" i="26"/>
  <c r="W322" i="26"/>
  <c r="W319" i="26"/>
  <c r="W304" i="26"/>
  <c r="W323" i="26"/>
  <c r="W421" i="26"/>
  <c r="W384" i="26"/>
  <c r="W398" i="26"/>
  <c r="W394" i="26"/>
  <c r="W399" i="26"/>
  <c r="W320" i="26"/>
  <c r="W333" i="26"/>
  <c r="W397" i="26"/>
  <c r="W8" i="17"/>
  <c r="V25" i="26"/>
  <c r="W12" i="2"/>
  <c r="V1035" i="26"/>
  <c r="U482" i="26"/>
  <c r="V1012" i="26"/>
  <c r="V1000" i="26"/>
  <c r="V988" i="26"/>
  <c r="V978" i="26"/>
  <c r="V962" i="26"/>
  <c r="V950" i="26"/>
  <c r="V939" i="26"/>
  <c r="V925" i="26"/>
  <c r="V910" i="26"/>
  <c r="V905" i="26"/>
  <c r="V882" i="26"/>
  <c r="V872" i="26"/>
  <c r="V855" i="26"/>
  <c r="V820" i="26"/>
  <c r="V842" i="26"/>
  <c r="V859" i="26"/>
  <c r="V857" i="26"/>
  <c r="V805" i="26"/>
  <c r="V802" i="26"/>
  <c r="V752" i="26"/>
  <c r="V740" i="26"/>
  <c r="V766" i="26"/>
  <c r="V775" i="26"/>
  <c r="V724" i="26"/>
  <c r="V712" i="26"/>
  <c r="V686" i="26"/>
  <c r="V703" i="26"/>
  <c r="V674" i="26"/>
  <c r="V662" i="26"/>
  <c r="V650" i="26"/>
  <c r="V644" i="26"/>
  <c r="V632" i="26"/>
  <c r="V610" i="26"/>
  <c r="V598" i="26"/>
  <c r="V586" i="26"/>
  <c r="V558" i="26"/>
  <c r="V543" i="26"/>
  <c r="V531" i="26"/>
  <c r="V572" i="26"/>
  <c r="V522" i="26"/>
  <c r="V510" i="26"/>
  <c r="V498" i="26"/>
  <c r="V486" i="26"/>
  <c r="V832" i="26"/>
  <c r="V634" i="26"/>
  <c r="V1034" i="26"/>
  <c r="V1023" i="26"/>
  <c r="V1011" i="26"/>
  <c r="V999" i="26"/>
  <c r="V987" i="26"/>
  <c r="V977" i="26"/>
  <c r="V961" i="26"/>
  <c r="V949" i="26"/>
  <c r="V933" i="26"/>
  <c r="V917" i="26"/>
  <c r="V907" i="26"/>
  <c r="V895" i="26"/>
  <c r="V876" i="26"/>
  <c r="V871" i="26"/>
  <c r="V849" i="26"/>
  <c r="V819" i="26"/>
  <c r="V841" i="26"/>
  <c r="V853" i="26"/>
  <c r="V861" i="26"/>
  <c r="V801" i="26"/>
  <c r="V798" i="26"/>
  <c r="V751" i="26"/>
  <c r="V739" i="26"/>
  <c r="V765" i="26"/>
  <c r="V779" i="26"/>
  <c r="V723" i="26"/>
  <c r="V711" i="26"/>
  <c r="V685" i="26"/>
  <c r="V702" i="26"/>
  <c r="V673" i="26"/>
  <c r="V661" i="26"/>
  <c r="V649" i="26"/>
  <c r="V643" i="26"/>
  <c r="V631" i="26"/>
  <c r="V609" i="26"/>
  <c r="V597" i="26"/>
  <c r="V585" i="26"/>
  <c r="V579" i="26"/>
  <c r="V542" i="26"/>
  <c r="V530" i="26"/>
  <c r="V568" i="26"/>
  <c r="V521" i="26"/>
  <c r="V509" i="26"/>
  <c r="V497" i="26"/>
  <c r="V485" i="26"/>
  <c r="V990" i="26"/>
  <c r="V916" i="26"/>
  <c r="V810" i="26"/>
  <c r="V688" i="26"/>
  <c r="V588" i="26"/>
  <c r="V1033" i="26"/>
  <c r="V1022" i="26"/>
  <c r="V1010" i="26"/>
  <c r="V998" i="26"/>
  <c r="V986" i="26"/>
  <c r="V976" i="26"/>
  <c r="V960" i="26"/>
  <c r="V948" i="26"/>
  <c r="V938" i="26"/>
  <c r="V894" i="26"/>
  <c r="V904" i="26"/>
  <c r="V897" i="26"/>
  <c r="V874" i="26"/>
  <c r="V870" i="26"/>
  <c r="V843" i="26"/>
  <c r="V818" i="26"/>
  <c r="V840" i="26"/>
  <c r="V847" i="26"/>
  <c r="V791" i="26"/>
  <c r="V797" i="26"/>
  <c r="V784" i="26"/>
  <c r="V750" i="26"/>
  <c r="V738" i="26"/>
  <c r="V764" i="26"/>
  <c r="V734" i="26"/>
  <c r="V722" i="26"/>
  <c r="V710" i="26"/>
  <c r="V684" i="26"/>
  <c r="V701" i="26"/>
  <c r="V672" i="26"/>
  <c r="V660" i="26"/>
  <c r="V648" i="26"/>
  <c r="V642" i="26"/>
  <c r="V630" i="26"/>
  <c r="V608" i="26"/>
  <c r="V596" i="26"/>
  <c r="V584" i="26"/>
  <c r="V575" i="26"/>
  <c r="V541" i="26"/>
  <c r="V529" i="26"/>
  <c r="V564" i="26"/>
  <c r="V520" i="26"/>
  <c r="V508" i="26"/>
  <c r="V496" i="26"/>
  <c r="V484" i="26"/>
  <c r="V952" i="26"/>
  <c r="V754" i="26"/>
  <c r="V612" i="26"/>
  <c r="V1032" i="26"/>
  <c r="V1021" i="26"/>
  <c r="V1009" i="26"/>
  <c r="V997" i="26"/>
  <c r="V985" i="26"/>
  <c r="V975" i="26"/>
  <c r="V959" i="26"/>
  <c r="V947" i="26"/>
  <c r="V932" i="26"/>
  <c r="V935" i="26"/>
  <c r="V921" i="26"/>
  <c r="V909" i="26"/>
  <c r="V891" i="26"/>
  <c r="V869" i="26"/>
  <c r="V829" i="26"/>
  <c r="V817" i="26"/>
  <c r="V839" i="26"/>
  <c r="V864" i="26"/>
  <c r="V789" i="26"/>
  <c r="V794" i="26"/>
  <c r="V807" i="26"/>
  <c r="V749" i="26"/>
  <c r="V737" i="26"/>
  <c r="V763" i="26"/>
  <c r="V733" i="26"/>
  <c r="V721" i="26"/>
  <c r="V709" i="26"/>
  <c r="V683" i="26"/>
  <c r="V700" i="26"/>
  <c r="V671" i="26"/>
  <c r="V659" i="26"/>
  <c r="V647" i="26"/>
  <c r="V641" i="26"/>
  <c r="V629" i="26"/>
  <c r="V607" i="26"/>
  <c r="V595" i="26"/>
  <c r="V583" i="26"/>
  <c r="V571" i="26"/>
  <c r="V540" i="26"/>
  <c r="V528" i="26"/>
  <c r="V563" i="26"/>
  <c r="V519" i="26"/>
  <c r="V507" i="26"/>
  <c r="V495" i="26"/>
  <c r="V483" i="26"/>
  <c r="V862" i="26"/>
  <c r="V726" i="26"/>
  <c r="V533" i="26"/>
  <c r="V1031" i="26"/>
  <c r="V1020" i="26"/>
  <c r="V1008" i="26"/>
  <c r="V996" i="26"/>
  <c r="V984" i="26"/>
  <c r="V974" i="26"/>
  <c r="V958" i="26"/>
  <c r="V946" i="26"/>
  <c r="V924" i="26"/>
  <c r="V918" i="26"/>
  <c r="V898" i="26"/>
  <c r="V890" i="26"/>
  <c r="V881" i="26"/>
  <c r="V868" i="26"/>
  <c r="V828" i="26"/>
  <c r="V816" i="26"/>
  <c r="V838" i="26"/>
  <c r="V860" i="26"/>
  <c r="V787" i="26"/>
  <c r="V793" i="26"/>
  <c r="V803" i="26"/>
  <c r="V748" i="26"/>
  <c r="V736" i="26"/>
  <c r="V772" i="26"/>
  <c r="V732" i="26"/>
  <c r="V720" i="26"/>
  <c r="V708" i="26"/>
  <c r="V682" i="26"/>
  <c r="V699" i="26"/>
  <c r="V670" i="26"/>
  <c r="V658" i="26"/>
  <c r="V618" i="26"/>
  <c r="V640" i="26"/>
  <c r="V628" i="26"/>
  <c r="V606" i="26"/>
  <c r="V594" i="26"/>
  <c r="V582" i="26"/>
  <c r="V567" i="26"/>
  <c r="V539" i="26"/>
  <c r="V527" i="26"/>
  <c r="V553" i="26"/>
  <c r="V518" i="26"/>
  <c r="V506" i="26"/>
  <c r="V494" i="26"/>
  <c r="V562" i="26"/>
  <c r="V822" i="26"/>
  <c r="V664" i="26"/>
  <c r="V500" i="26"/>
  <c r="V1030" i="26"/>
  <c r="V1019" i="26"/>
  <c r="V1007" i="26"/>
  <c r="V995" i="26"/>
  <c r="V983" i="26"/>
  <c r="V973" i="26"/>
  <c r="V957" i="26"/>
  <c r="V945" i="26"/>
  <c r="V937" i="26"/>
  <c r="V919" i="26"/>
  <c r="V892" i="26"/>
  <c r="V906" i="26"/>
  <c r="V875" i="26"/>
  <c r="V867" i="26"/>
  <c r="V827" i="26"/>
  <c r="V815" i="26"/>
  <c r="V837" i="26"/>
  <c r="V852" i="26"/>
  <c r="V785" i="26"/>
  <c r="V783" i="26"/>
  <c r="V799" i="26"/>
  <c r="V747" i="26"/>
  <c r="V735" i="26"/>
  <c r="V771" i="26"/>
  <c r="V731" i="26"/>
  <c r="V719" i="26"/>
  <c r="V707" i="26"/>
  <c r="V681" i="26"/>
  <c r="V698" i="26"/>
  <c r="V669" i="26"/>
  <c r="V657" i="26"/>
  <c r="V617" i="26"/>
  <c r="V639" i="26"/>
  <c r="V627" i="26"/>
  <c r="V605" i="26"/>
  <c r="V593" i="26"/>
  <c r="V578" i="26"/>
  <c r="V557" i="26"/>
  <c r="V538" i="26"/>
  <c r="V526" i="26"/>
  <c r="V581" i="26"/>
  <c r="V517" i="26"/>
  <c r="V505" i="26"/>
  <c r="V493" i="26"/>
  <c r="V524" i="26"/>
  <c r="V964" i="26"/>
  <c r="V884" i="26"/>
  <c r="V768" i="26"/>
  <c r="V646" i="26"/>
  <c r="V580" i="26"/>
  <c r="V1029" i="26"/>
  <c r="V1018" i="26"/>
  <c r="V1006" i="26"/>
  <c r="V994" i="26"/>
  <c r="V969" i="26"/>
  <c r="V972" i="26"/>
  <c r="V956" i="26"/>
  <c r="V944" i="26"/>
  <c r="V931" i="26"/>
  <c r="V903" i="26"/>
  <c r="V928" i="26"/>
  <c r="V887" i="26"/>
  <c r="V886" i="26"/>
  <c r="V866" i="26"/>
  <c r="V826" i="26"/>
  <c r="V814" i="26"/>
  <c r="V836" i="26"/>
  <c r="V846" i="26"/>
  <c r="V808" i="26"/>
  <c r="V792" i="26"/>
  <c r="V758" i="26"/>
  <c r="V746" i="26"/>
  <c r="V780" i="26"/>
  <c r="V781" i="26"/>
  <c r="V730" i="26"/>
  <c r="V718" i="26"/>
  <c r="V706" i="26"/>
  <c r="V680" i="26"/>
  <c r="V697" i="26"/>
  <c r="V668" i="26"/>
  <c r="V656" i="26"/>
  <c r="V616" i="26"/>
  <c r="V638" i="26"/>
  <c r="V626" i="26"/>
  <c r="V604" i="26"/>
  <c r="V592" i="26"/>
  <c r="V574" i="26"/>
  <c r="V549" i="26"/>
  <c r="V537" i="26"/>
  <c r="V525" i="26"/>
  <c r="V577" i="26"/>
  <c r="V516" i="26"/>
  <c r="V504" i="26"/>
  <c r="V492" i="26"/>
  <c r="V1037" i="26"/>
  <c r="V854" i="26"/>
  <c r="V676" i="26"/>
  <c r="V555" i="26"/>
  <c r="V1028" i="26"/>
  <c r="V1017" i="26"/>
  <c r="V1005" i="26"/>
  <c r="V993" i="26"/>
  <c r="V968" i="26"/>
  <c r="V967" i="26"/>
  <c r="V955" i="26"/>
  <c r="V943" i="26"/>
  <c r="V923" i="26"/>
  <c r="V896" i="26"/>
  <c r="V893" i="26"/>
  <c r="V888" i="26"/>
  <c r="V880" i="26"/>
  <c r="V865" i="26"/>
  <c r="V825" i="26"/>
  <c r="V813" i="26"/>
  <c r="V835" i="26"/>
  <c r="V851" i="26"/>
  <c r="V804" i="26"/>
  <c r="V790" i="26"/>
  <c r="V757" i="26"/>
  <c r="V745" i="26"/>
  <c r="V776" i="26"/>
  <c r="V777" i="26"/>
  <c r="V729" i="26"/>
  <c r="V717" i="26"/>
  <c r="V705" i="26"/>
  <c r="V679" i="26"/>
  <c r="V696" i="26"/>
  <c r="V667" i="26"/>
  <c r="V655" i="26"/>
  <c r="V615" i="26"/>
  <c r="V637" i="26"/>
  <c r="V625" i="26"/>
  <c r="V603" i="26"/>
  <c r="V591" i="26"/>
  <c r="V570" i="26"/>
  <c r="V548" i="26"/>
  <c r="V536" i="26"/>
  <c r="V556" i="26"/>
  <c r="V573" i="26"/>
  <c r="V515" i="26"/>
  <c r="V503" i="26"/>
  <c r="V491" i="26"/>
  <c r="V1014" i="26"/>
  <c r="V936" i="26"/>
  <c r="V795" i="26"/>
  <c r="V714" i="26"/>
  <c r="V600" i="26"/>
  <c r="V488" i="26"/>
  <c r="V1027" i="26"/>
  <c r="V1016" i="26"/>
  <c r="V1004" i="26"/>
  <c r="V992" i="26"/>
  <c r="V982" i="26"/>
  <c r="V966" i="26"/>
  <c r="V954" i="26"/>
  <c r="V942" i="26"/>
  <c r="V927" i="26"/>
  <c r="V941" i="26"/>
  <c r="V922" i="26"/>
  <c r="V914" i="26"/>
  <c r="V885" i="26"/>
  <c r="V883" i="26"/>
  <c r="V824" i="26"/>
  <c r="V812" i="26"/>
  <c r="V834" i="26"/>
  <c r="V845" i="26"/>
  <c r="V800" i="26"/>
  <c r="V788" i="26"/>
  <c r="V756" i="26"/>
  <c r="V744" i="26"/>
  <c r="V770" i="26"/>
  <c r="V773" i="26"/>
  <c r="V728" i="26"/>
  <c r="V716" i="26"/>
  <c r="V704" i="26"/>
  <c r="V678" i="26"/>
  <c r="V695" i="26"/>
  <c r="V666" i="26"/>
  <c r="V654" i="26"/>
  <c r="V614" i="26"/>
  <c r="V636" i="26"/>
  <c r="V624" i="26"/>
  <c r="V602" i="26"/>
  <c r="V590" i="26"/>
  <c r="V566" i="26"/>
  <c r="V547" i="26"/>
  <c r="V535" i="26"/>
  <c r="V552" i="26"/>
  <c r="V569" i="26"/>
  <c r="V514" i="26"/>
  <c r="V502" i="26"/>
  <c r="V490" i="26"/>
  <c r="V1002" i="26"/>
  <c r="V911" i="26"/>
  <c r="V778" i="26"/>
  <c r="V559" i="26"/>
  <c r="V1038" i="26"/>
  <c r="V1026" i="26"/>
  <c r="V1015" i="26"/>
  <c r="V1003" i="26"/>
  <c r="V991" i="26"/>
  <c r="V981" i="26"/>
  <c r="V965" i="26"/>
  <c r="V953" i="26"/>
  <c r="V940" i="26"/>
  <c r="V926" i="26"/>
  <c r="V920" i="26"/>
  <c r="V915" i="26"/>
  <c r="V889" i="26"/>
  <c r="V879" i="26"/>
  <c r="V877" i="26"/>
  <c r="V823" i="26"/>
  <c r="V811" i="26"/>
  <c r="V833" i="26"/>
  <c r="V856" i="26"/>
  <c r="V796" i="26"/>
  <c r="V786" i="26"/>
  <c r="V755" i="26"/>
  <c r="V743" i="26"/>
  <c r="V769" i="26"/>
  <c r="V782" i="26"/>
  <c r="V727" i="26"/>
  <c r="V715" i="26"/>
  <c r="V689" i="26"/>
  <c r="V677" i="26"/>
  <c r="V694" i="26"/>
  <c r="V665" i="26"/>
  <c r="V653" i="26"/>
  <c r="V613" i="26"/>
  <c r="V635" i="26"/>
  <c r="V623" i="26"/>
  <c r="V601" i="26"/>
  <c r="V589" i="26"/>
  <c r="V560" i="26"/>
  <c r="V546" i="26"/>
  <c r="V534" i="26"/>
  <c r="V554" i="26"/>
  <c r="V565" i="26"/>
  <c r="V513" i="26"/>
  <c r="V501" i="26"/>
  <c r="V489" i="26"/>
  <c r="V1025" i="26"/>
  <c r="V934" i="26"/>
  <c r="V850" i="26"/>
  <c r="V652" i="26"/>
  <c r="V512" i="26"/>
  <c r="V1036" i="26"/>
  <c r="V1024" i="26"/>
  <c r="V1013" i="26"/>
  <c r="V1001" i="26"/>
  <c r="V989" i="26"/>
  <c r="V979" i="26"/>
  <c r="V963" i="26"/>
  <c r="V951" i="26"/>
  <c r="V929" i="26"/>
  <c r="V930" i="26"/>
  <c r="V913" i="26"/>
  <c r="V908" i="26"/>
  <c r="V873" i="26"/>
  <c r="V878" i="26"/>
  <c r="V858" i="26"/>
  <c r="V821" i="26"/>
  <c r="V848" i="26"/>
  <c r="V863" i="26"/>
  <c r="V844" i="26"/>
  <c r="V809" i="26"/>
  <c r="V806" i="26"/>
  <c r="V753" i="26"/>
  <c r="V741" i="26"/>
  <c r="V767" i="26"/>
  <c r="V774" i="26"/>
  <c r="V725" i="26"/>
  <c r="V713" i="26"/>
  <c r="V687" i="26"/>
  <c r="V675" i="26"/>
  <c r="V692" i="26"/>
  <c r="V663" i="26"/>
  <c r="V651" i="26"/>
  <c r="V645" i="26"/>
  <c r="V633" i="26"/>
  <c r="V611" i="26"/>
  <c r="V599" i="26"/>
  <c r="V587" i="26"/>
  <c r="V561" i="26"/>
  <c r="V544" i="26"/>
  <c r="V532" i="26"/>
  <c r="V576" i="26"/>
  <c r="V523" i="26"/>
  <c r="V511" i="26"/>
  <c r="V499" i="26"/>
  <c r="V487" i="26"/>
  <c r="V980" i="26"/>
  <c r="V912" i="26"/>
  <c r="V742" i="26"/>
  <c r="V693" i="26"/>
  <c r="V545" i="26"/>
  <c r="BL248" i="26"/>
  <c r="BL104" i="26"/>
  <c r="AN264" i="26"/>
  <c r="AP50" i="26"/>
  <c r="AO52" i="26"/>
  <c r="BL249" i="26"/>
  <c r="BL103" i="26"/>
  <c r="BJ102" i="26"/>
  <c r="AE1038" i="26"/>
  <c r="AE1037" i="26"/>
  <c r="AE1036" i="26"/>
  <c r="AE1035" i="26"/>
  <c r="AE1034" i="26"/>
  <c r="AE1033" i="26"/>
  <c r="AE1032" i="26"/>
  <c r="AE1031" i="26"/>
  <c r="AE1030" i="26"/>
  <c r="AE1029" i="26"/>
  <c r="AE1028" i="26"/>
  <c r="AE1027" i="26"/>
  <c r="AE1026" i="26"/>
  <c r="AE1025" i="26"/>
  <c r="AE1024" i="26"/>
  <c r="AF482" i="26"/>
  <c r="AE1019" i="26"/>
  <c r="AE1013" i="26"/>
  <c r="AE1018" i="26"/>
  <c r="AE1023" i="26"/>
  <c r="AE1017" i="26"/>
  <c r="AE1008" i="26"/>
  <c r="AE1007" i="26"/>
  <c r="AE1006" i="26"/>
  <c r="AE1005" i="26"/>
  <c r="AE1004" i="26"/>
  <c r="AE1003" i="26"/>
  <c r="AE1002" i="26"/>
  <c r="AE1001" i="26"/>
  <c r="AE1000" i="26"/>
  <c r="AE999" i="26"/>
  <c r="AE998" i="26"/>
  <c r="AE997" i="26"/>
  <c r="AE996" i="26"/>
  <c r="AE1012" i="26"/>
  <c r="AE1022" i="26"/>
  <c r="AE1016" i="26"/>
  <c r="AE1010" i="26"/>
  <c r="AE1021" i="26"/>
  <c r="AE1015" i="26"/>
  <c r="AE1011" i="26"/>
  <c r="AE1009" i="26"/>
  <c r="AE995" i="26"/>
  <c r="AE994" i="26"/>
  <c r="AE993" i="26"/>
  <c r="AE992" i="26"/>
  <c r="AE991" i="26"/>
  <c r="AE990" i="26"/>
  <c r="AE989" i="26"/>
  <c r="AE988" i="26"/>
  <c r="AE987" i="26"/>
  <c r="AE986" i="26"/>
  <c r="AE985" i="26"/>
  <c r="AE984" i="26"/>
  <c r="AE983" i="26"/>
  <c r="AE1014" i="26"/>
  <c r="AE1020" i="26"/>
  <c r="AE969" i="26"/>
  <c r="AE968" i="26"/>
  <c r="AE981" i="26"/>
  <c r="AE980" i="26"/>
  <c r="AE979" i="26"/>
  <c r="AE978" i="26"/>
  <c r="AE977" i="26"/>
  <c r="AE976" i="26"/>
  <c r="AE975" i="26"/>
  <c r="AE974" i="26"/>
  <c r="AE973" i="26"/>
  <c r="AE972" i="26"/>
  <c r="AE982" i="26"/>
  <c r="AE967" i="26"/>
  <c r="AE966" i="26"/>
  <c r="AE965" i="26"/>
  <c r="AE964" i="26"/>
  <c r="AE963" i="26"/>
  <c r="AE962" i="26"/>
  <c r="AE961" i="26"/>
  <c r="AE960" i="26"/>
  <c r="AE959" i="26"/>
  <c r="AE958" i="26"/>
  <c r="AE957" i="26"/>
  <c r="AE956" i="26"/>
  <c r="AE953" i="26"/>
  <c r="AE952" i="26"/>
  <c r="AE951" i="26"/>
  <c r="AE950" i="26"/>
  <c r="AE949" i="26"/>
  <c r="AE948" i="26"/>
  <c r="AE947" i="26"/>
  <c r="AE946" i="26"/>
  <c r="AE945" i="26"/>
  <c r="AE944" i="26"/>
  <c r="AE943" i="26"/>
  <c r="AE942" i="26"/>
  <c r="AE955" i="26"/>
  <c r="AE954" i="26"/>
  <c r="AE941" i="26"/>
  <c r="AE940" i="26"/>
  <c r="AE939" i="26"/>
  <c r="AE938" i="26"/>
  <c r="AE937" i="26"/>
  <c r="AE936" i="26"/>
  <c r="AE935" i="26"/>
  <c r="AE934" i="26"/>
  <c r="AE933" i="26"/>
  <c r="AE932" i="26"/>
  <c r="AE931" i="26"/>
  <c r="AE930" i="26"/>
  <c r="AE929" i="26"/>
  <c r="AE928" i="26"/>
  <c r="AE926" i="26"/>
  <c r="AE927" i="26"/>
  <c r="AE921" i="26"/>
  <c r="AE920" i="26"/>
  <c r="AE919" i="26"/>
  <c r="AE918" i="26"/>
  <c r="AE917" i="26"/>
  <c r="AE916" i="26"/>
  <c r="AE915" i="26"/>
  <c r="AE914" i="26"/>
  <c r="AE913" i="26"/>
  <c r="AE912" i="26"/>
  <c r="AE911" i="26"/>
  <c r="AE910" i="26"/>
  <c r="AE909" i="26"/>
  <c r="AE908" i="26"/>
  <c r="AE907" i="26"/>
  <c r="AE906" i="26"/>
  <c r="AE905" i="26"/>
  <c r="AE904" i="26"/>
  <c r="AE903" i="26"/>
  <c r="AE922" i="26"/>
  <c r="AE925" i="26"/>
  <c r="AE923" i="26"/>
  <c r="AE895" i="26"/>
  <c r="AE891" i="26"/>
  <c r="AE890" i="26"/>
  <c r="AE889" i="26"/>
  <c r="AE888" i="26"/>
  <c r="AE887" i="26"/>
  <c r="AE897" i="26"/>
  <c r="AE924" i="26"/>
  <c r="AE894" i="26"/>
  <c r="AE896" i="26"/>
  <c r="AE892" i="26"/>
  <c r="AE886" i="26"/>
  <c r="AE885" i="26"/>
  <c r="AE884" i="26"/>
  <c r="AE883" i="26"/>
  <c r="AE882" i="26"/>
  <c r="AE881" i="26"/>
  <c r="AE880" i="26"/>
  <c r="AE879" i="26"/>
  <c r="AE878" i="26"/>
  <c r="AE877" i="26"/>
  <c r="AE876" i="26"/>
  <c r="AE875" i="26"/>
  <c r="AE874" i="26"/>
  <c r="AE873" i="26"/>
  <c r="AE898" i="26"/>
  <c r="AE893" i="26"/>
  <c r="AE872" i="26"/>
  <c r="AE871" i="26"/>
  <c r="AE870" i="26"/>
  <c r="AE869" i="26"/>
  <c r="AE868" i="26"/>
  <c r="AE867" i="26"/>
  <c r="AE866" i="26"/>
  <c r="AE865" i="26"/>
  <c r="AE864" i="26"/>
  <c r="AE863" i="26"/>
  <c r="AE862" i="26"/>
  <c r="AE861" i="26"/>
  <c r="AE860" i="26"/>
  <c r="AE859" i="26"/>
  <c r="AE858" i="26"/>
  <c r="AE857" i="26"/>
  <c r="AE856" i="26"/>
  <c r="AE855" i="26"/>
  <c r="AE854" i="26"/>
  <c r="AE853" i="26"/>
  <c r="AE852" i="26"/>
  <c r="AE851" i="26"/>
  <c r="AE850" i="26"/>
  <c r="AE849" i="26"/>
  <c r="AE848" i="26"/>
  <c r="AE847" i="26"/>
  <c r="AE846" i="26"/>
  <c r="AE845" i="26"/>
  <c r="AE844" i="26"/>
  <c r="AE843" i="26"/>
  <c r="AE829" i="26"/>
  <c r="AE828" i="26"/>
  <c r="AE827" i="26"/>
  <c r="AE826" i="26"/>
  <c r="AE825" i="26"/>
  <c r="AE824" i="26"/>
  <c r="AE823" i="26"/>
  <c r="AE822" i="26"/>
  <c r="AE821" i="26"/>
  <c r="AE820" i="26"/>
  <c r="AE819" i="26"/>
  <c r="AE818" i="26"/>
  <c r="AE817" i="26"/>
  <c r="AE816" i="26"/>
  <c r="AE815" i="26"/>
  <c r="AE814" i="26"/>
  <c r="AE813" i="26"/>
  <c r="AE812" i="26"/>
  <c r="AE811" i="26"/>
  <c r="AE842" i="26"/>
  <c r="AE841" i="26"/>
  <c r="AE840" i="26"/>
  <c r="AE839" i="26"/>
  <c r="AE838" i="26"/>
  <c r="AE837" i="26"/>
  <c r="AE836" i="26"/>
  <c r="AE835" i="26"/>
  <c r="AE834" i="26"/>
  <c r="AE833" i="26"/>
  <c r="AE832" i="26"/>
  <c r="AE810" i="26"/>
  <c r="AE809" i="26"/>
  <c r="AE808" i="26"/>
  <c r="AE807" i="26"/>
  <c r="AE806" i="26"/>
  <c r="AE805" i="26"/>
  <c r="AE804" i="26"/>
  <c r="AE803" i="26"/>
  <c r="AE802" i="26"/>
  <c r="AE801" i="26"/>
  <c r="AE800" i="26"/>
  <c r="AE799" i="26"/>
  <c r="AE798" i="26"/>
  <c r="AE797" i="26"/>
  <c r="AE796" i="26"/>
  <c r="AE795" i="26"/>
  <c r="AE794" i="26"/>
  <c r="AE793" i="26"/>
  <c r="AE792" i="26"/>
  <c r="AE791" i="26"/>
  <c r="AE790" i="26"/>
  <c r="AE789" i="26"/>
  <c r="AE788" i="26"/>
  <c r="AE787" i="26"/>
  <c r="AE786" i="26"/>
  <c r="AE785" i="26"/>
  <c r="AE784" i="26"/>
  <c r="AE783" i="26"/>
  <c r="AE781" i="26"/>
  <c r="AE780" i="26"/>
  <c r="AE779" i="26"/>
  <c r="AE778" i="26"/>
  <c r="AE777" i="26"/>
  <c r="AE776" i="26"/>
  <c r="AE775" i="26"/>
  <c r="AE774" i="26"/>
  <c r="AE773" i="26"/>
  <c r="AE772" i="26"/>
  <c r="AE771" i="26"/>
  <c r="AE782" i="26"/>
  <c r="AE758" i="26"/>
  <c r="AE757" i="26"/>
  <c r="AE756" i="26"/>
  <c r="AE755" i="26"/>
  <c r="AE754" i="26"/>
  <c r="AE753" i="26"/>
  <c r="AE752" i="26"/>
  <c r="AE751" i="26"/>
  <c r="AE750" i="26"/>
  <c r="AE749" i="26"/>
  <c r="AE748" i="26"/>
  <c r="AE747" i="26"/>
  <c r="AE746" i="26"/>
  <c r="AE745" i="26"/>
  <c r="AE744" i="26"/>
  <c r="AE743" i="26"/>
  <c r="AE742" i="26"/>
  <c r="AE741" i="26"/>
  <c r="AE740" i="26"/>
  <c r="AE739" i="26"/>
  <c r="AE738" i="26"/>
  <c r="AE737" i="26"/>
  <c r="AE736" i="26"/>
  <c r="AE735" i="26"/>
  <c r="AE770" i="26"/>
  <c r="AE769" i="26"/>
  <c r="AE768" i="26"/>
  <c r="AE767" i="26"/>
  <c r="AE766" i="26"/>
  <c r="AE765" i="26"/>
  <c r="AE764" i="26"/>
  <c r="AE763" i="26"/>
  <c r="AE734" i="26"/>
  <c r="AE733" i="26"/>
  <c r="AE732" i="26"/>
  <c r="AE731" i="26"/>
  <c r="AE730" i="26"/>
  <c r="AE729" i="26"/>
  <c r="AE728" i="26"/>
  <c r="AE727" i="26"/>
  <c r="AE726" i="26"/>
  <c r="AE725" i="26"/>
  <c r="AE724" i="26"/>
  <c r="AE723" i="26"/>
  <c r="AE722" i="26"/>
  <c r="AE721" i="26"/>
  <c r="AE720" i="26"/>
  <c r="AE719" i="26"/>
  <c r="AE718" i="26"/>
  <c r="AE717" i="26"/>
  <c r="AE716" i="26"/>
  <c r="AE715" i="26"/>
  <c r="AE714" i="26"/>
  <c r="AE713" i="26"/>
  <c r="AE712" i="26"/>
  <c r="AE711" i="26"/>
  <c r="AE710" i="26"/>
  <c r="AE709" i="26"/>
  <c r="AE708" i="26"/>
  <c r="AE707" i="26"/>
  <c r="AE706" i="26"/>
  <c r="AE705" i="26"/>
  <c r="AE704" i="26"/>
  <c r="AE703" i="26"/>
  <c r="AE702" i="26"/>
  <c r="AE701" i="26"/>
  <c r="AE700" i="26"/>
  <c r="AE699" i="26"/>
  <c r="AE698" i="26"/>
  <c r="AE697" i="26"/>
  <c r="AE696" i="26"/>
  <c r="AE695" i="26"/>
  <c r="AE694" i="26"/>
  <c r="AE693" i="26"/>
  <c r="AE692" i="26"/>
  <c r="AE675" i="26"/>
  <c r="AE672" i="26"/>
  <c r="AE689" i="26"/>
  <c r="AE688" i="26"/>
  <c r="AE680" i="26"/>
  <c r="AE687" i="26"/>
  <c r="AE686" i="26"/>
  <c r="AE685" i="26"/>
  <c r="AE681" i="26"/>
  <c r="AE677" i="26"/>
  <c r="AE684" i="26"/>
  <c r="AE676" i="26"/>
  <c r="AE683" i="26"/>
  <c r="AE682" i="26"/>
  <c r="AE678" i="26"/>
  <c r="AE674" i="26"/>
  <c r="AE679" i="26"/>
  <c r="AE671" i="26"/>
  <c r="AE670" i="26"/>
  <c r="AE669" i="26"/>
  <c r="AE668" i="26"/>
  <c r="AE667" i="26"/>
  <c r="AE666" i="26"/>
  <c r="AE665" i="26"/>
  <c r="AE664" i="26"/>
  <c r="AE663" i="26"/>
  <c r="AE662" i="26"/>
  <c r="AE661" i="26"/>
  <c r="AE660" i="26"/>
  <c r="AE659" i="26"/>
  <c r="AE658" i="26"/>
  <c r="AE657" i="26"/>
  <c r="AE656" i="26"/>
  <c r="AE655" i="26"/>
  <c r="AE654" i="26"/>
  <c r="AE653" i="26"/>
  <c r="AE652" i="26"/>
  <c r="AE651" i="26"/>
  <c r="AE650" i="26"/>
  <c r="AE673" i="26"/>
  <c r="AE648" i="26"/>
  <c r="AE649" i="26"/>
  <c r="AE618" i="26"/>
  <c r="AE617" i="26"/>
  <c r="AE616" i="26"/>
  <c r="AE615" i="26"/>
  <c r="AE614" i="26"/>
  <c r="AE645" i="26"/>
  <c r="AE644" i="26"/>
  <c r="AE643" i="26"/>
  <c r="AE642" i="26"/>
  <c r="AE641" i="26"/>
  <c r="AE640" i="26"/>
  <c r="AE639" i="26"/>
  <c r="AE638" i="26"/>
  <c r="AE637" i="26"/>
  <c r="AE636" i="26"/>
  <c r="AE635" i="26"/>
  <c r="AE634" i="26"/>
  <c r="AE633" i="26"/>
  <c r="AE632" i="26"/>
  <c r="AE631" i="26"/>
  <c r="AE630" i="26"/>
  <c r="AE629" i="26"/>
  <c r="AE628" i="26"/>
  <c r="AE627" i="26"/>
  <c r="AE626" i="26"/>
  <c r="AE625" i="26"/>
  <c r="AE624" i="26"/>
  <c r="AE623" i="26"/>
  <c r="AE646" i="26"/>
  <c r="AE647" i="26"/>
  <c r="AE612" i="26"/>
  <c r="AE611" i="26"/>
  <c r="AE610" i="26"/>
  <c r="AE609" i="26"/>
  <c r="AE608" i="26"/>
  <c r="AE607" i="26"/>
  <c r="AE606" i="26"/>
  <c r="AE605" i="26"/>
  <c r="AE604" i="26"/>
  <c r="AE603" i="26"/>
  <c r="AE602" i="26"/>
  <c r="AE601" i="26"/>
  <c r="AE600" i="26"/>
  <c r="AE599" i="26"/>
  <c r="AE598" i="26"/>
  <c r="AE597" i="26"/>
  <c r="AE596" i="26"/>
  <c r="AE595" i="26"/>
  <c r="AE594" i="26"/>
  <c r="AE593" i="26"/>
  <c r="AE592" i="26"/>
  <c r="AE591" i="26"/>
  <c r="AE590" i="26"/>
  <c r="AE589" i="26"/>
  <c r="AE588" i="26"/>
  <c r="AE587" i="26"/>
  <c r="AE586" i="26"/>
  <c r="AE585" i="26"/>
  <c r="AE584" i="26"/>
  <c r="AE583" i="26"/>
  <c r="AE613" i="26"/>
  <c r="AE582" i="26"/>
  <c r="AE581" i="26"/>
  <c r="AE580" i="26"/>
  <c r="AE579" i="26"/>
  <c r="AE578" i="26"/>
  <c r="AE577" i="26"/>
  <c r="AE576" i="26"/>
  <c r="AE575" i="26"/>
  <c r="AE574" i="26"/>
  <c r="AE573" i="26"/>
  <c r="AE572" i="26"/>
  <c r="AE571" i="26"/>
  <c r="AE570" i="26"/>
  <c r="AE569" i="26"/>
  <c r="AE568" i="26"/>
  <c r="AE567" i="26"/>
  <c r="AE566" i="26"/>
  <c r="AE565" i="26"/>
  <c r="AE564" i="26"/>
  <c r="AE563" i="26"/>
  <c r="AE562" i="26"/>
  <c r="AE561" i="26"/>
  <c r="AE560" i="26"/>
  <c r="AE559" i="26"/>
  <c r="AE558" i="26"/>
  <c r="AE557" i="26"/>
  <c r="AE556" i="26"/>
  <c r="AE554" i="26"/>
  <c r="AE553" i="26"/>
  <c r="AE555" i="26"/>
  <c r="AE549" i="26"/>
  <c r="AE548" i="26"/>
  <c r="AE547" i="26"/>
  <c r="AE546" i="26"/>
  <c r="AE545" i="26"/>
  <c r="AE544" i="26"/>
  <c r="AE543" i="26"/>
  <c r="AE542" i="26"/>
  <c r="AE541" i="26"/>
  <c r="AE540" i="26"/>
  <c r="AE539" i="26"/>
  <c r="AE538" i="26"/>
  <c r="AE537" i="26"/>
  <c r="AE536" i="26"/>
  <c r="AE535" i="26"/>
  <c r="AE534" i="26"/>
  <c r="AE533" i="26"/>
  <c r="AE532" i="26"/>
  <c r="AE531" i="26"/>
  <c r="AE530" i="26"/>
  <c r="AE529" i="26"/>
  <c r="AE528" i="26"/>
  <c r="AE527" i="26"/>
  <c r="AE526" i="26"/>
  <c r="AE525" i="26"/>
  <c r="AE524" i="26"/>
  <c r="AE552" i="26"/>
  <c r="AE523" i="26"/>
  <c r="AE522" i="26"/>
  <c r="AE521" i="26"/>
  <c r="AE520" i="26"/>
  <c r="AE519" i="26"/>
  <c r="AE518" i="26"/>
  <c r="AE517" i="26"/>
  <c r="AE516" i="26"/>
  <c r="AE515" i="26"/>
  <c r="AE514" i="26"/>
  <c r="AE513" i="26"/>
  <c r="AE512" i="26"/>
  <c r="AE511" i="26"/>
  <c r="AE510" i="26"/>
  <c r="AE509" i="26"/>
  <c r="AE508" i="26"/>
  <c r="AE507" i="26"/>
  <c r="AE506" i="26"/>
  <c r="AE505" i="26"/>
  <c r="AE504" i="26"/>
  <c r="AE503" i="26"/>
  <c r="AE502" i="26"/>
  <c r="AE501" i="26"/>
  <c r="AE500" i="26"/>
  <c r="AE499" i="26"/>
  <c r="AE498" i="26"/>
  <c r="AE497" i="26"/>
  <c r="AE496" i="26"/>
  <c r="AE495" i="26"/>
  <c r="AE494" i="26"/>
  <c r="AE493" i="26"/>
  <c r="AE492" i="26"/>
  <c r="AE491" i="26"/>
  <c r="AE490" i="26"/>
  <c r="AE489" i="26"/>
  <c r="AE488" i="26"/>
  <c r="AE487" i="26"/>
  <c r="AE486" i="26"/>
  <c r="AE485" i="26"/>
  <c r="AE484" i="26"/>
  <c r="AE483" i="26"/>
  <c r="AD26" i="79" l="1"/>
  <c r="AD83" i="82"/>
  <c r="AD83" i="81"/>
  <c r="AA57" i="71"/>
  <c r="Z44" i="73"/>
  <c r="AB33" i="71"/>
  <c r="AB19" i="82" s="1"/>
  <c r="AB25" i="82" s="1"/>
  <c r="Z76" i="82"/>
  <c r="W8" i="81"/>
  <c r="W8" i="82"/>
  <c r="AC8" i="81"/>
  <c r="AC8" i="82"/>
  <c r="V9" i="81"/>
  <c r="V9" i="82"/>
  <c r="AD9" i="81"/>
  <c r="AD80" i="81" s="1"/>
  <c r="AD9" i="82"/>
  <c r="Z25" i="82"/>
  <c r="AB80" i="82"/>
  <c r="AB85" i="82"/>
  <c r="V10" i="67" s="1"/>
  <c r="AC78" i="82"/>
  <c r="AC79" i="82"/>
  <c r="AC45" i="73"/>
  <c r="AC49" i="73" s="1"/>
  <c r="AC14" i="71"/>
  <c r="AC14" i="73"/>
  <c r="AC30" i="73" s="1"/>
  <c r="AC13" i="82" s="1"/>
  <c r="AB41" i="73"/>
  <c r="AD71" i="2"/>
  <c r="AO84" i="26"/>
  <c r="AO85" i="26"/>
  <c r="AC23" i="79"/>
  <c r="AC27" i="79" s="1"/>
  <c r="E11" i="67"/>
  <c r="AC68" i="71"/>
  <c r="AC46" i="72"/>
  <c r="V9" i="79"/>
  <c r="V9" i="77"/>
  <c r="V9" i="73"/>
  <c r="V9" i="72"/>
  <c r="V9" i="71"/>
  <c r="V12" i="2"/>
  <c r="V8" i="17"/>
  <c r="U25" i="26"/>
  <c r="AF26" i="26"/>
  <c r="AE31" i="26"/>
  <c r="AE84" i="82" s="1"/>
  <c r="AE30" i="26"/>
  <c r="T26" i="26"/>
  <c r="U20" i="17"/>
  <c r="U25" i="17" s="1"/>
  <c r="U13" i="2"/>
  <c r="AD28" i="17"/>
  <c r="AD67" i="71"/>
  <c r="AD45" i="72"/>
  <c r="AD48" i="73"/>
  <c r="AD39" i="17"/>
  <c r="AD21" i="77"/>
  <c r="AD41" i="17"/>
  <c r="AC8" i="71"/>
  <c r="AC8" i="79"/>
  <c r="A11" i="67"/>
  <c r="AC8" i="77"/>
  <c r="AC8" i="73"/>
  <c r="AC8" i="72"/>
  <c r="AC22" i="77"/>
  <c r="Z11" i="67" s="1"/>
  <c r="V435" i="26"/>
  <c r="V383" i="26"/>
  <c r="V381" i="26"/>
  <c r="V365" i="26"/>
  <c r="V363" i="26"/>
  <c r="V410" i="26"/>
  <c r="V311" i="26"/>
  <c r="V408" i="26"/>
  <c r="V329" i="26"/>
  <c r="V315" i="26"/>
  <c r="V344" i="26"/>
  <c r="V403" i="26"/>
  <c r="V391" i="26"/>
  <c r="V423" i="26"/>
  <c r="V371" i="26"/>
  <c r="V367" i="26"/>
  <c r="V353" i="26"/>
  <c r="V412" i="26"/>
  <c r="V398" i="26"/>
  <c r="V341" i="26"/>
  <c r="V350" i="26"/>
  <c r="V317" i="26"/>
  <c r="V303" i="26"/>
  <c r="V372" i="26"/>
  <c r="V418" i="26"/>
  <c r="V346" i="26"/>
  <c r="V407" i="26"/>
  <c r="V342" i="26"/>
  <c r="V434" i="26"/>
  <c r="V357" i="26"/>
  <c r="V355" i="26"/>
  <c r="V419" i="26"/>
  <c r="V400" i="26"/>
  <c r="V386" i="26"/>
  <c r="V322" i="26"/>
  <c r="V338" i="26"/>
  <c r="V305" i="26"/>
  <c r="V345" i="26"/>
  <c r="V330" i="26"/>
  <c r="V429" i="26"/>
  <c r="V351" i="26"/>
  <c r="V436" i="26"/>
  <c r="V339" i="26"/>
  <c r="V389" i="26"/>
  <c r="V348" i="26"/>
  <c r="V422" i="26"/>
  <c r="V406" i="26"/>
  <c r="V404" i="26"/>
  <c r="V414" i="26"/>
  <c r="V388" i="26"/>
  <c r="V374" i="26"/>
  <c r="V310" i="26"/>
  <c r="V319" i="26"/>
  <c r="V384" i="26"/>
  <c r="V333" i="26"/>
  <c r="V358" i="26"/>
  <c r="V413" i="26"/>
  <c r="V428" i="26"/>
  <c r="V433" i="26"/>
  <c r="V394" i="26"/>
  <c r="V392" i="26"/>
  <c r="V402" i="26"/>
  <c r="V376" i="26"/>
  <c r="V360" i="26"/>
  <c r="V352" i="26"/>
  <c r="V307" i="26"/>
  <c r="V347" i="26"/>
  <c r="V326" i="26"/>
  <c r="V313" i="26"/>
  <c r="V415" i="26"/>
  <c r="V417" i="26"/>
  <c r="V416" i="26"/>
  <c r="V432" i="26"/>
  <c r="V382" i="26"/>
  <c r="V380" i="26"/>
  <c r="V390" i="26"/>
  <c r="V362" i="26"/>
  <c r="V409" i="26"/>
  <c r="V340" i="26"/>
  <c r="V396" i="26"/>
  <c r="V335" i="26"/>
  <c r="V314" i="26"/>
  <c r="V425" i="26"/>
  <c r="V304" i="26"/>
  <c r="V359" i="26"/>
  <c r="V424" i="26"/>
  <c r="V427" i="26"/>
  <c r="V420" i="26"/>
  <c r="V368" i="26"/>
  <c r="V366" i="26"/>
  <c r="V378" i="26"/>
  <c r="V411" i="26"/>
  <c r="V397" i="26"/>
  <c r="V321" i="26"/>
  <c r="V349" i="26"/>
  <c r="V328" i="26"/>
  <c r="V343" i="26"/>
  <c r="V387" i="26"/>
  <c r="V401" i="26"/>
  <c r="V312" i="26"/>
  <c r="V361" i="26"/>
  <c r="V325" i="26"/>
  <c r="V426" i="26"/>
  <c r="V431" i="26"/>
  <c r="V356" i="26"/>
  <c r="V354" i="26"/>
  <c r="V364" i="26"/>
  <c r="V399" i="26"/>
  <c r="V385" i="26"/>
  <c r="V309" i="26"/>
  <c r="V337" i="26"/>
  <c r="V316" i="26"/>
  <c r="V331" i="26"/>
  <c r="V430" i="26"/>
  <c r="V318" i="26"/>
  <c r="V306" i="26"/>
  <c r="V405" i="26"/>
  <c r="V320" i="26"/>
  <c r="V373" i="26"/>
  <c r="U302" i="26"/>
  <c r="V395" i="26"/>
  <c r="V393" i="26"/>
  <c r="V379" i="26"/>
  <c r="V377" i="26"/>
  <c r="V421" i="26"/>
  <c r="V323" i="26"/>
  <c r="V308" i="26"/>
  <c r="V336" i="26"/>
  <c r="V327" i="26"/>
  <c r="V332" i="26"/>
  <c r="V324" i="26"/>
  <c r="V375" i="26"/>
  <c r="V334" i="26"/>
  <c r="AD12" i="2"/>
  <c r="AD8" i="17"/>
  <c r="AE25" i="26"/>
  <c r="AD9" i="79"/>
  <c r="B12" i="67"/>
  <c r="AD9" i="73"/>
  <c r="AD9" i="77"/>
  <c r="AD9" i="71"/>
  <c r="AD9" i="72"/>
  <c r="W8" i="72"/>
  <c r="W8" i="73"/>
  <c r="W8" i="71"/>
  <c r="W8" i="77"/>
  <c r="W8" i="79"/>
  <c r="AD434" i="26"/>
  <c r="AD394" i="26"/>
  <c r="AD353" i="26"/>
  <c r="AD315" i="26"/>
  <c r="AD322" i="26"/>
  <c r="AD318" i="26"/>
  <c r="AD421" i="26"/>
  <c r="AD379" i="26"/>
  <c r="AD350" i="26"/>
  <c r="AD349" i="26"/>
  <c r="AD399" i="26"/>
  <c r="AD358" i="26"/>
  <c r="AD342" i="26"/>
  <c r="AD371" i="26"/>
  <c r="AD387" i="26"/>
  <c r="AD435" i="26"/>
  <c r="AD431" i="26"/>
  <c r="AD375" i="26"/>
  <c r="AD368" i="26"/>
  <c r="AD414" i="26"/>
  <c r="AD303" i="26"/>
  <c r="AD310" i="26"/>
  <c r="AD306" i="26"/>
  <c r="AD344" i="26"/>
  <c r="AD330" i="26"/>
  <c r="AD333" i="26"/>
  <c r="AD331" i="26"/>
  <c r="AD433" i="26"/>
  <c r="AD312" i="26"/>
  <c r="AD426" i="26"/>
  <c r="AD340" i="26"/>
  <c r="AD323" i="26"/>
  <c r="AD363" i="26"/>
  <c r="AD429" i="26"/>
  <c r="AD361" i="26"/>
  <c r="AD356" i="26"/>
  <c r="AD402" i="26"/>
  <c r="AD326" i="26"/>
  <c r="AD352" i="26"/>
  <c r="AD412" i="26"/>
  <c r="AD338" i="26"/>
  <c r="AD313" i="26"/>
  <c r="AD334" i="26"/>
  <c r="AD410" i="26"/>
  <c r="AD374" i="26"/>
  <c r="AD401" i="26"/>
  <c r="AD415" i="26"/>
  <c r="AD398" i="26"/>
  <c r="AD403" i="26"/>
  <c r="AD347" i="26"/>
  <c r="AD357" i="26"/>
  <c r="AD417" i="26"/>
  <c r="AD425" i="26"/>
  <c r="AD404" i="26"/>
  <c r="AD390" i="26"/>
  <c r="AD314" i="26"/>
  <c r="AD321" i="26"/>
  <c r="AD400" i="26"/>
  <c r="AD430" i="26"/>
  <c r="AD335" i="26"/>
  <c r="AD324" i="26"/>
  <c r="AD411" i="26"/>
  <c r="AD382" i="26"/>
  <c r="AD386" i="26"/>
  <c r="AD436" i="26"/>
  <c r="AD422" i="26"/>
  <c r="AD392" i="26"/>
  <c r="AD378" i="26"/>
  <c r="AD376" i="26"/>
  <c r="AD309" i="26"/>
  <c r="AD388" i="26"/>
  <c r="AD367" i="26"/>
  <c r="AD396" i="26"/>
  <c r="AD343" i="26"/>
  <c r="AD419" i="26"/>
  <c r="AD316" i="26"/>
  <c r="AD329" i="26"/>
  <c r="AD319" i="26"/>
  <c r="AD328" i="26"/>
  <c r="AD428" i="26"/>
  <c r="AD409" i="26"/>
  <c r="AD380" i="26"/>
  <c r="AD364" i="26"/>
  <c r="AE302" i="26"/>
  <c r="AD351" i="26"/>
  <c r="AD317" i="26"/>
  <c r="AD405" i="26"/>
  <c r="AD408" i="26"/>
  <c r="AD346" i="26"/>
  <c r="AD420" i="26"/>
  <c r="AD427" i="26"/>
  <c r="AD354" i="26"/>
  <c r="AD320" i="26"/>
  <c r="AD359" i="26"/>
  <c r="AD383" i="26"/>
  <c r="AD397" i="26"/>
  <c r="AD311" i="26"/>
  <c r="AD385" i="26"/>
  <c r="AD416" i="26"/>
  <c r="AD407" i="26"/>
  <c r="AD366" i="26"/>
  <c r="AD413" i="26"/>
  <c r="AD362" i="26"/>
  <c r="AD339" i="26"/>
  <c r="AD305" i="26"/>
  <c r="AD360" i="26"/>
  <c r="AD373" i="26"/>
  <c r="AD418" i="26"/>
  <c r="AD332" i="26"/>
  <c r="AD308" i="26"/>
  <c r="AD377" i="26"/>
  <c r="AD307" i="26"/>
  <c r="AD395" i="26"/>
  <c r="AD348" i="26"/>
  <c r="AD389" i="26"/>
  <c r="AD424" i="26"/>
  <c r="AD384" i="26"/>
  <c r="AD391" i="26"/>
  <c r="AD325" i="26"/>
  <c r="AD423" i="26"/>
  <c r="AD406" i="26"/>
  <c r="AD365" i="26"/>
  <c r="AD327" i="26"/>
  <c r="AD341" i="26"/>
  <c r="AD337" i="26"/>
  <c r="AD372" i="26"/>
  <c r="AD345" i="26"/>
  <c r="AD381" i="26"/>
  <c r="AD304" i="26"/>
  <c r="AD432" i="26"/>
  <c r="AD393" i="26"/>
  <c r="AD336" i="26"/>
  <c r="AD355" i="26"/>
  <c r="U1035" i="26"/>
  <c r="U1038" i="26"/>
  <c r="U1013" i="26"/>
  <c r="U1001" i="26"/>
  <c r="U989" i="26"/>
  <c r="U979" i="26"/>
  <c r="U963" i="26"/>
  <c r="U951" i="26"/>
  <c r="U920" i="26"/>
  <c r="U924" i="26"/>
  <c r="U891" i="26"/>
  <c r="U904" i="26"/>
  <c r="U888" i="26"/>
  <c r="U875" i="26"/>
  <c r="U863" i="26"/>
  <c r="U851" i="26"/>
  <c r="U826" i="26"/>
  <c r="U814" i="26"/>
  <c r="U834" i="26"/>
  <c r="U801" i="26"/>
  <c r="U789" i="26"/>
  <c r="U777" i="26"/>
  <c r="U753" i="26"/>
  <c r="U741" i="26"/>
  <c r="U765" i="26"/>
  <c r="U725" i="26"/>
  <c r="U714" i="26"/>
  <c r="U680" i="26"/>
  <c r="U699" i="26"/>
  <c r="U711" i="26"/>
  <c r="U662" i="26"/>
  <c r="U650" i="26"/>
  <c r="U644" i="26"/>
  <c r="U632" i="26"/>
  <c r="U611" i="26"/>
  <c r="U599" i="26"/>
  <c r="U587" i="26"/>
  <c r="U575" i="26"/>
  <c r="U563" i="26"/>
  <c r="U546" i="26"/>
  <c r="U534" i="26"/>
  <c r="U523" i="26"/>
  <c r="U511" i="26"/>
  <c r="U499" i="26"/>
  <c r="U487" i="26"/>
  <c r="U938" i="26"/>
  <c r="U733" i="26"/>
  <c r="U536" i="26"/>
  <c r="U1034" i="26"/>
  <c r="T482" i="26"/>
  <c r="U1012" i="26"/>
  <c r="U1000" i="26"/>
  <c r="U988" i="26"/>
  <c r="U978" i="26"/>
  <c r="U962" i="26"/>
  <c r="U950" i="26"/>
  <c r="U919" i="26"/>
  <c r="U937" i="26"/>
  <c r="U890" i="26"/>
  <c r="U898" i="26"/>
  <c r="U886" i="26"/>
  <c r="U874" i="26"/>
  <c r="U862" i="26"/>
  <c r="U850" i="26"/>
  <c r="U825" i="26"/>
  <c r="U813" i="26"/>
  <c r="U833" i="26"/>
  <c r="U800" i="26"/>
  <c r="U788" i="26"/>
  <c r="U776" i="26"/>
  <c r="U752" i="26"/>
  <c r="U740" i="26"/>
  <c r="U764" i="26"/>
  <c r="U721" i="26"/>
  <c r="U710" i="26"/>
  <c r="U679" i="26"/>
  <c r="U698" i="26"/>
  <c r="U731" i="26"/>
  <c r="U661" i="26"/>
  <c r="U649" i="26"/>
  <c r="U643" i="26"/>
  <c r="U631" i="26"/>
  <c r="U610" i="26"/>
  <c r="U598" i="26"/>
  <c r="U586" i="26"/>
  <c r="U574" i="26"/>
  <c r="U562" i="26"/>
  <c r="U545" i="26"/>
  <c r="U533" i="26"/>
  <c r="U522" i="26"/>
  <c r="U510" i="26"/>
  <c r="U498" i="26"/>
  <c r="U486" i="26"/>
  <c r="U991" i="26"/>
  <c r="U816" i="26"/>
  <c r="U727" i="26"/>
  <c r="U513" i="26"/>
  <c r="U1033" i="26"/>
  <c r="U1023" i="26"/>
  <c r="U1011" i="26"/>
  <c r="U999" i="26"/>
  <c r="U987" i="26"/>
  <c r="U977" i="26"/>
  <c r="U961" i="26"/>
  <c r="U949" i="26"/>
  <c r="U918" i="26"/>
  <c r="U931" i="26"/>
  <c r="U889" i="26"/>
  <c r="U892" i="26"/>
  <c r="U885" i="26"/>
  <c r="U873" i="26"/>
  <c r="U861" i="26"/>
  <c r="U849" i="26"/>
  <c r="U824" i="26"/>
  <c r="U812" i="26"/>
  <c r="U832" i="26"/>
  <c r="U799" i="26"/>
  <c r="U787" i="26"/>
  <c r="U775" i="26"/>
  <c r="U751" i="26"/>
  <c r="U739" i="26"/>
  <c r="U763" i="26"/>
  <c r="U717" i="26"/>
  <c r="U706" i="26"/>
  <c r="U678" i="26"/>
  <c r="U697" i="26"/>
  <c r="U672" i="26"/>
  <c r="U660" i="26"/>
  <c r="U648" i="26"/>
  <c r="U642" i="26"/>
  <c r="U630" i="26"/>
  <c r="U609" i="26"/>
  <c r="U597" i="26"/>
  <c r="U585" i="26"/>
  <c r="U573" i="26"/>
  <c r="U561" i="26"/>
  <c r="U544" i="26"/>
  <c r="U532" i="26"/>
  <c r="U521" i="26"/>
  <c r="U509" i="26"/>
  <c r="U497" i="26"/>
  <c r="U485" i="26"/>
  <c r="U1037" i="26"/>
  <c r="U910" i="26"/>
  <c r="U803" i="26"/>
  <c r="U682" i="26"/>
  <c r="U589" i="26"/>
  <c r="U1032" i="26"/>
  <c r="U1022" i="26"/>
  <c r="U1010" i="26"/>
  <c r="U998" i="26"/>
  <c r="U986" i="26"/>
  <c r="U976" i="26"/>
  <c r="U960" i="26"/>
  <c r="U948" i="26"/>
  <c r="U917" i="26"/>
  <c r="U923" i="26"/>
  <c r="U894" i="26"/>
  <c r="U928" i="26"/>
  <c r="U884" i="26"/>
  <c r="U872" i="26"/>
  <c r="U860" i="26"/>
  <c r="U848" i="26"/>
  <c r="U823" i="26"/>
  <c r="U811" i="26"/>
  <c r="U810" i="26"/>
  <c r="U798" i="26"/>
  <c r="U786" i="26"/>
  <c r="U774" i="26"/>
  <c r="U750" i="26"/>
  <c r="U738" i="26"/>
  <c r="U732" i="26"/>
  <c r="U713" i="26"/>
  <c r="U689" i="26"/>
  <c r="U677" i="26"/>
  <c r="U696" i="26"/>
  <c r="U671" i="26"/>
  <c r="U659" i="26"/>
  <c r="U723" i="26"/>
  <c r="U641" i="26"/>
  <c r="U629" i="26"/>
  <c r="U608" i="26"/>
  <c r="U596" i="26"/>
  <c r="U584" i="26"/>
  <c r="U572" i="26"/>
  <c r="U560" i="26"/>
  <c r="U543" i="26"/>
  <c r="U531" i="26"/>
  <c r="U520" i="26"/>
  <c r="U508" i="26"/>
  <c r="U496" i="26"/>
  <c r="U484" i="26"/>
  <c r="U1025" i="26"/>
  <c r="U877" i="26"/>
  <c r="U767" i="26"/>
  <c r="U601" i="26"/>
  <c r="U1031" i="26"/>
  <c r="U1021" i="26"/>
  <c r="U1009" i="26"/>
  <c r="U997" i="26"/>
  <c r="U985" i="26"/>
  <c r="U975" i="26"/>
  <c r="U959" i="26"/>
  <c r="U947" i="26"/>
  <c r="U940" i="26"/>
  <c r="U927" i="26"/>
  <c r="U935" i="26"/>
  <c r="U893" i="26"/>
  <c r="U883" i="26"/>
  <c r="U871" i="26"/>
  <c r="U859" i="26"/>
  <c r="U847" i="26"/>
  <c r="U822" i="26"/>
  <c r="U842" i="26"/>
  <c r="U809" i="26"/>
  <c r="U797" i="26"/>
  <c r="U785" i="26"/>
  <c r="U773" i="26"/>
  <c r="U749" i="26"/>
  <c r="U737" i="26"/>
  <c r="U728" i="26"/>
  <c r="U709" i="26"/>
  <c r="U688" i="26"/>
  <c r="U676" i="26"/>
  <c r="U695" i="26"/>
  <c r="U670" i="26"/>
  <c r="U658" i="26"/>
  <c r="U618" i="26"/>
  <c r="U640" i="26"/>
  <c r="U628" i="26"/>
  <c r="U607" i="26"/>
  <c r="U595" i="26"/>
  <c r="U583" i="26"/>
  <c r="U571" i="26"/>
  <c r="U559" i="26"/>
  <c r="U542" i="26"/>
  <c r="U530" i="26"/>
  <c r="U519" i="26"/>
  <c r="U507" i="26"/>
  <c r="U495" i="26"/>
  <c r="U483" i="26"/>
  <c r="U981" i="26"/>
  <c r="U853" i="26"/>
  <c r="U722" i="26"/>
  <c r="U613" i="26"/>
  <c r="U489" i="26"/>
  <c r="U1030" i="26"/>
  <c r="U1020" i="26"/>
  <c r="U1008" i="26"/>
  <c r="U996" i="26"/>
  <c r="U984" i="26"/>
  <c r="U974" i="26"/>
  <c r="U958" i="26"/>
  <c r="U946" i="26"/>
  <c r="U934" i="26"/>
  <c r="U926" i="26"/>
  <c r="U903" i="26"/>
  <c r="U915" i="26"/>
  <c r="U882" i="26"/>
  <c r="U870" i="26"/>
  <c r="U858" i="26"/>
  <c r="U846" i="26"/>
  <c r="U821" i="26"/>
  <c r="U841" i="26"/>
  <c r="U808" i="26"/>
  <c r="U796" i="26"/>
  <c r="U784" i="26"/>
  <c r="U772" i="26"/>
  <c r="U748" i="26"/>
  <c r="U736" i="26"/>
  <c r="U724" i="26"/>
  <c r="U705" i="26"/>
  <c r="U687" i="26"/>
  <c r="U675" i="26"/>
  <c r="U694" i="26"/>
  <c r="U669" i="26"/>
  <c r="U657" i="26"/>
  <c r="U617" i="26"/>
  <c r="U639" i="26"/>
  <c r="U627" i="26"/>
  <c r="U606" i="26"/>
  <c r="U594" i="26"/>
  <c r="U582" i="26"/>
  <c r="U570" i="26"/>
  <c r="U558" i="26"/>
  <c r="U541" i="26"/>
  <c r="U529" i="26"/>
  <c r="U518" i="26"/>
  <c r="U506" i="26"/>
  <c r="U494" i="26"/>
  <c r="U524" i="26"/>
  <c r="U925" i="26"/>
  <c r="U836" i="26"/>
  <c r="U664" i="26"/>
  <c r="U501" i="26"/>
  <c r="U1029" i="26"/>
  <c r="U1019" i="26"/>
  <c r="U1007" i="26"/>
  <c r="U995" i="26"/>
  <c r="U983" i="26"/>
  <c r="U973" i="26"/>
  <c r="U957" i="26"/>
  <c r="U945" i="26"/>
  <c r="U929" i="26"/>
  <c r="U936" i="26"/>
  <c r="U896" i="26"/>
  <c r="U911" i="26"/>
  <c r="U881" i="26"/>
  <c r="U869" i="26"/>
  <c r="U857" i="26"/>
  <c r="U845" i="26"/>
  <c r="U820" i="26"/>
  <c r="U840" i="26"/>
  <c r="U807" i="26"/>
  <c r="U795" i="26"/>
  <c r="U783" i="26"/>
  <c r="U771" i="26"/>
  <c r="U747" i="26"/>
  <c r="U735" i="26"/>
  <c r="U720" i="26"/>
  <c r="U704" i="26"/>
  <c r="U686" i="26"/>
  <c r="U674" i="26"/>
  <c r="U693" i="26"/>
  <c r="U668" i="26"/>
  <c r="U656" i="26"/>
  <c r="U616" i="26"/>
  <c r="U638" i="26"/>
  <c r="U626" i="26"/>
  <c r="U605" i="26"/>
  <c r="U593" i="26"/>
  <c r="U581" i="26"/>
  <c r="U569" i="26"/>
  <c r="U557" i="26"/>
  <c r="U540" i="26"/>
  <c r="U528" i="26"/>
  <c r="U517" i="26"/>
  <c r="U505" i="26"/>
  <c r="U493" i="26"/>
  <c r="U553" i="26"/>
  <c r="U953" i="26"/>
  <c r="U755" i="26"/>
  <c r="U577" i="26"/>
  <c r="U1028" i="26"/>
  <c r="U1018" i="26"/>
  <c r="U1006" i="26"/>
  <c r="U994" i="26"/>
  <c r="U969" i="26"/>
  <c r="U972" i="26"/>
  <c r="U956" i="26"/>
  <c r="U944" i="26"/>
  <c r="U922" i="26"/>
  <c r="U930" i="26"/>
  <c r="U941" i="26"/>
  <c r="U908" i="26"/>
  <c r="U880" i="26"/>
  <c r="U868" i="26"/>
  <c r="U856" i="26"/>
  <c r="U844" i="26"/>
  <c r="U819" i="26"/>
  <c r="U839" i="26"/>
  <c r="U806" i="26"/>
  <c r="U794" i="26"/>
  <c r="U782" i="26"/>
  <c r="U758" i="26"/>
  <c r="U746" i="26"/>
  <c r="U770" i="26"/>
  <c r="U716" i="26"/>
  <c r="U734" i="26"/>
  <c r="U685" i="26"/>
  <c r="U673" i="26"/>
  <c r="U692" i="26"/>
  <c r="U667" i="26"/>
  <c r="U655" i="26"/>
  <c r="U615" i="26"/>
  <c r="U637" i="26"/>
  <c r="U625" i="26"/>
  <c r="U604" i="26"/>
  <c r="U592" i="26"/>
  <c r="U580" i="26"/>
  <c r="U568" i="26"/>
  <c r="U556" i="26"/>
  <c r="U539" i="26"/>
  <c r="U527" i="26"/>
  <c r="U516" i="26"/>
  <c r="U504" i="26"/>
  <c r="U492" i="26"/>
  <c r="U1015" i="26"/>
  <c r="U828" i="26"/>
  <c r="U701" i="26"/>
  <c r="U548" i="26"/>
  <c r="U1027" i="26"/>
  <c r="U1017" i="26"/>
  <c r="U1005" i="26"/>
  <c r="U993" i="26"/>
  <c r="U968" i="26"/>
  <c r="U967" i="26"/>
  <c r="U955" i="26"/>
  <c r="U943" i="26"/>
  <c r="U939" i="26"/>
  <c r="U914" i="26"/>
  <c r="U916" i="26"/>
  <c r="U905" i="26"/>
  <c r="U879" i="26"/>
  <c r="U867" i="26"/>
  <c r="U855" i="26"/>
  <c r="U843" i="26"/>
  <c r="U818" i="26"/>
  <c r="U838" i="26"/>
  <c r="U805" i="26"/>
  <c r="U793" i="26"/>
  <c r="U781" i="26"/>
  <c r="U757" i="26"/>
  <c r="U745" i="26"/>
  <c r="U769" i="26"/>
  <c r="U712" i="26"/>
  <c r="U730" i="26"/>
  <c r="U684" i="26"/>
  <c r="U703" i="26"/>
  <c r="U715" i="26"/>
  <c r="U666" i="26"/>
  <c r="U654" i="26"/>
  <c r="U614" i="26"/>
  <c r="U636" i="26"/>
  <c r="U624" i="26"/>
  <c r="U603" i="26"/>
  <c r="U591" i="26"/>
  <c r="U579" i="26"/>
  <c r="U567" i="26"/>
  <c r="U555" i="26"/>
  <c r="U538" i="26"/>
  <c r="U526" i="26"/>
  <c r="U515" i="26"/>
  <c r="U503" i="26"/>
  <c r="U491" i="26"/>
  <c r="U1003" i="26"/>
  <c r="U887" i="26"/>
  <c r="U779" i="26"/>
  <c r="U652" i="26"/>
  <c r="U565" i="26"/>
  <c r="U1026" i="26"/>
  <c r="U1016" i="26"/>
  <c r="U1004" i="26"/>
  <c r="U992" i="26"/>
  <c r="U982" i="26"/>
  <c r="U966" i="26"/>
  <c r="U954" i="26"/>
  <c r="U942" i="26"/>
  <c r="U933" i="26"/>
  <c r="U912" i="26"/>
  <c r="U913" i="26"/>
  <c r="U895" i="26"/>
  <c r="U878" i="26"/>
  <c r="U866" i="26"/>
  <c r="U854" i="26"/>
  <c r="U829" i="26"/>
  <c r="U817" i="26"/>
  <c r="U837" i="26"/>
  <c r="U804" i="26"/>
  <c r="U792" i="26"/>
  <c r="U780" i="26"/>
  <c r="U756" i="26"/>
  <c r="U744" i="26"/>
  <c r="U768" i="26"/>
  <c r="U708" i="26"/>
  <c r="U726" i="26"/>
  <c r="U683" i="26"/>
  <c r="U702" i="26"/>
  <c r="U707" i="26"/>
  <c r="U665" i="26"/>
  <c r="U653" i="26"/>
  <c r="U647" i="26"/>
  <c r="U635" i="26"/>
  <c r="U623" i="26"/>
  <c r="U602" i="26"/>
  <c r="U590" i="26"/>
  <c r="U578" i="26"/>
  <c r="U566" i="26"/>
  <c r="U549" i="26"/>
  <c r="U537" i="26"/>
  <c r="U525" i="26"/>
  <c r="U514" i="26"/>
  <c r="U502" i="26"/>
  <c r="U490" i="26"/>
  <c r="U965" i="26"/>
  <c r="U865" i="26"/>
  <c r="U743" i="26"/>
  <c r="U646" i="26"/>
  <c r="U552" i="26"/>
  <c r="U1036" i="26"/>
  <c r="U1024" i="26"/>
  <c r="U1014" i="26"/>
  <c r="U1002" i="26"/>
  <c r="U990" i="26"/>
  <c r="U980" i="26"/>
  <c r="U964" i="26"/>
  <c r="U952" i="26"/>
  <c r="U921" i="26"/>
  <c r="U932" i="26"/>
  <c r="U906" i="26"/>
  <c r="U907" i="26"/>
  <c r="U897" i="26"/>
  <c r="U876" i="26"/>
  <c r="U864" i="26"/>
  <c r="U852" i="26"/>
  <c r="U827" i="26"/>
  <c r="U815" i="26"/>
  <c r="U835" i="26"/>
  <c r="U802" i="26"/>
  <c r="U790" i="26"/>
  <c r="U778" i="26"/>
  <c r="U754" i="26"/>
  <c r="U742" i="26"/>
  <c r="U766" i="26"/>
  <c r="U729" i="26"/>
  <c r="U718" i="26"/>
  <c r="U681" i="26"/>
  <c r="U700" i="26"/>
  <c r="U719" i="26"/>
  <c r="U663" i="26"/>
  <c r="U651" i="26"/>
  <c r="U645" i="26"/>
  <c r="U633" i="26"/>
  <c r="U612" i="26"/>
  <c r="U600" i="26"/>
  <c r="U588" i="26"/>
  <c r="U576" i="26"/>
  <c r="U564" i="26"/>
  <c r="U547" i="26"/>
  <c r="U535" i="26"/>
  <c r="U554" i="26"/>
  <c r="U512" i="26"/>
  <c r="U500" i="26"/>
  <c r="U488" i="26"/>
  <c r="U909" i="26"/>
  <c r="U791" i="26"/>
  <c r="U634" i="26"/>
  <c r="BK102" i="26"/>
  <c r="AO264" i="26"/>
  <c r="BM104" i="26"/>
  <c r="Z36" i="72"/>
  <c r="AQ50" i="26"/>
  <c r="AP52" i="26"/>
  <c r="BM103" i="26"/>
  <c r="BM249" i="26"/>
  <c r="AF1038" i="26"/>
  <c r="AF1037" i="26"/>
  <c r="AF1036" i="26"/>
  <c r="AF1035" i="26"/>
  <c r="AF1034" i="26"/>
  <c r="AF1033" i="26"/>
  <c r="AF1032" i="26"/>
  <c r="AF1031" i="26"/>
  <c r="AF1030" i="26"/>
  <c r="AF1029" i="26"/>
  <c r="AF1028" i="26"/>
  <c r="AF1027" i="26"/>
  <c r="AF1026" i="26"/>
  <c r="AF1025" i="26"/>
  <c r="AF1024" i="26"/>
  <c r="AG482" i="26"/>
  <c r="AF1023" i="26"/>
  <c r="AF1022" i="26"/>
  <c r="AF1021" i="26"/>
  <c r="AF1020" i="26"/>
  <c r="AF1019" i="26"/>
  <c r="AF1018" i="26"/>
  <c r="AF1017" i="26"/>
  <c r="AF1016" i="26"/>
  <c r="AF1015" i="26"/>
  <c r="AF1014" i="26"/>
  <c r="AF1013" i="26"/>
  <c r="AF1012" i="26"/>
  <c r="AF1011" i="26"/>
  <c r="AF1010" i="26"/>
  <c r="AF1009" i="26"/>
  <c r="AF1008" i="26"/>
  <c r="AF1007" i="26"/>
  <c r="AF1006" i="26"/>
  <c r="AF1005" i="26"/>
  <c r="AF1004" i="26"/>
  <c r="AF1003" i="26"/>
  <c r="AF1002" i="26"/>
  <c r="AF1001" i="26"/>
  <c r="AF1000" i="26"/>
  <c r="AF999" i="26"/>
  <c r="AF998" i="26"/>
  <c r="AF997" i="26"/>
  <c r="AF996" i="26"/>
  <c r="AF995" i="26"/>
  <c r="AF994" i="26"/>
  <c r="AF993" i="26"/>
  <c r="AF992" i="26"/>
  <c r="AF991" i="26"/>
  <c r="AF990" i="26"/>
  <c r="AF989" i="26"/>
  <c r="AF988" i="26"/>
  <c r="AF987" i="26"/>
  <c r="AF986" i="26"/>
  <c r="AF985" i="26"/>
  <c r="AF984" i="26"/>
  <c r="AF969" i="26"/>
  <c r="AF968" i="26"/>
  <c r="AF981" i="26"/>
  <c r="AF980" i="26"/>
  <c r="AF979" i="26"/>
  <c r="AF978" i="26"/>
  <c r="AF977" i="26"/>
  <c r="AF976" i="26"/>
  <c r="AF975" i="26"/>
  <c r="AF974" i="26"/>
  <c r="AF973" i="26"/>
  <c r="AF972" i="26"/>
  <c r="AF982" i="26"/>
  <c r="AF983" i="26"/>
  <c r="AF967" i="26"/>
  <c r="AF966" i="26"/>
  <c r="AF965" i="26"/>
  <c r="AF964" i="26"/>
  <c r="AF963" i="26"/>
  <c r="AF962" i="26"/>
  <c r="AF961" i="26"/>
  <c r="AF960" i="26"/>
  <c r="AF959" i="26"/>
  <c r="AF958" i="26"/>
  <c r="AF957" i="26"/>
  <c r="AF956" i="26"/>
  <c r="AF955" i="26"/>
  <c r="AF954" i="26"/>
  <c r="AF953" i="26"/>
  <c r="AF952" i="26"/>
  <c r="AF951" i="26"/>
  <c r="AF950" i="26"/>
  <c r="AF949" i="26"/>
  <c r="AF948" i="26"/>
  <c r="AF947" i="26"/>
  <c r="AF946" i="26"/>
  <c r="AF941" i="26"/>
  <c r="AF940" i="26"/>
  <c r="AF939" i="26"/>
  <c r="AF938" i="26"/>
  <c r="AF937" i="26"/>
  <c r="AF936" i="26"/>
  <c r="AF935" i="26"/>
  <c r="AF934" i="26"/>
  <c r="AF933" i="26"/>
  <c r="AF932" i="26"/>
  <c r="AF931" i="26"/>
  <c r="AF930" i="26"/>
  <c r="AF929" i="26"/>
  <c r="AF928" i="26"/>
  <c r="AF927" i="26"/>
  <c r="AF926" i="26"/>
  <c r="AF925" i="26"/>
  <c r="AF924" i="26"/>
  <c r="AF923" i="26"/>
  <c r="AF922" i="26"/>
  <c r="AF944" i="26"/>
  <c r="AF942" i="26"/>
  <c r="AF945" i="26"/>
  <c r="AF895" i="26"/>
  <c r="AF915" i="26"/>
  <c r="AF911" i="26"/>
  <c r="AF908" i="26"/>
  <c r="AF905" i="26"/>
  <c r="AF891" i="26"/>
  <c r="AF890" i="26"/>
  <c r="AF889" i="26"/>
  <c r="AF888" i="26"/>
  <c r="AF887" i="26"/>
  <c r="AF943" i="26"/>
  <c r="AF897" i="26"/>
  <c r="AF914" i="26"/>
  <c r="AF912" i="26"/>
  <c r="AF909" i="26"/>
  <c r="AF906" i="26"/>
  <c r="AF894" i="26"/>
  <c r="AF917" i="26"/>
  <c r="AF918" i="26"/>
  <c r="AF896" i="26"/>
  <c r="AF919" i="26"/>
  <c r="AF903" i="26"/>
  <c r="AF892" i="26"/>
  <c r="AF920" i="26"/>
  <c r="AF916" i="26"/>
  <c r="AF913" i="26"/>
  <c r="AF910" i="26"/>
  <c r="AF907" i="26"/>
  <c r="AF904" i="26"/>
  <c r="AF898" i="26"/>
  <c r="AF886" i="26"/>
  <c r="AF885" i="26"/>
  <c r="AF884" i="26"/>
  <c r="AF883" i="26"/>
  <c r="AF882" i="26"/>
  <c r="AF881" i="26"/>
  <c r="AF880" i="26"/>
  <c r="AF879" i="26"/>
  <c r="AF878" i="26"/>
  <c r="AF877" i="26"/>
  <c r="AF876" i="26"/>
  <c r="AF875" i="26"/>
  <c r="AF874" i="26"/>
  <c r="AF873" i="26"/>
  <c r="AF921" i="26"/>
  <c r="AF893" i="26"/>
  <c r="AF872" i="26"/>
  <c r="AF871" i="26"/>
  <c r="AF870" i="26"/>
  <c r="AF869" i="26"/>
  <c r="AF868" i="26"/>
  <c r="AF867" i="26"/>
  <c r="AF866" i="26"/>
  <c r="AF865" i="26"/>
  <c r="AF864" i="26"/>
  <c r="AF863" i="26"/>
  <c r="AF862" i="26"/>
  <c r="AF861" i="26"/>
  <c r="AF860" i="26"/>
  <c r="AF859" i="26"/>
  <c r="AF858" i="26"/>
  <c r="AF857" i="26"/>
  <c r="AF856" i="26"/>
  <c r="AF855" i="26"/>
  <c r="AF854" i="26"/>
  <c r="AF853" i="26"/>
  <c r="AF852" i="26"/>
  <c r="AF851" i="26"/>
  <c r="AF850" i="26"/>
  <c r="AF849" i="26"/>
  <c r="AF848" i="26"/>
  <c r="AF847" i="26"/>
  <c r="AF846" i="26"/>
  <c r="AF845" i="26"/>
  <c r="AF844" i="26"/>
  <c r="AF843" i="26"/>
  <c r="AF829" i="26"/>
  <c r="AF828" i="26"/>
  <c r="AF827" i="26"/>
  <c r="AF826" i="26"/>
  <c r="AF825" i="26"/>
  <c r="AF824" i="26"/>
  <c r="AF823" i="26"/>
  <c r="AF822" i="26"/>
  <c r="AF821" i="26"/>
  <c r="AF820" i="26"/>
  <c r="AF819" i="26"/>
  <c r="AF818" i="26"/>
  <c r="AF817" i="26"/>
  <c r="AF816" i="26"/>
  <c r="AF815" i="26"/>
  <c r="AF814" i="26"/>
  <c r="AF813" i="26"/>
  <c r="AF812" i="26"/>
  <c r="AF811" i="26"/>
  <c r="AF842" i="26"/>
  <c r="AF841" i="26"/>
  <c r="AF840" i="26"/>
  <c r="AF839" i="26"/>
  <c r="AF838" i="26"/>
  <c r="AF837" i="26"/>
  <c r="AF836" i="26"/>
  <c r="AF835" i="26"/>
  <c r="AF834" i="26"/>
  <c r="AF833" i="26"/>
  <c r="AF832" i="26"/>
  <c r="AF810" i="26"/>
  <c r="AF809" i="26"/>
  <c r="AF808" i="26"/>
  <c r="AF807" i="26"/>
  <c r="AF806" i="26"/>
  <c r="AF805" i="26"/>
  <c r="AF804" i="26"/>
  <c r="AF803" i="26"/>
  <c r="AF802" i="26"/>
  <c r="AF801" i="26"/>
  <c r="AF800" i="26"/>
  <c r="AF799" i="26"/>
  <c r="AF798" i="26"/>
  <c r="AF797" i="26"/>
  <c r="AF796" i="26"/>
  <c r="AF795" i="26"/>
  <c r="AF794" i="26"/>
  <c r="AF793" i="26"/>
  <c r="AF792" i="26"/>
  <c r="AF783" i="26"/>
  <c r="AF790" i="26"/>
  <c r="AF788" i="26"/>
  <c r="AF786" i="26"/>
  <c r="AF781" i="26"/>
  <c r="AF780" i="26"/>
  <c r="AF779" i="26"/>
  <c r="AF778" i="26"/>
  <c r="AF777" i="26"/>
  <c r="AF776" i="26"/>
  <c r="AF775" i="26"/>
  <c r="AF774" i="26"/>
  <c r="AF773" i="26"/>
  <c r="AF772" i="26"/>
  <c r="AF771" i="26"/>
  <c r="AF770" i="26"/>
  <c r="AF784" i="26"/>
  <c r="AF782" i="26"/>
  <c r="AF791" i="26"/>
  <c r="AF789" i="26"/>
  <c r="AF787" i="26"/>
  <c r="AF785" i="26"/>
  <c r="AF758" i="26"/>
  <c r="AF757" i="26"/>
  <c r="AF756" i="26"/>
  <c r="AF755" i="26"/>
  <c r="AF754" i="26"/>
  <c r="AF753" i="26"/>
  <c r="AF752" i="26"/>
  <c r="AF751" i="26"/>
  <c r="AF750" i="26"/>
  <c r="AF749" i="26"/>
  <c r="AF748" i="26"/>
  <c r="AF747" i="26"/>
  <c r="AF746" i="26"/>
  <c r="AF745" i="26"/>
  <c r="AF744" i="26"/>
  <c r="AF743" i="26"/>
  <c r="AF742" i="26"/>
  <c r="AF741" i="26"/>
  <c r="AF740" i="26"/>
  <c r="AF739" i="26"/>
  <c r="AF738" i="26"/>
  <c r="AF737" i="26"/>
  <c r="AF736" i="26"/>
  <c r="AF735" i="26"/>
  <c r="AF769" i="26"/>
  <c r="AF768" i="26"/>
  <c r="AF767" i="26"/>
  <c r="AF766" i="26"/>
  <c r="AF765" i="26"/>
  <c r="AF764" i="26"/>
  <c r="AF763" i="26"/>
  <c r="AF734" i="26"/>
  <c r="AF733" i="26"/>
  <c r="AF732" i="26"/>
  <c r="AF731" i="26"/>
  <c r="AF730" i="26"/>
  <c r="AF729" i="26"/>
  <c r="AF728" i="26"/>
  <c r="AF727" i="26"/>
  <c r="AF726" i="26"/>
  <c r="AF725" i="26"/>
  <c r="AF724" i="26"/>
  <c r="AF723" i="26"/>
  <c r="AF722" i="26"/>
  <c r="AF721" i="26"/>
  <c r="AF720" i="26"/>
  <c r="AF719" i="26"/>
  <c r="AF718" i="26"/>
  <c r="AF717" i="26"/>
  <c r="AF716" i="26"/>
  <c r="AF715" i="26"/>
  <c r="AF714" i="26"/>
  <c r="AF713" i="26"/>
  <c r="AF712" i="26"/>
  <c r="AF711" i="26"/>
  <c r="AF710" i="26"/>
  <c r="AF709" i="26"/>
  <c r="AF708" i="26"/>
  <c r="AF707" i="26"/>
  <c r="AF706" i="26"/>
  <c r="AF705" i="26"/>
  <c r="AF704" i="26"/>
  <c r="AF689" i="26"/>
  <c r="AF688" i="26"/>
  <c r="AF687" i="26"/>
  <c r="AF686" i="26"/>
  <c r="AF685" i="26"/>
  <c r="AF684" i="26"/>
  <c r="AF683" i="26"/>
  <c r="AF682" i="26"/>
  <c r="AF681" i="26"/>
  <c r="AF680" i="26"/>
  <c r="AF679" i="26"/>
  <c r="AF678" i="26"/>
  <c r="AF677" i="26"/>
  <c r="AF676" i="26"/>
  <c r="AF675" i="26"/>
  <c r="AF703" i="26"/>
  <c r="AF702" i="26"/>
  <c r="AF701" i="26"/>
  <c r="AF700" i="26"/>
  <c r="AF699" i="26"/>
  <c r="AF698" i="26"/>
  <c r="AF697" i="26"/>
  <c r="AF696" i="26"/>
  <c r="AF674" i="26"/>
  <c r="AF695" i="26"/>
  <c r="AF694" i="26"/>
  <c r="AF673" i="26"/>
  <c r="AF692" i="26"/>
  <c r="AF672" i="26"/>
  <c r="AF669" i="26"/>
  <c r="AF665" i="26"/>
  <c r="AF661" i="26"/>
  <c r="AF657" i="26"/>
  <c r="AF651" i="26"/>
  <c r="AF648" i="26"/>
  <c r="AF653" i="26"/>
  <c r="AF649" i="26"/>
  <c r="AF618" i="26"/>
  <c r="AF617" i="26"/>
  <c r="AF616" i="26"/>
  <c r="AF615" i="26"/>
  <c r="AF614" i="26"/>
  <c r="AF613" i="26"/>
  <c r="AF670" i="26"/>
  <c r="AF666" i="26"/>
  <c r="AF662" i="26"/>
  <c r="AF658" i="26"/>
  <c r="AF645" i="26"/>
  <c r="AF644" i="26"/>
  <c r="AF643" i="26"/>
  <c r="AF642" i="26"/>
  <c r="AF641" i="26"/>
  <c r="AF640" i="26"/>
  <c r="AF639" i="26"/>
  <c r="AF638" i="26"/>
  <c r="AF637" i="26"/>
  <c r="AF636" i="26"/>
  <c r="AF635" i="26"/>
  <c r="AF634" i="26"/>
  <c r="AF633" i="26"/>
  <c r="AF632" i="26"/>
  <c r="AF631" i="26"/>
  <c r="AF630" i="26"/>
  <c r="AF629" i="26"/>
  <c r="AF628" i="26"/>
  <c r="AF627" i="26"/>
  <c r="AF626" i="26"/>
  <c r="AF625" i="26"/>
  <c r="AF624" i="26"/>
  <c r="AF623" i="26"/>
  <c r="AF654" i="26"/>
  <c r="AF646" i="26"/>
  <c r="AF693" i="26"/>
  <c r="AF671" i="26"/>
  <c r="AF667" i="26"/>
  <c r="AF663" i="26"/>
  <c r="AF659" i="26"/>
  <c r="AF650" i="26"/>
  <c r="AF647" i="26"/>
  <c r="AF655" i="26"/>
  <c r="AF668" i="26"/>
  <c r="AF664" i="26"/>
  <c r="AF660" i="26"/>
  <c r="AF656" i="26"/>
  <c r="AF612" i="26"/>
  <c r="AF611" i="26"/>
  <c r="AF610" i="26"/>
  <c r="AF609" i="26"/>
  <c r="AF608" i="26"/>
  <c r="AF607" i="26"/>
  <c r="AF606" i="26"/>
  <c r="AF605" i="26"/>
  <c r="AF604" i="26"/>
  <c r="AF603" i="26"/>
  <c r="AF602" i="26"/>
  <c r="AF601" i="26"/>
  <c r="AF600" i="26"/>
  <c r="AF599" i="26"/>
  <c r="AF598" i="26"/>
  <c r="AF597" i="26"/>
  <c r="AF596" i="26"/>
  <c r="AF595" i="26"/>
  <c r="AF594" i="26"/>
  <c r="AF593" i="26"/>
  <c r="AF592" i="26"/>
  <c r="AF591" i="26"/>
  <c r="AF590" i="26"/>
  <c r="AF589" i="26"/>
  <c r="AF588" i="26"/>
  <c r="AF587" i="26"/>
  <c r="AF586" i="26"/>
  <c r="AF585" i="26"/>
  <c r="AF584" i="26"/>
  <c r="AF583" i="26"/>
  <c r="AF652" i="26"/>
  <c r="AF582" i="26"/>
  <c r="AF581" i="26"/>
  <c r="AF580" i="26"/>
  <c r="AF579" i="26"/>
  <c r="AF578" i="26"/>
  <c r="AF577" i="26"/>
  <c r="AF576" i="26"/>
  <c r="AF575" i="26"/>
  <c r="AF574" i="26"/>
  <c r="AF573" i="26"/>
  <c r="AF572" i="26"/>
  <c r="AF571" i="26"/>
  <c r="AF570" i="26"/>
  <c r="AF569" i="26"/>
  <c r="AF568" i="26"/>
  <c r="AF567" i="26"/>
  <c r="AF566" i="26"/>
  <c r="AF565" i="26"/>
  <c r="AF564" i="26"/>
  <c r="AF563" i="26"/>
  <c r="AF562" i="26"/>
  <c r="AF561" i="26"/>
  <c r="AF560" i="26"/>
  <c r="AF559" i="26"/>
  <c r="AF558" i="26"/>
  <c r="AF557" i="26"/>
  <c r="AF556" i="26"/>
  <c r="AF553" i="26"/>
  <c r="AF555" i="26"/>
  <c r="AF549" i="26"/>
  <c r="AF548" i="26"/>
  <c r="AF547" i="26"/>
  <c r="AF546" i="26"/>
  <c r="AF545" i="26"/>
  <c r="AF544" i="26"/>
  <c r="AF543" i="26"/>
  <c r="AF542" i="26"/>
  <c r="AF541" i="26"/>
  <c r="AF540" i="26"/>
  <c r="AF539" i="26"/>
  <c r="AF538" i="26"/>
  <c r="AF537" i="26"/>
  <c r="AF536" i="26"/>
  <c r="AF535" i="26"/>
  <c r="AF534" i="26"/>
  <c r="AF533" i="26"/>
  <c r="AF532" i="26"/>
  <c r="AF531" i="26"/>
  <c r="AF530" i="26"/>
  <c r="AF529" i="26"/>
  <c r="AF528" i="26"/>
  <c r="AF527" i="26"/>
  <c r="AF552" i="26"/>
  <c r="AF554" i="26"/>
  <c r="AF525" i="26"/>
  <c r="AF523" i="26"/>
  <c r="AF522" i="26"/>
  <c r="AF521" i="26"/>
  <c r="AF520" i="26"/>
  <c r="AF519" i="26"/>
  <c r="AF518" i="26"/>
  <c r="AF517" i="26"/>
  <c r="AF516" i="26"/>
  <c r="AF515" i="26"/>
  <c r="AF514" i="26"/>
  <c r="AF513" i="26"/>
  <c r="AF512" i="26"/>
  <c r="AF511" i="26"/>
  <c r="AF510" i="26"/>
  <c r="AF509" i="26"/>
  <c r="AF508" i="26"/>
  <c r="AF507" i="26"/>
  <c r="AF506" i="26"/>
  <c r="AF505" i="26"/>
  <c r="AF504" i="26"/>
  <c r="AF503" i="26"/>
  <c r="AF502" i="26"/>
  <c r="AF501" i="26"/>
  <c r="AF500" i="26"/>
  <c r="AF499" i="26"/>
  <c r="AF498" i="26"/>
  <c r="AF497" i="26"/>
  <c r="AF496" i="26"/>
  <c r="AF495" i="26"/>
  <c r="AF494" i="26"/>
  <c r="AF493" i="26"/>
  <c r="AF492" i="26"/>
  <c r="AF491" i="26"/>
  <c r="AF490" i="26"/>
  <c r="AF489" i="26"/>
  <c r="AF488" i="26"/>
  <c r="AF487" i="26"/>
  <c r="AF486" i="26"/>
  <c r="AF485" i="26"/>
  <c r="AF484" i="26"/>
  <c r="AF483" i="26"/>
  <c r="AF526" i="26"/>
  <c r="AF524" i="26"/>
  <c r="BM248" i="26"/>
  <c r="AE26" i="79" l="1"/>
  <c r="AE83" i="82"/>
  <c r="AE83" i="81"/>
  <c r="AD84" i="81"/>
  <c r="AB57" i="71"/>
  <c r="AC33" i="71"/>
  <c r="AC19" i="82" s="1"/>
  <c r="AC25" i="82" s="1"/>
  <c r="AC85" i="82"/>
  <c r="V11" i="67" s="1"/>
  <c r="AA44" i="73"/>
  <c r="AA76" i="82"/>
  <c r="AE9" i="81"/>
  <c r="AE9" i="82"/>
  <c r="AC80" i="82"/>
  <c r="AD8" i="81"/>
  <c r="AD8" i="82"/>
  <c r="V8" i="81"/>
  <c r="V8" i="82"/>
  <c r="U9" i="81"/>
  <c r="U9" i="82"/>
  <c r="AA75" i="82"/>
  <c r="AE84" i="81"/>
  <c r="AC41" i="73"/>
  <c r="AD14" i="71"/>
  <c r="AD14" i="73"/>
  <c r="AD30" i="73" s="1"/>
  <c r="AD13" i="82" s="1"/>
  <c r="AE71" i="2"/>
  <c r="AP84" i="26"/>
  <c r="AP85" i="26"/>
  <c r="AD23" i="79"/>
  <c r="AD27" i="79" s="1"/>
  <c r="U9" i="79"/>
  <c r="U9" i="77"/>
  <c r="U9" i="72"/>
  <c r="U9" i="71"/>
  <c r="U9" i="73"/>
  <c r="S26" i="26"/>
  <c r="T20" i="17"/>
  <c r="T25" i="17" s="1"/>
  <c r="T13" i="2"/>
  <c r="E12" i="67"/>
  <c r="AE41" i="17"/>
  <c r="AE67" i="71"/>
  <c r="AE45" i="72"/>
  <c r="AE39" i="17"/>
  <c r="AE48" i="73"/>
  <c r="AE21" i="77"/>
  <c r="AE28" i="17"/>
  <c r="AE9" i="77"/>
  <c r="AE9" i="72"/>
  <c r="AE9" i="71"/>
  <c r="AE9" i="79"/>
  <c r="AE9" i="73"/>
  <c r="B13" i="67"/>
  <c r="AF25" i="26"/>
  <c r="AE8" i="17"/>
  <c r="AE12" i="2"/>
  <c r="AF31" i="26"/>
  <c r="AF84" i="82" s="1"/>
  <c r="AG26" i="26"/>
  <c r="AF30" i="26"/>
  <c r="U425" i="26"/>
  <c r="U357" i="26"/>
  <c r="U415" i="26"/>
  <c r="U362" i="26"/>
  <c r="U397" i="26"/>
  <c r="U309" i="26"/>
  <c r="U336" i="26"/>
  <c r="U333" i="26"/>
  <c r="U408" i="26"/>
  <c r="U316" i="26"/>
  <c r="U390" i="26"/>
  <c r="U389" i="26"/>
  <c r="U306" i="26"/>
  <c r="U424" i="26"/>
  <c r="U420" i="26"/>
  <c r="U403" i="26"/>
  <c r="U431" i="26"/>
  <c r="U312" i="26"/>
  <c r="U373" i="26"/>
  <c r="U329" i="26"/>
  <c r="U326" i="26"/>
  <c r="U412" i="26"/>
  <c r="U430" i="26"/>
  <c r="U313" i="26"/>
  <c r="U352" i="26"/>
  <c r="U374" i="26"/>
  <c r="U436" i="26"/>
  <c r="U406" i="26"/>
  <c r="U365" i="26"/>
  <c r="U411" i="26"/>
  <c r="U342" i="26"/>
  <c r="U351" i="26"/>
  <c r="U317" i="26"/>
  <c r="U324" i="26"/>
  <c r="U405" i="26"/>
  <c r="U414" i="26"/>
  <c r="U330" i="26"/>
  <c r="U349" i="26"/>
  <c r="U332" i="26"/>
  <c r="U435" i="26"/>
  <c r="U394" i="26"/>
  <c r="U353" i="26"/>
  <c r="U399" i="26"/>
  <c r="U323" i="26"/>
  <c r="U339" i="26"/>
  <c r="U305" i="26"/>
  <c r="U304" i="26"/>
  <c r="U325" i="26"/>
  <c r="U379" i="26"/>
  <c r="U350" i="26"/>
  <c r="U393" i="26"/>
  <c r="U377" i="26"/>
  <c r="U331" i="26"/>
  <c r="U423" i="26"/>
  <c r="U382" i="26"/>
  <c r="U422" i="26"/>
  <c r="U387" i="26"/>
  <c r="U311" i="26"/>
  <c r="U320" i="26"/>
  <c r="U346" i="26"/>
  <c r="U400" i="26"/>
  <c r="U358" i="26"/>
  <c r="U391" i="26"/>
  <c r="U372" i="26"/>
  <c r="U380" i="26"/>
  <c r="U381" i="26"/>
  <c r="U340" i="26"/>
  <c r="T302" i="26"/>
  <c r="U368" i="26"/>
  <c r="U378" i="26"/>
  <c r="U375" i="26"/>
  <c r="U385" i="26"/>
  <c r="U308" i="26"/>
  <c r="U334" i="26"/>
  <c r="U335" i="26"/>
  <c r="U338" i="26"/>
  <c r="U328" i="26"/>
  <c r="U376" i="26"/>
  <c r="U429" i="26"/>
  <c r="U434" i="26"/>
  <c r="U356" i="26"/>
  <c r="U364" i="26"/>
  <c r="U361" i="26"/>
  <c r="U341" i="26"/>
  <c r="U319" i="26"/>
  <c r="U327" i="26"/>
  <c r="U337" i="26"/>
  <c r="U384" i="26"/>
  <c r="U347" i="26"/>
  <c r="U418" i="26"/>
  <c r="U395" i="26"/>
  <c r="U417" i="26"/>
  <c r="U432" i="26"/>
  <c r="U404" i="26"/>
  <c r="U413" i="26"/>
  <c r="U410" i="26"/>
  <c r="U322" i="26"/>
  <c r="U307" i="26"/>
  <c r="U315" i="26"/>
  <c r="U388" i="26"/>
  <c r="U355" i="26"/>
  <c r="U421" i="26"/>
  <c r="U386" i="26"/>
  <c r="U366" i="26"/>
  <c r="U428" i="26"/>
  <c r="U407" i="26"/>
  <c r="U392" i="26"/>
  <c r="U401" i="26"/>
  <c r="U398" i="26"/>
  <c r="U310" i="26"/>
  <c r="U359" i="26"/>
  <c r="U303" i="26"/>
  <c r="U419" i="26"/>
  <c r="U367" i="26"/>
  <c r="U402" i="26"/>
  <c r="U416" i="26"/>
  <c r="U409" i="26"/>
  <c r="U427" i="26"/>
  <c r="U433" i="26"/>
  <c r="U426" i="26"/>
  <c r="U371" i="26"/>
  <c r="U354" i="26"/>
  <c r="U363" i="26"/>
  <c r="U360" i="26"/>
  <c r="U321" i="26"/>
  <c r="U348" i="26"/>
  <c r="U314" i="26"/>
  <c r="U396" i="26"/>
  <c r="U344" i="26"/>
  <c r="U343" i="26"/>
  <c r="U318" i="26"/>
  <c r="U383" i="26"/>
  <c r="U345" i="26"/>
  <c r="T25" i="26"/>
  <c r="U8" i="17"/>
  <c r="U12" i="2"/>
  <c r="AE436" i="26"/>
  <c r="AE395" i="26"/>
  <c r="AE391" i="26"/>
  <c r="AE389" i="26"/>
  <c r="AE342" i="26"/>
  <c r="AE308" i="26"/>
  <c r="AE317" i="26"/>
  <c r="AE304" i="26"/>
  <c r="AE345" i="26"/>
  <c r="AE398" i="26"/>
  <c r="AE421" i="26"/>
  <c r="AE309" i="26"/>
  <c r="AE361" i="26"/>
  <c r="AE428" i="26"/>
  <c r="AE383" i="26"/>
  <c r="AE379" i="26"/>
  <c r="AE377" i="26"/>
  <c r="AE323" i="26"/>
  <c r="AE399" i="26"/>
  <c r="AE305" i="26"/>
  <c r="AE313" i="26"/>
  <c r="AE367" i="26"/>
  <c r="AE431" i="26"/>
  <c r="AE355" i="26"/>
  <c r="AE314" i="26"/>
  <c r="AE404" i="26"/>
  <c r="AE429" i="26"/>
  <c r="AE336" i="26"/>
  <c r="AE416" i="26"/>
  <c r="AE371" i="26"/>
  <c r="AE365" i="26"/>
  <c r="AE363" i="26"/>
  <c r="AE311" i="26"/>
  <c r="AE350" i="26"/>
  <c r="AE375" i="26"/>
  <c r="AE396" i="26"/>
  <c r="AE393" i="26"/>
  <c r="AE372" i="26"/>
  <c r="AE330" i="26"/>
  <c r="AE328" i="26"/>
  <c r="AE413" i="26"/>
  <c r="AE335" i="26"/>
  <c r="AE392" i="26"/>
  <c r="AE426" i="26"/>
  <c r="AE357" i="26"/>
  <c r="AE353" i="26"/>
  <c r="AE412" i="26"/>
  <c r="AE341" i="26"/>
  <c r="AE338" i="26"/>
  <c r="AE346" i="26"/>
  <c r="AE408" i="26"/>
  <c r="AE397" i="26"/>
  <c r="AE410" i="26"/>
  <c r="AE427" i="26"/>
  <c r="AE425" i="26"/>
  <c r="AE406" i="26"/>
  <c r="AE433" i="26"/>
  <c r="AE400" i="26"/>
  <c r="AE322" i="26"/>
  <c r="AE319" i="26"/>
  <c r="AE334" i="26"/>
  <c r="AE358" i="26"/>
  <c r="AE332" i="26"/>
  <c r="AE344" i="26"/>
  <c r="AE360" i="26"/>
  <c r="AE364" i="26"/>
  <c r="AE411" i="26"/>
  <c r="AE435" i="26"/>
  <c r="AE394" i="26"/>
  <c r="AE414" i="26"/>
  <c r="AE388" i="26"/>
  <c r="AE310" i="26"/>
  <c r="AE307" i="26"/>
  <c r="AE327" i="26"/>
  <c r="AE339" i="26"/>
  <c r="AE381" i="26"/>
  <c r="AE337" i="26"/>
  <c r="AE351" i="26"/>
  <c r="AE422" i="26"/>
  <c r="AE432" i="26"/>
  <c r="AE420" i="26"/>
  <c r="AE423" i="26"/>
  <c r="AE382" i="26"/>
  <c r="AE402" i="26"/>
  <c r="AE376" i="26"/>
  <c r="AE352" i="26"/>
  <c r="AE318" i="26"/>
  <c r="AE315" i="26"/>
  <c r="AE384" i="26"/>
  <c r="AE419" i="26"/>
  <c r="AE430" i="26"/>
  <c r="AE324" i="26"/>
  <c r="AE348" i="26"/>
  <c r="AE424" i="26"/>
  <c r="AE325" i="26"/>
  <c r="AE434" i="26"/>
  <c r="AE368" i="26"/>
  <c r="AE390" i="26"/>
  <c r="AE362" i="26"/>
  <c r="AE340" i="26"/>
  <c r="AE306" i="26"/>
  <c r="AE303" i="26"/>
  <c r="AE380" i="26"/>
  <c r="AE385" i="26"/>
  <c r="AE343" i="26"/>
  <c r="AE405" i="26"/>
  <c r="AE418" i="26"/>
  <c r="AE373" i="26"/>
  <c r="AF302" i="26"/>
  <c r="AE356" i="26"/>
  <c r="AE378" i="26"/>
  <c r="AE326" i="26"/>
  <c r="AE321" i="26"/>
  <c r="AE387" i="26"/>
  <c r="AE347" i="26"/>
  <c r="AE349" i="26"/>
  <c r="AE386" i="26"/>
  <c r="AE359" i="26"/>
  <c r="AE366" i="26"/>
  <c r="AE417" i="26"/>
  <c r="AE407" i="26"/>
  <c r="AE403" i="26"/>
  <c r="AE401" i="26"/>
  <c r="AE312" i="26"/>
  <c r="AE320" i="26"/>
  <c r="AE329" i="26"/>
  <c r="AE316" i="26"/>
  <c r="AE333" i="26"/>
  <c r="AE409" i="26"/>
  <c r="AE331" i="26"/>
  <c r="AE354" i="26"/>
  <c r="AE374" i="26"/>
  <c r="AE415" i="26"/>
  <c r="AD8" i="71"/>
  <c r="AD8" i="77"/>
  <c r="A12" i="67"/>
  <c r="AD8" i="72"/>
  <c r="AD8" i="79"/>
  <c r="AD8" i="73"/>
  <c r="V8" i="77"/>
  <c r="V8" i="72"/>
  <c r="V8" i="73"/>
  <c r="V8" i="71"/>
  <c r="V8" i="79"/>
  <c r="T1035" i="26"/>
  <c r="T1038" i="26"/>
  <c r="T1013" i="26"/>
  <c r="T1001" i="26"/>
  <c r="T989" i="26"/>
  <c r="T979" i="26"/>
  <c r="T963" i="26"/>
  <c r="T951" i="26"/>
  <c r="T936" i="26"/>
  <c r="T924" i="26"/>
  <c r="T890" i="26"/>
  <c r="T913" i="26"/>
  <c r="T886" i="26"/>
  <c r="T874" i="26"/>
  <c r="T863" i="26"/>
  <c r="T851" i="26"/>
  <c r="T826" i="26"/>
  <c r="T814" i="26"/>
  <c r="T834" i="26"/>
  <c r="T801" i="26"/>
  <c r="T785" i="26"/>
  <c r="T771" i="26"/>
  <c r="T753" i="26"/>
  <c r="T741" i="26"/>
  <c r="T764" i="26"/>
  <c r="T724" i="26"/>
  <c r="T712" i="26"/>
  <c r="T687" i="26"/>
  <c r="T675" i="26"/>
  <c r="T699" i="26"/>
  <c r="T660" i="26"/>
  <c r="T643" i="26"/>
  <c r="T631" i="26"/>
  <c r="T657" i="26"/>
  <c r="T611" i="26"/>
  <c r="T599" i="26"/>
  <c r="T587" i="26"/>
  <c r="T575" i="26"/>
  <c r="T563" i="26"/>
  <c r="T546" i="26"/>
  <c r="T534" i="26"/>
  <c r="T523" i="26"/>
  <c r="T511" i="26"/>
  <c r="T499" i="26"/>
  <c r="T487" i="26"/>
  <c r="T1025" i="26"/>
  <c r="T876" i="26"/>
  <c r="T714" i="26"/>
  <c r="T589" i="26"/>
  <c r="T1034" i="26"/>
  <c r="S482" i="26"/>
  <c r="T1012" i="26"/>
  <c r="T1000" i="26"/>
  <c r="T988" i="26"/>
  <c r="T978" i="26"/>
  <c r="T962" i="26"/>
  <c r="T950" i="26"/>
  <c r="T935" i="26"/>
  <c r="T923" i="26"/>
  <c r="T889" i="26"/>
  <c r="T910" i="26"/>
  <c r="T885" i="26"/>
  <c r="T873" i="26"/>
  <c r="T862" i="26"/>
  <c r="T850" i="26"/>
  <c r="T825" i="26"/>
  <c r="T813" i="26"/>
  <c r="T833" i="26"/>
  <c r="T800" i="26"/>
  <c r="T782" i="26"/>
  <c r="T783" i="26"/>
  <c r="T752" i="26"/>
  <c r="T740" i="26"/>
  <c r="T763" i="26"/>
  <c r="T723" i="26"/>
  <c r="T711" i="26"/>
  <c r="T686" i="26"/>
  <c r="T696" i="26"/>
  <c r="T697" i="26"/>
  <c r="T656" i="26"/>
  <c r="T642" i="26"/>
  <c r="T630" i="26"/>
  <c r="T653" i="26"/>
  <c r="T610" i="26"/>
  <c r="T598" i="26"/>
  <c r="T586" i="26"/>
  <c r="T574" i="26"/>
  <c r="T562" i="26"/>
  <c r="T545" i="26"/>
  <c r="T533" i="26"/>
  <c r="T522" i="26"/>
  <c r="T510" i="26"/>
  <c r="T498" i="26"/>
  <c r="T486" i="26"/>
  <c r="T1003" i="26"/>
  <c r="T828" i="26"/>
  <c r="T689" i="26"/>
  <c r="T577" i="26"/>
  <c r="T1033" i="26"/>
  <c r="T1023" i="26"/>
  <c r="T1011" i="26"/>
  <c r="T999" i="26"/>
  <c r="T987" i="26"/>
  <c r="T977" i="26"/>
  <c r="T961" i="26"/>
  <c r="T949" i="26"/>
  <c r="T934" i="26"/>
  <c r="T922" i="26"/>
  <c r="T888" i="26"/>
  <c r="T907" i="26"/>
  <c r="T884" i="26"/>
  <c r="T897" i="26"/>
  <c r="T861" i="26"/>
  <c r="T849" i="26"/>
  <c r="T824" i="26"/>
  <c r="T812" i="26"/>
  <c r="T832" i="26"/>
  <c r="T799" i="26"/>
  <c r="T781" i="26"/>
  <c r="T792" i="26"/>
  <c r="T751" i="26"/>
  <c r="T739" i="26"/>
  <c r="T734" i="26"/>
  <c r="T722" i="26"/>
  <c r="T710" i="26"/>
  <c r="T685" i="26"/>
  <c r="T695" i="26"/>
  <c r="T671" i="26"/>
  <c r="T618" i="26"/>
  <c r="T641" i="26"/>
  <c r="T629" i="26"/>
  <c r="T651" i="26"/>
  <c r="T609" i="26"/>
  <c r="T597" i="26"/>
  <c r="T585" i="26"/>
  <c r="T573" i="26"/>
  <c r="T561" i="26"/>
  <c r="T544" i="26"/>
  <c r="T532" i="26"/>
  <c r="T521" i="26"/>
  <c r="T509" i="26"/>
  <c r="T497" i="26"/>
  <c r="T485" i="26"/>
  <c r="T953" i="26"/>
  <c r="T836" i="26"/>
  <c r="T673" i="26"/>
  <c r="T536" i="26"/>
  <c r="T1032" i="26"/>
  <c r="T1022" i="26"/>
  <c r="T1010" i="26"/>
  <c r="T998" i="26"/>
  <c r="T986" i="26"/>
  <c r="T976" i="26"/>
  <c r="T960" i="26"/>
  <c r="T948" i="26"/>
  <c r="T933" i="26"/>
  <c r="T945" i="26"/>
  <c r="T887" i="26"/>
  <c r="T904" i="26"/>
  <c r="T883" i="26"/>
  <c r="T872" i="26"/>
  <c r="T860" i="26"/>
  <c r="T848" i="26"/>
  <c r="T823" i="26"/>
  <c r="T811" i="26"/>
  <c r="T810" i="26"/>
  <c r="T798" i="26"/>
  <c r="T780" i="26"/>
  <c r="T790" i="26"/>
  <c r="T750" i="26"/>
  <c r="T738" i="26"/>
  <c r="T733" i="26"/>
  <c r="T721" i="26"/>
  <c r="T709" i="26"/>
  <c r="T684" i="26"/>
  <c r="T694" i="26"/>
  <c r="T667" i="26"/>
  <c r="T617" i="26"/>
  <c r="T640" i="26"/>
  <c r="T628" i="26"/>
  <c r="T648" i="26"/>
  <c r="T608" i="26"/>
  <c r="T596" i="26"/>
  <c r="T584" i="26"/>
  <c r="T572" i="26"/>
  <c r="T560" i="26"/>
  <c r="T543" i="26"/>
  <c r="T531" i="26"/>
  <c r="T520" i="26"/>
  <c r="T508" i="26"/>
  <c r="T496" i="26"/>
  <c r="T484" i="26"/>
  <c r="T1015" i="26"/>
  <c r="T905" i="26"/>
  <c r="T755" i="26"/>
  <c r="T665" i="26"/>
  <c r="T489" i="26"/>
  <c r="T1031" i="26"/>
  <c r="T1021" i="26"/>
  <c r="T1009" i="26"/>
  <c r="T997" i="26"/>
  <c r="T985" i="26"/>
  <c r="T975" i="26"/>
  <c r="T959" i="26"/>
  <c r="T947" i="26"/>
  <c r="T932" i="26"/>
  <c r="T943" i="26"/>
  <c r="T918" i="26"/>
  <c r="T898" i="26"/>
  <c r="T882" i="26"/>
  <c r="T871" i="26"/>
  <c r="T859" i="26"/>
  <c r="T847" i="26"/>
  <c r="T822" i="26"/>
  <c r="T842" i="26"/>
  <c r="T809" i="26"/>
  <c r="T797" i="26"/>
  <c r="T779" i="26"/>
  <c r="T788" i="26"/>
  <c r="T749" i="26"/>
  <c r="T737" i="26"/>
  <c r="T732" i="26"/>
  <c r="T720" i="26"/>
  <c r="T708" i="26"/>
  <c r="T683" i="26"/>
  <c r="T693" i="26"/>
  <c r="T663" i="26"/>
  <c r="T616" i="26"/>
  <c r="T639" i="26"/>
  <c r="T627" i="26"/>
  <c r="T670" i="26"/>
  <c r="T607" i="26"/>
  <c r="T595" i="26"/>
  <c r="T583" i="26"/>
  <c r="T571" i="26"/>
  <c r="T559" i="26"/>
  <c r="T542" i="26"/>
  <c r="T530" i="26"/>
  <c r="T519" i="26"/>
  <c r="T507" i="26"/>
  <c r="T495" i="26"/>
  <c r="T483" i="26"/>
  <c r="T991" i="26"/>
  <c r="T816" i="26"/>
  <c r="T677" i="26"/>
  <c r="T565" i="26"/>
  <c r="T1030" i="26"/>
  <c r="T1020" i="26"/>
  <c r="T1008" i="26"/>
  <c r="T996" i="26"/>
  <c r="T984" i="26"/>
  <c r="T974" i="26"/>
  <c r="T958" i="26"/>
  <c r="T946" i="26"/>
  <c r="T931" i="26"/>
  <c r="T944" i="26"/>
  <c r="T894" i="26"/>
  <c r="T892" i="26"/>
  <c r="T881" i="26"/>
  <c r="T870" i="26"/>
  <c r="T858" i="26"/>
  <c r="T846" i="26"/>
  <c r="T821" i="26"/>
  <c r="T841" i="26"/>
  <c r="T808" i="26"/>
  <c r="T796" i="26"/>
  <c r="T778" i="26"/>
  <c r="T786" i="26"/>
  <c r="T748" i="26"/>
  <c r="T736" i="26"/>
  <c r="T731" i="26"/>
  <c r="T719" i="26"/>
  <c r="T707" i="26"/>
  <c r="T682" i="26"/>
  <c r="T692" i="26"/>
  <c r="T659" i="26"/>
  <c r="T615" i="26"/>
  <c r="T638" i="26"/>
  <c r="T626" i="26"/>
  <c r="T666" i="26"/>
  <c r="T606" i="26"/>
  <c r="T594" i="26"/>
  <c r="T582" i="26"/>
  <c r="T570" i="26"/>
  <c r="T558" i="26"/>
  <c r="T541" i="26"/>
  <c r="T529" i="26"/>
  <c r="T518" i="26"/>
  <c r="T506" i="26"/>
  <c r="T494" i="26"/>
  <c r="T524" i="26"/>
  <c r="T965" i="26"/>
  <c r="T853" i="26"/>
  <c r="T766" i="26"/>
  <c r="T613" i="26"/>
  <c r="T1029" i="26"/>
  <c r="T1019" i="26"/>
  <c r="T1007" i="26"/>
  <c r="T995" i="26"/>
  <c r="T969" i="26"/>
  <c r="T973" i="26"/>
  <c r="T957" i="26"/>
  <c r="T942" i="26"/>
  <c r="T930" i="26"/>
  <c r="T917" i="26"/>
  <c r="T919" i="26"/>
  <c r="T893" i="26"/>
  <c r="T880" i="26"/>
  <c r="T869" i="26"/>
  <c r="T857" i="26"/>
  <c r="T845" i="26"/>
  <c r="T820" i="26"/>
  <c r="T840" i="26"/>
  <c r="T807" i="26"/>
  <c r="T795" i="26"/>
  <c r="T777" i="26"/>
  <c r="T784" i="26"/>
  <c r="T747" i="26"/>
  <c r="T770" i="26"/>
  <c r="T730" i="26"/>
  <c r="T718" i="26"/>
  <c r="T706" i="26"/>
  <c r="T681" i="26"/>
  <c r="T703" i="26"/>
  <c r="T655" i="26"/>
  <c r="T614" i="26"/>
  <c r="T637" i="26"/>
  <c r="T625" i="26"/>
  <c r="T662" i="26"/>
  <c r="T605" i="26"/>
  <c r="T593" i="26"/>
  <c r="T581" i="26"/>
  <c r="T569" i="26"/>
  <c r="T557" i="26"/>
  <c r="T540" i="26"/>
  <c r="T528" i="26"/>
  <c r="T517" i="26"/>
  <c r="T505" i="26"/>
  <c r="T493" i="26"/>
  <c r="T525" i="26"/>
  <c r="T938" i="26"/>
  <c r="T773" i="26"/>
  <c r="T601" i="26"/>
  <c r="T1028" i="26"/>
  <c r="T1018" i="26"/>
  <c r="T1006" i="26"/>
  <c r="T994" i="26"/>
  <c r="T968" i="26"/>
  <c r="T972" i="26"/>
  <c r="T956" i="26"/>
  <c r="T941" i="26"/>
  <c r="T929" i="26"/>
  <c r="T914" i="26"/>
  <c r="T920" i="26"/>
  <c r="T915" i="26"/>
  <c r="T879" i="26"/>
  <c r="T868" i="26"/>
  <c r="T856" i="26"/>
  <c r="T844" i="26"/>
  <c r="T819" i="26"/>
  <c r="T839" i="26"/>
  <c r="T806" i="26"/>
  <c r="T794" i="26"/>
  <c r="T776" i="26"/>
  <c r="T758" i="26"/>
  <c r="T746" i="26"/>
  <c r="T769" i="26"/>
  <c r="T729" i="26"/>
  <c r="T717" i="26"/>
  <c r="T705" i="26"/>
  <c r="T680" i="26"/>
  <c r="T674" i="26"/>
  <c r="T650" i="26"/>
  <c r="T652" i="26"/>
  <c r="T636" i="26"/>
  <c r="T624" i="26"/>
  <c r="T658" i="26"/>
  <c r="T604" i="26"/>
  <c r="T592" i="26"/>
  <c r="T580" i="26"/>
  <c r="T568" i="26"/>
  <c r="T556" i="26"/>
  <c r="T539" i="26"/>
  <c r="T527" i="26"/>
  <c r="T516" i="26"/>
  <c r="T504" i="26"/>
  <c r="T492" i="26"/>
  <c r="T926" i="26"/>
  <c r="T803" i="26"/>
  <c r="T645" i="26"/>
  <c r="T501" i="26"/>
  <c r="T1027" i="26"/>
  <c r="T1017" i="26"/>
  <c r="T1005" i="26"/>
  <c r="T993" i="26"/>
  <c r="T983" i="26"/>
  <c r="T967" i="26"/>
  <c r="T955" i="26"/>
  <c r="T940" i="26"/>
  <c r="T928" i="26"/>
  <c r="T912" i="26"/>
  <c r="T903" i="26"/>
  <c r="T911" i="26"/>
  <c r="T878" i="26"/>
  <c r="T867" i="26"/>
  <c r="T855" i="26"/>
  <c r="T843" i="26"/>
  <c r="T818" i="26"/>
  <c r="T838" i="26"/>
  <c r="T805" i="26"/>
  <c r="T793" i="26"/>
  <c r="T775" i="26"/>
  <c r="T757" i="26"/>
  <c r="T745" i="26"/>
  <c r="T768" i="26"/>
  <c r="T728" i="26"/>
  <c r="T716" i="26"/>
  <c r="T704" i="26"/>
  <c r="T679" i="26"/>
  <c r="T702" i="26"/>
  <c r="T698" i="26"/>
  <c r="T647" i="26"/>
  <c r="T635" i="26"/>
  <c r="T623" i="26"/>
  <c r="T649" i="26"/>
  <c r="T603" i="26"/>
  <c r="T591" i="26"/>
  <c r="T579" i="26"/>
  <c r="T567" i="26"/>
  <c r="T555" i="26"/>
  <c r="T538" i="26"/>
  <c r="T552" i="26"/>
  <c r="T515" i="26"/>
  <c r="T503" i="26"/>
  <c r="T491" i="26"/>
  <c r="T906" i="26"/>
  <c r="T726" i="26"/>
  <c r="T548" i="26"/>
  <c r="T1026" i="26"/>
  <c r="T1016" i="26"/>
  <c r="T1004" i="26"/>
  <c r="T992" i="26"/>
  <c r="T982" i="26"/>
  <c r="T966" i="26"/>
  <c r="T954" i="26"/>
  <c r="T939" i="26"/>
  <c r="T927" i="26"/>
  <c r="T909" i="26"/>
  <c r="T896" i="26"/>
  <c r="T908" i="26"/>
  <c r="T877" i="26"/>
  <c r="T866" i="26"/>
  <c r="T854" i="26"/>
  <c r="T829" i="26"/>
  <c r="T817" i="26"/>
  <c r="T837" i="26"/>
  <c r="T804" i="26"/>
  <c r="T791" i="26"/>
  <c r="T774" i="26"/>
  <c r="T756" i="26"/>
  <c r="T744" i="26"/>
  <c r="T767" i="26"/>
  <c r="T727" i="26"/>
  <c r="T715" i="26"/>
  <c r="T735" i="26"/>
  <c r="T678" i="26"/>
  <c r="T701" i="26"/>
  <c r="T672" i="26"/>
  <c r="T646" i="26"/>
  <c r="T634" i="26"/>
  <c r="T669" i="26"/>
  <c r="T654" i="26"/>
  <c r="T602" i="26"/>
  <c r="T590" i="26"/>
  <c r="T578" i="26"/>
  <c r="T566" i="26"/>
  <c r="T549" i="26"/>
  <c r="T537" i="26"/>
  <c r="T554" i="26"/>
  <c r="T514" i="26"/>
  <c r="T502" i="26"/>
  <c r="T490" i="26"/>
  <c r="T1037" i="26"/>
  <c r="T921" i="26"/>
  <c r="T789" i="26"/>
  <c r="T668" i="26"/>
  <c r="T553" i="26"/>
  <c r="T1036" i="26"/>
  <c r="T1024" i="26"/>
  <c r="T1014" i="26"/>
  <c r="T1002" i="26"/>
  <c r="T990" i="26"/>
  <c r="T980" i="26"/>
  <c r="T964" i="26"/>
  <c r="T952" i="26"/>
  <c r="T937" i="26"/>
  <c r="T925" i="26"/>
  <c r="T891" i="26"/>
  <c r="T916" i="26"/>
  <c r="T895" i="26"/>
  <c r="T875" i="26"/>
  <c r="T864" i="26"/>
  <c r="T852" i="26"/>
  <c r="T827" i="26"/>
  <c r="T815" i="26"/>
  <c r="T835" i="26"/>
  <c r="T802" i="26"/>
  <c r="T787" i="26"/>
  <c r="T772" i="26"/>
  <c r="T754" i="26"/>
  <c r="T742" i="26"/>
  <c r="T765" i="26"/>
  <c r="T725" i="26"/>
  <c r="T713" i="26"/>
  <c r="T688" i="26"/>
  <c r="T676" i="26"/>
  <c r="T700" i="26"/>
  <c r="T664" i="26"/>
  <c r="T644" i="26"/>
  <c r="T632" i="26"/>
  <c r="T661" i="26"/>
  <c r="T612" i="26"/>
  <c r="T600" i="26"/>
  <c r="T588" i="26"/>
  <c r="T576" i="26"/>
  <c r="T564" i="26"/>
  <c r="T547" i="26"/>
  <c r="T535" i="26"/>
  <c r="T526" i="26"/>
  <c r="T512" i="26"/>
  <c r="T500" i="26"/>
  <c r="T488" i="26"/>
  <c r="T981" i="26"/>
  <c r="T865" i="26"/>
  <c r="T743" i="26"/>
  <c r="T633" i="26"/>
  <c r="T513" i="26"/>
  <c r="BN248" i="26"/>
  <c r="BN103" i="26"/>
  <c r="AQ52" i="26"/>
  <c r="AR50" i="26"/>
  <c r="AP264" i="26"/>
  <c r="BN249" i="26"/>
  <c r="BL102" i="26"/>
  <c r="AG1037" i="26"/>
  <c r="AG1036" i="26"/>
  <c r="AG1035" i="26"/>
  <c r="AG1034" i="26"/>
  <c r="AG1033" i="26"/>
  <c r="AG1032" i="26"/>
  <c r="AG1031" i="26"/>
  <c r="AG1030" i="26"/>
  <c r="AG1029" i="26"/>
  <c r="AG1028" i="26"/>
  <c r="AG1027" i="26"/>
  <c r="AG1026" i="26"/>
  <c r="AG1025" i="26"/>
  <c r="AG1024" i="26"/>
  <c r="AH482" i="26"/>
  <c r="AG1038" i="26"/>
  <c r="AG1023" i="26"/>
  <c r="AG1022" i="26"/>
  <c r="AG1021" i="26"/>
  <c r="AG1020" i="26"/>
  <c r="AG1019" i="26"/>
  <c r="AG1018" i="26"/>
  <c r="AG1017" i="26"/>
  <c r="AG1016" i="26"/>
  <c r="AG1015" i="26"/>
  <c r="AG1014" i="26"/>
  <c r="AG1013" i="26"/>
  <c r="AG1012" i="26"/>
  <c r="AG1011" i="26"/>
  <c r="AG1010" i="26"/>
  <c r="AG1009" i="26"/>
  <c r="AG1008" i="26"/>
  <c r="AG1007" i="26"/>
  <c r="AG1006" i="26"/>
  <c r="AG1005" i="26"/>
  <c r="AG1004" i="26"/>
  <c r="AG1003" i="26"/>
  <c r="AG1002" i="26"/>
  <c r="AG1001" i="26"/>
  <c r="AG1000" i="26"/>
  <c r="AG999" i="26"/>
  <c r="AG998" i="26"/>
  <c r="AG997" i="26"/>
  <c r="AG996" i="26"/>
  <c r="AG995" i="26"/>
  <c r="AG994" i="26"/>
  <c r="AG993" i="26"/>
  <c r="AG992" i="26"/>
  <c r="AG991" i="26"/>
  <c r="AG990" i="26"/>
  <c r="AG989" i="26"/>
  <c r="AG988" i="26"/>
  <c r="AG987" i="26"/>
  <c r="AG986" i="26"/>
  <c r="AG985" i="26"/>
  <c r="AG984" i="26"/>
  <c r="AG983" i="26"/>
  <c r="AG969" i="26"/>
  <c r="AG968" i="26"/>
  <c r="AG981" i="26"/>
  <c r="AG980" i="26"/>
  <c r="AG979" i="26"/>
  <c r="AG978" i="26"/>
  <c r="AG977" i="26"/>
  <c r="AG976" i="26"/>
  <c r="AG975" i="26"/>
  <c r="AG974" i="26"/>
  <c r="AG973" i="26"/>
  <c r="AG972" i="26"/>
  <c r="AG982" i="26"/>
  <c r="AG967" i="26"/>
  <c r="AG966" i="26"/>
  <c r="AG965" i="26"/>
  <c r="AG964" i="26"/>
  <c r="AG963" i="26"/>
  <c r="AG962" i="26"/>
  <c r="AG961" i="26"/>
  <c r="AG960" i="26"/>
  <c r="AG959" i="26"/>
  <c r="AG958" i="26"/>
  <c r="AG957" i="26"/>
  <c r="AG956" i="26"/>
  <c r="AG955" i="26"/>
  <c r="AG954" i="26"/>
  <c r="AG953" i="26"/>
  <c r="AG952" i="26"/>
  <c r="AG951" i="26"/>
  <c r="AG950" i="26"/>
  <c r="AG949" i="26"/>
  <c r="AG948" i="26"/>
  <c r="AG947" i="26"/>
  <c r="AG946" i="26"/>
  <c r="AG945" i="26"/>
  <c r="AG944" i="26"/>
  <c r="AG943" i="26"/>
  <c r="AG942" i="26"/>
  <c r="AG926" i="26"/>
  <c r="AG921" i="26"/>
  <c r="AG920" i="26"/>
  <c r="AG919" i="26"/>
  <c r="AG918" i="26"/>
  <c r="AG917" i="26"/>
  <c r="AG937" i="26"/>
  <c r="AG931" i="26"/>
  <c r="AG927" i="26"/>
  <c r="AG936" i="26"/>
  <c r="AG930" i="26"/>
  <c r="AG922" i="26"/>
  <c r="AG925" i="26"/>
  <c r="AG941" i="26"/>
  <c r="AG935" i="26"/>
  <c r="AG928" i="26"/>
  <c r="AG940" i="26"/>
  <c r="AG934" i="26"/>
  <c r="AG929" i="26"/>
  <c r="AG923" i="26"/>
  <c r="AG939" i="26"/>
  <c r="AG933" i="26"/>
  <c r="AG924" i="26"/>
  <c r="AG932" i="26"/>
  <c r="AG915" i="26"/>
  <c r="AG911" i="26"/>
  <c r="AG908" i="26"/>
  <c r="AG905" i="26"/>
  <c r="AG891" i="26"/>
  <c r="AG890" i="26"/>
  <c r="AG889" i="26"/>
  <c r="AG897" i="26"/>
  <c r="AG938" i="26"/>
  <c r="AG914" i="26"/>
  <c r="AG912" i="26"/>
  <c r="AG909" i="26"/>
  <c r="AG906" i="26"/>
  <c r="AG894" i="26"/>
  <c r="AG896" i="26"/>
  <c r="AG903" i="26"/>
  <c r="AG892" i="26"/>
  <c r="AG916" i="26"/>
  <c r="AG913" i="26"/>
  <c r="AG910" i="26"/>
  <c r="AG907" i="26"/>
  <c r="AG904" i="26"/>
  <c r="AG898" i="26"/>
  <c r="AG893" i="26"/>
  <c r="AG888" i="26"/>
  <c r="AG895" i="26"/>
  <c r="AG886" i="26"/>
  <c r="AG885" i="26"/>
  <c r="AG884" i="26"/>
  <c r="AG883" i="26"/>
  <c r="AG882" i="26"/>
  <c r="AG881" i="26"/>
  <c r="AG880" i="26"/>
  <c r="AG879" i="26"/>
  <c r="AG878" i="26"/>
  <c r="AG877" i="26"/>
  <c r="AG876" i="26"/>
  <c r="AG875" i="26"/>
  <c r="AG874" i="26"/>
  <c r="AG873" i="26"/>
  <c r="AG887" i="26"/>
  <c r="AG872" i="26"/>
  <c r="AG871" i="26"/>
  <c r="AG870" i="26"/>
  <c r="AG869" i="26"/>
  <c r="AG868" i="26"/>
  <c r="AG867" i="26"/>
  <c r="AG866" i="26"/>
  <c r="AG865" i="26"/>
  <c r="AG864" i="26"/>
  <c r="AG863" i="26"/>
  <c r="AG862" i="26"/>
  <c r="AG861" i="26"/>
  <c r="AG860" i="26"/>
  <c r="AG859" i="26"/>
  <c r="AG858" i="26"/>
  <c r="AG857" i="26"/>
  <c r="AG856" i="26"/>
  <c r="AG855" i="26"/>
  <c r="AG854" i="26"/>
  <c r="AG853" i="26"/>
  <c r="AG852" i="26"/>
  <c r="AG851" i="26"/>
  <c r="AG850" i="26"/>
  <c r="AG849" i="26"/>
  <c r="AG848" i="26"/>
  <c r="AG847" i="26"/>
  <c r="AG846" i="26"/>
  <c r="AG845" i="26"/>
  <c r="AG844" i="26"/>
  <c r="AG843" i="26"/>
  <c r="AG829" i="26"/>
  <c r="AG828" i="26"/>
  <c r="AG827" i="26"/>
  <c r="AG826" i="26"/>
  <c r="AG825" i="26"/>
  <c r="AG824" i="26"/>
  <c r="AG823" i="26"/>
  <c r="AG822" i="26"/>
  <c r="AG821" i="26"/>
  <c r="AG820" i="26"/>
  <c r="AG819" i="26"/>
  <c r="AG818" i="26"/>
  <c r="AG817" i="26"/>
  <c r="AG816" i="26"/>
  <c r="AG815" i="26"/>
  <c r="AG814" i="26"/>
  <c r="AG813" i="26"/>
  <c r="AG812" i="26"/>
  <c r="AG811" i="26"/>
  <c r="AG842" i="26"/>
  <c r="AG841" i="26"/>
  <c r="AG840" i="26"/>
  <c r="AG839" i="26"/>
  <c r="AG838" i="26"/>
  <c r="AG837" i="26"/>
  <c r="AG836" i="26"/>
  <c r="AG835" i="26"/>
  <c r="AG834" i="26"/>
  <c r="AG833" i="26"/>
  <c r="AG832" i="26"/>
  <c r="AG810" i="26"/>
  <c r="AG809" i="26"/>
  <c r="AG808" i="26"/>
  <c r="AG807" i="26"/>
  <c r="AG806" i="26"/>
  <c r="AG805" i="26"/>
  <c r="AG804" i="26"/>
  <c r="AG803" i="26"/>
  <c r="AG802" i="26"/>
  <c r="AG801" i="26"/>
  <c r="AG800" i="26"/>
  <c r="AG799" i="26"/>
  <c r="AG798" i="26"/>
  <c r="AG797" i="26"/>
  <c r="AG796" i="26"/>
  <c r="AG795" i="26"/>
  <c r="AG794" i="26"/>
  <c r="AG793" i="26"/>
  <c r="AG792" i="26"/>
  <c r="AG791" i="26"/>
  <c r="AG790" i="26"/>
  <c r="AG789" i="26"/>
  <c r="AG788" i="26"/>
  <c r="AG787" i="26"/>
  <c r="AG786" i="26"/>
  <c r="AG785" i="26"/>
  <c r="AG784" i="26"/>
  <c r="AG783" i="26"/>
  <c r="AG782" i="26"/>
  <c r="AG781" i="26"/>
  <c r="AG780" i="26"/>
  <c r="AG779" i="26"/>
  <c r="AG778" i="26"/>
  <c r="AG777" i="26"/>
  <c r="AG776" i="26"/>
  <c r="AG775" i="26"/>
  <c r="AG774" i="26"/>
  <c r="AG773" i="26"/>
  <c r="AG772" i="26"/>
  <c r="AG771" i="26"/>
  <c r="AG758" i="26"/>
  <c r="AG757" i="26"/>
  <c r="AG756" i="26"/>
  <c r="AG755" i="26"/>
  <c r="AG754" i="26"/>
  <c r="AG753" i="26"/>
  <c r="AG752" i="26"/>
  <c r="AG751" i="26"/>
  <c r="AG750" i="26"/>
  <c r="AG749" i="26"/>
  <c r="AG748" i="26"/>
  <c r="AG747" i="26"/>
  <c r="AG746" i="26"/>
  <c r="AG745" i="26"/>
  <c r="AG744" i="26"/>
  <c r="AG743" i="26"/>
  <c r="AG742" i="26"/>
  <c r="AG741" i="26"/>
  <c r="AG740" i="26"/>
  <c r="AG739" i="26"/>
  <c r="AG738" i="26"/>
  <c r="AG737" i="26"/>
  <c r="AG736" i="26"/>
  <c r="AG735" i="26"/>
  <c r="AG769" i="26"/>
  <c r="AG768" i="26"/>
  <c r="AG767" i="26"/>
  <c r="AG766" i="26"/>
  <c r="AG765" i="26"/>
  <c r="AG764" i="26"/>
  <c r="AG763" i="26"/>
  <c r="AG770" i="26"/>
  <c r="AG704" i="26"/>
  <c r="AG734" i="26"/>
  <c r="AG730" i="26"/>
  <c r="AG726" i="26"/>
  <c r="AG722" i="26"/>
  <c r="AG718" i="26"/>
  <c r="AG714" i="26"/>
  <c r="AG710" i="26"/>
  <c r="AG706" i="26"/>
  <c r="AG731" i="26"/>
  <c r="AG727" i="26"/>
  <c r="AG723" i="26"/>
  <c r="AG719" i="26"/>
  <c r="AG715" i="26"/>
  <c r="AG711" i="26"/>
  <c r="AG707" i="26"/>
  <c r="AG732" i="26"/>
  <c r="AG728" i="26"/>
  <c r="AG724" i="26"/>
  <c r="AG720" i="26"/>
  <c r="AG716" i="26"/>
  <c r="AG712" i="26"/>
  <c r="AG708" i="26"/>
  <c r="AG689" i="26"/>
  <c r="AG688" i="26"/>
  <c r="AG687" i="26"/>
  <c r="AG686" i="26"/>
  <c r="AG685" i="26"/>
  <c r="AG684" i="26"/>
  <c r="AG683" i="26"/>
  <c r="AG682" i="26"/>
  <c r="AG681" i="26"/>
  <c r="AG680" i="26"/>
  <c r="AG679" i="26"/>
  <c r="AG678" i="26"/>
  <c r="AG677" i="26"/>
  <c r="AG676" i="26"/>
  <c r="AG675" i="26"/>
  <c r="AG674" i="26"/>
  <c r="AG673" i="26"/>
  <c r="AG672" i="26"/>
  <c r="AG703" i="26"/>
  <c r="AG702" i="26"/>
  <c r="AG701" i="26"/>
  <c r="AG700" i="26"/>
  <c r="AG699" i="26"/>
  <c r="AG698" i="26"/>
  <c r="AG697" i="26"/>
  <c r="AG696" i="26"/>
  <c r="AG695" i="26"/>
  <c r="AG694" i="26"/>
  <c r="AG693" i="26"/>
  <c r="AG692" i="26"/>
  <c r="AG733" i="26"/>
  <c r="AG729" i="26"/>
  <c r="AG725" i="26"/>
  <c r="AG721" i="26"/>
  <c r="AG717" i="26"/>
  <c r="AG713" i="26"/>
  <c r="AG709" i="26"/>
  <c r="AG705" i="26"/>
  <c r="AG671" i="26"/>
  <c r="AG670" i="26"/>
  <c r="AG669" i="26"/>
  <c r="AG668" i="26"/>
  <c r="AG667" i="26"/>
  <c r="AG666" i="26"/>
  <c r="AG665" i="26"/>
  <c r="AG664" i="26"/>
  <c r="AG663" i="26"/>
  <c r="AG662" i="26"/>
  <c r="AG661" i="26"/>
  <c r="AG660" i="26"/>
  <c r="AG659" i="26"/>
  <c r="AG658" i="26"/>
  <c r="AG657" i="26"/>
  <c r="AG656" i="26"/>
  <c r="AG655" i="26"/>
  <c r="AG654" i="26"/>
  <c r="AG653" i="26"/>
  <c r="AG652" i="26"/>
  <c r="AG651" i="26"/>
  <c r="AG650" i="26"/>
  <c r="AG649" i="26"/>
  <c r="AG648" i="26"/>
  <c r="AG618" i="26"/>
  <c r="AG617" i="26"/>
  <c r="AG616" i="26"/>
  <c r="AG615" i="26"/>
  <c r="AG614" i="26"/>
  <c r="AG645" i="26"/>
  <c r="AG644" i="26"/>
  <c r="AG643" i="26"/>
  <c r="AG642" i="26"/>
  <c r="AG641" i="26"/>
  <c r="AG640" i="26"/>
  <c r="AG639" i="26"/>
  <c r="AG638" i="26"/>
  <c r="AG637" i="26"/>
  <c r="AG636" i="26"/>
  <c r="AG635" i="26"/>
  <c r="AG634" i="26"/>
  <c r="AG633" i="26"/>
  <c r="AG632" i="26"/>
  <c r="AG631" i="26"/>
  <c r="AG630" i="26"/>
  <c r="AG629" i="26"/>
  <c r="AG628" i="26"/>
  <c r="AG627" i="26"/>
  <c r="AG626" i="26"/>
  <c r="AG625" i="26"/>
  <c r="AG624" i="26"/>
  <c r="AG623" i="26"/>
  <c r="AG646" i="26"/>
  <c r="AG647" i="26"/>
  <c r="AG612" i="26"/>
  <c r="AG611" i="26"/>
  <c r="AG610" i="26"/>
  <c r="AG609" i="26"/>
  <c r="AG608" i="26"/>
  <c r="AG607" i="26"/>
  <c r="AG606" i="26"/>
  <c r="AG605" i="26"/>
  <c r="AG604" i="26"/>
  <c r="AG603" i="26"/>
  <c r="AG602" i="26"/>
  <c r="AG601" i="26"/>
  <c r="AG600" i="26"/>
  <c r="AG599" i="26"/>
  <c r="AG598" i="26"/>
  <c r="AG597" i="26"/>
  <c r="AG596" i="26"/>
  <c r="AG595" i="26"/>
  <c r="AG594" i="26"/>
  <c r="AG593" i="26"/>
  <c r="AG592" i="26"/>
  <c r="AG591" i="26"/>
  <c r="AG590" i="26"/>
  <c r="AG589" i="26"/>
  <c r="AG588" i="26"/>
  <c r="AG587" i="26"/>
  <c r="AG586" i="26"/>
  <c r="AG585" i="26"/>
  <c r="AG584" i="26"/>
  <c r="AG583" i="26"/>
  <c r="AG582" i="26"/>
  <c r="AG613" i="26"/>
  <c r="AG581" i="26"/>
  <c r="AG580" i="26"/>
  <c r="AG579" i="26"/>
  <c r="AG578" i="26"/>
  <c r="AG577" i="26"/>
  <c r="AG576" i="26"/>
  <c r="AG575" i="26"/>
  <c r="AG574" i="26"/>
  <c r="AG573" i="26"/>
  <c r="AG572" i="26"/>
  <c r="AG571" i="26"/>
  <c r="AG570" i="26"/>
  <c r="AG569" i="26"/>
  <c r="AG568" i="26"/>
  <c r="AG567" i="26"/>
  <c r="AG566" i="26"/>
  <c r="AG565" i="26"/>
  <c r="AG564" i="26"/>
  <c r="AG563" i="26"/>
  <c r="AG562" i="26"/>
  <c r="AG561" i="26"/>
  <c r="AG560" i="26"/>
  <c r="AG559" i="26"/>
  <c r="AG558" i="26"/>
  <c r="AG557" i="26"/>
  <c r="AG556" i="26"/>
  <c r="AG555" i="26"/>
  <c r="AG553" i="26"/>
  <c r="AG549" i="26"/>
  <c r="AG548" i="26"/>
  <c r="AG547" i="26"/>
  <c r="AG546" i="26"/>
  <c r="AG545" i="26"/>
  <c r="AG544" i="26"/>
  <c r="AG543" i="26"/>
  <c r="AG542" i="26"/>
  <c r="AG541" i="26"/>
  <c r="AG540" i="26"/>
  <c r="AG539" i="26"/>
  <c r="AG538" i="26"/>
  <c r="AG537" i="26"/>
  <c r="AG536" i="26"/>
  <c r="AG535" i="26"/>
  <c r="AG534" i="26"/>
  <c r="AG533" i="26"/>
  <c r="AG532" i="26"/>
  <c r="AG531" i="26"/>
  <c r="AG530" i="26"/>
  <c r="AG529" i="26"/>
  <c r="AG528" i="26"/>
  <c r="AG527" i="26"/>
  <c r="AG526" i="26"/>
  <c r="AG525" i="26"/>
  <c r="AG552" i="26"/>
  <c r="AG523" i="26"/>
  <c r="AG522" i="26"/>
  <c r="AG521" i="26"/>
  <c r="AG520" i="26"/>
  <c r="AG519" i="26"/>
  <c r="AG518" i="26"/>
  <c r="AG517" i="26"/>
  <c r="AG516" i="26"/>
  <c r="AG515" i="26"/>
  <c r="AG514" i="26"/>
  <c r="AG513" i="26"/>
  <c r="AG512" i="26"/>
  <c r="AG511" i="26"/>
  <c r="AG510" i="26"/>
  <c r="AG509" i="26"/>
  <c r="AG508" i="26"/>
  <c r="AG507" i="26"/>
  <c r="AG506" i="26"/>
  <c r="AG505" i="26"/>
  <c r="AG504" i="26"/>
  <c r="AG503" i="26"/>
  <c r="AG502" i="26"/>
  <c r="AG501" i="26"/>
  <c r="AG500" i="26"/>
  <c r="AG499" i="26"/>
  <c r="AG498" i="26"/>
  <c r="AG497" i="26"/>
  <c r="AG496" i="26"/>
  <c r="AG495" i="26"/>
  <c r="AG494" i="26"/>
  <c r="AG493" i="26"/>
  <c r="AG492" i="26"/>
  <c r="AG491" i="26"/>
  <c r="AG490" i="26"/>
  <c r="AG489" i="26"/>
  <c r="AG488" i="26"/>
  <c r="AG487" i="26"/>
  <c r="AG486" i="26"/>
  <c r="AG485" i="26"/>
  <c r="AG484" i="26"/>
  <c r="AG483" i="26"/>
  <c r="AG524" i="26"/>
  <c r="AG554" i="26"/>
  <c r="BN104" i="26"/>
  <c r="AF26" i="79" l="1"/>
  <c r="AF83" i="82"/>
  <c r="AF83" i="81"/>
  <c r="AC57" i="71"/>
  <c r="AB44" i="73"/>
  <c r="AD33" i="71"/>
  <c r="AD19" i="82" s="1"/>
  <c r="AD25" i="82" s="1"/>
  <c r="AA77" i="82"/>
  <c r="AB76" i="82"/>
  <c r="U8" i="81"/>
  <c r="U8" i="82"/>
  <c r="AB75" i="82"/>
  <c r="T9" i="81"/>
  <c r="T9" i="82"/>
  <c r="Z75" i="82"/>
  <c r="Z77" i="82" s="1"/>
  <c r="AF9" i="81"/>
  <c r="AF80" i="81" s="1"/>
  <c r="AF9" i="82"/>
  <c r="AE8" i="81"/>
  <c r="AE8" i="82"/>
  <c r="AE14" i="71"/>
  <c r="AE14" i="73"/>
  <c r="AE30" i="73" s="1"/>
  <c r="AE13" i="82" s="1"/>
  <c r="AD41" i="73"/>
  <c r="AF71" i="2"/>
  <c r="AQ85" i="26"/>
  <c r="AQ84" i="26"/>
  <c r="AE27" i="79"/>
  <c r="AE8" i="72"/>
  <c r="AE8" i="77"/>
  <c r="AE8" i="79"/>
  <c r="A13" i="67"/>
  <c r="AE8" i="71"/>
  <c r="AE8" i="73"/>
  <c r="AG25" i="26"/>
  <c r="AF8" i="17"/>
  <c r="AF12" i="2"/>
  <c r="AF9" i="79"/>
  <c r="AF23" i="79" s="1"/>
  <c r="AF9" i="71"/>
  <c r="AF9" i="72"/>
  <c r="AF9" i="77"/>
  <c r="AF9" i="73"/>
  <c r="B14" i="67"/>
  <c r="E13" i="67"/>
  <c r="T9" i="79"/>
  <c r="T9" i="71"/>
  <c r="T9" i="73"/>
  <c r="T9" i="72"/>
  <c r="T9" i="77"/>
  <c r="AF427" i="26"/>
  <c r="AF371" i="26"/>
  <c r="AF365" i="26"/>
  <c r="AF412" i="26"/>
  <c r="AF323" i="26"/>
  <c r="AF351" i="26"/>
  <c r="AF336" i="26"/>
  <c r="AF303" i="26"/>
  <c r="AF355" i="26"/>
  <c r="AF405" i="26"/>
  <c r="AF433" i="26"/>
  <c r="AF407" i="26"/>
  <c r="AF373" i="26"/>
  <c r="AF377" i="26"/>
  <c r="AF426" i="26"/>
  <c r="AF357" i="26"/>
  <c r="AF353" i="26"/>
  <c r="AF400" i="26"/>
  <c r="AF311" i="26"/>
  <c r="AF339" i="26"/>
  <c r="AF329" i="26"/>
  <c r="AF327" i="26"/>
  <c r="AF397" i="26"/>
  <c r="AF359" i="26"/>
  <c r="AF418" i="26"/>
  <c r="AF318" i="26"/>
  <c r="AF428" i="26"/>
  <c r="AF419" i="26"/>
  <c r="AF425" i="26"/>
  <c r="AF406" i="26"/>
  <c r="AF414" i="26"/>
  <c r="AF388" i="26"/>
  <c r="AF341" i="26"/>
  <c r="AF320" i="26"/>
  <c r="AF317" i="26"/>
  <c r="AF334" i="26"/>
  <c r="AF344" i="26"/>
  <c r="AF313" i="26"/>
  <c r="AF379" i="26"/>
  <c r="AF361" i="26"/>
  <c r="AF309" i="26"/>
  <c r="AF424" i="26"/>
  <c r="AF394" i="26"/>
  <c r="AF402" i="26"/>
  <c r="AF376" i="26"/>
  <c r="AF330" i="26"/>
  <c r="AF308" i="26"/>
  <c r="AF305" i="26"/>
  <c r="AF332" i="26"/>
  <c r="AF430" i="26"/>
  <c r="AF396" i="26"/>
  <c r="AF380" i="26"/>
  <c r="AF436" i="26"/>
  <c r="AF354" i="26"/>
  <c r="AF435" i="26"/>
  <c r="AF382" i="26"/>
  <c r="AF390" i="26"/>
  <c r="AF362" i="26"/>
  <c r="AF322" i="26"/>
  <c r="AF319" i="26"/>
  <c r="AF374" i="26"/>
  <c r="AF328" i="26"/>
  <c r="AF403" i="26"/>
  <c r="AF408" i="26"/>
  <c r="AF324" i="26"/>
  <c r="AF392" i="26"/>
  <c r="AF385" i="26"/>
  <c r="AF312" i="26"/>
  <c r="AF434" i="26"/>
  <c r="AF368" i="26"/>
  <c r="AF378" i="26"/>
  <c r="AF411" i="26"/>
  <c r="AF310" i="26"/>
  <c r="AF307" i="26"/>
  <c r="AF360" i="26"/>
  <c r="AF343" i="26"/>
  <c r="AF409" i="26"/>
  <c r="AF358" i="26"/>
  <c r="AF431" i="26"/>
  <c r="AF314" i="26"/>
  <c r="AF306" i="26"/>
  <c r="AG302" i="26"/>
  <c r="AF422" i="26"/>
  <c r="AF356" i="26"/>
  <c r="AF364" i="26"/>
  <c r="AF399" i="26"/>
  <c r="AF410" i="26"/>
  <c r="AF386" i="26"/>
  <c r="AF345" i="26"/>
  <c r="AF325" i="26"/>
  <c r="AF304" i="26"/>
  <c r="AF338" i="26"/>
  <c r="AF393" i="26"/>
  <c r="AF429" i="26"/>
  <c r="AF420" i="26"/>
  <c r="AF423" i="26"/>
  <c r="AF413" i="26"/>
  <c r="AF387" i="26"/>
  <c r="AF352" i="26"/>
  <c r="AF349" i="26"/>
  <c r="AF333" i="26"/>
  <c r="AF316" i="26"/>
  <c r="AF350" i="26"/>
  <c r="AF384" i="26"/>
  <c r="AF389" i="26"/>
  <c r="AF366" i="26"/>
  <c r="AF372" i="26"/>
  <c r="AF417" i="26"/>
  <c r="AF432" i="26"/>
  <c r="AF404" i="26"/>
  <c r="AF401" i="26"/>
  <c r="AF375" i="26"/>
  <c r="AF340" i="26"/>
  <c r="AF337" i="26"/>
  <c r="AF326" i="26"/>
  <c r="AF367" i="26"/>
  <c r="AF391" i="26"/>
  <c r="AF421" i="26"/>
  <c r="AF321" i="26"/>
  <c r="AF315" i="26"/>
  <c r="AF416" i="26"/>
  <c r="AF383" i="26"/>
  <c r="AF415" i="26"/>
  <c r="AF363" i="26"/>
  <c r="AF342" i="26"/>
  <c r="AF398" i="26"/>
  <c r="AF348" i="26"/>
  <c r="AF346" i="26"/>
  <c r="AF331" i="26"/>
  <c r="AF381" i="26"/>
  <c r="AF335" i="26"/>
  <c r="AF395" i="26"/>
  <c r="AF347" i="26"/>
  <c r="R26" i="26"/>
  <c r="T18" i="17" s="1"/>
  <c r="S13" i="2"/>
  <c r="S20" i="17"/>
  <c r="S25" i="17" s="1"/>
  <c r="U8" i="77"/>
  <c r="U8" i="79"/>
  <c r="U8" i="73"/>
  <c r="U8" i="71"/>
  <c r="U8" i="72"/>
  <c r="AF39" i="17"/>
  <c r="AF21" i="77"/>
  <c r="AF28" i="17"/>
  <c r="AF67" i="71"/>
  <c r="AF48" i="73"/>
  <c r="AF45" i="72"/>
  <c r="T8" i="17"/>
  <c r="T12" i="2"/>
  <c r="S25" i="26"/>
  <c r="T416" i="26"/>
  <c r="T383" i="26"/>
  <c r="T380" i="26"/>
  <c r="T399" i="26"/>
  <c r="T349" i="26"/>
  <c r="T397" i="26"/>
  <c r="T324" i="26"/>
  <c r="T396" i="26"/>
  <c r="T356" i="26"/>
  <c r="T335" i="26"/>
  <c r="T404" i="26"/>
  <c r="T358" i="26"/>
  <c r="T427" i="26"/>
  <c r="T371" i="26"/>
  <c r="T366" i="26"/>
  <c r="T389" i="26"/>
  <c r="T387" i="26"/>
  <c r="T340" i="26"/>
  <c r="T337" i="26"/>
  <c r="T314" i="26"/>
  <c r="T325" i="26"/>
  <c r="T405" i="26"/>
  <c r="T419" i="26"/>
  <c r="T431" i="26"/>
  <c r="T323" i="26"/>
  <c r="T330" i="26"/>
  <c r="T345" i="26"/>
  <c r="T426" i="26"/>
  <c r="T357" i="26"/>
  <c r="T354" i="26"/>
  <c r="T377" i="26"/>
  <c r="T375" i="26"/>
  <c r="T321" i="26"/>
  <c r="T318" i="26"/>
  <c r="T374" i="26"/>
  <c r="T403" i="26"/>
  <c r="T359" i="26"/>
  <c r="T393" i="26"/>
  <c r="T414" i="26"/>
  <c r="T344" i="26"/>
  <c r="T320" i="26"/>
  <c r="T332" i="26"/>
  <c r="T421" i="26"/>
  <c r="T425" i="26"/>
  <c r="T432" i="26"/>
  <c r="T415" i="26"/>
  <c r="T363" i="26"/>
  <c r="T361" i="26"/>
  <c r="T309" i="26"/>
  <c r="T306" i="26"/>
  <c r="T327" i="26"/>
  <c r="T409" i="26"/>
  <c r="T338" i="26"/>
  <c r="T328" i="26"/>
  <c r="T394" i="26"/>
  <c r="T342" i="26"/>
  <c r="T313" i="26"/>
  <c r="T376" i="26"/>
  <c r="T305" i="26"/>
  <c r="T319" i="26"/>
  <c r="T424" i="26"/>
  <c r="T420" i="26"/>
  <c r="T365" i="26"/>
  <c r="T412" i="26"/>
  <c r="T360" i="26"/>
  <c r="T410" i="26"/>
  <c r="T386" i="26"/>
  <c r="T334" i="26"/>
  <c r="T304" i="26"/>
  <c r="T379" i="26"/>
  <c r="T343" i="26"/>
  <c r="T336" i="26"/>
  <c r="T402" i="26"/>
  <c r="T350" i="26"/>
  <c r="S302" i="26"/>
  <c r="T391" i="26"/>
  <c r="T322" i="26"/>
  <c r="T435" i="26"/>
  <c r="T406" i="26"/>
  <c r="T353" i="26"/>
  <c r="T400" i="26"/>
  <c r="T312" i="26"/>
  <c r="T351" i="26"/>
  <c r="T348" i="26"/>
  <c r="T315" i="26"/>
  <c r="T372" i="26"/>
  <c r="T433" i="26"/>
  <c r="T418" i="26"/>
  <c r="T339" i="26"/>
  <c r="T367" i="26"/>
  <c r="T423" i="26"/>
  <c r="T417" i="26"/>
  <c r="T436" i="26"/>
  <c r="T388" i="26"/>
  <c r="T346" i="26"/>
  <c r="T434" i="26"/>
  <c r="T303" i="26"/>
  <c r="T378" i="26"/>
  <c r="T407" i="26"/>
  <c r="T373" i="26"/>
  <c r="T382" i="26"/>
  <c r="T422" i="26"/>
  <c r="T368" i="26"/>
  <c r="T390" i="26"/>
  <c r="T362" i="26"/>
  <c r="T311" i="26"/>
  <c r="T308" i="26"/>
  <c r="T317" i="26"/>
  <c r="T316" i="26"/>
  <c r="T430" i="26"/>
  <c r="T408" i="26"/>
  <c r="T385" i="26"/>
  <c r="T398" i="26"/>
  <c r="T364" i="26"/>
  <c r="T428" i="26"/>
  <c r="T395" i="26"/>
  <c r="T392" i="26"/>
  <c r="T413" i="26"/>
  <c r="T411" i="26"/>
  <c r="T310" i="26"/>
  <c r="T307" i="26"/>
  <c r="T333" i="26"/>
  <c r="T355" i="26"/>
  <c r="T347" i="26"/>
  <c r="T384" i="26"/>
  <c r="T401" i="26"/>
  <c r="T352" i="26"/>
  <c r="T326" i="26"/>
  <c r="T381" i="26"/>
  <c r="T329" i="26"/>
  <c r="T429" i="26"/>
  <c r="T341" i="26"/>
  <c r="T331" i="26"/>
  <c r="AF41" i="17"/>
  <c r="AG31" i="26"/>
  <c r="AG84" i="82" s="1"/>
  <c r="AH26" i="26"/>
  <c r="U18" i="17" s="1"/>
  <c r="AG30" i="26"/>
  <c r="S1031" i="26"/>
  <c r="S1010" i="26"/>
  <c r="S1001" i="26"/>
  <c r="S995" i="26"/>
  <c r="S983" i="26"/>
  <c r="S974" i="26"/>
  <c r="S959" i="26"/>
  <c r="S945" i="26"/>
  <c r="S935" i="26"/>
  <c r="S918" i="26"/>
  <c r="S906" i="26"/>
  <c r="S889" i="26"/>
  <c r="S883" i="26"/>
  <c r="S870" i="26"/>
  <c r="S858" i="26"/>
  <c r="S846" i="26"/>
  <c r="S822" i="26"/>
  <c r="S842" i="26"/>
  <c r="S809" i="26"/>
  <c r="S797" i="26"/>
  <c r="S785" i="26"/>
  <c r="S773" i="26"/>
  <c r="S749" i="26"/>
  <c r="S737" i="26"/>
  <c r="S732" i="26"/>
  <c r="S720" i="26"/>
  <c r="S708" i="26"/>
  <c r="S697" i="26"/>
  <c r="S674" i="26"/>
  <c r="S668" i="26"/>
  <c r="S656" i="26"/>
  <c r="S614" i="26"/>
  <c r="S637" i="26"/>
  <c r="S625" i="26"/>
  <c r="S606" i="26"/>
  <c r="S594" i="26"/>
  <c r="S685" i="26"/>
  <c r="S571" i="26"/>
  <c r="S559" i="26"/>
  <c r="S543" i="26"/>
  <c r="S531" i="26"/>
  <c r="S520" i="26"/>
  <c r="S508" i="26"/>
  <c r="S496" i="26"/>
  <c r="S484" i="26"/>
  <c r="S986" i="26"/>
  <c r="S861" i="26"/>
  <c r="S763" i="26"/>
  <c r="S609" i="26"/>
  <c r="S499" i="26"/>
  <c r="S1018" i="26"/>
  <c r="S920" i="26"/>
  <c r="S824" i="26"/>
  <c r="S739" i="26"/>
  <c r="S658" i="26"/>
  <c r="S561" i="26"/>
  <c r="S486" i="26"/>
  <c r="S1030" i="26"/>
  <c r="S1021" i="26"/>
  <c r="S1000" i="26"/>
  <c r="S994" i="26"/>
  <c r="S1017" i="26"/>
  <c r="S973" i="26"/>
  <c r="S958" i="26"/>
  <c r="S944" i="26"/>
  <c r="S934" i="26"/>
  <c r="S917" i="26"/>
  <c r="S905" i="26"/>
  <c r="S888" i="26"/>
  <c r="S882" i="26"/>
  <c r="S869" i="26"/>
  <c r="S857" i="26"/>
  <c r="S845" i="26"/>
  <c r="S821" i="26"/>
  <c r="S841" i="26"/>
  <c r="S808" i="26"/>
  <c r="S796" i="26"/>
  <c r="S784" i="26"/>
  <c r="S772" i="26"/>
  <c r="S748" i="26"/>
  <c r="S736" i="26"/>
  <c r="S731" i="26"/>
  <c r="S719" i="26"/>
  <c r="S707" i="26"/>
  <c r="S696" i="26"/>
  <c r="S688" i="26"/>
  <c r="S667" i="26"/>
  <c r="S655" i="26"/>
  <c r="S681" i="26"/>
  <c r="S636" i="26"/>
  <c r="S624" i="26"/>
  <c r="S605" i="26"/>
  <c r="S593" i="26"/>
  <c r="S582" i="26"/>
  <c r="S570" i="26"/>
  <c r="S558" i="26"/>
  <c r="S542" i="26"/>
  <c r="S530" i="26"/>
  <c r="S519" i="26"/>
  <c r="S507" i="26"/>
  <c r="S495" i="26"/>
  <c r="S483" i="26"/>
  <c r="S909" i="26"/>
  <c r="S788" i="26"/>
  <c r="S671" i="26"/>
  <c r="S562" i="26"/>
  <c r="S947" i="26"/>
  <c r="S860" i="26"/>
  <c r="S734" i="26"/>
  <c r="S639" i="26"/>
  <c r="S522" i="26"/>
  <c r="S1029" i="26"/>
  <c r="S1015" i="26"/>
  <c r="S999" i="26"/>
  <c r="S993" i="26"/>
  <c r="S969" i="26"/>
  <c r="S972" i="26"/>
  <c r="S957" i="26"/>
  <c r="S943" i="26"/>
  <c r="S933" i="26"/>
  <c r="S916" i="26"/>
  <c r="S904" i="26"/>
  <c r="S887" i="26"/>
  <c r="S881" i="26"/>
  <c r="S868" i="26"/>
  <c r="S856" i="26"/>
  <c r="S844" i="26"/>
  <c r="S820" i="26"/>
  <c r="S840" i="26"/>
  <c r="S807" i="26"/>
  <c r="S795" i="26"/>
  <c r="S783" i="26"/>
  <c r="S771" i="26"/>
  <c r="S747" i="26"/>
  <c r="S770" i="26"/>
  <c r="S730" i="26"/>
  <c r="S718" i="26"/>
  <c r="S706" i="26"/>
  <c r="S695" i="26"/>
  <c r="S680" i="26"/>
  <c r="S666" i="26"/>
  <c r="S654" i="26"/>
  <c r="S647" i="26"/>
  <c r="S635" i="26"/>
  <c r="S623" i="26"/>
  <c r="S604" i="26"/>
  <c r="S592" i="26"/>
  <c r="S581" i="26"/>
  <c r="S569" i="26"/>
  <c r="S557" i="26"/>
  <c r="S541" i="26"/>
  <c r="S529" i="26"/>
  <c r="S518" i="26"/>
  <c r="S506" i="26"/>
  <c r="S494" i="26"/>
  <c r="S524" i="26"/>
  <c r="S1038" i="26"/>
  <c r="S897" i="26"/>
  <c r="S776" i="26"/>
  <c r="S617" i="26"/>
  <c r="S534" i="26"/>
  <c r="S961" i="26"/>
  <c r="S799" i="26"/>
  <c r="S627" i="26"/>
  <c r="S1028" i="26"/>
  <c r="S1020" i="26"/>
  <c r="S998" i="26"/>
  <c r="S992" i="26"/>
  <c r="S968" i="26"/>
  <c r="S1023" i="26"/>
  <c r="S955" i="26"/>
  <c r="S942" i="26"/>
  <c r="S932" i="26"/>
  <c r="S915" i="26"/>
  <c r="S903" i="26"/>
  <c r="S894" i="26"/>
  <c r="S880" i="26"/>
  <c r="S867" i="26"/>
  <c r="S855" i="26"/>
  <c r="S843" i="26"/>
  <c r="S819" i="26"/>
  <c r="S839" i="26"/>
  <c r="S806" i="26"/>
  <c r="S794" i="26"/>
  <c r="S782" i="26"/>
  <c r="S758" i="26"/>
  <c r="S746" i="26"/>
  <c r="S769" i="26"/>
  <c r="S729" i="26"/>
  <c r="S717" i="26"/>
  <c r="S705" i="26"/>
  <c r="S694" i="26"/>
  <c r="S675" i="26"/>
  <c r="S665" i="26"/>
  <c r="S653" i="26"/>
  <c r="S646" i="26"/>
  <c r="S634" i="26"/>
  <c r="S648" i="26"/>
  <c r="S603" i="26"/>
  <c r="S591" i="26"/>
  <c r="S580" i="26"/>
  <c r="S568" i="26"/>
  <c r="S556" i="26"/>
  <c r="S540" i="26"/>
  <c r="S528" i="26"/>
  <c r="S517" i="26"/>
  <c r="S505" i="26"/>
  <c r="S493" i="26"/>
  <c r="S1013" i="26"/>
  <c r="S886" i="26"/>
  <c r="S752" i="26"/>
  <c r="S628" i="26"/>
  <c r="S487" i="26"/>
  <c r="S1022" i="26"/>
  <c r="S908" i="26"/>
  <c r="S812" i="26"/>
  <c r="S710" i="26"/>
  <c r="S596" i="26"/>
  <c r="S1027" i="26"/>
  <c r="S1014" i="26"/>
  <c r="S997" i="26"/>
  <c r="S991" i="26"/>
  <c r="S982" i="26"/>
  <c r="S967" i="26"/>
  <c r="S954" i="26"/>
  <c r="S956" i="26"/>
  <c r="S931" i="26"/>
  <c r="S914" i="26"/>
  <c r="S922" i="26"/>
  <c r="S896" i="26"/>
  <c r="S879" i="26"/>
  <c r="S866" i="26"/>
  <c r="S854" i="26"/>
  <c r="S873" i="26"/>
  <c r="S818" i="26"/>
  <c r="S838" i="26"/>
  <c r="S805" i="26"/>
  <c r="S793" i="26"/>
  <c r="S781" i="26"/>
  <c r="S757" i="26"/>
  <c r="S745" i="26"/>
  <c r="S768" i="26"/>
  <c r="S728" i="26"/>
  <c r="S716" i="26"/>
  <c r="S704" i="26"/>
  <c r="S693" i="26"/>
  <c r="S687" i="26"/>
  <c r="S664" i="26"/>
  <c r="S652" i="26"/>
  <c r="S645" i="26"/>
  <c r="S633" i="26"/>
  <c r="S649" i="26"/>
  <c r="S602" i="26"/>
  <c r="S590" i="26"/>
  <c r="S579" i="26"/>
  <c r="S567" i="26"/>
  <c r="S553" i="26"/>
  <c r="S539" i="26"/>
  <c r="S527" i="26"/>
  <c r="S516" i="26"/>
  <c r="S504" i="26"/>
  <c r="S492" i="26"/>
  <c r="S938" i="26"/>
  <c r="S813" i="26"/>
  <c r="S700" i="26"/>
  <c r="S585" i="26"/>
  <c r="S1033" i="26"/>
  <c r="S937" i="26"/>
  <c r="S848" i="26"/>
  <c r="S722" i="26"/>
  <c r="S608" i="26"/>
  <c r="S510" i="26"/>
  <c r="S1026" i="26"/>
  <c r="S1008" i="26"/>
  <c r="S996" i="26"/>
  <c r="S990" i="26"/>
  <c r="S981" i="26"/>
  <c r="S966" i="26"/>
  <c r="S952" i="26"/>
  <c r="S953" i="26"/>
  <c r="S930" i="26"/>
  <c r="S913" i="26"/>
  <c r="S924" i="26"/>
  <c r="S898" i="26"/>
  <c r="S878" i="26"/>
  <c r="S865" i="26"/>
  <c r="S853" i="26"/>
  <c r="S829" i="26"/>
  <c r="S817" i="26"/>
  <c r="S837" i="26"/>
  <c r="S804" i="26"/>
  <c r="S792" i="26"/>
  <c r="S780" i="26"/>
  <c r="S756" i="26"/>
  <c r="S744" i="26"/>
  <c r="S767" i="26"/>
  <c r="S727" i="26"/>
  <c r="S715" i="26"/>
  <c r="S735" i="26"/>
  <c r="S692" i="26"/>
  <c r="S673" i="26"/>
  <c r="S663" i="26"/>
  <c r="S651" i="26"/>
  <c r="S644" i="26"/>
  <c r="S632" i="26"/>
  <c r="S613" i="26"/>
  <c r="S601" i="26"/>
  <c r="S589" i="26"/>
  <c r="S578" i="26"/>
  <c r="S566" i="26"/>
  <c r="S555" i="26"/>
  <c r="S538" i="26"/>
  <c r="S526" i="26"/>
  <c r="S515" i="26"/>
  <c r="S503" i="26"/>
  <c r="S491" i="26"/>
  <c r="S1034" i="26"/>
  <c r="S948" i="26"/>
  <c r="S849" i="26"/>
  <c r="S740" i="26"/>
  <c r="S640" i="26"/>
  <c r="S523" i="26"/>
  <c r="S985" i="26"/>
  <c r="S885" i="26"/>
  <c r="S787" i="26"/>
  <c r="S679" i="26"/>
  <c r="S545" i="26"/>
  <c r="S1037" i="26"/>
  <c r="S1025" i="26"/>
  <c r="S1007" i="26"/>
  <c r="S1011" i="26"/>
  <c r="S989" i="26"/>
  <c r="S980" i="26"/>
  <c r="S965" i="26"/>
  <c r="S951" i="26"/>
  <c r="S941" i="26"/>
  <c r="S929" i="26"/>
  <c r="S912" i="26"/>
  <c r="S923" i="26"/>
  <c r="S892" i="26"/>
  <c r="S877" i="26"/>
  <c r="S864" i="26"/>
  <c r="S852" i="26"/>
  <c r="S828" i="26"/>
  <c r="S816" i="26"/>
  <c r="S836" i="26"/>
  <c r="S803" i="26"/>
  <c r="S791" i="26"/>
  <c r="S779" i="26"/>
  <c r="S755" i="26"/>
  <c r="S743" i="26"/>
  <c r="S766" i="26"/>
  <c r="S726" i="26"/>
  <c r="S714" i="26"/>
  <c r="S703" i="26"/>
  <c r="S683" i="26"/>
  <c r="S686" i="26"/>
  <c r="S662" i="26"/>
  <c r="S650" i="26"/>
  <c r="S643" i="26"/>
  <c r="S631" i="26"/>
  <c r="S612" i="26"/>
  <c r="S600" i="26"/>
  <c r="S588" i="26"/>
  <c r="S577" i="26"/>
  <c r="S565" i="26"/>
  <c r="S549" i="26"/>
  <c r="S537" i="26"/>
  <c r="S525" i="26"/>
  <c r="S514" i="26"/>
  <c r="S502" i="26"/>
  <c r="S490" i="26"/>
  <c r="S977" i="26"/>
  <c r="S825" i="26"/>
  <c r="S723" i="26"/>
  <c r="S597" i="26"/>
  <c r="S976" i="26"/>
  <c r="S872" i="26"/>
  <c r="S751" i="26"/>
  <c r="S670" i="26"/>
  <c r="S573" i="26"/>
  <c r="S498" i="26"/>
  <c r="S1036" i="26"/>
  <c r="S1024" i="26"/>
  <c r="S1006" i="26"/>
  <c r="S1009" i="26"/>
  <c r="S988" i="26"/>
  <c r="S979" i="26"/>
  <c r="S964" i="26"/>
  <c r="S950" i="26"/>
  <c r="S940" i="26"/>
  <c r="S928" i="26"/>
  <c r="S911" i="26"/>
  <c r="S927" i="26"/>
  <c r="S893" i="26"/>
  <c r="S876" i="26"/>
  <c r="S863" i="26"/>
  <c r="S851" i="26"/>
  <c r="S827" i="26"/>
  <c r="S815" i="26"/>
  <c r="S835" i="26"/>
  <c r="S802" i="26"/>
  <c r="S790" i="26"/>
  <c r="S778" i="26"/>
  <c r="S754" i="26"/>
  <c r="S742" i="26"/>
  <c r="S765" i="26"/>
  <c r="S725" i="26"/>
  <c r="S713" i="26"/>
  <c r="S702" i="26"/>
  <c r="S676" i="26"/>
  <c r="S684" i="26"/>
  <c r="S661" i="26"/>
  <c r="S677" i="26"/>
  <c r="S642" i="26"/>
  <c r="S630" i="26"/>
  <c r="S611" i="26"/>
  <c r="S599" i="26"/>
  <c r="S587" i="26"/>
  <c r="S576" i="26"/>
  <c r="S564" i="26"/>
  <c r="S548" i="26"/>
  <c r="S536" i="26"/>
  <c r="S552" i="26"/>
  <c r="S513" i="26"/>
  <c r="S501" i="26"/>
  <c r="S489" i="26"/>
  <c r="S1004" i="26"/>
  <c r="S874" i="26"/>
  <c r="S711" i="26"/>
  <c r="S511" i="26"/>
  <c r="S616" i="26"/>
  <c r="S1035" i="26"/>
  <c r="R482" i="26"/>
  <c r="S1005" i="26"/>
  <c r="S1019" i="26"/>
  <c r="S987" i="26"/>
  <c r="S978" i="26"/>
  <c r="S963" i="26"/>
  <c r="S949" i="26"/>
  <c r="S939" i="26"/>
  <c r="S925" i="26"/>
  <c r="S910" i="26"/>
  <c r="S926" i="26"/>
  <c r="S895" i="26"/>
  <c r="S875" i="26"/>
  <c r="S862" i="26"/>
  <c r="S850" i="26"/>
  <c r="S826" i="26"/>
  <c r="S814" i="26"/>
  <c r="S834" i="26"/>
  <c r="S801" i="26"/>
  <c r="S789" i="26"/>
  <c r="S777" i="26"/>
  <c r="S753" i="26"/>
  <c r="S741" i="26"/>
  <c r="S764" i="26"/>
  <c r="S724" i="26"/>
  <c r="S712" i="26"/>
  <c r="S701" i="26"/>
  <c r="S682" i="26"/>
  <c r="S672" i="26"/>
  <c r="S660" i="26"/>
  <c r="S618" i="26"/>
  <c r="S641" i="26"/>
  <c r="S629" i="26"/>
  <c r="S610" i="26"/>
  <c r="S598" i="26"/>
  <c r="S586" i="26"/>
  <c r="S575" i="26"/>
  <c r="S563" i="26"/>
  <c r="S547" i="26"/>
  <c r="S535" i="26"/>
  <c r="S554" i="26"/>
  <c r="S512" i="26"/>
  <c r="S500" i="26"/>
  <c r="S488" i="26"/>
  <c r="S921" i="26"/>
  <c r="S800" i="26"/>
  <c r="S659" i="26"/>
  <c r="S546" i="26"/>
  <c r="S775" i="26"/>
  <c r="S533" i="26"/>
  <c r="S1032" i="26"/>
  <c r="S1016" i="26"/>
  <c r="S1002" i="26"/>
  <c r="S1012" i="26"/>
  <c r="S984" i="26"/>
  <c r="S975" i="26"/>
  <c r="S960" i="26"/>
  <c r="S946" i="26"/>
  <c r="S936" i="26"/>
  <c r="S919" i="26"/>
  <c r="S907" i="26"/>
  <c r="S890" i="26"/>
  <c r="S884" i="26"/>
  <c r="S871" i="26"/>
  <c r="S859" i="26"/>
  <c r="S847" i="26"/>
  <c r="S823" i="26"/>
  <c r="S811" i="26"/>
  <c r="S810" i="26"/>
  <c r="S798" i="26"/>
  <c r="S786" i="26"/>
  <c r="S774" i="26"/>
  <c r="S750" i="26"/>
  <c r="S738" i="26"/>
  <c r="S733" i="26"/>
  <c r="S721" i="26"/>
  <c r="S709" i="26"/>
  <c r="S698" i="26"/>
  <c r="S689" i="26"/>
  <c r="S669" i="26"/>
  <c r="S657" i="26"/>
  <c r="S615" i="26"/>
  <c r="S638" i="26"/>
  <c r="S626" i="26"/>
  <c r="S607" i="26"/>
  <c r="S595" i="26"/>
  <c r="S583" i="26"/>
  <c r="S572" i="26"/>
  <c r="S560" i="26"/>
  <c r="S544" i="26"/>
  <c r="S532" i="26"/>
  <c r="S521" i="26"/>
  <c r="S509" i="26"/>
  <c r="S497" i="26"/>
  <c r="S485" i="26"/>
  <c r="S962" i="26"/>
  <c r="S833" i="26"/>
  <c r="S678" i="26"/>
  <c r="S574" i="26"/>
  <c r="S1003" i="26"/>
  <c r="S891" i="26"/>
  <c r="S832" i="26"/>
  <c r="S699" i="26"/>
  <c r="S584" i="26"/>
  <c r="AI482" i="26"/>
  <c r="AH1037" i="26"/>
  <c r="AH1036" i="26"/>
  <c r="AH1035" i="26"/>
  <c r="AH1034" i="26"/>
  <c r="AH1033" i="26"/>
  <c r="AH1032" i="26"/>
  <c r="AH1031" i="26"/>
  <c r="AH1030" i="26"/>
  <c r="AH1029" i="26"/>
  <c r="AH1028" i="26"/>
  <c r="AH1027" i="26"/>
  <c r="AH1026" i="26"/>
  <c r="AH1025" i="26"/>
  <c r="AH1024" i="26"/>
  <c r="AH1038" i="26"/>
  <c r="AH1023" i="26"/>
  <c r="AH1022" i="26"/>
  <c r="AH1021" i="26"/>
  <c r="AH1020" i="26"/>
  <c r="AH1019" i="26"/>
  <c r="AH1018" i="26"/>
  <c r="AH1017" i="26"/>
  <c r="AH1016" i="26"/>
  <c r="AH1015" i="26"/>
  <c r="AH1014" i="26"/>
  <c r="AH1013" i="26"/>
  <c r="AH1012" i="26"/>
  <c r="AH1011" i="26"/>
  <c r="AH1010" i="26"/>
  <c r="AH1009" i="26"/>
  <c r="AH1008" i="26"/>
  <c r="AH1007" i="26"/>
  <c r="AH1006" i="26"/>
  <c r="AH1005" i="26"/>
  <c r="AH1004" i="26"/>
  <c r="AH1003" i="26"/>
  <c r="AH1002" i="26"/>
  <c r="AH1001" i="26"/>
  <c r="AH1000" i="26"/>
  <c r="AH999" i="26"/>
  <c r="AH998" i="26"/>
  <c r="AH997" i="26"/>
  <c r="AH996" i="26"/>
  <c r="AH995" i="26"/>
  <c r="AH994" i="26"/>
  <c r="AH993" i="26"/>
  <c r="AH992" i="26"/>
  <c r="AH991" i="26"/>
  <c r="AH990" i="26"/>
  <c r="AH989" i="26"/>
  <c r="AH988" i="26"/>
  <c r="AH987" i="26"/>
  <c r="AH986" i="26"/>
  <c r="AH985" i="26"/>
  <c r="AH984" i="26"/>
  <c r="AH983" i="26"/>
  <c r="AH982" i="26"/>
  <c r="AH969" i="26"/>
  <c r="AH968" i="26"/>
  <c r="AH981" i="26"/>
  <c r="AH980" i="26"/>
  <c r="AH979" i="26"/>
  <c r="AH978" i="26"/>
  <c r="AH977" i="26"/>
  <c r="AH976" i="26"/>
  <c r="AH975" i="26"/>
  <c r="AH974" i="26"/>
  <c r="AH973" i="26"/>
  <c r="AH972" i="26"/>
  <c r="AH967" i="26"/>
  <c r="AH966" i="26"/>
  <c r="AH965" i="26"/>
  <c r="AH964" i="26"/>
  <c r="AH963" i="26"/>
  <c r="AH962" i="26"/>
  <c r="AH961" i="26"/>
  <c r="AH960" i="26"/>
  <c r="AH959" i="26"/>
  <c r="AH958" i="26"/>
  <c r="AH957" i="26"/>
  <c r="AH956" i="26"/>
  <c r="AH955" i="26"/>
  <c r="AH954" i="26"/>
  <c r="AH953" i="26"/>
  <c r="AH952" i="26"/>
  <c r="AH951" i="26"/>
  <c r="AH950" i="26"/>
  <c r="AH949" i="26"/>
  <c r="AH948" i="26"/>
  <c r="AH947" i="26"/>
  <c r="AH946" i="26"/>
  <c r="AH945" i="26"/>
  <c r="AH944" i="26"/>
  <c r="AH943" i="26"/>
  <c r="AH942" i="26"/>
  <c r="AH937" i="26"/>
  <c r="AH931" i="26"/>
  <c r="AH927" i="26"/>
  <c r="AH936" i="26"/>
  <c r="AH930" i="26"/>
  <c r="AH922" i="26"/>
  <c r="AH925" i="26"/>
  <c r="AH941" i="26"/>
  <c r="AH935" i="26"/>
  <c r="AH928" i="26"/>
  <c r="AH940" i="26"/>
  <c r="AH934" i="26"/>
  <c r="AH929" i="26"/>
  <c r="AH923" i="26"/>
  <c r="AH939" i="26"/>
  <c r="AH933" i="26"/>
  <c r="AH924" i="26"/>
  <c r="AH897" i="26"/>
  <c r="AH938" i="26"/>
  <c r="AH914" i="26"/>
  <c r="AH912" i="26"/>
  <c r="AH909" i="26"/>
  <c r="AH906" i="26"/>
  <c r="AH894" i="26"/>
  <c r="AH917" i="26"/>
  <c r="AH896" i="26"/>
  <c r="AH918" i="26"/>
  <c r="AH903" i="26"/>
  <c r="AH892" i="26"/>
  <c r="AH919" i="26"/>
  <c r="AH916" i="26"/>
  <c r="AH913" i="26"/>
  <c r="AH910" i="26"/>
  <c r="AH907" i="26"/>
  <c r="AH904" i="26"/>
  <c r="AH898" i="26"/>
  <c r="AH926" i="26"/>
  <c r="AH920" i="26"/>
  <c r="AH893" i="26"/>
  <c r="AH921" i="26"/>
  <c r="AH889" i="26"/>
  <c r="AH911" i="26"/>
  <c r="AH891" i="26"/>
  <c r="AH915" i="26"/>
  <c r="AH908" i="26"/>
  <c r="AH905" i="26"/>
  <c r="AH895" i="26"/>
  <c r="AH890" i="26"/>
  <c r="AH932" i="26"/>
  <c r="AH887" i="26"/>
  <c r="AH888" i="26"/>
  <c r="AH885" i="26"/>
  <c r="AH879" i="26"/>
  <c r="AH884" i="26"/>
  <c r="AH878" i="26"/>
  <c r="AH883" i="26"/>
  <c r="AH877" i="26"/>
  <c r="AH873" i="26"/>
  <c r="AH882" i="26"/>
  <c r="AH876" i="26"/>
  <c r="AH874" i="26"/>
  <c r="AH881" i="26"/>
  <c r="AH875" i="26"/>
  <c r="AH872" i="26"/>
  <c r="AH871" i="26"/>
  <c r="AH870" i="26"/>
  <c r="AH869" i="26"/>
  <c r="AH868" i="26"/>
  <c r="AH867" i="26"/>
  <c r="AH866" i="26"/>
  <c r="AH865" i="26"/>
  <c r="AH864" i="26"/>
  <c r="AH886" i="26"/>
  <c r="AH880" i="26"/>
  <c r="AH852" i="26"/>
  <c r="AH846" i="26"/>
  <c r="AH860" i="26"/>
  <c r="AH829" i="26"/>
  <c r="AH828" i="26"/>
  <c r="AH827" i="26"/>
  <c r="AH826" i="26"/>
  <c r="AH825" i="26"/>
  <c r="AH824" i="26"/>
  <c r="AH823" i="26"/>
  <c r="AH822" i="26"/>
  <c r="AH821" i="26"/>
  <c r="AH820" i="26"/>
  <c r="AH819" i="26"/>
  <c r="AH818" i="26"/>
  <c r="AH817" i="26"/>
  <c r="AH816" i="26"/>
  <c r="AH815" i="26"/>
  <c r="AH814" i="26"/>
  <c r="AH813" i="26"/>
  <c r="AH812" i="26"/>
  <c r="AH811" i="26"/>
  <c r="AH851" i="26"/>
  <c r="AH845" i="26"/>
  <c r="AH842" i="26"/>
  <c r="AH841" i="26"/>
  <c r="AH840" i="26"/>
  <c r="AH839" i="26"/>
  <c r="AH838" i="26"/>
  <c r="AH837" i="26"/>
  <c r="AH836" i="26"/>
  <c r="AH835" i="26"/>
  <c r="AH834" i="26"/>
  <c r="AH833" i="26"/>
  <c r="AH832" i="26"/>
  <c r="AH861" i="26"/>
  <c r="AH857" i="26"/>
  <c r="AH856" i="26"/>
  <c r="AH850" i="26"/>
  <c r="AH844" i="26"/>
  <c r="AH855" i="26"/>
  <c r="AH849" i="26"/>
  <c r="AH843" i="26"/>
  <c r="AH862" i="26"/>
  <c r="AH858" i="26"/>
  <c r="AH854" i="26"/>
  <c r="AH848" i="26"/>
  <c r="AH863" i="26"/>
  <c r="AH859" i="26"/>
  <c r="AH853" i="26"/>
  <c r="AH847" i="26"/>
  <c r="AH793" i="26"/>
  <c r="AH790" i="26"/>
  <c r="AH788" i="26"/>
  <c r="AH786" i="26"/>
  <c r="AH792" i="26"/>
  <c r="AH784" i="26"/>
  <c r="AH810" i="26"/>
  <c r="AH806" i="26"/>
  <c r="AH802" i="26"/>
  <c r="AH798" i="26"/>
  <c r="AH782" i="26"/>
  <c r="AH807" i="26"/>
  <c r="AH803" i="26"/>
  <c r="AH799" i="26"/>
  <c r="AH791" i="26"/>
  <c r="AH789" i="26"/>
  <c r="AH787" i="26"/>
  <c r="AH785" i="26"/>
  <c r="AH808" i="26"/>
  <c r="AH804" i="26"/>
  <c r="AH800" i="26"/>
  <c r="AH796" i="26"/>
  <c r="AH795" i="26"/>
  <c r="AH794" i="26"/>
  <c r="AH758" i="26"/>
  <c r="AH757" i="26"/>
  <c r="AH756" i="26"/>
  <c r="AH755" i="26"/>
  <c r="AH754" i="26"/>
  <c r="AH753" i="26"/>
  <c r="AH752" i="26"/>
  <c r="AH751" i="26"/>
  <c r="AH750" i="26"/>
  <c r="AH749" i="26"/>
  <c r="AH748" i="26"/>
  <c r="AH747" i="26"/>
  <c r="AH746" i="26"/>
  <c r="AH745" i="26"/>
  <c r="AH744" i="26"/>
  <c r="AH743" i="26"/>
  <c r="AH742" i="26"/>
  <c r="AH741" i="26"/>
  <c r="AH740" i="26"/>
  <c r="AH739" i="26"/>
  <c r="AH738" i="26"/>
  <c r="AH737" i="26"/>
  <c r="AH736" i="26"/>
  <c r="AH735" i="26"/>
  <c r="AH769" i="26"/>
  <c r="AH768" i="26"/>
  <c r="AH767" i="26"/>
  <c r="AH766" i="26"/>
  <c r="AH765" i="26"/>
  <c r="AH764" i="26"/>
  <c r="AH763" i="26"/>
  <c r="AH778" i="26"/>
  <c r="AH774" i="26"/>
  <c r="AH770" i="26"/>
  <c r="AH809" i="26"/>
  <c r="AH801" i="26"/>
  <c r="AH779" i="26"/>
  <c r="AH775" i="26"/>
  <c r="AH783" i="26"/>
  <c r="AH780" i="26"/>
  <c r="AH776" i="26"/>
  <c r="AH772" i="26"/>
  <c r="AH805" i="26"/>
  <c r="AH797" i="26"/>
  <c r="AH781" i="26"/>
  <c r="AH777" i="26"/>
  <c r="AH773" i="26"/>
  <c r="AH771" i="26"/>
  <c r="AH734" i="26"/>
  <c r="AH733" i="26"/>
  <c r="AH732" i="26"/>
  <c r="AH731" i="26"/>
  <c r="AH730" i="26"/>
  <c r="AH729" i="26"/>
  <c r="AH728" i="26"/>
  <c r="AH727" i="26"/>
  <c r="AH726" i="26"/>
  <c r="AH725" i="26"/>
  <c r="AH724" i="26"/>
  <c r="AH723" i="26"/>
  <c r="AH722" i="26"/>
  <c r="AH721" i="26"/>
  <c r="AH720" i="26"/>
  <c r="AH719" i="26"/>
  <c r="AH718" i="26"/>
  <c r="AH717" i="26"/>
  <c r="AH716" i="26"/>
  <c r="AH715" i="26"/>
  <c r="AH714" i="26"/>
  <c r="AH713" i="26"/>
  <c r="AH712" i="26"/>
  <c r="AH711" i="26"/>
  <c r="AH710" i="26"/>
  <c r="AH709" i="26"/>
  <c r="AH708" i="26"/>
  <c r="AH707" i="26"/>
  <c r="AH706" i="26"/>
  <c r="AH705" i="26"/>
  <c r="AH704" i="26"/>
  <c r="AH689" i="26"/>
  <c r="AH688" i="26"/>
  <c r="AH687" i="26"/>
  <c r="AH686" i="26"/>
  <c r="AH685" i="26"/>
  <c r="AH684" i="26"/>
  <c r="AH683" i="26"/>
  <c r="AH682" i="26"/>
  <c r="AH681" i="26"/>
  <c r="AH680" i="26"/>
  <c r="AH679" i="26"/>
  <c r="AH678" i="26"/>
  <c r="AH677" i="26"/>
  <c r="AH676" i="26"/>
  <c r="AH675" i="26"/>
  <c r="AH703" i="26"/>
  <c r="AH702" i="26"/>
  <c r="AH701" i="26"/>
  <c r="AH700" i="26"/>
  <c r="AH699" i="26"/>
  <c r="AH698" i="26"/>
  <c r="AH697" i="26"/>
  <c r="AH696" i="26"/>
  <c r="AH695" i="26"/>
  <c r="AH694" i="26"/>
  <c r="AH693" i="26"/>
  <c r="AH692" i="26"/>
  <c r="AH674" i="26"/>
  <c r="AH673" i="26"/>
  <c r="AH671" i="26"/>
  <c r="AH670" i="26"/>
  <c r="AH669" i="26"/>
  <c r="AH668" i="26"/>
  <c r="AH667" i="26"/>
  <c r="AH666" i="26"/>
  <c r="AH665" i="26"/>
  <c r="AH664" i="26"/>
  <c r="AH663" i="26"/>
  <c r="AH662" i="26"/>
  <c r="AH661" i="26"/>
  <c r="AH660" i="26"/>
  <c r="AH659" i="26"/>
  <c r="AH658" i="26"/>
  <c r="AH657" i="26"/>
  <c r="AH656" i="26"/>
  <c r="AH655" i="26"/>
  <c r="AH654" i="26"/>
  <c r="AH653" i="26"/>
  <c r="AH652" i="26"/>
  <c r="AH651" i="26"/>
  <c r="AH650" i="26"/>
  <c r="AH649" i="26"/>
  <c r="AH648" i="26"/>
  <c r="AH647" i="26"/>
  <c r="AH618" i="26"/>
  <c r="AH617" i="26"/>
  <c r="AH616" i="26"/>
  <c r="AH615" i="26"/>
  <c r="AH614" i="26"/>
  <c r="AH613" i="26"/>
  <c r="AH645" i="26"/>
  <c r="AH644" i="26"/>
  <c r="AH643" i="26"/>
  <c r="AH642" i="26"/>
  <c r="AH641" i="26"/>
  <c r="AH640" i="26"/>
  <c r="AH639" i="26"/>
  <c r="AH638" i="26"/>
  <c r="AH637" i="26"/>
  <c r="AH636" i="26"/>
  <c r="AH635" i="26"/>
  <c r="AH634" i="26"/>
  <c r="AH633" i="26"/>
  <c r="AH632" i="26"/>
  <c r="AH631" i="26"/>
  <c r="AH630" i="26"/>
  <c r="AH629" i="26"/>
  <c r="AH628" i="26"/>
  <c r="AH627" i="26"/>
  <c r="AH626" i="26"/>
  <c r="AH625" i="26"/>
  <c r="AH624" i="26"/>
  <c r="AH623" i="26"/>
  <c r="AH646" i="26"/>
  <c r="AH672" i="26"/>
  <c r="AH612" i="26"/>
  <c r="AH611" i="26"/>
  <c r="AH610" i="26"/>
  <c r="AH609" i="26"/>
  <c r="AH608" i="26"/>
  <c r="AH607" i="26"/>
  <c r="AH606" i="26"/>
  <c r="AH605" i="26"/>
  <c r="AH604" i="26"/>
  <c r="AH603" i="26"/>
  <c r="AH602" i="26"/>
  <c r="AH601" i="26"/>
  <c r="AH600" i="26"/>
  <c r="AH599" i="26"/>
  <c r="AH598" i="26"/>
  <c r="AH597" i="26"/>
  <c r="AH596" i="26"/>
  <c r="AH595" i="26"/>
  <c r="AH594" i="26"/>
  <c r="AH593" i="26"/>
  <c r="AH592" i="26"/>
  <c r="AH591" i="26"/>
  <c r="AH590" i="26"/>
  <c r="AH589" i="26"/>
  <c r="AH588" i="26"/>
  <c r="AH587" i="26"/>
  <c r="AH586" i="26"/>
  <c r="AH585" i="26"/>
  <c r="AH584" i="26"/>
  <c r="AH583" i="26"/>
  <c r="AH582" i="26"/>
  <c r="AH579" i="26"/>
  <c r="AH575" i="26"/>
  <c r="AH571" i="26"/>
  <c r="AH567" i="26"/>
  <c r="AH557" i="26"/>
  <c r="AH556" i="26"/>
  <c r="AH580" i="26"/>
  <c r="AH576" i="26"/>
  <c r="AH572" i="26"/>
  <c r="AH568" i="26"/>
  <c r="AH564" i="26"/>
  <c r="AH563" i="26"/>
  <c r="AH555" i="26"/>
  <c r="AH562" i="26"/>
  <c r="AH549" i="26"/>
  <c r="AH548" i="26"/>
  <c r="AH547" i="26"/>
  <c r="AH546" i="26"/>
  <c r="AH545" i="26"/>
  <c r="AH544" i="26"/>
  <c r="AH543" i="26"/>
  <c r="AH542" i="26"/>
  <c r="AH541" i="26"/>
  <c r="AH540" i="26"/>
  <c r="AH539" i="26"/>
  <c r="AH538" i="26"/>
  <c r="AH537" i="26"/>
  <c r="AH536" i="26"/>
  <c r="AH535" i="26"/>
  <c r="AH534" i="26"/>
  <c r="AH533" i="26"/>
  <c r="AH532" i="26"/>
  <c r="AH531" i="26"/>
  <c r="AH530" i="26"/>
  <c r="AH529" i="26"/>
  <c r="AH528" i="26"/>
  <c r="AH527" i="26"/>
  <c r="AH526" i="26"/>
  <c r="AH525" i="26"/>
  <c r="AH524" i="26"/>
  <c r="AH581" i="26"/>
  <c r="AH577" i="26"/>
  <c r="AH573" i="26"/>
  <c r="AH569" i="26"/>
  <c r="AH565" i="26"/>
  <c r="AH552" i="26"/>
  <c r="AH578" i="26"/>
  <c r="AH574" i="26"/>
  <c r="AH570" i="26"/>
  <c r="AH566" i="26"/>
  <c r="AH560" i="26"/>
  <c r="AH554" i="26"/>
  <c r="AH561" i="26"/>
  <c r="AH558" i="26"/>
  <c r="AH553" i="26"/>
  <c r="AH523" i="26"/>
  <c r="AH522" i="26"/>
  <c r="AH521" i="26"/>
  <c r="AH520" i="26"/>
  <c r="AH519" i="26"/>
  <c r="AH518" i="26"/>
  <c r="AH517" i="26"/>
  <c r="AH516" i="26"/>
  <c r="AH515" i="26"/>
  <c r="AH514" i="26"/>
  <c r="AH513" i="26"/>
  <c r="AH512" i="26"/>
  <c r="AH511" i="26"/>
  <c r="AH510" i="26"/>
  <c r="AH509" i="26"/>
  <c r="AH508" i="26"/>
  <c r="AH507" i="26"/>
  <c r="AH506" i="26"/>
  <c r="AH505" i="26"/>
  <c r="AH504" i="26"/>
  <c r="AH503" i="26"/>
  <c r="AH502" i="26"/>
  <c r="AH501" i="26"/>
  <c r="AH500" i="26"/>
  <c r="AH499" i="26"/>
  <c r="AH498" i="26"/>
  <c r="AH497" i="26"/>
  <c r="AH496" i="26"/>
  <c r="AH495" i="26"/>
  <c r="AH494" i="26"/>
  <c r="AH493" i="26"/>
  <c r="AH492" i="26"/>
  <c r="AH491" i="26"/>
  <c r="AH490" i="26"/>
  <c r="AH489" i="26"/>
  <c r="AH488" i="26"/>
  <c r="AH487" i="26"/>
  <c r="AH486" i="26"/>
  <c r="AH485" i="26"/>
  <c r="AH484" i="26"/>
  <c r="AH483" i="26"/>
  <c r="AH559" i="26"/>
  <c r="BM102" i="26"/>
  <c r="AR52" i="26"/>
  <c r="AS50" i="26"/>
  <c r="BO104" i="26"/>
  <c r="AQ264" i="26"/>
  <c r="BO248" i="26"/>
  <c r="BO103" i="26"/>
  <c r="BO249" i="26"/>
  <c r="AB40" i="72"/>
  <c r="Z40" i="72"/>
  <c r="AA40" i="72"/>
  <c r="AG26" i="79" l="1"/>
  <c r="AG83" i="82"/>
  <c r="AG83" i="81"/>
  <c r="AF84" i="81"/>
  <c r="AD57" i="71"/>
  <c r="AE33" i="71"/>
  <c r="AE19" i="82" s="1"/>
  <c r="AE25" i="82" s="1"/>
  <c r="AC44" i="73"/>
  <c r="AC76" i="82"/>
  <c r="T8" i="81"/>
  <c r="T8" i="82"/>
  <c r="S9" i="81"/>
  <c r="S9" i="82"/>
  <c r="AB77" i="82"/>
  <c r="AF8" i="81"/>
  <c r="AF8" i="82"/>
  <c r="AC75" i="82"/>
  <c r="AG9" i="81"/>
  <c r="AG80" i="81" s="1"/>
  <c r="AG9" i="82"/>
  <c r="AF14" i="71"/>
  <c r="AF14" i="73"/>
  <c r="AF30" i="73" s="1"/>
  <c r="AF13" i="82" s="1"/>
  <c r="AE41" i="73"/>
  <c r="AE57" i="71"/>
  <c r="AG71" i="2"/>
  <c r="AR85" i="26"/>
  <c r="AR84" i="26"/>
  <c r="E14" i="67"/>
  <c r="R25" i="26"/>
  <c r="S12" i="2"/>
  <c r="S8" i="17"/>
  <c r="T8" i="77"/>
  <c r="T8" i="79"/>
  <c r="T8" i="71"/>
  <c r="T8" i="72"/>
  <c r="T8" i="73"/>
  <c r="Q26" i="26"/>
  <c r="S18" i="17" s="1"/>
  <c r="R13" i="2"/>
  <c r="S9" i="79"/>
  <c r="S9" i="72"/>
  <c r="S9" i="73"/>
  <c r="S9" i="71"/>
  <c r="S9" i="77"/>
  <c r="AH302" i="26"/>
  <c r="AG407" i="26"/>
  <c r="AG380" i="26"/>
  <c r="AG431" i="26"/>
  <c r="AG312" i="26"/>
  <c r="AG321" i="26"/>
  <c r="AG336" i="26"/>
  <c r="AG420" i="26"/>
  <c r="AG400" i="26"/>
  <c r="AG405" i="26"/>
  <c r="AG419" i="26"/>
  <c r="AG373" i="26"/>
  <c r="AG379" i="26"/>
  <c r="AG377" i="26"/>
  <c r="AG390" i="26"/>
  <c r="AG436" i="26"/>
  <c r="AG395" i="26"/>
  <c r="AG366" i="26"/>
  <c r="AG362" i="26"/>
  <c r="AG422" i="26"/>
  <c r="AG309" i="26"/>
  <c r="AG329" i="26"/>
  <c r="AG326" i="26"/>
  <c r="AG429" i="26"/>
  <c r="AG344" i="26"/>
  <c r="AG313" i="26"/>
  <c r="AG386" i="26"/>
  <c r="AG396" i="26"/>
  <c r="AG428" i="26"/>
  <c r="AG383" i="26"/>
  <c r="AG354" i="26"/>
  <c r="AG411" i="26"/>
  <c r="AG385" i="26"/>
  <c r="AG351" i="26"/>
  <c r="AG317" i="26"/>
  <c r="AG333" i="26"/>
  <c r="AG325" i="26"/>
  <c r="AG338" i="26"/>
  <c r="AG328" i="26"/>
  <c r="AG318" i="26"/>
  <c r="AG374" i="26"/>
  <c r="AG416" i="26"/>
  <c r="AG371" i="26"/>
  <c r="AG415" i="26"/>
  <c r="AG399" i="26"/>
  <c r="AG342" i="26"/>
  <c r="AG339" i="26"/>
  <c r="AG305" i="26"/>
  <c r="AG409" i="26"/>
  <c r="AG335" i="26"/>
  <c r="AG430" i="26"/>
  <c r="AG347" i="26"/>
  <c r="AG304" i="26"/>
  <c r="AG306" i="26"/>
  <c r="AG427" i="26"/>
  <c r="AG357" i="26"/>
  <c r="AG365" i="26"/>
  <c r="AG387" i="26"/>
  <c r="AG323" i="26"/>
  <c r="AG320" i="26"/>
  <c r="AG346" i="26"/>
  <c r="AG349" i="26"/>
  <c r="AG358" i="26"/>
  <c r="AG355" i="26"/>
  <c r="AG372" i="26"/>
  <c r="AG397" i="26"/>
  <c r="AG352" i="26"/>
  <c r="AG426" i="26"/>
  <c r="AG406" i="26"/>
  <c r="AG353" i="26"/>
  <c r="AG375" i="26"/>
  <c r="AG311" i="26"/>
  <c r="AG308" i="26"/>
  <c r="AG334" i="26"/>
  <c r="AG331" i="26"/>
  <c r="AG337" i="26"/>
  <c r="AG367" i="26"/>
  <c r="AG418" i="26"/>
  <c r="AG356" i="26"/>
  <c r="AG425" i="26"/>
  <c r="AG394" i="26"/>
  <c r="AG364" i="26"/>
  <c r="AG361" i="26"/>
  <c r="AG341" i="26"/>
  <c r="AG359" i="26"/>
  <c r="AG327" i="26"/>
  <c r="AG343" i="26"/>
  <c r="AG384" i="26"/>
  <c r="AG381" i="26"/>
  <c r="AG350" i="26"/>
  <c r="AG389" i="26"/>
  <c r="AG393" i="26"/>
  <c r="AG404" i="26"/>
  <c r="AG421" i="26"/>
  <c r="AG424" i="26"/>
  <c r="AG382" i="26"/>
  <c r="AG413" i="26"/>
  <c r="AG410" i="26"/>
  <c r="AG322" i="26"/>
  <c r="AG319" i="26"/>
  <c r="AG315" i="26"/>
  <c r="AG324" i="26"/>
  <c r="AG388" i="26"/>
  <c r="AG433" i="26"/>
  <c r="AG376" i="26"/>
  <c r="AG435" i="26"/>
  <c r="AG368" i="26"/>
  <c r="AG401" i="26"/>
  <c r="AG398" i="26"/>
  <c r="AG310" i="26"/>
  <c r="AG307" i="26"/>
  <c r="AG303" i="26"/>
  <c r="AG332" i="26"/>
  <c r="AG378" i="26"/>
  <c r="AG330" i="26"/>
  <c r="AG391" i="26"/>
  <c r="AG434" i="26"/>
  <c r="AG314" i="26"/>
  <c r="AG417" i="26"/>
  <c r="AG432" i="26"/>
  <c r="AG392" i="26"/>
  <c r="AG363" i="26"/>
  <c r="AG360" i="26"/>
  <c r="AG340" i="26"/>
  <c r="AG348" i="26"/>
  <c r="AG345" i="26"/>
  <c r="AG408" i="26"/>
  <c r="AG403" i="26"/>
  <c r="AG414" i="26"/>
  <c r="AG402" i="26"/>
  <c r="AG423" i="26"/>
  <c r="AG316" i="26"/>
  <c r="AG412" i="26"/>
  <c r="AG8" i="17"/>
  <c r="AH25" i="26"/>
  <c r="AG12" i="2"/>
  <c r="AG45" i="72"/>
  <c r="AG28" i="17"/>
  <c r="AG21" i="77"/>
  <c r="AG39" i="17"/>
  <c r="AG48" i="73"/>
  <c r="AG67" i="71"/>
  <c r="AH30" i="26"/>
  <c r="AH31" i="26"/>
  <c r="AH84" i="82" s="1"/>
  <c r="AI26" i="26"/>
  <c r="V18" i="17" s="1"/>
  <c r="AG41" i="17"/>
  <c r="AG9" i="72"/>
  <c r="B15" i="67"/>
  <c r="AG9" i="79"/>
  <c r="AG9" i="73"/>
  <c r="AG9" i="77"/>
  <c r="AG9" i="71"/>
  <c r="AF8" i="72"/>
  <c r="AF8" i="71"/>
  <c r="AF8" i="79"/>
  <c r="AF8" i="77"/>
  <c r="A14" i="67"/>
  <c r="AF8" i="73"/>
  <c r="S428" i="26"/>
  <c r="S371" i="26"/>
  <c r="S391" i="26"/>
  <c r="S401" i="26"/>
  <c r="S314" i="26"/>
  <c r="S321" i="26"/>
  <c r="S348" i="26"/>
  <c r="S347" i="26"/>
  <c r="S333" i="26"/>
  <c r="S431" i="26"/>
  <c r="S324" i="26"/>
  <c r="S429" i="26"/>
  <c r="S374" i="26"/>
  <c r="S416" i="26"/>
  <c r="S357" i="26"/>
  <c r="S379" i="26"/>
  <c r="S389" i="26"/>
  <c r="S387" i="26"/>
  <c r="S309" i="26"/>
  <c r="S336" i="26"/>
  <c r="S304" i="26"/>
  <c r="S345" i="26"/>
  <c r="S330" i="26"/>
  <c r="S430" i="26"/>
  <c r="S433" i="26"/>
  <c r="S427" i="26"/>
  <c r="S406" i="26"/>
  <c r="S365" i="26"/>
  <c r="S377" i="26"/>
  <c r="S312" i="26"/>
  <c r="S361" i="26"/>
  <c r="S329" i="26"/>
  <c r="S328" i="26"/>
  <c r="S367" i="26"/>
  <c r="S332" i="26"/>
  <c r="S392" i="26"/>
  <c r="S415" i="26"/>
  <c r="S426" i="26"/>
  <c r="S394" i="26"/>
  <c r="S353" i="26"/>
  <c r="S363" i="26"/>
  <c r="S342" i="26"/>
  <c r="S320" i="26"/>
  <c r="S317" i="26"/>
  <c r="S335" i="26"/>
  <c r="S393" i="26"/>
  <c r="S419" i="26"/>
  <c r="S360" i="26"/>
  <c r="S352" i="26"/>
  <c r="S425" i="26"/>
  <c r="S382" i="26"/>
  <c r="S424" i="26"/>
  <c r="S436" i="26"/>
  <c r="S323" i="26"/>
  <c r="S308" i="26"/>
  <c r="S305" i="26"/>
  <c r="S339" i="26"/>
  <c r="S397" i="26"/>
  <c r="S410" i="26"/>
  <c r="S405" i="26"/>
  <c r="S303" i="26"/>
  <c r="S435" i="26"/>
  <c r="S368" i="26"/>
  <c r="S414" i="26"/>
  <c r="S412" i="26"/>
  <c r="S311" i="26"/>
  <c r="S350" i="26"/>
  <c r="S411" i="26"/>
  <c r="S313" i="26"/>
  <c r="S418" i="26"/>
  <c r="S325" i="26"/>
  <c r="S359" i="26"/>
  <c r="S384" i="26"/>
  <c r="S423" i="26"/>
  <c r="S356" i="26"/>
  <c r="S402" i="26"/>
  <c r="S400" i="26"/>
  <c r="S375" i="26"/>
  <c r="S338" i="26"/>
  <c r="S346" i="26"/>
  <c r="S349" i="26"/>
  <c r="S381" i="26"/>
  <c r="S337" i="26"/>
  <c r="S355" i="26"/>
  <c r="S344" i="26"/>
  <c r="S434" i="26"/>
  <c r="S366" i="26"/>
  <c r="S390" i="26"/>
  <c r="S388" i="26"/>
  <c r="S341" i="26"/>
  <c r="S319" i="26"/>
  <c r="S334" i="26"/>
  <c r="S396" i="26"/>
  <c r="S385" i="26"/>
  <c r="S404" i="26"/>
  <c r="S420" i="26"/>
  <c r="S395" i="26"/>
  <c r="R302" i="26"/>
  <c r="S354" i="26"/>
  <c r="S378" i="26"/>
  <c r="S376" i="26"/>
  <c r="S322" i="26"/>
  <c r="S307" i="26"/>
  <c r="S327" i="26"/>
  <c r="S408" i="26"/>
  <c r="S386" i="26"/>
  <c r="S372" i="26"/>
  <c r="S331" i="26"/>
  <c r="S318" i="26"/>
  <c r="S407" i="26"/>
  <c r="S422" i="26"/>
  <c r="S364" i="26"/>
  <c r="S362" i="26"/>
  <c r="S310" i="26"/>
  <c r="S421" i="26"/>
  <c r="S315" i="26"/>
  <c r="S358" i="26"/>
  <c r="S432" i="26"/>
  <c r="S343" i="26"/>
  <c r="S380" i="26"/>
  <c r="S399" i="26"/>
  <c r="S417" i="26"/>
  <c r="S383" i="26"/>
  <c r="S403" i="26"/>
  <c r="S413" i="26"/>
  <c r="S326" i="26"/>
  <c r="S340" i="26"/>
  <c r="S306" i="26"/>
  <c r="S316" i="26"/>
  <c r="S373" i="26"/>
  <c r="S398" i="26"/>
  <c r="S351" i="26"/>
  <c r="S409" i="26"/>
  <c r="R1032" i="26"/>
  <c r="R1022" i="26"/>
  <c r="R1003" i="26"/>
  <c r="R1018" i="26"/>
  <c r="R985" i="26"/>
  <c r="R976" i="26"/>
  <c r="R957" i="26"/>
  <c r="R962" i="26"/>
  <c r="R934" i="26"/>
  <c r="R956" i="26"/>
  <c r="R917" i="26"/>
  <c r="R905" i="26"/>
  <c r="R884" i="26"/>
  <c r="R871" i="26"/>
  <c r="R859" i="26"/>
  <c r="R847" i="26"/>
  <c r="R823" i="26"/>
  <c r="R832" i="26"/>
  <c r="R799" i="26"/>
  <c r="R787" i="26"/>
  <c r="R818" i="26"/>
  <c r="R774" i="26"/>
  <c r="R750" i="26"/>
  <c r="R738" i="26"/>
  <c r="R734" i="26"/>
  <c r="R722" i="26"/>
  <c r="R710" i="26"/>
  <c r="R698" i="26"/>
  <c r="R684" i="26"/>
  <c r="R669" i="26"/>
  <c r="R657" i="26"/>
  <c r="R675" i="26"/>
  <c r="R641" i="26"/>
  <c r="R629" i="26"/>
  <c r="R608" i="26"/>
  <c r="R596" i="26"/>
  <c r="R584" i="26"/>
  <c r="R572" i="26"/>
  <c r="R560" i="26"/>
  <c r="R544" i="26"/>
  <c r="R532" i="26"/>
  <c r="R520" i="26"/>
  <c r="R508" i="26"/>
  <c r="R496" i="26"/>
  <c r="R484" i="26"/>
  <c r="R1000" i="26"/>
  <c r="R735" i="26"/>
  <c r="R654" i="26"/>
  <c r="R605" i="26"/>
  <c r="R541" i="26"/>
  <c r="R493" i="26"/>
  <c r="R1006" i="26"/>
  <c r="R887" i="26"/>
  <c r="R765" i="26"/>
  <c r="R611" i="26"/>
  <c r="R987" i="26"/>
  <c r="R861" i="26"/>
  <c r="R740" i="26"/>
  <c r="R631" i="26"/>
  <c r="R510" i="26"/>
  <c r="R1031" i="26"/>
  <c r="R1016" i="26"/>
  <c r="R1002" i="26"/>
  <c r="R1023" i="26"/>
  <c r="R984" i="26"/>
  <c r="R975" i="26"/>
  <c r="R952" i="26"/>
  <c r="R960" i="26"/>
  <c r="R933" i="26"/>
  <c r="R898" i="26"/>
  <c r="R916" i="26"/>
  <c r="R904" i="26"/>
  <c r="R883" i="26"/>
  <c r="R870" i="26"/>
  <c r="R858" i="26"/>
  <c r="R846" i="26"/>
  <c r="R822" i="26"/>
  <c r="R810" i="26"/>
  <c r="R798" i="26"/>
  <c r="R786" i="26"/>
  <c r="R816" i="26"/>
  <c r="R773" i="26"/>
  <c r="R749" i="26"/>
  <c r="R737" i="26"/>
  <c r="R733" i="26"/>
  <c r="R721" i="26"/>
  <c r="R709" i="26"/>
  <c r="R697" i="26"/>
  <c r="R683" i="26"/>
  <c r="R668" i="26"/>
  <c r="R656" i="26"/>
  <c r="R673" i="26"/>
  <c r="R640" i="26"/>
  <c r="R628" i="26"/>
  <c r="R607" i="26"/>
  <c r="R595" i="26"/>
  <c r="R583" i="26"/>
  <c r="R571" i="26"/>
  <c r="R559" i="26"/>
  <c r="R543" i="26"/>
  <c r="R531" i="26"/>
  <c r="R519" i="26"/>
  <c r="R507" i="26"/>
  <c r="R495" i="26"/>
  <c r="R483" i="26"/>
  <c r="R994" i="26"/>
  <c r="R812" i="26"/>
  <c r="R695" i="26"/>
  <c r="R617" i="26"/>
  <c r="R593" i="26"/>
  <c r="R517" i="26"/>
  <c r="R524" i="26"/>
  <c r="R979" i="26"/>
  <c r="R875" i="26"/>
  <c r="R777" i="26"/>
  <c r="R672" i="26"/>
  <c r="R563" i="26"/>
  <c r="R1034" i="26"/>
  <c r="R966" i="26"/>
  <c r="R825" i="26"/>
  <c r="R764" i="26"/>
  <c r="R647" i="26"/>
  <c r="R586" i="26"/>
  <c r="R486" i="26"/>
  <c r="R1030" i="26"/>
  <c r="R1010" i="26"/>
  <c r="R1001" i="26"/>
  <c r="R995" i="26"/>
  <c r="R983" i="26"/>
  <c r="R974" i="26"/>
  <c r="R951" i="26"/>
  <c r="R958" i="26"/>
  <c r="R932" i="26"/>
  <c r="R897" i="26"/>
  <c r="R915" i="26"/>
  <c r="R903" i="26"/>
  <c r="R882" i="26"/>
  <c r="R869" i="26"/>
  <c r="R857" i="26"/>
  <c r="R845" i="26"/>
  <c r="R842" i="26"/>
  <c r="R809" i="26"/>
  <c r="R797" i="26"/>
  <c r="R785" i="26"/>
  <c r="R814" i="26"/>
  <c r="R772" i="26"/>
  <c r="R748" i="26"/>
  <c r="R736" i="26"/>
  <c r="R732" i="26"/>
  <c r="R720" i="26"/>
  <c r="R708" i="26"/>
  <c r="R696" i="26"/>
  <c r="R682" i="26"/>
  <c r="R667" i="26"/>
  <c r="R655" i="26"/>
  <c r="R618" i="26"/>
  <c r="R639" i="26"/>
  <c r="R627" i="26"/>
  <c r="R606" i="26"/>
  <c r="R594" i="26"/>
  <c r="R582" i="26"/>
  <c r="R570" i="26"/>
  <c r="R558" i="26"/>
  <c r="R542" i="26"/>
  <c r="R530" i="26"/>
  <c r="R518" i="26"/>
  <c r="R506" i="26"/>
  <c r="R494" i="26"/>
  <c r="R552" i="26"/>
  <c r="R1029" i="26"/>
  <c r="R719" i="26"/>
  <c r="R569" i="26"/>
  <c r="R850" i="26"/>
  <c r="R936" i="26"/>
  <c r="R1021" i="26"/>
  <c r="R973" i="26"/>
  <c r="R950" i="26"/>
  <c r="R953" i="26"/>
  <c r="R931" i="26"/>
  <c r="R896" i="26"/>
  <c r="R914" i="26"/>
  <c r="R922" i="26"/>
  <c r="R881" i="26"/>
  <c r="R868" i="26"/>
  <c r="R856" i="26"/>
  <c r="R844" i="26"/>
  <c r="R841" i="26"/>
  <c r="R808" i="26"/>
  <c r="R796" i="26"/>
  <c r="R784" i="26"/>
  <c r="R747" i="26"/>
  <c r="R731" i="26"/>
  <c r="R707" i="26"/>
  <c r="R666" i="26"/>
  <c r="R626" i="26"/>
  <c r="R557" i="26"/>
  <c r="R937" i="26"/>
  <c r="R790" i="26"/>
  <c r="R648" i="26"/>
  <c r="R511" i="26"/>
  <c r="R955" i="26"/>
  <c r="R834" i="26"/>
  <c r="R700" i="26"/>
  <c r="R574" i="26"/>
  <c r="R1028" i="26"/>
  <c r="R1015" i="26"/>
  <c r="R999" i="26"/>
  <c r="R993" i="26"/>
  <c r="R969" i="26"/>
  <c r="R972" i="26"/>
  <c r="R949" i="26"/>
  <c r="R942" i="26"/>
  <c r="R930" i="26"/>
  <c r="R895" i="26"/>
  <c r="R913" i="26"/>
  <c r="R923" i="26"/>
  <c r="R880" i="26"/>
  <c r="R867" i="26"/>
  <c r="R855" i="26"/>
  <c r="R843" i="26"/>
  <c r="R840" i="26"/>
  <c r="R807" i="26"/>
  <c r="R795" i="26"/>
  <c r="R783" i="26"/>
  <c r="R782" i="26"/>
  <c r="R758" i="26"/>
  <c r="R746" i="26"/>
  <c r="R770" i="26"/>
  <c r="R730" i="26"/>
  <c r="R718" i="26"/>
  <c r="R706" i="26"/>
  <c r="R694" i="26"/>
  <c r="R680" i="26"/>
  <c r="R665" i="26"/>
  <c r="R653" i="26"/>
  <c r="R616" i="26"/>
  <c r="R637" i="26"/>
  <c r="R625" i="26"/>
  <c r="R604" i="26"/>
  <c r="R592" i="26"/>
  <c r="R580" i="26"/>
  <c r="R568" i="26"/>
  <c r="R556" i="26"/>
  <c r="R540" i="26"/>
  <c r="R528" i="26"/>
  <c r="R516" i="26"/>
  <c r="R504" i="26"/>
  <c r="R492" i="26"/>
  <c r="R1038" i="26"/>
  <c r="R908" i="26"/>
  <c r="R741" i="26"/>
  <c r="R632" i="26"/>
  <c r="R499" i="26"/>
  <c r="R978" i="26"/>
  <c r="R849" i="26"/>
  <c r="R724" i="26"/>
  <c r="R598" i="26"/>
  <c r="R1027" i="26"/>
  <c r="R1020" i="26"/>
  <c r="R998" i="26"/>
  <c r="R992" i="26"/>
  <c r="R968" i="26"/>
  <c r="R967" i="26"/>
  <c r="R948" i="26"/>
  <c r="R941" i="26"/>
  <c r="R929" i="26"/>
  <c r="R894" i="26"/>
  <c r="R912" i="26"/>
  <c r="R891" i="26"/>
  <c r="R879" i="26"/>
  <c r="R866" i="26"/>
  <c r="R854" i="26"/>
  <c r="R873" i="26"/>
  <c r="R839" i="26"/>
  <c r="R806" i="26"/>
  <c r="R794" i="26"/>
  <c r="R821" i="26"/>
  <c r="R781" i="26"/>
  <c r="R757" i="26"/>
  <c r="R745" i="26"/>
  <c r="R769" i="26"/>
  <c r="R729" i="26"/>
  <c r="R717" i="26"/>
  <c r="R705" i="26"/>
  <c r="R693" i="26"/>
  <c r="R679" i="26"/>
  <c r="R664" i="26"/>
  <c r="R652" i="26"/>
  <c r="R615" i="26"/>
  <c r="R636" i="26"/>
  <c r="R624" i="26"/>
  <c r="R603" i="26"/>
  <c r="R591" i="26"/>
  <c r="R579" i="26"/>
  <c r="R567" i="26"/>
  <c r="R555" i="26"/>
  <c r="R539" i="26"/>
  <c r="R527" i="26"/>
  <c r="R515" i="26"/>
  <c r="R503" i="26"/>
  <c r="R491" i="26"/>
  <c r="R1035" i="26"/>
  <c r="R944" i="26"/>
  <c r="R862" i="26"/>
  <c r="R753" i="26"/>
  <c r="R687" i="26"/>
  <c r="R599" i="26"/>
  <c r="R535" i="26"/>
  <c r="Q482" i="26"/>
  <c r="R924" i="26"/>
  <c r="R789" i="26"/>
  <c r="R686" i="26"/>
  <c r="R562" i="26"/>
  <c r="R1026" i="26"/>
  <c r="R1014" i="26"/>
  <c r="R997" i="26"/>
  <c r="R991" i="26"/>
  <c r="R982" i="26"/>
  <c r="R965" i="26"/>
  <c r="R947" i="26"/>
  <c r="R940" i="26"/>
  <c r="R928" i="26"/>
  <c r="R893" i="26"/>
  <c r="R911" i="26"/>
  <c r="R890" i="26"/>
  <c r="R878" i="26"/>
  <c r="R865" i="26"/>
  <c r="R853" i="26"/>
  <c r="R829" i="26"/>
  <c r="R838" i="26"/>
  <c r="R805" i="26"/>
  <c r="R793" i="26"/>
  <c r="R819" i="26"/>
  <c r="R780" i="26"/>
  <c r="R756" i="26"/>
  <c r="R744" i="26"/>
  <c r="R768" i="26"/>
  <c r="R728" i="26"/>
  <c r="R716" i="26"/>
  <c r="R704" i="26"/>
  <c r="R692" i="26"/>
  <c r="R678" i="26"/>
  <c r="R663" i="26"/>
  <c r="R651" i="26"/>
  <c r="R614" i="26"/>
  <c r="R635" i="26"/>
  <c r="R623" i="26"/>
  <c r="R602" i="26"/>
  <c r="R590" i="26"/>
  <c r="R578" i="26"/>
  <c r="R566" i="26"/>
  <c r="R553" i="26"/>
  <c r="R538" i="26"/>
  <c r="R526" i="26"/>
  <c r="R514" i="26"/>
  <c r="R502" i="26"/>
  <c r="R490" i="26"/>
  <c r="R959" i="26"/>
  <c r="R802" i="26"/>
  <c r="R660" i="26"/>
  <c r="R523" i="26"/>
  <c r="R1019" i="26"/>
  <c r="R874" i="26"/>
  <c r="R752" i="26"/>
  <c r="R643" i="26"/>
  <c r="R498" i="26"/>
  <c r="R1037" i="26"/>
  <c r="R1025" i="26"/>
  <c r="R1008" i="26"/>
  <c r="R996" i="26"/>
  <c r="R990" i="26"/>
  <c r="R981" i="26"/>
  <c r="R963" i="26"/>
  <c r="R946" i="26"/>
  <c r="R939" i="26"/>
  <c r="R927" i="26"/>
  <c r="R892" i="26"/>
  <c r="R910" i="26"/>
  <c r="R889" i="26"/>
  <c r="R877" i="26"/>
  <c r="R864" i="26"/>
  <c r="R852" i="26"/>
  <c r="R828" i="26"/>
  <c r="R837" i="26"/>
  <c r="R804" i="26"/>
  <c r="R792" i="26"/>
  <c r="R817" i="26"/>
  <c r="R779" i="26"/>
  <c r="R755" i="26"/>
  <c r="R743" i="26"/>
  <c r="R767" i="26"/>
  <c r="R727" i="26"/>
  <c r="R715" i="26"/>
  <c r="R703" i="26"/>
  <c r="R689" i="26"/>
  <c r="R677" i="26"/>
  <c r="R662" i="26"/>
  <c r="R650" i="26"/>
  <c r="R646" i="26"/>
  <c r="R634" i="26"/>
  <c r="R613" i="26"/>
  <c r="R601" i="26"/>
  <c r="R589" i="26"/>
  <c r="R577" i="26"/>
  <c r="R565" i="26"/>
  <c r="R549" i="26"/>
  <c r="R537" i="26"/>
  <c r="R525" i="26"/>
  <c r="R513" i="26"/>
  <c r="R501" i="26"/>
  <c r="R489" i="26"/>
  <c r="R988" i="26"/>
  <c r="R826" i="26"/>
  <c r="R713" i="26"/>
  <c r="R575" i="26"/>
  <c r="R886" i="26"/>
  <c r="R776" i="26"/>
  <c r="R659" i="26"/>
  <c r="R546" i="26"/>
  <c r="R1036" i="26"/>
  <c r="R1024" i="26"/>
  <c r="R1007" i="26"/>
  <c r="R1011" i="26"/>
  <c r="R989" i="26"/>
  <c r="R980" i="26"/>
  <c r="R961" i="26"/>
  <c r="R945" i="26"/>
  <c r="R938" i="26"/>
  <c r="R926" i="26"/>
  <c r="R921" i="26"/>
  <c r="R909" i="26"/>
  <c r="R888" i="26"/>
  <c r="R876" i="26"/>
  <c r="R863" i="26"/>
  <c r="R851" i="26"/>
  <c r="R827" i="26"/>
  <c r="R836" i="26"/>
  <c r="R803" i="26"/>
  <c r="R791" i="26"/>
  <c r="R815" i="26"/>
  <c r="R778" i="26"/>
  <c r="R754" i="26"/>
  <c r="R742" i="26"/>
  <c r="R766" i="26"/>
  <c r="R726" i="26"/>
  <c r="R714" i="26"/>
  <c r="R702" i="26"/>
  <c r="R688" i="26"/>
  <c r="R676" i="26"/>
  <c r="R661" i="26"/>
  <c r="R649" i="26"/>
  <c r="R645" i="26"/>
  <c r="R633" i="26"/>
  <c r="R612" i="26"/>
  <c r="R600" i="26"/>
  <c r="R588" i="26"/>
  <c r="R576" i="26"/>
  <c r="R564" i="26"/>
  <c r="R548" i="26"/>
  <c r="R536" i="26"/>
  <c r="R554" i="26"/>
  <c r="R512" i="26"/>
  <c r="R500" i="26"/>
  <c r="R488" i="26"/>
  <c r="R1009" i="26"/>
  <c r="R920" i="26"/>
  <c r="R813" i="26"/>
  <c r="R701" i="26"/>
  <c r="R587" i="26"/>
  <c r="R487" i="26"/>
  <c r="R1005" i="26"/>
  <c r="R919" i="26"/>
  <c r="R801" i="26"/>
  <c r="R712" i="26"/>
  <c r="R610" i="26"/>
  <c r="R522" i="26"/>
  <c r="R1033" i="26"/>
  <c r="R1012" i="26"/>
  <c r="R1004" i="26"/>
  <c r="R1013" i="26"/>
  <c r="R986" i="26"/>
  <c r="R977" i="26"/>
  <c r="R954" i="26"/>
  <c r="R964" i="26"/>
  <c r="R935" i="26"/>
  <c r="R943" i="26"/>
  <c r="R918" i="26"/>
  <c r="R906" i="26"/>
  <c r="R885" i="26"/>
  <c r="R872" i="26"/>
  <c r="R860" i="26"/>
  <c r="R848" i="26"/>
  <c r="R824" i="26"/>
  <c r="R833" i="26"/>
  <c r="R800" i="26"/>
  <c r="R788" i="26"/>
  <c r="R820" i="26"/>
  <c r="R775" i="26"/>
  <c r="R751" i="26"/>
  <c r="R739" i="26"/>
  <c r="R763" i="26"/>
  <c r="R723" i="26"/>
  <c r="R711" i="26"/>
  <c r="R699" i="26"/>
  <c r="R685" i="26"/>
  <c r="R670" i="26"/>
  <c r="R658" i="26"/>
  <c r="R674" i="26"/>
  <c r="R642" i="26"/>
  <c r="R630" i="26"/>
  <c r="R609" i="26"/>
  <c r="R597" i="26"/>
  <c r="R585" i="26"/>
  <c r="R573" i="26"/>
  <c r="R561" i="26"/>
  <c r="R545" i="26"/>
  <c r="R533" i="26"/>
  <c r="R521" i="26"/>
  <c r="R509" i="26"/>
  <c r="R497" i="26"/>
  <c r="R485" i="26"/>
  <c r="R1017" i="26"/>
  <c r="R771" i="26"/>
  <c r="R681" i="26"/>
  <c r="R638" i="26"/>
  <c r="R581" i="26"/>
  <c r="R529" i="26"/>
  <c r="R505" i="26"/>
  <c r="R925" i="26"/>
  <c r="R835" i="26"/>
  <c r="R725" i="26"/>
  <c r="R644" i="26"/>
  <c r="R547" i="26"/>
  <c r="R907" i="26"/>
  <c r="R811" i="26"/>
  <c r="R671" i="26"/>
  <c r="R534" i="26"/>
  <c r="BP248" i="26"/>
  <c r="BN102" i="26"/>
  <c r="BP104" i="26"/>
  <c r="BP249" i="26"/>
  <c r="AJ482" i="26"/>
  <c r="AI1037" i="26"/>
  <c r="AI1036" i="26"/>
  <c r="AI1035" i="26"/>
  <c r="AI1034" i="26"/>
  <c r="AI1033" i="26"/>
  <c r="AI1032" i="26"/>
  <c r="AI1031" i="26"/>
  <c r="AI1030" i="26"/>
  <c r="AI1029" i="26"/>
  <c r="AI1028" i="26"/>
  <c r="AI1027" i="26"/>
  <c r="AI1026" i="26"/>
  <c r="AI1025" i="26"/>
  <c r="AI1024" i="26"/>
  <c r="AI1038" i="26"/>
  <c r="AI1023" i="26"/>
  <c r="AI1022" i="26"/>
  <c r="AI1021" i="26"/>
  <c r="AI1020" i="26"/>
  <c r="AI1019" i="26"/>
  <c r="AI1018" i="26"/>
  <c r="AI1017" i="26"/>
  <c r="AI1016" i="26"/>
  <c r="AI1015" i="26"/>
  <c r="AI1014" i="26"/>
  <c r="AI1013" i="26"/>
  <c r="AI1012" i="26"/>
  <c r="AI1011" i="26"/>
  <c r="AI1010" i="26"/>
  <c r="AI1009" i="26"/>
  <c r="AI1008" i="26"/>
  <c r="AI1007" i="26"/>
  <c r="AI1006" i="26"/>
  <c r="AI1005" i="26"/>
  <c r="AI1004" i="26"/>
  <c r="AI1003" i="26"/>
  <c r="AI1002" i="26"/>
  <c r="AI1001" i="26"/>
  <c r="AI1000" i="26"/>
  <c r="AI999" i="26"/>
  <c r="AI998" i="26"/>
  <c r="AI997" i="26"/>
  <c r="AI996" i="26"/>
  <c r="AI995" i="26"/>
  <c r="AI994" i="26"/>
  <c r="AI993" i="26"/>
  <c r="AI992" i="26"/>
  <c r="AI991" i="26"/>
  <c r="AI990" i="26"/>
  <c r="AI989" i="26"/>
  <c r="AI988" i="26"/>
  <c r="AI987" i="26"/>
  <c r="AI986" i="26"/>
  <c r="AI985" i="26"/>
  <c r="AI984" i="26"/>
  <c r="AI983" i="26"/>
  <c r="AI982" i="26"/>
  <c r="AI981" i="26"/>
  <c r="AI980" i="26"/>
  <c r="AI979" i="26"/>
  <c r="AI978" i="26"/>
  <c r="AI977" i="26"/>
  <c r="AI976" i="26"/>
  <c r="AI975" i="26"/>
  <c r="AI974" i="26"/>
  <c r="AI973" i="26"/>
  <c r="AI972" i="26"/>
  <c r="AI968" i="26"/>
  <c r="AI969" i="26"/>
  <c r="AI967" i="26"/>
  <c r="AI966" i="26"/>
  <c r="AI965" i="26"/>
  <c r="AI964" i="26"/>
  <c r="AI963" i="26"/>
  <c r="AI962" i="26"/>
  <c r="AI961" i="26"/>
  <c r="AI960" i="26"/>
  <c r="AI959" i="26"/>
  <c r="AI958" i="26"/>
  <c r="AI957" i="26"/>
  <c r="AI956" i="26"/>
  <c r="AI955" i="26"/>
  <c r="AI954" i="26"/>
  <c r="AI953" i="26"/>
  <c r="AI952" i="26"/>
  <c r="AI951" i="26"/>
  <c r="AI950" i="26"/>
  <c r="AI949" i="26"/>
  <c r="AI948" i="26"/>
  <c r="AI947" i="26"/>
  <c r="AI946" i="26"/>
  <c r="AI945" i="26"/>
  <c r="AI944" i="26"/>
  <c r="AI943" i="26"/>
  <c r="AI942" i="26"/>
  <c r="AI941" i="26"/>
  <c r="AI940" i="26"/>
  <c r="AI939" i="26"/>
  <c r="AI938" i="26"/>
  <c r="AI937" i="26"/>
  <c r="AI936" i="26"/>
  <c r="AI935" i="26"/>
  <c r="AI934" i="26"/>
  <c r="AI933" i="26"/>
  <c r="AI932" i="26"/>
  <c r="AI931" i="26"/>
  <c r="AI930" i="26"/>
  <c r="AI929" i="26"/>
  <c r="AI928" i="26"/>
  <c r="AI927" i="26"/>
  <c r="AI926" i="26"/>
  <c r="AI925" i="26"/>
  <c r="AI923" i="26"/>
  <c r="AI924" i="26"/>
  <c r="AI922" i="26"/>
  <c r="AI914" i="26"/>
  <c r="AI912" i="26"/>
  <c r="AI909" i="26"/>
  <c r="AI906" i="26"/>
  <c r="AI894" i="26"/>
  <c r="AI917" i="26"/>
  <c r="AI896" i="26"/>
  <c r="AI918" i="26"/>
  <c r="AI903" i="26"/>
  <c r="AI892" i="26"/>
  <c r="AI919" i="26"/>
  <c r="AI916" i="26"/>
  <c r="AI913" i="26"/>
  <c r="AI910" i="26"/>
  <c r="AI907" i="26"/>
  <c r="AI904" i="26"/>
  <c r="AI898" i="26"/>
  <c r="AI920" i="26"/>
  <c r="AI893" i="26"/>
  <c r="AI921" i="26"/>
  <c r="AI895" i="26"/>
  <c r="AI897" i="26"/>
  <c r="AI889" i="26"/>
  <c r="AI911" i="26"/>
  <c r="AI891" i="26"/>
  <c r="AI915" i="26"/>
  <c r="AI908" i="26"/>
  <c r="AI905" i="26"/>
  <c r="AI890" i="26"/>
  <c r="AI887" i="26"/>
  <c r="AI885" i="26"/>
  <c r="AI879" i="26"/>
  <c r="AI884" i="26"/>
  <c r="AI878" i="26"/>
  <c r="AI888" i="26"/>
  <c r="AI883" i="26"/>
  <c r="AI877" i="26"/>
  <c r="AI873" i="26"/>
  <c r="AI882" i="26"/>
  <c r="AI876" i="26"/>
  <c r="AI874" i="26"/>
  <c r="AI881" i="26"/>
  <c r="AI875" i="26"/>
  <c r="AI872" i="26"/>
  <c r="AI871" i="26"/>
  <c r="AI870" i="26"/>
  <c r="AI869" i="26"/>
  <c r="AI868" i="26"/>
  <c r="AI867" i="26"/>
  <c r="AI866" i="26"/>
  <c r="AI865" i="26"/>
  <c r="AI864" i="26"/>
  <c r="AI863" i="26"/>
  <c r="AI862" i="26"/>
  <c r="AI861" i="26"/>
  <c r="AI860" i="26"/>
  <c r="AI859" i="26"/>
  <c r="AI858" i="26"/>
  <c r="AI857" i="26"/>
  <c r="AI886" i="26"/>
  <c r="AI880" i="26"/>
  <c r="AI852" i="26"/>
  <c r="AI846" i="26"/>
  <c r="AI829" i="26"/>
  <c r="AI828" i="26"/>
  <c r="AI827" i="26"/>
  <c r="AI851" i="26"/>
  <c r="AI845" i="26"/>
  <c r="AI842" i="26"/>
  <c r="AI841" i="26"/>
  <c r="AI840" i="26"/>
  <c r="AI839" i="26"/>
  <c r="AI838" i="26"/>
  <c r="AI837" i="26"/>
  <c r="AI836" i="26"/>
  <c r="AI835" i="26"/>
  <c r="AI834" i="26"/>
  <c r="AI833" i="26"/>
  <c r="AI832" i="26"/>
  <c r="AI856" i="26"/>
  <c r="AI850" i="26"/>
  <c r="AI844" i="26"/>
  <c r="AI855" i="26"/>
  <c r="AI849" i="26"/>
  <c r="AI843" i="26"/>
  <c r="AI854" i="26"/>
  <c r="AI848" i="26"/>
  <c r="AI811" i="26"/>
  <c r="AI826" i="26"/>
  <c r="AI853" i="26"/>
  <c r="AI825" i="26"/>
  <c r="AI820" i="26"/>
  <c r="AI818" i="26"/>
  <c r="AI816" i="26"/>
  <c r="AI814" i="26"/>
  <c r="AI812" i="26"/>
  <c r="AI824" i="26"/>
  <c r="AI823" i="26"/>
  <c r="AI822" i="26"/>
  <c r="AI847" i="26"/>
  <c r="AI810" i="26"/>
  <c r="AI809" i="26"/>
  <c r="AI808" i="26"/>
  <c r="AI807" i="26"/>
  <c r="AI806" i="26"/>
  <c r="AI805" i="26"/>
  <c r="AI804" i="26"/>
  <c r="AI803" i="26"/>
  <c r="AI802" i="26"/>
  <c r="AI801" i="26"/>
  <c r="AI800" i="26"/>
  <c r="AI799" i="26"/>
  <c r="AI798" i="26"/>
  <c r="AI797" i="26"/>
  <c r="AI796" i="26"/>
  <c r="AI795" i="26"/>
  <c r="AI794" i="26"/>
  <c r="AI793" i="26"/>
  <c r="AI792" i="26"/>
  <c r="AI791" i="26"/>
  <c r="AI790" i="26"/>
  <c r="AI789" i="26"/>
  <c r="AI788" i="26"/>
  <c r="AI787" i="26"/>
  <c r="AI786" i="26"/>
  <c r="AI785" i="26"/>
  <c r="AI784" i="26"/>
  <c r="AI783" i="26"/>
  <c r="AI782" i="26"/>
  <c r="AI813" i="26"/>
  <c r="AI815" i="26"/>
  <c r="AI817" i="26"/>
  <c r="AI819" i="26"/>
  <c r="AI781" i="26"/>
  <c r="AI780" i="26"/>
  <c r="AI779" i="26"/>
  <c r="AI778" i="26"/>
  <c r="AI777" i="26"/>
  <c r="AI776" i="26"/>
  <c r="AI775" i="26"/>
  <c r="AI774" i="26"/>
  <c r="AI773" i="26"/>
  <c r="AI772" i="26"/>
  <c r="AI771" i="26"/>
  <c r="AI769" i="26"/>
  <c r="AI768" i="26"/>
  <c r="AI767" i="26"/>
  <c r="AI766" i="26"/>
  <c r="AI765" i="26"/>
  <c r="AI764" i="26"/>
  <c r="AI763" i="26"/>
  <c r="AI770" i="26"/>
  <c r="AI821" i="26"/>
  <c r="AI758" i="26"/>
  <c r="AI757" i="26"/>
  <c r="AI756" i="26"/>
  <c r="AI755" i="26"/>
  <c r="AI754" i="26"/>
  <c r="AI753" i="26"/>
  <c r="AI752" i="26"/>
  <c r="AI751" i="26"/>
  <c r="AI750" i="26"/>
  <c r="AI749" i="26"/>
  <c r="AI748" i="26"/>
  <c r="AI747" i="26"/>
  <c r="AI746" i="26"/>
  <c r="AI745" i="26"/>
  <c r="AI744" i="26"/>
  <c r="AI743" i="26"/>
  <c r="AI742" i="26"/>
  <c r="AI741" i="26"/>
  <c r="AI740" i="26"/>
  <c r="AI739" i="26"/>
  <c r="AI738" i="26"/>
  <c r="AI737" i="26"/>
  <c r="AI736" i="26"/>
  <c r="AI735" i="26"/>
  <c r="AI734" i="26"/>
  <c r="AI733" i="26"/>
  <c r="AI732" i="26"/>
  <c r="AI731" i="26"/>
  <c r="AI730" i="26"/>
  <c r="AI729" i="26"/>
  <c r="AI728" i="26"/>
  <c r="AI727" i="26"/>
  <c r="AI726" i="26"/>
  <c r="AI725" i="26"/>
  <c r="AI724" i="26"/>
  <c r="AI723" i="26"/>
  <c r="AI722" i="26"/>
  <c r="AI721" i="26"/>
  <c r="AI720" i="26"/>
  <c r="AI719" i="26"/>
  <c r="AI718" i="26"/>
  <c r="AI717" i="26"/>
  <c r="AI716" i="26"/>
  <c r="AI715" i="26"/>
  <c r="AI714" i="26"/>
  <c r="AI713" i="26"/>
  <c r="AI712" i="26"/>
  <c r="AI711" i="26"/>
  <c r="AI710" i="26"/>
  <c r="AI709" i="26"/>
  <c r="AI708" i="26"/>
  <c r="AI707" i="26"/>
  <c r="AI706" i="26"/>
  <c r="AI705" i="26"/>
  <c r="AI704" i="26"/>
  <c r="AI689" i="26"/>
  <c r="AI688" i="26"/>
  <c r="AI687" i="26"/>
  <c r="AI686" i="26"/>
  <c r="AI685" i="26"/>
  <c r="AI684" i="26"/>
  <c r="AI683" i="26"/>
  <c r="AI682" i="26"/>
  <c r="AI681" i="26"/>
  <c r="AI680" i="26"/>
  <c r="AI679" i="26"/>
  <c r="AI678" i="26"/>
  <c r="AI677" i="26"/>
  <c r="AI676" i="26"/>
  <c r="AI703" i="26"/>
  <c r="AI702" i="26"/>
  <c r="AI701" i="26"/>
  <c r="AI700" i="26"/>
  <c r="AI699" i="26"/>
  <c r="AI698" i="26"/>
  <c r="AI697" i="26"/>
  <c r="AI696" i="26"/>
  <c r="AI695" i="26"/>
  <c r="AI694" i="26"/>
  <c r="AI693" i="26"/>
  <c r="AI692" i="26"/>
  <c r="AI674" i="26"/>
  <c r="AI673" i="26"/>
  <c r="AI671" i="26"/>
  <c r="AI670" i="26"/>
  <c r="AI669" i="26"/>
  <c r="AI668" i="26"/>
  <c r="AI667" i="26"/>
  <c r="AI666" i="26"/>
  <c r="AI665" i="26"/>
  <c r="AI664" i="26"/>
  <c r="AI663" i="26"/>
  <c r="AI662" i="26"/>
  <c r="AI661" i="26"/>
  <c r="AI660" i="26"/>
  <c r="AI659" i="26"/>
  <c r="AI658" i="26"/>
  <c r="AI657" i="26"/>
  <c r="AI656" i="26"/>
  <c r="AI655" i="26"/>
  <c r="AI654" i="26"/>
  <c r="AI653" i="26"/>
  <c r="AI652" i="26"/>
  <c r="AI672" i="26"/>
  <c r="AI675" i="26"/>
  <c r="AI651" i="26"/>
  <c r="AI648" i="26"/>
  <c r="AI618" i="26"/>
  <c r="AI617" i="26"/>
  <c r="AI616" i="26"/>
  <c r="AI615" i="26"/>
  <c r="AI649" i="26"/>
  <c r="AI645" i="26"/>
  <c r="AI644" i="26"/>
  <c r="AI643" i="26"/>
  <c r="AI642" i="26"/>
  <c r="AI641" i="26"/>
  <c r="AI640" i="26"/>
  <c r="AI639" i="26"/>
  <c r="AI638" i="26"/>
  <c r="AI637" i="26"/>
  <c r="AI636" i="26"/>
  <c r="AI635" i="26"/>
  <c r="AI634" i="26"/>
  <c r="AI633" i="26"/>
  <c r="AI632" i="26"/>
  <c r="AI631" i="26"/>
  <c r="AI630" i="26"/>
  <c r="AI629" i="26"/>
  <c r="AI628" i="26"/>
  <c r="AI627" i="26"/>
  <c r="AI626" i="26"/>
  <c r="AI625" i="26"/>
  <c r="AI624" i="26"/>
  <c r="AI623" i="26"/>
  <c r="AI646" i="26"/>
  <c r="AI647" i="26"/>
  <c r="AI650" i="26"/>
  <c r="AI613" i="26"/>
  <c r="AI611" i="26"/>
  <c r="AI607" i="26"/>
  <c r="AI603" i="26"/>
  <c r="AI599" i="26"/>
  <c r="AI595" i="26"/>
  <c r="AI591" i="26"/>
  <c r="AI585" i="26"/>
  <c r="AI614" i="26"/>
  <c r="AI584" i="26"/>
  <c r="AI612" i="26"/>
  <c r="AI608" i="26"/>
  <c r="AI604" i="26"/>
  <c r="AI600" i="26"/>
  <c r="AI596" i="26"/>
  <c r="AI592" i="26"/>
  <c r="AI588" i="26"/>
  <c r="AI590" i="26"/>
  <c r="AI583" i="26"/>
  <c r="AI609" i="26"/>
  <c r="AI605" i="26"/>
  <c r="AI601" i="26"/>
  <c r="AI597" i="26"/>
  <c r="AI593" i="26"/>
  <c r="AI610" i="26"/>
  <c r="AI606" i="26"/>
  <c r="AI602" i="26"/>
  <c r="AI598" i="26"/>
  <c r="AI594" i="26"/>
  <c r="AI589" i="26"/>
  <c r="AI587" i="26"/>
  <c r="AI581" i="26"/>
  <c r="AI580" i="26"/>
  <c r="AI579" i="26"/>
  <c r="AI578" i="26"/>
  <c r="AI577" i="26"/>
  <c r="AI576" i="26"/>
  <c r="AI575" i="26"/>
  <c r="AI574" i="26"/>
  <c r="AI573" i="26"/>
  <c r="AI572" i="26"/>
  <c r="AI571" i="26"/>
  <c r="AI570" i="26"/>
  <c r="AI569" i="26"/>
  <c r="AI568" i="26"/>
  <c r="AI567" i="26"/>
  <c r="AI566" i="26"/>
  <c r="AI565" i="26"/>
  <c r="AI564" i="26"/>
  <c r="AI563" i="26"/>
  <c r="AI562" i="26"/>
  <c r="AI561" i="26"/>
  <c r="AI560" i="26"/>
  <c r="AI559" i="26"/>
  <c r="AI558" i="26"/>
  <c r="AI557" i="26"/>
  <c r="AI556" i="26"/>
  <c r="AI555" i="26"/>
  <c r="AI554" i="26"/>
  <c r="AI553" i="26"/>
  <c r="AI549" i="26"/>
  <c r="AI548" i="26"/>
  <c r="AI547" i="26"/>
  <c r="AI546" i="26"/>
  <c r="AI545" i="26"/>
  <c r="AI544" i="26"/>
  <c r="AI543" i="26"/>
  <c r="AI542" i="26"/>
  <c r="AI541" i="26"/>
  <c r="AI540" i="26"/>
  <c r="AI539" i="26"/>
  <c r="AI538" i="26"/>
  <c r="AI537" i="26"/>
  <c r="AI536" i="26"/>
  <c r="AI535" i="26"/>
  <c r="AI534" i="26"/>
  <c r="AI533" i="26"/>
  <c r="AI532" i="26"/>
  <c r="AI531" i="26"/>
  <c r="AI530" i="26"/>
  <c r="AI529" i="26"/>
  <c r="AI528" i="26"/>
  <c r="AI527" i="26"/>
  <c r="AI526" i="26"/>
  <c r="AI525" i="26"/>
  <c r="AI524" i="26"/>
  <c r="AI552" i="26"/>
  <c r="AI586" i="26"/>
  <c r="AI582" i="26"/>
  <c r="AI523" i="26"/>
  <c r="AI522" i="26"/>
  <c r="AI521" i="26"/>
  <c r="AI520" i="26"/>
  <c r="AI519" i="26"/>
  <c r="AI518" i="26"/>
  <c r="AI517" i="26"/>
  <c r="AI516" i="26"/>
  <c r="AI515" i="26"/>
  <c r="AI514" i="26"/>
  <c r="AI513" i="26"/>
  <c r="AI512" i="26"/>
  <c r="AI511" i="26"/>
  <c r="AI510" i="26"/>
  <c r="AI509" i="26"/>
  <c r="AI508" i="26"/>
  <c r="AI507" i="26"/>
  <c r="AI506" i="26"/>
  <c r="AI505" i="26"/>
  <c r="AI504" i="26"/>
  <c r="AI503" i="26"/>
  <c r="AI502" i="26"/>
  <c r="AI501" i="26"/>
  <c r="AI500" i="26"/>
  <c r="AI499" i="26"/>
  <c r="AI498" i="26"/>
  <c r="AI497" i="26"/>
  <c r="AI496" i="26"/>
  <c r="AI495" i="26"/>
  <c r="AI494" i="26"/>
  <c r="AI493" i="26"/>
  <c r="AI492" i="26"/>
  <c r="AI491" i="26"/>
  <c r="AI490" i="26"/>
  <c r="AI489" i="26"/>
  <c r="AI488" i="26"/>
  <c r="AI487" i="26"/>
  <c r="AI486" i="26"/>
  <c r="AI485" i="26"/>
  <c r="AI484" i="26"/>
  <c r="AI483" i="26"/>
  <c r="AT50" i="26"/>
  <c r="AS52" i="26"/>
  <c r="AR264" i="26"/>
  <c r="BP103" i="26"/>
  <c r="AH26" i="79" l="1"/>
  <c r="AH83" i="82"/>
  <c r="AH83" i="81"/>
  <c r="AG84" i="81"/>
  <c r="AD44" i="73"/>
  <c r="AD45" i="73" s="1"/>
  <c r="AD49" i="73" s="1"/>
  <c r="AF33" i="71"/>
  <c r="AF19" i="82" s="1"/>
  <c r="AF25" i="82" s="1"/>
  <c r="AC77" i="82"/>
  <c r="AD76" i="82"/>
  <c r="AG8" i="81"/>
  <c r="AG8" i="82"/>
  <c r="AD75" i="82"/>
  <c r="AE75" i="82"/>
  <c r="AH9" i="81"/>
  <c r="AH80" i="81" s="1"/>
  <c r="AH9" i="82"/>
  <c r="S8" i="81"/>
  <c r="S8" i="82"/>
  <c r="R9" i="81"/>
  <c r="R9" i="82"/>
  <c r="AE44" i="73"/>
  <c r="AE45" i="73" s="1"/>
  <c r="AE49" i="73" s="1"/>
  <c r="AG14" i="71"/>
  <c r="AG14" i="73"/>
  <c r="AG30" i="73" s="1"/>
  <c r="AG13" i="82" s="1"/>
  <c r="AF41" i="73"/>
  <c r="AH71" i="2"/>
  <c r="AS85" i="26"/>
  <c r="AS84" i="26"/>
  <c r="AC40" i="72"/>
  <c r="R429" i="26"/>
  <c r="R407" i="26"/>
  <c r="R392" i="26"/>
  <c r="R390" i="26"/>
  <c r="R412" i="26"/>
  <c r="R310" i="26"/>
  <c r="R337" i="26"/>
  <c r="R372" i="26"/>
  <c r="R340" i="26"/>
  <c r="R346" i="26"/>
  <c r="R419" i="26"/>
  <c r="R414" i="26"/>
  <c r="R332" i="26"/>
  <c r="R417" i="26"/>
  <c r="R395" i="26"/>
  <c r="R380" i="26"/>
  <c r="R378" i="26"/>
  <c r="R345" i="26"/>
  <c r="R376" i="26"/>
  <c r="R318" i="26"/>
  <c r="R421" i="26"/>
  <c r="R355" i="26"/>
  <c r="R374" i="26"/>
  <c r="R359" i="26"/>
  <c r="R409" i="26"/>
  <c r="R325" i="26"/>
  <c r="R428" i="26"/>
  <c r="R383" i="26"/>
  <c r="R366" i="26"/>
  <c r="R364" i="26"/>
  <c r="R326" i="26"/>
  <c r="R352" i="26"/>
  <c r="R306" i="26"/>
  <c r="R360" i="26"/>
  <c r="R381" i="26"/>
  <c r="R420" i="26"/>
  <c r="R405" i="26"/>
  <c r="R416" i="26"/>
  <c r="R371" i="26"/>
  <c r="R354" i="26"/>
  <c r="R413" i="26"/>
  <c r="R314" i="26"/>
  <c r="R321" i="26"/>
  <c r="R423" i="26"/>
  <c r="R344" i="26"/>
  <c r="R313" i="26"/>
  <c r="R347" i="26"/>
  <c r="R398" i="26"/>
  <c r="R427" i="26"/>
  <c r="R357" i="26"/>
  <c r="R422" i="26"/>
  <c r="R401" i="26"/>
  <c r="R400" i="26"/>
  <c r="R309" i="26"/>
  <c r="R304" i="26"/>
  <c r="R316" i="26"/>
  <c r="R350" i="26"/>
  <c r="R418" i="26"/>
  <c r="R330" i="26"/>
  <c r="R426" i="26"/>
  <c r="R406" i="26"/>
  <c r="R415" i="26"/>
  <c r="R389" i="26"/>
  <c r="R312" i="26"/>
  <c r="R351" i="26"/>
  <c r="R317" i="26"/>
  <c r="R430" i="26"/>
  <c r="R333" i="26"/>
  <c r="R385" i="26"/>
  <c r="R349" i="26"/>
  <c r="R343" i="26"/>
  <c r="R424" i="26"/>
  <c r="R394" i="26"/>
  <c r="R403" i="26"/>
  <c r="R377" i="26"/>
  <c r="R388" i="26"/>
  <c r="R339" i="26"/>
  <c r="R305" i="26"/>
  <c r="R393" i="26"/>
  <c r="R396" i="26"/>
  <c r="R386" i="26"/>
  <c r="R410" i="26"/>
  <c r="R436" i="26"/>
  <c r="R319" i="26"/>
  <c r="R367" i="26"/>
  <c r="R435" i="26"/>
  <c r="R382" i="26"/>
  <c r="R391" i="26"/>
  <c r="R363" i="26"/>
  <c r="R342" i="26"/>
  <c r="R320" i="26"/>
  <c r="R336" i="26"/>
  <c r="R397" i="26"/>
  <c r="R408" i="26"/>
  <c r="R399" i="26"/>
  <c r="R387" i="26"/>
  <c r="R341" i="26"/>
  <c r="R375" i="26"/>
  <c r="R368" i="26"/>
  <c r="R365" i="26"/>
  <c r="R334" i="26"/>
  <c r="R323" i="26"/>
  <c r="R308" i="26"/>
  <c r="R348" i="26"/>
  <c r="R431" i="26"/>
  <c r="R358" i="26"/>
  <c r="R433" i="26"/>
  <c r="R411" i="26"/>
  <c r="R315" i="26"/>
  <c r="R361" i="26"/>
  <c r="R356" i="26"/>
  <c r="R353" i="26"/>
  <c r="R327" i="26"/>
  <c r="R311" i="26"/>
  <c r="R362" i="26"/>
  <c r="R329" i="26"/>
  <c r="R379" i="26"/>
  <c r="R324" i="26"/>
  <c r="R432" i="26"/>
  <c r="R331" i="26"/>
  <c r="R425" i="26"/>
  <c r="R335" i="26"/>
  <c r="Q302" i="26"/>
  <c r="R434" i="26"/>
  <c r="R404" i="26"/>
  <c r="R402" i="26"/>
  <c r="R303" i="26"/>
  <c r="R322" i="26"/>
  <c r="R307" i="26"/>
  <c r="R338" i="26"/>
  <c r="R373" i="26"/>
  <c r="R384" i="26"/>
  <c r="R328" i="26"/>
  <c r="AH9" i="79"/>
  <c r="AH9" i="73"/>
  <c r="B16" i="67"/>
  <c r="AH9" i="71"/>
  <c r="AH9" i="77"/>
  <c r="AH9" i="72"/>
  <c r="R9" i="72"/>
  <c r="R9" i="71"/>
  <c r="R9" i="73"/>
  <c r="R9" i="79"/>
  <c r="R9" i="77"/>
  <c r="E15" i="67"/>
  <c r="AH416" i="26"/>
  <c r="AH420" i="26"/>
  <c r="AH368" i="26"/>
  <c r="AH354" i="26"/>
  <c r="AH413" i="26"/>
  <c r="AH387" i="26"/>
  <c r="AH373" i="26"/>
  <c r="AH408" i="26"/>
  <c r="AH318" i="26"/>
  <c r="AH346" i="26"/>
  <c r="AH312" i="26"/>
  <c r="AH378" i="26"/>
  <c r="AH330" i="26"/>
  <c r="AH427" i="26"/>
  <c r="AH431" i="26"/>
  <c r="AH356" i="26"/>
  <c r="AH415" i="26"/>
  <c r="AH401" i="26"/>
  <c r="AH375" i="26"/>
  <c r="AH359" i="26"/>
  <c r="AH351" i="26"/>
  <c r="AH306" i="26"/>
  <c r="AH334" i="26"/>
  <c r="AH358" i="26"/>
  <c r="AH397" i="26"/>
  <c r="AI302" i="26"/>
  <c r="AH429" i="26"/>
  <c r="AH419" i="26"/>
  <c r="AH403" i="26"/>
  <c r="AH389" i="26"/>
  <c r="AH361" i="26"/>
  <c r="AH342" i="26"/>
  <c r="AH339" i="26"/>
  <c r="AH348" i="26"/>
  <c r="AH327" i="26"/>
  <c r="AH325" i="26"/>
  <c r="AH426" i="26"/>
  <c r="AH417" i="26"/>
  <c r="AH405" i="26"/>
  <c r="AH391" i="26"/>
  <c r="AH377" i="26"/>
  <c r="AH410" i="26"/>
  <c r="AH323" i="26"/>
  <c r="AH320" i="26"/>
  <c r="AH336" i="26"/>
  <c r="AH315" i="26"/>
  <c r="AH332" i="26"/>
  <c r="AH436" i="26"/>
  <c r="AH349" i="26"/>
  <c r="AH425" i="26"/>
  <c r="AH407" i="26"/>
  <c r="AH393" i="26"/>
  <c r="AH379" i="26"/>
  <c r="AH363" i="26"/>
  <c r="AH398" i="26"/>
  <c r="AH311" i="26"/>
  <c r="AH308" i="26"/>
  <c r="AH329" i="26"/>
  <c r="AH303" i="26"/>
  <c r="AH384" i="26"/>
  <c r="AH411" i="26"/>
  <c r="AH424" i="26"/>
  <c r="AH395" i="26"/>
  <c r="AH381" i="26"/>
  <c r="AH365" i="26"/>
  <c r="AH412" i="26"/>
  <c r="AH386" i="26"/>
  <c r="AH341" i="26"/>
  <c r="AH396" i="26"/>
  <c r="AH317" i="26"/>
  <c r="AH345" i="26"/>
  <c r="AH421" i="26"/>
  <c r="AH435" i="26"/>
  <c r="AH383" i="26"/>
  <c r="AH367" i="26"/>
  <c r="AH353" i="26"/>
  <c r="AH400" i="26"/>
  <c r="AH374" i="26"/>
  <c r="AH322" i="26"/>
  <c r="AH350" i="26"/>
  <c r="AH305" i="26"/>
  <c r="AH333" i="26"/>
  <c r="AH372" i="26"/>
  <c r="AH394" i="26"/>
  <c r="AH321" i="26"/>
  <c r="AH423" i="26"/>
  <c r="AH371" i="26"/>
  <c r="AH355" i="26"/>
  <c r="AH414" i="26"/>
  <c r="AH388" i="26"/>
  <c r="AH360" i="26"/>
  <c r="AH310" i="26"/>
  <c r="AH338" i="26"/>
  <c r="AH347" i="26"/>
  <c r="AH326" i="26"/>
  <c r="AH344" i="26"/>
  <c r="AH331" i="26"/>
  <c r="AH434" i="26"/>
  <c r="AH357" i="26"/>
  <c r="AH404" i="26"/>
  <c r="AH402" i="26"/>
  <c r="AH376" i="26"/>
  <c r="AH418" i="26"/>
  <c r="AH352" i="26"/>
  <c r="AH319" i="26"/>
  <c r="AH335" i="26"/>
  <c r="AH314" i="26"/>
  <c r="AH313" i="26"/>
  <c r="AH433" i="26"/>
  <c r="AH422" i="26"/>
  <c r="AH406" i="26"/>
  <c r="AH392" i="26"/>
  <c r="AH390" i="26"/>
  <c r="AH362" i="26"/>
  <c r="AH409" i="26"/>
  <c r="AH340" i="26"/>
  <c r="AH307" i="26"/>
  <c r="AH328" i="26"/>
  <c r="AH343" i="26"/>
  <c r="AH430" i="26"/>
  <c r="AH316" i="26"/>
  <c r="AH428" i="26"/>
  <c r="AH432" i="26"/>
  <c r="AH382" i="26"/>
  <c r="AH366" i="26"/>
  <c r="AH364" i="26"/>
  <c r="AH399" i="26"/>
  <c r="AH385" i="26"/>
  <c r="AH309" i="26"/>
  <c r="AH337" i="26"/>
  <c r="AH304" i="26"/>
  <c r="AH324" i="26"/>
  <c r="AH380" i="26"/>
  <c r="P26" i="26"/>
  <c r="R18" i="17" s="1"/>
  <c r="Q13" i="2"/>
  <c r="Q25" i="26"/>
  <c r="R8" i="17"/>
  <c r="R12" i="2"/>
  <c r="S8" i="77"/>
  <c r="S8" i="72"/>
  <c r="S8" i="73"/>
  <c r="S8" i="71"/>
  <c r="S8" i="79"/>
  <c r="AH21" i="77"/>
  <c r="AH45" i="72"/>
  <c r="AH28" i="17"/>
  <c r="AH48" i="73"/>
  <c r="AH67" i="71"/>
  <c r="AH39" i="17"/>
  <c r="AH41" i="17"/>
  <c r="AG8" i="79"/>
  <c r="AG8" i="72"/>
  <c r="A15" i="67"/>
  <c r="AG8" i="73"/>
  <c r="AG8" i="77"/>
  <c r="AG8" i="71"/>
  <c r="AI25" i="26"/>
  <c r="AH12" i="2"/>
  <c r="AH8" i="17"/>
  <c r="AJ26" i="26"/>
  <c r="W18" i="17" s="1"/>
  <c r="AI30" i="26"/>
  <c r="AI31" i="26"/>
  <c r="AI84" i="82" s="1"/>
  <c r="Q1029" i="26"/>
  <c r="Q1017" i="26"/>
  <c r="Q1004" i="26"/>
  <c r="Q993" i="26"/>
  <c r="Q968" i="26"/>
  <c r="Q967" i="26"/>
  <c r="Q957" i="26"/>
  <c r="Q953" i="26"/>
  <c r="Q930" i="26"/>
  <c r="Q893" i="26"/>
  <c r="Q911" i="26"/>
  <c r="Q891" i="26"/>
  <c r="Q879" i="26"/>
  <c r="Q867" i="26"/>
  <c r="Q855" i="26"/>
  <c r="Q843" i="26"/>
  <c r="Q818" i="26"/>
  <c r="Q838" i="26"/>
  <c r="Q805" i="26"/>
  <c r="Q793" i="26"/>
  <c r="Q781" i="26"/>
  <c r="Q757" i="26"/>
  <c r="Q745" i="26"/>
  <c r="Q768" i="26"/>
  <c r="Q729" i="26"/>
  <c r="Q717" i="26"/>
  <c r="Q705" i="26"/>
  <c r="Q679" i="26"/>
  <c r="Q695" i="26"/>
  <c r="Q664" i="26"/>
  <c r="Q652" i="26"/>
  <c r="Q614" i="26"/>
  <c r="Q636" i="26"/>
  <c r="Q624" i="26"/>
  <c r="Q603" i="26"/>
  <c r="Q591" i="26"/>
  <c r="Q579" i="26"/>
  <c r="Q567" i="26"/>
  <c r="Q555" i="26"/>
  <c r="Q535" i="26"/>
  <c r="Q513" i="26"/>
  <c r="Q501" i="26"/>
  <c r="Q489" i="26"/>
  <c r="Q529" i="26"/>
  <c r="Q895" i="26"/>
  <c r="Q783" i="26"/>
  <c r="Q654" i="26"/>
  <c r="Q503" i="26"/>
  <c r="Q1028" i="26"/>
  <c r="Q1016" i="26"/>
  <c r="Q1003" i="26"/>
  <c r="Q992" i="26"/>
  <c r="Q982" i="26"/>
  <c r="Q966" i="26"/>
  <c r="Q952" i="26"/>
  <c r="Q941" i="26"/>
  <c r="Q929" i="26"/>
  <c r="Q892" i="26"/>
  <c r="Q910" i="26"/>
  <c r="Q890" i="26"/>
  <c r="Q878" i="26"/>
  <c r="Q866" i="26"/>
  <c r="Q854" i="26"/>
  <c r="Q829" i="26"/>
  <c r="Q817" i="26"/>
  <c r="Q837" i="26"/>
  <c r="Q804" i="26"/>
  <c r="Q792" i="26"/>
  <c r="Q780" i="26"/>
  <c r="Q756" i="26"/>
  <c r="Q744" i="26"/>
  <c r="Q767" i="26"/>
  <c r="Q728" i="26"/>
  <c r="Q716" i="26"/>
  <c r="Q704" i="26"/>
  <c r="Q678" i="26"/>
  <c r="Q694" i="26"/>
  <c r="Q663" i="26"/>
  <c r="Q651" i="26"/>
  <c r="Q673" i="26"/>
  <c r="Q635" i="26"/>
  <c r="Q623" i="26"/>
  <c r="Q602" i="26"/>
  <c r="Q590" i="26"/>
  <c r="Q578" i="26"/>
  <c r="Q566" i="26"/>
  <c r="Q554" i="26"/>
  <c r="Q531" i="26"/>
  <c r="Q512" i="26"/>
  <c r="Q500" i="26"/>
  <c r="Q488" i="26"/>
  <c r="Q525" i="26"/>
  <c r="Q995" i="26"/>
  <c r="Q881" i="26"/>
  <c r="Q731" i="26"/>
  <c r="Q569" i="26"/>
  <c r="Q1038" i="26"/>
  <c r="Q1027" i="26"/>
  <c r="Q1015" i="26"/>
  <c r="Q1002" i="26"/>
  <c r="Q991" i="26"/>
  <c r="Q981" i="26"/>
  <c r="Q965" i="26"/>
  <c r="Q951" i="26"/>
  <c r="Q940" i="26"/>
  <c r="Q928" i="26"/>
  <c r="Q921" i="26"/>
  <c r="Q909" i="26"/>
  <c r="Q889" i="26"/>
  <c r="Q877" i="26"/>
  <c r="Q865" i="26"/>
  <c r="Q853" i="26"/>
  <c r="Q828" i="26"/>
  <c r="Q816" i="26"/>
  <c r="Q836" i="26"/>
  <c r="Q803" i="26"/>
  <c r="Q791" i="26"/>
  <c r="Q779" i="26"/>
  <c r="Q755" i="26"/>
  <c r="Q743" i="26"/>
  <c r="Q766" i="26"/>
  <c r="Q727" i="26"/>
  <c r="Q715" i="26"/>
  <c r="Q689" i="26"/>
  <c r="Q677" i="26"/>
  <c r="Q693" i="26"/>
  <c r="Q662" i="26"/>
  <c r="Q650" i="26"/>
  <c r="Q646" i="26"/>
  <c r="Q634" i="26"/>
  <c r="Q613" i="26"/>
  <c r="Q601" i="26"/>
  <c r="Q589" i="26"/>
  <c r="Q577" i="26"/>
  <c r="Q565" i="26"/>
  <c r="Q553" i="26"/>
  <c r="Q523" i="26"/>
  <c r="Q511" i="26"/>
  <c r="Q499" i="26"/>
  <c r="Q487" i="26"/>
  <c r="Q528" i="26"/>
  <c r="Q943" i="26"/>
  <c r="Q795" i="26"/>
  <c r="Q638" i="26"/>
  <c r="Q530" i="26"/>
  <c r="P482" i="26"/>
  <c r="Q1026" i="26"/>
  <c r="Q1014" i="26"/>
  <c r="Q1001" i="26"/>
  <c r="Q990" i="26"/>
  <c r="Q980" i="26"/>
  <c r="Q964" i="26"/>
  <c r="Q950" i="26"/>
  <c r="Q939" i="26"/>
  <c r="Q927" i="26"/>
  <c r="Q920" i="26"/>
  <c r="Q908" i="26"/>
  <c r="Q888" i="26"/>
  <c r="Q876" i="26"/>
  <c r="Q864" i="26"/>
  <c r="Q852" i="26"/>
  <c r="Q827" i="26"/>
  <c r="Q815" i="26"/>
  <c r="Q835" i="26"/>
  <c r="Q802" i="26"/>
  <c r="Q790" i="26"/>
  <c r="Q778" i="26"/>
  <c r="Q754" i="26"/>
  <c r="Q742" i="26"/>
  <c r="Q765" i="26"/>
  <c r="Q726" i="26"/>
  <c r="Q714" i="26"/>
  <c r="Q688" i="26"/>
  <c r="Q676" i="26"/>
  <c r="Q692" i="26"/>
  <c r="Q661" i="26"/>
  <c r="Q649" i="26"/>
  <c r="Q645" i="26"/>
  <c r="Q633" i="26"/>
  <c r="Q612" i="26"/>
  <c r="Q600" i="26"/>
  <c r="Q588" i="26"/>
  <c r="Q576" i="26"/>
  <c r="Q564" i="26"/>
  <c r="Q552" i="26"/>
  <c r="Q522" i="26"/>
  <c r="Q510" i="26"/>
  <c r="Q498" i="26"/>
  <c r="Q486" i="26"/>
  <c r="Q524" i="26"/>
  <c r="Q983" i="26"/>
  <c r="Q820" i="26"/>
  <c r="Q697" i="26"/>
  <c r="Q581" i="26"/>
  <c r="Q1037" i="26"/>
  <c r="Q1025" i="26"/>
  <c r="Q1013" i="26"/>
  <c r="Q1000" i="26"/>
  <c r="Q989" i="26"/>
  <c r="Q979" i="26"/>
  <c r="Q963" i="26"/>
  <c r="Q949" i="26"/>
  <c r="Q938" i="26"/>
  <c r="Q926" i="26"/>
  <c r="Q919" i="26"/>
  <c r="Q907" i="26"/>
  <c r="Q887" i="26"/>
  <c r="Q875" i="26"/>
  <c r="Q863" i="26"/>
  <c r="Q851" i="26"/>
  <c r="Q826" i="26"/>
  <c r="Q814" i="26"/>
  <c r="Q834" i="26"/>
  <c r="Q801" i="26"/>
  <c r="Q789" i="26"/>
  <c r="Q777" i="26"/>
  <c r="Q753" i="26"/>
  <c r="Q741" i="26"/>
  <c r="Q764" i="26"/>
  <c r="Q725" i="26"/>
  <c r="Q713" i="26"/>
  <c r="Q687" i="26"/>
  <c r="Q703" i="26"/>
  <c r="Q672" i="26"/>
  <c r="Q660" i="26"/>
  <c r="Q648" i="26"/>
  <c r="Q644" i="26"/>
  <c r="Q632" i="26"/>
  <c r="Q611" i="26"/>
  <c r="Q599" i="26"/>
  <c r="Q587" i="26"/>
  <c r="Q575" i="26"/>
  <c r="Q563" i="26"/>
  <c r="Q546" i="26"/>
  <c r="Q521" i="26"/>
  <c r="Q509" i="26"/>
  <c r="Q497" i="26"/>
  <c r="Q485" i="26"/>
  <c r="Q549" i="26"/>
  <c r="Q924" i="26"/>
  <c r="Q770" i="26"/>
  <c r="Q605" i="26"/>
  <c r="Q1036" i="26"/>
  <c r="Q1024" i="26"/>
  <c r="Q1012" i="26"/>
  <c r="Q999" i="26"/>
  <c r="Q988" i="26"/>
  <c r="Q978" i="26"/>
  <c r="Q962" i="26"/>
  <c r="Q948" i="26"/>
  <c r="Q937" i="26"/>
  <c r="Q925" i="26"/>
  <c r="Q918" i="26"/>
  <c r="Q906" i="26"/>
  <c r="Q886" i="26"/>
  <c r="Q874" i="26"/>
  <c r="Q862" i="26"/>
  <c r="Q850" i="26"/>
  <c r="Q825" i="26"/>
  <c r="Q813" i="26"/>
  <c r="Q833" i="26"/>
  <c r="Q800" i="26"/>
  <c r="Q788" i="26"/>
  <c r="Q776" i="26"/>
  <c r="Q752" i="26"/>
  <c r="Q740" i="26"/>
  <c r="Q763" i="26"/>
  <c r="Q724" i="26"/>
  <c r="Q712" i="26"/>
  <c r="Q686" i="26"/>
  <c r="Q702" i="26"/>
  <c r="Q671" i="26"/>
  <c r="Q659" i="26"/>
  <c r="Q647" i="26"/>
  <c r="Q643" i="26"/>
  <c r="Q631" i="26"/>
  <c r="Q610" i="26"/>
  <c r="Q598" i="26"/>
  <c r="Q586" i="26"/>
  <c r="Q574" i="26"/>
  <c r="Q562" i="26"/>
  <c r="Q542" i="26"/>
  <c r="Q520" i="26"/>
  <c r="Q508" i="26"/>
  <c r="Q496" i="26"/>
  <c r="Q484" i="26"/>
  <c r="Q545" i="26"/>
  <c r="Q955" i="26"/>
  <c r="Q857" i="26"/>
  <c r="Q747" i="26"/>
  <c r="Q616" i="26"/>
  <c r="Q543" i="26"/>
  <c r="Q1035" i="26"/>
  <c r="Q1023" i="26"/>
  <c r="Q1011" i="26"/>
  <c r="Q998" i="26"/>
  <c r="Q987" i="26"/>
  <c r="Q977" i="26"/>
  <c r="Q961" i="26"/>
  <c r="Q947" i="26"/>
  <c r="Q936" i="26"/>
  <c r="Q956" i="26"/>
  <c r="Q917" i="26"/>
  <c r="Q905" i="26"/>
  <c r="Q885" i="26"/>
  <c r="Q873" i="26"/>
  <c r="Q861" i="26"/>
  <c r="Q849" i="26"/>
  <c r="Q824" i="26"/>
  <c r="Q812" i="26"/>
  <c r="Q832" i="26"/>
  <c r="Q799" i="26"/>
  <c r="Q787" i="26"/>
  <c r="Q775" i="26"/>
  <c r="Q751" i="26"/>
  <c r="Q739" i="26"/>
  <c r="Q735" i="26"/>
  <c r="Q723" i="26"/>
  <c r="Q711" i="26"/>
  <c r="Q685" i="26"/>
  <c r="Q701" i="26"/>
  <c r="Q670" i="26"/>
  <c r="Q658" i="26"/>
  <c r="Q674" i="26"/>
  <c r="Q642" i="26"/>
  <c r="Q630" i="26"/>
  <c r="Q609" i="26"/>
  <c r="Q597" i="26"/>
  <c r="Q585" i="26"/>
  <c r="Q573" i="26"/>
  <c r="Q561" i="26"/>
  <c r="Q538" i="26"/>
  <c r="Q519" i="26"/>
  <c r="Q507" i="26"/>
  <c r="Q495" i="26"/>
  <c r="Q483" i="26"/>
  <c r="Q541" i="26"/>
  <c r="Q1031" i="26"/>
  <c r="Q932" i="26"/>
  <c r="Q807" i="26"/>
  <c r="Q666" i="26"/>
  <c r="Q515" i="26"/>
  <c r="Q1034" i="26"/>
  <c r="Q1022" i="26"/>
  <c r="Q1010" i="26"/>
  <c r="Q997" i="26"/>
  <c r="Q986" i="26"/>
  <c r="Q976" i="26"/>
  <c r="Q960" i="26"/>
  <c r="Q946" i="26"/>
  <c r="Q935" i="26"/>
  <c r="Q898" i="26"/>
  <c r="Q916" i="26"/>
  <c r="Q904" i="26"/>
  <c r="Q884" i="26"/>
  <c r="Q872" i="26"/>
  <c r="Q860" i="26"/>
  <c r="Q848" i="26"/>
  <c r="Q823" i="26"/>
  <c r="Q811" i="26"/>
  <c r="Q810" i="26"/>
  <c r="Q798" i="26"/>
  <c r="Q786" i="26"/>
  <c r="Q774" i="26"/>
  <c r="Q750" i="26"/>
  <c r="Q738" i="26"/>
  <c r="Q734" i="26"/>
  <c r="Q722" i="26"/>
  <c r="Q710" i="26"/>
  <c r="Q684" i="26"/>
  <c r="Q700" i="26"/>
  <c r="Q669" i="26"/>
  <c r="Q657" i="26"/>
  <c r="Q675" i="26"/>
  <c r="Q641" i="26"/>
  <c r="Q629" i="26"/>
  <c r="Q608" i="26"/>
  <c r="Q596" i="26"/>
  <c r="Q584" i="26"/>
  <c r="Q572" i="26"/>
  <c r="Q560" i="26"/>
  <c r="Q534" i="26"/>
  <c r="Q518" i="26"/>
  <c r="Q506" i="26"/>
  <c r="Q494" i="26"/>
  <c r="Q548" i="26"/>
  <c r="Q537" i="26"/>
  <c r="Q771" i="26"/>
  <c r="Q491" i="26"/>
  <c r="Q1033" i="26"/>
  <c r="Q1021" i="26"/>
  <c r="Q1008" i="26"/>
  <c r="Q996" i="26"/>
  <c r="Q985" i="26"/>
  <c r="Q975" i="26"/>
  <c r="Q959" i="26"/>
  <c r="Q945" i="26"/>
  <c r="Q934" i="26"/>
  <c r="Q897" i="26"/>
  <c r="Q915" i="26"/>
  <c r="Q903" i="26"/>
  <c r="Q883" i="26"/>
  <c r="Q871" i="26"/>
  <c r="Q859" i="26"/>
  <c r="Q847" i="26"/>
  <c r="Q822" i="26"/>
  <c r="Q842" i="26"/>
  <c r="Q809" i="26"/>
  <c r="Q797" i="26"/>
  <c r="Q785" i="26"/>
  <c r="Q773" i="26"/>
  <c r="Q749" i="26"/>
  <c r="Q737" i="26"/>
  <c r="Q733" i="26"/>
  <c r="Q721" i="26"/>
  <c r="Q709" i="26"/>
  <c r="Q683" i="26"/>
  <c r="Q699" i="26"/>
  <c r="Q668" i="26"/>
  <c r="Q656" i="26"/>
  <c r="Q618" i="26"/>
  <c r="Q640" i="26"/>
  <c r="Q628" i="26"/>
  <c r="Q607" i="26"/>
  <c r="Q595" i="26"/>
  <c r="Q583" i="26"/>
  <c r="Q571" i="26"/>
  <c r="Q559" i="26"/>
  <c r="Q526" i="26"/>
  <c r="Q517" i="26"/>
  <c r="Q505" i="26"/>
  <c r="Q493" i="26"/>
  <c r="Q544" i="26"/>
  <c r="Q533" i="26"/>
  <c r="Q973" i="26"/>
  <c r="Q845" i="26"/>
  <c r="Q681" i="26"/>
  <c r="Q557" i="26"/>
  <c r="Q1032" i="26"/>
  <c r="Q1020" i="26"/>
  <c r="Q1007" i="26"/>
  <c r="Q1009" i="26"/>
  <c r="Q984" i="26"/>
  <c r="Q974" i="26"/>
  <c r="Q958" i="26"/>
  <c r="Q944" i="26"/>
  <c r="Q933" i="26"/>
  <c r="Q896" i="26"/>
  <c r="Q914" i="26"/>
  <c r="Q922" i="26"/>
  <c r="Q882" i="26"/>
  <c r="Q870" i="26"/>
  <c r="Q858" i="26"/>
  <c r="Q846" i="26"/>
  <c r="Q821" i="26"/>
  <c r="Q841" i="26"/>
  <c r="Q808" i="26"/>
  <c r="Q796" i="26"/>
  <c r="Q784" i="26"/>
  <c r="Q772" i="26"/>
  <c r="Q748" i="26"/>
  <c r="Q736" i="26"/>
  <c r="Q732" i="26"/>
  <c r="Q720" i="26"/>
  <c r="Q708" i="26"/>
  <c r="Q682" i="26"/>
  <c r="Q698" i="26"/>
  <c r="Q667" i="26"/>
  <c r="Q655" i="26"/>
  <c r="Q617" i="26"/>
  <c r="Q639" i="26"/>
  <c r="Q627" i="26"/>
  <c r="Q606" i="26"/>
  <c r="Q594" i="26"/>
  <c r="Q582" i="26"/>
  <c r="Q570" i="26"/>
  <c r="Q558" i="26"/>
  <c r="Q547" i="26"/>
  <c r="Q516" i="26"/>
  <c r="Q504" i="26"/>
  <c r="Q492" i="26"/>
  <c r="Q540" i="26"/>
  <c r="Q527" i="26"/>
  <c r="Q1006" i="26"/>
  <c r="Q869" i="26"/>
  <c r="Q707" i="26"/>
  <c r="Q593" i="26"/>
  <c r="Q1030" i="26"/>
  <c r="Q1018" i="26"/>
  <c r="Q1005" i="26"/>
  <c r="Q994" i="26"/>
  <c r="Q969" i="26"/>
  <c r="Q972" i="26"/>
  <c r="Q954" i="26"/>
  <c r="Q942" i="26"/>
  <c r="Q931" i="26"/>
  <c r="Q894" i="26"/>
  <c r="Q912" i="26"/>
  <c r="Q923" i="26"/>
  <c r="Q880" i="26"/>
  <c r="Q868" i="26"/>
  <c r="Q856" i="26"/>
  <c r="Q844" i="26"/>
  <c r="Q819" i="26"/>
  <c r="Q839" i="26"/>
  <c r="Q806" i="26"/>
  <c r="Q794" i="26"/>
  <c r="Q782" i="26"/>
  <c r="Q758" i="26"/>
  <c r="Q746" i="26"/>
  <c r="Q769" i="26"/>
  <c r="Q730" i="26"/>
  <c r="Q718" i="26"/>
  <c r="Q706" i="26"/>
  <c r="Q680" i="26"/>
  <c r="Q696" i="26"/>
  <c r="Q665" i="26"/>
  <c r="Q653" i="26"/>
  <c r="Q615" i="26"/>
  <c r="Q637" i="26"/>
  <c r="Q625" i="26"/>
  <c r="Q604" i="26"/>
  <c r="Q592" i="26"/>
  <c r="Q580" i="26"/>
  <c r="Q568" i="26"/>
  <c r="Q556" i="26"/>
  <c r="Q539" i="26"/>
  <c r="Q514" i="26"/>
  <c r="Q502" i="26"/>
  <c r="Q490" i="26"/>
  <c r="Q532" i="26"/>
  <c r="Q1019" i="26"/>
  <c r="Q913" i="26"/>
  <c r="Q840" i="26"/>
  <c r="Q719" i="26"/>
  <c r="Q626" i="26"/>
  <c r="Q536" i="26"/>
  <c r="AJ1037" i="26"/>
  <c r="AJ1036" i="26"/>
  <c r="AJ1035" i="26"/>
  <c r="AJ1034" i="26"/>
  <c r="AJ1033" i="26"/>
  <c r="AJ1032" i="26"/>
  <c r="AJ1031" i="26"/>
  <c r="AJ1030" i="26"/>
  <c r="AJ1029" i="26"/>
  <c r="AJ1028" i="26"/>
  <c r="AJ1027" i="26"/>
  <c r="AJ1026" i="26"/>
  <c r="AJ1025" i="26"/>
  <c r="AJ1024" i="26"/>
  <c r="AK482" i="26"/>
  <c r="AJ1023" i="26"/>
  <c r="AJ1022" i="26"/>
  <c r="AJ1021" i="26"/>
  <c r="AJ1020" i="26"/>
  <c r="AJ1019" i="26"/>
  <c r="AJ1018" i="26"/>
  <c r="AJ1017" i="26"/>
  <c r="AJ1016" i="26"/>
  <c r="AJ1015" i="26"/>
  <c r="AJ1014" i="26"/>
  <c r="AJ1013" i="26"/>
  <c r="AJ1038" i="26"/>
  <c r="AJ1012" i="26"/>
  <c r="AJ1010" i="26"/>
  <c r="AJ995" i="26"/>
  <c r="AJ994" i="26"/>
  <c r="AJ993" i="26"/>
  <c r="AJ992" i="26"/>
  <c r="AJ991" i="26"/>
  <c r="AJ990" i="26"/>
  <c r="AJ989" i="26"/>
  <c r="AJ988" i="26"/>
  <c r="AJ987" i="26"/>
  <c r="AJ986" i="26"/>
  <c r="AJ985" i="26"/>
  <c r="AJ984" i="26"/>
  <c r="AJ1011" i="26"/>
  <c r="AJ998" i="26"/>
  <c r="AJ1009" i="26"/>
  <c r="AJ1008" i="26"/>
  <c r="AJ1007" i="26"/>
  <c r="AJ1006" i="26"/>
  <c r="AJ1005" i="26"/>
  <c r="AJ1004" i="26"/>
  <c r="AJ1003" i="26"/>
  <c r="AJ1002" i="26"/>
  <c r="AJ1001" i="26"/>
  <c r="AJ1000" i="26"/>
  <c r="AJ999" i="26"/>
  <c r="AJ996" i="26"/>
  <c r="AJ982" i="26"/>
  <c r="AJ997" i="26"/>
  <c r="AJ983" i="26"/>
  <c r="AJ981" i="26"/>
  <c r="AJ980" i="26"/>
  <c r="AJ979" i="26"/>
  <c r="AJ978" i="26"/>
  <c r="AJ977" i="26"/>
  <c r="AJ976" i="26"/>
  <c r="AJ975" i="26"/>
  <c r="AJ974" i="26"/>
  <c r="AJ973" i="26"/>
  <c r="AJ969" i="26"/>
  <c r="AJ967" i="26"/>
  <c r="AJ966" i="26"/>
  <c r="AJ965" i="26"/>
  <c r="AJ964" i="26"/>
  <c r="AJ963" i="26"/>
  <c r="AJ962" i="26"/>
  <c r="AJ961" i="26"/>
  <c r="AJ960" i="26"/>
  <c r="AJ959" i="26"/>
  <c r="AJ958" i="26"/>
  <c r="AJ957" i="26"/>
  <c r="AJ956" i="26"/>
  <c r="AJ953" i="26"/>
  <c r="AJ952" i="26"/>
  <c r="AJ951" i="26"/>
  <c r="AJ950" i="26"/>
  <c r="AJ949" i="26"/>
  <c r="AJ948" i="26"/>
  <c r="AJ947" i="26"/>
  <c r="AJ946" i="26"/>
  <c r="AJ945" i="26"/>
  <c r="AJ944" i="26"/>
  <c r="AJ972" i="26"/>
  <c r="AJ968" i="26"/>
  <c r="AJ955" i="26"/>
  <c r="AJ954" i="26"/>
  <c r="AJ942" i="26"/>
  <c r="AJ941" i="26"/>
  <c r="AJ940" i="26"/>
  <c r="AJ939" i="26"/>
  <c r="AJ938" i="26"/>
  <c r="AJ937" i="26"/>
  <c r="AJ936" i="26"/>
  <c r="AJ935" i="26"/>
  <c r="AJ934" i="26"/>
  <c r="AJ933" i="26"/>
  <c r="AJ932" i="26"/>
  <c r="AJ931" i="26"/>
  <c r="AJ930" i="26"/>
  <c r="AJ922" i="26"/>
  <c r="AJ925" i="26"/>
  <c r="AJ928" i="26"/>
  <c r="AJ923" i="26"/>
  <c r="AJ929" i="26"/>
  <c r="AJ924" i="26"/>
  <c r="AJ921" i="26"/>
  <c r="AJ920" i="26"/>
  <c r="AJ919" i="26"/>
  <c r="AJ918" i="26"/>
  <c r="AJ917" i="26"/>
  <c r="AJ916" i="26"/>
  <c r="AJ915" i="26"/>
  <c r="AJ914" i="26"/>
  <c r="AJ913" i="26"/>
  <c r="AJ912" i="26"/>
  <c r="AJ911" i="26"/>
  <c r="AJ910" i="26"/>
  <c r="AJ909" i="26"/>
  <c r="AJ908" i="26"/>
  <c r="AJ907" i="26"/>
  <c r="AJ906" i="26"/>
  <c r="AJ905" i="26"/>
  <c r="AJ904" i="26"/>
  <c r="AJ903" i="26"/>
  <c r="AJ943" i="26"/>
  <c r="AJ894" i="26"/>
  <c r="AJ896" i="26"/>
  <c r="AJ892" i="26"/>
  <c r="AJ898" i="26"/>
  <c r="AJ893" i="26"/>
  <c r="AJ926" i="26"/>
  <c r="AJ895" i="26"/>
  <c r="AJ891" i="26"/>
  <c r="AJ890" i="26"/>
  <c r="AJ889" i="26"/>
  <c r="AJ888" i="26"/>
  <c r="AJ887" i="26"/>
  <c r="AJ927" i="26"/>
  <c r="AJ886" i="26"/>
  <c r="AJ885" i="26"/>
  <c r="AJ884" i="26"/>
  <c r="AJ883" i="26"/>
  <c r="AJ882" i="26"/>
  <c r="AJ881" i="26"/>
  <c r="AJ880" i="26"/>
  <c r="AJ879" i="26"/>
  <c r="AJ878" i="26"/>
  <c r="AJ877" i="26"/>
  <c r="AJ876" i="26"/>
  <c r="AJ875" i="26"/>
  <c r="AJ897" i="26"/>
  <c r="AJ873" i="26"/>
  <c r="AJ874" i="26"/>
  <c r="AJ872" i="26"/>
  <c r="AJ871" i="26"/>
  <c r="AJ870" i="26"/>
  <c r="AJ869" i="26"/>
  <c r="AJ868" i="26"/>
  <c r="AJ867" i="26"/>
  <c r="AJ866" i="26"/>
  <c r="AJ865" i="26"/>
  <c r="AJ864" i="26"/>
  <c r="AJ863" i="26"/>
  <c r="AJ862" i="26"/>
  <c r="AJ861" i="26"/>
  <c r="AJ860" i="26"/>
  <c r="AJ859" i="26"/>
  <c r="AJ858" i="26"/>
  <c r="AJ857" i="26"/>
  <c r="AJ856" i="26"/>
  <c r="AJ855" i="26"/>
  <c r="AJ854" i="26"/>
  <c r="AJ853" i="26"/>
  <c r="AJ852" i="26"/>
  <c r="AJ851" i="26"/>
  <c r="AJ850" i="26"/>
  <c r="AJ849" i="26"/>
  <c r="AJ848" i="26"/>
  <c r="AJ847" i="26"/>
  <c r="AJ846" i="26"/>
  <c r="AJ845" i="26"/>
  <c r="AJ844" i="26"/>
  <c r="AJ843" i="26"/>
  <c r="AJ829" i="26"/>
  <c r="AJ828" i="26"/>
  <c r="AJ827" i="26"/>
  <c r="AJ826" i="26"/>
  <c r="AJ825" i="26"/>
  <c r="AJ824" i="26"/>
  <c r="AJ823" i="26"/>
  <c r="AJ822" i="26"/>
  <c r="AJ821" i="26"/>
  <c r="AJ820" i="26"/>
  <c r="AJ819" i="26"/>
  <c r="AJ818" i="26"/>
  <c r="AJ817" i="26"/>
  <c r="AJ816" i="26"/>
  <c r="AJ815" i="26"/>
  <c r="AJ814" i="26"/>
  <c r="AJ813" i="26"/>
  <c r="AJ812" i="26"/>
  <c r="AJ811" i="26"/>
  <c r="AJ842" i="26"/>
  <c r="AJ841" i="26"/>
  <c r="AJ840" i="26"/>
  <c r="AJ839" i="26"/>
  <c r="AJ838" i="26"/>
  <c r="AJ837" i="26"/>
  <c r="AJ836" i="26"/>
  <c r="AJ835" i="26"/>
  <c r="AJ834" i="26"/>
  <c r="AJ833" i="26"/>
  <c r="AJ832" i="26"/>
  <c r="AJ810" i="26"/>
  <c r="AJ809" i="26"/>
  <c r="AJ808" i="26"/>
  <c r="AJ807" i="26"/>
  <c r="AJ806" i="26"/>
  <c r="AJ805" i="26"/>
  <c r="AJ804" i="26"/>
  <c r="AJ803" i="26"/>
  <c r="AJ802" i="26"/>
  <c r="AJ801" i="26"/>
  <c r="AJ800" i="26"/>
  <c r="AJ799" i="26"/>
  <c r="AJ798" i="26"/>
  <c r="AJ797" i="26"/>
  <c r="AJ796" i="26"/>
  <c r="AJ795" i="26"/>
  <c r="AJ794" i="26"/>
  <c r="AJ793" i="26"/>
  <c r="AJ792" i="26"/>
  <c r="AJ791" i="26"/>
  <c r="AJ790" i="26"/>
  <c r="AJ789" i="26"/>
  <c r="AJ788" i="26"/>
  <c r="AJ787" i="26"/>
  <c r="AJ786" i="26"/>
  <c r="AJ785" i="26"/>
  <c r="AJ784" i="26"/>
  <c r="AJ783" i="26"/>
  <c r="AJ782" i="26"/>
  <c r="AJ781" i="26"/>
  <c r="AJ780" i="26"/>
  <c r="AJ779" i="26"/>
  <c r="AJ778" i="26"/>
  <c r="AJ777" i="26"/>
  <c r="AJ776" i="26"/>
  <c r="AJ775" i="26"/>
  <c r="AJ774" i="26"/>
  <c r="AJ773" i="26"/>
  <c r="AJ772" i="26"/>
  <c r="AJ771" i="26"/>
  <c r="AJ770" i="26"/>
  <c r="AJ769" i="26"/>
  <c r="AJ768" i="26"/>
  <c r="AJ767" i="26"/>
  <c r="AJ766" i="26"/>
  <c r="AJ765" i="26"/>
  <c r="AJ764" i="26"/>
  <c r="AJ763" i="26"/>
  <c r="AJ756" i="26"/>
  <c r="AJ753" i="26"/>
  <c r="AJ750" i="26"/>
  <c r="AJ747" i="26"/>
  <c r="AJ744" i="26"/>
  <c r="AJ741" i="26"/>
  <c r="AJ738" i="26"/>
  <c r="AJ757" i="26"/>
  <c r="AJ754" i="26"/>
  <c r="AJ751" i="26"/>
  <c r="AJ748" i="26"/>
  <c r="AJ745" i="26"/>
  <c r="AJ742" i="26"/>
  <c r="AJ739" i="26"/>
  <c r="AJ736" i="26"/>
  <c r="AJ758" i="26"/>
  <c r="AJ755" i="26"/>
  <c r="AJ752" i="26"/>
  <c r="AJ749" i="26"/>
  <c r="AJ746" i="26"/>
  <c r="AJ743" i="26"/>
  <c r="AJ740" i="26"/>
  <c r="AJ737" i="26"/>
  <c r="AJ735" i="26"/>
  <c r="AJ734" i="26"/>
  <c r="AJ733" i="26"/>
  <c r="AJ732" i="26"/>
  <c r="AJ731" i="26"/>
  <c r="AJ730" i="26"/>
  <c r="AJ729" i="26"/>
  <c r="AJ728" i="26"/>
  <c r="AJ727" i="26"/>
  <c r="AJ726" i="26"/>
  <c r="AJ725" i="26"/>
  <c r="AJ724" i="26"/>
  <c r="AJ723" i="26"/>
  <c r="AJ722" i="26"/>
  <c r="AJ721" i="26"/>
  <c r="AJ720" i="26"/>
  <c r="AJ719" i="26"/>
  <c r="AJ718" i="26"/>
  <c r="AJ717" i="26"/>
  <c r="AJ716" i="26"/>
  <c r="AJ715" i="26"/>
  <c r="AJ714" i="26"/>
  <c r="AJ713" i="26"/>
  <c r="AJ712" i="26"/>
  <c r="AJ711" i="26"/>
  <c r="AJ710" i="26"/>
  <c r="AJ709" i="26"/>
  <c r="AJ708" i="26"/>
  <c r="AJ707" i="26"/>
  <c r="AJ706" i="26"/>
  <c r="AJ705" i="26"/>
  <c r="AJ704" i="26"/>
  <c r="AJ689" i="26"/>
  <c r="AJ688" i="26"/>
  <c r="AJ687" i="26"/>
  <c r="AJ686" i="26"/>
  <c r="AJ685" i="26"/>
  <c r="AJ684" i="26"/>
  <c r="AJ683" i="26"/>
  <c r="AJ682" i="26"/>
  <c r="AJ703" i="26"/>
  <c r="AJ702" i="26"/>
  <c r="AJ701" i="26"/>
  <c r="AJ700" i="26"/>
  <c r="AJ699" i="26"/>
  <c r="AJ698" i="26"/>
  <c r="AJ697" i="26"/>
  <c r="AJ696" i="26"/>
  <c r="AJ695" i="26"/>
  <c r="AJ694" i="26"/>
  <c r="AJ693" i="26"/>
  <c r="AJ692" i="26"/>
  <c r="AJ680" i="26"/>
  <c r="AJ681" i="26"/>
  <c r="AJ677" i="26"/>
  <c r="AJ674" i="26"/>
  <c r="AJ676" i="26"/>
  <c r="AJ673" i="26"/>
  <c r="AJ671" i="26"/>
  <c r="AJ670" i="26"/>
  <c r="AJ669" i="26"/>
  <c r="AJ668" i="26"/>
  <c r="AJ667" i="26"/>
  <c r="AJ666" i="26"/>
  <c r="AJ665" i="26"/>
  <c r="AJ664" i="26"/>
  <c r="AJ663" i="26"/>
  <c r="AJ662" i="26"/>
  <c r="AJ661" i="26"/>
  <c r="AJ660" i="26"/>
  <c r="AJ659" i="26"/>
  <c r="AJ658" i="26"/>
  <c r="AJ657" i="26"/>
  <c r="AJ656" i="26"/>
  <c r="AJ655" i="26"/>
  <c r="AJ654" i="26"/>
  <c r="AJ653" i="26"/>
  <c r="AJ652" i="26"/>
  <c r="AJ678" i="26"/>
  <c r="AJ672" i="26"/>
  <c r="AJ679" i="26"/>
  <c r="AJ649" i="26"/>
  <c r="AJ645" i="26"/>
  <c r="AJ644" i="26"/>
  <c r="AJ643" i="26"/>
  <c r="AJ642" i="26"/>
  <c r="AJ641" i="26"/>
  <c r="AJ640" i="26"/>
  <c r="AJ639" i="26"/>
  <c r="AJ638" i="26"/>
  <c r="AJ637" i="26"/>
  <c r="AJ636" i="26"/>
  <c r="AJ635" i="26"/>
  <c r="AJ634" i="26"/>
  <c r="AJ633" i="26"/>
  <c r="AJ632" i="26"/>
  <c r="AJ631" i="26"/>
  <c r="AJ630" i="26"/>
  <c r="AJ629" i="26"/>
  <c r="AJ628" i="26"/>
  <c r="AJ627" i="26"/>
  <c r="AJ626" i="26"/>
  <c r="AJ625" i="26"/>
  <c r="AJ624" i="26"/>
  <c r="AJ623" i="26"/>
  <c r="AJ646" i="26"/>
  <c r="AJ647" i="26"/>
  <c r="AJ650" i="26"/>
  <c r="AJ675" i="26"/>
  <c r="AJ617" i="26"/>
  <c r="AJ613" i="26"/>
  <c r="AJ648" i="26"/>
  <c r="AJ616" i="26"/>
  <c r="AJ651" i="26"/>
  <c r="AJ618" i="26"/>
  <c r="AJ615" i="26"/>
  <c r="AJ614" i="26"/>
  <c r="AJ612" i="26"/>
  <c r="AJ611" i="26"/>
  <c r="AJ610" i="26"/>
  <c r="AJ609" i="26"/>
  <c r="AJ608" i="26"/>
  <c r="AJ607" i="26"/>
  <c r="AJ606" i="26"/>
  <c r="AJ605" i="26"/>
  <c r="AJ604" i="26"/>
  <c r="AJ603" i="26"/>
  <c r="AJ602" i="26"/>
  <c r="AJ601" i="26"/>
  <c r="AJ600" i="26"/>
  <c r="AJ599" i="26"/>
  <c r="AJ598" i="26"/>
  <c r="AJ597" i="26"/>
  <c r="AJ596" i="26"/>
  <c r="AJ595" i="26"/>
  <c r="AJ594" i="26"/>
  <c r="AJ593" i="26"/>
  <c r="AJ592" i="26"/>
  <c r="AJ591" i="26"/>
  <c r="AJ590" i="26"/>
  <c r="AJ589" i="26"/>
  <c r="AJ588" i="26"/>
  <c r="AJ584" i="26"/>
  <c r="AJ583" i="26"/>
  <c r="AJ587" i="26"/>
  <c r="AJ581" i="26"/>
  <c r="AJ580" i="26"/>
  <c r="AJ579" i="26"/>
  <c r="AJ578" i="26"/>
  <c r="AJ577" i="26"/>
  <c r="AJ576" i="26"/>
  <c r="AJ575" i="26"/>
  <c r="AJ574" i="26"/>
  <c r="AJ573" i="26"/>
  <c r="AJ572" i="26"/>
  <c r="AJ571" i="26"/>
  <c r="AJ570" i="26"/>
  <c r="AJ569" i="26"/>
  <c r="AJ568" i="26"/>
  <c r="AJ567" i="26"/>
  <c r="AJ566" i="26"/>
  <c r="AJ565" i="26"/>
  <c r="AJ564" i="26"/>
  <c r="AJ563" i="26"/>
  <c r="AJ562" i="26"/>
  <c r="AJ586" i="26"/>
  <c r="AJ582" i="26"/>
  <c r="AJ556" i="26"/>
  <c r="AJ585" i="26"/>
  <c r="AJ555" i="26"/>
  <c r="AJ549" i="26"/>
  <c r="AJ548" i="26"/>
  <c r="AJ547" i="26"/>
  <c r="AJ546" i="26"/>
  <c r="AJ545" i="26"/>
  <c r="AJ544" i="26"/>
  <c r="AJ543" i="26"/>
  <c r="AJ542" i="26"/>
  <c r="AJ541" i="26"/>
  <c r="AJ540" i="26"/>
  <c r="AJ539" i="26"/>
  <c r="AJ538" i="26"/>
  <c r="AJ537" i="26"/>
  <c r="AJ536" i="26"/>
  <c r="AJ535" i="26"/>
  <c r="AJ534" i="26"/>
  <c r="AJ533" i="26"/>
  <c r="AJ532" i="26"/>
  <c r="AJ531" i="26"/>
  <c r="AJ552" i="26"/>
  <c r="AJ560" i="26"/>
  <c r="AJ554" i="26"/>
  <c r="AJ559" i="26"/>
  <c r="AJ557" i="26"/>
  <c r="AJ529" i="26"/>
  <c r="AJ561" i="26"/>
  <c r="AJ528" i="26"/>
  <c r="AJ527" i="26"/>
  <c r="AJ553" i="26"/>
  <c r="AJ530" i="26"/>
  <c r="AJ526" i="26"/>
  <c r="AJ524" i="26"/>
  <c r="AJ558" i="26"/>
  <c r="AJ525" i="26"/>
  <c r="AJ523" i="26"/>
  <c r="AJ520" i="26"/>
  <c r="AJ517" i="26"/>
  <c r="AJ514" i="26"/>
  <c r="AJ511" i="26"/>
  <c r="AJ508" i="26"/>
  <c r="AJ505" i="26"/>
  <c r="AJ502" i="26"/>
  <c r="AJ499" i="26"/>
  <c r="AJ496" i="26"/>
  <c r="AJ493" i="26"/>
  <c r="AJ490" i="26"/>
  <c r="AJ487" i="26"/>
  <c r="AJ484" i="26"/>
  <c r="AJ521" i="26"/>
  <c r="AJ518" i="26"/>
  <c r="AJ515" i="26"/>
  <c r="AJ512" i="26"/>
  <c r="AJ509" i="26"/>
  <c r="AJ506" i="26"/>
  <c r="AJ503" i="26"/>
  <c r="AJ500" i="26"/>
  <c r="AJ497" i="26"/>
  <c r="AJ494" i="26"/>
  <c r="AJ491" i="26"/>
  <c r="AJ488" i="26"/>
  <c r="AJ485" i="26"/>
  <c r="AJ522" i="26"/>
  <c r="AJ519" i="26"/>
  <c r="AJ516" i="26"/>
  <c r="AJ513" i="26"/>
  <c r="AJ510" i="26"/>
  <c r="AJ507" i="26"/>
  <c r="AJ504" i="26"/>
  <c r="AJ501" i="26"/>
  <c r="AJ498" i="26"/>
  <c r="AJ495" i="26"/>
  <c r="AJ492" i="26"/>
  <c r="AJ489" i="26"/>
  <c r="AJ486" i="26"/>
  <c r="AJ483" i="26"/>
  <c r="BQ104" i="26"/>
  <c r="BQ103" i="26"/>
  <c r="AS264" i="26"/>
  <c r="BQ249" i="26"/>
  <c r="BQ248" i="26"/>
  <c r="AU50" i="26"/>
  <c r="AT52" i="26"/>
  <c r="BO102" i="26"/>
  <c r="AI26" i="79" l="1"/>
  <c r="AI83" i="82"/>
  <c r="AI83" i="81"/>
  <c r="AH84" i="81"/>
  <c r="AF57" i="71"/>
  <c r="AG33" i="71"/>
  <c r="AG19" i="82" s="1"/>
  <c r="AG25" i="82" s="1"/>
  <c r="AD77" i="82"/>
  <c r="AD78" i="82" s="1"/>
  <c r="Q9" i="81"/>
  <c r="Q9" i="82"/>
  <c r="AH8" i="81"/>
  <c r="AH8" i="82"/>
  <c r="AI9" i="81"/>
  <c r="AI80" i="81" s="1"/>
  <c r="AI9" i="82"/>
  <c r="R8" i="81"/>
  <c r="R8" i="82"/>
  <c r="AG41" i="73"/>
  <c r="AH14" i="71"/>
  <c r="AH14" i="73"/>
  <c r="AH30" i="73" s="1"/>
  <c r="AH13" i="82" s="1"/>
  <c r="AI71" i="2"/>
  <c r="AT84" i="26"/>
  <c r="AT85" i="26"/>
  <c r="AG23" i="79"/>
  <c r="AG27" i="79" s="1"/>
  <c r="AD40" i="72"/>
  <c r="AD42" i="72" s="1"/>
  <c r="AD46" i="72" s="1"/>
  <c r="AF27" i="79"/>
  <c r="AI41" i="17"/>
  <c r="AI8" i="17"/>
  <c r="AJ25" i="26"/>
  <c r="AI12" i="2"/>
  <c r="Q9" i="77"/>
  <c r="Q9" i="72"/>
  <c r="Q9" i="71"/>
  <c r="Q9" i="79"/>
  <c r="Q9" i="73"/>
  <c r="Q428" i="26"/>
  <c r="Q375" i="26"/>
  <c r="Q357" i="26"/>
  <c r="Q379" i="26"/>
  <c r="Q303" i="26"/>
  <c r="Q401" i="26"/>
  <c r="Q319" i="26"/>
  <c r="Q358" i="26"/>
  <c r="Q373" i="26"/>
  <c r="Q316" i="26"/>
  <c r="Q408" i="26"/>
  <c r="Q399" i="26"/>
  <c r="Q350" i="26"/>
  <c r="Q416" i="26"/>
  <c r="Q361" i="26"/>
  <c r="Q368" i="26"/>
  <c r="Q365" i="26"/>
  <c r="Q345" i="26"/>
  <c r="Q389" i="26"/>
  <c r="Q307" i="26"/>
  <c r="Q384" i="26"/>
  <c r="Q332" i="26"/>
  <c r="Q430" i="26"/>
  <c r="Q341" i="26"/>
  <c r="Q308" i="26"/>
  <c r="Q427" i="26"/>
  <c r="Q410" i="26"/>
  <c r="Q356" i="26"/>
  <c r="Q414" i="26"/>
  <c r="Q333" i="26"/>
  <c r="Q322" i="26"/>
  <c r="Q348" i="26"/>
  <c r="Q359" i="26"/>
  <c r="Q419" i="26"/>
  <c r="Q394" i="26"/>
  <c r="Q393" i="26"/>
  <c r="Q425" i="26"/>
  <c r="Q398" i="26"/>
  <c r="Q435" i="26"/>
  <c r="Q402" i="26"/>
  <c r="Q326" i="26"/>
  <c r="Q310" i="26"/>
  <c r="Q336" i="26"/>
  <c r="Q376" i="26"/>
  <c r="Q330" i="26"/>
  <c r="Q432" i="26"/>
  <c r="Q367" i="26"/>
  <c r="Q327" i="26"/>
  <c r="Q396" i="26"/>
  <c r="Q424" i="26"/>
  <c r="Q386" i="26"/>
  <c r="Q404" i="26"/>
  <c r="Q390" i="26"/>
  <c r="Q314" i="26"/>
  <c r="Q352" i="26"/>
  <c r="Q329" i="26"/>
  <c r="Q400" i="26"/>
  <c r="Q325" i="26"/>
  <c r="Q355" i="26"/>
  <c r="Q385" i="26"/>
  <c r="Q403" i="26"/>
  <c r="Q434" i="26"/>
  <c r="Q374" i="26"/>
  <c r="Q392" i="26"/>
  <c r="Q378" i="26"/>
  <c r="Q343" i="26"/>
  <c r="Q340" i="26"/>
  <c r="Q317" i="26"/>
  <c r="Q420" i="26"/>
  <c r="Q339" i="26"/>
  <c r="Q381" i="26"/>
  <c r="Q382" i="26"/>
  <c r="Q422" i="26"/>
  <c r="Q360" i="26"/>
  <c r="Q380" i="26"/>
  <c r="Q364" i="26"/>
  <c r="Q324" i="26"/>
  <c r="Q321" i="26"/>
  <c r="Q305" i="26"/>
  <c r="Q433" i="26"/>
  <c r="Q406" i="26"/>
  <c r="Q421" i="26"/>
  <c r="Q388" i="26"/>
  <c r="Q311" i="26"/>
  <c r="Q423" i="26"/>
  <c r="Q426" i="26"/>
  <c r="Q366" i="26"/>
  <c r="Q304" i="26"/>
  <c r="Q312" i="26"/>
  <c r="Q309" i="26"/>
  <c r="Q337" i="26"/>
  <c r="Q338" i="26"/>
  <c r="Q431" i="26"/>
  <c r="Q397" i="26"/>
  <c r="Q409" i="26"/>
  <c r="Q436" i="26"/>
  <c r="Q362" i="26"/>
  <c r="Q407" i="26"/>
  <c r="Q354" i="26"/>
  <c r="Q346" i="26"/>
  <c r="Q342" i="26"/>
  <c r="Q353" i="26"/>
  <c r="Q363" i="26"/>
  <c r="Q418" i="26"/>
  <c r="Q372" i="26"/>
  <c r="Q313" i="26"/>
  <c r="Q335" i="26"/>
  <c r="Q429" i="26"/>
  <c r="Q306" i="26"/>
  <c r="P302" i="26"/>
  <c r="Q411" i="26"/>
  <c r="Q395" i="26"/>
  <c r="Q415" i="26"/>
  <c r="Q334" i="26"/>
  <c r="Q323" i="26"/>
  <c r="Q320" i="26"/>
  <c r="Q318" i="26"/>
  <c r="Q412" i="26"/>
  <c r="Q331" i="26"/>
  <c r="Q351" i="26"/>
  <c r="Q383" i="26"/>
  <c r="Q328" i="26"/>
  <c r="Q417" i="26"/>
  <c r="Q387" i="26"/>
  <c r="Q371" i="26"/>
  <c r="Q391" i="26"/>
  <c r="Q315" i="26"/>
  <c r="Q413" i="26"/>
  <c r="Q377" i="26"/>
  <c r="Q349" i="26"/>
  <c r="Q405" i="26"/>
  <c r="Q344" i="26"/>
  <c r="Q347" i="26"/>
  <c r="AI427" i="26"/>
  <c r="AI416" i="26"/>
  <c r="AI365" i="26"/>
  <c r="AI362" i="26"/>
  <c r="AI352" i="26"/>
  <c r="AI306" i="26"/>
  <c r="AI326" i="26"/>
  <c r="AI421" i="26"/>
  <c r="AI316" i="26"/>
  <c r="AI330" i="26"/>
  <c r="AI430" i="26"/>
  <c r="AI410" i="26"/>
  <c r="AI353" i="26"/>
  <c r="AI348" i="26"/>
  <c r="AI332" i="26"/>
  <c r="AI359" i="26"/>
  <c r="AI368" i="26"/>
  <c r="AI381" i="26"/>
  <c r="AI303" i="26"/>
  <c r="AI425" i="26"/>
  <c r="AI356" i="26"/>
  <c r="AI414" i="26"/>
  <c r="AI417" i="26"/>
  <c r="AI309" i="26"/>
  <c r="AI336" i="26"/>
  <c r="AI407" i="26"/>
  <c r="AI433" i="26"/>
  <c r="AI338" i="26"/>
  <c r="AI347" i="26"/>
  <c r="AI386" i="26"/>
  <c r="AI423" i="26"/>
  <c r="AI357" i="26"/>
  <c r="AI339" i="26"/>
  <c r="AI398" i="26"/>
  <c r="AI337" i="26"/>
  <c r="AJ302" i="26"/>
  <c r="AI404" i="26"/>
  <c r="AI402" i="26"/>
  <c r="AI411" i="26"/>
  <c r="AI371" i="26"/>
  <c r="AI329" i="26"/>
  <c r="AI342" i="26"/>
  <c r="AI405" i="26"/>
  <c r="AI384" i="26"/>
  <c r="AI350" i="26"/>
  <c r="AI394" i="26"/>
  <c r="AI364" i="26"/>
  <c r="AI343" i="26"/>
  <c r="AI325" i="26"/>
  <c r="AI322" i="26"/>
  <c r="AI424" i="26"/>
  <c r="AI392" i="26"/>
  <c r="AI390" i="26"/>
  <c r="AI399" i="26"/>
  <c r="AI320" i="26"/>
  <c r="AI317" i="26"/>
  <c r="AI323" i="26"/>
  <c r="AI431" i="26"/>
  <c r="AI418" i="26"/>
  <c r="AI351" i="26"/>
  <c r="AI393" i="26"/>
  <c r="AI366" i="26"/>
  <c r="AI396" i="26"/>
  <c r="AI324" i="26"/>
  <c r="AI435" i="26"/>
  <c r="AI380" i="26"/>
  <c r="AI378" i="26"/>
  <c r="AI387" i="26"/>
  <c r="AI308" i="26"/>
  <c r="AI305" i="26"/>
  <c r="AI311" i="26"/>
  <c r="AI313" i="26"/>
  <c r="AI355" i="26"/>
  <c r="AI340" i="26"/>
  <c r="AI372" i="26"/>
  <c r="AI346" i="26"/>
  <c r="AI391" i="26"/>
  <c r="AI375" i="26"/>
  <c r="AI373" i="26"/>
  <c r="AI434" i="26"/>
  <c r="AI354" i="26"/>
  <c r="AI413" i="26"/>
  <c r="AI361" i="26"/>
  <c r="AI319" i="26"/>
  <c r="AI334" i="26"/>
  <c r="AI312" i="26"/>
  <c r="AI408" i="26"/>
  <c r="AI385" i="26"/>
  <c r="AI341" i="26"/>
  <c r="AI376" i="26"/>
  <c r="AI436" i="26"/>
  <c r="AI422" i="26"/>
  <c r="AI415" i="26"/>
  <c r="AI401" i="26"/>
  <c r="AI420" i="26"/>
  <c r="AI307" i="26"/>
  <c r="AI327" i="26"/>
  <c r="AI331" i="26"/>
  <c r="AI397" i="26"/>
  <c r="AI400" i="26"/>
  <c r="AI367" i="26"/>
  <c r="AI388" i="26"/>
  <c r="AI333" i="26"/>
  <c r="AI432" i="26"/>
  <c r="AI403" i="26"/>
  <c r="AI389" i="26"/>
  <c r="AI383" i="26"/>
  <c r="AI349" i="26"/>
  <c r="AI315" i="26"/>
  <c r="AI395" i="26"/>
  <c r="AI412" i="26"/>
  <c r="AI304" i="26"/>
  <c r="AI344" i="26"/>
  <c r="AI382" i="26"/>
  <c r="AI377" i="26"/>
  <c r="AI428" i="26"/>
  <c r="AI379" i="26"/>
  <c r="AI363" i="26"/>
  <c r="AI310" i="26"/>
  <c r="AI318" i="26"/>
  <c r="AI345" i="26"/>
  <c r="AI409" i="26"/>
  <c r="AI358" i="26"/>
  <c r="AI374" i="26"/>
  <c r="AI335" i="26"/>
  <c r="AI406" i="26"/>
  <c r="AI426" i="26"/>
  <c r="AI429" i="26"/>
  <c r="AI321" i="26"/>
  <c r="AI314" i="26"/>
  <c r="AI328" i="26"/>
  <c r="AI360" i="26"/>
  <c r="AI419" i="26"/>
  <c r="P13" i="2"/>
  <c r="O26" i="26"/>
  <c r="Q18" i="17" s="1"/>
  <c r="E16" i="67"/>
  <c r="R8" i="72"/>
  <c r="R8" i="79"/>
  <c r="R8" i="71"/>
  <c r="R8" i="73"/>
  <c r="R8" i="77"/>
  <c r="AI67" i="71"/>
  <c r="AI21" i="77"/>
  <c r="AI39" i="17"/>
  <c r="AI28" i="17"/>
  <c r="AI45" i="72"/>
  <c r="AI48" i="73"/>
  <c r="AJ30" i="26"/>
  <c r="AJ31" i="26"/>
  <c r="AJ84" i="82" s="1"/>
  <c r="AK26" i="26"/>
  <c r="X18" i="17" s="1"/>
  <c r="Q8" i="17"/>
  <c r="Q12" i="2"/>
  <c r="P25" i="26"/>
  <c r="AI9" i="79"/>
  <c r="AI9" i="72"/>
  <c r="AI9" i="77"/>
  <c r="AI9" i="73"/>
  <c r="B17" i="67"/>
  <c r="AI9" i="71"/>
  <c r="AH8" i="77"/>
  <c r="AH8" i="72"/>
  <c r="AH8" i="79"/>
  <c r="AH8" i="73"/>
  <c r="AH8" i="71"/>
  <c r="A16" i="67"/>
  <c r="P1023" i="26"/>
  <c r="P1011" i="26"/>
  <c r="P1029" i="26"/>
  <c r="P998" i="26"/>
  <c r="P985" i="26"/>
  <c r="P975" i="26"/>
  <c r="P955" i="26"/>
  <c r="P943" i="26"/>
  <c r="P935" i="26"/>
  <c r="P898" i="26"/>
  <c r="P915" i="26"/>
  <c r="P903" i="26"/>
  <c r="P884" i="26"/>
  <c r="P872" i="26"/>
  <c r="P860" i="26"/>
  <c r="P848" i="26"/>
  <c r="P823" i="26"/>
  <c r="P811" i="26"/>
  <c r="P810" i="26"/>
  <c r="P798" i="26"/>
  <c r="P786" i="26"/>
  <c r="P774" i="26"/>
  <c r="P750" i="26"/>
  <c r="P738" i="26"/>
  <c r="P734" i="26"/>
  <c r="P722" i="26"/>
  <c r="P710" i="26"/>
  <c r="P684" i="26"/>
  <c r="P703" i="26"/>
  <c r="P672" i="26"/>
  <c r="P660" i="26"/>
  <c r="P648" i="26"/>
  <c r="P639" i="26"/>
  <c r="P627" i="26"/>
  <c r="P608" i="26"/>
  <c r="P596" i="26"/>
  <c r="P584" i="26"/>
  <c r="P572" i="26"/>
  <c r="P560" i="26"/>
  <c r="P546" i="26"/>
  <c r="P534" i="26"/>
  <c r="P522" i="26"/>
  <c r="P510" i="26"/>
  <c r="P498" i="26"/>
  <c r="P486" i="26"/>
  <c r="P1031" i="26"/>
  <c r="P905" i="26"/>
  <c r="P776" i="26"/>
  <c r="P629" i="26"/>
  <c r="P500" i="26"/>
  <c r="P1022" i="26"/>
  <c r="P1010" i="26"/>
  <c r="P1037" i="26"/>
  <c r="P997" i="26"/>
  <c r="P983" i="26"/>
  <c r="P974" i="26"/>
  <c r="P954" i="26"/>
  <c r="P964" i="26"/>
  <c r="P934" i="26"/>
  <c r="P897" i="26"/>
  <c r="P914" i="26"/>
  <c r="P922" i="26"/>
  <c r="P883" i="26"/>
  <c r="P871" i="26"/>
  <c r="P859" i="26"/>
  <c r="P847" i="26"/>
  <c r="P822" i="26"/>
  <c r="P842" i="26"/>
  <c r="P809" i="26"/>
  <c r="P797" i="26"/>
  <c r="P785" i="26"/>
  <c r="P773" i="26"/>
  <c r="P749" i="26"/>
  <c r="P737" i="26"/>
  <c r="P733" i="26"/>
  <c r="P721" i="26"/>
  <c r="P709" i="26"/>
  <c r="P683" i="26"/>
  <c r="P702" i="26"/>
  <c r="P671" i="26"/>
  <c r="P659" i="26"/>
  <c r="P647" i="26"/>
  <c r="P638" i="26"/>
  <c r="P626" i="26"/>
  <c r="P607" i="26"/>
  <c r="P595" i="26"/>
  <c r="P583" i="26"/>
  <c r="P571" i="26"/>
  <c r="P559" i="26"/>
  <c r="P545" i="26"/>
  <c r="P533" i="26"/>
  <c r="P521" i="26"/>
  <c r="P509" i="26"/>
  <c r="P497" i="26"/>
  <c r="P485" i="26"/>
  <c r="P917" i="26"/>
  <c r="P788" i="26"/>
  <c r="P641" i="26"/>
  <c r="P512" i="26"/>
  <c r="P1021" i="26"/>
  <c r="P1009" i="26"/>
  <c r="P1008" i="26"/>
  <c r="P996" i="26"/>
  <c r="P986" i="26"/>
  <c r="P973" i="26"/>
  <c r="P957" i="26"/>
  <c r="P962" i="26"/>
  <c r="P933" i="26"/>
  <c r="P896" i="26"/>
  <c r="P913" i="26"/>
  <c r="P966" i="26"/>
  <c r="P882" i="26"/>
  <c r="P870" i="26"/>
  <c r="P858" i="26"/>
  <c r="P846" i="26"/>
  <c r="P821" i="26"/>
  <c r="P841" i="26"/>
  <c r="P808" i="26"/>
  <c r="P796" i="26"/>
  <c r="P784" i="26"/>
  <c r="P772" i="26"/>
  <c r="P748" i="26"/>
  <c r="P736" i="26"/>
  <c r="P732" i="26"/>
  <c r="P720" i="26"/>
  <c r="P708" i="26"/>
  <c r="P682" i="26"/>
  <c r="P701" i="26"/>
  <c r="P670" i="26"/>
  <c r="P658" i="26"/>
  <c r="P618" i="26"/>
  <c r="P637" i="26"/>
  <c r="P625" i="26"/>
  <c r="P606" i="26"/>
  <c r="P594" i="26"/>
  <c r="P582" i="26"/>
  <c r="P570" i="26"/>
  <c r="P558" i="26"/>
  <c r="P544" i="26"/>
  <c r="P532" i="26"/>
  <c r="P520" i="26"/>
  <c r="P508" i="26"/>
  <c r="P496" i="26"/>
  <c r="P484" i="26"/>
  <c r="P1013" i="26"/>
  <c r="P945" i="26"/>
  <c r="P825" i="26"/>
  <c r="P740" i="26"/>
  <c r="P650" i="26"/>
  <c r="P562" i="26"/>
  <c r="P1020" i="26"/>
  <c r="P1033" i="26"/>
  <c r="P1007" i="26"/>
  <c r="P995" i="26"/>
  <c r="P969" i="26"/>
  <c r="P972" i="26"/>
  <c r="P952" i="26"/>
  <c r="P960" i="26"/>
  <c r="P932" i="26"/>
  <c r="P895" i="26"/>
  <c r="P912" i="26"/>
  <c r="P923" i="26"/>
  <c r="P881" i="26"/>
  <c r="P869" i="26"/>
  <c r="P857" i="26"/>
  <c r="P845" i="26"/>
  <c r="P820" i="26"/>
  <c r="P840" i="26"/>
  <c r="P807" i="26"/>
  <c r="P795" i="26"/>
  <c r="P783" i="26"/>
  <c r="P771" i="26"/>
  <c r="P747" i="26"/>
  <c r="P770" i="26"/>
  <c r="P731" i="26"/>
  <c r="P719" i="26"/>
  <c r="P707" i="26"/>
  <c r="P681" i="26"/>
  <c r="P700" i="26"/>
  <c r="P669" i="26"/>
  <c r="P657" i="26"/>
  <c r="P617" i="26"/>
  <c r="P636" i="26"/>
  <c r="P624" i="26"/>
  <c r="P605" i="26"/>
  <c r="P593" i="26"/>
  <c r="P581" i="26"/>
  <c r="P569" i="26"/>
  <c r="P557" i="26"/>
  <c r="P543" i="26"/>
  <c r="P531" i="26"/>
  <c r="P519" i="26"/>
  <c r="P507" i="26"/>
  <c r="P495" i="26"/>
  <c r="P483" i="26"/>
  <c r="P886" i="26"/>
  <c r="P712" i="26"/>
  <c r="P524" i="26"/>
  <c r="P1019" i="26"/>
  <c r="P1036" i="26"/>
  <c r="P1006" i="26"/>
  <c r="P994" i="26"/>
  <c r="P968" i="26"/>
  <c r="P987" i="26"/>
  <c r="P951" i="26"/>
  <c r="P942" i="26"/>
  <c r="P931" i="26"/>
  <c r="P894" i="26"/>
  <c r="P911" i="26"/>
  <c r="P891" i="26"/>
  <c r="P880" i="26"/>
  <c r="P868" i="26"/>
  <c r="P856" i="26"/>
  <c r="P844" i="26"/>
  <c r="P819" i="26"/>
  <c r="P839" i="26"/>
  <c r="P806" i="26"/>
  <c r="P794" i="26"/>
  <c r="P782" i="26"/>
  <c r="P758" i="26"/>
  <c r="P746" i="26"/>
  <c r="P769" i="26"/>
  <c r="P730" i="26"/>
  <c r="P718" i="26"/>
  <c r="P706" i="26"/>
  <c r="P680" i="26"/>
  <c r="P699" i="26"/>
  <c r="P668" i="26"/>
  <c r="P656" i="26"/>
  <c r="P616" i="26"/>
  <c r="P635" i="26"/>
  <c r="P623" i="26"/>
  <c r="P604" i="26"/>
  <c r="P592" i="26"/>
  <c r="P580" i="26"/>
  <c r="P568" i="26"/>
  <c r="P556" i="26"/>
  <c r="P542" i="26"/>
  <c r="P530" i="26"/>
  <c r="P518" i="26"/>
  <c r="P506" i="26"/>
  <c r="P494" i="26"/>
  <c r="P1028" i="26"/>
  <c r="P961" i="26"/>
  <c r="P874" i="26"/>
  <c r="P752" i="26"/>
  <c r="P693" i="26"/>
  <c r="P586" i="26"/>
  <c r="P488" i="26"/>
  <c r="P1018" i="26"/>
  <c r="P1025" i="26"/>
  <c r="P1005" i="26"/>
  <c r="P993" i="26"/>
  <c r="P982" i="26"/>
  <c r="P956" i="26"/>
  <c r="P950" i="26"/>
  <c r="P958" i="26"/>
  <c r="P930" i="26"/>
  <c r="P893" i="26"/>
  <c r="P910" i="26"/>
  <c r="P890" i="26"/>
  <c r="P879" i="26"/>
  <c r="P867" i="26"/>
  <c r="P855" i="26"/>
  <c r="P843" i="26"/>
  <c r="P818" i="26"/>
  <c r="P838" i="26"/>
  <c r="P805" i="26"/>
  <c r="P793" i="26"/>
  <c r="P781" i="26"/>
  <c r="P757" i="26"/>
  <c r="P745" i="26"/>
  <c r="P768" i="26"/>
  <c r="P729" i="26"/>
  <c r="P717" i="26"/>
  <c r="P705" i="26"/>
  <c r="P679" i="26"/>
  <c r="P698" i="26"/>
  <c r="P667" i="26"/>
  <c r="P655" i="26"/>
  <c r="P646" i="26"/>
  <c r="P634" i="26"/>
  <c r="P615" i="26"/>
  <c r="P603" i="26"/>
  <c r="P591" i="26"/>
  <c r="P579" i="26"/>
  <c r="P567" i="26"/>
  <c r="P555" i="26"/>
  <c r="P541" i="26"/>
  <c r="P529" i="26"/>
  <c r="P517" i="26"/>
  <c r="P505" i="26"/>
  <c r="P493" i="26"/>
  <c r="P977" i="26"/>
  <c r="P813" i="26"/>
  <c r="P686" i="26"/>
  <c r="P548" i="26"/>
  <c r="P1017" i="26"/>
  <c r="P1024" i="26"/>
  <c r="P1004" i="26"/>
  <c r="P992" i="26"/>
  <c r="P981" i="26"/>
  <c r="P953" i="26"/>
  <c r="P949" i="26"/>
  <c r="P941" i="26"/>
  <c r="P929" i="26"/>
  <c r="P921" i="26"/>
  <c r="P909" i="26"/>
  <c r="P889" i="26"/>
  <c r="P878" i="26"/>
  <c r="P866" i="26"/>
  <c r="P854" i="26"/>
  <c r="P829" i="26"/>
  <c r="P817" i="26"/>
  <c r="P837" i="26"/>
  <c r="P804" i="26"/>
  <c r="P792" i="26"/>
  <c r="P780" i="26"/>
  <c r="P756" i="26"/>
  <c r="P744" i="26"/>
  <c r="P767" i="26"/>
  <c r="P728" i="26"/>
  <c r="P716" i="26"/>
  <c r="P704" i="26"/>
  <c r="P678" i="26"/>
  <c r="P697" i="26"/>
  <c r="P666" i="26"/>
  <c r="P654" i="26"/>
  <c r="P645" i="26"/>
  <c r="P633" i="26"/>
  <c r="P614" i="26"/>
  <c r="P602" i="26"/>
  <c r="P590" i="26"/>
  <c r="P578" i="26"/>
  <c r="P566" i="26"/>
  <c r="P554" i="26"/>
  <c r="P540" i="26"/>
  <c r="P528" i="26"/>
  <c r="P516" i="26"/>
  <c r="P504" i="26"/>
  <c r="P492" i="26"/>
  <c r="P925" i="26"/>
  <c r="P833" i="26"/>
  <c r="P674" i="26"/>
  <c r="P574" i="26"/>
  <c r="P1038" i="26"/>
  <c r="P1016" i="26"/>
  <c r="P1034" i="26"/>
  <c r="P1003" i="26"/>
  <c r="P991" i="26"/>
  <c r="P980" i="26"/>
  <c r="P967" i="26"/>
  <c r="P948" i="26"/>
  <c r="P940" i="26"/>
  <c r="P928" i="26"/>
  <c r="P920" i="26"/>
  <c r="P908" i="26"/>
  <c r="P888" i="26"/>
  <c r="P877" i="26"/>
  <c r="P865" i="26"/>
  <c r="P853" i="26"/>
  <c r="P828" i="26"/>
  <c r="P816" i="26"/>
  <c r="P836" i="26"/>
  <c r="P803" i="26"/>
  <c r="P791" i="26"/>
  <c r="P779" i="26"/>
  <c r="P755" i="26"/>
  <c r="P743" i="26"/>
  <c r="P766" i="26"/>
  <c r="P727" i="26"/>
  <c r="P715" i="26"/>
  <c r="P689" i="26"/>
  <c r="P677" i="26"/>
  <c r="P696" i="26"/>
  <c r="P665" i="26"/>
  <c r="P653" i="26"/>
  <c r="P644" i="26"/>
  <c r="P632" i="26"/>
  <c r="P613" i="26"/>
  <c r="P601" i="26"/>
  <c r="P589" i="26"/>
  <c r="P577" i="26"/>
  <c r="P565" i="26"/>
  <c r="P552" i="26"/>
  <c r="P539" i="26"/>
  <c r="P527" i="26"/>
  <c r="P515" i="26"/>
  <c r="P503" i="26"/>
  <c r="P491" i="26"/>
  <c r="P937" i="26"/>
  <c r="P800" i="26"/>
  <c r="P662" i="26"/>
  <c r="P536" i="26"/>
  <c r="O482" i="26"/>
  <c r="P1015" i="26"/>
  <c r="P1026" i="26"/>
  <c r="P1002" i="26"/>
  <c r="P990" i="26"/>
  <c r="P979" i="26"/>
  <c r="P965" i="26"/>
  <c r="P947" i="26"/>
  <c r="P939" i="26"/>
  <c r="P927" i="26"/>
  <c r="P919" i="26"/>
  <c r="P907" i="26"/>
  <c r="P887" i="26"/>
  <c r="P876" i="26"/>
  <c r="P864" i="26"/>
  <c r="P852" i="26"/>
  <c r="P827" i="26"/>
  <c r="P815" i="26"/>
  <c r="P835" i="26"/>
  <c r="P802" i="26"/>
  <c r="P790" i="26"/>
  <c r="P778" i="26"/>
  <c r="P754" i="26"/>
  <c r="P742" i="26"/>
  <c r="P765" i="26"/>
  <c r="P726" i="26"/>
  <c r="P714" i="26"/>
  <c r="P688" i="26"/>
  <c r="P676" i="26"/>
  <c r="P695" i="26"/>
  <c r="P664" i="26"/>
  <c r="P652" i="26"/>
  <c r="P643" i="26"/>
  <c r="P631" i="26"/>
  <c r="P612" i="26"/>
  <c r="P600" i="26"/>
  <c r="P588" i="26"/>
  <c r="P576" i="26"/>
  <c r="P564" i="26"/>
  <c r="P553" i="26"/>
  <c r="P538" i="26"/>
  <c r="P526" i="26"/>
  <c r="P514" i="26"/>
  <c r="P502" i="26"/>
  <c r="P490" i="26"/>
  <c r="P1000" i="26"/>
  <c r="P862" i="26"/>
  <c r="P763" i="26"/>
  <c r="P610" i="26"/>
  <c r="P1035" i="26"/>
  <c r="P1014" i="26"/>
  <c r="P1027" i="26"/>
  <c r="P1001" i="26"/>
  <c r="P989" i="26"/>
  <c r="P978" i="26"/>
  <c r="P963" i="26"/>
  <c r="P946" i="26"/>
  <c r="P938" i="26"/>
  <c r="P926" i="26"/>
  <c r="P918" i="26"/>
  <c r="P906" i="26"/>
  <c r="P892" i="26"/>
  <c r="P875" i="26"/>
  <c r="P863" i="26"/>
  <c r="P851" i="26"/>
  <c r="P826" i="26"/>
  <c r="P814" i="26"/>
  <c r="P834" i="26"/>
  <c r="P801" i="26"/>
  <c r="P789" i="26"/>
  <c r="P777" i="26"/>
  <c r="P753" i="26"/>
  <c r="P741" i="26"/>
  <c r="P764" i="26"/>
  <c r="P725" i="26"/>
  <c r="P713" i="26"/>
  <c r="P687" i="26"/>
  <c r="P675" i="26"/>
  <c r="P694" i="26"/>
  <c r="P663" i="26"/>
  <c r="P651" i="26"/>
  <c r="P642" i="26"/>
  <c r="P630" i="26"/>
  <c r="P611" i="26"/>
  <c r="P599" i="26"/>
  <c r="P587" i="26"/>
  <c r="P575" i="26"/>
  <c r="P563" i="26"/>
  <c r="P549" i="26"/>
  <c r="P537" i="26"/>
  <c r="P525" i="26"/>
  <c r="P513" i="26"/>
  <c r="P501" i="26"/>
  <c r="P489" i="26"/>
  <c r="P988" i="26"/>
  <c r="P850" i="26"/>
  <c r="P724" i="26"/>
  <c r="P598" i="26"/>
  <c r="P1032" i="26"/>
  <c r="P1012" i="26"/>
  <c r="P1030" i="26"/>
  <c r="P999" i="26"/>
  <c r="P984" i="26"/>
  <c r="P976" i="26"/>
  <c r="P959" i="26"/>
  <c r="P944" i="26"/>
  <c r="P936" i="26"/>
  <c r="P924" i="26"/>
  <c r="P916" i="26"/>
  <c r="P904" i="26"/>
  <c r="P885" i="26"/>
  <c r="P873" i="26"/>
  <c r="P861" i="26"/>
  <c r="P849" i="26"/>
  <c r="P824" i="26"/>
  <c r="P812" i="26"/>
  <c r="P832" i="26"/>
  <c r="P799" i="26"/>
  <c r="P787" i="26"/>
  <c r="P775" i="26"/>
  <c r="P751" i="26"/>
  <c r="P739" i="26"/>
  <c r="P735" i="26"/>
  <c r="P723" i="26"/>
  <c r="P711" i="26"/>
  <c r="P685" i="26"/>
  <c r="P673" i="26"/>
  <c r="P692" i="26"/>
  <c r="P661" i="26"/>
  <c r="P649" i="26"/>
  <c r="P640" i="26"/>
  <c r="P628" i="26"/>
  <c r="P609" i="26"/>
  <c r="P597" i="26"/>
  <c r="P585" i="26"/>
  <c r="P573" i="26"/>
  <c r="P561" i="26"/>
  <c r="P547" i="26"/>
  <c r="P535" i="26"/>
  <c r="P523" i="26"/>
  <c r="P511" i="26"/>
  <c r="P499" i="26"/>
  <c r="P487" i="26"/>
  <c r="AV50" i="26"/>
  <c r="AU52" i="26"/>
  <c r="AL482" i="26"/>
  <c r="AK1038" i="26"/>
  <c r="AK1037" i="26"/>
  <c r="AK1036" i="26"/>
  <c r="AK1035" i="26"/>
  <c r="AK1034" i="26"/>
  <c r="AK1033" i="26"/>
  <c r="AK1025" i="26"/>
  <c r="AK1024" i="26"/>
  <c r="AK1026" i="26"/>
  <c r="AK1027" i="26"/>
  <c r="AK1023" i="26"/>
  <c r="AK1022" i="26"/>
  <c r="AK1021" i="26"/>
  <c r="AK1020" i="26"/>
  <c r="AK1019" i="26"/>
  <c r="AK1018" i="26"/>
  <c r="AK1017" i="26"/>
  <c r="AK1016" i="26"/>
  <c r="AK1015" i="26"/>
  <c r="AK1014" i="26"/>
  <c r="AK1013" i="26"/>
  <c r="AK1012" i="26"/>
  <c r="AK1011" i="26"/>
  <c r="AK1010" i="26"/>
  <c r="AK1028" i="26"/>
  <c r="AK1029" i="26"/>
  <c r="AK1030" i="26"/>
  <c r="AK1031" i="26"/>
  <c r="AK1032" i="26"/>
  <c r="AK1009" i="26"/>
  <c r="AK998" i="26"/>
  <c r="AK1008" i="26"/>
  <c r="AK1007" i="26"/>
  <c r="AK1006" i="26"/>
  <c r="AK1005" i="26"/>
  <c r="AK1004" i="26"/>
  <c r="AK1003" i="26"/>
  <c r="AK1002" i="26"/>
  <c r="AK1001" i="26"/>
  <c r="AK1000" i="26"/>
  <c r="AK999" i="26"/>
  <c r="AK996" i="26"/>
  <c r="AK986" i="26"/>
  <c r="AK990" i="26"/>
  <c r="AK982" i="26"/>
  <c r="AK987" i="26"/>
  <c r="AK989" i="26"/>
  <c r="AK984" i="26"/>
  <c r="AK997" i="26"/>
  <c r="AK983" i="26"/>
  <c r="AK988" i="26"/>
  <c r="AK985" i="26"/>
  <c r="AK980" i="26"/>
  <c r="AK977" i="26"/>
  <c r="AK974" i="26"/>
  <c r="AK969" i="26"/>
  <c r="AK967" i="26"/>
  <c r="AK966" i="26"/>
  <c r="AK965" i="26"/>
  <c r="AK964" i="26"/>
  <c r="AK963" i="26"/>
  <c r="AK962" i="26"/>
  <c r="AK961" i="26"/>
  <c r="AK960" i="26"/>
  <c r="AK959" i="26"/>
  <c r="AK958" i="26"/>
  <c r="AK957" i="26"/>
  <c r="AK956" i="26"/>
  <c r="AK955" i="26"/>
  <c r="AK954" i="26"/>
  <c r="AK992" i="26"/>
  <c r="AK994" i="26"/>
  <c r="AK981" i="26"/>
  <c r="AK978" i="26"/>
  <c r="AK975" i="26"/>
  <c r="AK991" i="26"/>
  <c r="AK979" i="26"/>
  <c r="AK993" i="26"/>
  <c r="AK972" i="26"/>
  <c r="AK973" i="26"/>
  <c r="AK952" i="26"/>
  <c r="AK951" i="26"/>
  <c r="AK950" i="26"/>
  <c r="AK949" i="26"/>
  <c r="AK948" i="26"/>
  <c r="AK947" i="26"/>
  <c r="AK946" i="26"/>
  <c r="AK945" i="26"/>
  <c r="AK944" i="26"/>
  <c r="AK943" i="26"/>
  <c r="AK968" i="26"/>
  <c r="AK976" i="26"/>
  <c r="AK942" i="26"/>
  <c r="AK941" i="26"/>
  <c r="AK940" i="26"/>
  <c r="AK939" i="26"/>
  <c r="AK938" i="26"/>
  <c r="AK937" i="26"/>
  <c r="AK936" i="26"/>
  <c r="AK935" i="26"/>
  <c r="AK934" i="26"/>
  <c r="AK933" i="26"/>
  <c r="AK932" i="26"/>
  <c r="AK931" i="26"/>
  <c r="AK930" i="26"/>
  <c r="AK929" i="26"/>
  <c r="AK928" i="26"/>
  <c r="AK953" i="26"/>
  <c r="AK925" i="26"/>
  <c r="AK923" i="26"/>
  <c r="AK924" i="26"/>
  <c r="AK926" i="26"/>
  <c r="AK922" i="26"/>
  <c r="AK894" i="26"/>
  <c r="AK914" i="26"/>
  <c r="AK912" i="26"/>
  <c r="AK909" i="26"/>
  <c r="AK906" i="26"/>
  <c r="AK896" i="26"/>
  <c r="AK917" i="26"/>
  <c r="AK892" i="26"/>
  <c r="AK918" i="26"/>
  <c r="AK903" i="26"/>
  <c r="AK898" i="26"/>
  <c r="AK919" i="26"/>
  <c r="AK916" i="26"/>
  <c r="AK913" i="26"/>
  <c r="AK910" i="26"/>
  <c r="AK907" i="26"/>
  <c r="AK904" i="26"/>
  <c r="AK893" i="26"/>
  <c r="AK920" i="26"/>
  <c r="AK921" i="26"/>
  <c r="AK895" i="26"/>
  <c r="AK891" i="26"/>
  <c r="AK890" i="26"/>
  <c r="AK889" i="26"/>
  <c r="AK927" i="26"/>
  <c r="AK915" i="26"/>
  <c r="AK911" i="26"/>
  <c r="AK908" i="26"/>
  <c r="AK905" i="26"/>
  <c r="AK897" i="26"/>
  <c r="AK887" i="26"/>
  <c r="AK886" i="26"/>
  <c r="AK885" i="26"/>
  <c r="AK884" i="26"/>
  <c r="AK883" i="26"/>
  <c r="AK882" i="26"/>
  <c r="AK881" i="26"/>
  <c r="AK880" i="26"/>
  <c r="AK879" i="26"/>
  <c r="AK878" i="26"/>
  <c r="AK877" i="26"/>
  <c r="AK876" i="26"/>
  <c r="AK875" i="26"/>
  <c r="AK995" i="26"/>
  <c r="AK888" i="26"/>
  <c r="AK873" i="26"/>
  <c r="AK874" i="26"/>
  <c r="AK872" i="26"/>
  <c r="AK871" i="26"/>
  <c r="AK870" i="26"/>
  <c r="AK869" i="26"/>
  <c r="AK868" i="26"/>
  <c r="AK867" i="26"/>
  <c r="AK866" i="26"/>
  <c r="AK865" i="26"/>
  <c r="AK864" i="26"/>
  <c r="AK863" i="26"/>
  <c r="AK862" i="26"/>
  <c r="AK861" i="26"/>
  <c r="AK860" i="26"/>
  <c r="AK859" i="26"/>
  <c r="AK858" i="26"/>
  <c r="AK857" i="26"/>
  <c r="AK856" i="26"/>
  <c r="AK855" i="26"/>
  <c r="AK854" i="26"/>
  <c r="AK853" i="26"/>
  <c r="AK852" i="26"/>
  <c r="AK851" i="26"/>
  <c r="AK850" i="26"/>
  <c r="AK849" i="26"/>
  <c r="AK848" i="26"/>
  <c r="AK847" i="26"/>
  <c r="AK846" i="26"/>
  <c r="AK845" i="26"/>
  <c r="AK844" i="26"/>
  <c r="AK843" i="26"/>
  <c r="AK842" i="26"/>
  <c r="AK841" i="26"/>
  <c r="AK840" i="26"/>
  <c r="AK839" i="26"/>
  <c r="AK838" i="26"/>
  <c r="AK837" i="26"/>
  <c r="AK836" i="26"/>
  <c r="AK835" i="26"/>
  <c r="AK834" i="26"/>
  <c r="AK833" i="26"/>
  <c r="AK832" i="26"/>
  <c r="AK829" i="26"/>
  <c r="AK828" i="26"/>
  <c r="AK827" i="26"/>
  <c r="AK826" i="26"/>
  <c r="AK825" i="26"/>
  <c r="AK824" i="26"/>
  <c r="AK823" i="26"/>
  <c r="AK822" i="26"/>
  <c r="AK821" i="26"/>
  <c r="AK820" i="26"/>
  <c r="AK819" i="26"/>
  <c r="AK818" i="26"/>
  <c r="AK817" i="26"/>
  <c r="AK816" i="26"/>
  <c r="AK815" i="26"/>
  <c r="AK814" i="26"/>
  <c r="AK813" i="26"/>
  <c r="AK812" i="26"/>
  <c r="AK811" i="26"/>
  <c r="AK810" i="26"/>
  <c r="AK809" i="26"/>
  <c r="AK808" i="26"/>
  <c r="AK807" i="26"/>
  <c r="AK806" i="26"/>
  <c r="AK805" i="26"/>
  <c r="AK804" i="26"/>
  <c r="AK803" i="26"/>
  <c r="AK802" i="26"/>
  <c r="AK801" i="26"/>
  <c r="AK800" i="26"/>
  <c r="AK799" i="26"/>
  <c r="AK798" i="26"/>
  <c r="AK797" i="26"/>
  <c r="AK796" i="26"/>
  <c r="AK795" i="26"/>
  <c r="AK794" i="26"/>
  <c r="AK793" i="26"/>
  <c r="AK792" i="26"/>
  <c r="AK791" i="26"/>
  <c r="AK790" i="26"/>
  <c r="AK789" i="26"/>
  <c r="AK788" i="26"/>
  <c r="AK787" i="26"/>
  <c r="AK786" i="26"/>
  <c r="AK785" i="26"/>
  <c r="AK784" i="26"/>
  <c r="AK782" i="26"/>
  <c r="AK781" i="26"/>
  <c r="AK780" i="26"/>
  <c r="AK779" i="26"/>
  <c r="AK778" i="26"/>
  <c r="AK777" i="26"/>
  <c r="AK776" i="26"/>
  <c r="AK775" i="26"/>
  <c r="AK774" i="26"/>
  <c r="AK773" i="26"/>
  <c r="AK772" i="26"/>
  <c r="AK771" i="26"/>
  <c r="AK783" i="26"/>
  <c r="AK758" i="26"/>
  <c r="AK757" i="26"/>
  <c r="AK756" i="26"/>
  <c r="AK755" i="26"/>
  <c r="AK754" i="26"/>
  <c r="AK753" i="26"/>
  <c r="AK752" i="26"/>
  <c r="AK751" i="26"/>
  <c r="AK750" i="26"/>
  <c r="AK749" i="26"/>
  <c r="AK748" i="26"/>
  <c r="AK747" i="26"/>
  <c r="AK746" i="26"/>
  <c r="AK745" i="26"/>
  <c r="AK744" i="26"/>
  <c r="AK743" i="26"/>
  <c r="AK742" i="26"/>
  <c r="AK741" i="26"/>
  <c r="AK740" i="26"/>
  <c r="AK739" i="26"/>
  <c r="AK738" i="26"/>
  <c r="AK737" i="26"/>
  <c r="AK736" i="26"/>
  <c r="AK770" i="26"/>
  <c r="AK768" i="26"/>
  <c r="AK765" i="26"/>
  <c r="AK769" i="26"/>
  <c r="AK766" i="26"/>
  <c r="AK763" i="26"/>
  <c r="AK735" i="26"/>
  <c r="AK734" i="26"/>
  <c r="AK733" i="26"/>
  <c r="AK732" i="26"/>
  <c r="AK731" i="26"/>
  <c r="AK730" i="26"/>
  <c r="AK729" i="26"/>
  <c r="AK728" i="26"/>
  <c r="AK727" i="26"/>
  <c r="AK726" i="26"/>
  <c r="AK725" i="26"/>
  <c r="AK724" i="26"/>
  <c r="AK723" i="26"/>
  <c r="AK722" i="26"/>
  <c r="AK721" i="26"/>
  <c r="AK720" i="26"/>
  <c r="AK719" i="26"/>
  <c r="AK718" i="26"/>
  <c r="AK717" i="26"/>
  <c r="AK716" i="26"/>
  <c r="AK715" i="26"/>
  <c r="AK714" i="26"/>
  <c r="AK713" i="26"/>
  <c r="AK712" i="26"/>
  <c r="AK711" i="26"/>
  <c r="AK710" i="26"/>
  <c r="AK709" i="26"/>
  <c r="AK708" i="26"/>
  <c r="AK707" i="26"/>
  <c r="AK706" i="26"/>
  <c r="AK705" i="26"/>
  <c r="AK767" i="26"/>
  <c r="AK764" i="26"/>
  <c r="AK689" i="26"/>
  <c r="AK688" i="26"/>
  <c r="AK687" i="26"/>
  <c r="AK686" i="26"/>
  <c r="AK685" i="26"/>
  <c r="AK684" i="26"/>
  <c r="AK683" i="26"/>
  <c r="AK682" i="26"/>
  <c r="AK703" i="26"/>
  <c r="AK702" i="26"/>
  <c r="AK701" i="26"/>
  <c r="AK700" i="26"/>
  <c r="AK699" i="26"/>
  <c r="AK698" i="26"/>
  <c r="AK697" i="26"/>
  <c r="AK696" i="26"/>
  <c r="AK695" i="26"/>
  <c r="AK694" i="26"/>
  <c r="AK693" i="26"/>
  <c r="AK692" i="26"/>
  <c r="AK704" i="26"/>
  <c r="AK680" i="26"/>
  <c r="AK681" i="26"/>
  <c r="AK677" i="26"/>
  <c r="AK674" i="26"/>
  <c r="AK676" i="26"/>
  <c r="AK673" i="26"/>
  <c r="AK671" i="26"/>
  <c r="AK670" i="26"/>
  <c r="AK669" i="26"/>
  <c r="AK668" i="26"/>
  <c r="AK667" i="26"/>
  <c r="AK666" i="26"/>
  <c r="AK665" i="26"/>
  <c r="AK664" i="26"/>
  <c r="AK663" i="26"/>
  <c r="AK662" i="26"/>
  <c r="AK661" i="26"/>
  <c r="AK660" i="26"/>
  <c r="AK659" i="26"/>
  <c r="AK658" i="26"/>
  <c r="AK657" i="26"/>
  <c r="AK656" i="26"/>
  <c r="AK655" i="26"/>
  <c r="AK678" i="26"/>
  <c r="AK672" i="26"/>
  <c r="AK679" i="26"/>
  <c r="AK675" i="26"/>
  <c r="AK646" i="26"/>
  <c r="AK653" i="26"/>
  <c r="AK647" i="26"/>
  <c r="AK654" i="26"/>
  <c r="AK650" i="26"/>
  <c r="AK652" i="26"/>
  <c r="AK651" i="26"/>
  <c r="AK648" i="26"/>
  <c r="AK645" i="26"/>
  <c r="AK642" i="26"/>
  <c r="AK639" i="26"/>
  <c r="AK636" i="26"/>
  <c r="AK633" i="26"/>
  <c r="AK630" i="26"/>
  <c r="AK627" i="26"/>
  <c r="AK624" i="26"/>
  <c r="AK613" i="26"/>
  <c r="AK616" i="26"/>
  <c r="AK643" i="26"/>
  <c r="AK640" i="26"/>
  <c r="AK637" i="26"/>
  <c r="AK634" i="26"/>
  <c r="AK631" i="26"/>
  <c r="AK628" i="26"/>
  <c r="AK625" i="26"/>
  <c r="AK618" i="26"/>
  <c r="AK649" i="26"/>
  <c r="AK615" i="26"/>
  <c r="AK614" i="26"/>
  <c r="AK612" i="26"/>
  <c r="AK611" i="26"/>
  <c r="AK610" i="26"/>
  <c r="AK609" i="26"/>
  <c r="AK608" i="26"/>
  <c r="AK607" i="26"/>
  <c r="AK606" i="26"/>
  <c r="AK605" i="26"/>
  <c r="AK604" i="26"/>
  <c r="AK603" i="26"/>
  <c r="AK602" i="26"/>
  <c r="AK601" i="26"/>
  <c r="AK600" i="26"/>
  <c r="AK599" i="26"/>
  <c r="AK598" i="26"/>
  <c r="AK597" i="26"/>
  <c r="AK596" i="26"/>
  <c r="AK595" i="26"/>
  <c r="AK594" i="26"/>
  <c r="AK593" i="26"/>
  <c r="AK592" i="26"/>
  <c r="AK591" i="26"/>
  <c r="AK644" i="26"/>
  <c r="AK641" i="26"/>
  <c r="AK638" i="26"/>
  <c r="AK635" i="26"/>
  <c r="AK632" i="26"/>
  <c r="AK629" i="26"/>
  <c r="AK626" i="26"/>
  <c r="AK623" i="26"/>
  <c r="AK617" i="26"/>
  <c r="AK588" i="26"/>
  <c r="AK583" i="26"/>
  <c r="AK590" i="26"/>
  <c r="AK587" i="26"/>
  <c r="AK581" i="26"/>
  <c r="AK580" i="26"/>
  <c r="AK579" i="26"/>
  <c r="AK578" i="26"/>
  <c r="AK577" i="26"/>
  <c r="AK576" i="26"/>
  <c r="AK575" i="26"/>
  <c r="AK574" i="26"/>
  <c r="AK573" i="26"/>
  <c r="AK572" i="26"/>
  <c r="AK571" i="26"/>
  <c r="AK570" i="26"/>
  <c r="AK569" i="26"/>
  <c r="AK568" i="26"/>
  <c r="AK567" i="26"/>
  <c r="AK566" i="26"/>
  <c r="AK565" i="26"/>
  <c r="AK564" i="26"/>
  <c r="AK563" i="26"/>
  <c r="AK562" i="26"/>
  <c r="AK589" i="26"/>
  <c r="AK586" i="26"/>
  <c r="AK582" i="26"/>
  <c r="AK585" i="26"/>
  <c r="AK555" i="26"/>
  <c r="AK549" i="26"/>
  <c r="AK548" i="26"/>
  <c r="AK547" i="26"/>
  <c r="AK546" i="26"/>
  <c r="AK545" i="26"/>
  <c r="AK544" i="26"/>
  <c r="AK543" i="26"/>
  <c r="AK542" i="26"/>
  <c r="AK541" i="26"/>
  <c r="AK540" i="26"/>
  <c r="AK539" i="26"/>
  <c r="AK538" i="26"/>
  <c r="AK537" i="26"/>
  <c r="AK536" i="26"/>
  <c r="AK535" i="26"/>
  <c r="AK534" i="26"/>
  <c r="AK533" i="26"/>
  <c r="AK532" i="26"/>
  <c r="AK531" i="26"/>
  <c r="AK552" i="26"/>
  <c r="AK560" i="26"/>
  <c r="AK554" i="26"/>
  <c r="AK584" i="26"/>
  <c r="AK559" i="26"/>
  <c r="AK561" i="26"/>
  <c r="AK558" i="26"/>
  <c r="AK553" i="26"/>
  <c r="AK556" i="26"/>
  <c r="AK529" i="26"/>
  <c r="AK557" i="26"/>
  <c r="AK528" i="26"/>
  <c r="AK527" i="26"/>
  <c r="AK530" i="26"/>
  <c r="AK526" i="26"/>
  <c r="AK524" i="26"/>
  <c r="AK523" i="26"/>
  <c r="AK522" i="26"/>
  <c r="AK521" i="26"/>
  <c r="AK520" i="26"/>
  <c r="AK519" i="26"/>
  <c r="AK518" i="26"/>
  <c r="AK517" i="26"/>
  <c r="AK516" i="26"/>
  <c r="AK515" i="26"/>
  <c r="AK514" i="26"/>
  <c r="AK513" i="26"/>
  <c r="AK512" i="26"/>
  <c r="AK511" i="26"/>
  <c r="AK510" i="26"/>
  <c r="AK509" i="26"/>
  <c r="AK508" i="26"/>
  <c r="AK507" i="26"/>
  <c r="AK506" i="26"/>
  <c r="AK505" i="26"/>
  <c r="AK504" i="26"/>
  <c r="AK503" i="26"/>
  <c r="AK502" i="26"/>
  <c r="AK501" i="26"/>
  <c r="AK500" i="26"/>
  <c r="AK499" i="26"/>
  <c r="AK498" i="26"/>
  <c r="AK497" i="26"/>
  <c r="AK496" i="26"/>
  <c r="AK495" i="26"/>
  <c r="AK494" i="26"/>
  <c r="AK493" i="26"/>
  <c r="AK492" i="26"/>
  <c r="AK491" i="26"/>
  <c r="AK490" i="26"/>
  <c r="AK489" i="26"/>
  <c r="AK488" i="26"/>
  <c r="AK487" i="26"/>
  <c r="AK486" i="26"/>
  <c r="AK485" i="26"/>
  <c r="AK484" i="26"/>
  <c r="AK483" i="26"/>
  <c r="AK525" i="26"/>
  <c r="BP102" i="26"/>
  <c r="AT264" i="26"/>
  <c r="AJ26" i="79" l="1"/>
  <c r="AJ83" i="82"/>
  <c r="AJ83" i="81"/>
  <c r="AI84" i="81"/>
  <c r="AG57" i="71"/>
  <c r="AH33" i="71"/>
  <c r="AH19" i="82" s="1"/>
  <c r="AH25" i="82" s="1"/>
  <c r="AF44" i="73"/>
  <c r="AF45" i="73" s="1"/>
  <c r="AF49" i="73" s="1"/>
  <c r="AF76" i="82"/>
  <c r="AJ9" i="81"/>
  <c r="AJ80" i="81" s="1"/>
  <c r="AJ84" i="81" s="1"/>
  <c r="AJ9" i="82"/>
  <c r="AF75" i="82"/>
  <c r="AE76" i="82"/>
  <c r="AE77" i="82" s="1"/>
  <c r="AE78" i="82" s="1"/>
  <c r="P9" i="81"/>
  <c r="P9" i="82"/>
  <c r="AI8" i="81"/>
  <c r="AI8" i="82"/>
  <c r="Q8" i="81"/>
  <c r="Q8" i="82"/>
  <c r="AH41" i="73"/>
  <c r="AI14" i="71"/>
  <c r="AI14" i="73"/>
  <c r="AI30" i="73" s="1"/>
  <c r="AI13" i="82" s="1"/>
  <c r="AJ71" i="2"/>
  <c r="AU84" i="26"/>
  <c r="AU85" i="26"/>
  <c r="AH23" i="79"/>
  <c r="AH27" i="79" s="1"/>
  <c r="AE40" i="72"/>
  <c r="AE42" i="72" s="1"/>
  <c r="AE46" i="72" s="1"/>
  <c r="AJ9" i="71"/>
  <c r="AJ9" i="73"/>
  <c r="AJ9" i="79"/>
  <c r="AJ9" i="72"/>
  <c r="B18" i="67"/>
  <c r="AJ9" i="77"/>
  <c r="N26" i="26"/>
  <c r="O13" i="2"/>
  <c r="E17" i="67"/>
  <c r="P9" i="79"/>
  <c r="P9" i="77"/>
  <c r="P9" i="72"/>
  <c r="P9" i="71"/>
  <c r="P9" i="73"/>
  <c r="AI8" i="73"/>
  <c r="AI8" i="71"/>
  <c r="A17" i="67"/>
  <c r="AI8" i="72"/>
  <c r="AI8" i="79"/>
  <c r="AI8" i="77"/>
  <c r="P8" i="17"/>
  <c r="O25" i="26"/>
  <c r="P12" i="2"/>
  <c r="AJ12" i="2"/>
  <c r="AJ8" i="17"/>
  <c r="AK25" i="26"/>
  <c r="Q8" i="71"/>
  <c r="Q8" i="79"/>
  <c r="Q8" i="73"/>
  <c r="Q8" i="77"/>
  <c r="Q8" i="72"/>
  <c r="P435" i="26"/>
  <c r="P411" i="26"/>
  <c r="P382" i="26"/>
  <c r="P365" i="26"/>
  <c r="P303" i="26"/>
  <c r="P310" i="26"/>
  <c r="P378" i="26"/>
  <c r="P335" i="26"/>
  <c r="P408" i="26"/>
  <c r="P381" i="26"/>
  <c r="P409" i="26"/>
  <c r="P391" i="26"/>
  <c r="P423" i="26"/>
  <c r="P399" i="26"/>
  <c r="P368" i="26"/>
  <c r="P364" i="26"/>
  <c r="P345" i="26"/>
  <c r="P414" i="26"/>
  <c r="P354" i="26"/>
  <c r="P430" i="26"/>
  <c r="P358" i="26"/>
  <c r="P419" i="26"/>
  <c r="P325" i="26"/>
  <c r="P313" i="26"/>
  <c r="P434" i="26"/>
  <c r="P413" i="26"/>
  <c r="P387" i="26"/>
  <c r="P356" i="26"/>
  <c r="P348" i="26"/>
  <c r="P333" i="26"/>
  <c r="P402" i="26"/>
  <c r="P349" i="26"/>
  <c r="P331" i="26"/>
  <c r="P384" i="26"/>
  <c r="P324" i="26"/>
  <c r="P431" i="26"/>
  <c r="P332" i="26"/>
  <c r="P422" i="26"/>
  <c r="P401" i="26"/>
  <c r="P375" i="26"/>
  <c r="P424" i="26"/>
  <c r="P336" i="26"/>
  <c r="P326" i="26"/>
  <c r="P390" i="26"/>
  <c r="P337" i="26"/>
  <c r="P421" i="26"/>
  <c r="P386" i="26"/>
  <c r="P372" i="26"/>
  <c r="P362" i="26"/>
  <c r="P436" i="26"/>
  <c r="P389" i="26"/>
  <c r="P361" i="26"/>
  <c r="P404" i="26"/>
  <c r="P329" i="26"/>
  <c r="P314" i="26"/>
  <c r="P352" i="26"/>
  <c r="P318" i="26"/>
  <c r="P397" i="26"/>
  <c r="P328" i="26"/>
  <c r="P347" i="26"/>
  <c r="P320" i="26"/>
  <c r="O302" i="26"/>
  <c r="P377" i="26"/>
  <c r="P407" i="26"/>
  <c r="P392" i="26"/>
  <c r="P317" i="26"/>
  <c r="P330" i="26"/>
  <c r="P340" i="26"/>
  <c r="P306" i="26"/>
  <c r="P398" i="26"/>
  <c r="P373" i="26"/>
  <c r="P405" i="26"/>
  <c r="P406" i="26"/>
  <c r="P429" i="26"/>
  <c r="P363" i="26"/>
  <c r="P395" i="26"/>
  <c r="P380" i="26"/>
  <c r="P305" i="26"/>
  <c r="P312" i="26"/>
  <c r="P321" i="26"/>
  <c r="P350" i="26"/>
  <c r="P420" i="26"/>
  <c r="P360" i="26"/>
  <c r="P393" i="26"/>
  <c r="P344" i="26"/>
  <c r="P417" i="26"/>
  <c r="P412" i="26"/>
  <c r="P383" i="26"/>
  <c r="P366" i="26"/>
  <c r="P304" i="26"/>
  <c r="P342" i="26"/>
  <c r="P309" i="26"/>
  <c r="P338" i="26"/>
  <c r="P367" i="26"/>
  <c r="P418" i="26"/>
  <c r="P432" i="26"/>
  <c r="P428" i="26"/>
  <c r="P388" i="26"/>
  <c r="P371" i="26"/>
  <c r="P415" i="26"/>
  <c r="P346" i="26"/>
  <c r="P323" i="26"/>
  <c r="P353" i="26"/>
  <c r="P307" i="26"/>
  <c r="P410" i="26"/>
  <c r="P351" i="26"/>
  <c r="P433" i="26"/>
  <c r="P327" i="26"/>
  <c r="P416" i="26"/>
  <c r="P376" i="26"/>
  <c r="P357" i="26"/>
  <c r="P403" i="26"/>
  <c r="P334" i="26"/>
  <c r="P311" i="26"/>
  <c r="P339" i="26"/>
  <c r="P319" i="26"/>
  <c r="P400" i="26"/>
  <c r="P316" i="26"/>
  <c r="P374" i="26"/>
  <c r="P341" i="26"/>
  <c r="P425" i="26"/>
  <c r="P427" i="26"/>
  <c r="P394" i="26"/>
  <c r="P379" i="26"/>
  <c r="P315" i="26"/>
  <c r="P322" i="26"/>
  <c r="P308" i="26"/>
  <c r="P343" i="26"/>
  <c r="P396" i="26"/>
  <c r="P355" i="26"/>
  <c r="P385" i="26"/>
  <c r="P426" i="26"/>
  <c r="P359" i="26"/>
  <c r="AK302" i="26"/>
  <c r="AJ391" i="26"/>
  <c r="AJ363" i="26"/>
  <c r="AJ371" i="26"/>
  <c r="AJ318" i="26"/>
  <c r="AJ345" i="26"/>
  <c r="AJ323" i="26"/>
  <c r="AJ346" i="26"/>
  <c r="AJ397" i="26"/>
  <c r="AJ393" i="26"/>
  <c r="AJ426" i="26"/>
  <c r="AJ389" i="26"/>
  <c r="AJ330" i="26"/>
  <c r="AJ434" i="26"/>
  <c r="AJ379" i="26"/>
  <c r="AJ436" i="26"/>
  <c r="AJ357" i="26"/>
  <c r="AJ306" i="26"/>
  <c r="AJ333" i="26"/>
  <c r="AJ311" i="26"/>
  <c r="AJ350" i="26"/>
  <c r="AJ344" i="26"/>
  <c r="AJ427" i="26"/>
  <c r="AJ328" i="26"/>
  <c r="AJ349" i="26"/>
  <c r="AJ360" i="26"/>
  <c r="AJ422" i="26"/>
  <c r="AJ365" i="26"/>
  <c r="AJ362" i="26"/>
  <c r="AJ352" i="26"/>
  <c r="AJ356" i="26"/>
  <c r="AJ326" i="26"/>
  <c r="AJ304" i="26"/>
  <c r="AJ387" i="26"/>
  <c r="AJ324" i="26"/>
  <c r="AJ421" i="26"/>
  <c r="AJ313" i="26"/>
  <c r="AJ431" i="26"/>
  <c r="AJ414" i="26"/>
  <c r="AJ417" i="26"/>
  <c r="AJ321" i="26"/>
  <c r="AJ348" i="26"/>
  <c r="AJ314" i="26"/>
  <c r="AJ335" i="26"/>
  <c r="AJ325" i="26"/>
  <c r="AJ331" i="26"/>
  <c r="AJ418" i="26"/>
  <c r="AJ408" i="26"/>
  <c r="AJ339" i="26"/>
  <c r="AJ429" i="26"/>
  <c r="AJ402" i="26"/>
  <c r="AJ416" i="26"/>
  <c r="AJ309" i="26"/>
  <c r="AJ336" i="26"/>
  <c r="AJ394" i="26"/>
  <c r="AJ399" i="26"/>
  <c r="AJ351" i="26"/>
  <c r="AJ334" i="26"/>
  <c r="AJ386" i="26"/>
  <c r="AJ398" i="26"/>
  <c r="AJ415" i="26"/>
  <c r="AJ419" i="26"/>
  <c r="AJ390" i="26"/>
  <c r="AJ375" i="26"/>
  <c r="AJ353" i="26"/>
  <c r="AJ329" i="26"/>
  <c r="AJ368" i="26"/>
  <c r="AJ400" i="26"/>
  <c r="AJ374" i="26"/>
  <c r="AJ430" i="26"/>
  <c r="AJ316" i="26"/>
  <c r="AJ432" i="26"/>
  <c r="AJ404" i="26"/>
  <c r="AJ378" i="26"/>
  <c r="AJ361" i="26"/>
  <c r="AJ320" i="26"/>
  <c r="AJ317" i="26"/>
  <c r="AJ312" i="26"/>
  <c r="AJ367" i="26"/>
  <c r="AJ376" i="26"/>
  <c r="AJ359" i="26"/>
  <c r="AJ412" i="26"/>
  <c r="AJ396" i="26"/>
  <c r="AJ395" i="26"/>
  <c r="AJ347" i="26"/>
  <c r="AJ392" i="26"/>
  <c r="AJ364" i="26"/>
  <c r="AJ410" i="26"/>
  <c r="AJ308" i="26"/>
  <c r="AJ305" i="26"/>
  <c r="AJ341" i="26"/>
  <c r="AJ338" i="26"/>
  <c r="AJ388" i="26"/>
  <c r="AJ385" i="26"/>
  <c r="AJ343" i="26"/>
  <c r="AJ405" i="26"/>
  <c r="AJ425" i="26"/>
  <c r="AJ380" i="26"/>
  <c r="AJ413" i="26"/>
  <c r="AJ428" i="26"/>
  <c r="AJ319" i="26"/>
  <c r="AJ327" i="26"/>
  <c r="AJ322" i="26"/>
  <c r="AJ373" i="26"/>
  <c r="AJ366" i="26"/>
  <c r="AJ381" i="26"/>
  <c r="AJ358" i="26"/>
  <c r="AJ411" i="26"/>
  <c r="AJ303" i="26"/>
  <c r="AJ424" i="26"/>
  <c r="AJ354" i="26"/>
  <c r="AJ401" i="26"/>
  <c r="AJ407" i="26"/>
  <c r="AJ307" i="26"/>
  <c r="AJ315" i="26"/>
  <c r="AJ310" i="26"/>
  <c r="AJ355" i="26"/>
  <c r="AJ372" i="26"/>
  <c r="AJ420" i="26"/>
  <c r="AJ384" i="26"/>
  <c r="AJ435" i="26"/>
  <c r="AJ382" i="26"/>
  <c r="AJ423" i="26"/>
  <c r="AJ403" i="26"/>
  <c r="AJ377" i="26"/>
  <c r="AJ383" i="26"/>
  <c r="AJ337" i="26"/>
  <c r="AJ406" i="26"/>
  <c r="AJ342" i="26"/>
  <c r="AJ332" i="26"/>
  <c r="AJ340" i="26"/>
  <c r="AJ409" i="26"/>
  <c r="AJ433" i="26"/>
  <c r="AK31" i="26"/>
  <c r="AK84" i="82" s="1"/>
  <c r="AK30" i="26"/>
  <c r="AL26" i="26"/>
  <c r="Y18" i="17" s="1"/>
  <c r="AJ39" i="17"/>
  <c r="AJ45" i="72"/>
  <c r="AJ48" i="73"/>
  <c r="AJ21" i="77"/>
  <c r="AJ67" i="71"/>
  <c r="AJ28" i="17"/>
  <c r="AJ41" i="17"/>
  <c r="O1036" i="26"/>
  <c r="O1024" i="26"/>
  <c r="O1012" i="26"/>
  <c r="O1000" i="26"/>
  <c r="O985" i="26"/>
  <c r="O975" i="26"/>
  <c r="O961" i="26"/>
  <c r="O946" i="26"/>
  <c r="O935" i="26"/>
  <c r="O898" i="26"/>
  <c r="O914" i="26"/>
  <c r="O904" i="26"/>
  <c r="O882" i="26"/>
  <c r="O908" i="26"/>
  <c r="O862" i="26"/>
  <c r="O850" i="26"/>
  <c r="O825" i="26"/>
  <c r="O813" i="26"/>
  <c r="O808" i="26"/>
  <c r="O796" i="26"/>
  <c r="O784" i="26"/>
  <c r="O776" i="26"/>
  <c r="O752" i="26"/>
  <c r="O740" i="26"/>
  <c r="O735" i="26"/>
  <c r="O723" i="26"/>
  <c r="O711" i="26"/>
  <c r="O685" i="26"/>
  <c r="O695" i="26"/>
  <c r="O662" i="26"/>
  <c r="O700" i="26"/>
  <c r="O618" i="26"/>
  <c r="O640" i="26"/>
  <c r="O628" i="26"/>
  <c r="O609" i="26"/>
  <c r="O597" i="26"/>
  <c r="O587" i="26"/>
  <c r="O573" i="26"/>
  <c r="O561" i="26"/>
  <c r="O539" i="26"/>
  <c r="O555" i="26"/>
  <c r="O519" i="26"/>
  <c r="O507" i="26"/>
  <c r="O495" i="26"/>
  <c r="O483" i="26"/>
  <c r="O928" i="26"/>
  <c r="O754" i="26"/>
  <c r="O575" i="26"/>
  <c r="O1035" i="26"/>
  <c r="O1023" i="26"/>
  <c r="O1011" i="26"/>
  <c r="O999" i="26"/>
  <c r="O983" i="26"/>
  <c r="O974" i="26"/>
  <c r="O959" i="26"/>
  <c r="O962" i="26"/>
  <c r="O934" i="26"/>
  <c r="O897" i="26"/>
  <c r="O922" i="26"/>
  <c r="O891" i="26"/>
  <c r="O881" i="26"/>
  <c r="O873" i="26"/>
  <c r="O861" i="26"/>
  <c r="O849" i="26"/>
  <c r="O824" i="26"/>
  <c r="O812" i="26"/>
  <c r="O807" i="26"/>
  <c r="O795" i="26"/>
  <c r="O783" i="26"/>
  <c r="O775" i="26"/>
  <c r="O751" i="26"/>
  <c r="O739" i="26"/>
  <c r="O734" i="26"/>
  <c r="O722" i="26"/>
  <c r="O710" i="26"/>
  <c r="O684" i="26"/>
  <c r="O694" i="26"/>
  <c r="O661" i="26"/>
  <c r="O674" i="26"/>
  <c r="O617" i="26"/>
  <c r="O639" i="26"/>
  <c r="O627" i="26"/>
  <c r="O608" i="26"/>
  <c r="O596" i="26"/>
  <c r="O586" i="26"/>
  <c r="O572" i="26"/>
  <c r="O584" i="26"/>
  <c r="O538" i="26"/>
  <c r="O560" i="26"/>
  <c r="O518" i="26"/>
  <c r="O506" i="26"/>
  <c r="O494" i="26"/>
  <c r="O529" i="26"/>
  <c r="O1014" i="26"/>
  <c r="O884" i="26"/>
  <c r="O786" i="26"/>
  <c r="O664" i="26"/>
  <c r="O563" i="26"/>
  <c r="O1034" i="26"/>
  <c r="O1022" i="26"/>
  <c r="O1010" i="26"/>
  <c r="O996" i="26"/>
  <c r="O990" i="26"/>
  <c r="O973" i="26"/>
  <c r="O955" i="26"/>
  <c r="O960" i="26"/>
  <c r="O933" i="26"/>
  <c r="O896" i="26"/>
  <c r="O924" i="26"/>
  <c r="O957" i="26"/>
  <c r="O880" i="26"/>
  <c r="O872" i="26"/>
  <c r="O860" i="26"/>
  <c r="O848" i="26"/>
  <c r="O823" i="26"/>
  <c r="O841" i="26"/>
  <c r="O806" i="26"/>
  <c r="O794" i="26"/>
  <c r="O840" i="26"/>
  <c r="O774" i="26"/>
  <c r="O750" i="26"/>
  <c r="O738" i="26"/>
  <c r="O733" i="26"/>
  <c r="O721" i="26"/>
  <c r="O709" i="26"/>
  <c r="O683" i="26"/>
  <c r="O672" i="26"/>
  <c r="O660" i="26"/>
  <c r="O698" i="26"/>
  <c r="O616" i="26"/>
  <c r="O638" i="26"/>
  <c r="O626" i="26"/>
  <c r="O607" i="26"/>
  <c r="O595" i="26"/>
  <c r="O585" i="26"/>
  <c r="O571" i="26"/>
  <c r="O549" i="26"/>
  <c r="O537" i="26"/>
  <c r="O553" i="26"/>
  <c r="O517" i="26"/>
  <c r="O505" i="26"/>
  <c r="O493" i="26"/>
  <c r="O525" i="26"/>
  <c r="O1026" i="26"/>
  <c r="O916" i="26"/>
  <c r="O810" i="26"/>
  <c r="O687" i="26"/>
  <c r="O654" i="26"/>
  <c r="O1033" i="26"/>
  <c r="O1021" i="26"/>
  <c r="O1009" i="26"/>
  <c r="O997" i="26"/>
  <c r="O986" i="26"/>
  <c r="O972" i="26"/>
  <c r="O954" i="26"/>
  <c r="O945" i="26"/>
  <c r="O932" i="26"/>
  <c r="O895" i="26"/>
  <c r="O926" i="26"/>
  <c r="O893" i="26"/>
  <c r="O879" i="26"/>
  <c r="O871" i="26"/>
  <c r="O859" i="26"/>
  <c r="O847" i="26"/>
  <c r="O822" i="26"/>
  <c r="O838" i="26"/>
  <c r="O805" i="26"/>
  <c r="O793" i="26"/>
  <c r="O837" i="26"/>
  <c r="O773" i="26"/>
  <c r="O749" i="26"/>
  <c r="O737" i="26"/>
  <c r="O732" i="26"/>
  <c r="O720" i="26"/>
  <c r="O708" i="26"/>
  <c r="O682" i="26"/>
  <c r="O671" i="26"/>
  <c r="O659" i="26"/>
  <c r="O677" i="26"/>
  <c r="O615" i="26"/>
  <c r="O637" i="26"/>
  <c r="O625" i="26"/>
  <c r="O606" i="26"/>
  <c r="O594" i="26"/>
  <c r="O582" i="26"/>
  <c r="O570" i="26"/>
  <c r="O548" i="26"/>
  <c r="O536" i="26"/>
  <c r="O559" i="26"/>
  <c r="O516" i="26"/>
  <c r="O504" i="26"/>
  <c r="O492" i="26"/>
  <c r="O528" i="26"/>
  <c r="O948" i="26"/>
  <c r="O827" i="26"/>
  <c r="O713" i="26"/>
  <c r="O611" i="26"/>
  <c r="O1032" i="26"/>
  <c r="O1020" i="26"/>
  <c r="O1008" i="26"/>
  <c r="O998" i="26"/>
  <c r="O969" i="26"/>
  <c r="O968" i="26"/>
  <c r="O966" i="26"/>
  <c r="O942" i="26"/>
  <c r="O931" i="26"/>
  <c r="O894" i="26"/>
  <c r="O912" i="26"/>
  <c r="O892" i="26"/>
  <c r="O878" i="26"/>
  <c r="O870" i="26"/>
  <c r="O858" i="26"/>
  <c r="O846" i="26"/>
  <c r="O821" i="26"/>
  <c r="O835" i="26"/>
  <c r="O804" i="26"/>
  <c r="O792" i="26"/>
  <c r="O834" i="26"/>
  <c r="O772" i="26"/>
  <c r="O748" i="26"/>
  <c r="O770" i="26"/>
  <c r="O731" i="26"/>
  <c r="O719" i="26"/>
  <c r="O707" i="26"/>
  <c r="O681" i="26"/>
  <c r="O670" i="26"/>
  <c r="O658" i="26"/>
  <c r="O673" i="26"/>
  <c r="O614" i="26"/>
  <c r="O636" i="26"/>
  <c r="O624" i="26"/>
  <c r="O605" i="26"/>
  <c r="O593" i="26"/>
  <c r="O581" i="26"/>
  <c r="O569" i="26"/>
  <c r="O547" i="26"/>
  <c r="O535" i="26"/>
  <c r="O558" i="26"/>
  <c r="O515" i="26"/>
  <c r="O503" i="26"/>
  <c r="O491" i="26"/>
  <c r="O524" i="26"/>
  <c r="O965" i="26"/>
  <c r="O852" i="26"/>
  <c r="O725" i="26"/>
  <c r="O630" i="26"/>
  <c r="O497" i="26"/>
  <c r="O1031" i="26"/>
  <c r="O1019" i="26"/>
  <c r="O1007" i="26"/>
  <c r="O995" i="26"/>
  <c r="O982" i="26"/>
  <c r="O987" i="26"/>
  <c r="O964" i="26"/>
  <c r="O958" i="26"/>
  <c r="O930" i="26"/>
  <c r="O921" i="26"/>
  <c r="O909" i="26"/>
  <c r="O905" i="26"/>
  <c r="O877" i="26"/>
  <c r="O869" i="26"/>
  <c r="O857" i="26"/>
  <c r="O845" i="26"/>
  <c r="O820" i="26"/>
  <c r="O832" i="26"/>
  <c r="O803" i="26"/>
  <c r="O791" i="26"/>
  <c r="O811" i="26"/>
  <c r="O771" i="26"/>
  <c r="O747" i="26"/>
  <c r="O769" i="26"/>
  <c r="O730" i="26"/>
  <c r="O718" i="26"/>
  <c r="O706" i="26"/>
  <c r="O680" i="26"/>
  <c r="O669" i="26"/>
  <c r="O657" i="26"/>
  <c r="O655" i="26"/>
  <c r="O699" i="26"/>
  <c r="O635" i="26"/>
  <c r="O623" i="26"/>
  <c r="O604" i="26"/>
  <c r="O592" i="26"/>
  <c r="O580" i="26"/>
  <c r="O568" i="26"/>
  <c r="O546" i="26"/>
  <c r="O534" i="26"/>
  <c r="O557" i="26"/>
  <c r="O514" i="26"/>
  <c r="O502" i="26"/>
  <c r="O490" i="26"/>
  <c r="O527" i="26"/>
  <c r="O977" i="26"/>
  <c r="O815" i="26"/>
  <c r="O696" i="26"/>
  <c r="O541" i="26"/>
  <c r="O1030" i="26"/>
  <c r="O1018" i="26"/>
  <c r="O1006" i="26"/>
  <c r="O994" i="26"/>
  <c r="O981" i="26"/>
  <c r="O956" i="26"/>
  <c r="O952" i="26"/>
  <c r="O941" i="26"/>
  <c r="O929" i="26"/>
  <c r="O920" i="26"/>
  <c r="O906" i="26"/>
  <c r="O890" i="26"/>
  <c r="O876" i="26"/>
  <c r="O868" i="26"/>
  <c r="O856" i="26"/>
  <c r="O844" i="26"/>
  <c r="O819" i="26"/>
  <c r="O842" i="26"/>
  <c r="O802" i="26"/>
  <c r="O790" i="26"/>
  <c r="O782" i="26"/>
  <c r="O758" i="26"/>
  <c r="O746" i="26"/>
  <c r="O768" i="26"/>
  <c r="O729" i="26"/>
  <c r="O717" i="26"/>
  <c r="O705" i="26"/>
  <c r="O679" i="26"/>
  <c r="O668" i="26"/>
  <c r="O656" i="26"/>
  <c r="O650" i="26"/>
  <c r="O646" i="26"/>
  <c r="O634" i="26"/>
  <c r="O648" i="26"/>
  <c r="O603" i="26"/>
  <c r="O591" i="26"/>
  <c r="O579" i="26"/>
  <c r="O567" i="26"/>
  <c r="O545" i="26"/>
  <c r="O533" i="26"/>
  <c r="O556" i="26"/>
  <c r="O513" i="26"/>
  <c r="O501" i="26"/>
  <c r="O489" i="26"/>
  <c r="O485" i="26"/>
  <c r="O1029" i="26"/>
  <c r="O1017" i="26"/>
  <c r="O1005" i="26"/>
  <c r="O993" i="26"/>
  <c r="O980" i="26"/>
  <c r="O953" i="26"/>
  <c r="O951" i="26"/>
  <c r="O940" i="26"/>
  <c r="O943" i="26"/>
  <c r="O919" i="26"/>
  <c r="O927" i="26"/>
  <c r="O887" i="26"/>
  <c r="O875" i="26"/>
  <c r="O867" i="26"/>
  <c r="O855" i="26"/>
  <c r="O843" i="26"/>
  <c r="O818" i="26"/>
  <c r="O839" i="26"/>
  <c r="O801" i="26"/>
  <c r="O789" i="26"/>
  <c r="O781" i="26"/>
  <c r="O757" i="26"/>
  <c r="O745" i="26"/>
  <c r="O767" i="26"/>
  <c r="O728" i="26"/>
  <c r="O716" i="26"/>
  <c r="O736" i="26"/>
  <c r="O678" i="26"/>
  <c r="O667" i="26"/>
  <c r="O693" i="26"/>
  <c r="O675" i="26"/>
  <c r="O645" i="26"/>
  <c r="O633" i="26"/>
  <c r="O649" i="26"/>
  <c r="O602" i="26"/>
  <c r="O590" i="26"/>
  <c r="O578" i="26"/>
  <c r="O566" i="26"/>
  <c r="O544" i="26"/>
  <c r="O532" i="26"/>
  <c r="O526" i="26"/>
  <c r="O512" i="26"/>
  <c r="O500" i="26"/>
  <c r="O488" i="26"/>
  <c r="O1002" i="26"/>
  <c r="O889" i="26"/>
  <c r="O778" i="26"/>
  <c r="O653" i="26"/>
  <c r="O554" i="26"/>
  <c r="O1028" i="26"/>
  <c r="O1016" i="26"/>
  <c r="O1004" i="26"/>
  <c r="O992" i="26"/>
  <c r="O979" i="26"/>
  <c r="O989" i="26"/>
  <c r="O950" i="26"/>
  <c r="O939" i="26"/>
  <c r="O944" i="26"/>
  <c r="O918" i="26"/>
  <c r="O903" i="26"/>
  <c r="O886" i="26"/>
  <c r="O874" i="26"/>
  <c r="O866" i="26"/>
  <c r="O854" i="26"/>
  <c r="O829" i="26"/>
  <c r="O817" i="26"/>
  <c r="O836" i="26"/>
  <c r="O800" i="26"/>
  <c r="O788" i="26"/>
  <c r="O780" i="26"/>
  <c r="O756" i="26"/>
  <c r="O744" i="26"/>
  <c r="O766" i="26"/>
  <c r="O727" i="26"/>
  <c r="O715" i="26"/>
  <c r="O689" i="26"/>
  <c r="O704" i="26"/>
  <c r="O666" i="26"/>
  <c r="O692" i="26"/>
  <c r="O652" i="26"/>
  <c r="O644" i="26"/>
  <c r="O632" i="26"/>
  <c r="O613" i="26"/>
  <c r="O601" i="26"/>
  <c r="O589" i="26"/>
  <c r="O577" i="26"/>
  <c r="O565" i="26"/>
  <c r="O543" i="26"/>
  <c r="O531" i="26"/>
  <c r="O523" i="26"/>
  <c r="O511" i="26"/>
  <c r="O499" i="26"/>
  <c r="O487" i="26"/>
  <c r="N482" i="26"/>
  <c r="O910" i="26"/>
  <c r="O742" i="26"/>
  <c r="O599" i="26"/>
  <c r="O1038" i="26"/>
  <c r="O1027" i="26"/>
  <c r="O1015" i="26"/>
  <c r="O1003" i="26"/>
  <c r="O991" i="26"/>
  <c r="O978" i="26"/>
  <c r="O967" i="26"/>
  <c r="O949" i="26"/>
  <c r="O938" i="26"/>
  <c r="O923" i="26"/>
  <c r="O917" i="26"/>
  <c r="O913" i="26"/>
  <c r="O885" i="26"/>
  <c r="O911" i="26"/>
  <c r="O865" i="26"/>
  <c r="O853" i="26"/>
  <c r="O828" i="26"/>
  <c r="O816" i="26"/>
  <c r="O833" i="26"/>
  <c r="O799" i="26"/>
  <c r="O787" i="26"/>
  <c r="O779" i="26"/>
  <c r="O755" i="26"/>
  <c r="O743" i="26"/>
  <c r="O765" i="26"/>
  <c r="O726" i="26"/>
  <c r="O714" i="26"/>
  <c r="O688" i="26"/>
  <c r="O697" i="26"/>
  <c r="O665" i="26"/>
  <c r="O703" i="26"/>
  <c r="O647" i="26"/>
  <c r="O643" i="26"/>
  <c r="O631" i="26"/>
  <c r="O612" i="26"/>
  <c r="O600" i="26"/>
  <c r="O588" i="26"/>
  <c r="O576" i="26"/>
  <c r="O564" i="26"/>
  <c r="O542" i="26"/>
  <c r="O530" i="26"/>
  <c r="O522" i="26"/>
  <c r="O510" i="26"/>
  <c r="O498" i="26"/>
  <c r="O486" i="26"/>
  <c r="O984" i="26"/>
  <c r="O864" i="26"/>
  <c r="O764" i="26"/>
  <c r="O642" i="26"/>
  <c r="O521" i="26"/>
  <c r="O1037" i="26"/>
  <c r="O1025" i="26"/>
  <c r="O1013" i="26"/>
  <c r="O1001" i="26"/>
  <c r="O988" i="26"/>
  <c r="O976" i="26"/>
  <c r="O963" i="26"/>
  <c r="O947" i="26"/>
  <c r="O936" i="26"/>
  <c r="O925" i="26"/>
  <c r="O915" i="26"/>
  <c r="O907" i="26"/>
  <c r="O883" i="26"/>
  <c r="O888" i="26"/>
  <c r="O863" i="26"/>
  <c r="O851" i="26"/>
  <c r="O826" i="26"/>
  <c r="O814" i="26"/>
  <c r="O809" i="26"/>
  <c r="O797" i="26"/>
  <c r="O785" i="26"/>
  <c r="O777" i="26"/>
  <c r="O753" i="26"/>
  <c r="O741" i="26"/>
  <c r="O763" i="26"/>
  <c r="O724" i="26"/>
  <c r="O712" i="26"/>
  <c r="O686" i="26"/>
  <c r="O676" i="26"/>
  <c r="O663" i="26"/>
  <c r="O701" i="26"/>
  <c r="O651" i="26"/>
  <c r="O641" i="26"/>
  <c r="O629" i="26"/>
  <c r="O610" i="26"/>
  <c r="O598" i="26"/>
  <c r="O583" i="26"/>
  <c r="O574" i="26"/>
  <c r="O562" i="26"/>
  <c r="O540" i="26"/>
  <c r="O552" i="26"/>
  <c r="O520" i="26"/>
  <c r="O508" i="26"/>
  <c r="O496" i="26"/>
  <c r="O484" i="26"/>
  <c r="O937" i="26"/>
  <c r="O798" i="26"/>
  <c r="O702" i="26"/>
  <c r="O509" i="26"/>
  <c r="AM482" i="26"/>
  <c r="AL1038" i="26"/>
  <c r="AL1037" i="26"/>
  <c r="AL1036" i="26"/>
  <c r="AL1035" i="26"/>
  <c r="AL1034" i="26"/>
  <c r="AL1033" i="26"/>
  <c r="AL1032" i="26"/>
  <c r="AL1031" i="26"/>
  <c r="AL1030" i="26"/>
  <c r="AL1029" i="26"/>
  <c r="AL1028" i="26"/>
  <c r="AL1027" i="26"/>
  <c r="AL1026" i="26"/>
  <c r="AL1025" i="26"/>
  <c r="AL1024" i="26"/>
  <c r="AL1023" i="26"/>
  <c r="AL1022" i="26"/>
  <c r="AL1021" i="26"/>
  <c r="AL1020" i="26"/>
  <c r="AL1019" i="26"/>
  <c r="AL1018" i="26"/>
  <c r="AL1017" i="26"/>
  <c r="AL1016" i="26"/>
  <c r="AL1015" i="26"/>
  <c r="AL1014" i="26"/>
  <c r="AL1013" i="26"/>
  <c r="AL1012" i="26"/>
  <c r="AL1011" i="26"/>
  <c r="AL1010" i="26"/>
  <c r="AL1009" i="26"/>
  <c r="AL1008" i="26"/>
  <c r="AL1007" i="26"/>
  <c r="AL1006" i="26"/>
  <c r="AL1005" i="26"/>
  <c r="AL1004" i="26"/>
  <c r="AL1003" i="26"/>
  <c r="AL1002" i="26"/>
  <c r="AL1001" i="26"/>
  <c r="AL1000" i="26"/>
  <c r="AL998" i="26"/>
  <c r="AL999" i="26"/>
  <c r="AL996" i="26"/>
  <c r="AL997" i="26"/>
  <c r="AL990" i="26"/>
  <c r="AL982" i="26"/>
  <c r="AL987" i="26"/>
  <c r="AL989" i="26"/>
  <c r="AL984" i="26"/>
  <c r="AL983" i="26"/>
  <c r="AL988" i="26"/>
  <c r="AL985" i="26"/>
  <c r="AL995" i="26"/>
  <c r="AL994" i="26"/>
  <c r="AL993" i="26"/>
  <c r="AL992" i="26"/>
  <c r="AL991" i="26"/>
  <c r="AL981" i="26"/>
  <c r="AL980" i="26"/>
  <c r="AL979" i="26"/>
  <c r="AL978" i="26"/>
  <c r="AL977" i="26"/>
  <c r="AL976" i="26"/>
  <c r="AL975" i="26"/>
  <c r="AL974" i="26"/>
  <c r="AL973" i="26"/>
  <c r="AL986" i="26"/>
  <c r="AL969" i="26"/>
  <c r="AL967" i="26"/>
  <c r="AL966" i="26"/>
  <c r="AL965" i="26"/>
  <c r="AL964" i="26"/>
  <c r="AL963" i="26"/>
  <c r="AL962" i="26"/>
  <c r="AL961" i="26"/>
  <c r="AL960" i="26"/>
  <c r="AL959" i="26"/>
  <c r="AL958" i="26"/>
  <c r="AL957" i="26"/>
  <c r="AL956" i="26"/>
  <c r="AL955" i="26"/>
  <c r="AL968" i="26"/>
  <c r="AL972" i="26"/>
  <c r="AL954" i="26"/>
  <c r="AL944" i="26"/>
  <c r="AL942" i="26"/>
  <c r="AL941" i="26"/>
  <c r="AL940" i="26"/>
  <c r="AL939" i="26"/>
  <c r="AL938" i="26"/>
  <c r="AL937" i="26"/>
  <c r="AL936" i="26"/>
  <c r="AL935" i="26"/>
  <c r="AL934" i="26"/>
  <c r="AL933" i="26"/>
  <c r="AL932" i="26"/>
  <c r="AL931" i="26"/>
  <c r="AL930" i="26"/>
  <c r="AL929" i="26"/>
  <c r="AL928" i="26"/>
  <c r="AL953" i="26"/>
  <c r="AL952" i="26"/>
  <c r="AL951" i="26"/>
  <c r="AL950" i="26"/>
  <c r="AL949" i="26"/>
  <c r="AL948" i="26"/>
  <c r="AL947" i="26"/>
  <c r="AL946" i="26"/>
  <c r="AL945" i="26"/>
  <c r="AL943" i="26"/>
  <c r="AL923" i="26"/>
  <c r="AL924" i="26"/>
  <c r="AL921" i="26"/>
  <c r="AL920" i="26"/>
  <c r="AL919" i="26"/>
  <c r="AL918" i="26"/>
  <c r="AL917" i="26"/>
  <c r="AL916" i="26"/>
  <c r="AL915" i="26"/>
  <c r="AL914" i="26"/>
  <c r="AL913" i="26"/>
  <c r="AL912" i="26"/>
  <c r="AL911" i="26"/>
  <c r="AL910" i="26"/>
  <c r="AL909" i="26"/>
  <c r="AL908" i="26"/>
  <c r="AL907" i="26"/>
  <c r="AL906" i="26"/>
  <c r="AL905" i="26"/>
  <c r="AL904" i="26"/>
  <c r="AL926" i="26"/>
  <c r="AL927" i="26"/>
  <c r="AL896" i="26"/>
  <c r="AL892" i="26"/>
  <c r="AL903" i="26"/>
  <c r="AL898" i="26"/>
  <c r="AL893" i="26"/>
  <c r="AL925" i="26"/>
  <c r="AL895" i="26"/>
  <c r="AL891" i="26"/>
  <c r="AL890" i="26"/>
  <c r="AL889" i="26"/>
  <c r="AL888" i="26"/>
  <c r="AL897" i="26"/>
  <c r="AL887" i="26"/>
  <c r="AL894" i="26"/>
  <c r="AL886" i="26"/>
  <c r="AL885" i="26"/>
  <c r="AL884" i="26"/>
  <c r="AL883" i="26"/>
  <c r="AL882" i="26"/>
  <c r="AL881" i="26"/>
  <c r="AL880" i="26"/>
  <c r="AL879" i="26"/>
  <c r="AL878" i="26"/>
  <c r="AL877" i="26"/>
  <c r="AL876" i="26"/>
  <c r="AL875" i="26"/>
  <c r="AL874" i="26"/>
  <c r="AL873" i="26"/>
  <c r="AL922" i="26"/>
  <c r="AL872" i="26"/>
  <c r="AL871" i="26"/>
  <c r="AL870" i="26"/>
  <c r="AL869" i="26"/>
  <c r="AL868" i="26"/>
  <c r="AL867" i="26"/>
  <c r="AL866" i="26"/>
  <c r="AL865" i="26"/>
  <c r="AL864" i="26"/>
  <c r="AL863" i="26"/>
  <c r="AL862" i="26"/>
  <c r="AL861" i="26"/>
  <c r="AL860" i="26"/>
  <c r="AL859" i="26"/>
  <c r="AL858" i="26"/>
  <c r="AL857" i="26"/>
  <c r="AL856" i="26"/>
  <c r="AL855" i="26"/>
  <c r="AL854" i="26"/>
  <c r="AL853" i="26"/>
  <c r="AL852" i="26"/>
  <c r="AL851" i="26"/>
  <c r="AL850" i="26"/>
  <c r="AL849" i="26"/>
  <c r="AL848" i="26"/>
  <c r="AL847" i="26"/>
  <c r="AL846" i="26"/>
  <c r="AL845" i="26"/>
  <c r="AL844" i="26"/>
  <c r="AL843" i="26"/>
  <c r="AL842" i="26"/>
  <c r="AL841" i="26"/>
  <c r="AL840" i="26"/>
  <c r="AL839" i="26"/>
  <c r="AL838" i="26"/>
  <c r="AL837" i="26"/>
  <c r="AL836" i="26"/>
  <c r="AL835" i="26"/>
  <c r="AL834" i="26"/>
  <c r="AL833" i="26"/>
  <c r="AL832" i="26"/>
  <c r="AL811" i="26"/>
  <c r="AL827" i="26"/>
  <c r="AL826" i="26"/>
  <c r="AL825" i="26"/>
  <c r="AL820" i="26"/>
  <c r="AL818" i="26"/>
  <c r="AL816" i="26"/>
  <c r="AL814" i="26"/>
  <c r="AL812" i="26"/>
  <c r="AL824" i="26"/>
  <c r="AL823" i="26"/>
  <c r="AL828" i="26"/>
  <c r="AL822" i="26"/>
  <c r="AL810" i="26"/>
  <c r="AL809" i="26"/>
  <c r="AL808" i="26"/>
  <c r="AL807" i="26"/>
  <c r="AL806" i="26"/>
  <c r="AL805" i="26"/>
  <c r="AL804" i="26"/>
  <c r="AL803" i="26"/>
  <c r="AL802" i="26"/>
  <c r="AL801" i="26"/>
  <c r="AL800" i="26"/>
  <c r="AL799" i="26"/>
  <c r="AL798" i="26"/>
  <c r="AL797" i="26"/>
  <c r="AL821" i="26"/>
  <c r="AL819" i="26"/>
  <c r="AL817" i="26"/>
  <c r="AL815" i="26"/>
  <c r="AL813" i="26"/>
  <c r="AL792" i="26"/>
  <c r="AL791" i="26"/>
  <c r="AL789" i="26"/>
  <c r="AL787" i="26"/>
  <c r="AL785" i="26"/>
  <c r="AL781" i="26"/>
  <c r="AL780" i="26"/>
  <c r="AL779" i="26"/>
  <c r="AL778" i="26"/>
  <c r="AL777" i="26"/>
  <c r="AL776" i="26"/>
  <c r="AL775" i="26"/>
  <c r="AL774" i="26"/>
  <c r="AL773" i="26"/>
  <c r="AL796" i="26"/>
  <c r="AL795" i="26"/>
  <c r="AL783" i="26"/>
  <c r="AL829" i="26"/>
  <c r="AL794" i="26"/>
  <c r="AL784" i="26"/>
  <c r="AL782" i="26"/>
  <c r="AL786" i="26"/>
  <c r="AL793" i="26"/>
  <c r="AL788" i="26"/>
  <c r="AL790" i="26"/>
  <c r="AL772" i="26"/>
  <c r="AL758" i="26"/>
  <c r="AL757" i="26"/>
  <c r="AL756" i="26"/>
  <c r="AL755" i="26"/>
  <c r="AL754" i="26"/>
  <c r="AL753" i="26"/>
  <c r="AL752" i="26"/>
  <c r="AL751" i="26"/>
  <c r="AL750" i="26"/>
  <c r="AL749" i="26"/>
  <c r="AL748" i="26"/>
  <c r="AL747" i="26"/>
  <c r="AL746" i="26"/>
  <c r="AL745" i="26"/>
  <c r="AL744" i="26"/>
  <c r="AL743" i="26"/>
  <c r="AL742" i="26"/>
  <c r="AL741" i="26"/>
  <c r="AL740" i="26"/>
  <c r="AL739" i="26"/>
  <c r="AL738" i="26"/>
  <c r="AL737" i="26"/>
  <c r="AL736" i="26"/>
  <c r="AL735" i="26"/>
  <c r="AL771" i="26"/>
  <c r="AL769" i="26"/>
  <c r="AL768" i="26"/>
  <c r="AL767" i="26"/>
  <c r="AL766" i="26"/>
  <c r="AL765" i="26"/>
  <c r="AL764" i="26"/>
  <c r="AL763" i="26"/>
  <c r="AL734" i="26"/>
  <c r="AL733" i="26"/>
  <c r="AL732" i="26"/>
  <c r="AL731" i="26"/>
  <c r="AL730" i="26"/>
  <c r="AL729" i="26"/>
  <c r="AL728" i="26"/>
  <c r="AL727" i="26"/>
  <c r="AL726" i="26"/>
  <c r="AL725" i="26"/>
  <c r="AL724" i="26"/>
  <c r="AL723" i="26"/>
  <c r="AL722" i="26"/>
  <c r="AL721" i="26"/>
  <c r="AL720" i="26"/>
  <c r="AL719" i="26"/>
  <c r="AL718" i="26"/>
  <c r="AL717" i="26"/>
  <c r="AL716" i="26"/>
  <c r="AL715" i="26"/>
  <c r="AL714" i="26"/>
  <c r="AL713" i="26"/>
  <c r="AL712" i="26"/>
  <c r="AL711" i="26"/>
  <c r="AL710" i="26"/>
  <c r="AL709" i="26"/>
  <c r="AL708" i="26"/>
  <c r="AL707" i="26"/>
  <c r="AL706" i="26"/>
  <c r="AL705" i="26"/>
  <c r="AL770" i="26"/>
  <c r="AL703" i="26"/>
  <c r="AL702" i="26"/>
  <c r="AL701" i="26"/>
  <c r="AL700" i="26"/>
  <c r="AL699" i="26"/>
  <c r="AL698" i="26"/>
  <c r="AL697" i="26"/>
  <c r="AL696" i="26"/>
  <c r="AL695" i="26"/>
  <c r="AL694" i="26"/>
  <c r="AL693" i="26"/>
  <c r="AL692" i="26"/>
  <c r="AL689" i="26"/>
  <c r="AL704" i="26"/>
  <c r="AL688" i="26"/>
  <c r="AL687" i="26"/>
  <c r="AL681" i="26"/>
  <c r="AL677" i="26"/>
  <c r="AL674" i="26"/>
  <c r="AL686" i="26"/>
  <c r="AL676" i="26"/>
  <c r="AL685" i="26"/>
  <c r="AL673" i="26"/>
  <c r="AL671" i="26"/>
  <c r="AL670" i="26"/>
  <c r="AL669" i="26"/>
  <c r="AL668" i="26"/>
  <c r="AL667" i="26"/>
  <c r="AL666" i="26"/>
  <c r="AL665" i="26"/>
  <c r="AL664" i="26"/>
  <c r="AL663" i="26"/>
  <c r="AL662" i="26"/>
  <c r="AL661" i="26"/>
  <c r="AL660" i="26"/>
  <c r="AL659" i="26"/>
  <c r="AL658" i="26"/>
  <c r="AL657" i="26"/>
  <c r="AL656" i="26"/>
  <c r="AL684" i="26"/>
  <c r="AL678" i="26"/>
  <c r="AL683" i="26"/>
  <c r="AL672" i="26"/>
  <c r="AL682" i="26"/>
  <c r="AL679" i="26"/>
  <c r="AL675" i="26"/>
  <c r="AL680" i="26"/>
  <c r="AL653" i="26"/>
  <c r="AL647" i="26"/>
  <c r="AL654" i="26"/>
  <c r="AL650" i="26"/>
  <c r="AL655" i="26"/>
  <c r="AL652" i="26"/>
  <c r="AL651" i="26"/>
  <c r="AL648" i="26"/>
  <c r="AL649" i="26"/>
  <c r="AL645" i="26"/>
  <c r="AL644" i="26"/>
  <c r="AL643" i="26"/>
  <c r="AL642" i="26"/>
  <c r="AL641" i="26"/>
  <c r="AL640" i="26"/>
  <c r="AL639" i="26"/>
  <c r="AL638" i="26"/>
  <c r="AL637" i="26"/>
  <c r="AL636" i="26"/>
  <c r="AL635" i="26"/>
  <c r="AL634" i="26"/>
  <c r="AL633" i="26"/>
  <c r="AL632" i="26"/>
  <c r="AL631" i="26"/>
  <c r="AL630" i="26"/>
  <c r="AL629" i="26"/>
  <c r="AL628" i="26"/>
  <c r="AL627" i="26"/>
  <c r="AL626" i="26"/>
  <c r="AL625" i="26"/>
  <c r="AL624" i="26"/>
  <c r="AL623" i="26"/>
  <c r="AL613" i="26"/>
  <c r="AL616" i="26"/>
  <c r="AL646" i="26"/>
  <c r="AL618" i="26"/>
  <c r="AL615" i="26"/>
  <c r="AL614" i="26"/>
  <c r="AL612" i="26"/>
  <c r="AL611" i="26"/>
  <c r="AL610" i="26"/>
  <c r="AL609" i="26"/>
  <c r="AL608" i="26"/>
  <c r="AL607" i="26"/>
  <c r="AL606" i="26"/>
  <c r="AL605" i="26"/>
  <c r="AL604" i="26"/>
  <c r="AL603" i="26"/>
  <c r="AL602" i="26"/>
  <c r="AL601" i="26"/>
  <c r="AL600" i="26"/>
  <c r="AL599" i="26"/>
  <c r="AL598" i="26"/>
  <c r="AL597" i="26"/>
  <c r="AL596" i="26"/>
  <c r="AL595" i="26"/>
  <c r="AL594" i="26"/>
  <c r="AL593" i="26"/>
  <c r="AL592" i="26"/>
  <c r="AL591" i="26"/>
  <c r="AL588" i="26"/>
  <c r="AL583" i="26"/>
  <c r="AL590" i="26"/>
  <c r="AL587" i="26"/>
  <c r="AL581" i="26"/>
  <c r="AL580" i="26"/>
  <c r="AL579" i="26"/>
  <c r="AL578" i="26"/>
  <c r="AL577" i="26"/>
  <c r="AL576" i="26"/>
  <c r="AL575" i="26"/>
  <c r="AL574" i="26"/>
  <c r="AL573" i="26"/>
  <c r="AL572" i="26"/>
  <c r="AL571" i="26"/>
  <c r="AL570" i="26"/>
  <c r="AL569" i="26"/>
  <c r="AL568" i="26"/>
  <c r="AL567" i="26"/>
  <c r="AL566" i="26"/>
  <c r="AL565" i="26"/>
  <c r="AL564" i="26"/>
  <c r="AL617" i="26"/>
  <c r="AL589" i="26"/>
  <c r="AL586" i="26"/>
  <c r="AL582" i="26"/>
  <c r="AL585" i="26"/>
  <c r="AL584" i="26"/>
  <c r="AL555" i="26"/>
  <c r="AL549" i="26"/>
  <c r="AL548" i="26"/>
  <c r="AL547" i="26"/>
  <c r="AL546" i="26"/>
  <c r="AL545" i="26"/>
  <c r="AL544" i="26"/>
  <c r="AL543" i="26"/>
  <c r="AL542" i="26"/>
  <c r="AL541" i="26"/>
  <c r="AL540" i="26"/>
  <c r="AL539" i="26"/>
  <c r="AL538" i="26"/>
  <c r="AL537" i="26"/>
  <c r="AL536" i="26"/>
  <c r="AL535" i="26"/>
  <c r="AL534" i="26"/>
  <c r="AL533" i="26"/>
  <c r="AL532" i="26"/>
  <c r="AL531" i="26"/>
  <c r="AL552" i="26"/>
  <c r="AL563" i="26"/>
  <c r="AL562" i="26"/>
  <c r="AL560" i="26"/>
  <c r="AL554" i="26"/>
  <c r="AL559" i="26"/>
  <c r="AL561" i="26"/>
  <c r="AL558" i="26"/>
  <c r="AL553" i="26"/>
  <c r="AL557" i="26"/>
  <c r="AL528" i="26"/>
  <c r="AL527" i="26"/>
  <c r="AL530" i="26"/>
  <c r="AL526" i="26"/>
  <c r="AL524" i="26"/>
  <c r="AL556" i="26"/>
  <c r="AL523" i="26"/>
  <c r="AL522" i="26"/>
  <c r="AL521" i="26"/>
  <c r="AL520" i="26"/>
  <c r="AL519" i="26"/>
  <c r="AL518" i="26"/>
  <c r="AL517" i="26"/>
  <c r="AL516" i="26"/>
  <c r="AL515" i="26"/>
  <c r="AL514" i="26"/>
  <c r="AL513" i="26"/>
  <c r="AL512" i="26"/>
  <c r="AL511" i="26"/>
  <c r="AL510" i="26"/>
  <c r="AL509" i="26"/>
  <c r="AL508" i="26"/>
  <c r="AL507" i="26"/>
  <c r="AL506" i="26"/>
  <c r="AL505" i="26"/>
  <c r="AL504" i="26"/>
  <c r="AL503" i="26"/>
  <c r="AL502" i="26"/>
  <c r="AL501" i="26"/>
  <c r="AL500" i="26"/>
  <c r="AL499" i="26"/>
  <c r="AL498" i="26"/>
  <c r="AL497" i="26"/>
  <c r="AL496" i="26"/>
  <c r="AL495" i="26"/>
  <c r="AL494" i="26"/>
  <c r="AL493" i="26"/>
  <c r="AL492" i="26"/>
  <c r="AL491" i="26"/>
  <c r="AL490" i="26"/>
  <c r="AL489" i="26"/>
  <c r="AL488" i="26"/>
  <c r="AL487" i="26"/>
  <c r="AL486" i="26"/>
  <c r="AL485" i="26"/>
  <c r="AL484" i="26"/>
  <c r="AL483" i="26"/>
  <c r="AL525" i="26"/>
  <c r="AL529" i="26"/>
  <c r="AU264" i="26"/>
  <c r="AW50" i="26"/>
  <c r="AV52" i="26"/>
  <c r="BQ102" i="26"/>
  <c r="AK26" i="79" l="1"/>
  <c r="AK83" i="82"/>
  <c r="AK83" i="81"/>
  <c r="AH57" i="71"/>
  <c r="AG44" i="73"/>
  <c r="AG45" i="73" s="1"/>
  <c r="AG49" i="73" s="1"/>
  <c r="AI33" i="71"/>
  <c r="AI19" i="82" s="1"/>
  <c r="AI25" i="82" s="1"/>
  <c r="AF77" i="82"/>
  <c r="AF78" i="82" s="1"/>
  <c r="AG76" i="82"/>
  <c r="AG75" i="82"/>
  <c r="AJ8" i="81"/>
  <c r="AJ8" i="82"/>
  <c r="O9" i="81"/>
  <c r="O9" i="82"/>
  <c r="AK9" i="81"/>
  <c r="AK80" i="81" s="1"/>
  <c r="AK84" i="81" s="1"/>
  <c r="AK9" i="82"/>
  <c r="P8" i="81"/>
  <c r="P8" i="82"/>
  <c r="AI41" i="73"/>
  <c r="AJ14" i="71"/>
  <c r="AJ14" i="73"/>
  <c r="AJ30" i="73" s="1"/>
  <c r="AJ13" i="82" s="1"/>
  <c r="AK71" i="2"/>
  <c r="AV84" i="26"/>
  <c r="AV85" i="26"/>
  <c r="AI23" i="79"/>
  <c r="AI27" i="79" s="1"/>
  <c r="AF40" i="72"/>
  <c r="AF42" i="72" s="1"/>
  <c r="AM26" i="26"/>
  <c r="AL30" i="26"/>
  <c r="AL31" i="26"/>
  <c r="AL84" i="82" s="1"/>
  <c r="O416" i="26"/>
  <c r="O376" i="26"/>
  <c r="O357" i="26"/>
  <c r="O415" i="26"/>
  <c r="O365" i="26"/>
  <c r="O323" i="26"/>
  <c r="O307" i="26"/>
  <c r="O419" i="26"/>
  <c r="O430" i="26"/>
  <c r="O316" i="26"/>
  <c r="O397" i="26"/>
  <c r="O332" i="26"/>
  <c r="O435" i="26"/>
  <c r="O378" i="26"/>
  <c r="O362" i="26"/>
  <c r="O406" i="26"/>
  <c r="O403" i="26"/>
  <c r="O346" i="26"/>
  <c r="O311" i="26"/>
  <c r="O320" i="26"/>
  <c r="O325" i="26"/>
  <c r="O410" i="26"/>
  <c r="O421" i="26"/>
  <c r="O381" i="26"/>
  <c r="O338" i="26"/>
  <c r="O423" i="26"/>
  <c r="O364" i="26"/>
  <c r="O411" i="26"/>
  <c r="O394" i="26"/>
  <c r="O391" i="26"/>
  <c r="O334" i="26"/>
  <c r="O341" i="26"/>
  <c r="O308" i="26"/>
  <c r="O343" i="26"/>
  <c r="O390" i="26"/>
  <c r="O398" i="26"/>
  <c r="O400" i="26"/>
  <c r="O434" i="26"/>
  <c r="O428" i="26"/>
  <c r="O399" i="26"/>
  <c r="O382" i="26"/>
  <c r="O354" i="26"/>
  <c r="O327" i="26"/>
  <c r="O322" i="26"/>
  <c r="O353" i="26"/>
  <c r="O347" i="26"/>
  <c r="O431" i="26"/>
  <c r="O414" i="26"/>
  <c r="O312" i="26"/>
  <c r="O422" i="26"/>
  <c r="O413" i="26"/>
  <c r="O387" i="26"/>
  <c r="O368" i="26"/>
  <c r="O318" i="26"/>
  <c r="O315" i="26"/>
  <c r="O310" i="26"/>
  <c r="O351" i="26"/>
  <c r="O337" i="26"/>
  <c r="O420" i="26"/>
  <c r="O393" i="26"/>
  <c r="O436" i="26"/>
  <c r="O401" i="26"/>
  <c r="O375" i="26"/>
  <c r="O356" i="26"/>
  <c r="O306" i="26"/>
  <c r="O303" i="26"/>
  <c r="O352" i="26"/>
  <c r="O339" i="26"/>
  <c r="O386" i="26"/>
  <c r="O432" i="26"/>
  <c r="O313" i="26"/>
  <c r="O383" i="26"/>
  <c r="O429" i="26"/>
  <c r="O389" i="26"/>
  <c r="O361" i="26"/>
  <c r="O367" i="26"/>
  <c r="O348" i="26"/>
  <c r="O345" i="26"/>
  <c r="O340" i="26"/>
  <c r="O304" i="26"/>
  <c r="O433" i="26"/>
  <c r="O324" i="26"/>
  <c r="O396" i="26"/>
  <c r="O358" i="26"/>
  <c r="O417" i="26"/>
  <c r="O377" i="26"/>
  <c r="O425" i="26"/>
  <c r="O355" i="26"/>
  <c r="O336" i="26"/>
  <c r="O333" i="26"/>
  <c r="O321" i="26"/>
  <c r="O418" i="26"/>
  <c r="O372" i="26"/>
  <c r="O405" i="26"/>
  <c r="O408" i="26"/>
  <c r="O335" i="26"/>
  <c r="N302" i="26"/>
  <c r="O363" i="26"/>
  <c r="O407" i="26"/>
  <c r="O404" i="26"/>
  <c r="O329" i="26"/>
  <c r="O326" i="26"/>
  <c r="O309" i="26"/>
  <c r="O385" i="26"/>
  <c r="O344" i="26"/>
  <c r="O359" i="26"/>
  <c r="O330" i="26"/>
  <c r="O380" i="26"/>
  <c r="O427" i="26"/>
  <c r="O412" i="26"/>
  <c r="O395" i="26"/>
  <c r="O392" i="26"/>
  <c r="O317" i="26"/>
  <c r="O314" i="26"/>
  <c r="O350" i="26"/>
  <c r="O360" i="26"/>
  <c r="O328" i="26"/>
  <c r="O409" i="26"/>
  <c r="O374" i="26"/>
  <c r="O426" i="26"/>
  <c r="O402" i="26"/>
  <c r="O424" i="26"/>
  <c r="O388" i="26"/>
  <c r="O371" i="26"/>
  <c r="O366" i="26"/>
  <c r="O379" i="26"/>
  <c r="O342" i="26"/>
  <c r="O319" i="26"/>
  <c r="O373" i="26"/>
  <c r="O349" i="26"/>
  <c r="O331" i="26"/>
  <c r="O384" i="26"/>
  <c r="O305" i="26"/>
  <c r="AK48" i="73"/>
  <c r="AK67" i="71"/>
  <c r="AK28" i="17"/>
  <c r="AK39" i="17"/>
  <c r="AK45" i="72"/>
  <c r="AK21" i="77"/>
  <c r="AJ8" i="77"/>
  <c r="AJ8" i="71"/>
  <c r="AJ8" i="79"/>
  <c r="A18" i="67"/>
  <c r="AJ8" i="72"/>
  <c r="AJ8" i="73"/>
  <c r="N13" i="2"/>
  <c r="M26" i="26"/>
  <c r="E18" i="67"/>
  <c r="AK41" i="17"/>
  <c r="AK9" i="79"/>
  <c r="AK9" i="72"/>
  <c r="AK9" i="71"/>
  <c r="AK9" i="73"/>
  <c r="AK9" i="77"/>
  <c r="B19" i="67"/>
  <c r="AK422" i="26"/>
  <c r="AK378" i="26"/>
  <c r="AK375" i="26"/>
  <c r="AK320" i="26"/>
  <c r="AK405" i="26"/>
  <c r="AK342" i="26"/>
  <c r="AK344" i="26"/>
  <c r="AK421" i="26"/>
  <c r="AK408" i="26"/>
  <c r="AK379" i="26"/>
  <c r="AK345" i="26"/>
  <c r="AK404" i="26"/>
  <c r="AK402" i="26"/>
  <c r="AK399" i="26"/>
  <c r="AL302" i="26"/>
  <c r="AK364" i="26"/>
  <c r="AK361" i="26"/>
  <c r="AK308" i="26"/>
  <c r="AK346" i="26"/>
  <c r="AK323" i="26"/>
  <c r="AK304" i="26"/>
  <c r="AK385" i="26"/>
  <c r="AK374" i="26"/>
  <c r="AK303" i="26"/>
  <c r="AK386" i="26"/>
  <c r="AK328" i="26"/>
  <c r="AK429" i="26"/>
  <c r="AK413" i="26"/>
  <c r="AK427" i="26"/>
  <c r="AK319" i="26"/>
  <c r="AK334" i="26"/>
  <c r="AK311" i="26"/>
  <c r="AK335" i="26"/>
  <c r="AK392" i="26"/>
  <c r="AK410" i="26"/>
  <c r="AK347" i="26"/>
  <c r="AK400" i="26"/>
  <c r="AK350" i="26"/>
  <c r="AK436" i="26"/>
  <c r="AK401" i="26"/>
  <c r="AK407" i="26"/>
  <c r="AK307" i="26"/>
  <c r="AK327" i="26"/>
  <c r="AK352" i="26"/>
  <c r="AK339" i="26"/>
  <c r="AK431" i="26"/>
  <c r="AK391" i="26"/>
  <c r="AK366" i="26"/>
  <c r="AK330" i="26"/>
  <c r="AK419" i="26"/>
  <c r="AK435" i="26"/>
  <c r="AK428" i="26"/>
  <c r="AK389" i="26"/>
  <c r="AK395" i="26"/>
  <c r="AK337" i="26"/>
  <c r="AK315" i="26"/>
  <c r="AK340" i="26"/>
  <c r="AK430" i="26"/>
  <c r="AK420" i="26"/>
  <c r="AK433" i="26"/>
  <c r="AK325" i="26"/>
  <c r="AK360" i="26"/>
  <c r="AK313" i="26"/>
  <c r="AK354" i="26"/>
  <c r="AK377" i="26"/>
  <c r="AK383" i="26"/>
  <c r="AK318" i="26"/>
  <c r="AK393" i="26"/>
  <c r="AK321" i="26"/>
  <c r="AK365" i="26"/>
  <c r="AK343" i="26"/>
  <c r="AK331" i="26"/>
  <c r="AK316" i="26"/>
  <c r="AK398" i="26"/>
  <c r="AK417" i="26"/>
  <c r="AK415" i="26"/>
  <c r="AK363" i="26"/>
  <c r="AK371" i="26"/>
  <c r="AK306" i="26"/>
  <c r="AK355" i="26"/>
  <c r="AK309" i="26"/>
  <c r="AK333" i="26"/>
  <c r="AK411" i="26"/>
  <c r="AK358" i="26"/>
  <c r="AK305" i="26"/>
  <c r="AK409" i="26"/>
  <c r="AK381" i="26"/>
  <c r="AK403" i="26"/>
  <c r="AK388" i="26"/>
  <c r="AK357" i="26"/>
  <c r="AK356" i="26"/>
  <c r="AK326" i="26"/>
  <c r="AK322" i="26"/>
  <c r="AK412" i="26"/>
  <c r="AK384" i="26"/>
  <c r="AK372" i="26"/>
  <c r="AK425" i="26"/>
  <c r="AK353" i="26"/>
  <c r="AK376" i="26"/>
  <c r="AK406" i="26"/>
  <c r="AK348" i="26"/>
  <c r="AK314" i="26"/>
  <c r="AK310" i="26"/>
  <c r="AK380" i="26"/>
  <c r="AK426" i="26"/>
  <c r="AK359" i="26"/>
  <c r="AK373" i="26"/>
  <c r="AK332" i="26"/>
  <c r="AK382" i="26"/>
  <c r="AK424" i="26"/>
  <c r="AK414" i="26"/>
  <c r="AK362" i="26"/>
  <c r="AK394" i="26"/>
  <c r="AK336" i="26"/>
  <c r="AK367" i="26"/>
  <c r="AK341" i="26"/>
  <c r="AK324" i="26"/>
  <c r="AK434" i="26"/>
  <c r="AK418" i="26"/>
  <c r="AK387" i="26"/>
  <c r="AK329" i="26"/>
  <c r="AK423" i="26"/>
  <c r="AK390" i="26"/>
  <c r="AK416" i="26"/>
  <c r="AK368" i="26"/>
  <c r="AK317" i="26"/>
  <c r="AK312" i="26"/>
  <c r="AK338" i="26"/>
  <c r="AK351" i="26"/>
  <c r="AK396" i="26"/>
  <c r="AK397" i="26"/>
  <c r="AK349" i="26"/>
  <c r="AK432" i="26"/>
  <c r="P8" i="73"/>
  <c r="P8" i="77"/>
  <c r="P8" i="79"/>
  <c r="P8" i="72"/>
  <c r="P8" i="71"/>
  <c r="O12" i="2"/>
  <c r="N25" i="26"/>
  <c r="O8" i="17"/>
  <c r="AK12" i="2"/>
  <c r="AL25" i="26"/>
  <c r="AK8" i="17"/>
  <c r="O9" i="72"/>
  <c r="O9" i="71"/>
  <c r="O9" i="79"/>
  <c r="O9" i="77"/>
  <c r="O9" i="73"/>
  <c r="N1035" i="26"/>
  <c r="N1022" i="26"/>
  <c r="N1024" i="26"/>
  <c r="N999" i="26"/>
  <c r="N983" i="26"/>
  <c r="N973" i="26"/>
  <c r="N958" i="26"/>
  <c r="N947" i="26"/>
  <c r="N935" i="26"/>
  <c r="N920" i="26"/>
  <c r="N908" i="26"/>
  <c r="N922" i="26"/>
  <c r="N883" i="26"/>
  <c r="N872" i="26"/>
  <c r="N860" i="26"/>
  <c r="N848" i="26"/>
  <c r="N837" i="26"/>
  <c r="N822" i="26"/>
  <c r="N805" i="26"/>
  <c r="N824" i="26"/>
  <c r="N780" i="26"/>
  <c r="N825" i="26"/>
  <c r="N751" i="26"/>
  <c r="N739" i="26"/>
  <c r="N735" i="26"/>
  <c r="N723" i="26"/>
  <c r="N711" i="26"/>
  <c r="N698" i="26"/>
  <c r="N682" i="26"/>
  <c r="N663" i="26"/>
  <c r="N687" i="26"/>
  <c r="N651" i="26"/>
  <c r="N635" i="26"/>
  <c r="N623" i="26"/>
  <c r="N607" i="26"/>
  <c r="N595" i="26"/>
  <c r="N582" i="26"/>
  <c r="N570" i="26"/>
  <c r="N545" i="26"/>
  <c r="N533" i="26"/>
  <c r="N557" i="26"/>
  <c r="N517" i="26"/>
  <c r="N505" i="26"/>
  <c r="N493" i="26"/>
  <c r="N525" i="26"/>
  <c r="N862" i="26"/>
  <c r="N688" i="26"/>
  <c r="N483" i="26"/>
  <c r="N1034" i="26"/>
  <c r="N1021" i="26"/>
  <c r="N1010" i="26"/>
  <c r="N996" i="26"/>
  <c r="N990" i="26"/>
  <c r="N989" i="26"/>
  <c r="N957" i="26"/>
  <c r="N946" i="26"/>
  <c r="N934" i="26"/>
  <c r="N919" i="26"/>
  <c r="N907" i="26"/>
  <c r="N891" i="26"/>
  <c r="N882" i="26"/>
  <c r="N871" i="26"/>
  <c r="N859" i="26"/>
  <c r="N847" i="26"/>
  <c r="N836" i="26"/>
  <c r="N829" i="26"/>
  <c r="N804" i="26"/>
  <c r="N791" i="26"/>
  <c r="N779" i="26"/>
  <c r="N784" i="26"/>
  <c r="N750" i="26"/>
  <c r="N738" i="26"/>
  <c r="N734" i="26"/>
  <c r="N722" i="26"/>
  <c r="N710" i="26"/>
  <c r="N697" i="26"/>
  <c r="N678" i="26"/>
  <c r="N662" i="26"/>
  <c r="N685" i="26"/>
  <c r="N646" i="26"/>
  <c r="N634" i="26"/>
  <c r="N618" i="26"/>
  <c r="N606" i="26"/>
  <c r="N594" i="26"/>
  <c r="N581" i="26"/>
  <c r="N569" i="26"/>
  <c r="N544" i="26"/>
  <c r="N532" i="26"/>
  <c r="N556" i="26"/>
  <c r="N516" i="26"/>
  <c r="N504" i="26"/>
  <c r="N492" i="26"/>
  <c r="N530" i="26"/>
  <c r="N1037" i="26"/>
  <c r="N937" i="26"/>
  <c r="N814" i="26"/>
  <c r="N725" i="26"/>
  <c r="N625" i="26"/>
  <c r="N507" i="26"/>
  <c r="N1033" i="26"/>
  <c r="N1020" i="26"/>
  <c r="N1009" i="26"/>
  <c r="N997" i="26"/>
  <c r="N986" i="26"/>
  <c r="N987" i="26"/>
  <c r="N956" i="26"/>
  <c r="N954" i="26"/>
  <c r="N933" i="26"/>
  <c r="N918" i="26"/>
  <c r="N906" i="26"/>
  <c r="N890" i="26"/>
  <c r="N881" i="26"/>
  <c r="N870" i="26"/>
  <c r="N858" i="26"/>
  <c r="N846" i="26"/>
  <c r="N835" i="26"/>
  <c r="N821" i="26"/>
  <c r="N803" i="26"/>
  <c r="N789" i="26"/>
  <c r="N778" i="26"/>
  <c r="N811" i="26"/>
  <c r="N749" i="26"/>
  <c r="N737" i="26"/>
  <c r="N733" i="26"/>
  <c r="N721" i="26"/>
  <c r="N709" i="26"/>
  <c r="N696" i="26"/>
  <c r="N676" i="26"/>
  <c r="N661" i="26"/>
  <c r="N681" i="26"/>
  <c r="N645" i="26"/>
  <c r="N633" i="26"/>
  <c r="N615" i="26"/>
  <c r="N605" i="26"/>
  <c r="N593" i="26"/>
  <c r="N580" i="26"/>
  <c r="N568" i="26"/>
  <c r="N543" i="26"/>
  <c r="N531" i="26"/>
  <c r="N564" i="26"/>
  <c r="N515" i="26"/>
  <c r="N503" i="26"/>
  <c r="N491" i="26"/>
  <c r="N527" i="26"/>
  <c r="N1012" i="26"/>
  <c r="N885" i="26"/>
  <c r="N753" i="26"/>
  <c r="N647" i="26"/>
  <c r="N519" i="26"/>
  <c r="N1032" i="26"/>
  <c r="N1019" i="26"/>
  <c r="N1008" i="26"/>
  <c r="N998" i="26"/>
  <c r="N982" i="26"/>
  <c r="N967" i="26"/>
  <c r="N972" i="26"/>
  <c r="N945" i="26"/>
  <c r="N932" i="26"/>
  <c r="N917" i="26"/>
  <c r="N905" i="26"/>
  <c r="N889" i="26"/>
  <c r="N880" i="26"/>
  <c r="N869" i="26"/>
  <c r="N857" i="26"/>
  <c r="N845" i="26"/>
  <c r="N834" i="26"/>
  <c r="N819" i="26"/>
  <c r="N802" i="26"/>
  <c r="N787" i="26"/>
  <c r="N777" i="26"/>
  <c r="N772" i="26"/>
  <c r="N748" i="26"/>
  <c r="N736" i="26"/>
  <c r="N732" i="26"/>
  <c r="N720" i="26"/>
  <c r="N708" i="26"/>
  <c r="N695" i="26"/>
  <c r="N672" i="26"/>
  <c r="N660" i="26"/>
  <c r="N675" i="26"/>
  <c r="N644" i="26"/>
  <c r="N632" i="26"/>
  <c r="N674" i="26"/>
  <c r="N604" i="26"/>
  <c r="N592" i="26"/>
  <c r="N579" i="26"/>
  <c r="N567" i="26"/>
  <c r="N542" i="26"/>
  <c r="N554" i="26"/>
  <c r="N562" i="26"/>
  <c r="N514" i="26"/>
  <c r="N502" i="26"/>
  <c r="N490" i="26"/>
  <c r="N528" i="26"/>
  <c r="N975" i="26"/>
  <c r="N903" i="26"/>
  <c r="N826" i="26"/>
  <c r="N665" i="26"/>
  <c r="N559" i="26"/>
  <c r="N1031" i="26"/>
  <c r="N1018" i="26"/>
  <c r="N1007" i="26"/>
  <c r="N984" i="26"/>
  <c r="N981" i="26"/>
  <c r="N966" i="26"/>
  <c r="N968" i="26"/>
  <c r="N942" i="26"/>
  <c r="N931" i="26"/>
  <c r="N916" i="26"/>
  <c r="N904" i="26"/>
  <c r="N888" i="26"/>
  <c r="N879" i="26"/>
  <c r="N868" i="26"/>
  <c r="N856" i="26"/>
  <c r="N844" i="26"/>
  <c r="N833" i="26"/>
  <c r="N817" i="26"/>
  <c r="N801" i="26"/>
  <c r="N785" i="26"/>
  <c r="N776" i="26"/>
  <c r="N771" i="26"/>
  <c r="N747" i="26"/>
  <c r="N770" i="26"/>
  <c r="N731" i="26"/>
  <c r="N719" i="26"/>
  <c r="N707" i="26"/>
  <c r="N694" i="26"/>
  <c r="N671" i="26"/>
  <c r="N659" i="26"/>
  <c r="N654" i="26"/>
  <c r="N643" i="26"/>
  <c r="N631" i="26"/>
  <c r="N617" i="26"/>
  <c r="N603" i="26"/>
  <c r="N648" i="26"/>
  <c r="N578" i="26"/>
  <c r="N566" i="26"/>
  <c r="N541" i="26"/>
  <c r="N552" i="26"/>
  <c r="N526" i="26"/>
  <c r="N513" i="26"/>
  <c r="N501" i="26"/>
  <c r="N489" i="26"/>
  <c r="N524" i="26"/>
  <c r="N988" i="26"/>
  <c r="N839" i="26"/>
  <c r="N673" i="26"/>
  <c r="N535" i="26"/>
  <c r="N1030" i="26"/>
  <c r="N1017" i="26"/>
  <c r="N1006" i="26"/>
  <c r="N995" i="26"/>
  <c r="N980" i="26"/>
  <c r="N965" i="26"/>
  <c r="N969" i="26"/>
  <c r="N955" i="26"/>
  <c r="N930" i="26"/>
  <c r="N915" i="26"/>
  <c r="N897" i="26"/>
  <c r="N898" i="26"/>
  <c r="N878" i="26"/>
  <c r="N867" i="26"/>
  <c r="N855" i="26"/>
  <c r="N892" i="26"/>
  <c r="N832" i="26"/>
  <c r="N815" i="26"/>
  <c r="N800" i="26"/>
  <c r="N796" i="26"/>
  <c r="N775" i="26"/>
  <c r="N758" i="26"/>
  <c r="N746" i="26"/>
  <c r="N769" i="26"/>
  <c r="N730" i="26"/>
  <c r="N718" i="26"/>
  <c r="N706" i="26"/>
  <c r="N693" i="26"/>
  <c r="N670" i="26"/>
  <c r="N658" i="26"/>
  <c r="N649" i="26"/>
  <c r="N642" i="26"/>
  <c r="N630" i="26"/>
  <c r="N614" i="26"/>
  <c r="N602" i="26"/>
  <c r="N616" i="26"/>
  <c r="N577" i="26"/>
  <c r="N565" i="26"/>
  <c r="N540" i="26"/>
  <c r="N555" i="26"/>
  <c r="N563" i="26"/>
  <c r="N512" i="26"/>
  <c r="N500" i="26"/>
  <c r="N488" i="26"/>
  <c r="N1025" i="26"/>
  <c r="N893" i="26"/>
  <c r="N764" i="26"/>
  <c r="N586" i="26"/>
  <c r="N1029" i="26"/>
  <c r="N1016" i="26"/>
  <c r="N1005" i="26"/>
  <c r="N994" i="26"/>
  <c r="N979" i="26"/>
  <c r="N964" i="26"/>
  <c r="N953" i="26"/>
  <c r="N941" i="26"/>
  <c r="N929" i="26"/>
  <c r="N914" i="26"/>
  <c r="N926" i="26"/>
  <c r="N924" i="26"/>
  <c r="N877" i="26"/>
  <c r="N866" i="26"/>
  <c r="N854" i="26"/>
  <c r="N843" i="26"/>
  <c r="N823" i="26"/>
  <c r="N813" i="26"/>
  <c r="N799" i="26"/>
  <c r="N795" i="26"/>
  <c r="N774" i="26"/>
  <c r="N757" i="26"/>
  <c r="N745" i="26"/>
  <c r="N768" i="26"/>
  <c r="N729" i="26"/>
  <c r="N717" i="26"/>
  <c r="N705" i="26"/>
  <c r="N692" i="26"/>
  <c r="N669" i="26"/>
  <c r="N657" i="26"/>
  <c r="N655" i="26"/>
  <c r="N641" i="26"/>
  <c r="N629" i="26"/>
  <c r="N613" i="26"/>
  <c r="N601" i="26"/>
  <c r="N583" i="26"/>
  <c r="N576" i="26"/>
  <c r="N584" i="26"/>
  <c r="N539" i="26"/>
  <c r="N590" i="26"/>
  <c r="N523" i="26"/>
  <c r="N511" i="26"/>
  <c r="N499" i="26"/>
  <c r="N487" i="26"/>
  <c r="N910" i="26"/>
  <c r="N741" i="26"/>
  <c r="N572" i="26"/>
  <c r="N1028" i="26"/>
  <c r="N1015" i="26"/>
  <c r="N1004" i="26"/>
  <c r="N993" i="26"/>
  <c r="N978" i="26"/>
  <c r="N963" i="26"/>
  <c r="N952" i="26"/>
  <c r="N940" i="26"/>
  <c r="N928" i="26"/>
  <c r="N913" i="26"/>
  <c r="N927" i="26"/>
  <c r="N895" i="26"/>
  <c r="N876" i="26"/>
  <c r="N865" i="26"/>
  <c r="N853" i="26"/>
  <c r="N842" i="26"/>
  <c r="N820" i="26"/>
  <c r="N810" i="26"/>
  <c r="N798" i="26"/>
  <c r="N794" i="26"/>
  <c r="N773" i="26"/>
  <c r="N756" i="26"/>
  <c r="N744" i="26"/>
  <c r="N767" i="26"/>
  <c r="N728" i="26"/>
  <c r="N716" i="26"/>
  <c r="N703" i="26"/>
  <c r="N704" i="26"/>
  <c r="N668" i="26"/>
  <c r="N656" i="26"/>
  <c r="N650" i="26"/>
  <c r="N640" i="26"/>
  <c r="N628" i="26"/>
  <c r="N612" i="26"/>
  <c r="N600" i="26"/>
  <c r="N589" i="26"/>
  <c r="N575" i="26"/>
  <c r="N588" i="26"/>
  <c r="N538" i="26"/>
  <c r="N560" i="26"/>
  <c r="N522" i="26"/>
  <c r="N510" i="26"/>
  <c r="N498" i="26"/>
  <c r="N486" i="26"/>
  <c r="N925" i="26"/>
  <c r="N807" i="26"/>
  <c r="N713" i="26"/>
  <c r="N609" i="26"/>
  <c r="N495" i="26"/>
  <c r="N1038" i="26"/>
  <c r="N1027" i="26"/>
  <c r="N1014" i="26"/>
  <c r="N1003" i="26"/>
  <c r="N992" i="26"/>
  <c r="N977" i="26"/>
  <c r="N962" i="26"/>
  <c r="N951" i="26"/>
  <c r="N939" i="26"/>
  <c r="N943" i="26"/>
  <c r="N912" i="26"/>
  <c r="N923" i="26"/>
  <c r="N887" i="26"/>
  <c r="N875" i="26"/>
  <c r="N864" i="26"/>
  <c r="N852" i="26"/>
  <c r="N841" i="26"/>
  <c r="N818" i="26"/>
  <c r="N809" i="26"/>
  <c r="N797" i="26"/>
  <c r="N793" i="26"/>
  <c r="N792" i="26"/>
  <c r="N755" i="26"/>
  <c r="N743" i="26"/>
  <c r="N766" i="26"/>
  <c r="N727" i="26"/>
  <c r="N715" i="26"/>
  <c r="N702" i="26"/>
  <c r="N684" i="26"/>
  <c r="N667" i="26"/>
  <c r="N679" i="26"/>
  <c r="N686" i="26"/>
  <c r="N639" i="26"/>
  <c r="N627" i="26"/>
  <c r="N611" i="26"/>
  <c r="N599" i="26"/>
  <c r="N587" i="26"/>
  <c r="N574" i="26"/>
  <c r="N549" i="26"/>
  <c r="N537" i="26"/>
  <c r="N553" i="26"/>
  <c r="N521" i="26"/>
  <c r="N509" i="26"/>
  <c r="N497" i="26"/>
  <c r="N485" i="26"/>
  <c r="N949" i="26"/>
  <c r="N788" i="26"/>
  <c r="N597" i="26"/>
  <c r="M482" i="26"/>
  <c r="N1026" i="26"/>
  <c r="N1013" i="26"/>
  <c r="N1002" i="26"/>
  <c r="N991" i="26"/>
  <c r="N976" i="26"/>
  <c r="N961" i="26"/>
  <c r="N950" i="26"/>
  <c r="N938" i="26"/>
  <c r="N944" i="26"/>
  <c r="N911" i="26"/>
  <c r="N894" i="26"/>
  <c r="N886" i="26"/>
  <c r="N874" i="26"/>
  <c r="N863" i="26"/>
  <c r="N851" i="26"/>
  <c r="N840" i="26"/>
  <c r="N816" i="26"/>
  <c r="N808" i="26"/>
  <c r="N827" i="26"/>
  <c r="N783" i="26"/>
  <c r="N790" i="26"/>
  <c r="N754" i="26"/>
  <c r="N742" i="26"/>
  <c r="N765" i="26"/>
  <c r="N726" i="26"/>
  <c r="N714" i="26"/>
  <c r="N701" i="26"/>
  <c r="N677" i="26"/>
  <c r="N666" i="26"/>
  <c r="N689" i="26"/>
  <c r="N652" i="26"/>
  <c r="N638" i="26"/>
  <c r="N626" i="26"/>
  <c r="N610" i="26"/>
  <c r="N598" i="26"/>
  <c r="N591" i="26"/>
  <c r="N573" i="26"/>
  <c r="N548" i="26"/>
  <c r="N536" i="26"/>
  <c r="N561" i="26"/>
  <c r="N520" i="26"/>
  <c r="N508" i="26"/>
  <c r="N496" i="26"/>
  <c r="N484" i="26"/>
  <c r="N960" i="26"/>
  <c r="N782" i="26"/>
  <c r="N637" i="26"/>
  <c r="N1036" i="26"/>
  <c r="N1023" i="26"/>
  <c r="N1011" i="26"/>
  <c r="N1000" i="26"/>
  <c r="N985" i="26"/>
  <c r="N974" i="26"/>
  <c r="N959" i="26"/>
  <c r="N948" i="26"/>
  <c r="N936" i="26"/>
  <c r="N921" i="26"/>
  <c r="N909" i="26"/>
  <c r="N896" i="26"/>
  <c r="N884" i="26"/>
  <c r="N873" i="26"/>
  <c r="N861" i="26"/>
  <c r="N849" i="26"/>
  <c r="N838" i="26"/>
  <c r="N812" i="26"/>
  <c r="N806" i="26"/>
  <c r="N828" i="26"/>
  <c r="N781" i="26"/>
  <c r="N786" i="26"/>
  <c r="N752" i="26"/>
  <c r="N740" i="26"/>
  <c r="N763" i="26"/>
  <c r="N724" i="26"/>
  <c r="N712" i="26"/>
  <c r="N699" i="26"/>
  <c r="N683" i="26"/>
  <c r="N664" i="26"/>
  <c r="N680" i="26"/>
  <c r="N653" i="26"/>
  <c r="N636" i="26"/>
  <c r="N624" i="26"/>
  <c r="N608" i="26"/>
  <c r="N596" i="26"/>
  <c r="N585" i="26"/>
  <c r="N571" i="26"/>
  <c r="N546" i="26"/>
  <c r="N534" i="26"/>
  <c r="N558" i="26"/>
  <c r="N518" i="26"/>
  <c r="N506" i="26"/>
  <c r="N494" i="26"/>
  <c r="N529" i="26"/>
  <c r="N1001" i="26"/>
  <c r="N850" i="26"/>
  <c r="N700" i="26"/>
  <c r="N547" i="26"/>
  <c r="AV264" i="26"/>
  <c r="AW52" i="26"/>
  <c r="AX50" i="26"/>
  <c r="AN482" i="26"/>
  <c r="AM1038" i="26"/>
  <c r="AM1037" i="26"/>
  <c r="AM1036" i="26"/>
  <c r="AM1035" i="26"/>
  <c r="AM1034" i="26"/>
  <c r="AM1033" i="26"/>
  <c r="AM1032" i="26"/>
  <c r="AM1031" i="26"/>
  <c r="AM1030" i="26"/>
  <c r="AM1029" i="26"/>
  <c r="AM1028" i="26"/>
  <c r="AM1027" i="26"/>
  <c r="AM1026" i="26"/>
  <c r="AM1025" i="26"/>
  <c r="AM1024" i="26"/>
  <c r="AM1023" i="26"/>
  <c r="AM1022" i="26"/>
  <c r="AM1021" i="26"/>
  <c r="AM1020" i="26"/>
  <c r="AM1019" i="26"/>
  <c r="AM1018" i="26"/>
  <c r="AM1017" i="26"/>
  <c r="AM1016" i="26"/>
  <c r="AM1015" i="26"/>
  <c r="AM1014" i="26"/>
  <c r="AM1013" i="26"/>
  <c r="AM1012" i="26"/>
  <c r="AM1011" i="26"/>
  <c r="AM1010" i="26"/>
  <c r="AM1009" i="26"/>
  <c r="AM1008" i="26"/>
  <c r="AM1007" i="26"/>
  <c r="AM1006" i="26"/>
  <c r="AM1005" i="26"/>
  <c r="AM1004" i="26"/>
  <c r="AM1003" i="26"/>
  <c r="AM1002" i="26"/>
  <c r="AM1001" i="26"/>
  <c r="AM1000" i="26"/>
  <c r="AM998" i="26"/>
  <c r="AM999" i="26"/>
  <c r="AM996" i="26"/>
  <c r="AM997" i="26"/>
  <c r="AM995" i="26"/>
  <c r="AM994" i="26"/>
  <c r="AM993" i="26"/>
  <c r="AM992" i="26"/>
  <c r="AM991" i="26"/>
  <c r="AM987" i="26"/>
  <c r="AM989" i="26"/>
  <c r="AM984" i="26"/>
  <c r="AM983" i="26"/>
  <c r="AM988" i="26"/>
  <c r="AM985" i="26"/>
  <c r="AM969" i="26"/>
  <c r="AM968" i="26"/>
  <c r="AM981" i="26"/>
  <c r="AM980" i="26"/>
  <c r="AM979" i="26"/>
  <c r="AM978" i="26"/>
  <c r="AM977" i="26"/>
  <c r="AM976" i="26"/>
  <c r="AM975" i="26"/>
  <c r="AM974" i="26"/>
  <c r="AM973" i="26"/>
  <c r="AM972" i="26"/>
  <c r="AM990" i="26"/>
  <c r="AM982" i="26"/>
  <c r="AM986" i="26"/>
  <c r="AM966" i="26"/>
  <c r="AM964" i="26"/>
  <c r="AM962" i="26"/>
  <c r="AM960" i="26"/>
  <c r="AM958" i="26"/>
  <c r="AM954" i="26"/>
  <c r="AM955" i="26"/>
  <c r="AM967" i="26"/>
  <c r="AM965" i="26"/>
  <c r="AM963" i="26"/>
  <c r="AM961" i="26"/>
  <c r="AM959" i="26"/>
  <c r="AM953" i="26"/>
  <c r="AM944" i="26"/>
  <c r="AM942" i="26"/>
  <c r="AM956" i="26"/>
  <c r="AM941" i="26"/>
  <c r="AM940" i="26"/>
  <c r="AM939" i="26"/>
  <c r="AM938" i="26"/>
  <c r="AM937" i="26"/>
  <c r="AM936" i="26"/>
  <c r="AM935" i="26"/>
  <c r="AM934" i="26"/>
  <c r="AM933" i="26"/>
  <c r="AM932" i="26"/>
  <c r="AM931" i="26"/>
  <c r="AM930" i="26"/>
  <c r="AM929" i="26"/>
  <c r="AM957" i="26"/>
  <c r="AM952" i="26"/>
  <c r="AM951" i="26"/>
  <c r="AM950" i="26"/>
  <c r="AM949" i="26"/>
  <c r="AM948" i="26"/>
  <c r="AM947" i="26"/>
  <c r="AM946" i="26"/>
  <c r="AM945" i="26"/>
  <c r="AM943" i="26"/>
  <c r="AM928" i="26"/>
  <c r="AM923" i="26"/>
  <c r="AM924" i="26"/>
  <c r="AM898" i="26"/>
  <c r="AM897" i="26"/>
  <c r="AM896" i="26"/>
  <c r="AM895" i="26"/>
  <c r="AM894" i="26"/>
  <c r="AM893" i="26"/>
  <c r="AM921" i="26"/>
  <c r="AM920" i="26"/>
  <c r="AM919" i="26"/>
  <c r="AM918" i="26"/>
  <c r="AM917" i="26"/>
  <c r="AM916" i="26"/>
  <c r="AM915" i="26"/>
  <c r="AM914" i="26"/>
  <c r="AM913" i="26"/>
  <c r="AM926" i="26"/>
  <c r="AM927" i="26"/>
  <c r="AM922" i="26"/>
  <c r="AM912" i="26"/>
  <c r="AM909" i="26"/>
  <c r="AM906" i="26"/>
  <c r="AM892" i="26"/>
  <c r="AM903" i="26"/>
  <c r="AM910" i="26"/>
  <c r="AM907" i="26"/>
  <c r="AM904" i="26"/>
  <c r="AM925" i="26"/>
  <c r="AM891" i="26"/>
  <c r="AM911" i="26"/>
  <c r="AM908" i="26"/>
  <c r="AM905" i="26"/>
  <c r="AM887" i="26"/>
  <c r="AM890" i="26"/>
  <c r="AM886" i="26"/>
  <c r="AM885" i="26"/>
  <c r="AM884" i="26"/>
  <c r="AM883" i="26"/>
  <c r="AM882" i="26"/>
  <c r="AM881" i="26"/>
  <c r="AM880" i="26"/>
  <c r="AM879" i="26"/>
  <c r="AM878" i="26"/>
  <c r="AM877" i="26"/>
  <c r="AM876" i="26"/>
  <c r="AM875" i="26"/>
  <c r="AM874" i="26"/>
  <c r="AM888" i="26"/>
  <c r="AM889" i="26"/>
  <c r="AM873" i="26"/>
  <c r="AM872" i="26"/>
  <c r="AM871" i="26"/>
  <c r="AM870" i="26"/>
  <c r="AM869" i="26"/>
  <c r="AM868" i="26"/>
  <c r="AM867" i="26"/>
  <c r="AM866" i="26"/>
  <c r="AM865" i="26"/>
  <c r="AM864" i="26"/>
  <c r="AM863" i="26"/>
  <c r="AM862" i="26"/>
  <c r="AM861" i="26"/>
  <c r="AM860" i="26"/>
  <c r="AM859" i="26"/>
  <c r="AM858" i="26"/>
  <c r="AM857" i="26"/>
  <c r="AM856" i="26"/>
  <c r="AM855" i="26"/>
  <c r="AM854" i="26"/>
  <c r="AM853" i="26"/>
  <c r="AM852" i="26"/>
  <c r="AM851" i="26"/>
  <c r="AM850" i="26"/>
  <c r="AM849" i="26"/>
  <c r="AM848" i="26"/>
  <c r="AM847" i="26"/>
  <c r="AM846" i="26"/>
  <c r="AM845" i="26"/>
  <c r="AM844" i="26"/>
  <c r="AM843" i="26"/>
  <c r="AM829" i="26"/>
  <c r="AM828" i="26"/>
  <c r="AM827" i="26"/>
  <c r="AM826" i="26"/>
  <c r="AM825" i="26"/>
  <c r="AM824" i="26"/>
  <c r="AM823" i="26"/>
  <c r="AM822" i="26"/>
  <c r="AM821" i="26"/>
  <c r="AM820" i="26"/>
  <c r="AM819" i="26"/>
  <c r="AM818" i="26"/>
  <c r="AM817" i="26"/>
  <c r="AM816" i="26"/>
  <c r="AM815" i="26"/>
  <c r="AM814" i="26"/>
  <c r="AM813" i="26"/>
  <c r="AM812" i="26"/>
  <c r="AM840" i="26"/>
  <c r="AM837" i="26"/>
  <c r="AM834" i="26"/>
  <c r="AM810" i="26"/>
  <c r="AM809" i="26"/>
  <c r="AM808" i="26"/>
  <c r="AM807" i="26"/>
  <c r="AM806" i="26"/>
  <c r="AM805" i="26"/>
  <c r="AM804" i="26"/>
  <c r="AM803" i="26"/>
  <c r="AM802" i="26"/>
  <c r="AM801" i="26"/>
  <c r="AM800" i="26"/>
  <c r="AM799" i="26"/>
  <c r="AM798" i="26"/>
  <c r="AM797" i="26"/>
  <c r="AM796" i="26"/>
  <c r="AM795" i="26"/>
  <c r="AM794" i="26"/>
  <c r="AM793" i="26"/>
  <c r="AM792" i="26"/>
  <c r="AM791" i="26"/>
  <c r="AM790" i="26"/>
  <c r="AM789" i="26"/>
  <c r="AM788" i="26"/>
  <c r="AM787" i="26"/>
  <c r="AM786" i="26"/>
  <c r="AM785" i="26"/>
  <c r="AM784" i="26"/>
  <c r="AM783" i="26"/>
  <c r="AM841" i="26"/>
  <c r="AM838" i="26"/>
  <c r="AM835" i="26"/>
  <c r="AM832" i="26"/>
  <c r="AM842" i="26"/>
  <c r="AM839" i="26"/>
  <c r="AM836" i="26"/>
  <c r="AM833" i="26"/>
  <c r="AM811" i="26"/>
  <c r="AM781" i="26"/>
  <c r="AM780" i="26"/>
  <c r="AM779" i="26"/>
  <c r="AM778" i="26"/>
  <c r="AM777" i="26"/>
  <c r="AM776" i="26"/>
  <c r="AM775" i="26"/>
  <c r="AM774" i="26"/>
  <c r="AM773" i="26"/>
  <c r="AM772" i="26"/>
  <c r="AM771" i="26"/>
  <c r="AM770" i="26"/>
  <c r="AM782" i="26"/>
  <c r="AM758" i="26"/>
  <c r="AM757" i="26"/>
  <c r="AM756" i="26"/>
  <c r="AM755" i="26"/>
  <c r="AM754" i="26"/>
  <c r="AM753" i="26"/>
  <c r="AM752" i="26"/>
  <c r="AM751" i="26"/>
  <c r="AM750" i="26"/>
  <c r="AM749" i="26"/>
  <c r="AM748" i="26"/>
  <c r="AM747" i="26"/>
  <c r="AM746" i="26"/>
  <c r="AM745" i="26"/>
  <c r="AM744" i="26"/>
  <c r="AM743" i="26"/>
  <c r="AM742" i="26"/>
  <c r="AM741" i="26"/>
  <c r="AM740" i="26"/>
  <c r="AM739" i="26"/>
  <c r="AM738" i="26"/>
  <c r="AM737" i="26"/>
  <c r="AM769" i="26"/>
  <c r="AM768" i="26"/>
  <c r="AM767" i="26"/>
  <c r="AM766" i="26"/>
  <c r="AM765" i="26"/>
  <c r="AM764" i="26"/>
  <c r="AM763" i="26"/>
  <c r="AM736" i="26"/>
  <c r="AM734" i="26"/>
  <c r="AM733" i="26"/>
  <c r="AM732" i="26"/>
  <c r="AM731" i="26"/>
  <c r="AM730" i="26"/>
  <c r="AM729" i="26"/>
  <c r="AM728" i="26"/>
  <c r="AM727" i="26"/>
  <c r="AM726" i="26"/>
  <c r="AM725" i="26"/>
  <c r="AM724" i="26"/>
  <c r="AM723" i="26"/>
  <c r="AM722" i="26"/>
  <c r="AM721" i="26"/>
  <c r="AM720" i="26"/>
  <c r="AM719" i="26"/>
  <c r="AM718" i="26"/>
  <c r="AM717" i="26"/>
  <c r="AM716" i="26"/>
  <c r="AM715" i="26"/>
  <c r="AM714" i="26"/>
  <c r="AM713" i="26"/>
  <c r="AM712" i="26"/>
  <c r="AM711" i="26"/>
  <c r="AM710" i="26"/>
  <c r="AM709" i="26"/>
  <c r="AM708" i="26"/>
  <c r="AM707" i="26"/>
  <c r="AM706" i="26"/>
  <c r="AM705" i="26"/>
  <c r="AM704" i="26"/>
  <c r="AM735" i="26"/>
  <c r="AM689" i="26"/>
  <c r="AM688" i="26"/>
  <c r="AM687" i="26"/>
  <c r="AM686" i="26"/>
  <c r="AM685" i="26"/>
  <c r="AM684" i="26"/>
  <c r="AM683" i="26"/>
  <c r="AM682" i="26"/>
  <c r="AM681" i="26"/>
  <c r="AM680" i="26"/>
  <c r="AM679" i="26"/>
  <c r="AM678" i="26"/>
  <c r="AM677" i="26"/>
  <c r="AM702" i="26"/>
  <c r="AM701" i="26"/>
  <c r="AM674" i="26"/>
  <c r="AM700" i="26"/>
  <c r="AM676" i="26"/>
  <c r="AM699" i="26"/>
  <c r="AM673" i="26"/>
  <c r="AM671" i="26"/>
  <c r="AM670" i="26"/>
  <c r="AM669" i="26"/>
  <c r="AM668" i="26"/>
  <c r="AM667" i="26"/>
  <c r="AM666" i="26"/>
  <c r="AM665" i="26"/>
  <c r="AM664" i="26"/>
  <c r="AM663" i="26"/>
  <c r="AM662" i="26"/>
  <c r="AM661" i="26"/>
  <c r="AM660" i="26"/>
  <c r="AM659" i="26"/>
  <c r="AM658" i="26"/>
  <c r="AM657" i="26"/>
  <c r="AM656" i="26"/>
  <c r="AM655" i="26"/>
  <c r="AM698" i="26"/>
  <c r="AM697" i="26"/>
  <c r="AM672" i="26"/>
  <c r="AM696" i="26"/>
  <c r="AM695" i="26"/>
  <c r="AM675" i="26"/>
  <c r="AM694" i="26"/>
  <c r="AM693" i="26"/>
  <c r="AM703" i="26"/>
  <c r="AM692" i="26"/>
  <c r="AM647" i="26"/>
  <c r="AM654" i="26"/>
  <c r="AM650" i="26"/>
  <c r="AM652" i="26"/>
  <c r="AM651" i="26"/>
  <c r="AM648" i="26"/>
  <c r="AM618" i="26"/>
  <c r="AM617" i="26"/>
  <c r="AM616" i="26"/>
  <c r="AM615" i="26"/>
  <c r="AM614" i="26"/>
  <c r="AM649" i="26"/>
  <c r="AM645" i="26"/>
  <c r="AM644" i="26"/>
  <c r="AM643" i="26"/>
  <c r="AM642" i="26"/>
  <c r="AM641" i="26"/>
  <c r="AM640" i="26"/>
  <c r="AM639" i="26"/>
  <c r="AM638" i="26"/>
  <c r="AM637" i="26"/>
  <c r="AM636" i="26"/>
  <c r="AM635" i="26"/>
  <c r="AM634" i="26"/>
  <c r="AM633" i="26"/>
  <c r="AM632" i="26"/>
  <c r="AM631" i="26"/>
  <c r="AM630" i="26"/>
  <c r="AM629" i="26"/>
  <c r="AM628" i="26"/>
  <c r="AM627" i="26"/>
  <c r="AM626" i="26"/>
  <c r="AM625" i="26"/>
  <c r="AM624" i="26"/>
  <c r="AM623" i="26"/>
  <c r="AM646" i="26"/>
  <c r="AM612" i="26"/>
  <c r="AM611" i="26"/>
  <c r="AM610" i="26"/>
  <c r="AM609" i="26"/>
  <c r="AM608" i="26"/>
  <c r="AM607" i="26"/>
  <c r="AM606" i="26"/>
  <c r="AM605" i="26"/>
  <c r="AM604" i="26"/>
  <c r="AM603" i="26"/>
  <c r="AM602" i="26"/>
  <c r="AM601" i="26"/>
  <c r="AM600" i="26"/>
  <c r="AM599" i="26"/>
  <c r="AM598" i="26"/>
  <c r="AM597" i="26"/>
  <c r="AM596" i="26"/>
  <c r="AM595" i="26"/>
  <c r="AM594" i="26"/>
  <c r="AM593" i="26"/>
  <c r="AM592" i="26"/>
  <c r="AM591" i="26"/>
  <c r="AM590" i="26"/>
  <c r="AM589" i="26"/>
  <c r="AM588" i="26"/>
  <c r="AM587" i="26"/>
  <c r="AM653" i="26"/>
  <c r="AM613" i="26"/>
  <c r="AM583" i="26"/>
  <c r="AM581" i="26"/>
  <c r="AM580" i="26"/>
  <c r="AM579" i="26"/>
  <c r="AM578" i="26"/>
  <c r="AM577" i="26"/>
  <c r="AM576" i="26"/>
  <c r="AM575" i="26"/>
  <c r="AM574" i="26"/>
  <c r="AM573" i="26"/>
  <c r="AM572" i="26"/>
  <c r="AM571" i="26"/>
  <c r="AM570" i="26"/>
  <c r="AM569" i="26"/>
  <c r="AM568" i="26"/>
  <c r="AM567" i="26"/>
  <c r="AM566" i="26"/>
  <c r="AM565" i="26"/>
  <c r="AM564" i="26"/>
  <c r="AM563" i="26"/>
  <c r="AM562" i="26"/>
  <c r="AM561" i="26"/>
  <c r="AM586" i="26"/>
  <c r="AM582" i="26"/>
  <c r="AM585" i="26"/>
  <c r="AM584" i="26"/>
  <c r="AM555" i="26"/>
  <c r="AM549" i="26"/>
  <c r="AM548" i="26"/>
  <c r="AM547" i="26"/>
  <c r="AM546" i="26"/>
  <c r="AM545" i="26"/>
  <c r="AM544" i="26"/>
  <c r="AM543" i="26"/>
  <c r="AM542" i="26"/>
  <c r="AM541" i="26"/>
  <c r="AM540" i="26"/>
  <c r="AM539" i="26"/>
  <c r="AM538" i="26"/>
  <c r="AM537" i="26"/>
  <c r="AM536" i="26"/>
  <c r="AM535" i="26"/>
  <c r="AM534" i="26"/>
  <c r="AM533" i="26"/>
  <c r="AM532" i="26"/>
  <c r="AM531" i="26"/>
  <c r="AM530" i="26"/>
  <c r="AM529" i="26"/>
  <c r="AM552" i="26"/>
  <c r="AM560" i="26"/>
  <c r="AM554" i="26"/>
  <c r="AM559" i="26"/>
  <c r="AM558" i="26"/>
  <c r="AM553" i="26"/>
  <c r="AM557" i="26"/>
  <c r="AM556" i="26"/>
  <c r="AM527" i="26"/>
  <c r="AM526" i="26"/>
  <c r="AM524" i="26"/>
  <c r="AM523" i="26"/>
  <c r="AM522" i="26"/>
  <c r="AM521" i="26"/>
  <c r="AM520" i="26"/>
  <c r="AM519" i="26"/>
  <c r="AM518" i="26"/>
  <c r="AM517" i="26"/>
  <c r="AM516" i="26"/>
  <c r="AM515" i="26"/>
  <c r="AM514" i="26"/>
  <c r="AM513" i="26"/>
  <c r="AM512" i="26"/>
  <c r="AM511" i="26"/>
  <c r="AM510" i="26"/>
  <c r="AM509" i="26"/>
  <c r="AM508" i="26"/>
  <c r="AM507" i="26"/>
  <c r="AM506" i="26"/>
  <c r="AM505" i="26"/>
  <c r="AM504" i="26"/>
  <c r="AM503" i="26"/>
  <c r="AM502" i="26"/>
  <c r="AM501" i="26"/>
  <c r="AM500" i="26"/>
  <c r="AM499" i="26"/>
  <c r="AM498" i="26"/>
  <c r="AM497" i="26"/>
  <c r="AM496" i="26"/>
  <c r="AM495" i="26"/>
  <c r="AM494" i="26"/>
  <c r="AM493" i="26"/>
  <c r="AM492" i="26"/>
  <c r="AM491" i="26"/>
  <c r="AM490" i="26"/>
  <c r="AM489" i="26"/>
  <c r="AM488" i="26"/>
  <c r="AM487" i="26"/>
  <c r="AM486" i="26"/>
  <c r="AM485" i="26"/>
  <c r="AM484" i="26"/>
  <c r="AM483" i="26"/>
  <c r="AM525" i="26"/>
  <c r="AM528" i="26"/>
  <c r="Z18" i="17" l="1"/>
  <c r="U5" i="17"/>
  <c r="C18" i="17"/>
  <c r="AC20" i="17" s="1"/>
  <c r="AL26" i="79"/>
  <c r="AL83" i="82"/>
  <c r="AL83" i="81"/>
  <c r="AI57" i="71"/>
  <c r="AH75" i="82"/>
  <c r="AJ33" i="71"/>
  <c r="AJ19" i="82" s="1"/>
  <c r="AJ25" i="82" s="1"/>
  <c r="AF46" i="72"/>
  <c r="AH44" i="73"/>
  <c r="AG77" i="82"/>
  <c r="AG78" i="82" s="1"/>
  <c r="AK8" i="81"/>
  <c r="AK8" i="82"/>
  <c r="AL9" i="81"/>
  <c r="AL80" i="81" s="1"/>
  <c r="AL9" i="82"/>
  <c r="O8" i="81"/>
  <c r="O8" i="82"/>
  <c r="AI44" i="73"/>
  <c r="N9" i="81"/>
  <c r="N9" i="82"/>
  <c r="AK14" i="71"/>
  <c r="AK14" i="73"/>
  <c r="AK30" i="73" s="1"/>
  <c r="AK13" i="82" s="1"/>
  <c r="AJ41" i="73"/>
  <c r="AL71" i="2"/>
  <c r="AW84" i="26"/>
  <c r="AW85" i="26"/>
  <c r="AG40" i="72"/>
  <c r="AG42" i="72" s="1"/>
  <c r="AG46" i="72" s="1"/>
  <c r="E19" i="67"/>
  <c r="N9" i="72"/>
  <c r="N9" i="77"/>
  <c r="N9" i="71"/>
  <c r="N9" i="79"/>
  <c r="N9" i="73"/>
  <c r="N436" i="26"/>
  <c r="N390" i="26"/>
  <c r="N411" i="26"/>
  <c r="N394" i="26"/>
  <c r="N306" i="26"/>
  <c r="N392" i="26"/>
  <c r="N323" i="26"/>
  <c r="N321" i="26"/>
  <c r="N385" i="26"/>
  <c r="N374" i="26"/>
  <c r="N379" i="26"/>
  <c r="N428" i="26"/>
  <c r="N378" i="26"/>
  <c r="N399" i="26"/>
  <c r="N382" i="26"/>
  <c r="N348" i="26"/>
  <c r="N345" i="26"/>
  <c r="N311" i="26"/>
  <c r="N309" i="26"/>
  <c r="N398" i="26"/>
  <c r="N419" i="26"/>
  <c r="N403" i="26"/>
  <c r="M302" i="26"/>
  <c r="N364" i="26"/>
  <c r="N387" i="26"/>
  <c r="N368" i="26"/>
  <c r="N336" i="26"/>
  <c r="N333" i="26"/>
  <c r="N341" i="26"/>
  <c r="N347" i="26"/>
  <c r="N316" i="26"/>
  <c r="N325" i="26"/>
  <c r="N420" i="26"/>
  <c r="N427" i="26"/>
  <c r="N417" i="26"/>
  <c r="N375" i="26"/>
  <c r="N356" i="26"/>
  <c r="N329" i="26"/>
  <c r="N326" i="26"/>
  <c r="N322" i="26"/>
  <c r="N421" i="26"/>
  <c r="N328" i="26"/>
  <c r="N372" i="26"/>
  <c r="N433" i="26"/>
  <c r="N425" i="26"/>
  <c r="N413" i="26"/>
  <c r="N361" i="26"/>
  <c r="N405" i="26"/>
  <c r="N317" i="26"/>
  <c r="N314" i="26"/>
  <c r="N310" i="26"/>
  <c r="N359" i="26"/>
  <c r="N349" i="26"/>
  <c r="N350" i="26"/>
  <c r="N409" i="26"/>
  <c r="N429" i="26"/>
  <c r="N401" i="26"/>
  <c r="N426" i="26"/>
  <c r="N393" i="26"/>
  <c r="N305" i="26"/>
  <c r="N366" i="26"/>
  <c r="N351" i="26"/>
  <c r="N397" i="26"/>
  <c r="N337" i="26"/>
  <c r="N400" i="26"/>
  <c r="N430" i="26"/>
  <c r="N415" i="26"/>
  <c r="N389" i="26"/>
  <c r="N407" i="26"/>
  <c r="N381" i="26"/>
  <c r="N404" i="26"/>
  <c r="N380" i="26"/>
  <c r="N339" i="26"/>
  <c r="N313" i="26"/>
  <c r="N418" i="26"/>
  <c r="N391" i="26"/>
  <c r="N344" i="26"/>
  <c r="N424" i="26"/>
  <c r="N365" i="26"/>
  <c r="N377" i="26"/>
  <c r="N395" i="26"/>
  <c r="N367" i="26"/>
  <c r="N346" i="26"/>
  <c r="N343" i="26"/>
  <c r="N320" i="26"/>
  <c r="N396" i="26"/>
  <c r="N304" i="26"/>
  <c r="N360" i="26"/>
  <c r="N432" i="26"/>
  <c r="N435" i="26"/>
  <c r="N353" i="26"/>
  <c r="N363" i="26"/>
  <c r="N383" i="26"/>
  <c r="N319" i="26"/>
  <c r="N334" i="26"/>
  <c r="N331" i="26"/>
  <c r="N308" i="26"/>
  <c r="N408" i="26"/>
  <c r="N386" i="26"/>
  <c r="N410" i="26"/>
  <c r="N423" i="26"/>
  <c r="N416" i="26"/>
  <c r="N388" i="26"/>
  <c r="N371" i="26"/>
  <c r="N307" i="26"/>
  <c r="N327" i="26"/>
  <c r="N324" i="26"/>
  <c r="N352" i="26"/>
  <c r="N330" i="26"/>
  <c r="N332" i="26"/>
  <c r="N412" i="26"/>
  <c r="N434" i="26"/>
  <c r="N414" i="26"/>
  <c r="N376" i="26"/>
  <c r="N357" i="26"/>
  <c r="N354" i="26"/>
  <c r="N315" i="26"/>
  <c r="N312" i="26"/>
  <c r="N340" i="26"/>
  <c r="N358" i="26"/>
  <c r="N335" i="26"/>
  <c r="N431" i="26"/>
  <c r="N422" i="26"/>
  <c r="N402" i="26"/>
  <c r="N362" i="26"/>
  <c r="N406" i="26"/>
  <c r="N318" i="26"/>
  <c r="N303" i="26"/>
  <c r="N342" i="26"/>
  <c r="N355" i="26"/>
  <c r="N384" i="26"/>
  <c r="N338" i="26"/>
  <c r="N373" i="26"/>
  <c r="AL41" i="17"/>
  <c r="AL434" i="26"/>
  <c r="AL390" i="26"/>
  <c r="AL416" i="26"/>
  <c r="AL394" i="26"/>
  <c r="AL392" i="26"/>
  <c r="AL327" i="26"/>
  <c r="AL311" i="26"/>
  <c r="AL313" i="26"/>
  <c r="AL397" i="26"/>
  <c r="AL337" i="26"/>
  <c r="AL323" i="26"/>
  <c r="AL362" i="26"/>
  <c r="AL400" i="26"/>
  <c r="AL422" i="26"/>
  <c r="AL378" i="26"/>
  <c r="AL411" i="26"/>
  <c r="AL382" i="26"/>
  <c r="AL318" i="26"/>
  <c r="AL315" i="26"/>
  <c r="AL341" i="26"/>
  <c r="AL396" i="26"/>
  <c r="AL332" i="26"/>
  <c r="AL344" i="26"/>
  <c r="AL373" i="26"/>
  <c r="AL418" i="26"/>
  <c r="AM302" i="26"/>
  <c r="AL364" i="26"/>
  <c r="AL399" i="26"/>
  <c r="AL368" i="26"/>
  <c r="AL306" i="26"/>
  <c r="AL355" i="26"/>
  <c r="AL322" i="26"/>
  <c r="AL408" i="26"/>
  <c r="AL385" i="26"/>
  <c r="AL333" i="26"/>
  <c r="AL386" i="26"/>
  <c r="AL429" i="26"/>
  <c r="AL413" i="26"/>
  <c r="AL387" i="26"/>
  <c r="AL356" i="26"/>
  <c r="AL366" i="26"/>
  <c r="AL345" i="26"/>
  <c r="AL310" i="26"/>
  <c r="AL358" i="26"/>
  <c r="AL398" i="26"/>
  <c r="AL303" i="26"/>
  <c r="AL379" i="26"/>
  <c r="AL321" i="26"/>
  <c r="AL436" i="26"/>
  <c r="AL401" i="26"/>
  <c r="AL375" i="26"/>
  <c r="AL426" i="26"/>
  <c r="AL348" i="26"/>
  <c r="AL326" i="26"/>
  <c r="AL351" i="26"/>
  <c r="AL384" i="26"/>
  <c r="AL419" i="26"/>
  <c r="AL304" i="26"/>
  <c r="AL403" i="26"/>
  <c r="AL428" i="26"/>
  <c r="AL389" i="26"/>
  <c r="AL361" i="26"/>
  <c r="AL405" i="26"/>
  <c r="AL336" i="26"/>
  <c r="AL314" i="26"/>
  <c r="AL339" i="26"/>
  <c r="AL360" i="26"/>
  <c r="AL330" i="26"/>
  <c r="AL430" i="26"/>
  <c r="AL420" i="26"/>
  <c r="AL365" i="26"/>
  <c r="AL427" i="26"/>
  <c r="AL377" i="26"/>
  <c r="AL407" i="26"/>
  <c r="AL393" i="26"/>
  <c r="AL329" i="26"/>
  <c r="AL354" i="26"/>
  <c r="AL320" i="26"/>
  <c r="AL410" i="26"/>
  <c r="AL325" i="26"/>
  <c r="AL335" i="26"/>
  <c r="AL433" i="26"/>
  <c r="AL346" i="26"/>
  <c r="AL425" i="26"/>
  <c r="AL363" i="26"/>
  <c r="AL395" i="26"/>
  <c r="AL381" i="26"/>
  <c r="AL317" i="26"/>
  <c r="AL343" i="26"/>
  <c r="AL308" i="26"/>
  <c r="AL412" i="26"/>
  <c r="AL316" i="26"/>
  <c r="AL338" i="26"/>
  <c r="AL409" i="26"/>
  <c r="AL414" i="26"/>
  <c r="AL312" i="26"/>
  <c r="AL415" i="26"/>
  <c r="AL388" i="26"/>
  <c r="AL383" i="26"/>
  <c r="AL367" i="26"/>
  <c r="AL305" i="26"/>
  <c r="AL331" i="26"/>
  <c r="AL352" i="26"/>
  <c r="AL431" i="26"/>
  <c r="AL328" i="26"/>
  <c r="AL374" i="26"/>
  <c r="AL421" i="26"/>
  <c r="AL435" i="26"/>
  <c r="AL319" i="26"/>
  <c r="AL424" i="26"/>
  <c r="AL353" i="26"/>
  <c r="AL376" i="26"/>
  <c r="AL371" i="26"/>
  <c r="AL404" i="26"/>
  <c r="AL380" i="26"/>
  <c r="AL324" i="26"/>
  <c r="AL340" i="26"/>
  <c r="AL347" i="26"/>
  <c r="AL349" i="26"/>
  <c r="AL350" i="26"/>
  <c r="AL432" i="26"/>
  <c r="AL357" i="26"/>
  <c r="AL423" i="26"/>
  <c r="AL402" i="26"/>
  <c r="AL417" i="26"/>
  <c r="AL406" i="26"/>
  <c r="AL307" i="26"/>
  <c r="AL334" i="26"/>
  <c r="AL342" i="26"/>
  <c r="AL309" i="26"/>
  <c r="AL359" i="26"/>
  <c r="AL372" i="26"/>
  <c r="AL391" i="26"/>
  <c r="B20" i="67"/>
  <c r="AL9" i="73"/>
  <c r="AL9" i="72"/>
  <c r="AL9" i="71"/>
  <c r="AL9" i="79"/>
  <c r="AL9" i="77"/>
  <c r="AL39" i="17"/>
  <c r="AL48" i="73"/>
  <c r="AL67" i="71"/>
  <c r="AL45" i="72"/>
  <c r="AL28" i="17"/>
  <c r="AL21" i="77"/>
  <c r="Z20" i="17"/>
  <c r="W45" i="26"/>
  <c r="K45" i="26"/>
  <c r="Z45" i="26"/>
  <c r="U45" i="26"/>
  <c r="AN26" i="26"/>
  <c r="AA18" i="17" s="1"/>
  <c r="N45" i="26"/>
  <c r="T45" i="26"/>
  <c r="J45" i="26"/>
  <c r="S45" i="26"/>
  <c r="Y45" i="26"/>
  <c r="V45" i="26"/>
  <c r="M45" i="26"/>
  <c r="R45" i="26"/>
  <c r="Q45" i="26"/>
  <c r="X45" i="26"/>
  <c r="P45" i="26"/>
  <c r="L45" i="26"/>
  <c r="O45" i="26"/>
  <c r="AM31" i="26"/>
  <c r="AM84" i="82" s="1"/>
  <c r="AM30" i="26"/>
  <c r="AL12" i="2"/>
  <c r="AM25" i="26"/>
  <c r="AL8" i="17"/>
  <c r="AK8" i="79"/>
  <c r="AK8" i="77"/>
  <c r="AK8" i="71"/>
  <c r="A19" i="67"/>
  <c r="AK8" i="73"/>
  <c r="AK8" i="72"/>
  <c r="N8" i="17"/>
  <c r="N12" i="2"/>
  <c r="M25" i="26"/>
  <c r="O8" i="79"/>
  <c r="O8" i="77"/>
  <c r="O8" i="72"/>
  <c r="O8" i="73"/>
  <c r="O8" i="71"/>
  <c r="M13" i="2"/>
  <c r="L26" i="26"/>
  <c r="M1032" i="26"/>
  <c r="M1014" i="26"/>
  <c r="M996" i="26"/>
  <c r="M1006" i="26"/>
  <c r="M1003" i="26"/>
  <c r="M961" i="26"/>
  <c r="M978" i="26"/>
  <c r="M969" i="26"/>
  <c r="M933" i="26"/>
  <c r="M924" i="26"/>
  <c r="M921" i="26"/>
  <c r="M887" i="26"/>
  <c r="M908" i="26"/>
  <c r="M867" i="26"/>
  <c r="M855" i="26"/>
  <c r="M843" i="26"/>
  <c r="M834" i="26"/>
  <c r="M820" i="26"/>
  <c r="M808" i="26"/>
  <c r="M796" i="26"/>
  <c r="M783" i="26"/>
  <c r="M771" i="26"/>
  <c r="M748" i="26"/>
  <c r="M736" i="26"/>
  <c r="M729" i="26"/>
  <c r="M717" i="26"/>
  <c r="M705" i="26"/>
  <c r="M702" i="26"/>
  <c r="M681" i="26"/>
  <c r="M667" i="26"/>
  <c r="M679" i="26"/>
  <c r="M644" i="26"/>
  <c r="M639" i="26"/>
  <c r="M609" i="26"/>
  <c r="M597" i="26"/>
  <c r="M589" i="26"/>
  <c r="M577" i="26"/>
  <c r="M565" i="26"/>
  <c r="M545" i="26"/>
  <c r="M533" i="26"/>
  <c r="M556" i="26"/>
  <c r="M516" i="26"/>
  <c r="M504" i="26"/>
  <c r="M492" i="26"/>
  <c r="M529" i="26"/>
  <c r="M988" i="26"/>
  <c r="M869" i="26"/>
  <c r="M750" i="26"/>
  <c r="M611" i="26"/>
  <c r="M1038" i="26"/>
  <c r="M1013" i="26"/>
  <c r="M997" i="26"/>
  <c r="M1004" i="26"/>
  <c r="M1001" i="26"/>
  <c r="M960" i="26"/>
  <c r="M975" i="26"/>
  <c r="M953" i="26"/>
  <c r="M932" i="26"/>
  <c r="M895" i="26"/>
  <c r="M916" i="26"/>
  <c r="M886" i="26"/>
  <c r="M893" i="26"/>
  <c r="M866" i="26"/>
  <c r="M854" i="26"/>
  <c r="M915" i="26"/>
  <c r="M833" i="26"/>
  <c r="M819" i="26"/>
  <c r="M807" i="26"/>
  <c r="M795" i="26"/>
  <c r="M782" i="26"/>
  <c r="M784" i="26"/>
  <c r="M747" i="26"/>
  <c r="M770" i="26"/>
  <c r="M728" i="26"/>
  <c r="M716" i="26"/>
  <c r="M769" i="26"/>
  <c r="M701" i="26"/>
  <c r="M675" i="26"/>
  <c r="M666" i="26"/>
  <c r="M680" i="26"/>
  <c r="M641" i="26"/>
  <c r="M636" i="26"/>
  <c r="M608" i="26"/>
  <c r="M596" i="26"/>
  <c r="M616" i="26"/>
  <c r="M576" i="26"/>
  <c r="M564" i="26"/>
  <c r="M544" i="26"/>
  <c r="M532" i="26"/>
  <c r="M530" i="26"/>
  <c r="M515" i="26"/>
  <c r="M503" i="26"/>
  <c r="M491" i="26"/>
  <c r="M525" i="26"/>
  <c r="M1030" i="26"/>
  <c r="M877" i="26"/>
  <c r="M731" i="26"/>
  <c r="M579" i="26"/>
  <c r="M1033" i="26"/>
  <c r="M1012" i="26"/>
  <c r="M989" i="26"/>
  <c r="M1002" i="26"/>
  <c r="M982" i="26"/>
  <c r="M959" i="26"/>
  <c r="M968" i="26"/>
  <c r="M954" i="26"/>
  <c r="M931" i="26"/>
  <c r="M917" i="26"/>
  <c r="M913" i="26"/>
  <c r="M885" i="26"/>
  <c r="M889" i="26"/>
  <c r="M865" i="26"/>
  <c r="M853" i="26"/>
  <c r="M892" i="26"/>
  <c r="M832" i="26"/>
  <c r="M818" i="26"/>
  <c r="M806" i="26"/>
  <c r="M794" i="26"/>
  <c r="M781" i="26"/>
  <c r="M758" i="26"/>
  <c r="M746" i="26"/>
  <c r="M767" i="26"/>
  <c r="M727" i="26"/>
  <c r="M715" i="26"/>
  <c r="M766" i="26"/>
  <c r="M700" i="26"/>
  <c r="M677" i="26"/>
  <c r="M665" i="26"/>
  <c r="M674" i="26"/>
  <c r="M638" i="26"/>
  <c r="M633" i="26"/>
  <c r="M607" i="26"/>
  <c r="M595" i="26"/>
  <c r="M587" i="26"/>
  <c r="M575" i="26"/>
  <c r="M563" i="26"/>
  <c r="M543" i="26"/>
  <c r="M554" i="26"/>
  <c r="M527" i="26"/>
  <c r="M514" i="26"/>
  <c r="M502" i="26"/>
  <c r="M490" i="26"/>
  <c r="M963" i="26"/>
  <c r="M836" i="26"/>
  <c r="M707" i="26"/>
  <c r="M599" i="26"/>
  <c r="M528" i="26"/>
  <c r="M1023" i="26"/>
  <c r="M1011" i="26"/>
  <c r="M987" i="26"/>
  <c r="M1000" i="26"/>
  <c r="M979" i="26"/>
  <c r="M958" i="26"/>
  <c r="M952" i="26"/>
  <c r="M942" i="26"/>
  <c r="M930" i="26"/>
  <c r="M914" i="26"/>
  <c r="M910" i="26"/>
  <c r="M884" i="26"/>
  <c r="M874" i="26"/>
  <c r="M864" i="26"/>
  <c r="M852" i="26"/>
  <c r="M888" i="26"/>
  <c r="M829" i="26"/>
  <c r="M817" i="26"/>
  <c r="M805" i="26"/>
  <c r="M793" i="26"/>
  <c r="M780" i="26"/>
  <c r="M757" i="26"/>
  <c r="M745" i="26"/>
  <c r="M764" i="26"/>
  <c r="M726" i="26"/>
  <c r="M714" i="26"/>
  <c r="M763" i="26"/>
  <c r="M699" i="26"/>
  <c r="M673" i="26"/>
  <c r="M664" i="26"/>
  <c r="M648" i="26"/>
  <c r="M635" i="26"/>
  <c r="M630" i="26"/>
  <c r="M606" i="26"/>
  <c r="M594" i="26"/>
  <c r="M591" i="26"/>
  <c r="M574" i="26"/>
  <c r="M643" i="26"/>
  <c r="M542" i="26"/>
  <c r="M552" i="26"/>
  <c r="M531" i="26"/>
  <c r="M513" i="26"/>
  <c r="M501" i="26"/>
  <c r="M489" i="26"/>
  <c r="M945" i="26"/>
  <c r="M810" i="26"/>
  <c r="M669" i="26"/>
  <c r="M535" i="26"/>
  <c r="M1022" i="26"/>
  <c r="M1010" i="26"/>
  <c r="M984" i="26"/>
  <c r="M998" i="26"/>
  <c r="M976" i="26"/>
  <c r="M957" i="26"/>
  <c r="M951" i="26"/>
  <c r="M941" i="26"/>
  <c r="M929" i="26"/>
  <c r="M897" i="26"/>
  <c r="M907" i="26"/>
  <c r="M883" i="26"/>
  <c r="M911" i="26"/>
  <c r="M863" i="26"/>
  <c r="M851" i="26"/>
  <c r="M842" i="26"/>
  <c r="M828" i="26"/>
  <c r="M816" i="26"/>
  <c r="M804" i="26"/>
  <c r="M792" i="26"/>
  <c r="M779" i="26"/>
  <c r="M756" i="26"/>
  <c r="M744" i="26"/>
  <c r="M768" i="26"/>
  <c r="M725" i="26"/>
  <c r="M713" i="26"/>
  <c r="M689" i="26"/>
  <c r="M698" i="26"/>
  <c r="M682" i="26"/>
  <c r="M663" i="26"/>
  <c r="M654" i="26"/>
  <c r="M632" i="26"/>
  <c r="M627" i="26"/>
  <c r="M605" i="26"/>
  <c r="M593" i="26"/>
  <c r="M586" i="26"/>
  <c r="M573" i="26"/>
  <c r="M584" i="26"/>
  <c r="M541" i="26"/>
  <c r="M555" i="26"/>
  <c r="M526" i="26"/>
  <c r="M512" i="26"/>
  <c r="M500" i="26"/>
  <c r="M488" i="26"/>
  <c r="M1007" i="26"/>
  <c r="M857" i="26"/>
  <c r="M738" i="26"/>
  <c r="M645" i="26"/>
  <c r="M518" i="26"/>
  <c r="L482" i="26"/>
  <c r="M1021" i="26"/>
  <c r="M1025" i="26"/>
  <c r="M995" i="26"/>
  <c r="M985" i="26"/>
  <c r="M973" i="26"/>
  <c r="M956" i="26"/>
  <c r="M950" i="26"/>
  <c r="M940" i="26"/>
  <c r="M943" i="26"/>
  <c r="M918" i="26"/>
  <c r="M904" i="26"/>
  <c r="M882" i="26"/>
  <c r="M875" i="26"/>
  <c r="M862" i="26"/>
  <c r="M850" i="26"/>
  <c r="M841" i="26"/>
  <c r="M827" i="26"/>
  <c r="M815" i="26"/>
  <c r="M803" i="26"/>
  <c r="M791" i="26"/>
  <c r="M778" i="26"/>
  <c r="M755" i="26"/>
  <c r="M743" i="26"/>
  <c r="M765" i="26"/>
  <c r="M724" i="26"/>
  <c r="M712" i="26"/>
  <c r="M688" i="26"/>
  <c r="M697" i="26"/>
  <c r="M678" i="26"/>
  <c r="M662" i="26"/>
  <c r="M649" i="26"/>
  <c r="M629" i="26"/>
  <c r="M624" i="26"/>
  <c r="M604" i="26"/>
  <c r="M592" i="26"/>
  <c r="M646" i="26"/>
  <c r="M572" i="26"/>
  <c r="M640" i="26"/>
  <c r="M540" i="26"/>
  <c r="M560" i="26"/>
  <c r="M523" i="26"/>
  <c r="M511" i="26"/>
  <c r="M499" i="26"/>
  <c r="M487" i="26"/>
  <c r="M935" i="26"/>
  <c r="M773" i="26"/>
  <c r="M625" i="26"/>
  <c r="M1037" i="26"/>
  <c r="M1020" i="26"/>
  <c r="M1026" i="26"/>
  <c r="M994" i="26"/>
  <c r="M983" i="26"/>
  <c r="M967" i="26"/>
  <c r="M955" i="26"/>
  <c r="M949" i="26"/>
  <c r="M939" i="26"/>
  <c r="M927" i="26"/>
  <c r="M912" i="26"/>
  <c r="M903" i="26"/>
  <c r="M881" i="26"/>
  <c r="M873" i="26"/>
  <c r="M861" i="26"/>
  <c r="M849" i="26"/>
  <c r="M840" i="26"/>
  <c r="M826" i="26"/>
  <c r="M814" i="26"/>
  <c r="M802" i="26"/>
  <c r="M790" i="26"/>
  <c r="M777" i="26"/>
  <c r="M754" i="26"/>
  <c r="M742" i="26"/>
  <c r="M735" i="26"/>
  <c r="M723" i="26"/>
  <c r="M711" i="26"/>
  <c r="M687" i="26"/>
  <c r="M696" i="26"/>
  <c r="M676" i="26"/>
  <c r="M661" i="26"/>
  <c r="M655" i="26"/>
  <c r="M626" i="26"/>
  <c r="M617" i="26"/>
  <c r="M603" i="26"/>
  <c r="M634" i="26"/>
  <c r="M585" i="26"/>
  <c r="M571" i="26"/>
  <c r="M588" i="26"/>
  <c r="M539" i="26"/>
  <c r="M553" i="26"/>
  <c r="M522" i="26"/>
  <c r="M510" i="26"/>
  <c r="M498" i="26"/>
  <c r="M486" i="26"/>
  <c r="M1016" i="26"/>
  <c r="M925" i="26"/>
  <c r="M798" i="26"/>
  <c r="M657" i="26"/>
  <c r="M506" i="26"/>
  <c r="M1036" i="26"/>
  <c r="M1019" i="26"/>
  <c r="M1024" i="26"/>
  <c r="M993" i="26"/>
  <c r="M990" i="26"/>
  <c r="M966" i="26"/>
  <c r="M980" i="26"/>
  <c r="M948" i="26"/>
  <c r="M938" i="26"/>
  <c r="M926" i="26"/>
  <c r="M909" i="26"/>
  <c r="M896" i="26"/>
  <c r="M880" i="26"/>
  <c r="M872" i="26"/>
  <c r="M860" i="26"/>
  <c r="M848" i="26"/>
  <c r="M839" i="26"/>
  <c r="M825" i="26"/>
  <c r="M813" i="26"/>
  <c r="M801" i="26"/>
  <c r="M789" i="26"/>
  <c r="M776" i="26"/>
  <c r="M753" i="26"/>
  <c r="M741" i="26"/>
  <c r="M734" i="26"/>
  <c r="M722" i="26"/>
  <c r="M710" i="26"/>
  <c r="M686" i="26"/>
  <c r="M695" i="26"/>
  <c r="M672" i="26"/>
  <c r="M660" i="26"/>
  <c r="M650" i="26"/>
  <c r="M623" i="26"/>
  <c r="M614" i="26"/>
  <c r="M602" i="26"/>
  <c r="M590" i="26"/>
  <c r="M582" i="26"/>
  <c r="M570" i="26"/>
  <c r="M562" i="26"/>
  <c r="M538" i="26"/>
  <c r="M561" i="26"/>
  <c r="M521" i="26"/>
  <c r="M509" i="26"/>
  <c r="M497" i="26"/>
  <c r="M485" i="26"/>
  <c r="M1028" i="26"/>
  <c r="M845" i="26"/>
  <c r="M683" i="26"/>
  <c r="M567" i="26"/>
  <c r="M1035" i="26"/>
  <c r="M1018" i="26"/>
  <c r="M1027" i="26"/>
  <c r="M992" i="26"/>
  <c r="M986" i="26"/>
  <c r="M965" i="26"/>
  <c r="M977" i="26"/>
  <c r="M947" i="26"/>
  <c r="M937" i="26"/>
  <c r="M928" i="26"/>
  <c r="M906" i="26"/>
  <c r="M891" i="26"/>
  <c r="M879" i="26"/>
  <c r="M871" i="26"/>
  <c r="M859" i="26"/>
  <c r="M847" i="26"/>
  <c r="M838" i="26"/>
  <c r="M824" i="26"/>
  <c r="M812" i="26"/>
  <c r="M800" i="26"/>
  <c r="M788" i="26"/>
  <c r="M775" i="26"/>
  <c r="M752" i="26"/>
  <c r="M740" i="26"/>
  <c r="M733" i="26"/>
  <c r="M721" i="26"/>
  <c r="M709" i="26"/>
  <c r="M685" i="26"/>
  <c r="M694" i="26"/>
  <c r="M671" i="26"/>
  <c r="M659" i="26"/>
  <c r="M652" i="26"/>
  <c r="M618" i="26"/>
  <c r="M613" i="26"/>
  <c r="M601" i="26"/>
  <c r="M631" i="26"/>
  <c r="M581" i="26"/>
  <c r="M569" i="26"/>
  <c r="M549" i="26"/>
  <c r="M537" i="26"/>
  <c r="M559" i="26"/>
  <c r="M520" i="26"/>
  <c r="M508" i="26"/>
  <c r="M496" i="26"/>
  <c r="M484" i="26"/>
  <c r="M972" i="26"/>
  <c r="M822" i="26"/>
  <c r="M692" i="26"/>
  <c r="M558" i="26"/>
  <c r="M1034" i="26"/>
  <c r="M1017" i="26"/>
  <c r="M1029" i="26"/>
  <c r="M991" i="26"/>
  <c r="M1009" i="26"/>
  <c r="M964" i="26"/>
  <c r="M974" i="26"/>
  <c r="M946" i="26"/>
  <c r="M936" i="26"/>
  <c r="M923" i="26"/>
  <c r="M919" i="26"/>
  <c r="M890" i="26"/>
  <c r="M878" i="26"/>
  <c r="M870" i="26"/>
  <c r="M858" i="26"/>
  <c r="M846" i="26"/>
  <c r="M837" i="26"/>
  <c r="M823" i="26"/>
  <c r="M811" i="26"/>
  <c r="M799" i="26"/>
  <c r="M787" i="26"/>
  <c r="M774" i="26"/>
  <c r="M751" i="26"/>
  <c r="M739" i="26"/>
  <c r="M732" i="26"/>
  <c r="M720" i="26"/>
  <c r="M708" i="26"/>
  <c r="M684" i="26"/>
  <c r="M693" i="26"/>
  <c r="M670" i="26"/>
  <c r="M658" i="26"/>
  <c r="M647" i="26"/>
  <c r="M615" i="26"/>
  <c r="M612" i="26"/>
  <c r="M600" i="26"/>
  <c r="M628" i="26"/>
  <c r="M580" i="26"/>
  <c r="M568" i="26"/>
  <c r="M548" i="26"/>
  <c r="M536" i="26"/>
  <c r="M637" i="26"/>
  <c r="M519" i="26"/>
  <c r="M507" i="26"/>
  <c r="M495" i="26"/>
  <c r="M483" i="26"/>
  <c r="M920" i="26"/>
  <c r="M786" i="26"/>
  <c r="M653" i="26"/>
  <c r="M494" i="26"/>
  <c r="M1031" i="26"/>
  <c r="M1015" i="26"/>
  <c r="M999" i="26"/>
  <c r="M1008" i="26"/>
  <c r="M1005" i="26"/>
  <c r="M962" i="26"/>
  <c r="M981" i="26"/>
  <c r="M944" i="26"/>
  <c r="M934" i="26"/>
  <c r="M922" i="26"/>
  <c r="M894" i="26"/>
  <c r="M905" i="26"/>
  <c r="M876" i="26"/>
  <c r="M868" i="26"/>
  <c r="M856" i="26"/>
  <c r="M844" i="26"/>
  <c r="M835" i="26"/>
  <c r="M821" i="26"/>
  <c r="M809" i="26"/>
  <c r="M797" i="26"/>
  <c r="M785" i="26"/>
  <c r="M772" i="26"/>
  <c r="M749" i="26"/>
  <c r="M737" i="26"/>
  <c r="M730" i="26"/>
  <c r="M718" i="26"/>
  <c r="M706" i="26"/>
  <c r="M703" i="26"/>
  <c r="M704" i="26"/>
  <c r="M668" i="26"/>
  <c r="M656" i="26"/>
  <c r="M651" i="26"/>
  <c r="M642" i="26"/>
  <c r="M610" i="26"/>
  <c r="M598" i="26"/>
  <c r="M583" i="26"/>
  <c r="M578" i="26"/>
  <c r="M566" i="26"/>
  <c r="M546" i="26"/>
  <c r="M534" i="26"/>
  <c r="M557" i="26"/>
  <c r="M517" i="26"/>
  <c r="M505" i="26"/>
  <c r="M493" i="26"/>
  <c r="M524" i="26"/>
  <c r="M898" i="26"/>
  <c r="M719" i="26"/>
  <c r="M547" i="26"/>
  <c r="AN1038" i="26"/>
  <c r="AO482" i="26"/>
  <c r="AN1024" i="26"/>
  <c r="AN1036" i="26"/>
  <c r="AN1025" i="26"/>
  <c r="AN1023" i="26"/>
  <c r="AN1022" i="26"/>
  <c r="AN1021" i="26"/>
  <c r="AN1020" i="26"/>
  <c r="AN1019" i="26"/>
  <c r="AN1018" i="26"/>
  <c r="AN1017" i="26"/>
  <c r="AN1016" i="26"/>
  <c r="AN1015" i="26"/>
  <c r="AN1014" i="26"/>
  <c r="AN1013" i="26"/>
  <c r="AN1012" i="26"/>
  <c r="AN1011" i="26"/>
  <c r="AN1010" i="26"/>
  <c r="AN1009" i="26"/>
  <c r="AN1026" i="26"/>
  <c r="AN1034" i="26"/>
  <c r="AN1027" i="26"/>
  <c r="AN1028" i="26"/>
  <c r="AN1029" i="26"/>
  <c r="AN1037" i="26"/>
  <c r="AN1030" i="26"/>
  <c r="AN1031" i="26"/>
  <c r="AN1035" i="26"/>
  <c r="AN1032" i="26"/>
  <c r="AN1033" i="26"/>
  <c r="AN1008" i="26"/>
  <c r="AN1007" i="26"/>
  <c r="AN1006" i="26"/>
  <c r="AN1005" i="26"/>
  <c r="AN1004" i="26"/>
  <c r="AN1003" i="26"/>
  <c r="AN1002" i="26"/>
  <c r="AN1001" i="26"/>
  <c r="AN1000" i="26"/>
  <c r="AN999" i="26"/>
  <c r="AN998" i="26"/>
  <c r="AN997" i="26"/>
  <c r="AN996" i="26"/>
  <c r="AN995" i="26"/>
  <c r="AN994" i="26"/>
  <c r="AN993" i="26"/>
  <c r="AN992" i="26"/>
  <c r="AN991" i="26"/>
  <c r="AN990" i="26"/>
  <c r="AN989" i="26"/>
  <c r="AN988" i="26"/>
  <c r="AN987" i="26"/>
  <c r="AN984" i="26"/>
  <c r="AN983" i="26"/>
  <c r="AN985" i="26"/>
  <c r="AN969" i="26"/>
  <c r="AN968" i="26"/>
  <c r="AN981" i="26"/>
  <c r="AN980" i="26"/>
  <c r="AN979" i="26"/>
  <c r="AN978" i="26"/>
  <c r="AN977" i="26"/>
  <c r="AN976" i="26"/>
  <c r="AN975" i="26"/>
  <c r="AN974" i="26"/>
  <c r="AN973" i="26"/>
  <c r="AN972" i="26"/>
  <c r="AN986" i="26"/>
  <c r="AN982" i="26"/>
  <c r="AN966" i="26"/>
  <c r="AN964" i="26"/>
  <c r="AN962" i="26"/>
  <c r="AN960" i="26"/>
  <c r="AN958" i="26"/>
  <c r="AN954" i="26"/>
  <c r="AN955" i="26"/>
  <c r="AN967" i="26"/>
  <c r="AN965" i="26"/>
  <c r="AN963" i="26"/>
  <c r="AN961" i="26"/>
  <c r="AN959" i="26"/>
  <c r="AN953" i="26"/>
  <c r="AN952" i="26"/>
  <c r="AN951" i="26"/>
  <c r="AN950" i="26"/>
  <c r="AN949" i="26"/>
  <c r="AN948" i="26"/>
  <c r="AN947" i="26"/>
  <c r="AN946" i="26"/>
  <c r="AN945" i="26"/>
  <c r="AN944" i="26"/>
  <c r="AN943" i="26"/>
  <c r="AN942" i="26"/>
  <c r="AN956" i="26"/>
  <c r="AN941" i="26"/>
  <c r="AN940" i="26"/>
  <c r="AN939" i="26"/>
  <c r="AN938" i="26"/>
  <c r="AN937" i="26"/>
  <c r="AN936" i="26"/>
  <c r="AN935" i="26"/>
  <c r="AN934" i="26"/>
  <c r="AN933" i="26"/>
  <c r="AN932" i="26"/>
  <c r="AN931" i="26"/>
  <c r="AN930" i="26"/>
  <c r="AN929" i="26"/>
  <c r="AN928" i="26"/>
  <c r="AN927" i="26"/>
  <c r="AN926" i="26"/>
  <c r="AN925" i="26"/>
  <c r="AN924" i="26"/>
  <c r="AN957" i="26"/>
  <c r="AN898" i="26"/>
  <c r="AN897" i="26"/>
  <c r="AN896" i="26"/>
  <c r="AN895" i="26"/>
  <c r="AN894" i="26"/>
  <c r="AN893" i="26"/>
  <c r="AN921" i="26"/>
  <c r="AN920" i="26"/>
  <c r="AN919" i="26"/>
  <c r="AN918" i="26"/>
  <c r="AN917" i="26"/>
  <c r="AN916" i="26"/>
  <c r="AN915" i="26"/>
  <c r="AN914" i="26"/>
  <c r="AN913" i="26"/>
  <c r="AN912" i="26"/>
  <c r="AN911" i="26"/>
  <c r="AN910" i="26"/>
  <c r="AN909" i="26"/>
  <c r="AN908" i="26"/>
  <c r="AN907" i="26"/>
  <c r="AN906" i="26"/>
  <c r="AN905" i="26"/>
  <c r="AN904" i="26"/>
  <c r="AN903" i="26"/>
  <c r="AN922" i="26"/>
  <c r="AN892" i="26"/>
  <c r="AN891" i="26"/>
  <c r="AN890" i="26"/>
  <c r="AN889" i="26"/>
  <c r="AN888" i="26"/>
  <c r="AN887" i="26"/>
  <c r="AN886" i="26"/>
  <c r="AN923" i="26"/>
  <c r="AN885" i="26"/>
  <c r="AN884" i="26"/>
  <c r="AN883" i="26"/>
  <c r="AN882" i="26"/>
  <c r="AN881" i="26"/>
  <c r="AN880" i="26"/>
  <c r="AN879" i="26"/>
  <c r="AN878" i="26"/>
  <c r="AN877" i="26"/>
  <c r="AN876" i="26"/>
  <c r="AN875" i="26"/>
  <c r="AN874" i="26"/>
  <c r="AN873" i="26"/>
  <c r="AN872" i="26"/>
  <c r="AN871" i="26"/>
  <c r="AN870" i="26"/>
  <c r="AN869" i="26"/>
  <c r="AN868" i="26"/>
  <c r="AN867" i="26"/>
  <c r="AN866" i="26"/>
  <c r="AN865" i="26"/>
  <c r="AN864" i="26"/>
  <c r="AN863" i="26"/>
  <c r="AN862" i="26"/>
  <c r="AN861" i="26"/>
  <c r="AN860" i="26"/>
  <c r="AN859" i="26"/>
  <c r="AN858" i="26"/>
  <c r="AN857" i="26"/>
  <c r="AN856" i="26"/>
  <c r="AN855" i="26"/>
  <c r="AN854" i="26"/>
  <c r="AN853" i="26"/>
  <c r="AN852" i="26"/>
  <c r="AN851" i="26"/>
  <c r="AN850" i="26"/>
  <c r="AN849" i="26"/>
  <c r="AN848" i="26"/>
  <c r="AN847" i="26"/>
  <c r="AN846" i="26"/>
  <c r="AN845" i="26"/>
  <c r="AN844" i="26"/>
  <c r="AN843" i="26"/>
  <c r="AN842" i="26"/>
  <c r="AN829" i="26"/>
  <c r="AN828" i="26"/>
  <c r="AN827" i="26"/>
  <c r="AN826" i="26"/>
  <c r="AN825" i="26"/>
  <c r="AN824" i="26"/>
  <c r="AN823" i="26"/>
  <c r="AN822" i="26"/>
  <c r="AN821" i="26"/>
  <c r="AN820" i="26"/>
  <c r="AN819" i="26"/>
  <c r="AN818" i="26"/>
  <c r="AN817" i="26"/>
  <c r="AN816" i="26"/>
  <c r="AN815" i="26"/>
  <c r="AN814" i="26"/>
  <c r="AN813" i="26"/>
  <c r="AN812" i="26"/>
  <c r="AN811" i="26"/>
  <c r="AN841" i="26"/>
  <c r="AN840" i="26"/>
  <c r="AN839" i="26"/>
  <c r="AN838" i="26"/>
  <c r="AN837" i="26"/>
  <c r="AN836" i="26"/>
  <c r="AN835" i="26"/>
  <c r="AN834" i="26"/>
  <c r="AN833" i="26"/>
  <c r="AN832" i="26"/>
  <c r="AN810" i="26"/>
  <c r="AN809" i="26"/>
  <c r="AN808" i="26"/>
  <c r="AN807" i="26"/>
  <c r="AN806" i="26"/>
  <c r="AN805" i="26"/>
  <c r="AN804" i="26"/>
  <c r="AN803" i="26"/>
  <c r="AN802" i="26"/>
  <c r="AN801" i="26"/>
  <c r="AN800" i="26"/>
  <c r="AN799" i="26"/>
  <c r="AN798" i="26"/>
  <c r="AN797" i="26"/>
  <c r="AN796" i="26"/>
  <c r="AN795" i="26"/>
  <c r="AN794" i="26"/>
  <c r="AN793" i="26"/>
  <c r="AN792" i="26"/>
  <c r="AN791" i="26"/>
  <c r="AN790" i="26"/>
  <c r="AN789" i="26"/>
  <c r="AN788" i="26"/>
  <c r="AN787" i="26"/>
  <c r="AN786" i="26"/>
  <c r="AN785" i="26"/>
  <c r="AN784" i="26"/>
  <c r="AN783" i="26"/>
  <c r="AN782" i="26"/>
  <c r="AN781" i="26"/>
  <c r="AN780" i="26"/>
  <c r="AN779" i="26"/>
  <c r="AN778" i="26"/>
  <c r="AN777" i="26"/>
  <c r="AN776" i="26"/>
  <c r="AN775" i="26"/>
  <c r="AN774" i="26"/>
  <c r="AN773" i="26"/>
  <c r="AN772" i="26"/>
  <c r="AN771" i="26"/>
  <c r="AN770" i="26"/>
  <c r="AN758" i="26"/>
  <c r="AN757" i="26"/>
  <c r="AN756" i="26"/>
  <c r="AN755" i="26"/>
  <c r="AN754" i="26"/>
  <c r="AN753" i="26"/>
  <c r="AN752" i="26"/>
  <c r="AN751" i="26"/>
  <c r="AN750" i="26"/>
  <c r="AN749" i="26"/>
  <c r="AN748" i="26"/>
  <c r="AN747" i="26"/>
  <c r="AN746" i="26"/>
  <c r="AN745" i="26"/>
  <c r="AN744" i="26"/>
  <c r="AN743" i="26"/>
  <c r="AN742" i="26"/>
  <c r="AN741" i="26"/>
  <c r="AN740" i="26"/>
  <c r="AN739" i="26"/>
  <c r="AN738" i="26"/>
  <c r="AN737" i="26"/>
  <c r="AN736" i="26"/>
  <c r="AN735" i="26"/>
  <c r="AN769" i="26"/>
  <c r="AN768" i="26"/>
  <c r="AN767" i="26"/>
  <c r="AN766" i="26"/>
  <c r="AN765" i="26"/>
  <c r="AN764" i="26"/>
  <c r="AN763" i="26"/>
  <c r="AN734" i="26"/>
  <c r="AN733" i="26"/>
  <c r="AN732" i="26"/>
  <c r="AN731" i="26"/>
  <c r="AN730" i="26"/>
  <c r="AN729" i="26"/>
  <c r="AN728" i="26"/>
  <c r="AN727" i="26"/>
  <c r="AN726" i="26"/>
  <c r="AN725" i="26"/>
  <c r="AN724" i="26"/>
  <c r="AN723" i="26"/>
  <c r="AN722" i="26"/>
  <c r="AN721" i="26"/>
  <c r="AN720" i="26"/>
  <c r="AN719" i="26"/>
  <c r="AN718" i="26"/>
  <c r="AN717" i="26"/>
  <c r="AN716" i="26"/>
  <c r="AN715" i="26"/>
  <c r="AN714" i="26"/>
  <c r="AN713" i="26"/>
  <c r="AN712" i="26"/>
  <c r="AN711" i="26"/>
  <c r="AN710" i="26"/>
  <c r="AN709" i="26"/>
  <c r="AN708" i="26"/>
  <c r="AN707" i="26"/>
  <c r="AN706" i="26"/>
  <c r="AN705" i="26"/>
  <c r="AN704" i="26"/>
  <c r="AN689" i="26"/>
  <c r="AN688" i="26"/>
  <c r="AN687" i="26"/>
  <c r="AN686" i="26"/>
  <c r="AN685" i="26"/>
  <c r="AN684" i="26"/>
  <c r="AN683" i="26"/>
  <c r="AN682" i="26"/>
  <c r="AN681" i="26"/>
  <c r="AN680" i="26"/>
  <c r="AN679" i="26"/>
  <c r="AN678" i="26"/>
  <c r="AN677" i="26"/>
  <c r="AN676" i="26"/>
  <c r="AN675" i="26"/>
  <c r="AN674" i="26"/>
  <c r="AN673" i="26"/>
  <c r="AN672" i="26"/>
  <c r="AN703" i="26"/>
  <c r="AN702" i="26"/>
  <c r="AN701" i="26"/>
  <c r="AN700" i="26"/>
  <c r="AN699" i="26"/>
  <c r="AN698" i="26"/>
  <c r="AN697" i="26"/>
  <c r="AN696" i="26"/>
  <c r="AN695" i="26"/>
  <c r="AN694" i="26"/>
  <c r="AN693" i="26"/>
  <c r="AN692" i="26"/>
  <c r="AN671" i="26"/>
  <c r="AN670" i="26"/>
  <c r="AN669" i="26"/>
  <c r="AN668" i="26"/>
  <c r="AN667" i="26"/>
  <c r="AN666" i="26"/>
  <c r="AN665" i="26"/>
  <c r="AN664" i="26"/>
  <c r="AN663" i="26"/>
  <c r="AN662" i="26"/>
  <c r="AN661" i="26"/>
  <c r="AN660" i="26"/>
  <c r="AN659" i="26"/>
  <c r="AN658" i="26"/>
  <c r="AN657" i="26"/>
  <c r="AN656" i="26"/>
  <c r="AN655" i="26"/>
  <c r="AN654" i="26"/>
  <c r="AN653" i="26"/>
  <c r="AN652" i="26"/>
  <c r="AN651" i="26"/>
  <c r="AN650" i="26"/>
  <c r="AN649" i="26"/>
  <c r="AN648" i="26"/>
  <c r="AN647" i="26"/>
  <c r="AN618" i="26"/>
  <c r="AN617" i="26"/>
  <c r="AN616" i="26"/>
  <c r="AN645" i="26"/>
  <c r="AN644" i="26"/>
  <c r="AN643" i="26"/>
  <c r="AN642" i="26"/>
  <c r="AN641" i="26"/>
  <c r="AN640" i="26"/>
  <c r="AN639" i="26"/>
  <c r="AN638" i="26"/>
  <c r="AN637" i="26"/>
  <c r="AN636" i="26"/>
  <c r="AN635" i="26"/>
  <c r="AN634" i="26"/>
  <c r="AN633" i="26"/>
  <c r="AN632" i="26"/>
  <c r="AN631" i="26"/>
  <c r="AN630" i="26"/>
  <c r="AN629" i="26"/>
  <c r="AN628" i="26"/>
  <c r="AN627" i="26"/>
  <c r="AN626" i="26"/>
  <c r="AN625" i="26"/>
  <c r="AN624" i="26"/>
  <c r="AN623" i="26"/>
  <c r="AN646" i="26"/>
  <c r="AN612" i="26"/>
  <c r="AN611" i="26"/>
  <c r="AN610" i="26"/>
  <c r="AN609" i="26"/>
  <c r="AN608" i="26"/>
  <c r="AN607" i="26"/>
  <c r="AN606" i="26"/>
  <c r="AN605" i="26"/>
  <c r="AN604" i="26"/>
  <c r="AN603" i="26"/>
  <c r="AN602" i="26"/>
  <c r="AN601" i="26"/>
  <c r="AN600" i="26"/>
  <c r="AN599" i="26"/>
  <c r="AN598" i="26"/>
  <c r="AN597" i="26"/>
  <c r="AN596" i="26"/>
  <c r="AN595" i="26"/>
  <c r="AN594" i="26"/>
  <c r="AN593" i="26"/>
  <c r="AN592" i="26"/>
  <c r="AN591" i="26"/>
  <c r="AN590" i="26"/>
  <c r="AN589" i="26"/>
  <c r="AN588" i="26"/>
  <c r="AN587" i="26"/>
  <c r="AN586" i="26"/>
  <c r="AN585" i="26"/>
  <c r="AN584" i="26"/>
  <c r="AN583" i="26"/>
  <c r="AN582" i="26"/>
  <c r="AN615" i="26"/>
  <c r="AN614" i="26"/>
  <c r="AN581" i="26"/>
  <c r="AN580" i="26"/>
  <c r="AN579" i="26"/>
  <c r="AN578" i="26"/>
  <c r="AN577" i="26"/>
  <c r="AN576" i="26"/>
  <c r="AN575" i="26"/>
  <c r="AN574" i="26"/>
  <c r="AN573" i="26"/>
  <c r="AN572" i="26"/>
  <c r="AN571" i="26"/>
  <c r="AN570" i="26"/>
  <c r="AN569" i="26"/>
  <c r="AN568" i="26"/>
  <c r="AN567" i="26"/>
  <c r="AN566" i="26"/>
  <c r="AN565" i="26"/>
  <c r="AN564" i="26"/>
  <c r="AN563" i="26"/>
  <c r="AN562" i="26"/>
  <c r="AN561" i="26"/>
  <c r="AN560" i="26"/>
  <c r="AN559" i="26"/>
  <c r="AN558" i="26"/>
  <c r="AN557" i="26"/>
  <c r="AN556" i="26"/>
  <c r="AN555" i="26"/>
  <c r="AN613" i="26"/>
  <c r="AN552" i="26"/>
  <c r="AN554" i="26"/>
  <c r="AN553" i="26"/>
  <c r="AN549" i="26"/>
  <c r="AN548" i="26"/>
  <c r="AN547" i="26"/>
  <c r="AN546" i="26"/>
  <c r="AN545" i="26"/>
  <c r="AN544" i="26"/>
  <c r="AN543" i="26"/>
  <c r="AN542" i="26"/>
  <c r="AN541" i="26"/>
  <c r="AN540" i="26"/>
  <c r="AN539" i="26"/>
  <c r="AN538" i="26"/>
  <c r="AN537" i="26"/>
  <c r="AN536" i="26"/>
  <c r="AN535" i="26"/>
  <c r="AN534" i="26"/>
  <c r="AN533" i="26"/>
  <c r="AN532" i="26"/>
  <c r="AN531" i="26"/>
  <c r="AN530" i="26"/>
  <c r="AN529" i="26"/>
  <c r="AN528" i="26"/>
  <c r="AN527" i="26"/>
  <c r="AN526" i="26"/>
  <c r="AN525" i="26"/>
  <c r="AN524" i="26"/>
  <c r="AN523" i="26"/>
  <c r="AN522" i="26"/>
  <c r="AN521" i="26"/>
  <c r="AN520" i="26"/>
  <c r="AN519" i="26"/>
  <c r="AN518" i="26"/>
  <c r="AN517" i="26"/>
  <c r="AN516" i="26"/>
  <c r="AN515" i="26"/>
  <c r="AN514" i="26"/>
  <c r="AN513" i="26"/>
  <c r="AN512" i="26"/>
  <c r="AN511" i="26"/>
  <c r="AN510" i="26"/>
  <c r="AN509" i="26"/>
  <c r="AN508" i="26"/>
  <c r="AN507" i="26"/>
  <c r="AN506" i="26"/>
  <c r="AN505" i="26"/>
  <c r="AN504" i="26"/>
  <c r="AN503" i="26"/>
  <c r="AN502" i="26"/>
  <c r="AN501" i="26"/>
  <c r="AN500" i="26"/>
  <c r="AN499" i="26"/>
  <c r="AN498" i="26"/>
  <c r="AN497" i="26"/>
  <c r="AN496" i="26"/>
  <c r="AN495" i="26"/>
  <c r="AN494" i="26"/>
  <c r="AN493" i="26"/>
  <c r="AN492" i="26"/>
  <c r="AN491" i="26"/>
  <c r="AN490" i="26"/>
  <c r="AN489" i="26"/>
  <c r="AN488" i="26"/>
  <c r="AN487" i="26"/>
  <c r="AN486" i="26"/>
  <c r="AN485" i="26"/>
  <c r="AN484" i="26"/>
  <c r="AN483" i="26"/>
  <c r="AX52" i="26"/>
  <c r="AY50" i="26"/>
  <c r="AW264" i="26"/>
  <c r="AL84" i="81" l="1"/>
  <c r="AM26" i="79"/>
  <c r="AM83" i="82"/>
  <c r="AM83" i="81"/>
  <c r="AJ57" i="71"/>
  <c r="AK33" i="71"/>
  <c r="AK57" i="71" s="1"/>
  <c r="AI76" i="82"/>
  <c r="M9" i="81"/>
  <c r="M9" i="82"/>
  <c r="AI75" i="82"/>
  <c r="AM9" i="81"/>
  <c r="AM80" i="81" s="1"/>
  <c r="AM9" i="82"/>
  <c r="AL8" i="81"/>
  <c r="AL8" i="82"/>
  <c r="N8" i="81"/>
  <c r="N8" i="82"/>
  <c r="AH76" i="82"/>
  <c r="AH77" i="82" s="1"/>
  <c r="AH78" i="82" s="1"/>
  <c r="AK41" i="73"/>
  <c r="AL14" i="71"/>
  <c r="AL14" i="73"/>
  <c r="AL30" i="73" s="1"/>
  <c r="AL13" i="82" s="1"/>
  <c r="AM71" i="2"/>
  <c r="AX84" i="26"/>
  <c r="AX85" i="26"/>
  <c r="AJ23" i="79"/>
  <c r="AJ27" i="79" s="1"/>
  <c r="AH40" i="72"/>
  <c r="E20" i="67"/>
  <c r="AH45" i="73"/>
  <c r="AH49" i="73" s="1"/>
  <c r="N8" i="71"/>
  <c r="N8" i="73"/>
  <c r="N8" i="79"/>
  <c r="N8" i="77"/>
  <c r="N8" i="72"/>
  <c r="AM8" i="17"/>
  <c r="AM12" i="2"/>
  <c r="AN25" i="26"/>
  <c r="AM48" i="73"/>
  <c r="AM67" i="71"/>
  <c r="AM39" i="17"/>
  <c r="AM28" i="17"/>
  <c r="AM45" i="72"/>
  <c r="AM21" i="77"/>
  <c r="AL8" i="73"/>
  <c r="AL8" i="79"/>
  <c r="AL8" i="72"/>
  <c r="AL8" i="77"/>
  <c r="AL8" i="71"/>
  <c r="A20" i="67"/>
  <c r="M425" i="26"/>
  <c r="M415" i="26"/>
  <c r="M417" i="26"/>
  <c r="M387" i="26"/>
  <c r="M320" i="26"/>
  <c r="M346" i="26"/>
  <c r="M323" i="26"/>
  <c r="M356" i="26"/>
  <c r="M372" i="26"/>
  <c r="M418" i="26"/>
  <c r="M349" i="26"/>
  <c r="M380" i="26"/>
  <c r="M333" i="26"/>
  <c r="M424" i="26"/>
  <c r="M403" i="26"/>
  <c r="M413" i="26"/>
  <c r="M375" i="26"/>
  <c r="M308" i="26"/>
  <c r="M334" i="26"/>
  <c r="M311" i="26"/>
  <c r="M332" i="26"/>
  <c r="M404" i="26"/>
  <c r="M379" i="26"/>
  <c r="M409" i="26"/>
  <c r="M327" i="26"/>
  <c r="M360" i="26"/>
  <c r="M423" i="26"/>
  <c r="M365" i="26"/>
  <c r="M389" i="26"/>
  <c r="M407" i="26"/>
  <c r="M307" i="26"/>
  <c r="M315" i="26"/>
  <c r="M355" i="26"/>
  <c r="M325" i="26"/>
  <c r="M430" i="26"/>
  <c r="M398" i="26"/>
  <c r="M350" i="26"/>
  <c r="M343" i="26"/>
  <c r="M391" i="26"/>
  <c r="M434" i="26"/>
  <c r="M353" i="26"/>
  <c r="M377" i="26"/>
  <c r="M395" i="26"/>
  <c r="M337" i="26"/>
  <c r="M303" i="26"/>
  <c r="M352" i="26"/>
  <c r="M324" i="26"/>
  <c r="M374" i="26"/>
  <c r="M313" i="26"/>
  <c r="M373" i="26"/>
  <c r="M305" i="26"/>
  <c r="M384" i="26"/>
  <c r="M435" i="26"/>
  <c r="M422" i="26"/>
  <c r="M416" i="26"/>
  <c r="M363" i="26"/>
  <c r="M383" i="26"/>
  <c r="M318" i="26"/>
  <c r="M326" i="26"/>
  <c r="M340" i="26"/>
  <c r="M328" i="26"/>
  <c r="M410" i="26"/>
  <c r="M347" i="26"/>
  <c r="M304" i="26"/>
  <c r="M368" i="26"/>
  <c r="M338" i="26"/>
  <c r="M319" i="26"/>
  <c r="M429" i="26"/>
  <c r="M414" i="26"/>
  <c r="M400" i="26"/>
  <c r="M371" i="26"/>
  <c r="M306" i="26"/>
  <c r="M314" i="26"/>
  <c r="M321" i="26"/>
  <c r="M351" i="26"/>
  <c r="M433" i="26"/>
  <c r="M396" i="26"/>
  <c r="M335" i="26"/>
  <c r="M354" i="26"/>
  <c r="M397" i="26"/>
  <c r="M401" i="26"/>
  <c r="M428" i="26"/>
  <c r="M402" i="26"/>
  <c r="M388" i="26"/>
  <c r="M357" i="26"/>
  <c r="M348" i="26"/>
  <c r="M436" i="26"/>
  <c r="M309" i="26"/>
  <c r="M385" i="26"/>
  <c r="M331" i="26"/>
  <c r="M408" i="26"/>
  <c r="M339" i="26"/>
  <c r="M427" i="26"/>
  <c r="M344" i="26"/>
  <c r="L302" i="26"/>
  <c r="M390" i="26"/>
  <c r="M376" i="26"/>
  <c r="M406" i="26"/>
  <c r="M336" i="26"/>
  <c r="M405" i="26"/>
  <c r="M341" i="26"/>
  <c r="M392" i="26"/>
  <c r="M359" i="26"/>
  <c r="M330" i="26"/>
  <c r="M412" i="26"/>
  <c r="M316" i="26"/>
  <c r="M426" i="26"/>
  <c r="M378" i="26"/>
  <c r="M362" i="26"/>
  <c r="M394" i="26"/>
  <c r="M329" i="26"/>
  <c r="M312" i="26"/>
  <c r="M322" i="26"/>
  <c r="M431" i="26"/>
  <c r="M432" i="26"/>
  <c r="M358" i="26"/>
  <c r="M419" i="26"/>
  <c r="M367" i="26"/>
  <c r="M366" i="26"/>
  <c r="M364" i="26"/>
  <c r="M411" i="26"/>
  <c r="M382" i="26"/>
  <c r="M317" i="26"/>
  <c r="M393" i="26"/>
  <c r="M310" i="26"/>
  <c r="M420" i="26"/>
  <c r="M421" i="26"/>
  <c r="M345" i="26"/>
  <c r="M386" i="26"/>
  <c r="M399" i="26"/>
  <c r="M381" i="26"/>
  <c r="M342" i="26"/>
  <c r="M361" i="26"/>
  <c r="AN30" i="26"/>
  <c r="AN31" i="26"/>
  <c r="AN84" i="82" s="1"/>
  <c r="AO26" i="26"/>
  <c r="AB18" i="17" s="1"/>
  <c r="L13" i="2"/>
  <c r="K26" i="26"/>
  <c r="AM9" i="71"/>
  <c r="B21" i="67"/>
  <c r="AM9" i="79"/>
  <c r="AM9" i="77"/>
  <c r="AM9" i="73"/>
  <c r="AM9" i="72"/>
  <c r="M9" i="72"/>
  <c r="M9" i="73"/>
  <c r="M9" i="71"/>
  <c r="M9" i="79"/>
  <c r="M9" i="77"/>
  <c r="AM41" i="17"/>
  <c r="AM435" i="26"/>
  <c r="AM413" i="26"/>
  <c r="AM387" i="26"/>
  <c r="AM356" i="26"/>
  <c r="AM317" i="26"/>
  <c r="AM415" i="26"/>
  <c r="AM379" i="26"/>
  <c r="AM325" i="26"/>
  <c r="AM343" i="26"/>
  <c r="AM349" i="26"/>
  <c r="AM316" i="26"/>
  <c r="AM397" i="26"/>
  <c r="AM423" i="26"/>
  <c r="AM401" i="26"/>
  <c r="AM375" i="26"/>
  <c r="AM355" i="26"/>
  <c r="AM305" i="26"/>
  <c r="AM342" i="26"/>
  <c r="AM350" i="26"/>
  <c r="AM374" i="26"/>
  <c r="AM347" i="26"/>
  <c r="AM408" i="26"/>
  <c r="AM398" i="26"/>
  <c r="AM434" i="26"/>
  <c r="AM389" i="26"/>
  <c r="AM361" i="26"/>
  <c r="AM404" i="26"/>
  <c r="AM346" i="26"/>
  <c r="AM323" i="26"/>
  <c r="AM338" i="26"/>
  <c r="AM372" i="26"/>
  <c r="AM337" i="26"/>
  <c r="AM410" i="26"/>
  <c r="AM414" i="26"/>
  <c r="AM422" i="26"/>
  <c r="AM377" i="26"/>
  <c r="AM428" i="26"/>
  <c r="AM392" i="26"/>
  <c r="AM334" i="26"/>
  <c r="AM311" i="26"/>
  <c r="AM319" i="26"/>
  <c r="AM304" i="26"/>
  <c r="AM421" i="26"/>
  <c r="AM390" i="26"/>
  <c r="AM402" i="26"/>
  <c r="AM417" i="26"/>
  <c r="AM363" i="26"/>
  <c r="AM407" i="26"/>
  <c r="AM380" i="26"/>
  <c r="AM327" i="26"/>
  <c r="AM403" i="26"/>
  <c r="AM307" i="26"/>
  <c r="AM367" i="26"/>
  <c r="AM386" i="26"/>
  <c r="AM431" i="26"/>
  <c r="AM393" i="26"/>
  <c r="AN302" i="26"/>
  <c r="AM412" i="26"/>
  <c r="AM395" i="26"/>
  <c r="AM366" i="26"/>
  <c r="AM315" i="26"/>
  <c r="AM341" i="26"/>
  <c r="AM351" i="26"/>
  <c r="AM357" i="26"/>
  <c r="AM433" i="26"/>
  <c r="AM420" i="26"/>
  <c r="AM411" i="26"/>
  <c r="AM436" i="26"/>
  <c r="AM400" i="26"/>
  <c r="AM383" i="26"/>
  <c r="AM353" i="26"/>
  <c r="AM345" i="26"/>
  <c r="AM310" i="26"/>
  <c r="AM365" i="26"/>
  <c r="AM344" i="26"/>
  <c r="AM378" i="26"/>
  <c r="AM432" i="26"/>
  <c r="AM429" i="26"/>
  <c r="AM427" i="26"/>
  <c r="AM388" i="26"/>
  <c r="AM371" i="26"/>
  <c r="AM318" i="26"/>
  <c r="AM333" i="26"/>
  <c r="AM391" i="26"/>
  <c r="AM339" i="26"/>
  <c r="AM303" i="26"/>
  <c r="AM313" i="26"/>
  <c r="AM358" i="26"/>
  <c r="AM359" i="26"/>
  <c r="AM426" i="26"/>
  <c r="AM376" i="26"/>
  <c r="AM406" i="26"/>
  <c r="AM306" i="26"/>
  <c r="AM326" i="26"/>
  <c r="AM352" i="26"/>
  <c r="AM320" i="26"/>
  <c r="AM430" i="26"/>
  <c r="AM322" i="26"/>
  <c r="AM324" i="26"/>
  <c r="AM419" i="26"/>
  <c r="AM424" i="26"/>
  <c r="AM362" i="26"/>
  <c r="AM394" i="26"/>
  <c r="AM348" i="26"/>
  <c r="AM314" i="26"/>
  <c r="AM340" i="26"/>
  <c r="AM308" i="26"/>
  <c r="AM385" i="26"/>
  <c r="AM328" i="26"/>
  <c r="AM384" i="26"/>
  <c r="AM418" i="26"/>
  <c r="AM425" i="26"/>
  <c r="AM416" i="26"/>
  <c r="AM382" i="26"/>
  <c r="AM336" i="26"/>
  <c r="AM354" i="26"/>
  <c r="AM321" i="26"/>
  <c r="AM332" i="26"/>
  <c r="AM360" i="26"/>
  <c r="AM335" i="26"/>
  <c r="AM405" i="26"/>
  <c r="AM409" i="26"/>
  <c r="AM364" i="26"/>
  <c r="AM399" i="26"/>
  <c r="AM368" i="26"/>
  <c r="AM329" i="26"/>
  <c r="AM312" i="26"/>
  <c r="AM309" i="26"/>
  <c r="AM381" i="26"/>
  <c r="AM373" i="26"/>
  <c r="AM396" i="26"/>
  <c r="AM331" i="26"/>
  <c r="AM330" i="26"/>
  <c r="L25" i="26"/>
  <c r="M8" i="17"/>
  <c r="M12" i="2"/>
  <c r="L1035" i="26"/>
  <c r="L1038" i="26"/>
  <c r="L1013" i="26"/>
  <c r="L987" i="26"/>
  <c r="L1008" i="26"/>
  <c r="L977" i="26"/>
  <c r="L960" i="26"/>
  <c r="L947" i="26"/>
  <c r="L937" i="26"/>
  <c r="L928" i="26"/>
  <c r="L914" i="26"/>
  <c r="L893" i="26"/>
  <c r="L886" i="26"/>
  <c r="L875" i="26"/>
  <c r="L862" i="26"/>
  <c r="L850" i="26"/>
  <c r="L825" i="26"/>
  <c r="L813" i="26"/>
  <c r="L832" i="26"/>
  <c r="L800" i="26"/>
  <c r="L788" i="26"/>
  <c r="L777" i="26"/>
  <c r="L765" i="26"/>
  <c r="L753" i="26"/>
  <c r="L729" i="26"/>
  <c r="L717" i="26"/>
  <c r="L705" i="26"/>
  <c r="L685" i="26"/>
  <c r="L695" i="26"/>
  <c r="L676" i="26"/>
  <c r="L661" i="26"/>
  <c r="L645" i="26"/>
  <c r="L633" i="26"/>
  <c r="L649" i="26"/>
  <c r="L610" i="26"/>
  <c r="L598" i="26"/>
  <c r="L583" i="26"/>
  <c r="L574" i="26"/>
  <c r="L562" i="26"/>
  <c r="L539" i="26"/>
  <c r="L553" i="26"/>
  <c r="L529" i="26"/>
  <c r="L492" i="26"/>
  <c r="L499" i="26"/>
  <c r="L500" i="26"/>
  <c r="L1025" i="26"/>
  <c r="L979" i="26"/>
  <c r="L949" i="26"/>
  <c r="L904" i="26"/>
  <c r="L864" i="26"/>
  <c r="L827" i="26"/>
  <c r="L802" i="26"/>
  <c r="L719" i="26"/>
  <c r="L682" i="26"/>
  <c r="L600" i="26"/>
  <c r="L498" i="26"/>
  <c r="L1034" i="26"/>
  <c r="K482" i="26"/>
  <c r="L1012" i="26"/>
  <c r="L986" i="26"/>
  <c r="L1006" i="26"/>
  <c r="L976" i="26"/>
  <c r="L959" i="26"/>
  <c r="L946" i="26"/>
  <c r="L936" i="26"/>
  <c r="L923" i="26"/>
  <c r="L913" i="26"/>
  <c r="L892" i="26"/>
  <c r="L885" i="26"/>
  <c r="L873" i="26"/>
  <c r="L861" i="26"/>
  <c r="L849" i="26"/>
  <c r="L824" i="26"/>
  <c r="L812" i="26"/>
  <c r="L843" i="26"/>
  <c r="L799" i="26"/>
  <c r="L787" i="26"/>
  <c r="L776" i="26"/>
  <c r="L764" i="26"/>
  <c r="L750" i="26"/>
  <c r="L728" i="26"/>
  <c r="L716" i="26"/>
  <c r="L757" i="26"/>
  <c r="L684" i="26"/>
  <c r="L694" i="26"/>
  <c r="L672" i="26"/>
  <c r="L660" i="26"/>
  <c r="L644" i="26"/>
  <c r="L632" i="26"/>
  <c r="L650" i="26"/>
  <c r="L609" i="26"/>
  <c r="L597" i="26"/>
  <c r="L587" i="26"/>
  <c r="L573" i="26"/>
  <c r="L584" i="26"/>
  <c r="L538" i="26"/>
  <c r="L561" i="26"/>
  <c r="L525" i="26"/>
  <c r="L489" i="26"/>
  <c r="L496" i="26"/>
  <c r="L497" i="26"/>
  <c r="L1037" i="26"/>
  <c r="L1001" i="26"/>
  <c r="L962" i="26"/>
  <c r="L939" i="26"/>
  <c r="L898" i="26"/>
  <c r="L852" i="26"/>
  <c r="L815" i="26"/>
  <c r="L790" i="26"/>
  <c r="L707" i="26"/>
  <c r="L663" i="26"/>
  <c r="L588" i="26"/>
  <c r="L531" i="26"/>
  <c r="L1033" i="26"/>
  <c r="L1023" i="26"/>
  <c r="L1010" i="26"/>
  <c r="L985" i="26"/>
  <c r="L1004" i="26"/>
  <c r="L975" i="26"/>
  <c r="L958" i="26"/>
  <c r="L945" i="26"/>
  <c r="L935" i="26"/>
  <c r="L943" i="26"/>
  <c r="L912" i="26"/>
  <c r="L895" i="26"/>
  <c r="L884" i="26"/>
  <c r="L872" i="26"/>
  <c r="L860" i="26"/>
  <c r="L848" i="26"/>
  <c r="L823" i="26"/>
  <c r="L842" i="26"/>
  <c r="L810" i="26"/>
  <c r="L798" i="26"/>
  <c r="L786" i="26"/>
  <c r="L775" i="26"/>
  <c r="L763" i="26"/>
  <c r="L747" i="26"/>
  <c r="L727" i="26"/>
  <c r="L715" i="26"/>
  <c r="L754" i="26"/>
  <c r="L683" i="26"/>
  <c r="L693" i="26"/>
  <c r="L671" i="26"/>
  <c r="L659" i="26"/>
  <c r="L643" i="26"/>
  <c r="L631" i="26"/>
  <c r="L647" i="26"/>
  <c r="L608" i="26"/>
  <c r="L596" i="26"/>
  <c r="L586" i="26"/>
  <c r="L572" i="26"/>
  <c r="L549" i="26"/>
  <c r="L537" i="26"/>
  <c r="L559" i="26"/>
  <c r="L522" i="26"/>
  <c r="L486" i="26"/>
  <c r="L493" i="26"/>
  <c r="L494" i="26"/>
  <c r="L876" i="26"/>
  <c r="L697" i="26"/>
  <c r="L541" i="26"/>
  <c r="L1032" i="26"/>
  <c r="L1022" i="26"/>
  <c r="L1011" i="26"/>
  <c r="L999" i="26"/>
  <c r="L1002" i="26"/>
  <c r="L974" i="26"/>
  <c r="L957" i="26"/>
  <c r="L956" i="26"/>
  <c r="L934" i="26"/>
  <c r="L925" i="26"/>
  <c r="L911" i="26"/>
  <c r="L897" i="26"/>
  <c r="L883" i="26"/>
  <c r="L871" i="26"/>
  <c r="L859" i="26"/>
  <c r="L847" i="26"/>
  <c r="L822" i="26"/>
  <c r="L841" i="26"/>
  <c r="L809" i="26"/>
  <c r="L797" i="26"/>
  <c r="L785" i="26"/>
  <c r="L774" i="26"/>
  <c r="L758" i="26"/>
  <c r="L744" i="26"/>
  <c r="L726" i="26"/>
  <c r="L714" i="26"/>
  <c r="L751" i="26"/>
  <c r="L736" i="26"/>
  <c r="L692" i="26"/>
  <c r="L670" i="26"/>
  <c r="L658" i="26"/>
  <c r="L642" i="26"/>
  <c r="L630" i="26"/>
  <c r="L651" i="26"/>
  <c r="L607" i="26"/>
  <c r="L595" i="26"/>
  <c r="L585" i="26"/>
  <c r="L571" i="26"/>
  <c r="L548" i="26"/>
  <c r="L536" i="26"/>
  <c r="L558" i="26"/>
  <c r="L519" i="26"/>
  <c r="L483" i="26"/>
  <c r="L490" i="26"/>
  <c r="L491" i="26"/>
  <c r="L767" i="26"/>
  <c r="L1031" i="26"/>
  <c r="L1021" i="26"/>
  <c r="L995" i="26"/>
  <c r="L996" i="26"/>
  <c r="L1000" i="26"/>
  <c r="L973" i="26"/>
  <c r="L972" i="26"/>
  <c r="L969" i="26"/>
  <c r="L933" i="26"/>
  <c r="L944" i="26"/>
  <c r="L910" i="26"/>
  <c r="L894" i="26"/>
  <c r="L882" i="26"/>
  <c r="L870" i="26"/>
  <c r="L858" i="26"/>
  <c r="L846" i="26"/>
  <c r="L821" i="26"/>
  <c r="L840" i="26"/>
  <c r="L808" i="26"/>
  <c r="L796" i="26"/>
  <c r="L784" i="26"/>
  <c r="L773" i="26"/>
  <c r="L755" i="26"/>
  <c r="L741" i="26"/>
  <c r="L725" i="26"/>
  <c r="L713" i="26"/>
  <c r="L748" i="26"/>
  <c r="L703" i="26"/>
  <c r="L704" i="26"/>
  <c r="L669" i="26"/>
  <c r="L657" i="26"/>
  <c r="L641" i="26"/>
  <c r="L629" i="26"/>
  <c r="L618" i="26"/>
  <c r="L606" i="26"/>
  <c r="L594" i="26"/>
  <c r="L582" i="26"/>
  <c r="L570" i="26"/>
  <c r="L547" i="26"/>
  <c r="L535" i="26"/>
  <c r="L557" i="26"/>
  <c r="L516" i="26"/>
  <c r="L523" i="26"/>
  <c r="L487" i="26"/>
  <c r="L521" i="26"/>
  <c r="L926" i="26"/>
  <c r="L687" i="26"/>
  <c r="L564" i="26"/>
  <c r="L1030" i="26"/>
  <c r="L1020" i="26"/>
  <c r="L994" i="26"/>
  <c r="L997" i="26"/>
  <c r="L998" i="26"/>
  <c r="L967" i="26"/>
  <c r="L968" i="26"/>
  <c r="L953" i="26"/>
  <c r="L932" i="26"/>
  <c r="L921" i="26"/>
  <c r="L909" i="26"/>
  <c r="L922" i="26"/>
  <c r="L881" i="26"/>
  <c r="L869" i="26"/>
  <c r="L857" i="26"/>
  <c r="L845" i="26"/>
  <c r="L820" i="26"/>
  <c r="L839" i="26"/>
  <c r="L807" i="26"/>
  <c r="L795" i="26"/>
  <c r="L783" i="26"/>
  <c r="L772" i="26"/>
  <c r="L752" i="26"/>
  <c r="L738" i="26"/>
  <c r="L724" i="26"/>
  <c r="L712" i="26"/>
  <c r="L745" i="26"/>
  <c r="L702" i="26"/>
  <c r="L674" i="26"/>
  <c r="L668" i="26"/>
  <c r="L656" i="26"/>
  <c r="L640" i="26"/>
  <c r="L628" i="26"/>
  <c r="L680" i="26"/>
  <c r="L605" i="26"/>
  <c r="L593" i="26"/>
  <c r="L581" i="26"/>
  <c r="L569" i="26"/>
  <c r="L546" i="26"/>
  <c r="L534" i="26"/>
  <c r="L556" i="26"/>
  <c r="L513" i="26"/>
  <c r="L520" i="26"/>
  <c r="L484" i="26"/>
  <c r="L485" i="26"/>
  <c r="L612" i="26"/>
  <c r="L1029" i="26"/>
  <c r="L1019" i="26"/>
  <c r="L993" i="26"/>
  <c r="L1009" i="26"/>
  <c r="L983" i="26"/>
  <c r="L966" i="26"/>
  <c r="L954" i="26"/>
  <c r="L955" i="26"/>
  <c r="L931" i="26"/>
  <c r="L920" i="26"/>
  <c r="L908" i="26"/>
  <c r="L896" i="26"/>
  <c r="L880" i="26"/>
  <c r="L868" i="26"/>
  <c r="L856" i="26"/>
  <c r="L844" i="26"/>
  <c r="L819" i="26"/>
  <c r="L838" i="26"/>
  <c r="L806" i="26"/>
  <c r="L794" i="26"/>
  <c r="L811" i="26"/>
  <c r="L771" i="26"/>
  <c r="L749" i="26"/>
  <c r="L735" i="26"/>
  <c r="L723" i="26"/>
  <c r="L711" i="26"/>
  <c r="L742" i="26"/>
  <c r="L701" i="26"/>
  <c r="L681" i="26"/>
  <c r="L667" i="26"/>
  <c r="L655" i="26"/>
  <c r="L639" i="26"/>
  <c r="L627" i="26"/>
  <c r="L615" i="26"/>
  <c r="L604" i="26"/>
  <c r="L592" i="26"/>
  <c r="L580" i="26"/>
  <c r="L568" i="26"/>
  <c r="L545" i="26"/>
  <c r="L533" i="26"/>
  <c r="L528" i="26"/>
  <c r="L510" i="26"/>
  <c r="L517" i="26"/>
  <c r="L518" i="26"/>
  <c r="L488" i="26"/>
  <c r="L989" i="26"/>
  <c r="L737" i="26"/>
  <c r="L623" i="26"/>
  <c r="L555" i="26"/>
  <c r="L1028" i="26"/>
  <c r="L1018" i="26"/>
  <c r="L992" i="26"/>
  <c r="L1007" i="26"/>
  <c r="L982" i="26"/>
  <c r="L965" i="26"/>
  <c r="L952" i="26"/>
  <c r="L942" i="26"/>
  <c r="L930" i="26"/>
  <c r="L919" i="26"/>
  <c r="L907" i="26"/>
  <c r="L891" i="26"/>
  <c r="L879" i="26"/>
  <c r="L867" i="26"/>
  <c r="L855" i="26"/>
  <c r="L888" i="26"/>
  <c r="L818" i="26"/>
  <c r="L837" i="26"/>
  <c r="L805" i="26"/>
  <c r="L793" i="26"/>
  <c r="L782" i="26"/>
  <c r="L770" i="26"/>
  <c r="L746" i="26"/>
  <c r="L734" i="26"/>
  <c r="L722" i="26"/>
  <c r="L710" i="26"/>
  <c r="L739" i="26"/>
  <c r="L700" i="26"/>
  <c r="L675" i="26"/>
  <c r="L666" i="26"/>
  <c r="L654" i="26"/>
  <c r="L638" i="26"/>
  <c r="L626" i="26"/>
  <c r="L617" i="26"/>
  <c r="L603" i="26"/>
  <c r="L591" i="26"/>
  <c r="L579" i="26"/>
  <c r="L567" i="26"/>
  <c r="L544" i="26"/>
  <c r="L532" i="26"/>
  <c r="L524" i="26"/>
  <c r="L507" i="26"/>
  <c r="L514" i="26"/>
  <c r="L515" i="26"/>
  <c r="L834" i="26"/>
  <c r="L635" i="26"/>
  <c r="L1027" i="26"/>
  <c r="L1017" i="26"/>
  <c r="L991" i="26"/>
  <c r="L1005" i="26"/>
  <c r="L981" i="26"/>
  <c r="L964" i="26"/>
  <c r="L951" i="26"/>
  <c r="L941" i="26"/>
  <c r="L924" i="26"/>
  <c r="L918" i="26"/>
  <c r="L906" i="26"/>
  <c r="L890" i="26"/>
  <c r="L878" i="26"/>
  <c r="L866" i="26"/>
  <c r="L854" i="26"/>
  <c r="L829" i="26"/>
  <c r="L817" i="26"/>
  <c r="L836" i="26"/>
  <c r="L804" i="26"/>
  <c r="L792" i="26"/>
  <c r="L781" i="26"/>
  <c r="L769" i="26"/>
  <c r="L743" i="26"/>
  <c r="L733" i="26"/>
  <c r="L721" i="26"/>
  <c r="L709" i="26"/>
  <c r="L689" i="26"/>
  <c r="L699" i="26"/>
  <c r="L677" i="26"/>
  <c r="L665" i="26"/>
  <c r="L653" i="26"/>
  <c r="L637" i="26"/>
  <c r="L625" i="26"/>
  <c r="L614" i="26"/>
  <c r="L602" i="26"/>
  <c r="L590" i="26"/>
  <c r="L578" i="26"/>
  <c r="L566" i="26"/>
  <c r="L543" i="26"/>
  <c r="L554" i="26"/>
  <c r="L530" i="26"/>
  <c r="L504" i="26"/>
  <c r="L511" i="26"/>
  <c r="L512" i="26"/>
  <c r="L1015" i="26"/>
  <c r="L731" i="26"/>
  <c r="L505" i="26"/>
  <c r="L1026" i="26"/>
  <c r="L1016" i="26"/>
  <c r="L990" i="26"/>
  <c r="L1003" i="26"/>
  <c r="L980" i="26"/>
  <c r="L963" i="26"/>
  <c r="L950" i="26"/>
  <c r="L940" i="26"/>
  <c r="L927" i="26"/>
  <c r="L917" i="26"/>
  <c r="L905" i="26"/>
  <c r="L889" i="26"/>
  <c r="L877" i="26"/>
  <c r="L865" i="26"/>
  <c r="L853" i="26"/>
  <c r="L828" i="26"/>
  <c r="L816" i="26"/>
  <c r="L835" i="26"/>
  <c r="L803" i="26"/>
  <c r="L791" i="26"/>
  <c r="L780" i="26"/>
  <c r="L768" i="26"/>
  <c r="L740" i="26"/>
  <c r="L732" i="26"/>
  <c r="L720" i="26"/>
  <c r="L708" i="26"/>
  <c r="L688" i="26"/>
  <c r="L698" i="26"/>
  <c r="L673" i="26"/>
  <c r="L664" i="26"/>
  <c r="L652" i="26"/>
  <c r="L636" i="26"/>
  <c r="L624" i="26"/>
  <c r="L613" i="26"/>
  <c r="L601" i="26"/>
  <c r="L589" i="26"/>
  <c r="L577" i="26"/>
  <c r="L565" i="26"/>
  <c r="L542" i="26"/>
  <c r="L552" i="26"/>
  <c r="L527" i="26"/>
  <c r="L501" i="26"/>
  <c r="L508" i="26"/>
  <c r="L509" i="26"/>
  <c r="L916" i="26"/>
  <c r="L779" i="26"/>
  <c r="L679" i="26"/>
  <c r="L506" i="26"/>
  <c r="L1036" i="26"/>
  <c r="L1024" i="26"/>
  <c r="L1014" i="26"/>
  <c r="L988" i="26"/>
  <c r="L984" i="26"/>
  <c r="L978" i="26"/>
  <c r="L961" i="26"/>
  <c r="L948" i="26"/>
  <c r="L938" i="26"/>
  <c r="L929" i="26"/>
  <c r="L915" i="26"/>
  <c r="L903" i="26"/>
  <c r="L887" i="26"/>
  <c r="L874" i="26"/>
  <c r="L863" i="26"/>
  <c r="L851" i="26"/>
  <c r="L826" i="26"/>
  <c r="L814" i="26"/>
  <c r="L833" i="26"/>
  <c r="L801" i="26"/>
  <c r="L789" i="26"/>
  <c r="L778" i="26"/>
  <c r="L766" i="26"/>
  <c r="L756" i="26"/>
  <c r="L730" i="26"/>
  <c r="L718" i="26"/>
  <c r="L706" i="26"/>
  <c r="L686" i="26"/>
  <c r="L696" i="26"/>
  <c r="L678" i="26"/>
  <c r="L662" i="26"/>
  <c r="L646" i="26"/>
  <c r="L634" i="26"/>
  <c r="L648" i="26"/>
  <c r="L611" i="26"/>
  <c r="L599" i="26"/>
  <c r="L616" i="26"/>
  <c r="L575" i="26"/>
  <c r="L563" i="26"/>
  <c r="L540" i="26"/>
  <c r="L560" i="26"/>
  <c r="L526" i="26"/>
  <c r="L495" i="26"/>
  <c r="L502" i="26"/>
  <c r="L503" i="26"/>
  <c r="L576" i="26"/>
  <c r="AO1038" i="26"/>
  <c r="AP482" i="26"/>
  <c r="AO1037" i="26"/>
  <c r="AO1036" i="26"/>
  <c r="AO1035" i="26"/>
  <c r="AO1034" i="26"/>
  <c r="AO1033" i="26"/>
  <c r="AO1032" i="26"/>
  <c r="AO1031" i="26"/>
  <c r="AO1030" i="26"/>
  <c r="AO1029" i="26"/>
  <c r="AO1028" i="26"/>
  <c r="AO1027" i="26"/>
  <c r="AO1026" i="26"/>
  <c r="AO1025" i="26"/>
  <c r="AO1024" i="26"/>
  <c r="AO1023" i="26"/>
  <c r="AO1022" i="26"/>
  <c r="AO1021" i="26"/>
  <c r="AO1020" i="26"/>
  <c r="AO1019" i="26"/>
  <c r="AO1018" i="26"/>
  <c r="AO1017" i="26"/>
  <c r="AO1016" i="26"/>
  <c r="AO1015" i="26"/>
  <c r="AO1014" i="26"/>
  <c r="AO1013" i="26"/>
  <c r="AO1012" i="26"/>
  <c r="AO1011" i="26"/>
  <c r="AO1010" i="26"/>
  <c r="AO1009" i="26"/>
  <c r="AO1008" i="26"/>
  <c r="AO1007" i="26"/>
  <c r="AO1006" i="26"/>
  <c r="AO1005" i="26"/>
  <c r="AO1004" i="26"/>
  <c r="AO1003" i="26"/>
  <c r="AO1002" i="26"/>
  <c r="AO1001" i="26"/>
  <c r="AO1000" i="26"/>
  <c r="AO999" i="26"/>
  <c r="AO998" i="26"/>
  <c r="AO997" i="26"/>
  <c r="AO996" i="26"/>
  <c r="AO995" i="26"/>
  <c r="AO994" i="26"/>
  <c r="AO993" i="26"/>
  <c r="AO992" i="26"/>
  <c r="AO991" i="26"/>
  <c r="AO990" i="26"/>
  <c r="AO989" i="26"/>
  <c r="AO988" i="26"/>
  <c r="AO987" i="26"/>
  <c r="AO986" i="26"/>
  <c r="AO985" i="26"/>
  <c r="AO984" i="26"/>
  <c r="AO983" i="26"/>
  <c r="AO982" i="26"/>
  <c r="AO969" i="26"/>
  <c r="AO968" i="26"/>
  <c r="AO981" i="26"/>
  <c r="AO980" i="26"/>
  <c r="AO979" i="26"/>
  <c r="AO978" i="26"/>
  <c r="AO977" i="26"/>
  <c r="AO976" i="26"/>
  <c r="AO975" i="26"/>
  <c r="AO974" i="26"/>
  <c r="AO973" i="26"/>
  <c r="AO972" i="26"/>
  <c r="AO967" i="26"/>
  <c r="AO966" i="26"/>
  <c r="AO965" i="26"/>
  <c r="AO964" i="26"/>
  <c r="AO963" i="26"/>
  <c r="AO962" i="26"/>
  <c r="AO961" i="26"/>
  <c r="AO960" i="26"/>
  <c r="AO959" i="26"/>
  <c r="AO958" i="26"/>
  <c r="AO954" i="26"/>
  <c r="AO955" i="26"/>
  <c r="AO953" i="26"/>
  <c r="AO952" i="26"/>
  <c r="AO951" i="26"/>
  <c r="AO950" i="26"/>
  <c r="AO949" i="26"/>
  <c r="AO948" i="26"/>
  <c r="AO947" i="26"/>
  <c r="AO946" i="26"/>
  <c r="AO945" i="26"/>
  <c r="AO944" i="26"/>
  <c r="AO943" i="26"/>
  <c r="AO942" i="26"/>
  <c r="AO957" i="26"/>
  <c r="AO956" i="26"/>
  <c r="AO941" i="26"/>
  <c r="AO940" i="26"/>
  <c r="AO939" i="26"/>
  <c r="AO938" i="26"/>
  <c r="AO937" i="26"/>
  <c r="AO936" i="26"/>
  <c r="AO935" i="26"/>
  <c r="AO934" i="26"/>
  <c r="AO933" i="26"/>
  <c r="AO932" i="26"/>
  <c r="AO931" i="26"/>
  <c r="AO930" i="26"/>
  <c r="AO929" i="26"/>
  <c r="AO928" i="26"/>
  <c r="AO927" i="26"/>
  <c r="AO926" i="26"/>
  <c r="AO925" i="26"/>
  <c r="AO923" i="26"/>
  <c r="AO924" i="26"/>
  <c r="AO898" i="26"/>
  <c r="AO897" i="26"/>
  <c r="AO896" i="26"/>
  <c r="AO895" i="26"/>
  <c r="AO894" i="26"/>
  <c r="AO893" i="26"/>
  <c r="AO892" i="26"/>
  <c r="AO921" i="26"/>
  <c r="AO920" i="26"/>
  <c r="AO919" i="26"/>
  <c r="AO918" i="26"/>
  <c r="AO917" i="26"/>
  <c r="AO916" i="26"/>
  <c r="AO915" i="26"/>
  <c r="AO914" i="26"/>
  <c r="AO913" i="26"/>
  <c r="AO912" i="26"/>
  <c r="AO911" i="26"/>
  <c r="AO910" i="26"/>
  <c r="AO909" i="26"/>
  <c r="AO908" i="26"/>
  <c r="AO907" i="26"/>
  <c r="AO906" i="26"/>
  <c r="AO905" i="26"/>
  <c r="AO904" i="26"/>
  <c r="AO903" i="26"/>
  <c r="AO922" i="26"/>
  <c r="AO891" i="26"/>
  <c r="AO890" i="26"/>
  <c r="AO889" i="26"/>
  <c r="AO888" i="26"/>
  <c r="AO887" i="26"/>
  <c r="AO886" i="26"/>
  <c r="AO885" i="26"/>
  <c r="AO884" i="26"/>
  <c r="AO883" i="26"/>
  <c r="AO882" i="26"/>
  <c r="AO881" i="26"/>
  <c r="AO880" i="26"/>
  <c r="AO879" i="26"/>
  <c r="AO878" i="26"/>
  <c r="AO877" i="26"/>
  <c r="AO876" i="26"/>
  <c r="AO875" i="26"/>
  <c r="AO874" i="26"/>
  <c r="AO873" i="26"/>
  <c r="AO872" i="26"/>
  <c r="AO871" i="26"/>
  <c r="AO870" i="26"/>
  <c r="AO869" i="26"/>
  <c r="AO868" i="26"/>
  <c r="AO867" i="26"/>
  <c r="AO866" i="26"/>
  <c r="AO865" i="26"/>
  <c r="AO864" i="26"/>
  <c r="AO863" i="26"/>
  <c r="AO862" i="26"/>
  <c r="AO861" i="26"/>
  <c r="AO860" i="26"/>
  <c r="AO859" i="26"/>
  <c r="AO858" i="26"/>
  <c r="AO857" i="26"/>
  <c r="AO856" i="26"/>
  <c r="AO855" i="26"/>
  <c r="AO854" i="26"/>
  <c r="AO853" i="26"/>
  <c r="AO852" i="26"/>
  <c r="AO851" i="26"/>
  <c r="AO850" i="26"/>
  <c r="AO849" i="26"/>
  <c r="AO848" i="26"/>
  <c r="AO847" i="26"/>
  <c r="AO846" i="26"/>
  <c r="AO845" i="26"/>
  <c r="AO844" i="26"/>
  <c r="AO843" i="26"/>
  <c r="AO829" i="26"/>
  <c r="AO828" i="26"/>
  <c r="AO827" i="26"/>
  <c r="AO826" i="26"/>
  <c r="AO825" i="26"/>
  <c r="AO824" i="26"/>
  <c r="AO823" i="26"/>
  <c r="AO822" i="26"/>
  <c r="AO821" i="26"/>
  <c r="AO820" i="26"/>
  <c r="AO819" i="26"/>
  <c r="AO818" i="26"/>
  <c r="AO817" i="26"/>
  <c r="AO816" i="26"/>
  <c r="AO815" i="26"/>
  <c r="AO814" i="26"/>
  <c r="AO813" i="26"/>
  <c r="AO812" i="26"/>
  <c r="AO811" i="26"/>
  <c r="AO841" i="26"/>
  <c r="AO840" i="26"/>
  <c r="AO839" i="26"/>
  <c r="AO838" i="26"/>
  <c r="AO837" i="26"/>
  <c r="AO836" i="26"/>
  <c r="AO835" i="26"/>
  <c r="AO834" i="26"/>
  <c r="AO833" i="26"/>
  <c r="AO832" i="26"/>
  <c r="AO842" i="26"/>
  <c r="AO810" i="26"/>
  <c r="AO809" i="26"/>
  <c r="AO808" i="26"/>
  <c r="AO807" i="26"/>
  <c r="AO806" i="26"/>
  <c r="AO805" i="26"/>
  <c r="AO804" i="26"/>
  <c r="AO803" i="26"/>
  <c r="AO802" i="26"/>
  <c r="AO801" i="26"/>
  <c r="AO800" i="26"/>
  <c r="AO799" i="26"/>
  <c r="AO798" i="26"/>
  <c r="AO797" i="26"/>
  <c r="AO796" i="26"/>
  <c r="AO795" i="26"/>
  <c r="AO794" i="26"/>
  <c r="AO793" i="26"/>
  <c r="AO792" i="26"/>
  <c r="AO791" i="26"/>
  <c r="AO790" i="26"/>
  <c r="AO789" i="26"/>
  <c r="AO788" i="26"/>
  <c r="AO787" i="26"/>
  <c r="AO786" i="26"/>
  <c r="AO785" i="26"/>
  <c r="AO784" i="26"/>
  <c r="AO783" i="26"/>
  <c r="AO782" i="26"/>
  <c r="AO781" i="26"/>
  <c r="AO780" i="26"/>
  <c r="AO779" i="26"/>
  <c r="AO778" i="26"/>
  <c r="AO777" i="26"/>
  <c r="AO776" i="26"/>
  <c r="AO775" i="26"/>
  <c r="AO774" i="26"/>
  <c r="AO773" i="26"/>
  <c r="AO772" i="26"/>
  <c r="AO771" i="26"/>
  <c r="AO770" i="26"/>
  <c r="AO758" i="26"/>
  <c r="AO757" i="26"/>
  <c r="AO756" i="26"/>
  <c r="AO755" i="26"/>
  <c r="AO754" i="26"/>
  <c r="AO753" i="26"/>
  <c r="AO752" i="26"/>
  <c r="AO751" i="26"/>
  <c r="AO750" i="26"/>
  <c r="AO749" i="26"/>
  <c r="AO748" i="26"/>
  <c r="AO747" i="26"/>
  <c r="AO746" i="26"/>
  <c r="AO745" i="26"/>
  <c r="AO744" i="26"/>
  <c r="AO743" i="26"/>
  <c r="AO742" i="26"/>
  <c r="AO741" i="26"/>
  <c r="AO740" i="26"/>
  <c r="AO739" i="26"/>
  <c r="AO738" i="26"/>
  <c r="AO737" i="26"/>
  <c r="AO736" i="26"/>
  <c r="AO735" i="26"/>
  <c r="AO769" i="26"/>
  <c r="AO768" i="26"/>
  <c r="AO767" i="26"/>
  <c r="AO766" i="26"/>
  <c r="AO765" i="26"/>
  <c r="AO764" i="26"/>
  <c r="AO763" i="26"/>
  <c r="AO734" i="26"/>
  <c r="AO733" i="26"/>
  <c r="AO732" i="26"/>
  <c r="AO731" i="26"/>
  <c r="AO730" i="26"/>
  <c r="AO729" i="26"/>
  <c r="AO728" i="26"/>
  <c r="AO727" i="26"/>
  <c r="AO726" i="26"/>
  <c r="AO725" i="26"/>
  <c r="AO724" i="26"/>
  <c r="AO723" i="26"/>
  <c r="AO722" i="26"/>
  <c r="AO721" i="26"/>
  <c r="AO720" i="26"/>
  <c r="AO719" i="26"/>
  <c r="AO718" i="26"/>
  <c r="AO717" i="26"/>
  <c r="AO716" i="26"/>
  <c r="AO715" i="26"/>
  <c r="AO714" i="26"/>
  <c r="AO713" i="26"/>
  <c r="AO712" i="26"/>
  <c r="AO711" i="26"/>
  <c r="AO710" i="26"/>
  <c r="AO709" i="26"/>
  <c r="AO708" i="26"/>
  <c r="AO707" i="26"/>
  <c r="AO706" i="26"/>
  <c r="AO705" i="26"/>
  <c r="AO704" i="26"/>
  <c r="AO689" i="26"/>
  <c r="AO688" i="26"/>
  <c r="AO687" i="26"/>
  <c r="AO686" i="26"/>
  <c r="AO685" i="26"/>
  <c r="AO684" i="26"/>
  <c r="AO683" i="26"/>
  <c r="AO682" i="26"/>
  <c r="AO681" i="26"/>
  <c r="AO680" i="26"/>
  <c r="AO679" i="26"/>
  <c r="AO678" i="26"/>
  <c r="AO677" i="26"/>
  <c r="AO676" i="26"/>
  <c r="AO675" i="26"/>
  <c r="AO703" i="26"/>
  <c r="AO702" i="26"/>
  <c r="AO701" i="26"/>
  <c r="AO700" i="26"/>
  <c r="AO699" i="26"/>
  <c r="AO698" i="26"/>
  <c r="AO697" i="26"/>
  <c r="AO696" i="26"/>
  <c r="AO695" i="26"/>
  <c r="AO694" i="26"/>
  <c r="AO693" i="26"/>
  <c r="AO692" i="26"/>
  <c r="AO674" i="26"/>
  <c r="AO671" i="26"/>
  <c r="AO670" i="26"/>
  <c r="AO669" i="26"/>
  <c r="AO668" i="26"/>
  <c r="AO667" i="26"/>
  <c r="AO666" i="26"/>
  <c r="AO665" i="26"/>
  <c r="AO664" i="26"/>
  <c r="AO663" i="26"/>
  <c r="AO662" i="26"/>
  <c r="AO661" i="26"/>
  <c r="AO660" i="26"/>
  <c r="AO659" i="26"/>
  <c r="AO658" i="26"/>
  <c r="AO657" i="26"/>
  <c r="AO656" i="26"/>
  <c r="AO655" i="26"/>
  <c r="AO654" i="26"/>
  <c r="AO653" i="26"/>
  <c r="AO652" i="26"/>
  <c r="AO651" i="26"/>
  <c r="AO650" i="26"/>
  <c r="AO649" i="26"/>
  <c r="AO648" i="26"/>
  <c r="AO647" i="26"/>
  <c r="AO646" i="26"/>
  <c r="AO673" i="26"/>
  <c r="AO672" i="26"/>
  <c r="AO618" i="26"/>
  <c r="AO617" i="26"/>
  <c r="AO616" i="26"/>
  <c r="AO615" i="26"/>
  <c r="AO614" i="26"/>
  <c r="AO613" i="26"/>
  <c r="AO645" i="26"/>
  <c r="AO644" i="26"/>
  <c r="AO643" i="26"/>
  <c r="AO642" i="26"/>
  <c r="AO641" i="26"/>
  <c r="AO640" i="26"/>
  <c r="AO639" i="26"/>
  <c r="AO638" i="26"/>
  <c r="AO637" i="26"/>
  <c r="AO636" i="26"/>
  <c r="AO635" i="26"/>
  <c r="AO634" i="26"/>
  <c r="AO633" i="26"/>
  <c r="AO632" i="26"/>
  <c r="AO631" i="26"/>
  <c r="AO630" i="26"/>
  <c r="AO629" i="26"/>
  <c r="AO628" i="26"/>
  <c r="AO627" i="26"/>
  <c r="AO626" i="26"/>
  <c r="AO625" i="26"/>
  <c r="AO624" i="26"/>
  <c r="AO623" i="26"/>
  <c r="AO612" i="26"/>
  <c r="AO611" i="26"/>
  <c r="AO610" i="26"/>
  <c r="AO609" i="26"/>
  <c r="AO608" i="26"/>
  <c r="AO607" i="26"/>
  <c r="AO606" i="26"/>
  <c r="AO605" i="26"/>
  <c r="AO604" i="26"/>
  <c r="AO603" i="26"/>
  <c r="AO602" i="26"/>
  <c r="AO601" i="26"/>
  <c r="AO600" i="26"/>
  <c r="AO599" i="26"/>
  <c r="AO598" i="26"/>
  <c r="AO597" i="26"/>
  <c r="AO596" i="26"/>
  <c r="AO595" i="26"/>
  <c r="AO594" i="26"/>
  <c r="AO593" i="26"/>
  <c r="AO592" i="26"/>
  <c r="AO591" i="26"/>
  <c r="AO590" i="26"/>
  <c r="AO589" i="26"/>
  <c r="AO588" i="26"/>
  <c r="AO587" i="26"/>
  <c r="AO586" i="26"/>
  <c r="AO585" i="26"/>
  <c r="AO584" i="26"/>
  <c r="AO583" i="26"/>
  <c r="AO581" i="26"/>
  <c r="AO580" i="26"/>
  <c r="AO579" i="26"/>
  <c r="AO578" i="26"/>
  <c r="AO577" i="26"/>
  <c r="AO576" i="26"/>
  <c r="AO575" i="26"/>
  <c r="AO574" i="26"/>
  <c r="AO573" i="26"/>
  <c r="AO572" i="26"/>
  <c r="AO571" i="26"/>
  <c r="AO570" i="26"/>
  <c r="AO569" i="26"/>
  <c r="AO568" i="26"/>
  <c r="AO567" i="26"/>
  <c r="AO566" i="26"/>
  <c r="AO565" i="26"/>
  <c r="AO564" i="26"/>
  <c r="AO563" i="26"/>
  <c r="AO562" i="26"/>
  <c r="AO561" i="26"/>
  <c r="AO560" i="26"/>
  <c r="AO559" i="26"/>
  <c r="AO558" i="26"/>
  <c r="AO557" i="26"/>
  <c r="AO556" i="26"/>
  <c r="AO555" i="26"/>
  <c r="AO554" i="26"/>
  <c r="AO553" i="26"/>
  <c r="AO582" i="26"/>
  <c r="AO552" i="26"/>
  <c r="AO548" i="26"/>
  <c r="AO544" i="26"/>
  <c r="AO540" i="26"/>
  <c r="AO536" i="26"/>
  <c r="AO532" i="26"/>
  <c r="AO530" i="26"/>
  <c r="AO526" i="26"/>
  <c r="AO524" i="26"/>
  <c r="AO549" i="26"/>
  <c r="AO545" i="26"/>
  <c r="AO541" i="26"/>
  <c r="AO537" i="26"/>
  <c r="AO533" i="26"/>
  <c r="AO523" i="26"/>
  <c r="AO522" i="26"/>
  <c r="AO521" i="26"/>
  <c r="AO520" i="26"/>
  <c r="AO519" i="26"/>
  <c r="AO518" i="26"/>
  <c r="AO517" i="26"/>
  <c r="AO516" i="26"/>
  <c r="AO515" i="26"/>
  <c r="AO514" i="26"/>
  <c r="AO513" i="26"/>
  <c r="AO512" i="26"/>
  <c r="AO511" i="26"/>
  <c r="AO510" i="26"/>
  <c r="AO509" i="26"/>
  <c r="AO508" i="26"/>
  <c r="AO507" i="26"/>
  <c r="AO506" i="26"/>
  <c r="AO505" i="26"/>
  <c r="AO504" i="26"/>
  <c r="AO503" i="26"/>
  <c r="AO502" i="26"/>
  <c r="AO501" i="26"/>
  <c r="AO500" i="26"/>
  <c r="AO499" i="26"/>
  <c r="AO498" i="26"/>
  <c r="AO497" i="26"/>
  <c r="AO496" i="26"/>
  <c r="AO495" i="26"/>
  <c r="AO494" i="26"/>
  <c r="AO493" i="26"/>
  <c r="AO492" i="26"/>
  <c r="AO491" i="26"/>
  <c r="AO490" i="26"/>
  <c r="AO489" i="26"/>
  <c r="AO488" i="26"/>
  <c r="AO487" i="26"/>
  <c r="AO486" i="26"/>
  <c r="AO485" i="26"/>
  <c r="AO484" i="26"/>
  <c r="AO483" i="26"/>
  <c r="AO546" i="26"/>
  <c r="AO542" i="26"/>
  <c r="AO538" i="26"/>
  <c r="AO534" i="26"/>
  <c r="AO525" i="26"/>
  <c r="AO547" i="26"/>
  <c r="AO543" i="26"/>
  <c r="AO539" i="26"/>
  <c r="AO535" i="26"/>
  <c r="AO531" i="26"/>
  <c r="AO527" i="26"/>
  <c r="AO528" i="26"/>
  <c r="AO529" i="26"/>
  <c r="AZ50" i="26"/>
  <c r="AY52" i="26"/>
  <c r="AX264" i="26"/>
  <c r="AM84" i="81" l="1"/>
  <c r="AN26" i="79"/>
  <c r="AN83" i="82"/>
  <c r="AN83" i="81"/>
  <c r="AJ75" i="82"/>
  <c r="AL33" i="71"/>
  <c r="AL19" i="82" s="1"/>
  <c r="AL25" i="82" s="1"/>
  <c r="AK19" i="82"/>
  <c r="AK25" i="82" s="1"/>
  <c r="AJ44" i="73"/>
  <c r="AM8" i="81"/>
  <c r="AM8" i="82"/>
  <c r="L9" i="81"/>
  <c r="L9" i="82"/>
  <c r="AN9" i="81"/>
  <c r="AN80" i="81" s="1"/>
  <c r="AN9" i="82"/>
  <c r="M8" i="81"/>
  <c r="M8" i="82"/>
  <c r="AI77" i="82"/>
  <c r="AI78" i="82" s="1"/>
  <c r="AL41" i="73"/>
  <c r="AM14" i="71"/>
  <c r="AM14" i="73"/>
  <c r="AM30" i="73" s="1"/>
  <c r="AM13" i="82" s="1"/>
  <c r="AH42" i="72"/>
  <c r="AN71" i="2"/>
  <c r="AY84" i="26"/>
  <c r="AY85" i="26"/>
  <c r="AI40" i="72"/>
  <c r="AI42" i="72" s="1"/>
  <c r="AK23" i="79"/>
  <c r="AK27" i="79" s="1"/>
  <c r="AI45" i="73"/>
  <c r="AI49" i="73" s="1"/>
  <c r="AO30" i="26"/>
  <c r="AP26" i="26"/>
  <c r="AC18" i="17" s="1"/>
  <c r="AO31" i="26"/>
  <c r="AO84" i="82" s="1"/>
  <c r="K13" i="2"/>
  <c r="J26" i="26"/>
  <c r="AN9" i="72"/>
  <c r="B22" i="67"/>
  <c r="AN9" i="71"/>
  <c r="AN9" i="73"/>
  <c r="AN9" i="79"/>
  <c r="AN9" i="77"/>
  <c r="AN12" i="2"/>
  <c r="AN8" i="17"/>
  <c r="AO25" i="26"/>
  <c r="L9" i="71"/>
  <c r="L9" i="72"/>
  <c r="L9" i="73"/>
  <c r="L9" i="79"/>
  <c r="L9" i="77"/>
  <c r="AM8" i="77"/>
  <c r="AM8" i="73"/>
  <c r="AM8" i="79"/>
  <c r="A21" i="67"/>
  <c r="AM8" i="71"/>
  <c r="AM8" i="72"/>
  <c r="AN41" i="17"/>
  <c r="L425" i="26"/>
  <c r="L366" i="26"/>
  <c r="L378" i="26"/>
  <c r="L407" i="26"/>
  <c r="L319" i="26"/>
  <c r="L305" i="26"/>
  <c r="L341" i="26"/>
  <c r="L384" i="26"/>
  <c r="L359" i="26"/>
  <c r="L432" i="26"/>
  <c r="L335" i="26"/>
  <c r="L424" i="26"/>
  <c r="L354" i="26"/>
  <c r="L364" i="26"/>
  <c r="L395" i="26"/>
  <c r="L307" i="26"/>
  <c r="L334" i="26"/>
  <c r="L322" i="26"/>
  <c r="L350" i="26"/>
  <c r="L385" i="26"/>
  <c r="L316" i="26"/>
  <c r="L399" i="26"/>
  <c r="L435" i="26"/>
  <c r="L428" i="26"/>
  <c r="L417" i="26"/>
  <c r="L383" i="26"/>
  <c r="L368" i="26"/>
  <c r="L327" i="26"/>
  <c r="L310" i="26"/>
  <c r="L387" i="26"/>
  <c r="L381" i="26"/>
  <c r="L372" i="26"/>
  <c r="L400" i="26"/>
  <c r="L423" i="26"/>
  <c r="L415" i="26"/>
  <c r="L413" i="26"/>
  <c r="L371" i="26"/>
  <c r="L349" i="26"/>
  <c r="L315" i="26"/>
  <c r="L323" i="26"/>
  <c r="L351" i="26"/>
  <c r="L420" i="26"/>
  <c r="L419" i="26"/>
  <c r="L367" i="26"/>
  <c r="L434" i="26"/>
  <c r="L403" i="26"/>
  <c r="L401" i="26"/>
  <c r="L357" i="26"/>
  <c r="L337" i="26"/>
  <c r="L303" i="26"/>
  <c r="L311" i="26"/>
  <c r="L374" i="26"/>
  <c r="L332" i="26"/>
  <c r="L412" i="26"/>
  <c r="L330" i="26"/>
  <c r="L422" i="26"/>
  <c r="L391" i="26"/>
  <c r="L389" i="26"/>
  <c r="L352" i="26"/>
  <c r="L318" i="26"/>
  <c r="L345" i="26"/>
  <c r="L342" i="26"/>
  <c r="L376" i="26"/>
  <c r="L347" i="26"/>
  <c r="L344" i="26"/>
  <c r="L355" i="26"/>
  <c r="L431" i="26"/>
  <c r="L379" i="26"/>
  <c r="L377" i="26"/>
  <c r="L321" i="26"/>
  <c r="L306" i="26"/>
  <c r="L333" i="26"/>
  <c r="L313" i="26"/>
  <c r="L388" i="26"/>
  <c r="L409" i="26"/>
  <c r="L328" i="26"/>
  <c r="L398" i="26"/>
  <c r="L429" i="26"/>
  <c r="L365" i="26"/>
  <c r="L363" i="26"/>
  <c r="L309" i="26"/>
  <c r="L382" i="26"/>
  <c r="L326" i="26"/>
  <c r="L338" i="26"/>
  <c r="L339" i="26"/>
  <c r="L393" i="26"/>
  <c r="L430" i="26"/>
  <c r="L373" i="26"/>
  <c r="L427" i="26"/>
  <c r="L416" i="26"/>
  <c r="L362" i="26"/>
  <c r="L406" i="26"/>
  <c r="L348" i="26"/>
  <c r="L314" i="26"/>
  <c r="L396" i="26"/>
  <c r="L340" i="26"/>
  <c r="L325" i="26"/>
  <c r="L343" i="26"/>
  <c r="L411" i="26"/>
  <c r="L436" i="26"/>
  <c r="L404" i="26"/>
  <c r="L414" i="26"/>
  <c r="L375" i="26"/>
  <c r="L320" i="26"/>
  <c r="L336" i="26"/>
  <c r="L312" i="26"/>
  <c r="L408" i="26"/>
  <c r="L397" i="26"/>
  <c r="L386" i="26"/>
  <c r="L360" i="26"/>
  <c r="L421" i="26"/>
  <c r="L426" i="26"/>
  <c r="L392" i="26"/>
  <c r="L402" i="26"/>
  <c r="L361" i="26"/>
  <c r="L308" i="26"/>
  <c r="L329" i="26"/>
  <c r="L356" i="26"/>
  <c r="L358" i="26"/>
  <c r="L324" i="26"/>
  <c r="L418" i="26"/>
  <c r="L433" i="26"/>
  <c r="K302" i="26"/>
  <c r="L380" i="26"/>
  <c r="L390" i="26"/>
  <c r="L410" i="26"/>
  <c r="L394" i="26"/>
  <c r="L317" i="26"/>
  <c r="L353" i="26"/>
  <c r="L346" i="26"/>
  <c r="L331" i="26"/>
  <c r="L405" i="26"/>
  <c r="L304" i="26"/>
  <c r="AN67" i="71"/>
  <c r="AN45" i="72"/>
  <c r="AN39" i="17"/>
  <c r="AN48" i="73"/>
  <c r="AN28" i="17"/>
  <c r="AN21" i="77"/>
  <c r="AN413" i="26"/>
  <c r="AN407" i="26"/>
  <c r="AN366" i="26"/>
  <c r="AN334" i="26"/>
  <c r="AN378" i="26"/>
  <c r="AN320" i="26"/>
  <c r="AN324" i="26"/>
  <c r="AN358" i="26"/>
  <c r="AN410" i="26"/>
  <c r="AN430" i="26"/>
  <c r="AN385" i="26"/>
  <c r="AN405" i="26"/>
  <c r="AN434" i="26"/>
  <c r="AN401" i="26"/>
  <c r="AN395" i="26"/>
  <c r="AN354" i="26"/>
  <c r="AN330" i="26"/>
  <c r="AN342" i="26"/>
  <c r="AN308" i="26"/>
  <c r="AN347" i="26"/>
  <c r="AN384" i="26"/>
  <c r="AN400" i="26"/>
  <c r="AN373" i="26"/>
  <c r="AN360" i="26"/>
  <c r="AN389" i="26"/>
  <c r="AN417" i="26"/>
  <c r="AN377" i="26"/>
  <c r="AN406" i="26"/>
  <c r="AN403" i="26"/>
  <c r="AN315" i="26"/>
  <c r="AN311" i="26"/>
  <c r="AN349" i="26"/>
  <c r="AN313" i="26"/>
  <c r="AN331" i="26"/>
  <c r="AN371" i="26"/>
  <c r="AN393" i="26"/>
  <c r="AN346" i="26"/>
  <c r="AN367" i="26"/>
  <c r="AN415" i="26"/>
  <c r="AN436" i="26"/>
  <c r="AN363" i="26"/>
  <c r="AN394" i="26"/>
  <c r="AN391" i="26"/>
  <c r="AN303" i="26"/>
  <c r="AN364" i="26"/>
  <c r="AN337" i="26"/>
  <c r="AN343" i="26"/>
  <c r="AN333" i="26"/>
  <c r="AN419" i="26"/>
  <c r="AN362" i="26"/>
  <c r="AN339" i="26"/>
  <c r="AN327" i="26"/>
  <c r="AN428" i="26"/>
  <c r="AN388" i="26"/>
  <c r="AN382" i="26"/>
  <c r="AN379" i="26"/>
  <c r="AN345" i="26"/>
  <c r="AN341" i="26"/>
  <c r="AN318" i="26"/>
  <c r="AN335" i="26"/>
  <c r="AN304" i="26"/>
  <c r="AN386" i="26"/>
  <c r="AN432" i="26"/>
  <c r="AN433" i="26"/>
  <c r="AN323" i="26"/>
  <c r="AN416" i="26"/>
  <c r="AN424" i="26"/>
  <c r="AN368" i="26"/>
  <c r="AN365" i="26"/>
  <c r="AN326" i="26"/>
  <c r="AN322" i="26"/>
  <c r="AN306" i="26"/>
  <c r="AN396" i="26"/>
  <c r="AN397" i="26"/>
  <c r="AN325" i="26"/>
  <c r="AN374" i="26"/>
  <c r="AN421" i="26"/>
  <c r="AN348" i="26"/>
  <c r="AO302" i="26"/>
  <c r="AN411" i="26"/>
  <c r="AN356" i="26"/>
  <c r="AN336" i="26"/>
  <c r="AN314" i="26"/>
  <c r="AN310" i="26"/>
  <c r="AN338" i="26"/>
  <c r="AN408" i="26"/>
  <c r="AN398" i="26"/>
  <c r="AN328" i="26"/>
  <c r="AN429" i="26"/>
  <c r="AN423" i="26"/>
  <c r="AN357" i="26"/>
  <c r="AN332" i="26"/>
  <c r="AN426" i="26"/>
  <c r="AN399" i="26"/>
  <c r="AN427" i="26"/>
  <c r="AN329" i="26"/>
  <c r="AN414" i="26"/>
  <c r="AN352" i="26"/>
  <c r="AN319" i="26"/>
  <c r="AN409" i="26"/>
  <c r="AN412" i="26"/>
  <c r="AN372" i="26"/>
  <c r="AN351" i="26"/>
  <c r="AN361" i="26"/>
  <c r="AN344" i="26"/>
  <c r="AN425" i="26"/>
  <c r="AN387" i="26"/>
  <c r="AN404" i="26"/>
  <c r="AN317" i="26"/>
  <c r="AN402" i="26"/>
  <c r="AN321" i="26"/>
  <c r="AN307" i="26"/>
  <c r="AN376" i="26"/>
  <c r="AN420" i="26"/>
  <c r="AN355" i="26"/>
  <c r="AN340" i="26"/>
  <c r="AN422" i="26"/>
  <c r="AN435" i="26"/>
  <c r="AN375" i="26"/>
  <c r="AN392" i="26"/>
  <c r="AN305" i="26"/>
  <c r="AN390" i="26"/>
  <c r="AN309" i="26"/>
  <c r="AN350" i="26"/>
  <c r="AN431" i="26"/>
  <c r="AN418" i="26"/>
  <c r="AN381" i="26"/>
  <c r="AN359" i="26"/>
  <c r="AN380" i="26"/>
  <c r="AN316" i="26"/>
  <c r="AN383" i="26"/>
  <c r="AN312" i="26"/>
  <c r="AN353" i="26"/>
  <c r="M8" i="77"/>
  <c r="M8" i="72"/>
  <c r="M8" i="79"/>
  <c r="M8" i="73"/>
  <c r="M8" i="71"/>
  <c r="E21" i="67"/>
  <c r="K25" i="26"/>
  <c r="L8" i="17"/>
  <c r="L12" i="2"/>
  <c r="K1038" i="26"/>
  <c r="K1027" i="26"/>
  <c r="K1015" i="26"/>
  <c r="K1003" i="26"/>
  <c r="K991" i="26"/>
  <c r="K979" i="26"/>
  <c r="K964" i="26"/>
  <c r="K952" i="26"/>
  <c r="K941" i="26"/>
  <c r="K929" i="26"/>
  <c r="K895" i="26"/>
  <c r="K894" i="26"/>
  <c r="K888" i="26"/>
  <c r="K885" i="26"/>
  <c r="K863" i="26"/>
  <c r="K829" i="26"/>
  <c r="K834" i="26"/>
  <c r="K811" i="26"/>
  <c r="K815" i="26"/>
  <c r="K801" i="26"/>
  <c r="K789" i="26"/>
  <c r="K779" i="26"/>
  <c r="K767" i="26"/>
  <c r="K751" i="26"/>
  <c r="K739" i="26"/>
  <c r="K727" i="26"/>
  <c r="K715" i="26"/>
  <c r="K689" i="26"/>
  <c r="K677" i="26"/>
  <c r="K692" i="26"/>
  <c r="K665" i="26"/>
  <c r="K653" i="26"/>
  <c r="K640" i="26"/>
  <c r="K628" i="26"/>
  <c r="K613" i="26"/>
  <c r="K583" i="26"/>
  <c r="K600" i="26"/>
  <c r="K575" i="26"/>
  <c r="K563" i="26"/>
  <c r="K588" i="26"/>
  <c r="K538" i="26"/>
  <c r="K526" i="26"/>
  <c r="K515" i="26"/>
  <c r="K503" i="26"/>
  <c r="K491" i="26"/>
  <c r="J482" i="26"/>
  <c r="K1026" i="26"/>
  <c r="K1014" i="26"/>
  <c r="K1002" i="26"/>
  <c r="K990" i="26"/>
  <c r="K978" i="26"/>
  <c r="K963" i="26"/>
  <c r="K951" i="26"/>
  <c r="K940" i="26"/>
  <c r="K928" i="26"/>
  <c r="K917" i="26"/>
  <c r="K913" i="26"/>
  <c r="K883" i="26"/>
  <c r="K879" i="26"/>
  <c r="K862" i="26"/>
  <c r="K828" i="26"/>
  <c r="K833" i="26"/>
  <c r="K823" i="26"/>
  <c r="K813" i="26"/>
  <c r="K800" i="26"/>
  <c r="K788" i="26"/>
  <c r="K778" i="26"/>
  <c r="K766" i="26"/>
  <c r="K750" i="26"/>
  <c r="K738" i="26"/>
  <c r="K726" i="26"/>
  <c r="K714" i="26"/>
  <c r="K688" i="26"/>
  <c r="K703" i="26"/>
  <c r="K674" i="26"/>
  <c r="K664" i="26"/>
  <c r="K652" i="26"/>
  <c r="K639" i="26"/>
  <c r="K627" i="26"/>
  <c r="K609" i="26"/>
  <c r="K611" i="26"/>
  <c r="K596" i="26"/>
  <c r="K574" i="26"/>
  <c r="K562" i="26"/>
  <c r="K549" i="26"/>
  <c r="K537" i="26"/>
  <c r="K525" i="26"/>
  <c r="K514" i="26"/>
  <c r="K502" i="26"/>
  <c r="K490" i="26"/>
  <c r="K1037" i="26"/>
  <c r="K1025" i="26"/>
  <c r="K1013" i="26"/>
  <c r="K1001" i="26"/>
  <c r="K989" i="26"/>
  <c r="K977" i="26"/>
  <c r="K962" i="26"/>
  <c r="K950" i="26"/>
  <c r="K939" i="26"/>
  <c r="K927" i="26"/>
  <c r="K914" i="26"/>
  <c r="K910" i="26"/>
  <c r="K877" i="26"/>
  <c r="K873" i="26"/>
  <c r="K861" i="26"/>
  <c r="K855" i="26"/>
  <c r="K832" i="26"/>
  <c r="K820" i="26"/>
  <c r="K827" i="26"/>
  <c r="K799" i="26"/>
  <c r="K787" i="26"/>
  <c r="K777" i="26"/>
  <c r="K765" i="26"/>
  <c r="K749" i="26"/>
  <c r="K737" i="26"/>
  <c r="K725" i="26"/>
  <c r="K713" i="26"/>
  <c r="K687" i="26"/>
  <c r="K702" i="26"/>
  <c r="K675" i="26"/>
  <c r="K663" i="26"/>
  <c r="K651" i="26"/>
  <c r="K638" i="26"/>
  <c r="K626" i="26"/>
  <c r="K605" i="26"/>
  <c r="K607" i="26"/>
  <c r="K592" i="26"/>
  <c r="K573" i="26"/>
  <c r="K561" i="26"/>
  <c r="K548" i="26"/>
  <c r="K536" i="26"/>
  <c r="K524" i="26"/>
  <c r="K513" i="26"/>
  <c r="K501" i="26"/>
  <c r="K489" i="26"/>
  <c r="K1036" i="26"/>
  <c r="K1024" i="26"/>
  <c r="K1012" i="26"/>
  <c r="K1000" i="26"/>
  <c r="K988" i="26"/>
  <c r="K976" i="26"/>
  <c r="K961" i="26"/>
  <c r="K949" i="26"/>
  <c r="K938" i="26"/>
  <c r="K926" i="26"/>
  <c r="K918" i="26"/>
  <c r="K907" i="26"/>
  <c r="K889" i="26"/>
  <c r="K872" i="26"/>
  <c r="K860" i="26"/>
  <c r="K849" i="26"/>
  <c r="K854" i="26"/>
  <c r="K818" i="26"/>
  <c r="K810" i="26"/>
  <c r="K798" i="26"/>
  <c r="K786" i="26"/>
  <c r="K776" i="26"/>
  <c r="K764" i="26"/>
  <c r="K748" i="26"/>
  <c r="K736" i="26"/>
  <c r="K724" i="26"/>
  <c r="K712" i="26"/>
  <c r="K686" i="26"/>
  <c r="K701" i="26"/>
  <c r="K673" i="26"/>
  <c r="K662" i="26"/>
  <c r="K618" i="26"/>
  <c r="K637" i="26"/>
  <c r="K625" i="26"/>
  <c r="K601" i="26"/>
  <c r="K603" i="26"/>
  <c r="K586" i="26"/>
  <c r="K572" i="26"/>
  <c r="K560" i="26"/>
  <c r="K547" i="26"/>
  <c r="K535" i="26"/>
  <c r="K552" i="26"/>
  <c r="K512" i="26"/>
  <c r="K500" i="26"/>
  <c r="K488" i="26"/>
  <c r="K1035" i="26"/>
  <c r="K1023" i="26"/>
  <c r="K1011" i="26"/>
  <c r="K999" i="26"/>
  <c r="K987" i="26"/>
  <c r="K975" i="26"/>
  <c r="K960" i="26"/>
  <c r="K948" i="26"/>
  <c r="K937" i="26"/>
  <c r="K923" i="26"/>
  <c r="K912" i="26"/>
  <c r="K904" i="26"/>
  <c r="K882" i="26"/>
  <c r="K871" i="26"/>
  <c r="K859" i="26"/>
  <c r="K842" i="26"/>
  <c r="K848" i="26"/>
  <c r="K816" i="26"/>
  <c r="K809" i="26"/>
  <c r="K797" i="26"/>
  <c r="K785" i="26"/>
  <c r="K775" i="26"/>
  <c r="K763" i="26"/>
  <c r="K747" i="26"/>
  <c r="K735" i="26"/>
  <c r="K723" i="26"/>
  <c r="K711" i="26"/>
  <c r="K685" i="26"/>
  <c r="K700" i="26"/>
  <c r="K676" i="26"/>
  <c r="K661" i="26"/>
  <c r="K617" i="26"/>
  <c r="K636" i="26"/>
  <c r="K624" i="26"/>
  <c r="K597" i="26"/>
  <c r="K599" i="26"/>
  <c r="K585" i="26"/>
  <c r="K571" i="26"/>
  <c r="K559" i="26"/>
  <c r="K546" i="26"/>
  <c r="K534" i="26"/>
  <c r="K523" i="26"/>
  <c r="K511" i="26"/>
  <c r="K499" i="26"/>
  <c r="K487" i="26"/>
  <c r="K1034" i="26"/>
  <c r="K1022" i="26"/>
  <c r="K1010" i="26"/>
  <c r="K998" i="26"/>
  <c r="K986" i="26"/>
  <c r="K974" i="26"/>
  <c r="K959" i="26"/>
  <c r="K947" i="26"/>
  <c r="K936" i="26"/>
  <c r="K925" i="26"/>
  <c r="K909" i="26"/>
  <c r="K903" i="26"/>
  <c r="K876" i="26"/>
  <c r="K870" i="26"/>
  <c r="K858" i="26"/>
  <c r="K841" i="26"/>
  <c r="K843" i="26"/>
  <c r="K814" i="26"/>
  <c r="K808" i="26"/>
  <c r="K796" i="26"/>
  <c r="K784" i="26"/>
  <c r="K774" i="26"/>
  <c r="K758" i="26"/>
  <c r="K746" i="26"/>
  <c r="K734" i="26"/>
  <c r="K722" i="26"/>
  <c r="K710" i="26"/>
  <c r="K684" i="26"/>
  <c r="K699" i="26"/>
  <c r="K672" i="26"/>
  <c r="K660" i="26"/>
  <c r="K616" i="26"/>
  <c r="K635" i="26"/>
  <c r="K623" i="26"/>
  <c r="K593" i="26"/>
  <c r="K595" i="26"/>
  <c r="K582" i="26"/>
  <c r="K570" i="26"/>
  <c r="K558" i="26"/>
  <c r="K545" i="26"/>
  <c r="K533" i="26"/>
  <c r="K522" i="26"/>
  <c r="K510" i="26"/>
  <c r="K498" i="26"/>
  <c r="K486" i="26"/>
  <c r="K1033" i="26"/>
  <c r="K1021" i="26"/>
  <c r="K1009" i="26"/>
  <c r="K997" i="26"/>
  <c r="K985" i="26"/>
  <c r="K973" i="26"/>
  <c r="K958" i="26"/>
  <c r="K946" i="26"/>
  <c r="K935" i="26"/>
  <c r="K911" i="26"/>
  <c r="K906" i="26"/>
  <c r="K922" i="26"/>
  <c r="K881" i="26"/>
  <c r="K869" i="26"/>
  <c r="K857" i="26"/>
  <c r="K840" i="26"/>
  <c r="K853" i="26"/>
  <c r="K812" i="26"/>
  <c r="K807" i="26"/>
  <c r="K795" i="26"/>
  <c r="K783" i="26"/>
  <c r="K773" i="26"/>
  <c r="K757" i="26"/>
  <c r="K745" i="26"/>
  <c r="K733" i="26"/>
  <c r="K721" i="26"/>
  <c r="K709" i="26"/>
  <c r="K683" i="26"/>
  <c r="K698" i="26"/>
  <c r="K671" i="26"/>
  <c r="K659" i="26"/>
  <c r="K646" i="26"/>
  <c r="K634" i="26"/>
  <c r="K648" i="26"/>
  <c r="K590" i="26"/>
  <c r="K589" i="26"/>
  <c r="K581" i="26"/>
  <c r="K569" i="26"/>
  <c r="K557" i="26"/>
  <c r="K544" i="26"/>
  <c r="K532" i="26"/>
  <c r="K521" i="26"/>
  <c r="K509" i="26"/>
  <c r="K497" i="26"/>
  <c r="K485" i="26"/>
  <c r="K1032" i="26"/>
  <c r="K1020" i="26"/>
  <c r="K1008" i="26"/>
  <c r="K996" i="26"/>
  <c r="K984" i="26"/>
  <c r="K972" i="26"/>
  <c r="K957" i="26"/>
  <c r="K945" i="26"/>
  <c r="K934" i="26"/>
  <c r="K908" i="26"/>
  <c r="K897" i="26"/>
  <c r="K896" i="26"/>
  <c r="K874" i="26"/>
  <c r="K868" i="26"/>
  <c r="K884" i="26"/>
  <c r="K839" i="26"/>
  <c r="K847" i="26"/>
  <c r="K822" i="26"/>
  <c r="K806" i="26"/>
  <c r="K794" i="26"/>
  <c r="K825" i="26"/>
  <c r="K772" i="26"/>
  <c r="K756" i="26"/>
  <c r="K744" i="26"/>
  <c r="K732" i="26"/>
  <c r="K720" i="26"/>
  <c r="K708" i="26"/>
  <c r="K682" i="26"/>
  <c r="K697" i="26"/>
  <c r="K670" i="26"/>
  <c r="K658" i="26"/>
  <c r="K645" i="26"/>
  <c r="K633" i="26"/>
  <c r="K649" i="26"/>
  <c r="K610" i="26"/>
  <c r="K591" i="26"/>
  <c r="K580" i="26"/>
  <c r="K568" i="26"/>
  <c r="K556" i="26"/>
  <c r="K543" i="26"/>
  <c r="K531" i="26"/>
  <c r="K520" i="26"/>
  <c r="K508" i="26"/>
  <c r="K496" i="26"/>
  <c r="K484" i="26"/>
  <c r="K1031" i="26"/>
  <c r="K1019" i="26"/>
  <c r="K1007" i="26"/>
  <c r="K995" i="26"/>
  <c r="K983" i="26"/>
  <c r="K969" i="26"/>
  <c r="K956" i="26"/>
  <c r="K944" i="26"/>
  <c r="K933" i="26"/>
  <c r="K905" i="26"/>
  <c r="K919" i="26"/>
  <c r="K890" i="26"/>
  <c r="K887" i="26"/>
  <c r="K867" i="26"/>
  <c r="K878" i="26"/>
  <c r="K838" i="26"/>
  <c r="K852" i="26"/>
  <c r="K851" i="26"/>
  <c r="K805" i="26"/>
  <c r="K793" i="26"/>
  <c r="K826" i="26"/>
  <c r="K771" i="26"/>
  <c r="K755" i="26"/>
  <c r="K743" i="26"/>
  <c r="K731" i="26"/>
  <c r="K719" i="26"/>
  <c r="K707" i="26"/>
  <c r="K681" i="26"/>
  <c r="K696" i="26"/>
  <c r="K669" i="26"/>
  <c r="K657" i="26"/>
  <c r="K644" i="26"/>
  <c r="K632" i="26"/>
  <c r="K650" i="26"/>
  <c r="K606" i="26"/>
  <c r="K587" i="26"/>
  <c r="K579" i="26"/>
  <c r="K567" i="26"/>
  <c r="K555" i="26"/>
  <c r="K542" i="26"/>
  <c r="K530" i="26"/>
  <c r="K519" i="26"/>
  <c r="K507" i="26"/>
  <c r="K495" i="26"/>
  <c r="K483" i="26"/>
  <c r="K1030" i="26"/>
  <c r="K1018" i="26"/>
  <c r="K1006" i="26"/>
  <c r="K994" i="26"/>
  <c r="K982" i="26"/>
  <c r="K967" i="26"/>
  <c r="K955" i="26"/>
  <c r="K943" i="26"/>
  <c r="K932" i="26"/>
  <c r="K924" i="26"/>
  <c r="K920" i="26"/>
  <c r="K898" i="26"/>
  <c r="K886" i="26"/>
  <c r="K866" i="26"/>
  <c r="K856" i="26"/>
  <c r="K837" i="26"/>
  <c r="K846" i="26"/>
  <c r="K821" i="26"/>
  <c r="K804" i="26"/>
  <c r="K792" i="26"/>
  <c r="K782" i="26"/>
  <c r="K770" i="26"/>
  <c r="K754" i="26"/>
  <c r="K742" i="26"/>
  <c r="K730" i="26"/>
  <c r="K718" i="26"/>
  <c r="K706" i="26"/>
  <c r="K680" i="26"/>
  <c r="K695" i="26"/>
  <c r="K668" i="26"/>
  <c r="K656" i="26"/>
  <c r="K643" i="26"/>
  <c r="K631" i="26"/>
  <c r="K647" i="26"/>
  <c r="K602" i="26"/>
  <c r="K612" i="26"/>
  <c r="K578" i="26"/>
  <c r="K566" i="26"/>
  <c r="K554" i="26"/>
  <c r="K541" i="26"/>
  <c r="K529" i="26"/>
  <c r="K518" i="26"/>
  <c r="K506" i="26"/>
  <c r="K494" i="26"/>
  <c r="K1029" i="26"/>
  <c r="K1017" i="26"/>
  <c r="K1005" i="26"/>
  <c r="K993" i="26"/>
  <c r="K981" i="26"/>
  <c r="K966" i="26"/>
  <c r="K954" i="26"/>
  <c r="K942" i="26"/>
  <c r="K931" i="26"/>
  <c r="K893" i="26"/>
  <c r="K921" i="26"/>
  <c r="K915" i="26"/>
  <c r="K880" i="26"/>
  <c r="K865" i="26"/>
  <c r="K850" i="26"/>
  <c r="K836" i="26"/>
  <c r="K845" i="26"/>
  <c r="K819" i="26"/>
  <c r="K803" i="26"/>
  <c r="K791" i="26"/>
  <c r="K781" i="26"/>
  <c r="K769" i="26"/>
  <c r="K753" i="26"/>
  <c r="K741" i="26"/>
  <c r="K729" i="26"/>
  <c r="K717" i="26"/>
  <c r="K705" i="26"/>
  <c r="K679" i="26"/>
  <c r="K694" i="26"/>
  <c r="K667" i="26"/>
  <c r="K655" i="26"/>
  <c r="K642" i="26"/>
  <c r="K630" i="26"/>
  <c r="K615" i="26"/>
  <c r="K598" i="26"/>
  <c r="K608" i="26"/>
  <c r="K577" i="26"/>
  <c r="K565" i="26"/>
  <c r="K553" i="26"/>
  <c r="K540" i="26"/>
  <c r="K528" i="26"/>
  <c r="K517" i="26"/>
  <c r="K505" i="26"/>
  <c r="K493" i="26"/>
  <c r="K1028" i="26"/>
  <c r="K1016" i="26"/>
  <c r="K1004" i="26"/>
  <c r="K992" i="26"/>
  <c r="K980" i="26"/>
  <c r="K965" i="26"/>
  <c r="K968" i="26"/>
  <c r="K953" i="26"/>
  <c r="K930" i="26"/>
  <c r="K892" i="26"/>
  <c r="K916" i="26"/>
  <c r="K891" i="26"/>
  <c r="K875" i="26"/>
  <c r="K864" i="26"/>
  <c r="K844" i="26"/>
  <c r="K835" i="26"/>
  <c r="K824" i="26"/>
  <c r="K817" i="26"/>
  <c r="K802" i="26"/>
  <c r="K790" i="26"/>
  <c r="K780" i="26"/>
  <c r="K768" i="26"/>
  <c r="K752" i="26"/>
  <c r="K740" i="26"/>
  <c r="K728" i="26"/>
  <c r="K716" i="26"/>
  <c r="K704" i="26"/>
  <c r="K678" i="26"/>
  <c r="K693" i="26"/>
  <c r="K666" i="26"/>
  <c r="K654" i="26"/>
  <c r="K641" i="26"/>
  <c r="K629" i="26"/>
  <c r="K614" i="26"/>
  <c r="K594" i="26"/>
  <c r="K604" i="26"/>
  <c r="K576" i="26"/>
  <c r="K564" i="26"/>
  <c r="K584" i="26"/>
  <c r="K539" i="26"/>
  <c r="K527" i="26"/>
  <c r="K516" i="26"/>
  <c r="K504" i="26"/>
  <c r="K492" i="26"/>
  <c r="AY264" i="26"/>
  <c r="BA50" i="26"/>
  <c r="AZ52" i="26"/>
  <c r="AP1038" i="26"/>
  <c r="AP1037" i="26"/>
  <c r="AP1036" i="26"/>
  <c r="AP1035" i="26"/>
  <c r="AP1034" i="26"/>
  <c r="AP1033" i="26"/>
  <c r="AP1032" i="26"/>
  <c r="AP1031" i="26"/>
  <c r="AP1030" i="26"/>
  <c r="AP1029" i="26"/>
  <c r="AP1028" i="26"/>
  <c r="AP1027" i="26"/>
  <c r="AP1026" i="26"/>
  <c r="AP1025" i="26"/>
  <c r="AP1024" i="26"/>
  <c r="AQ482" i="26"/>
  <c r="AP1018" i="26"/>
  <c r="AP1023" i="26"/>
  <c r="AP1017" i="26"/>
  <c r="AP1012" i="26"/>
  <c r="AP1010" i="26"/>
  <c r="AP1022" i="26"/>
  <c r="AP1016" i="26"/>
  <c r="AP1008" i="26"/>
  <c r="AP1007" i="26"/>
  <c r="AP1006" i="26"/>
  <c r="AP1005" i="26"/>
  <c r="AP1004" i="26"/>
  <c r="AP1003" i="26"/>
  <c r="AP1002" i="26"/>
  <c r="AP1001" i="26"/>
  <c r="AP1000" i="26"/>
  <c r="AP999" i="26"/>
  <c r="AP998" i="26"/>
  <c r="AP997" i="26"/>
  <c r="AP996" i="26"/>
  <c r="AP1009" i="26"/>
  <c r="AP1021" i="26"/>
  <c r="AP1015" i="26"/>
  <c r="AP1020" i="26"/>
  <c r="AP1014" i="26"/>
  <c r="AP1011" i="26"/>
  <c r="AP1013" i="26"/>
  <c r="AP1019" i="26"/>
  <c r="AP995" i="26"/>
  <c r="AP994" i="26"/>
  <c r="AP993" i="26"/>
  <c r="AP992" i="26"/>
  <c r="AP991" i="26"/>
  <c r="AP990" i="26"/>
  <c r="AP989" i="26"/>
  <c r="AP988" i="26"/>
  <c r="AP987" i="26"/>
  <c r="AP986" i="26"/>
  <c r="AP985" i="26"/>
  <c r="AP984" i="26"/>
  <c r="AP983" i="26"/>
  <c r="AP982" i="26"/>
  <c r="AP969" i="26"/>
  <c r="AP968" i="26"/>
  <c r="AP981" i="26"/>
  <c r="AP980" i="26"/>
  <c r="AP979" i="26"/>
  <c r="AP978" i="26"/>
  <c r="AP977" i="26"/>
  <c r="AP976" i="26"/>
  <c r="AP975" i="26"/>
  <c r="AP974" i="26"/>
  <c r="AP973" i="26"/>
  <c r="AP972" i="26"/>
  <c r="AP966" i="26"/>
  <c r="AP964" i="26"/>
  <c r="AP962" i="26"/>
  <c r="AP960" i="26"/>
  <c r="AP958" i="26"/>
  <c r="AP954" i="26"/>
  <c r="AP955" i="26"/>
  <c r="AP967" i="26"/>
  <c r="AP965" i="26"/>
  <c r="AP963" i="26"/>
  <c r="AP961" i="26"/>
  <c r="AP959" i="26"/>
  <c r="AP953" i="26"/>
  <c r="AP952" i="26"/>
  <c r="AP951" i="26"/>
  <c r="AP950" i="26"/>
  <c r="AP949" i="26"/>
  <c r="AP948" i="26"/>
  <c r="AP947" i="26"/>
  <c r="AP946" i="26"/>
  <c r="AP945" i="26"/>
  <c r="AP944" i="26"/>
  <c r="AP943" i="26"/>
  <c r="AP957" i="26"/>
  <c r="AP956" i="26"/>
  <c r="AP942" i="26"/>
  <c r="AP941" i="26"/>
  <c r="AP940" i="26"/>
  <c r="AP939" i="26"/>
  <c r="AP938" i="26"/>
  <c r="AP937" i="26"/>
  <c r="AP936" i="26"/>
  <c r="AP935" i="26"/>
  <c r="AP934" i="26"/>
  <c r="AP933" i="26"/>
  <c r="AP932" i="26"/>
  <c r="AP931" i="26"/>
  <c r="AP930" i="26"/>
  <c r="AP929" i="26"/>
  <c r="AP928" i="26"/>
  <c r="AP927" i="26"/>
  <c r="AP926" i="26"/>
  <c r="AP925" i="26"/>
  <c r="AP924" i="26"/>
  <c r="AP898" i="26"/>
  <c r="AP897" i="26"/>
  <c r="AP896" i="26"/>
  <c r="AP895" i="26"/>
  <c r="AP894" i="26"/>
  <c r="AP893" i="26"/>
  <c r="AP892" i="26"/>
  <c r="AP921" i="26"/>
  <c r="AP920" i="26"/>
  <c r="AP919" i="26"/>
  <c r="AP918" i="26"/>
  <c r="AP917" i="26"/>
  <c r="AP916" i="26"/>
  <c r="AP915" i="26"/>
  <c r="AP914" i="26"/>
  <c r="AP913" i="26"/>
  <c r="AP912" i="26"/>
  <c r="AP911" i="26"/>
  <c r="AP910" i="26"/>
  <c r="AP909" i="26"/>
  <c r="AP908" i="26"/>
  <c r="AP907" i="26"/>
  <c r="AP906" i="26"/>
  <c r="AP905" i="26"/>
  <c r="AP904" i="26"/>
  <c r="AP903" i="26"/>
  <c r="AP922" i="26"/>
  <c r="AP891" i="26"/>
  <c r="AP890" i="26"/>
  <c r="AP889" i="26"/>
  <c r="AP888" i="26"/>
  <c r="AP887" i="26"/>
  <c r="AP886" i="26"/>
  <c r="AP923" i="26"/>
  <c r="AP885" i="26"/>
  <c r="AP884" i="26"/>
  <c r="AP883" i="26"/>
  <c r="AP882" i="26"/>
  <c r="AP881" i="26"/>
  <c r="AP880" i="26"/>
  <c r="AP879" i="26"/>
  <c r="AP878" i="26"/>
  <c r="AP877" i="26"/>
  <c r="AP876" i="26"/>
  <c r="AP875" i="26"/>
  <c r="AP874" i="26"/>
  <c r="AP873" i="26"/>
  <c r="AP872" i="26"/>
  <c r="AP871" i="26"/>
  <c r="AP870" i="26"/>
  <c r="AP869" i="26"/>
  <c r="AP868" i="26"/>
  <c r="AP867" i="26"/>
  <c r="AP866" i="26"/>
  <c r="AP865" i="26"/>
  <c r="AP864" i="26"/>
  <c r="AP863" i="26"/>
  <c r="AP862" i="26"/>
  <c r="AP861" i="26"/>
  <c r="AP860" i="26"/>
  <c r="AP859" i="26"/>
  <c r="AP858" i="26"/>
  <c r="AP857" i="26"/>
  <c r="AP856" i="26"/>
  <c r="AP855" i="26"/>
  <c r="AP854" i="26"/>
  <c r="AP853" i="26"/>
  <c r="AP852" i="26"/>
  <c r="AP851" i="26"/>
  <c r="AP850" i="26"/>
  <c r="AP849" i="26"/>
  <c r="AP848" i="26"/>
  <c r="AP847" i="26"/>
  <c r="AP846" i="26"/>
  <c r="AP845" i="26"/>
  <c r="AP844" i="26"/>
  <c r="AP843" i="26"/>
  <c r="AP829" i="26"/>
  <c r="AP828" i="26"/>
  <c r="AP827" i="26"/>
  <c r="AP826" i="26"/>
  <c r="AP825" i="26"/>
  <c r="AP824" i="26"/>
  <c r="AP823" i="26"/>
  <c r="AP822" i="26"/>
  <c r="AP841" i="26"/>
  <c r="AP840" i="26"/>
  <c r="AP839" i="26"/>
  <c r="AP838" i="26"/>
  <c r="AP837" i="26"/>
  <c r="AP836" i="26"/>
  <c r="AP835" i="26"/>
  <c r="AP834" i="26"/>
  <c r="AP833" i="26"/>
  <c r="AP832" i="26"/>
  <c r="AP842" i="26"/>
  <c r="AP820" i="26"/>
  <c r="AP818" i="26"/>
  <c r="AP816" i="26"/>
  <c r="AP814" i="26"/>
  <c r="AP812" i="26"/>
  <c r="AP810" i="26"/>
  <c r="AP809" i="26"/>
  <c r="AP808" i="26"/>
  <c r="AP807" i="26"/>
  <c r="AP806" i="26"/>
  <c r="AP805" i="26"/>
  <c r="AP804" i="26"/>
  <c r="AP803" i="26"/>
  <c r="AP802" i="26"/>
  <c r="AP801" i="26"/>
  <c r="AP800" i="26"/>
  <c r="AP799" i="26"/>
  <c r="AP798" i="26"/>
  <c r="AP797" i="26"/>
  <c r="AP796" i="26"/>
  <c r="AP795" i="26"/>
  <c r="AP794" i="26"/>
  <c r="AP793" i="26"/>
  <c r="AP792" i="26"/>
  <c r="AP791" i="26"/>
  <c r="AP790" i="26"/>
  <c r="AP789" i="26"/>
  <c r="AP788" i="26"/>
  <c r="AP787" i="26"/>
  <c r="AP786" i="26"/>
  <c r="AP785" i="26"/>
  <c r="AP784" i="26"/>
  <c r="AP783" i="26"/>
  <c r="AP782" i="26"/>
  <c r="AP821" i="26"/>
  <c r="AP819" i="26"/>
  <c r="AP817" i="26"/>
  <c r="AP815" i="26"/>
  <c r="AP813" i="26"/>
  <c r="AP781" i="26"/>
  <c r="AP780" i="26"/>
  <c r="AP779" i="26"/>
  <c r="AP778" i="26"/>
  <c r="AP777" i="26"/>
  <c r="AP776" i="26"/>
  <c r="AP775" i="26"/>
  <c r="AP774" i="26"/>
  <c r="AP773" i="26"/>
  <c r="AP772" i="26"/>
  <c r="AP771" i="26"/>
  <c r="AP770" i="26"/>
  <c r="AP811" i="26"/>
  <c r="AP758" i="26"/>
  <c r="AP757" i="26"/>
  <c r="AP756" i="26"/>
  <c r="AP755" i="26"/>
  <c r="AP754" i="26"/>
  <c r="AP753" i="26"/>
  <c r="AP752" i="26"/>
  <c r="AP751" i="26"/>
  <c r="AP750" i="26"/>
  <c r="AP749" i="26"/>
  <c r="AP748" i="26"/>
  <c r="AP747" i="26"/>
  <c r="AP746" i="26"/>
  <c r="AP745" i="26"/>
  <c r="AP744" i="26"/>
  <c r="AP743" i="26"/>
  <c r="AP742" i="26"/>
  <c r="AP741" i="26"/>
  <c r="AP740" i="26"/>
  <c r="AP739" i="26"/>
  <c r="AP738" i="26"/>
  <c r="AP737" i="26"/>
  <c r="AP736" i="26"/>
  <c r="AP735" i="26"/>
  <c r="AP769" i="26"/>
  <c r="AP768" i="26"/>
  <c r="AP767" i="26"/>
  <c r="AP766" i="26"/>
  <c r="AP765" i="26"/>
  <c r="AP764" i="26"/>
  <c r="AP763" i="26"/>
  <c r="AP734" i="26"/>
  <c r="AP733" i="26"/>
  <c r="AP732" i="26"/>
  <c r="AP731" i="26"/>
  <c r="AP730" i="26"/>
  <c r="AP729" i="26"/>
  <c r="AP728" i="26"/>
  <c r="AP727" i="26"/>
  <c r="AP726" i="26"/>
  <c r="AP725" i="26"/>
  <c r="AP724" i="26"/>
  <c r="AP723" i="26"/>
  <c r="AP722" i="26"/>
  <c r="AP721" i="26"/>
  <c r="AP720" i="26"/>
  <c r="AP719" i="26"/>
  <c r="AP718" i="26"/>
  <c r="AP717" i="26"/>
  <c r="AP716" i="26"/>
  <c r="AP715" i="26"/>
  <c r="AP714" i="26"/>
  <c r="AP713" i="26"/>
  <c r="AP712" i="26"/>
  <c r="AP711" i="26"/>
  <c r="AP710" i="26"/>
  <c r="AP709" i="26"/>
  <c r="AP708" i="26"/>
  <c r="AP707" i="26"/>
  <c r="AP706" i="26"/>
  <c r="AP705" i="26"/>
  <c r="AP704" i="26"/>
  <c r="AP703" i="26"/>
  <c r="AP702" i="26"/>
  <c r="AP701" i="26"/>
  <c r="AP700" i="26"/>
  <c r="AP699" i="26"/>
  <c r="AP698" i="26"/>
  <c r="AP697" i="26"/>
  <c r="AP696" i="26"/>
  <c r="AP695" i="26"/>
  <c r="AP694" i="26"/>
  <c r="AP693" i="26"/>
  <c r="AP692" i="26"/>
  <c r="AP689" i="26"/>
  <c r="AP688" i="26"/>
  <c r="AP687" i="26"/>
  <c r="AP686" i="26"/>
  <c r="AP685" i="26"/>
  <c r="AP684" i="26"/>
  <c r="AP683" i="26"/>
  <c r="AP682" i="26"/>
  <c r="AP681" i="26"/>
  <c r="AP680" i="26"/>
  <c r="AP679" i="26"/>
  <c r="AP678" i="26"/>
  <c r="AP677" i="26"/>
  <c r="AP676" i="26"/>
  <c r="AP675" i="26"/>
  <c r="AP671" i="26"/>
  <c r="AP670" i="26"/>
  <c r="AP669" i="26"/>
  <c r="AP668" i="26"/>
  <c r="AP667" i="26"/>
  <c r="AP666" i="26"/>
  <c r="AP665" i="26"/>
  <c r="AP664" i="26"/>
  <c r="AP663" i="26"/>
  <c r="AP662" i="26"/>
  <c r="AP661" i="26"/>
  <c r="AP660" i="26"/>
  <c r="AP659" i="26"/>
  <c r="AP658" i="26"/>
  <c r="AP657" i="26"/>
  <c r="AP656" i="26"/>
  <c r="AP655" i="26"/>
  <c r="AP654" i="26"/>
  <c r="AP653" i="26"/>
  <c r="AP652" i="26"/>
  <c r="AP651" i="26"/>
  <c r="AP650" i="26"/>
  <c r="AP649" i="26"/>
  <c r="AP648" i="26"/>
  <c r="AP647" i="26"/>
  <c r="AP646" i="26"/>
  <c r="AP673" i="26"/>
  <c r="AP672" i="26"/>
  <c r="AP674" i="26"/>
  <c r="AP618" i="26"/>
  <c r="AP617" i="26"/>
  <c r="AP616" i="26"/>
  <c r="AP615" i="26"/>
  <c r="AP614" i="26"/>
  <c r="AP613" i="26"/>
  <c r="AP645" i="26"/>
  <c r="AP644" i="26"/>
  <c r="AP643" i="26"/>
  <c r="AP642" i="26"/>
  <c r="AP641" i="26"/>
  <c r="AP640" i="26"/>
  <c r="AP639" i="26"/>
  <c r="AP638" i="26"/>
  <c r="AP637" i="26"/>
  <c r="AP636" i="26"/>
  <c r="AP635" i="26"/>
  <c r="AP634" i="26"/>
  <c r="AP633" i="26"/>
  <c r="AP632" i="26"/>
  <c r="AP631" i="26"/>
  <c r="AP630" i="26"/>
  <c r="AP629" i="26"/>
  <c r="AP628" i="26"/>
  <c r="AP627" i="26"/>
  <c r="AP626" i="26"/>
  <c r="AP625" i="26"/>
  <c r="AP624" i="26"/>
  <c r="AP623" i="26"/>
  <c r="AP612" i="26"/>
  <c r="AP611" i="26"/>
  <c r="AP610" i="26"/>
  <c r="AP609" i="26"/>
  <c r="AP608" i="26"/>
  <c r="AP607" i="26"/>
  <c r="AP606" i="26"/>
  <c r="AP605" i="26"/>
  <c r="AP604" i="26"/>
  <c r="AP603" i="26"/>
  <c r="AP602" i="26"/>
  <c r="AP601" i="26"/>
  <c r="AP600" i="26"/>
  <c r="AP599" i="26"/>
  <c r="AP598" i="26"/>
  <c r="AP597" i="26"/>
  <c r="AP596" i="26"/>
  <c r="AP595" i="26"/>
  <c r="AP594" i="26"/>
  <c r="AP593" i="26"/>
  <c r="AP592" i="26"/>
  <c r="AP591" i="26"/>
  <c r="AP590" i="26"/>
  <c r="AP589" i="26"/>
  <c r="AP588" i="26"/>
  <c r="AP587" i="26"/>
  <c r="AP586" i="26"/>
  <c r="AP585" i="26"/>
  <c r="AP584" i="26"/>
  <c r="AP583" i="26"/>
  <c r="AP582" i="26"/>
  <c r="AP581" i="26"/>
  <c r="AP580" i="26"/>
  <c r="AP579" i="26"/>
  <c r="AP578" i="26"/>
  <c r="AP577" i="26"/>
  <c r="AP576" i="26"/>
  <c r="AP575" i="26"/>
  <c r="AP574" i="26"/>
  <c r="AP573" i="26"/>
  <c r="AP572" i="26"/>
  <c r="AP571" i="26"/>
  <c r="AP570" i="26"/>
  <c r="AP569" i="26"/>
  <c r="AP568" i="26"/>
  <c r="AP567" i="26"/>
  <c r="AP566" i="26"/>
  <c r="AP565" i="26"/>
  <c r="AP564" i="26"/>
  <c r="AP563" i="26"/>
  <c r="AP562" i="26"/>
  <c r="AP561" i="26"/>
  <c r="AP560" i="26"/>
  <c r="AP559" i="26"/>
  <c r="AP558" i="26"/>
  <c r="AP557" i="26"/>
  <c r="AP556" i="26"/>
  <c r="AP555" i="26"/>
  <c r="AP554" i="26"/>
  <c r="AP553" i="26"/>
  <c r="AP549" i="26"/>
  <c r="AP548" i="26"/>
  <c r="AP547" i="26"/>
  <c r="AP546" i="26"/>
  <c r="AP545" i="26"/>
  <c r="AP544" i="26"/>
  <c r="AP543" i="26"/>
  <c r="AP542" i="26"/>
  <c r="AP541" i="26"/>
  <c r="AP540" i="26"/>
  <c r="AP539" i="26"/>
  <c r="AP538" i="26"/>
  <c r="AP537" i="26"/>
  <c r="AP536" i="26"/>
  <c r="AP535" i="26"/>
  <c r="AP534" i="26"/>
  <c r="AP533" i="26"/>
  <c r="AP532" i="26"/>
  <c r="AP531" i="26"/>
  <c r="AP530" i="26"/>
  <c r="AP529" i="26"/>
  <c r="AP528" i="26"/>
  <c r="AP527" i="26"/>
  <c r="AP526" i="26"/>
  <c r="AP525" i="26"/>
  <c r="AP552" i="26"/>
  <c r="AP524" i="26"/>
  <c r="AP523" i="26"/>
  <c r="AP522" i="26"/>
  <c r="AP521" i="26"/>
  <c r="AP520" i="26"/>
  <c r="AP519" i="26"/>
  <c r="AP518" i="26"/>
  <c r="AP517" i="26"/>
  <c r="AP516" i="26"/>
  <c r="AP515" i="26"/>
  <c r="AP514" i="26"/>
  <c r="AP513" i="26"/>
  <c r="AP512" i="26"/>
  <c r="AP511" i="26"/>
  <c r="AP510" i="26"/>
  <c r="AP509" i="26"/>
  <c r="AP508" i="26"/>
  <c r="AP507" i="26"/>
  <c r="AP506" i="26"/>
  <c r="AP505" i="26"/>
  <c r="AP504" i="26"/>
  <c r="AP503" i="26"/>
  <c r="AP502" i="26"/>
  <c r="AP501" i="26"/>
  <c r="AP500" i="26"/>
  <c r="AP499" i="26"/>
  <c r="AP498" i="26"/>
  <c r="AP497" i="26"/>
  <c r="AP496" i="26"/>
  <c r="AP495" i="26"/>
  <c r="AP494" i="26"/>
  <c r="AP493" i="26"/>
  <c r="AP492" i="26"/>
  <c r="AP491" i="26"/>
  <c r="AP490" i="26"/>
  <c r="AP489" i="26"/>
  <c r="AP488" i="26"/>
  <c r="AP487" i="26"/>
  <c r="AP486" i="26"/>
  <c r="AP485" i="26"/>
  <c r="AP484" i="26"/>
  <c r="AP483" i="26"/>
  <c r="AK41" i="82" l="1"/>
  <c r="AK60" i="82" s="1"/>
  <c r="Z146" i="2"/>
  <c r="Z13" i="77" s="1"/>
  <c r="Z17" i="77" s="1"/>
  <c r="AA146" i="2"/>
  <c r="AA13" i="77" s="1"/>
  <c r="AA17" i="77" s="1"/>
  <c r="AZ146" i="2"/>
  <c r="AZ13" i="77" s="1"/>
  <c r="AZ17" i="77" s="1"/>
  <c r="BP146" i="2"/>
  <c r="BP13" i="77" s="1"/>
  <c r="BP17" i="77" s="1"/>
  <c r="BA146" i="2"/>
  <c r="BA13" i="77" s="1"/>
  <c r="BA17" i="77" s="1"/>
  <c r="BJ146" i="2"/>
  <c r="BJ13" i="77" s="1"/>
  <c r="BJ17" i="77" s="1"/>
  <c r="AB146" i="2"/>
  <c r="AB13" i="77" s="1"/>
  <c r="AB17" i="77" s="1"/>
  <c r="AD146" i="2"/>
  <c r="AD13" i="77" s="1"/>
  <c r="AD17" i="77" s="1"/>
  <c r="AD18" i="77" s="1"/>
  <c r="AD22" i="77" s="1"/>
  <c r="Z12" i="67" s="1"/>
  <c r="AH146" i="2"/>
  <c r="AH13" i="77" s="1"/>
  <c r="AH17" i="77" s="1"/>
  <c r="AH18" i="77" s="1"/>
  <c r="AH22" i="77" s="1"/>
  <c r="Z16" i="67" s="1"/>
  <c r="AF146" i="2"/>
  <c r="AF13" i="77" s="1"/>
  <c r="AF17" i="77" s="1"/>
  <c r="AF18" i="77" s="1"/>
  <c r="AF22" i="77" s="1"/>
  <c r="Z14" i="67" s="1"/>
  <c r="BB146" i="2"/>
  <c r="BB13" i="77" s="1"/>
  <c r="BB17" i="77" s="1"/>
  <c r="AE146" i="2"/>
  <c r="AE13" i="77" s="1"/>
  <c r="AE17" i="77" s="1"/>
  <c r="AE18" i="77" s="1"/>
  <c r="AE22" i="77" s="1"/>
  <c r="Z13" i="67" s="1"/>
  <c r="AI146" i="2"/>
  <c r="AI13" i="77" s="1"/>
  <c r="AI17" i="77" s="1"/>
  <c r="AI18" i="77" s="1"/>
  <c r="AI22" i="77" s="1"/>
  <c r="Z17" i="67" s="1"/>
  <c r="AM146" i="2"/>
  <c r="AM13" i="77" s="1"/>
  <c r="AM17" i="77" s="1"/>
  <c r="AM18" i="77" s="1"/>
  <c r="AM22" i="77" s="1"/>
  <c r="Z21" i="67" s="1"/>
  <c r="BC146" i="2"/>
  <c r="BC13" i="77" s="1"/>
  <c r="BC17" i="77" s="1"/>
  <c r="AC146" i="2"/>
  <c r="AC13" i="77" s="1"/>
  <c r="AC17" i="77" s="1"/>
  <c r="BK146" i="2"/>
  <c r="BK13" i="77" s="1"/>
  <c r="BK17" i="77" s="1"/>
  <c r="AJ146" i="2"/>
  <c r="AJ13" i="77" s="1"/>
  <c r="AJ17" i="77" s="1"/>
  <c r="AJ18" i="77" s="1"/>
  <c r="AJ22" i="77" s="1"/>
  <c r="Z18" i="67" s="1"/>
  <c r="AN146" i="2"/>
  <c r="AN13" i="77" s="1"/>
  <c r="AN17" i="77" s="1"/>
  <c r="AN18" i="77" s="1"/>
  <c r="AN22" i="77" s="1"/>
  <c r="Z22" i="67" s="1"/>
  <c r="BD146" i="2"/>
  <c r="BD13" i="77" s="1"/>
  <c r="BD17" i="77" s="1"/>
  <c r="AK146" i="2"/>
  <c r="AK13" i="77" s="1"/>
  <c r="AK17" i="77" s="1"/>
  <c r="AK18" i="77" s="1"/>
  <c r="AK22" i="77" s="1"/>
  <c r="Z19" i="67" s="1"/>
  <c r="AO146" i="2"/>
  <c r="AO13" i="77" s="1"/>
  <c r="AO17" i="77" s="1"/>
  <c r="BE146" i="2"/>
  <c r="BE13" i="77" s="1"/>
  <c r="BE17" i="77" s="1"/>
  <c r="AL146" i="2"/>
  <c r="AL13" i="77" s="1"/>
  <c r="AL17" i="77" s="1"/>
  <c r="AL18" i="77" s="1"/>
  <c r="AL22" i="77" s="1"/>
  <c r="Z20" i="67" s="1"/>
  <c r="AP146" i="2"/>
  <c r="AP13" i="77" s="1"/>
  <c r="AP17" i="77" s="1"/>
  <c r="BF146" i="2"/>
  <c r="BF13" i="77" s="1"/>
  <c r="BF17" i="77" s="1"/>
  <c r="AQ146" i="2"/>
  <c r="AQ13" i="77" s="1"/>
  <c r="AQ17" i="77" s="1"/>
  <c r="BG146" i="2"/>
  <c r="BG13" i="77" s="1"/>
  <c r="BG17" i="77" s="1"/>
  <c r="AR146" i="2"/>
  <c r="AR13" i="77" s="1"/>
  <c r="AR17" i="77" s="1"/>
  <c r="BH146" i="2"/>
  <c r="BH13" i="77" s="1"/>
  <c r="BH17" i="77" s="1"/>
  <c r="AS146" i="2"/>
  <c r="AS13" i="77" s="1"/>
  <c r="AS17" i="77" s="1"/>
  <c r="BI146" i="2"/>
  <c r="BI13" i="77" s="1"/>
  <c r="BI17" i="77" s="1"/>
  <c r="BO146" i="2"/>
  <c r="BO13" i="77" s="1"/>
  <c r="BO17" i="77" s="1"/>
  <c r="AT146" i="2"/>
  <c r="AT13" i="77" s="1"/>
  <c r="AT17" i="77" s="1"/>
  <c r="AU146" i="2"/>
  <c r="AU13" i="77" s="1"/>
  <c r="AU17" i="77" s="1"/>
  <c r="AV146" i="2"/>
  <c r="AV13" i="77" s="1"/>
  <c r="AV17" i="77" s="1"/>
  <c r="BL146" i="2"/>
  <c r="BL13" i="77" s="1"/>
  <c r="BL17" i="77" s="1"/>
  <c r="AY146" i="2"/>
  <c r="AY13" i="77" s="1"/>
  <c r="AY17" i="77" s="1"/>
  <c r="AW146" i="2"/>
  <c r="AW13" i="77" s="1"/>
  <c r="AW17" i="77" s="1"/>
  <c r="BM146" i="2"/>
  <c r="BM13" i="77" s="1"/>
  <c r="BM17" i="77" s="1"/>
  <c r="AX146" i="2"/>
  <c r="AX13" i="77" s="1"/>
  <c r="AX17" i="77" s="1"/>
  <c r="BN146" i="2"/>
  <c r="BN13" i="77" s="1"/>
  <c r="BN17" i="77" s="1"/>
  <c r="AG146" i="2"/>
  <c r="AG13" i="77" s="1"/>
  <c r="AG17" i="77" s="1"/>
  <c r="AG18" i="77" s="1"/>
  <c r="AG22" i="77" s="1"/>
  <c r="Z15" i="67" s="1"/>
  <c r="E212" i="26"/>
  <c r="E213" i="26"/>
  <c r="E210" i="26"/>
  <c r="E217" i="26"/>
  <c r="E218" i="26"/>
  <c r="AA45" i="82"/>
  <c r="AA64" i="82" s="1"/>
  <c r="AA37" i="82"/>
  <c r="AA56" i="82" s="1"/>
  <c r="AA33" i="82"/>
  <c r="AA52" i="82" s="1"/>
  <c r="AA73" i="82" s="1"/>
  <c r="AA41" i="82"/>
  <c r="AA60" i="82" s="1"/>
  <c r="Z45" i="82"/>
  <c r="Z64" i="82" s="1"/>
  <c r="Z33" i="82"/>
  <c r="Z52" i="82" s="1"/>
  <c r="Z73" i="82" s="1"/>
  <c r="Z37" i="82"/>
  <c r="Z56" i="82" s="1"/>
  <c r="Z41" i="82"/>
  <c r="Z60" i="82" s="1"/>
  <c r="AB33" i="82"/>
  <c r="AB52" i="82" s="1"/>
  <c r="AB73" i="82" s="1"/>
  <c r="AB41" i="82"/>
  <c r="AB60" i="82" s="1"/>
  <c r="AB45" i="82"/>
  <c r="AB64" i="82" s="1"/>
  <c r="AB37" i="82"/>
  <c r="AB56" i="82" s="1"/>
  <c r="AC37" i="82"/>
  <c r="AC56" i="82" s="1"/>
  <c r="AC33" i="82"/>
  <c r="AC52" i="82" s="1"/>
  <c r="AC73" i="82" s="1"/>
  <c r="AC41" i="82"/>
  <c r="AC60" i="82" s="1"/>
  <c r="AC45" i="82"/>
  <c r="AC64" i="82" s="1"/>
  <c r="AD41" i="82"/>
  <c r="AD60" i="82" s="1"/>
  <c r="AD45" i="82"/>
  <c r="AD64" i="82" s="1"/>
  <c r="AD33" i="82"/>
  <c r="AD52" i="82" s="1"/>
  <c r="AD73" i="82" s="1"/>
  <c r="AD79" i="82" s="1"/>
  <c r="AD37" i="82"/>
  <c r="AD56" i="82" s="1"/>
  <c r="AE41" i="82"/>
  <c r="AE60" i="82" s="1"/>
  <c r="AE37" i="82"/>
  <c r="AE56" i="82" s="1"/>
  <c r="AE45" i="82"/>
  <c r="AE64" i="82" s="1"/>
  <c r="AE33" i="82"/>
  <c r="AE52" i="82" s="1"/>
  <c r="AE73" i="82" s="1"/>
  <c r="AE79" i="82" s="1"/>
  <c r="AF37" i="82"/>
  <c r="AF56" i="82" s="1"/>
  <c r="AF33" i="82"/>
  <c r="AF52" i="82" s="1"/>
  <c r="AF73" i="82" s="1"/>
  <c r="AF79" i="82" s="1"/>
  <c r="AF41" i="82"/>
  <c r="AF60" i="82" s="1"/>
  <c r="AF45" i="82"/>
  <c r="AF64" i="82" s="1"/>
  <c r="AG33" i="82"/>
  <c r="AG52" i="82" s="1"/>
  <c r="AG73" i="82" s="1"/>
  <c r="AG79" i="82" s="1"/>
  <c r="AG37" i="82"/>
  <c r="AG56" i="82" s="1"/>
  <c r="AG45" i="82"/>
  <c r="AG64" i="82" s="1"/>
  <c r="AG41" i="82"/>
  <c r="AG60" i="82" s="1"/>
  <c r="AH37" i="82"/>
  <c r="AH56" i="82" s="1"/>
  <c r="AH45" i="82"/>
  <c r="AH64" i="82" s="1"/>
  <c r="AH41" i="82"/>
  <c r="AH60" i="82" s="1"/>
  <c r="AH33" i="82"/>
  <c r="AH52" i="82" s="1"/>
  <c r="AH73" i="82" s="1"/>
  <c r="AH79" i="82" s="1"/>
  <c r="AI33" i="82"/>
  <c r="AI52" i="82" s="1"/>
  <c r="AI73" i="82" s="1"/>
  <c r="AI79" i="82" s="1"/>
  <c r="AI37" i="82"/>
  <c r="AI56" i="82" s="1"/>
  <c r="AI45" i="82"/>
  <c r="AI64" i="82" s="1"/>
  <c r="AI41" i="82"/>
  <c r="AI60" i="82" s="1"/>
  <c r="AJ41" i="82"/>
  <c r="AJ60" i="82" s="1"/>
  <c r="AJ45" i="82"/>
  <c r="AJ64" i="82" s="1"/>
  <c r="AJ37" i="82"/>
  <c r="AJ56" i="82" s="1"/>
  <c r="AJ33" i="82"/>
  <c r="AJ52" i="82" s="1"/>
  <c r="AJ73" i="82" s="1"/>
  <c r="AJ79" i="82" s="1"/>
  <c r="AN84" i="81"/>
  <c r="AO26" i="79"/>
  <c r="AO83" i="82"/>
  <c r="AO83" i="81"/>
  <c r="AK33" i="82"/>
  <c r="AK52" i="82" s="1"/>
  <c r="AK73" i="82" s="1"/>
  <c r="AK79" i="82" s="1"/>
  <c r="AK45" i="82"/>
  <c r="AK64" i="82" s="1"/>
  <c r="AK37" i="82"/>
  <c r="AL57" i="71"/>
  <c r="AM33" i="71"/>
  <c r="AM19" i="82" s="1"/>
  <c r="AM25" i="82" s="1"/>
  <c r="AH46" i="72"/>
  <c r="AK44" i="73"/>
  <c r="AK76" i="82"/>
  <c r="L8" i="81"/>
  <c r="L8" i="82"/>
  <c r="AJ76" i="82"/>
  <c r="AJ77" i="82" s="1"/>
  <c r="AJ78" i="82" s="1"/>
  <c r="AI80" i="82"/>
  <c r="AI85" i="82"/>
  <c r="V17" i="67" s="1"/>
  <c r="K9" i="81"/>
  <c r="K9" i="82"/>
  <c r="AO9" i="81"/>
  <c r="AO80" i="81" s="1"/>
  <c r="AO84" i="81" s="1"/>
  <c r="AO9" i="82"/>
  <c r="AN8" i="81"/>
  <c r="AN8" i="82"/>
  <c r="AL37" i="82"/>
  <c r="AL56" i="82" s="1"/>
  <c r="AL33" i="82"/>
  <c r="AL52" i="82" s="1"/>
  <c r="AL45" i="82"/>
  <c r="AL64" i="82" s="1"/>
  <c r="AL41" i="82"/>
  <c r="AL60" i="82" s="1"/>
  <c r="AN14" i="71"/>
  <c r="AN14" i="73"/>
  <c r="AM41" i="73"/>
  <c r="AO71" i="2"/>
  <c r="AZ84" i="26"/>
  <c r="AZ85" i="26"/>
  <c r="AL23" i="79"/>
  <c r="AL27" i="79" s="1"/>
  <c r="AJ40" i="72"/>
  <c r="AJ42" i="72" s="1"/>
  <c r="AN8" i="71"/>
  <c r="AN8" i="72"/>
  <c r="AN8" i="73"/>
  <c r="A22" i="67"/>
  <c r="AN8" i="79"/>
  <c r="AN8" i="77"/>
  <c r="E22" i="67"/>
  <c r="K424" i="26"/>
  <c r="K392" i="26"/>
  <c r="K402" i="26"/>
  <c r="K399" i="26"/>
  <c r="K308" i="26"/>
  <c r="K317" i="26"/>
  <c r="K314" i="26"/>
  <c r="K397" i="26"/>
  <c r="K408" i="26"/>
  <c r="K398" i="26"/>
  <c r="K418" i="26"/>
  <c r="K435" i="26"/>
  <c r="K380" i="26"/>
  <c r="K390" i="26"/>
  <c r="K387" i="26"/>
  <c r="K407" i="26"/>
  <c r="K305" i="26"/>
  <c r="K357" i="26"/>
  <c r="K412" i="26"/>
  <c r="K373" i="26"/>
  <c r="K333" i="26"/>
  <c r="K376" i="26"/>
  <c r="K423" i="26"/>
  <c r="K366" i="26"/>
  <c r="K378" i="26"/>
  <c r="K375" i="26"/>
  <c r="K319" i="26"/>
  <c r="K383" i="26"/>
  <c r="K342" i="26"/>
  <c r="K316" i="26"/>
  <c r="K374" i="26"/>
  <c r="K335" i="26"/>
  <c r="K431" i="26"/>
  <c r="K434" i="26"/>
  <c r="K354" i="26"/>
  <c r="K364" i="26"/>
  <c r="K361" i="26"/>
  <c r="K307" i="26"/>
  <c r="K304" i="26"/>
  <c r="K323" i="26"/>
  <c r="K328" i="26"/>
  <c r="K358" i="26"/>
  <c r="K360" i="26"/>
  <c r="K382" i="26"/>
  <c r="K422" i="26"/>
  <c r="K415" i="26"/>
  <c r="K417" i="26"/>
  <c r="K322" i="26"/>
  <c r="K395" i="26"/>
  <c r="K346" i="26"/>
  <c r="K311" i="26"/>
  <c r="K338" i="26"/>
  <c r="K347" i="26"/>
  <c r="K386" i="26"/>
  <c r="K405" i="26"/>
  <c r="K432" i="26"/>
  <c r="K403" i="26"/>
  <c r="K413" i="26"/>
  <c r="K310" i="26"/>
  <c r="K349" i="26"/>
  <c r="K334" i="26"/>
  <c r="K324" i="26"/>
  <c r="K355" i="26"/>
  <c r="K350" i="26"/>
  <c r="K419" i="26"/>
  <c r="K406" i="26"/>
  <c r="K428" i="26"/>
  <c r="K391" i="26"/>
  <c r="K401" i="26"/>
  <c r="K352" i="26"/>
  <c r="K337" i="26"/>
  <c r="K327" i="26"/>
  <c r="K312" i="26"/>
  <c r="K385" i="26"/>
  <c r="K384" i="26"/>
  <c r="K394" i="26"/>
  <c r="K410" i="26"/>
  <c r="K427" i="26"/>
  <c r="K416" i="26"/>
  <c r="K379" i="26"/>
  <c r="K389" i="26"/>
  <c r="K340" i="26"/>
  <c r="K318" i="26"/>
  <c r="K315" i="26"/>
  <c r="K331" i="26"/>
  <c r="K421" i="26"/>
  <c r="K351" i="26"/>
  <c r="K325" i="26"/>
  <c r="K393" i="26"/>
  <c r="K426" i="26"/>
  <c r="K368" i="26"/>
  <c r="K365" i="26"/>
  <c r="K377" i="26"/>
  <c r="K321" i="26"/>
  <c r="K306" i="26"/>
  <c r="K303" i="26"/>
  <c r="K343" i="26"/>
  <c r="K400" i="26"/>
  <c r="K388" i="26"/>
  <c r="K409" i="26"/>
  <c r="K436" i="26"/>
  <c r="K356" i="26"/>
  <c r="K353" i="26"/>
  <c r="K363" i="26"/>
  <c r="K309" i="26"/>
  <c r="K348" i="26"/>
  <c r="K371" i="26"/>
  <c r="K372" i="26"/>
  <c r="K330" i="26"/>
  <c r="K341" i="26"/>
  <c r="K381" i="26"/>
  <c r="K425" i="26"/>
  <c r="K429" i="26"/>
  <c r="K420" i="26"/>
  <c r="K362" i="26"/>
  <c r="K339" i="26"/>
  <c r="K336" i="26"/>
  <c r="K345" i="26"/>
  <c r="K344" i="26"/>
  <c r="K313" i="26"/>
  <c r="K367" i="26"/>
  <c r="K433" i="26"/>
  <c r="J302" i="26"/>
  <c r="K404" i="26"/>
  <c r="K414" i="26"/>
  <c r="K411" i="26"/>
  <c r="K320" i="26"/>
  <c r="K329" i="26"/>
  <c r="K326" i="26"/>
  <c r="K430" i="26"/>
  <c r="K396" i="26"/>
  <c r="K359" i="26"/>
  <c r="K332" i="26"/>
  <c r="AO9" i="73"/>
  <c r="AO9" i="72"/>
  <c r="AO9" i="77"/>
  <c r="AO18" i="77" s="1"/>
  <c r="AO9" i="79"/>
  <c r="B23" i="67"/>
  <c r="AO9" i="71"/>
  <c r="AO41" i="17"/>
  <c r="L8" i="73"/>
  <c r="L8" i="79"/>
  <c r="L8" i="72"/>
  <c r="L8" i="71"/>
  <c r="L8" i="77"/>
  <c r="AP30" i="26"/>
  <c r="AP31" i="26"/>
  <c r="AP84" i="82" s="1"/>
  <c r="AQ26" i="26"/>
  <c r="AD18" i="17" s="1"/>
  <c r="AP25" i="26"/>
  <c r="AO12" i="2"/>
  <c r="AO8" i="17"/>
  <c r="BP251" i="26"/>
  <c r="AD251" i="26"/>
  <c r="AA252" i="26"/>
  <c r="AX252" i="26"/>
  <c r="AA251" i="26"/>
  <c r="AX251" i="26"/>
  <c r="BD251" i="26"/>
  <c r="BH252" i="26"/>
  <c r="BN252" i="26"/>
  <c r="E268" i="26"/>
  <c r="BG251" i="26"/>
  <c r="BQ44" i="26"/>
  <c r="BP44" i="26"/>
  <c r="AU251" i="26"/>
  <c r="AR252" i="26"/>
  <c r="BK44" i="26"/>
  <c r="AR251" i="26"/>
  <c r="AQ251" i="26"/>
  <c r="AF44" i="26"/>
  <c r="BH251" i="26"/>
  <c r="BN251" i="26"/>
  <c r="BL44" i="26"/>
  <c r="BE44" i="26"/>
  <c r="BD44" i="26"/>
  <c r="AO251" i="26"/>
  <c r="AL252" i="26"/>
  <c r="AY44" i="26"/>
  <c r="BJ44" i="26"/>
  <c r="AL251" i="26"/>
  <c r="AK251" i="26"/>
  <c r="AM44" i="26"/>
  <c r="AS44" i="26"/>
  <c r="BI251" i="26"/>
  <c r="BO251" i="26"/>
  <c r="AM252" i="26"/>
  <c r="BF252" i="26"/>
  <c r="C265" i="26"/>
  <c r="AI251" i="26"/>
  <c r="AF252" i="26"/>
  <c r="BC252" i="26"/>
  <c r="AX44" i="26"/>
  <c r="AF251" i="26"/>
  <c r="AE251" i="26"/>
  <c r="AA44" i="26"/>
  <c r="AA43" i="26" s="1"/>
  <c r="AA45" i="26" s="1"/>
  <c r="AG44" i="26"/>
  <c r="BI252" i="26"/>
  <c r="BO252" i="26"/>
  <c r="AQ44" i="26"/>
  <c r="AD44" i="26"/>
  <c r="BA44" i="26"/>
  <c r="BP252" i="26"/>
  <c r="AZ252" i="26"/>
  <c r="BB251" i="26"/>
  <c r="AC251" i="26"/>
  <c r="AZ251" i="26"/>
  <c r="AW252" i="26"/>
  <c r="BE251" i="26"/>
  <c r="BF44" i="26"/>
  <c r="J13" i="2"/>
  <c r="AR44" i="26"/>
  <c r="BJ251" i="26"/>
  <c r="E269" i="26"/>
  <c r="AP44" i="26"/>
  <c r="AE252" i="26"/>
  <c r="AP251" i="26"/>
  <c r="BQ251" i="26"/>
  <c r="E207" i="26"/>
  <c r="AT252" i="26"/>
  <c r="BO44" i="26"/>
  <c r="AT251" i="26"/>
  <c r="AQ252" i="26"/>
  <c r="BI44" i="26"/>
  <c r="BH44" i="26"/>
  <c r="AT44" i="26"/>
  <c r="AL44" i="26"/>
  <c r="BJ252" i="26"/>
  <c r="AK44" i="26"/>
  <c r="BB252" i="26"/>
  <c r="BK252" i="26"/>
  <c r="AJ252" i="26"/>
  <c r="AN252" i="26"/>
  <c r="BC44" i="26"/>
  <c r="BN44" i="26"/>
  <c r="AN251" i="26"/>
  <c r="AK252" i="26"/>
  <c r="AW44" i="26"/>
  <c r="AV44" i="26"/>
  <c r="BK251" i="26"/>
  <c r="AE44" i="26"/>
  <c r="AI44" i="26"/>
  <c r="AH252" i="26"/>
  <c r="BE252" i="26"/>
  <c r="BB44" i="26"/>
  <c r="AH251" i="26"/>
  <c r="BA252" i="26"/>
  <c r="AI252" i="26"/>
  <c r="BM252" i="26"/>
  <c r="AB252" i="26"/>
  <c r="AY252" i="26"/>
  <c r="BA251" i="26"/>
  <c r="AB251" i="26"/>
  <c r="AY251" i="26"/>
  <c r="AV252" i="26"/>
  <c r="AU252" i="26"/>
  <c r="AO44" i="26"/>
  <c r="AJ44" i="26"/>
  <c r="BG252" i="26"/>
  <c r="BL252" i="26"/>
  <c r="AN44" i="26"/>
  <c r="AV251" i="26"/>
  <c r="AS252" i="26"/>
  <c r="BM44" i="26"/>
  <c r="AS251" i="26"/>
  <c r="AP252" i="26"/>
  <c r="AO252" i="26"/>
  <c r="AC44" i="26"/>
  <c r="BG44" i="26"/>
  <c r="E255" i="26"/>
  <c r="BQ259" i="26" s="1"/>
  <c r="BL251" i="26"/>
  <c r="AM251" i="26"/>
  <c r="BC251" i="26"/>
  <c r="AJ251" i="26"/>
  <c r="AG252" i="26"/>
  <c r="BD252" i="26"/>
  <c r="AZ44" i="26"/>
  <c r="AG251" i="26"/>
  <c r="AD252" i="26"/>
  <c r="AC252" i="26"/>
  <c r="AB44" i="26"/>
  <c r="AB43" i="26" s="1"/>
  <c r="AB45" i="26" s="1"/>
  <c r="AU44" i="26"/>
  <c r="E256" i="26"/>
  <c r="BP260" i="26" s="1"/>
  <c r="BM251" i="26"/>
  <c r="BF251" i="26"/>
  <c r="AW251" i="26"/>
  <c r="AH44" i="26"/>
  <c r="BQ252" i="26"/>
  <c r="K12" i="2"/>
  <c r="J25" i="26"/>
  <c r="K8" i="17"/>
  <c r="AP302" i="26"/>
  <c r="AO374" i="26"/>
  <c r="AO354" i="26"/>
  <c r="AO413" i="26"/>
  <c r="AO363" i="26"/>
  <c r="AO308" i="26"/>
  <c r="AO353" i="26"/>
  <c r="AO429" i="26"/>
  <c r="AO412" i="26"/>
  <c r="AO330" i="26"/>
  <c r="AO397" i="26"/>
  <c r="AO424" i="26"/>
  <c r="AO360" i="26"/>
  <c r="AO426" i="26"/>
  <c r="AO401" i="26"/>
  <c r="AO312" i="26"/>
  <c r="AO319" i="26"/>
  <c r="AO341" i="26"/>
  <c r="AO325" i="26"/>
  <c r="AO428" i="26"/>
  <c r="AO331" i="26"/>
  <c r="AO382" i="26"/>
  <c r="AO434" i="26"/>
  <c r="AO435" i="26"/>
  <c r="AO415" i="26"/>
  <c r="AO389" i="26"/>
  <c r="AO342" i="26"/>
  <c r="AO307" i="26"/>
  <c r="AO335" i="26"/>
  <c r="AO359" i="26"/>
  <c r="AO344" i="26"/>
  <c r="AO346" i="26"/>
  <c r="AO355" i="26"/>
  <c r="AO422" i="26"/>
  <c r="AO423" i="26"/>
  <c r="AO403" i="26"/>
  <c r="AO334" i="26"/>
  <c r="AO323" i="26"/>
  <c r="AO348" i="26"/>
  <c r="AO418" i="26"/>
  <c r="AO362" i="26"/>
  <c r="AO350" i="26"/>
  <c r="AO328" i="26"/>
  <c r="AO366" i="26"/>
  <c r="AO411" i="26"/>
  <c r="AO407" i="26"/>
  <c r="AO391" i="26"/>
  <c r="AO327" i="26"/>
  <c r="AO311" i="26"/>
  <c r="AO336" i="26"/>
  <c r="AO351" i="26"/>
  <c r="AO376" i="26"/>
  <c r="AO430" i="26"/>
  <c r="AO313" i="26"/>
  <c r="AO358" i="26"/>
  <c r="AO399" i="26"/>
  <c r="AO395" i="26"/>
  <c r="AO379" i="26"/>
  <c r="AO315" i="26"/>
  <c r="AO322" i="26"/>
  <c r="AO329" i="26"/>
  <c r="AO347" i="26"/>
  <c r="AO400" i="26"/>
  <c r="AO405" i="26"/>
  <c r="AO396" i="26"/>
  <c r="AO384" i="26"/>
  <c r="AO387" i="26"/>
  <c r="AO383" i="26"/>
  <c r="AO365" i="26"/>
  <c r="AO303" i="26"/>
  <c r="AO310" i="26"/>
  <c r="AO317" i="26"/>
  <c r="AO332" i="26"/>
  <c r="AO420" i="26"/>
  <c r="AO373" i="26"/>
  <c r="AO316" i="26"/>
  <c r="AO324" i="26"/>
  <c r="AO375" i="26"/>
  <c r="AO368" i="26"/>
  <c r="AO414" i="26"/>
  <c r="AO345" i="26"/>
  <c r="AO352" i="26"/>
  <c r="AO305" i="26"/>
  <c r="AO367" i="26"/>
  <c r="AO433" i="26"/>
  <c r="AO427" i="26"/>
  <c r="AO408" i="26"/>
  <c r="AO409" i="26"/>
  <c r="AO417" i="26"/>
  <c r="AO361" i="26"/>
  <c r="AO356" i="26"/>
  <c r="AO402" i="26"/>
  <c r="AO333" i="26"/>
  <c r="AO340" i="26"/>
  <c r="AO318" i="26"/>
  <c r="AO393" i="26"/>
  <c r="AO338" i="26"/>
  <c r="AO339" i="26"/>
  <c r="AO394" i="26"/>
  <c r="AO381" i="26"/>
  <c r="AO436" i="26"/>
  <c r="AO410" i="26"/>
  <c r="AO404" i="26"/>
  <c r="AO390" i="26"/>
  <c r="AO326" i="26"/>
  <c r="AO321" i="26"/>
  <c r="AO306" i="26"/>
  <c r="AO419" i="26"/>
  <c r="AO372" i="26"/>
  <c r="AO421" i="26"/>
  <c r="AO432" i="26"/>
  <c r="AO416" i="26"/>
  <c r="AO398" i="26"/>
  <c r="AO392" i="26"/>
  <c r="AO378" i="26"/>
  <c r="AO314" i="26"/>
  <c r="AO309" i="26"/>
  <c r="AO349" i="26"/>
  <c r="AO385" i="26"/>
  <c r="AO343" i="26"/>
  <c r="AO406" i="26"/>
  <c r="AO304" i="26"/>
  <c r="AO425" i="26"/>
  <c r="AO386" i="26"/>
  <c r="AO380" i="26"/>
  <c r="AO364" i="26"/>
  <c r="AO377" i="26"/>
  <c r="AO320" i="26"/>
  <c r="AO337" i="26"/>
  <c r="AO388" i="26"/>
  <c r="AO357" i="26"/>
  <c r="AO431" i="26"/>
  <c r="AO371" i="26"/>
  <c r="AJ45" i="73"/>
  <c r="AJ49" i="73" s="1"/>
  <c r="K9" i="79"/>
  <c r="K9" i="77"/>
  <c r="K9" i="71"/>
  <c r="K9" i="73"/>
  <c r="K9" i="72"/>
  <c r="AO21" i="77"/>
  <c r="AO28" i="17"/>
  <c r="AO67" i="71"/>
  <c r="AO39" i="17"/>
  <c r="AO48" i="73"/>
  <c r="AO45" i="72"/>
  <c r="J1034" i="26"/>
  <c r="J1022" i="26"/>
  <c r="J1010" i="26"/>
  <c r="J998" i="26"/>
  <c r="J986" i="26"/>
  <c r="J976" i="26"/>
  <c r="J960" i="26"/>
  <c r="J948" i="26"/>
  <c r="J927" i="26"/>
  <c r="J931" i="26"/>
  <c r="J918" i="26"/>
  <c r="J910" i="26"/>
  <c r="J876" i="26"/>
  <c r="J870" i="26"/>
  <c r="J858" i="26"/>
  <c r="J818" i="26"/>
  <c r="J840" i="26"/>
  <c r="J848" i="26"/>
  <c r="J808" i="26"/>
  <c r="J795" i="26"/>
  <c r="J803" i="26"/>
  <c r="J747" i="26"/>
  <c r="J770" i="26"/>
  <c r="J777" i="26"/>
  <c r="J734" i="26"/>
  <c r="J722" i="26"/>
  <c r="J710" i="26"/>
  <c r="J684" i="26"/>
  <c r="J700" i="26"/>
  <c r="J672" i="26"/>
  <c r="J660" i="26"/>
  <c r="J648" i="26"/>
  <c r="J641" i="26"/>
  <c r="J629" i="26"/>
  <c r="J608" i="26"/>
  <c r="J596" i="26"/>
  <c r="J584" i="26"/>
  <c r="J566" i="26"/>
  <c r="J539" i="26"/>
  <c r="J527" i="26"/>
  <c r="J559" i="26"/>
  <c r="J519" i="26"/>
  <c r="J507" i="26"/>
  <c r="J495" i="26"/>
  <c r="J483" i="26"/>
  <c r="J1026" i="26"/>
  <c r="J938" i="26"/>
  <c r="J832" i="26"/>
  <c r="J780" i="26"/>
  <c r="J633" i="26"/>
  <c r="J531" i="26"/>
  <c r="J1033" i="26"/>
  <c r="J1021" i="26"/>
  <c r="J1009" i="26"/>
  <c r="J997" i="26"/>
  <c r="J985" i="26"/>
  <c r="J975" i="26"/>
  <c r="J959" i="26"/>
  <c r="J947" i="26"/>
  <c r="J924" i="26"/>
  <c r="J915" i="26"/>
  <c r="J912" i="26"/>
  <c r="J907" i="26"/>
  <c r="J881" i="26"/>
  <c r="J869" i="26"/>
  <c r="J829" i="26"/>
  <c r="J817" i="26"/>
  <c r="J839" i="26"/>
  <c r="J843" i="26"/>
  <c r="J804" i="26"/>
  <c r="J794" i="26"/>
  <c r="J758" i="26"/>
  <c r="J746" i="26"/>
  <c r="J769" i="26"/>
  <c r="J773" i="26"/>
  <c r="J733" i="26"/>
  <c r="J721" i="26"/>
  <c r="J709" i="26"/>
  <c r="J683" i="26"/>
  <c r="J699" i="26"/>
  <c r="J671" i="26"/>
  <c r="J659" i="26"/>
  <c r="J647" i="26"/>
  <c r="J640" i="26"/>
  <c r="J628" i="26"/>
  <c r="J607" i="26"/>
  <c r="J595" i="26"/>
  <c r="J583" i="26"/>
  <c r="J554" i="26"/>
  <c r="J538" i="26"/>
  <c r="J526" i="26"/>
  <c r="J580" i="26"/>
  <c r="J518" i="26"/>
  <c r="J506" i="26"/>
  <c r="J494" i="26"/>
  <c r="J524" i="26"/>
  <c r="J889" i="26"/>
  <c r="J692" i="26"/>
  <c r="J487" i="26"/>
  <c r="J1032" i="26"/>
  <c r="J1020" i="26"/>
  <c r="J1008" i="26"/>
  <c r="J996" i="26"/>
  <c r="J984" i="26"/>
  <c r="J974" i="26"/>
  <c r="J958" i="26"/>
  <c r="J946" i="26"/>
  <c r="J926" i="26"/>
  <c r="J898" i="26"/>
  <c r="J909" i="26"/>
  <c r="J904" i="26"/>
  <c r="J874" i="26"/>
  <c r="J868" i="26"/>
  <c r="J828" i="26"/>
  <c r="J816" i="26"/>
  <c r="J838" i="26"/>
  <c r="J853" i="26"/>
  <c r="J800" i="26"/>
  <c r="J793" i="26"/>
  <c r="J757" i="26"/>
  <c r="J745" i="26"/>
  <c r="J768" i="26"/>
  <c r="J771" i="26"/>
  <c r="J732" i="26"/>
  <c r="J720" i="26"/>
  <c r="J708" i="26"/>
  <c r="J682" i="26"/>
  <c r="J698" i="26"/>
  <c r="J670" i="26"/>
  <c r="J658" i="26"/>
  <c r="J618" i="26"/>
  <c r="J639" i="26"/>
  <c r="J627" i="26"/>
  <c r="J606" i="26"/>
  <c r="J594" i="26"/>
  <c r="J581" i="26"/>
  <c r="J549" i="26"/>
  <c r="J537" i="26"/>
  <c r="J525" i="26"/>
  <c r="J576" i="26"/>
  <c r="J517" i="26"/>
  <c r="J505" i="26"/>
  <c r="J493" i="26"/>
  <c r="J564" i="26"/>
  <c r="J980" i="26"/>
  <c r="J921" i="26"/>
  <c r="J809" i="26"/>
  <c r="J688" i="26"/>
  <c r="J600" i="26"/>
  <c r="J523" i="26"/>
  <c r="J1031" i="26"/>
  <c r="J1019" i="26"/>
  <c r="J1007" i="26"/>
  <c r="J995" i="26"/>
  <c r="J983" i="26"/>
  <c r="J973" i="26"/>
  <c r="J957" i="26"/>
  <c r="J945" i="26"/>
  <c r="J939" i="26"/>
  <c r="J911" i="26"/>
  <c r="J906" i="26"/>
  <c r="J903" i="26"/>
  <c r="J887" i="26"/>
  <c r="J867" i="26"/>
  <c r="J827" i="26"/>
  <c r="J815" i="26"/>
  <c r="J837" i="26"/>
  <c r="J847" i="26"/>
  <c r="J791" i="26"/>
  <c r="J810" i="26"/>
  <c r="J756" i="26"/>
  <c r="J744" i="26"/>
  <c r="J767" i="26"/>
  <c r="J807" i="26"/>
  <c r="J731" i="26"/>
  <c r="J719" i="26"/>
  <c r="J707" i="26"/>
  <c r="J681" i="26"/>
  <c r="J697" i="26"/>
  <c r="J669" i="26"/>
  <c r="J657" i="26"/>
  <c r="J617" i="26"/>
  <c r="J638" i="26"/>
  <c r="J626" i="26"/>
  <c r="J605" i="26"/>
  <c r="J593" i="26"/>
  <c r="J577" i="26"/>
  <c r="J548" i="26"/>
  <c r="J536" i="26"/>
  <c r="J579" i="26"/>
  <c r="J572" i="26"/>
  <c r="J516" i="26"/>
  <c r="J504" i="26"/>
  <c r="J492" i="26"/>
  <c r="J557" i="26"/>
  <c r="J1030" i="26"/>
  <c r="J1018" i="26"/>
  <c r="J1006" i="26"/>
  <c r="J994" i="26"/>
  <c r="J969" i="26"/>
  <c r="J972" i="26"/>
  <c r="J956" i="26"/>
  <c r="J944" i="26"/>
  <c r="J933" i="26"/>
  <c r="J908" i="26"/>
  <c r="J897" i="26"/>
  <c r="J891" i="26"/>
  <c r="J886" i="26"/>
  <c r="J866" i="26"/>
  <c r="J826" i="26"/>
  <c r="J814" i="26"/>
  <c r="J836" i="26"/>
  <c r="J864" i="26"/>
  <c r="J789" i="26"/>
  <c r="J806" i="26"/>
  <c r="J755" i="26"/>
  <c r="J743" i="26"/>
  <c r="J766" i="26"/>
  <c r="J799" i="26"/>
  <c r="J730" i="26"/>
  <c r="J718" i="26"/>
  <c r="J706" i="26"/>
  <c r="J680" i="26"/>
  <c r="J696" i="26"/>
  <c r="J668" i="26"/>
  <c r="J656" i="26"/>
  <c r="J616" i="26"/>
  <c r="J637" i="26"/>
  <c r="J625" i="26"/>
  <c r="J604" i="26"/>
  <c r="J592" i="26"/>
  <c r="J573" i="26"/>
  <c r="J547" i="26"/>
  <c r="J535" i="26"/>
  <c r="J575" i="26"/>
  <c r="J568" i="26"/>
  <c r="J515" i="26"/>
  <c r="J503" i="26"/>
  <c r="J491" i="26"/>
  <c r="J1002" i="26"/>
  <c r="J726" i="26"/>
  <c r="J511" i="26"/>
  <c r="J1029" i="26"/>
  <c r="J1017" i="26"/>
  <c r="J1005" i="26"/>
  <c r="J993" i="26"/>
  <c r="J968" i="26"/>
  <c r="J967" i="26"/>
  <c r="J955" i="26"/>
  <c r="J943" i="26"/>
  <c r="J929" i="26"/>
  <c r="J905" i="26"/>
  <c r="J919" i="26"/>
  <c r="J888" i="26"/>
  <c r="J880" i="26"/>
  <c r="J865" i="26"/>
  <c r="J825" i="26"/>
  <c r="J813" i="26"/>
  <c r="J835" i="26"/>
  <c r="J860" i="26"/>
  <c r="J787" i="26"/>
  <c r="J802" i="26"/>
  <c r="J754" i="26"/>
  <c r="J742" i="26"/>
  <c r="J765" i="26"/>
  <c r="J784" i="26"/>
  <c r="J729" i="26"/>
  <c r="J717" i="26"/>
  <c r="J705" i="26"/>
  <c r="J679" i="26"/>
  <c r="J695" i="26"/>
  <c r="J667" i="26"/>
  <c r="J655" i="26"/>
  <c r="J615" i="26"/>
  <c r="J636" i="26"/>
  <c r="J624" i="26"/>
  <c r="J603" i="26"/>
  <c r="J591" i="26"/>
  <c r="J569" i="26"/>
  <c r="J546" i="26"/>
  <c r="J534" i="26"/>
  <c r="J571" i="26"/>
  <c r="J558" i="26"/>
  <c r="J514" i="26"/>
  <c r="J502" i="26"/>
  <c r="J490" i="26"/>
  <c r="J952" i="26"/>
  <c r="J822" i="26"/>
  <c r="J751" i="26"/>
  <c r="J664" i="26"/>
  <c r="J582" i="26"/>
  <c r="J1028" i="26"/>
  <c r="J1016" i="26"/>
  <c r="J1004" i="26"/>
  <c r="J992" i="26"/>
  <c r="J982" i="26"/>
  <c r="J966" i="26"/>
  <c r="J954" i="26"/>
  <c r="J942" i="26"/>
  <c r="J928" i="26"/>
  <c r="J893" i="26"/>
  <c r="J936" i="26"/>
  <c r="J896" i="26"/>
  <c r="J875" i="26"/>
  <c r="J884" i="26"/>
  <c r="J824" i="26"/>
  <c r="J812" i="26"/>
  <c r="J834" i="26"/>
  <c r="J852" i="26"/>
  <c r="J785" i="26"/>
  <c r="J798" i="26"/>
  <c r="J753" i="26"/>
  <c r="J741" i="26"/>
  <c r="J764" i="26"/>
  <c r="J782" i="26"/>
  <c r="J728" i="26"/>
  <c r="J716" i="26"/>
  <c r="J704" i="26"/>
  <c r="J678" i="26"/>
  <c r="J694" i="26"/>
  <c r="J666" i="26"/>
  <c r="J654" i="26"/>
  <c r="J614" i="26"/>
  <c r="J635" i="26"/>
  <c r="J623" i="26"/>
  <c r="J602" i="26"/>
  <c r="J590" i="26"/>
  <c r="J565" i="26"/>
  <c r="J545" i="26"/>
  <c r="J533" i="26"/>
  <c r="J567" i="26"/>
  <c r="J563" i="26"/>
  <c r="J513" i="26"/>
  <c r="J501" i="26"/>
  <c r="J489" i="26"/>
  <c r="J1038" i="26"/>
  <c r="J935" i="26"/>
  <c r="J855" i="26"/>
  <c r="J739" i="26"/>
  <c r="J652" i="26"/>
  <c r="J543" i="26"/>
  <c r="J1027" i="26"/>
  <c r="J1015" i="26"/>
  <c r="J1003" i="26"/>
  <c r="J991" i="26"/>
  <c r="J981" i="26"/>
  <c r="J965" i="26"/>
  <c r="J953" i="26"/>
  <c r="J941" i="26"/>
  <c r="J923" i="26"/>
  <c r="J892" i="26"/>
  <c r="J920" i="26"/>
  <c r="J890" i="26"/>
  <c r="J885" i="26"/>
  <c r="J878" i="26"/>
  <c r="J823" i="26"/>
  <c r="J811" i="26"/>
  <c r="J833" i="26"/>
  <c r="J846" i="26"/>
  <c r="J796" i="26"/>
  <c r="J792" i="26"/>
  <c r="J752" i="26"/>
  <c r="J740" i="26"/>
  <c r="J763" i="26"/>
  <c r="J778" i="26"/>
  <c r="J727" i="26"/>
  <c r="J715" i="26"/>
  <c r="J689" i="26"/>
  <c r="J677" i="26"/>
  <c r="J693" i="26"/>
  <c r="J665" i="26"/>
  <c r="J653" i="26"/>
  <c r="J646" i="26"/>
  <c r="J634" i="26"/>
  <c r="J613" i="26"/>
  <c r="J601" i="26"/>
  <c r="J589" i="26"/>
  <c r="J562" i="26"/>
  <c r="J544" i="26"/>
  <c r="J532" i="26"/>
  <c r="J555" i="26"/>
  <c r="J556" i="26"/>
  <c r="J512" i="26"/>
  <c r="J500" i="26"/>
  <c r="J488" i="26"/>
  <c r="J1014" i="26"/>
  <c r="J895" i="26"/>
  <c r="J861" i="26"/>
  <c r="J774" i="26"/>
  <c r="J612" i="26"/>
  <c r="J552" i="26"/>
  <c r="J499" i="26"/>
  <c r="J1037" i="26"/>
  <c r="J1025" i="26"/>
  <c r="J1013" i="26"/>
  <c r="J1001" i="26"/>
  <c r="J989" i="26"/>
  <c r="J979" i="26"/>
  <c r="J963" i="26"/>
  <c r="J951" i="26"/>
  <c r="J922" i="26"/>
  <c r="J932" i="26"/>
  <c r="J917" i="26"/>
  <c r="J916" i="26"/>
  <c r="J883" i="26"/>
  <c r="J873" i="26"/>
  <c r="J850" i="26"/>
  <c r="J821" i="26"/>
  <c r="J849" i="26"/>
  <c r="J863" i="26"/>
  <c r="J857" i="26"/>
  <c r="J805" i="26"/>
  <c r="J788" i="26"/>
  <c r="J750" i="26"/>
  <c r="J738" i="26"/>
  <c r="J776" i="26"/>
  <c r="J779" i="26"/>
  <c r="J725" i="26"/>
  <c r="J713" i="26"/>
  <c r="J687" i="26"/>
  <c r="J703" i="26"/>
  <c r="J674" i="26"/>
  <c r="J663" i="26"/>
  <c r="J651" i="26"/>
  <c r="J644" i="26"/>
  <c r="J632" i="26"/>
  <c r="J611" i="26"/>
  <c r="J599" i="26"/>
  <c r="J587" i="26"/>
  <c r="J578" i="26"/>
  <c r="J542" i="26"/>
  <c r="J530" i="26"/>
  <c r="J560" i="26"/>
  <c r="J522" i="26"/>
  <c r="J510" i="26"/>
  <c r="J498" i="26"/>
  <c r="J486" i="26"/>
  <c r="J856" i="26"/>
  <c r="J645" i="26"/>
  <c r="J1036" i="26"/>
  <c r="J1024" i="26"/>
  <c r="J1012" i="26"/>
  <c r="J1000" i="26"/>
  <c r="J988" i="26"/>
  <c r="J978" i="26"/>
  <c r="J962" i="26"/>
  <c r="J950" i="26"/>
  <c r="J940" i="26"/>
  <c r="J925" i="26"/>
  <c r="J914" i="26"/>
  <c r="J894" i="26"/>
  <c r="J877" i="26"/>
  <c r="J872" i="26"/>
  <c r="J844" i="26"/>
  <c r="J820" i="26"/>
  <c r="J842" i="26"/>
  <c r="J859" i="26"/>
  <c r="J851" i="26"/>
  <c r="J801" i="26"/>
  <c r="J786" i="26"/>
  <c r="J749" i="26"/>
  <c r="J737" i="26"/>
  <c r="J772" i="26"/>
  <c r="J775" i="26"/>
  <c r="J724" i="26"/>
  <c r="J712" i="26"/>
  <c r="J686" i="26"/>
  <c r="J702" i="26"/>
  <c r="J675" i="26"/>
  <c r="J662" i="26"/>
  <c r="J650" i="26"/>
  <c r="J643" i="26"/>
  <c r="J631" i="26"/>
  <c r="J610" i="26"/>
  <c r="J598" i="26"/>
  <c r="J586" i="26"/>
  <c r="J574" i="26"/>
  <c r="J541" i="26"/>
  <c r="J529" i="26"/>
  <c r="J553" i="26"/>
  <c r="J521" i="26"/>
  <c r="J509" i="26"/>
  <c r="J497" i="26"/>
  <c r="J485" i="26"/>
  <c r="J990" i="26"/>
  <c r="J714" i="26"/>
  <c r="J1035" i="26"/>
  <c r="J1023" i="26"/>
  <c r="J1011" i="26"/>
  <c r="J999" i="26"/>
  <c r="J987" i="26"/>
  <c r="J977" i="26"/>
  <c r="J961" i="26"/>
  <c r="J949" i="26"/>
  <c r="J934" i="26"/>
  <c r="J937" i="26"/>
  <c r="J930" i="26"/>
  <c r="J913" i="26"/>
  <c r="J882" i="26"/>
  <c r="J871" i="26"/>
  <c r="J862" i="26"/>
  <c r="J819" i="26"/>
  <c r="J841" i="26"/>
  <c r="J854" i="26"/>
  <c r="J845" i="26"/>
  <c r="J797" i="26"/>
  <c r="J783" i="26"/>
  <c r="J748" i="26"/>
  <c r="J736" i="26"/>
  <c r="J781" i="26"/>
  <c r="J735" i="26"/>
  <c r="J723" i="26"/>
  <c r="J711" i="26"/>
  <c r="J685" i="26"/>
  <c r="J701" i="26"/>
  <c r="J673" i="26"/>
  <c r="J661" i="26"/>
  <c r="J649" i="26"/>
  <c r="J642" i="26"/>
  <c r="J630" i="26"/>
  <c r="J609" i="26"/>
  <c r="J597" i="26"/>
  <c r="J585" i="26"/>
  <c r="J570" i="26"/>
  <c r="J540" i="26"/>
  <c r="J528" i="26"/>
  <c r="J561" i="26"/>
  <c r="J520" i="26"/>
  <c r="J508" i="26"/>
  <c r="J496" i="26"/>
  <c r="J484" i="26"/>
  <c r="J964" i="26"/>
  <c r="J879" i="26"/>
  <c r="J790" i="26"/>
  <c r="J676" i="26"/>
  <c r="J588" i="26"/>
  <c r="AQ1038" i="26"/>
  <c r="AQ1037" i="26"/>
  <c r="AQ1036" i="26"/>
  <c r="AQ1035" i="26"/>
  <c r="AQ1034" i="26"/>
  <c r="AQ1033" i="26"/>
  <c r="AQ1032" i="26"/>
  <c r="AQ1031" i="26"/>
  <c r="AQ1030" i="26"/>
  <c r="AQ1029" i="26"/>
  <c r="AQ1028" i="26"/>
  <c r="AQ1027" i="26"/>
  <c r="AQ1026" i="26"/>
  <c r="AQ1025" i="26"/>
  <c r="AQ1024" i="26"/>
  <c r="AR482" i="26"/>
  <c r="AQ1018" i="26"/>
  <c r="AQ1023" i="26"/>
  <c r="AQ1017" i="26"/>
  <c r="AQ1012" i="26"/>
  <c r="AQ1010" i="26"/>
  <c r="AQ1022" i="26"/>
  <c r="AQ1016" i="26"/>
  <c r="AQ1008" i="26"/>
  <c r="AQ1007" i="26"/>
  <c r="AQ1006" i="26"/>
  <c r="AQ1005" i="26"/>
  <c r="AQ1004" i="26"/>
  <c r="AQ1003" i="26"/>
  <c r="AQ1002" i="26"/>
  <c r="AQ1001" i="26"/>
  <c r="AQ1000" i="26"/>
  <c r="AQ999" i="26"/>
  <c r="AQ998" i="26"/>
  <c r="AQ997" i="26"/>
  <c r="AQ996" i="26"/>
  <c r="AQ1009" i="26"/>
  <c r="AQ1021" i="26"/>
  <c r="AQ1015" i="26"/>
  <c r="AQ1020" i="26"/>
  <c r="AQ1014" i="26"/>
  <c r="AQ1011" i="26"/>
  <c r="AQ1013" i="26"/>
  <c r="AQ1019" i="26"/>
  <c r="AQ995" i="26"/>
  <c r="AQ994" i="26"/>
  <c r="AQ993" i="26"/>
  <c r="AQ992" i="26"/>
  <c r="AQ991" i="26"/>
  <c r="AQ990" i="26"/>
  <c r="AQ989" i="26"/>
  <c r="AQ988" i="26"/>
  <c r="AQ987" i="26"/>
  <c r="AQ986" i="26"/>
  <c r="AQ985" i="26"/>
  <c r="AQ984" i="26"/>
  <c r="AQ983" i="26"/>
  <c r="AQ982" i="26"/>
  <c r="AQ969" i="26"/>
  <c r="AQ968" i="26"/>
  <c r="AQ981" i="26"/>
  <c r="AQ980" i="26"/>
  <c r="AQ979" i="26"/>
  <c r="AQ978" i="26"/>
  <c r="AQ977" i="26"/>
  <c r="AQ976" i="26"/>
  <c r="AQ975" i="26"/>
  <c r="AQ974" i="26"/>
  <c r="AQ973" i="26"/>
  <c r="AQ972" i="26"/>
  <c r="AQ967" i="26"/>
  <c r="AQ966" i="26"/>
  <c r="AQ965" i="26"/>
  <c r="AQ964" i="26"/>
  <c r="AQ963" i="26"/>
  <c r="AQ962" i="26"/>
  <c r="AQ961" i="26"/>
  <c r="AQ960" i="26"/>
  <c r="AQ959" i="26"/>
  <c r="AQ958" i="26"/>
  <c r="AQ957" i="26"/>
  <c r="AQ954" i="26"/>
  <c r="AQ955" i="26"/>
  <c r="AQ953" i="26"/>
  <c r="AQ952" i="26"/>
  <c r="AQ951" i="26"/>
  <c r="AQ950" i="26"/>
  <c r="AQ949" i="26"/>
  <c r="AQ948" i="26"/>
  <c r="AQ947" i="26"/>
  <c r="AQ946" i="26"/>
  <c r="AQ945" i="26"/>
  <c r="AQ944" i="26"/>
  <c r="AQ943" i="26"/>
  <c r="AQ942" i="26"/>
  <c r="AQ956" i="26"/>
  <c r="AQ941" i="26"/>
  <c r="AQ940" i="26"/>
  <c r="AQ939" i="26"/>
  <c r="AQ938" i="26"/>
  <c r="AQ937" i="26"/>
  <c r="AQ936" i="26"/>
  <c r="AQ935" i="26"/>
  <c r="AQ934" i="26"/>
  <c r="AQ933" i="26"/>
  <c r="AQ932" i="26"/>
  <c r="AQ931" i="26"/>
  <c r="AQ930" i="26"/>
  <c r="AQ929" i="26"/>
  <c r="AQ928" i="26"/>
  <c r="AQ924" i="26"/>
  <c r="AQ921" i="26"/>
  <c r="AQ920" i="26"/>
  <c r="AQ919" i="26"/>
  <c r="AQ918" i="26"/>
  <c r="AQ917" i="26"/>
  <c r="AQ916" i="26"/>
  <c r="AQ915" i="26"/>
  <c r="AQ914" i="26"/>
  <c r="AQ913" i="26"/>
  <c r="AQ912" i="26"/>
  <c r="AQ911" i="26"/>
  <c r="AQ910" i="26"/>
  <c r="AQ909" i="26"/>
  <c r="AQ908" i="26"/>
  <c r="AQ907" i="26"/>
  <c r="AQ906" i="26"/>
  <c r="AQ905" i="26"/>
  <c r="AQ904" i="26"/>
  <c r="AQ903" i="26"/>
  <c r="AQ922" i="26"/>
  <c r="AQ926" i="26"/>
  <c r="AQ927" i="26"/>
  <c r="AQ925" i="26"/>
  <c r="AQ896" i="26"/>
  <c r="AQ898" i="26"/>
  <c r="AQ891" i="26"/>
  <c r="AQ890" i="26"/>
  <c r="AQ889" i="26"/>
  <c r="AQ888" i="26"/>
  <c r="AQ887" i="26"/>
  <c r="AQ893" i="26"/>
  <c r="AQ923" i="26"/>
  <c r="AQ895" i="26"/>
  <c r="AQ897" i="26"/>
  <c r="AQ885" i="26"/>
  <c r="AQ884" i="26"/>
  <c r="AQ883" i="26"/>
  <c r="AQ882" i="26"/>
  <c r="AQ881" i="26"/>
  <c r="AQ880" i="26"/>
  <c r="AQ879" i="26"/>
  <c r="AQ878" i="26"/>
  <c r="AQ877" i="26"/>
  <c r="AQ876" i="26"/>
  <c r="AQ875" i="26"/>
  <c r="AQ874" i="26"/>
  <c r="AQ873" i="26"/>
  <c r="AQ892" i="26"/>
  <c r="AQ886" i="26"/>
  <c r="AQ894" i="26"/>
  <c r="AQ872" i="26"/>
  <c r="AQ871" i="26"/>
  <c r="AQ870" i="26"/>
  <c r="AQ869" i="26"/>
  <c r="AQ868" i="26"/>
  <c r="AQ867" i="26"/>
  <c r="AQ866" i="26"/>
  <c r="AQ865" i="26"/>
  <c r="AQ864" i="26"/>
  <c r="AQ863" i="26"/>
  <c r="AQ862" i="26"/>
  <c r="AQ861" i="26"/>
  <c r="AQ860" i="26"/>
  <c r="AQ859" i="26"/>
  <c r="AQ858" i="26"/>
  <c r="AQ857" i="26"/>
  <c r="AQ856" i="26"/>
  <c r="AQ855" i="26"/>
  <c r="AQ854" i="26"/>
  <c r="AQ853" i="26"/>
  <c r="AQ852" i="26"/>
  <c r="AQ851" i="26"/>
  <c r="AQ850" i="26"/>
  <c r="AQ849" i="26"/>
  <c r="AQ848" i="26"/>
  <c r="AQ847" i="26"/>
  <c r="AQ846" i="26"/>
  <c r="AQ845" i="26"/>
  <c r="AQ844" i="26"/>
  <c r="AQ843" i="26"/>
  <c r="AQ829" i="26"/>
  <c r="AQ828" i="26"/>
  <c r="AQ827" i="26"/>
  <c r="AQ826" i="26"/>
  <c r="AQ825" i="26"/>
  <c r="AQ824" i="26"/>
  <c r="AQ823" i="26"/>
  <c r="AQ822" i="26"/>
  <c r="AQ821" i="26"/>
  <c r="AQ820" i="26"/>
  <c r="AQ819" i="26"/>
  <c r="AQ818" i="26"/>
  <c r="AQ817" i="26"/>
  <c r="AQ816" i="26"/>
  <c r="AQ815" i="26"/>
  <c r="AQ814" i="26"/>
  <c r="AQ813" i="26"/>
  <c r="AQ812" i="26"/>
  <c r="AQ811" i="26"/>
  <c r="AQ841" i="26"/>
  <c r="AQ840" i="26"/>
  <c r="AQ839" i="26"/>
  <c r="AQ838" i="26"/>
  <c r="AQ837" i="26"/>
  <c r="AQ836" i="26"/>
  <c r="AQ835" i="26"/>
  <c r="AQ834" i="26"/>
  <c r="AQ833" i="26"/>
  <c r="AQ832" i="26"/>
  <c r="AQ842" i="26"/>
  <c r="AQ810" i="26"/>
  <c r="AQ809" i="26"/>
  <c r="AQ808" i="26"/>
  <c r="AQ807" i="26"/>
  <c r="AQ806" i="26"/>
  <c r="AQ805" i="26"/>
  <c r="AQ804" i="26"/>
  <c r="AQ803" i="26"/>
  <c r="AQ802" i="26"/>
  <c r="AQ801" i="26"/>
  <c r="AQ800" i="26"/>
  <c r="AQ799" i="26"/>
  <c r="AQ798" i="26"/>
  <c r="AQ797" i="26"/>
  <c r="AQ796" i="26"/>
  <c r="AQ795" i="26"/>
  <c r="AQ794" i="26"/>
  <c r="AQ793" i="26"/>
  <c r="AQ792" i="26"/>
  <c r="AQ791" i="26"/>
  <c r="AQ790" i="26"/>
  <c r="AQ789" i="26"/>
  <c r="AQ788" i="26"/>
  <c r="AQ787" i="26"/>
  <c r="AQ786" i="26"/>
  <c r="AQ785" i="26"/>
  <c r="AQ784" i="26"/>
  <c r="AQ783" i="26"/>
  <c r="AQ782" i="26"/>
  <c r="AQ781" i="26"/>
  <c r="AQ780" i="26"/>
  <c r="AQ779" i="26"/>
  <c r="AQ778" i="26"/>
  <c r="AQ777" i="26"/>
  <c r="AQ776" i="26"/>
  <c r="AQ775" i="26"/>
  <c r="AQ774" i="26"/>
  <c r="AQ773" i="26"/>
  <c r="AQ772" i="26"/>
  <c r="AQ771" i="26"/>
  <c r="AQ770" i="26"/>
  <c r="AQ758" i="26"/>
  <c r="AQ757" i="26"/>
  <c r="AQ756" i="26"/>
  <c r="AQ755" i="26"/>
  <c r="AQ754" i="26"/>
  <c r="AQ753" i="26"/>
  <c r="AQ752" i="26"/>
  <c r="AQ751" i="26"/>
  <c r="AQ750" i="26"/>
  <c r="AQ749" i="26"/>
  <c r="AQ748" i="26"/>
  <c r="AQ747" i="26"/>
  <c r="AQ746" i="26"/>
  <c r="AQ745" i="26"/>
  <c r="AQ744" i="26"/>
  <c r="AQ743" i="26"/>
  <c r="AQ742" i="26"/>
  <c r="AQ741" i="26"/>
  <c r="AQ740" i="26"/>
  <c r="AQ739" i="26"/>
  <c r="AQ738" i="26"/>
  <c r="AQ737" i="26"/>
  <c r="AQ736" i="26"/>
  <c r="AQ735" i="26"/>
  <c r="AQ769" i="26"/>
  <c r="AQ768" i="26"/>
  <c r="AQ767" i="26"/>
  <c r="AQ766" i="26"/>
  <c r="AQ765" i="26"/>
  <c r="AQ764" i="26"/>
  <c r="AQ763" i="26"/>
  <c r="AQ734" i="26"/>
  <c r="AQ733" i="26"/>
  <c r="AQ732" i="26"/>
  <c r="AQ731" i="26"/>
  <c r="AQ730" i="26"/>
  <c r="AQ729" i="26"/>
  <c r="AQ728" i="26"/>
  <c r="AQ727" i="26"/>
  <c r="AQ726" i="26"/>
  <c r="AQ725" i="26"/>
  <c r="AQ724" i="26"/>
  <c r="AQ723" i="26"/>
  <c r="AQ722" i="26"/>
  <c r="AQ721" i="26"/>
  <c r="AQ720" i="26"/>
  <c r="AQ719" i="26"/>
  <c r="AQ718" i="26"/>
  <c r="AQ717" i="26"/>
  <c r="AQ716" i="26"/>
  <c r="AQ715" i="26"/>
  <c r="AQ714" i="26"/>
  <c r="AQ713" i="26"/>
  <c r="AQ712" i="26"/>
  <c r="AQ711" i="26"/>
  <c r="AQ710" i="26"/>
  <c r="AQ709" i="26"/>
  <c r="AQ708" i="26"/>
  <c r="AQ707" i="26"/>
  <c r="AQ706" i="26"/>
  <c r="AQ705" i="26"/>
  <c r="AQ704" i="26"/>
  <c r="AQ703" i="26"/>
  <c r="AQ702" i="26"/>
  <c r="AQ701" i="26"/>
  <c r="AQ700" i="26"/>
  <c r="AQ699" i="26"/>
  <c r="AQ698" i="26"/>
  <c r="AQ697" i="26"/>
  <c r="AQ696" i="26"/>
  <c r="AQ695" i="26"/>
  <c r="AQ694" i="26"/>
  <c r="AQ693" i="26"/>
  <c r="AQ692" i="26"/>
  <c r="AQ688" i="26"/>
  <c r="AQ673" i="26"/>
  <c r="AQ687" i="26"/>
  <c r="AQ681" i="26"/>
  <c r="AQ677" i="26"/>
  <c r="AQ676" i="26"/>
  <c r="AQ686" i="26"/>
  <c r="AQ672" i="26"/>
  <c r="AQ685" i="26"/>
  <c r="AQ684" i="26"/>
  <c r="AQ678" i="26"/>
  <c r="AQ683" i="26"/>
  <c r="AQ682" i="26"/>
  <c r="AQ675" i="26"/>
  <c r="AQ679" i="26"/>
  <c r="AQ689" i="26"/>
  <c r="AQ671" i="26"/>
  <c r="AQ670" i="26"/>
  <c r="AQ669" i="26"/>
  <c r="AQ668" i="26"/>
  <c r="AQ667" i="26"/>
  <c r="AQ666" i="26"/>
  <c r="AQ665" i="26"/>
  <c r="AQ664" i="26"/>
  <c r="AQ663" i="26"/>
  <c r="AQ662" i="26"/>
  <c r="AQ661" i="26"/>
  <c r="AQ660" i="26"/>
  <c r="AQ659" i="26"/>
  <c r="AQ658" i="26"/>
  <c r="AQ657" i="26"/>
  <c r="AQ656" i="26"/>
  <c r="AQ655" i="26"/>
  <c r="AQ654" i="26"/>
  <c r="AQ653" i="26"/>
  <c r="AQ652" i="26"/>
  <c r="AQ651" i="26"/>
  <c r="AQ650" i="26"/>
  <c r="AQ618" i="26"/>
  <c r="AQ617" i="26"/>
  <c r="AQ616" i="26"/>
  <c r="AQ615" i="26"/>
  <c r="AQ614" i="26"/>
  <c r="AQ613" i="26"/>
  <c r="AQ674" i="26"/>
  <c r="AQ645" i="26"/>
  <c r="AQ644" i="26"/>
  <c r="AQ643" i="26"/>
  <c r="AQ642" i="26"/>
  <c r="AQ641" i="26"/>
  <c r="AQ640" i="26"/>
  <c r="AQ639" i="26"/>
  <c r="AQ638" i="26"/>
  <c r="AQ637" i="26"/>
  <c r="AQ636" i="26"/>
  <c r="AQ635" i="26"/>
  <c r="AQ634" i="26"/>
  <c r="AQ633" i="26"/>
  <c r="AQ632" i="26"/>
  <c r="AQ631" i="26"/>
  <c r="AQ630" i="26"/>
  <c r="AQ629" i="26"/>
  <c r="AQ628" i="26"/>
  <c r="AQ627" i="26"/>
  <c r="AQ626" i="26"/>
  <c r="AQ625" i="26"/>
  <c r="AQ624" i="26"/>
  <c r="AQ623" i="26"/>
  <c r="AQ680" i="26"/>
  <c r="AQ648" i="26"/>
  <c r="AQ649" i="26"/>
  <c r="AQ646" i="26"/>
  <c r="AQ612" i="26"/>
  <c r="AQ611" i="26"/>
  <c r="AQ610" i="26"/>
  <c r="AQ609" i="26"/>
  <c r="AQ608" i="26"/>
  <c r="AQ607" i="26"/>
  <c r="AQ606" i="26"/>
  <c r="AQ605" i="26"/>
  <c r="AQ604" i="26"/>
  <c r="AQ603" i="26"/>
  <c r="AQ602" i="26"/>
  <c r="AQ601" i="26"/>
  <c r="AQ600" i="26"/>
  <c r="AQ599" i="26"/>
  <c r="AQ598" i="26"/>
  <c r="AQ597" i="26"/>
  <c r="AQ596" i="26"/>
  <c r="AQ595" i="26"/>
  <c r="AQ594" i="26"/>
  <c r="AQ593" i="26"/>
  <c r="AQ592" i="26"/>
  <c r="AQ591" i="26"/>
  <c r="AQ590" i="26"/>
  <c r="AQ589" i="26"/>
  <c r="AQ588" i="26"/>
  <c r="AQ587" i="26"/>
  <c r="AQ586" i="26"/>
  <c r="AQ585" i="26"/>
  <c r="AQ584" i="26"/>
  <c r="AQ583" i="26"/>
  <c r="AQ582" i="26"/>
  <c r="AQ581" i="26"/>
  <c r="AQ580" i="26"/>
  <c r="AQ579" i="26"/>
  <c r="AQ578" i="26"/>
  <c r="AQ577" i="26"/>
  <c r="AQ576" i="26"/>
  <c r="AQ575" i="26"/>
  <c r="AQ574" i="26"/>
  <c r="AQ573" i="26"/>
  <c r="AQ572" i="26"/>
  <c r="AQ571" i="26"/>
  <c r="AQ570" i="26"/>
  <c r="AQ569" i="26"/>
  <c r="AQ568" i="26"/>
  <c r="AQ567" i="26"/>
  <c r="AQ566" i="26"/>
  <c r="AQ565" i="26"/>
  <c r="AQ564" i="26"/>
  <c r="AQ563" i="26"/>
  <c r="AQ562" i="26"/>
  <c r="AQ561" i="26"/>
  <c r="AQ560" i="26"/>
  <c r="AQ559" i="26"/>
  <c r="AQ558" i="26"/>
  <c r="AQ557" i="26"/>
  <c r="AQ556" i="26"/>
  <c r="AQ554" i="26"/>
  <c r="AQ553" i="26"/>
  <c r="AQ549" i="26"/>
  <c r="AQ548" i="26"/>
  <c r="AQ547" i="26"/>
  <c r="AQ546" i="26"/>
  <c r="AQ545" i="26"/>
  <c r="AQ544" i="26"/>
  <c r="AQ543" i="26"/>
  <c r="AQ542" i="26"/>
  <c r="AQ541" i="26"/>
  <c r="AQ540" i="26"/>
  <c r="AQ539" i="26"/>
  <c r="AQ538" i="26"/>
  <c r="AQ537" i="26"/>
  <c r="AQ536" i="26"/>
  <c r="AQ535" i="26"/>
  <c r="AQ534" i="26"/>
  <c r="AQ533" i="26"/>
  <c r="AQ532" i="26"/>
  <c r="AQ531" i="26"/>
  <c r="AQ530" i="26"/>
  <c r="AQ529" i="26"/>
  <c r="AQ528" i="26"/>
  <c r="AQ527" i="26"/>
  <c r="AQ526" i="26"/>
  <c r="AQ525" i="26"/>
  <c r="AQ524" i="26"/>
  <c r="AQ552" i="26"/>
  <c r="AQ555" i="26"/>
  <c r="AQ523" i="26"/>
  <c r="AQ522" i="26"/>
  <c r="AQ521" i="26"/>
  <c r="AQ520" i="26"/>
  <c r="AQ519" i="26"/>
  <c r="AQ518" i="26"/>
  <c r="AQ517" i="26"/>
  <c r="AQ516" i="26"/>
  <c r="AQ515" i="26"/>
  <c r="AQ514" i="26"/>
  <c r="AQ513" i="26"/>
  <c r="AQ512" i="26"/>
  <c r="AQ511" i="26"/>
  <c r="AQ510" i="26"/>
  <c r="AQ509" i="26"/>
  <c r="AQ508" i="26"/>
  <c r="AQ507" i="26"/>
  <c r="AQ506" i="26"/>
  <c r="AQ505" i="26"/>
  <c r="AQ504" i="26"/>
  <c r="AQ503" i="26"/>
  <c r="AQ502" i="26"/>
  <c r="AQ501" i="26"/>
  <c r="AQ500" i="26"/>
  <c r="AQ499" i="26"/>
  <c r="AQ498" i="26"/>
  <c r="AQ497" i="26"/>
  <c r="AQ496" i="26"/>
  <c r="AQ495" i="26"/>
  <c r="AQ494" i="26"/>
  <c r="AQ493" i="26"/>
  <c r="AQ492" i="26"/>
  <c r="AQ491" i="26"/>
  <c r="AQ490" i="26"/>
  <c r="AQ489" i="26"/>
  <c r="AQ488" i="26"/>
  <c r="AQ487" i="26"/>
  <c r="AQ486" i="26"/>
  <c r="AQ485" i="26"/>
  <c r="AQ484" i="26"/>
  <c r="AQ483" i="26"/>
  <c r="AQ647" i="26"/>
  <c r="AZ264" i="26"/>
  <c r="AZ265" i="26"/>
  <c r="BB50" i="26"/>
  <c r="BA52" i="26"/>
  <c r="BI210" i="26" l="1"/>
  <c r="BM210" i="26"/>
  <c r="AF210" i="26"/>
  <c r="BA210" i="26"/>
  <c r="AO210" i="26"/>
  <c r="BL210" i="26"/>
  <c r="AD210" i="26"/>
  <c r="BP210" i="26"/>
  <c r="BK210" i="26"/>
  <c r="AC210" i="26"/>
  <c r="AA210" i="26"/>
  <c r="BF210" i="26"/>
  <c r="AB210" i="26"/>
  <c r="BD210" i="26"/>
  <c r="BB210" i="26"/>
  <c r="AT210" i="26"/>
  <c r="BN210" i="26"/>
  <c r="AZ210" i="26"/>
  <c r="AH210" i="26"/>
  <c r="AY210" i="26"/>
  <c r="AR210" i="26"/>
  <c r="AP210" i="26"/>
  <c r="AN210" i="26"/>
  <c r="AM210" i="26"/>
  <c r="AX210" i="26"/>
  <c r="AI210" i="26"/>
  <c r="BE210" i="26"/>
  <c r="BJ210" i="26"/>
  <c r="AV210" i="26"/>
  <c r="BH210" i="26"/>
  <c r="AU210" i="26"/>
  <c r="BG210" i="26"/>
  <c r="AS210" i="26"/>
  <c r="AE210" i="26"/>
  <c r="AW210" i="26"/>
  <c r="AG210" i="26"/>
  <c r="AJ210" i="26"/>
  <c r="AK210" i="26"/>
  <c r="BQ210" i="26"/>
  <c r="BC210" i="26"/>
  <c r="AQ210" i="26"/>
  <c r="AL210" i="26"/>
  <c r="Z210" i="26"/>
  <c r="BO210" i="26"/>
  <c r="AG85" i="82"/>
  <c r="V15" i="67" s="1"/>
  <c r="AG80" i="82"/>
  <c r="BM213" i="26"/>
  <c r="AS213" i="26"/>
  <c r="AF213" i="26"/>
  <c r="AR213" i="26"/>
  <c r="BQ213" i="26"/>
  <c r="AT213" i="26"/>
  <c r="AQ213" i="26"/>
  <c r="AH213" i="26"/>
  <c r="AE213" i="26"/>
  <c r="AG213" i="26"/>
  <c r="BO213" i="26"/>
  <c r="BE213" i="26"/>
  <c r="BP213" i="26"/>
  <c r="BF213" i="26"/>
  <c r="BD213" i="26"/>
  <c r="BC213" i="26"/>
  <c r="AW213" i="26"/>
  <c r="BJ213" i="26"/>
  <c r="AM213" i="26"/>
  <c r="AC213" i="26"/>
  <c r="AJ213" i="26"/>
  <c r="BI213" i="26"/>
  <c r="AY213" i="26"/>
  <c r="AZ213" i="26"/>
  <c r="BA213" i="26"/>
  <c r="BK213" i="26"/>
  <c r="AB213" i="26"/>
  <c r="AL213" i="26"/>
  <c r="BH213" i="26"/>
  <c r="AI213" i="26"/>
  <c r="AN213" i="26"/>
  <c r="AV213" i="26"/>
  <c r="AU213" i="26"/>
  <c r="AO213" i="26"/>
  <c r="AX213" i="26"/>
  <c r="BG213" i="26"/>
  <c r="BL213" i="26"/>
  <c r="AD213" i="26"/>
  <c r="AP213" i="26"/>
  <c r="BB213" i="26"/>
  <c r="BN213" i="26"/>
  <c r="AA213" i="26"/>
  <c r="AK213" i="26"/>
  <c r="Z213" i="26"/>
  <c r="BK212" i="26"/>
  <c r="BB212" i="26"/>
  <c r="BO212" i="26"/>
  <c r="BA212" i="26"/>
  <c r="BN212" i="26"/>
  <c r="AT212" i="26"/>
  <c r="AP212" i="26"/>
  <c r="AO212" i="26"/>
  <c r="AH212" i="26"/>
  <c r="AR212" i="26"/>
  <c r="BC212" i="26"/>
  <c r="AQ212" i="26"/>
  <c r="AD212" i="26"/>
  <c r="AF212" i="26"/>
  <c r="AE212" i="26"/>
  <c r="AC212" i="26"/>
  <c r="BP212" i="26"/>
  <c r="BM212" i="26"/>
  <c r="BF212" i="26"/>
  <c r="BD212" i="26"/>
  <c r="AS212" i="26"/>
  <c r="AX212" i="26"/>
  <c r="AA212" i="26"/>
  <c r="AY212" i="26"/>
  <c r="AG212" i="26"/>
  <c r="BE212" i="26"/>
  <c r="BJ212" i="26"/>
  <c r="AM212" i="26"/>
  <c r="AU212" i="26"/>
  <c r="AB212" i="26"/>
  <c r="BQ212" i="26"/>
  <c r="AJ212" i="26"/>
  <c r="BH212" i="26"/>
  <c r="AN212" i="26"/>
  <c r="AV212" i="26"/>
  <c r="AZ212" i="26"/>
  <c r="BL212" i="26"/>
  <c r="AW212" i="26"/>
  <c r="Z212" i="26"/>
  <c r="AI212" i="26"/>
  <c r="BI212" i="26"/>
  <c r="AL212" i="26"/>
  <c r="AK212" i="26"/>
  <c r="BG212" i="26"/>
  <c r="AF80" i="82"/>
  <c r="AF85" i="82"/>
  <c r="V14" i="67" s="1"/>
  <c r="AE85" i="82"/>
  <c r="V13" i="67" s="1"/>
  <c r="AE80" i="82"/>
  <c r="AH80" i="82"/>
  <c r="AH85" i="82"/>
  <c r="V16" i="67" s="1"/>
  <c r="AD80" i="82"/>
  <c r="AD85" i="82"/>
  <c r="V12" i="67" s="1"/>
  <c r="BQ218" i="26"/>
  <c r="BI218" i="26"/>
  <c r="BG218" i="26"/>
  <c r="AW218" i="26"/>
  <c r="AU218" i="26"/>
  <c r="AK218" i="26"/>
  <c r="AI218" i="26"/>
  <c r="BF218" i="26"/>
  <c r="AD218" i="26"/>
  <c r="BB218" i="26"/>
  <c r="AR218" i="26"/>
  <c r="AJ218" i="26"/>
  <c r="AP218" i="26"/>
  <c r="BN218" i="26"/>
  <c r="AG218" i="26"/>
  <c r="AF218" i="26"/>
  <c r="AY218" i="26"/>
  <c r="AV218" i="26"/>
  <c r="AB218" i="26"/>
  <c r="BE218" i="26"/>
  <c r="BH218" i="26"/>
  <c r="AE218" i="26"/>
  <c r="BC218" i="26"/>
  <c r="BO218" i="26"/>
  <c r="AZ218" i="26"/>
  <c r="AQ218" i="26"/>
  <c r="AN218" i="26"/>
  <c r="AO218" i="26"/>
  <c r="AC218" i="26"/>
  <c r="BD218" i="26"/>
  <c r="AH218" i="26"/>
  <c r="Z218" i="26"/>
  <c r="BL218" i="26"/>
  <c r="AA218" i="26"/>
  <c r="BK218" i="26"/>
  <c r="AL218" i="26"/>
  <c r="BA218" i="26"/>
  <c r="AM218" i="26"/>
  <c r="AX218" i="26"/>
  <c r="BM218" i="26"/>
  <c r="AS218" i="26"/>
  <c r="AT218" i="26"/>
  <c r="BJ218" i="26"/>
  <c r="BP218" i="26"/>
  <c r="BO217" i="26"/>
  <c r="AU217" i="26"/>
  <c r="AT217" i="26"/>
  <c r="AS217" i="26"/>
  <c r="AI217" i="26"/>
  <c r="AH217" i="26"/>
  <c r="BG217" i="26"/>
  <c r="AG217" i="26"/>
  <c r="BF217" i="26"/>
  <c r="BE217" i="26"/>
  <c r="BQ217" i="26"/>
  <c r="Z217" i="26"/>
  <c r="AC217" i="26"/>
  <c r="BL217" i="26"/>
  <c r="AE217" i="26"/>
  <c r="BC217" i="26"/>
  <c r="AL217" i="26"/>
  <c r="AB217" i="26"/>
  <c r="AM217" i="26"/>
  <c r="AP217" i="26"/>
  <c r="AX217" i="26"/>
  <c r="AA217" i="26"/>
  <c r="AN217" i="26"/>
  <c r="AZ217" i="26"/>
  <c r="BA217" i="26"/>
  <c r="AD217" i="26"/>
  <c r="BI217" i="26"/>
  <c r="BJ217" i="26"/>
  <c r="AO217" i="26"/>
  <c r="BK217" i="26"/>
  <c r="BB217" i="26"/>
  <c r="AJ217" i="26"/>
  <c r="AY217" i="26"/>
  <c r="AQ217" i="26"/>
  <c r="BN217" i="26"/>
  <c r="AV217" i="26"/>
  <c r="BH217" i="26"/>
  <c r="AK217" i="26"/>
  <c r="BM217" i="26"/>
  <c r="AF217" i="26"/>
  <c r="AW217" i="26"/>
  <c r="BP217" i="26"/>
  <c r="AR217" i="26"/>
  <c r="BD217" i="26"/>
  <c r="AP26" i="79"/>
  <c r="AP83" i="82"/>
  <c r="AP83" i="81"/>
  <c r="AK75" i="82"/>
  <c r="AK56" i="82"/>
  <c r="AM57" i="71"/>
  <c r="AL44" i="73"/>
  <c r="AM33" i="82"/>
  <c r="AM52" i="82" s="1"/>
  <c r="AM37" i="82"/>
  <c r="AM41" i="82"/>
  <c r="AM60" i="82" s="1"/>
  <c r="AM45" i="82"/>
  <c r="AM64" i="82" s="1"/>
  <c r="AN33" i="71"/>
  <c r="AN19" i="82" s="1"/>
  <c r="AK77" i="82"/>
  <c r="AK78" i="82" s="1"/>
  <c r="AK85" i="82" s="1"/>
  <c r="V19" i="67" s="1"/>
  <c r="AN30" i="73"/>
  <c r="AN13" i="82" s="1"/>
  <c r="AL73" i="82"/>
  <c r="AL79" i="82" s="1"/>
  <c r="AL76" i="82"/>
  <c r="AJ85" i="82"/>
  <c r="V18" i="67" s="1"/>
  <c r="AJ80" i="82"/>
  <c r="J9" i="81"/>
  <c r="J9" i="82"/>
  <c r="AO8" i="81"/>
  <c r="AO8" i="82"/>
  <c r="AL75" i="82"/>
  <c r="K8" i="81"/>
  <c r="K8" i="82"/>
  <c r="AP9" i="81"/>
  <c r="AP80" i="81" s="1"/>
  <c r="AP84" i="81" s="1"/>
  <c r="AP9" i="82"/>
  <c r="AO14" i="71"/>
  <c r="AO14" i="73"/>
  <c r="Z63" i="71"/>
  <c r="AA63" i="71"/>
  <c r="AB63" i="71"/>
  <c r="AC63" i="71"/>
  <c r="AD63" i="71"/>
  <c r="AD64" i="71" s="1"/>
  <c r="AD68" i="71" s="1"/>
  <c r="AE63" i="71"/>
  <c r="AE64" i="71" s="1"/>
  <c r="AE68" i="71" s="1"/>
  <c r="AF63" i="71"/>
  <c r="AF64" i="71" s="1"/>
  <c r="AG63" i="71"/>
  <c r="AG64" i="71" s="1"/>
  <c r="AG68" i="71" s="1"/>
  <c r="AH63" i="71"/>
  <c r="AH64" i="71" s="1"/>
  <c r="AH68" i="71" s="1"/>
  <c r="AI63" i="71"/>
  <c r="AI64" i="71" s="1"/>
  <c r="AI68" i="71" s="1"/>
  <c r="AL63" i="71"/>
  <c r="AP71" i="2"/>
  <c r="BA84" i="26"/>
  <c r="BA85" i="26"/>
  <c r="BM259" i="26"/>
  <c r="AM23" i="79"/>
  <c r="AM27" i="79" s="1"/>
  <c r="AN23" i="79"/>
  <c r="AN27" i="79" s="1"/>
  <c r="AK40" i="72"/>
  <c r="AK42" i="72" s="1"/>
  <c r="AH259" i="26"/>
  <c r="AC260" i="26"/>
  <c r="AD260" i="26"/>
  <c r="AG259" i="26"/>
  <c r="BQ260" i="26"/>
  <c r="AG260" i="26"/>
  <c r="BF259" i="26"/>
  <c r="BC259" i="26"/>
  <c r="AM259" i="26"/>
  <c r="AV259" i="26"/>
  <c r="AB260" i="26"/>
  <c r="AE260" i="26"/>
  <c r="BB259" i="26"/>
  <c r="AL259" i="26"/>
  <c r="AQ259" i="26"/>
  <c r="BD259" i="26"/>
  <c r="AO8" i="71"/>
  <c r="AO8" i="79"/>
  <c r="A23" i="67"/>
  <c r="AO8" i="77"/>
  <c r="AO8" i="72"/>
  <c r="AO8" i="73"/>
  <c r="AK45" i="73"/>
  <c r="AK49" i="73" s="1"/>
  <c r="AP417" i="26"/>
  <c r="AP383" i="26"/>
  <c r="AP414" i="26"/>
  <c r="AP315" i="26"/>
  <c r="AP322" i="26"/>
  <c r="AP318" i="26"/>
  <c r="AP349" i="26"/>
  <c r="AP360" i="26"/>
  <c r="AP379" i="26"/>
  <c r="AP324" i="26"/>
  <c r="AP385" i="26"/>
  <c r="AP410" i="26"/>
  <c r="AP436" i="26"/>
  <c r="AP371" i="26"/>
  <c r="AP402" i="26"/>
  <c r="AP303" i="26"/>
  <c r="AP310" i="26"/>
  <c r="AP306" i="26"/>
  <c r="AP331" i="26"/>
  <c r="AP313" i="26"/>
  <c r="AP335" i="26"/>
  <c r="AP343" i="26"/>
  <c r="AP386" i="26"/>
  <c r="AP428" i="26"/>
  <c r="AP357" i="26"/>
  <c r="AP390" i="26"/>
  <c r="AP434" i="26"/>
  <c r="AP352" i="26"/>
  <c r="AP317" i="26"/>
  <c r="AP430" i="26"/>
  <c r="AP316" i="26"/>
  <c r="AP373" i="26"/>
  <c r="AP346" i="26"/>
  <c r="AP399" i="26"/>
  <c r="AP416" i="26"/>
  <c r="AP406" i="26"/>
  <c r="AP378" i="26"/>
  <c r="AP376" i="26"/>
  <c r="AP321" i="26"/>
  <c r="AP305" i="26"/>
  <c r="AP328" i="26"/>
  <c r="AP396" i="26"/>
  <c r="AP340" i="26"/>
  <c r="AP365" i="26"/>
  <c r="AP433" i="26"/>
  <c r="AP424" i="26"/>
  <c r="AP394" i="26"/>
  <c r="AP364" i="26"/>
  <c r="AP326" i="26"/>
  <c r="AP425" i="26"/>
  <c r="AP348" i="26"/>
  <c r="AP359" i="26"/>
  <c r="AP408" i="26"/>
  <c r="AP418" i="26"/>
  <c r="AP366" i="26"/>
  <c r="AP432" i="26"/>
  <c r="AP435" i="26"/>
  <c r="AP356" i="26"/>
  <c r="AP422" i="26"/>
  <c r="AP314" i="26"/>
  <c r="AP351" i="26"/>
  <c r="AP388" i="26"/>
  <c r="AP361" i="26"/>
  <c r="AP353" i="26"/>
  <c r="AP391" i="26"/>
  <c r="AP419" i="26"/>
  <c r="AP398" i="26"/>
  <c r="AP423" i="26"/>
  <c r="AP404" i="26"/>
  <c r="AP413" i="26"/>
  <c r="AP362" i="26"/>
  <c r="AP339" i="26"/>
  <c r="AP329" i="26"/>
  <c r="AP427" i="26"/>
  <c r="AP393" i="26"/>
  <c r="AP355" i="26"/>
  <c r="AP374" i="26"/>
  <c r="AP330" i="26"/>
  <c r="AQ302" i="26"/>
  <c r="AP392" i="26"/>
  <c r="AP401" i="26"/>
  <c r="AP312" i="26"/>
  <c r="AP320" i="26"/>
  <c r="AP336" i="26"/>
  <c r="AP338" i="26"/>
  <c r="AP397" i="26"/>
  <c r="AP381" i="26"/>
  <c r="AP429" i="26"/>
  <c r="AP325" i="26"/>
  <c r="AP375" i="26"/>
  <c r="AP380" i="26"/>
  <c r="AP389" i="26"/>
  <c r="AP342" i="26"/>
  <c r="AP308" i="26"/>
  <c r="AP400" i="26"/>
  <c r="AP367" i="26"/>
  <c r="AP431" i="26"/>
  <c r="AP350" i="26"/>
  <c r="AP420" i="26"/>
  <c r="AP368" i="26"/>
  <c r="AP409" i="26"/>
  <c r="AP354" i="26"/>
  <c r="AP377" i="26"/>
  <c r="AP323" i="26"/>
  <c r="AP319" i="26"/>
  <c r="AP412" i="26"/>
  <c r="AP405" i="26"/>
  <c r="AP358" i="26"/>
  <c r="AP333" i="26"/>
  <c r="AP347" i="26"/>
  <c r="AP411" i="26"/>
  <c r="AP407" i="26"/>
  <c r="AP415" i="26"/>
  <c r="AP363" i="26"/>
  <c r="AP311" i="26"/>
  <c r="AP307" i="26"/>
  <c r="AP344" i="26"/>
  <c r="AP426" i="26"/>
  <c r="AP384" i="26"/>
  <c r="AP334" i="26"/>
  <c r="AP372" i="26"/>
  <c r="AP382" i="26"/>
  <c r="AP395" i="26"/>
  <c r="AP403" i="26"/>
  <c r="AP327" i="26"/>
  <c r="AP341" i="26"/>
  <c r="AP337" i="26"/>
  <c r="AP304" i="26"/>
  <c r="AP309" i="26"/>
  <c r="AP345" i="26"/>
  <c r="AP332" i="26"/>
  <c r="AP421" i="26"/>
  <c r="AP387" i="26"/>
  <c r="BM260" i="26"/>
  <c r="AZ260" i="26"/>
  <c r="BC260" i="26"/>
  <c r="AR259" i="26"/>
  <c r="AX259" i="26"/>
  <c r="AP12" i="2"/>
  <c r="AP8" i="17"/>
  <c r="AQ25" i="26"/>
  <c r="BL259" i="26"/>
  <c r="BL260" i="26"/>
  <c r="AI260" i="26"/>
  <c r="AK260" i="26"/>
  <c r="AF260" i="26"/>
  <c r="AA259" i="26"/>
  <c r="BG260" i="26"/>
  <c r="BA260" i="26"/>
  <c r="AN259" i="26"/>
  <c r="BJ259" i="26"/>
  <c r="AI259" i="26"/>
  <c r="AL260" i="26"/>
  <c r="AX260" i="26"/>
  <c r="E23" i="67"/>
  <c r="AQ260" i="26"/>
  <c r="AM265" i="26"/>
  <c r="AB265" i="26"/>
  <c r="AH265" i="26"/>
  <c r="AU265" i="26"/>
  <c r="AD265" i="26"/>
  <c r="AO265" i="26"/>
  <c r="AR265" i="26"/>
  <c r="AI265" i="26"/>
  <c r="AL265" i="26"/>
  <c r="AE265" i="26"/>
  <c r="AG265" i="26"/>
  <c r="AA265" i="26"/>
  <c r="AC265" i="26"/>
  <c r="Z265" i="26"/>
  <c r="AQ265" i="26"/>
  <c r="AT265" i="26"/>
  <c r="AK265" i="26"/>
  <c r="AN265" i="26"/>
  <c r="AP265" i="26"/>
  <c r="AJ265" i="26"/>
  <c r="AS265" i="26"/>
  <c r="AF265" i="26"/>
  <c r="AV265" i="26"/>
  <c r="AW265" i="26"/>
  <c r="AX265" i="26"/>
  <c r="AY265" i="26"/>
  <c r="AO259" i="26"/>
  <c r="AR260" i="26"/>
  <c r="AA260" i="26"/>
  <c r="AC43" i="26"/>
  <c r="AC45" i="26" s="1"/>
  <c r="AC23" i="17" s="1"/>
  <c r="AT259" i="26"/>
  <c r="J9" i="77"/>
  <c r="J9" i="73"/>
  <c r="J9" i="72"/>
  <c r="J9" i="79"/>
  <c r="J9" i="71"/>
  <c r="BF260" i="26"/>
  <c r="AU259" i="26"/>
  <c r="AD259" i="26"/>
  <c r="AP41" i="17"/>
  <c r="AO260" i="26"/>
  <c r="AU260" i="26"/>
  <c r="BE260" i="26"/>
  <c r="AN260" i="26"/>
  <c r="BO260" i="26"/>
  <c r="AM260" i="26"/>
  <c r="AR26" i="26"/>
  <c r="AE18" i="17" s="1"/>
  <c r="AQ30" i="26"/>
  <c r="AQ31" i="26"/>
  <c r="AQ84" i="82" s="1"/>
  <c r="AO22" i="77"/>
  <c r="Z23" i="67" s="1"/>
  <c r="J8" i="17"/>
  <c r="J12" i="2"/>
  <c r="AP260" i="26"/>
  <c r="AV260" i="26"/>
  <c r="AH260" i="26"/>
  <c r="AJ260" i="26"/>
  <c r="BI260" i="26"/>
  <c r="BO259" i="26"/>
  <c r="BP259" i="26"/>
  <c r="J436" i="26"/>
  <c r="J407" i="26"/>
  <c r="J381" i="26"/>
  <c r="J365" i="26"/>
  <c r="J412" i="26"/>
  <c r="J398" i="26"/>
  <c r="J341" i="26"/>
  <c r="J338" i="26"/>
  <c r="J305" i="26"/>
  <c r="J333" i="26"/>
  <c r="J396" i="26"/>
  <c r="J424" i="26"/>
  <c r="J395" i="26"/>
  <c r="J367" i="26"/>
  <c r="J353" i="26"/>
  <c r="J400" i="26"/>
  <c r="J386" i="26"/>
  <c r="J322" i="26"/>
  <c r="J319" i="26"/>
  <c r="J347" i="26"/>
  <c r="J326" i="26"/>
  <c r="J384" i="26"/>
  <c r="J435" i="26"/>
  <c r="J383" i="26"/>
  <c r="J355" i="26"/>
  <c r="J414" i="26"/>
  <c r="J388" i="26"/>
  <c r="J374" i="26"/>
  <c r="J310" i="26"/>
  <c r="J307" i="26"/>
  <c r="J335" i="26"/>
  <c r="J314" i="26"/>
  <c r="J358" i="26"/>
  <c r="J423" i="26"/>
  <c r="J371" i="26"/>
  <c r="J404" i="26"/>
  <c r="J402" i="26"/>
  <c r="J376" i="26"/>
  <c r="J360" i="26"/>
  <c r="J352" i="26"/>
  <c r="J408" i="26"/>
  <c r="J328" i="26"/>
  <c r="J343" i="26"/>
  <c r="J330" i="26"/>
  <c r="J434" i="26"/>
  <c r="J357" i="26"/>
  <c r="J392" i="26"/>
  <c r="J390" i="26"/>
  <c r="J362" i="26"/>
  <c r="J409" i="26"/>
  <c r="J340" i="26"/>
  <c r="J349" i="26"/>
  <c r="J316" i="26"/>
  <c r="J331" i="26"/>
  <c r="J313" i="26"/>
  <c r="J422" i="26"/>
  <c r="J406" i="26"/>
  <c r="J380" i="26"/>
  <c r="J378" i="26"/>
  <c r="J411" i="26"/>
  <c r="J397" i="26"/>
  <c r="J321" i="26"/>
  <c r="J337" i="26"/>
  <c r="J304" i="26"/>
  <c r="J324" i="26"/>
  <c r="J418" i="26"/>
  <c r="J433" i="26"/>
  <c r="J394" i="26"/>
  <c r="J366" i="26"/>
  <c r="J364" i="26"/>
  <c r="J399" i="26"/>
  <c r="J385" i="26"/>
  <c r="J309" i="26"/>
  <c r="J318" i="26"/>
  <c r="J346" i="26"/>
  <c r="J312" i="26"/>
  <c r="J430" i="26"/>
  <c r="J428" i="26"/>
  <c r="J432" i="26"/>
  <c r="J382" i="26"/>
  <c r="J354" i="26"/>
  <c r="J413" i="26"/>
  <c r="J387" i="26"/>
  <c r="J373" i="26"/>
  <c r="J351" i="26"/>
  <c r="J306" i="26"/>
  <c r="J334" i="26"/>
  <c r="J372" i="26"/>
  <c r="J416" i="26"/>
  <c r="J420" i="26"/>
  <c r="J368" i="26"/>
  <c r="J415" i="26"/>
  <c r="J401" i="26"/>
  <c r="J375" i="26"/>
  <c r="J359" i="26"/>
  <c r="J339" i="26"/>
  <c r="J348" i="26"/>
  <c r="J327" i="26"/>
  <c r="J325" i="26"/>
  <c r="J427" i="26"/>
  <c r="J431" i="26"/>
  <c r="J356" i="26"/>
  <c r="J403" i="26"/>
  <c r="J389" i="26"/>
  <c r="J361" i="26"/>
  <c r="J342" i="26"/>
  <c r="J320" i="26"/>
  <c r="J336" i="26"/>
  <c r="J315" i="26"/>
  <c r="J421" i="26"/>
  <c r="J426" i="26"/>
  <c r="J429" i="26"/>
  <c r="J405" i="26"/>
  <c r="J391" i="26"/>
  <c r="J377" i="26"/>
  <c r="J419" i="26"/>
  <c r="J323" i="26"/>
  <c r="J308" i="26"/>
  <c r="J329" i="26"/>
  <c r="J303" i="26"/>
  <c r="J332" i="26"/>
  <c r="J425" i="26"/>
  <c r="J417" i="26"/>
  <c r="J393" i="26"/>
  <c r="J379" i="26"/>
  <c r="J363" i="26"/>
  <c r="J410" i="26"/>
  <c r="J311" i="26"/>
  <c r="J350" i="26"/>
  <c r="J317" i="26"/>
  <c r="J345" i="26"/>
  <c r="J344" i="26"/>
  <c r="K8" i="77"/>
  <c r="K8" i="72"/>
  <c r="K8" i="73"/>
  <c r="K8" i="79"/>
  <c r="K8" i="71"/>
  <c r="AS259" i="26"/>
  <c r="AY259" i="26"/>
  <c r="BK260" i="26"/>
  <c r="AT260" i="26"/>
  <c r="BE259" i="26"/>
  <c r="BI259" i="26"/>
  <c r="BN259" i="26"/>
  <c r="BG259" i="26"/>
  <c r="AP9" i="77"/>
  <c r="AP18" i="77" s="1"/>
  <c r="AP9" i="73"/>
  <c r="AP9" i="79"/>
  <c r="AP9" i="72"/>
  <c r="B24" i="67"/>
  <c r="AP9" i="71"/>
  <c r="BD260" i="26"/>
  <c r="AB259" i="26"/>
  <c r="BB260" i="26"/>
  <c r="AW260" i="26"/>
  <c r="BH259" i="26"/>
  <c r="AP28" i="17"/>
  <c r="AP67" i="71"/>
  <c r="AP45" i="72"/>
  <c r="AP48" i="73"/>
  <c r="AP39" i="17"/>
  <c r="AP21" i="77"/>
  <c r="BA259" i="26"/>
  <c r="AZ259" i="26"/>
  <c r="AE259" i="26"/>
  <c r="BN260" i="26"/>
  <c r="AW259" i="26"/>
  <c r="AJ259" i="26"/>
  <c r="AS260" i="26"/>
  <c r="AY260" i="26"/>
  <c r="BK259" i="26"/>
  <c r="BJ260" i="26"/>
  <c r="AP259" i="26"/>
  <c r="AC259" i="26"/>
  <c r="AF259" i="26"/>
  <c r="AK259" i="26"/>
  <c r="BH260" i="26"/>
  <c r="BA264" i="26"/>
  <c r="BA265" i="26"/>
  <c r="BC50" i="26"/>
  <c r="BB52" i="26"/>
  <c r="AR1038" i="26"/>
  <c r="AR1037" i="26"/>
  <c r="AR1036" i="26"/>
  <c r="AR1035" i="26"/>
  <c r="AR1034" i="26"/>
  <c r="AR1033" i="26"/>
  <c r="AR1032" i="26"/>
  <c r="AR1031" i="26"/>
  <c r="AR1030" i="26"/>
  <c r="AR1029" i="26"/>
  <c r="AR1028" i="26"/>
  <c r="AR1027" i="26"/>
  <c r="AR1026" i="26"/>
  <c r="AR1025" i="26"/>
  <c r="AR1024" i="26"/>
  <c r="AS482" i="26"/>
  <c r="AR1023" i="26"/>
  <c r="AR1022" i="26"/>
  <c r="AR1021" i="26"/>
  <c r="AR1020" i="26"/>
  <c r="AR1019" i="26"/>
  <c r="AR1018" i="26"/>
  <c r="AR1017" i="26"/>
  <c r="AR1016" i="26"/>
  <c r="AR1015" i="26"/>
  <c r="AR1014" i="26"/>
  <c r="AR1013" i="26"/>
  <c r="AR1012" i="26"/>
  <c r="AR1011" i="26"/>
  <c r="AR1010" i="26"/>
  <c r="AR1009" i="26"/>
  <c r="AR1008" i="26"/>
  <c r="AR1007" i="26"/>
  <c r="AR1006" i="26"/>
  <c r="AR1005" i="26"/>
  <c r="AR1004" i="26"/>
  <c r="AR1003" i="26"/>
  <c r="AR1002" i="26"/>
  <c r="AR1001" i="26"/>
  <c r="AR1000" i="26"/>
  <c r="AR999" i="26"/>
  <c r="AR998" i="26"/>
  <c r="AR997" i="26"/>
  <c r="AR996" i="26"/>
  <c r="AR995" i="26"/>
  <c r="AR994" i="26"/>
  <c r="AR993" i="26"/>
  <c r="AR992" i="26"/>
  <c r="AR991" i="26"/>
  <c r="AR990" i="26"/>
  <c r="AR989" i="26"/>
  <c r="AR988" i="26"/>
  <c r="AR987" i="26"/>
  <c r="AR986" i="26"/>
  <c r="AR985" i="26"/>
  <c r="AR984" i="26"/>
  <c r="AR969" i="26"/>
  <c r="AR968" i="26"/>
  <c r="AR983" i="26"/>
  <c r="AR981" i="26"/>
  <c r="AR980" i="26"/>
  <c r="AR979" i="26"/>
  <c r="AR978" i="26"/>
  <c r="AR977" i="26"/>
  <c r="AR976" i="26"/>
  <c r="AR975" i="26"/>
  <c r="AR974" i="26"/>
  <c r="AR973" i="26"/>
  <c r="AR972" i="26"/>
  <c r="AR982" i="26"/>
  <c r="AR967" i="26"/>
  <c r="AR966" i="26"/>
  <c r="AR965" i="26"/>
  <c r="AR964" i="26"/>
  <c r="AR963" i="26"/>
  <c r="AR962" i="26"/>
  <c r="AR961" i="26"/>
  <c r="AR960" i="26"/>
  <c r="AR959" i="26"/>
  <c r="AR958" i="26"/>
  <c r="AR957" i="26"/>
  <c r="AR956" i="26"/>
  <c r="AR955" i="26"/>
  <c r="AR954" i="26"/>
  <c r="AR953" i="26"/>
  <c r="AR952" i="26"/>
  <c r="AR951" i="26"/>
  <c r="AR950" i="26"/>
  <c r="AR949" i="26"/>
  <c r="AR948" i="26"/>
  <c r="AR947" i="26"/>
  <c r="AR946" i="26"/>
  <c r="AR945" i="26"/>
  <c r="AR941" i="26"/>
  <c r="AR940" i="26"/>
  <c r="AR939" i="26"/>
  <c r="AR938" i="26"/>
  <c r="AR937" i="26"/>
  <c r="AR936" i="26"/>
  <c r="AR935" i="26"/>
  <c r="AR934" i="26"/>
  <c r="AR933" i="26"/>
  <c r="AR932" i="26"/>
  <c r="AR931" i="26"/>
  <c r="AR930" i="26"/>
  <c r="AR929" i="26"/>
  <c r="AR928" i="26"/>
  <c r="AR927" i="26"/>
  <c r="AR926" i="26"/>
  <c r="AR925" i="26"/>
  <c r="AR924" i="26"/>
  <c r="AR923" i="26"/>
  <c r="AR922" i="26"/>
  <c r="AR943" i="26"/>
  <c r="AR944" i="26"/>
  <c r="AR942" i="26"/>
  <c r="AR914" i="26"/>
  <c r="AR903" i="26"/>
  <c r="AR898" i="26"/>
  <c r="AR891" i="26"/>
  <c r="AR890" i="26"/>
  <c r="AR889" i="26"/>
  <c r="AR888" i="26"/>
  <c r="AR887" i="26"/>
  <c r="AR886" i="26"/>
  <c r="AR917" i="26"/>
  <c r="AR893" i="26"/>
  <c r="AR918" i="26"/>
  <c r="AR910" i="26"/>
  <c r="AR907" i="26"/>
  <c r="AR904" i="26"/>
  <c r="AR919" i="26"/>
  <c r="AR916" i="26"/>
  <c r="AR913" i="26"/>
  <c r="AR895" i="26"/>
  <c r="AR920" i="26"/>
  <c r="AR921" i="26"/>
  <c r="AR897" i="26"/>
  <c r="AR911" i="26"/>
  <c r="AR908" i="26"/>
  <c r="AR905" i="26"/>
  <c r="AR915" i="26"/>
  <c r="AR894" i="26"/>
  <c r="AR885" i="26"/>
  <c r="AR884" i="26"/>
  <c r="AR883" i="26"/>
  <c r="AR882" i="26"/>
  <c r="AR881" i="26"/>
  <c r="AR880" i="26"/>
  <c r="AR879" i="26"/>
  <c r="AR878" i="26"/>
  <c r="AR877" i="26"/>
  <c r="AR876" i="26"/>
  <c r="AR875" i="26"/>
  <c r="AR874" i="26"/>
  <c r="AR873" i="26"/>
  <c r="AR892" i="26"/>
  <c r="AR912" i="26"/>
  <c r="AR909" i="26"/>
  <c r="AR872" i="26"/>
  <c r="AR871" i="26"/>
  <c r="AR870" i="26"/>
  <c r="AR869" i="26"/>
  <c r="AR868" i="26"/>
  <c r="AR867" i="26"/>
  <c r="AR866" i="26"/>
  <c r="AR865" i="26"/>
  <c r="AR864" i="26"/>
  <c r="AR863" i="26"/>
  <c r="AR862" i="26"/>
  <c r="AR861" i="26"/>
  <c r="AR860" i="26"/>
  <c r="AR859" i="26"/>
  <c r="AR858" i="26"/>
  <c r="AR857" i="26"/>
  <c r="AR856" i="26"/>
  <c r="AR855" i="26"/>
  <c r="AR854" i="26"/>
  <c r="AR853" i="26"/>
  <c r="AR852" i="26"/>
  <c r="AR851" i="26"/>
  <c r="AR850" i="26"/>
  <c r="AR849" i="26"/>
  <c r="AR848" i="26"/>
  <c r="AR847" i="26"/>
  <c r="AR846" i="26"/>
  <c r="AR845" i="26"/>
  <c r="AR844" i="26"/>
  <c r="AR843" i="26"/>
  <c r="AR842" i="26"/>
  <c r="AR896" i="26"/>
  <c r="AR906" i="26"/>
  <c r="AR829" i="26"/>
  <c r="AR828" i="26"/>
  <c r="AR827" i="26"/>
  <c r="AR826" i="26"/>
  <c r="AR825" i="26"/>
  <c r="AR824" i="26"/>
  <c r="AR823" i="26"/>
  <c r="AR822" i="26"/>
  <c r="AR821" i="26"/>
  <c r="AR820" i="26"/>
  <c r="AR819" i="26"/>
  <c r="AR818" i="26"/>
  <c r="AR817" i="26"/>
  <c r="AR816" i="26"/>
  <c r="AR815" i="26"/>
  <c r="AR814" i="26"/>
  <c r="AR813" i="26"/>
  <c r="AR812" i="26"/>
  <c r="AR811" i="26"/>
  <c r="AR841" i="26"/>
  <c r="AR840" i="26"/>
  <c r="AR839" i="26"/>
  <c r="AR838" i="26"/>
  <c r="AR837" i="26"/>
  <c r="AR836" i="26"/>
  <c r="AR835" i="26"/>
  <c r="AR834" i="26"/>
  <c r="AR833" i="26"/>
  <c r="AR832" i="26"/>
  <c r="AR810" i="26"/>
  <c r="AR809" i="26"/>
  <c r="AR808" i="26"/>
  <c r="AR807" i="26"/>
  <c r="AR806" i="26"/>
  <c r="AR805" i="26"/>
  <c r="AR804" i="26"/>
  <c r="AR803" i="26"/>
  <c r="AR802" i="26"/>
  <c r="AR801" i="26"/>
  <c r="AR800" i="26"/>
  <c r="AR799" i="26"/>
  <c r="AR798" i="26"/>
  <c r="AR797" i="26"/>
  <c r="AR796" i="26"/>
  <c r="AR795" i="26"/>
  <c r="AR794" i="26"/>
  <c r="AR793" i="26"/>
  <c r="AR792" i="26"/>
  <c r="AR781" i="26"/>
  <c r="AR780" i="26"/>
  <c r="AR779" i="26"/>
  <c r="AR778" i="26"/>
  <c r="AR777" i="26"/>
  <c r="AR776" i="26"/>
  <c r="AR775" i="26"/>
  <c r="AR774" i="26"/>
  <c r="AR773" i="26"/>
  <c r="AR772" i="26"/>
  <c r="AR771" i="26"/>
  <c r="AR770" i="26"/>
  <c r="AR791" i="26"/>
  <c r="AR789" i="26"/>
  <c r="AR787" i="26"/>
  <c r="AR785" i="26"/>
  <c r="AR783" i="26"/>
  <c r="AR782" i="26"/>
  <c r="AR790" i="26"/>
  <c r="AR788" i="26"/>
  <c r="AR786" i="26"/>
  <c r="AR784" i="26"/>
  <c r="AR758" i="26"/>
  <c r="AR757" i="26"/>
  <c r="AR756" i="26"/>
  <c r="AR755" i="26"/>
  <c r="AR754" i="26"/>
  <c r="AR753" i="26"/>
  <c r="AR752" i="26"/>
  <c r="AR751" i="26"/>
  <c r="AR750" i="26"/>
  <c r="AR749" i="26"/>
  <c r="AR748" i="26"/>
  <c r="AR747" i="26"/>
  <c r="AR746" i="26"/>
  <c r="AR745" i="26"/>
  <c r="AR744" i="26"/>
  <c r="AR743" i="26"/>
  <c r="AR742" i="26"/>
  <c r="AR741" i="26"/>
  <c r="AR740" i="26"/>
  <c r="AR739" i="26"/>
  <c r="AR738" i="26"/>
  <c r="AR737" i="26"/>
  <c r="AR736" i="26"/>
  <c r="AR735" i="26"/>
  <c r="AR769" i="26"/>
  <c r="AR768" i="26"/>
  <c r="AR767" i="26"/>
  <c r="AR766" i="26"/>
  <c r="AR765" i="26"/>
  <c r="AR764" i="26"/>
  <c r="AR763" i="26"/>
  <c r="AR734" i="26"/>
  <c r="AR733" i="26"/>
  <c r="AR732" i="26"/>
  <c r="AR731" i="26"/>
  <c r="AR730" i="26"/>
  <c r="AR729" i="26"/>
  <c r="AR728" i="26"/>
  <c r="AR727" i="26"/>
  <c r="AR726" i="26"/>
  <c r="AR725" i="26"/>
  <c r="AR724" i="26"/>
  <c r="AR723" i="26"/>
  <c r="AR722" i="26"/>
  <c r="AR721" i="26"/>
  <c r="AR720" i="26"/>
  <c r="AR719" i="26"/>
  <c r="AR718" i="26"/>
  <c r="AR717" i="26"/>
  <c r="AR716" i="26"/>
  <c r="AR715" i="26"/>
  <c r="AR714" i="26"/>
  <c r="AR713" i="26"/>
  <c r="AR712" i="26"/>
  <c r="AR711" i="26"/>
  <c r="AR710" i="26"/>
  <c r="AR709" i="26"/>
  <c r="AR708" i="26"/>
  <c r="AR707" i="26"/>
  <c r="AR706" i="26"/>
  <c r="AR705" i="26"/>
  <c r="AR704" i="26"/>
  <c r="AR689" i="26"/>
  <c r="AR688" i="26"/>
  <c r="AR687" i="26"/>
  <c r="AR686" i="26"/>
  <c r="AR685" i="26"/>
  <c r="AR684" i="26"/>
  <c r="AR683" i="26"/>
  <c r="AR682" i="26"/>
  <c r="AR681" i="26"/>
  <c r="AR680" i="26"/>
  <c r="AR679" i="26"/>
  <c r="AR678" i="26"/>
  <c r="AR677" i="26"/>
  <c r="AR676" i="26"/>
  <c r="AR675" i="26"/>
  <c r="AR674" i="26"/>
  <c r="AR701" i="26"/>
  <c r="AR700" i="26"/>
  <c r="AR672" i="26"/>
  <c r="AR699" i="26"/>
  <c r="AR698" i="26"/>
  <c r="AR697" i="26"/>
  <c r="AR696" i="26"/>
  <c r="AR695" i="26"/>
  <c r="AR694" i="26"/>
  <c r="AR693" i="26"/>
  <c r="AR692" i="26"/>
  <c r="AR702" i="26"/>
  <c r="AR673" i="26"/>
  <c r="AR669" i="26"/>
  <c r="AR665" i="26"/>
  <c r="AR661" i="26"/>
  <c r="AR657" i="26"/>
  <c r="AR654" i="26"/>
  <c r="AR650" i="26"/>
  <c r="AR670" i="26"/>
  <c r="AR666" i="26"/>
  <c r="AR662" i="26"/>
  <c r="AR658" i="26"/>
  <c r="AR618" i="26"/>
  <c r="AR617" i="26"/>
  <c r="AR616" i="26"/>
  <c r="AR615" i="26"/>
  <c r="AR614" i="26"/>
  <c r="AR613" i="26"/>
  <c r="AR645" i="26"/>
  <c r="AR644" i="26"/>
  <c r="AR643" i="26"/>
  <c r="AR642" i="26"/>
  <c r="AR641" i="26"/>
  <c r="AR640" i="26"/>
  <c r="AR639" i="26"/>
  <c r="AR638" i="26"/>
  <c r="AR637" i="26"/>
  <c r="AR636" i="26"/>
  <c r="AR635" i="26"/>
  <c r="AR634" i="26"/>
  <c r="AR633" i="26"/>
  <c r="AR632" i="26"/>
  <c r="AR631" i="26"/>
  <c r="AR630" i="26"/>
  <c r="AR629" i="26"/>
  <c r="AR628" i="26"/>
  <c r="AR627" i="26"/>
  <c r="AR626" i="26"/>
  <c r="AR625" i="26"/>
  <c r="AR624" i="26"/>
  <c r="AR623" i="26"/>
  <c r="AR671" i="26"/>
  <c r="AR667" i="26"/>
  <c r="AR663" i="26"/>
  <c r="AR659" i="26"/>
  <c r="AR655" i="26"/>
  <c r="AR648" i="26"/>
  <c r="AR652" i="26"/>
  <c r="AR651" i="26"/>
  <c r="AR649" i="26"/>
  <c r="AR646" i="26"/>
  <c r="AR703" i="26"/>
  <c r="AR668" i="26"/>
  <c r="AR664" i="26"/>
  <c r="AR660" i="26"/>
  <c r="AR656" i="26"/>
  <c r="AR653" i="26"/>
  <c r="AR647" i="26"/>
  <c r="AR612" i="26"/>
  <c r="AR611" i="26"/>
  <c r="AR610" i="26"/>
  <c r="AR609" i="26"/>
  <c r="AR608" i="26"/>
  <c r="AR607" i="26"/>
  <c r="AR606" i="26"/>
  <c r="AR605" i="26"/>
  <c r="AR604" i="26"/>
  <c r="AR603" i="26"/>
  <c r="AR602" i="26"/>
  <c r="AR601" i="26"/>
  <c r="AR600" i="26"/>
  <c r="AR599" i="26"/>
  <c r="AR598" i="26"/>
  <c r="AR597" i="26"/>
  <c r="AR596" i="26"/>
  <c r="AR595" i="26"/>
  <c r="AR594" i="26"/>
  <c r="AR593" i="26"/>
  <c r="AR592" i="26"/>
  <c r="AR591" i="26"/>
  <c r="AR590" i="26"/>
  <c r="AR589" i="26"/>
  <c r="AR588" i="26"/>
  <c r="AR587" i="26"/>
  <c r="AR586" i="26"/>
  <c r="AR585" i="26"/>
  <c r="AR584" i="26"/>
  <c r="AR583" i="26"/>
  <c r="AR582" i="26"/>
  <c r="AR581" i="26"/>
  <c r="AR580" i="26"/>
  <c r="AR579" i="26"/>
  <c r="AR578" i="26"/>
  <c r="AR577" i="26"/>
  <c r="AR576" i="26"/>
  <c r="AR575" i="26"/>
  <c r="AR574" i="26"/>
  <c r="AR573" i="26"/>
  <c r="AR572" i="26"/>
  <c r="AR571" i="26"/>
  <c r="AR570" i="26"/>
  <c r="AR569" i="26"/>
  <c r="AR568" i="26"/>
  <c r="AR567" i="26"/>
  <c r="AR566" i="26"/>
  <c r="AR565" i="26"/>
  <c r="AR564" i="26"/>
  <c r="AR563" i="26"/>
  <c r="AR562" i="26"/>
  <c r="AR561" i="26"/>
  <c r="AR560" i="26"/>
  <c r="AR559" i="26"/>
  <c r="AR558" i="26"/>
  <c r="AR557" i="26"/>
  <c r="AR556" i="26"/>
  <c r="AR554" i="26"/>
  <c r="AR553" i="26"/>
  <c r="AR549" i="26"/>
  <c r="AR548" i="26"/>
  <c r="AR547" i="26"/>
  <c r="AR546" i="26"/>
  <c r="AR545" i="26"/>
  <c r="AR544" i="26"/>
  <c r="AR543" i="26"/>
  <c r="AR542" i="26"/>
  <c r="AR541" i="26"/>
  <c r="AR540" i="26"/>
  <c r="AR539" i="26"/>
  <c r="AR538" i="26"/>
  <c r="AR537" i="26"/>
  <c r="AR536" i="26"/>
  <c r="AR535" i="26"/>
  <c r="AR534" i="26"/>
  <c r="AR533" i="26"/>
  <c r="AR532" i="26"/>
  <c r="AR531" i="26"/>
  <c r="AR530" i="26"/>
  <c r="AR529" i="26"/>
  <c r="AR528" i="26"/>
  <c r="AR527" i="26"/>
  <c r="AR552" i="26"/>
  <c r="AR526" i="26"/>
  <c r="AR524" i="26"/>
  <c r="AR555" i="26"/>
  <c r="AR523" i="26"/>
  <c r="AR522" i="26"/>
  <c r="AR521" i="26"/>
  <c r="AR520" i="26"/>
  <c r="AR519" i="26"/>
  <c r="AR518" i="26"/>
  <c r="AR517" i="26"/>
  <c r="AR516" i="26"/>
  <c r="AR515" i="26"/>
  <c r="AR514" i="26"/>
  <c r="AR513" i="26"/>
  <c r="AR512" i="26"/>
  <c r="AR511" i="26"/>
  <c r="AR510" i="26"/>
  <c r="AR509" i="26"/>
  <c r="AR508" i="26"/>
  <c r="AR507" i="26"/>
  <c r="AR506" i="26"/>
  <c r="AR505" i="26"/>
  <c r="AR504" i="26"/>
  <c r="AR503" i="26"/>
  <c r="AR502" i="26"/>
  <c r="AR501" i="26"/>
  <c r="AR500" i="26"/>
  <c r="AR499" i="26"/>
  <c r="AR498" i="26"/>
  <c r="AR497" i="26"/>
  <c r="AR496" i="26"/>
  <c r="AR495" i="26"/>
  <c r="AR494" i="26"/>
  <c r="AR493" i="26"/>
  <c r="AR492" i="26"/>
  <c r="AR491" i="26"/>
  <c r="AR490" i="26"/>
  <c r="AR489" i="26"/>
  <c r="AR488" i="26"/>
  <c r="AR487" i="26"/>
  <c r="AR486" i="26"/>
  <c r="AR485" i="26"/>
  <c r="AR484" i="26"/>
  <c r="AR483" i="26"/>
  <c r="AR525" i="26"/>
  <c r="AQ26" i="79" l="1"/>
  <c r="AQ83" i="82"/>
  <c r="AQ83" i="81"/>
  <c r="AM75" i="82"/>
  <c r="AM56" i="82"/>
  <c r="S23" i="17"/>
  <c r="Y23" i="17"/>
  <c r="V23" i="17"/>
  <c r="W23" i="17"/>
  <c r="Q23" i="17"/>
  <c r="U23" i="17"/>
  <c r="R23" i="17"/>
  <c r="X23" i="17"/>
  <c r="P23" i="17"/>
  <c r="Z23" i="17"/>
  <c r="AB23" i="17"/>
  <c r="T23" i="17"/>
  <c r="AA23" i="17"/>
  <c r="AN57" i="71"/>
  <c r="AM44" i="73"/>
  <c r="AK80" i="82"/>
  <c r="AO33" i="71"/>
  <c r="AO19" i="82" s="1"/>
  <c r="AF68" i="71"/>
  <c r="AM63" i="71"/>
  <c r="AM64" i="71" s="1"/>
  <c r="AM68" i="71" s="1"/>
  <c r="AM73" i="82"/>
  <c r="AM79" i="82" s="1"/>
  <c r="J8" i="81"/>
  <c r="J8" i="82"/>
  <c r="AP8" i="81"/>
  <c r="AP8" i="82"/>
  <c r="AO30" i="73"/>
  <c r="AO13" i="82" s="1"/>
  <c r="AN25" i="82"/>
  <c r="AQ9" i="81"/>
  <c r="AQ80" i="81" s="1"/>
  <c r="AQ84" i="81" s="1"/>
  <c r="AQ9" i="82"/>
  <c r="AN41" i="73"/>
  <c r="AL77" i="82"/>
  <c r="AL78" i="82" s="1"/>
  <c r="AK63" i="71"/>
  <c r="AK64" i="71" s="1"/>
  <c r="AK68" i="71" s="1"/>
  <c r="AJ63" i="71"/>
  <c r="AJ64" i="71" s="1"/>
  <c r="AJ68" i="71" s="1"/>
  <c r="AP14" i="71"/>
  <c r="AP14" i="73"/>
  <c r="AQ71" i="2"/>
  <c r="BB84" i="26"/>
  <c r="BB85" i="26"/>
  <c r="E24" i="67"/>
  <c r="AO23" i="79"/>
  <c r="AO27" i="79" s="1"/>
  <c r="AL40" i="72"/>
  <c r="AL42" i="72" s="1"/>
  <c r="AP22" i="77"/>
  <c r="Z24" i="67" s="1"/>
  <c r="AL45" i="73"/>
  <c r="AL49" i="73" s="1"/>
  <c r="AL64" i="71"/>
  <c r="AL68" i="71" s="1"/>
  <c r="AR25" i="26"/>
  <c r="AQ12" i="2"/>
  <c r="AQ8" i="17"/>
  <c r="AP8" i="77"/>
  <c r="AP8" i="72"/>
  <c r="A24" i="67"/>
  <c r="AP8" i="73"/>
  <c r="AP8" i="71"/>
  <c r="AP8" i="79"/>
  <c r="AQ435" i="26"/>
  <c r="AQ368" i="26"/>
  <c r="AQ378" i="26"/>
  <c r="AQ376" i="26"/>
  <c r="AQ340" i="26"/>
  <c r="AQ306" i="26"/>
  <c r="AQ328" i="26"/>
  <c r="AQ380" i="26"/>
  <c r="AQ372" i="26"/>
  <c r="AQ337" i="26"/>
  <c r="AQ359" i="26"/>
  <c r="AQ423" i="26"/>
  <c r="AQ356" i="26"/>
  <c r="AQ364" i="26"/>
  <c r="AQ362" i="26"/>
  <c r="AQ321" i="26"/>
  <c r="AQ348" i="26"/>
  <c r="AQ335" i="26"/>
  <c r="AQ429" i="26"/>
  <c r="AQ365" i="26"/>
  <c r="AQ366" i="26"/>
  <c r="AQ426" i="26"/>
  <c r="AQ434" i="26"/>
  <c r="AQ354" i="26"/>
  <c r="AQ352" i="26"/>
  <c r="AQ361" i="26"/>
  <c r="AQ309" i="26"/>
  <c r="AQ336" i="26"/>
  <c r="AQ375" i="26"/>
  <c r="AQ349" i="26"/>
  <c r="AQ381" i="26"/>
  <c r="AQ404" i="26"/>
  <c r="AQ355" i="26"/>
  <c r="AR302" i="26"/>
  <c r="AQ433" i="26"/>
  <c r="AQ422" i="26"/>
  <c r="AQ326" i="26"/>
  <c r="AQ399" i="26"/>
  <c r="AQ329" i="26"/>
  <c r="AQ316" i="26"/>
  <c r="AQ332" i="26"/>
  <c r="AQ385" i="26"/>
  <c r="AQ427" i="26"/>
  <c r="AQ421" i="26"/>
  <c r="AQ424" i="26"/>
  <c r="AQ415" i="26"/>
  <c r="AQ413" i="26"/>
  <c r="AQ314" i="26"/>
  <c r="AQ320" i="26"/>
  <c r="AQ317" i="26"/>
  <c r="AQ347" i="26"/>
  <c r="AQ419" i="26"/>
  <c r="AQ386" i="26"/>
  <c r="AQ313" i="26"/>
  <c r="AQ420" i="26"/>
  <c r="AQ407" i="26"/>
  <c r="AQ403" i="26"/>
  <c r="AQ401" i="26"/>
  <c r="AQ312" i="26"/>
  <c r="AQ308" i="26"/>
  <c r="AQ305" i="26"/>
  <c r="AQ358" i="26"/>
  <c r="AQ373" i="26"/>
  <c r="AQ432" i="26"/>
  <c r="AQ351" i="26"/>
  <c r="AQ330" i="26"/>
  <c r="AQ395" i="26"/>
  <c r="AQ391" i="26"/>
  <c r="AQ389" i="26"/>
  <c r="AQ342" i="26"/>
  <c r="AQ350" i="26"/>
  <c r="AQ346" i="26"/>
  <c r="AQ310" i="26"/>
  <c r="AQ325" i="26"/>
  <c r="AQ428" i="26"/>
  <c r="AQ324" i="26"/>
  <c r="AQ410" i="26"/>
  <c r="AQ383" i="26"/>
  <c r="AQ379" i="26"/>
  <c r="AQ377" i="26"/>
  <c r="AQ323" i="26"/>
  <c r="AQ338" i="26"/>
  <c r="AQ334" i="26"/>
  <c r="AQ384" i="26"/>
  <c r="AQ333" i="26"/>
  <c r="AQ344" i="26"/>
  <c r="AQ396" i="26"/>
  <c r="AQ343" i="26"/>
  <c r="AQ417" i="26"/>
  <c r="AQ371" i="26"/>
  <c r="AQ353" i="26"/>
  <c r="AQ363" i="26"/>
  <c r="AQ311" i="26"/>
  <c r="AQ319" i="26"/>
  <c r="AQ327" i="26"/>
  <c r="AQ331" i="26"/>
  <c r="AQ345" i="26"/>
  <c r="AQ430" i="26"/>
  <c r="AQ408" i="26"/>
  <c r="AQ374" i="26"/>
  <c r="AQ436" i="26"/>
  <c r="AQ406" i="26"/>
  <c r="AQ414" i="26"/>
  <c r="AQ412" i="26"/>
  <c r="AQ341" i="26"/>
  <c r="AQ307" i="26"/>
  <c r="AQ315" i="26"/>
  <c r="AQ405" i="26"/>
  <c r="AQ367" i="26"/>
  <c r="AQ409" i="26"/>
  <c r="AQ392" i="26"/>
  <c r="AQ416" i="26"/>
  <c r="AQ394" i="26"/>
  <c r="AQ402" i="26"/>
  <c r="AQ400" i="26"/>
  <c r="AQ322" i="26"/>
  <c r="AQ387" i="26"/>
  <c r="AQ303" i="26"/>
  <c r="AQ339" i="26"/>
  <c r="AQ393" i="26"/>
  <c r="AQ398" i="26"/>
  <c r="AQ357" i="26"/>
  <c r="AQ425" i="26"/>
  <c r="AQ382" i="26"/>
  <c r="AQ390" i="26"/>
  <c r="AQ388" i="26"/>
  <c r="AQ411" i="26"/>
  <c r="AQ318" i="26"/>
  <c r="AQ304" i="26"/>
  <c r="AQ418" i="26"/>
  <c r="AQ397" i="26"/>
  <c r="AQ431" i="26"/>
  <c r="AQ360" i="26"/>
  <c r="AQ9" i="73"/>
  <c r="B25" i="67"/>
  <c r="AQ9" i="71"/>
  <c r="AQ9" i="77"/>
  <c r="AQ18" i="77" s="1"/>
  <c r="AQ9" i="72"/>
  <c r="AQ9" i="79"/>
  <c r="AQ41" i="17"/>
  <c r="J8" i="71"/>
  <c r="J8" i="72"/>
  <c r="J8" i="73"/>
  <c r="J8" i="79"/>
  <c r="J8" i="77"/>
  <c r="AQ28" i="17"/>
  <c r="AQ67" i="71"/>
  <c r="AQ39" i="17"/>
  <c r="AQ45" i="72"/>
  <c r="AQ48" i="73"/>
  <c r="AQ21" i="77"/>
  <c r="AD43" i="26"/>
  <c r="AS26" i="26"/>
  <c r="AF18" i="17" s="1"/>
  <c r="AR31" i="26"/>
  <c r="AR84" i="82" s="1"/>
  <c r="AR30" i="26"/>
  <c r="AS1037" i="26"/>
  <c r="AS1036" i="26"/>
  <c r="AS1035" i="26"/>
  <c r="AS1034" i="26"/>
  <c r="AS1033" i="26"/>
  <c r="AS1032" i="26"/>
  <c r="AS1031" i="26"/>
  <c r="AS1030" i="26"/>
  <c r="AS1029" i="26"/>
  <c r="AS1028" i="26"/>
  <c r="AS1027" i="26"/>
  <c r="AS1026" i="26"/>
  <c r="AS1025" i="26"/>
  <c r="AS1024" i="26"/>
  <c r="AT482" i="26"/>
  <c r="AS1038" i="26"/>
  <c r="AS1023" i="26"/>
  <c r="AS1022" i="26"/>
  <c r="AS1021" i="26"/>
  <c r="AS1020" i="26"/>
  <c r="AS1019" i="26"/>
  <c r="AS1018" i="26"/>
  <c r="AS1017" i="26"/>
  <c r="AS1016" i="26"/>
  <c r="AS1015" i="26"/>
  <c r="AS1014" i="26"/>
  <c r="AS1013" i="26"/>
  <c r="AS1012" i="26"/>
  <c r="AS1011" i="26"/>
  <c r="AS1010" i="26"/>
  <c r="AS1009" i="26"/>
  <c r="AS1008" i="26"/>
  <c r="AS1007" i="26"/>
  <c r="AS1006" i="26"/>
  <c r="AS1005" i="26"/>
  <c r="AS1004" i="26"/>
  <c r="AS1003" i="26"/>
  <c r="AS1002" i="26"/>
  <c r="AS1001" i="26"/>
  <c r="AS1000" i="26"/>
  <c r="AS999" i="26"/>
  <c r="AS998" i="26"/>
  <c r="AS997" i="26"/>
  <c r="AS996" i="26"/>
  <c r="AS995" i="26"/>
  <c r="AS994" i="26"/>
  <c r="AS993" i="26"/>
  <c r="AS992" i="26"/>
  <c r="AS991" i="26"/>
  <c r="AS990" i="26"/>
  <c r="AS989" i="26"/>
  <c r="AS988" i="26"/>
  <c r="AS987" i="26"/>
  <c r="AS986" i="26"/>
  <c r="AS985" i="26"/>
  <c r="AS984" i="26"/>
  <c r="AS983" i="26"/>
  <c r="AS982" i="26"/>
  <c r="AS969" i="26"/>
  <c r="AS968" i="26"/>
  <c r="AS981" i="26"/>
  <c r="AS980" i="26"/>
  <c r="AS979" i="26"/>
  <c r="AS978" i="26"/>
  <c r="AS977" i="26"/>
  <c r="AS976" i="26"/>
  <c r="AS975" i="26"/>
  <c r="AS974" i="26"/>
  <c r="AS973" i="26"/>
  <c r="AS972" i="26"/>
  <c r="AS967" i="26"/>
  <c r="AS966" i="26"/>
  <c r="AS965" i="26"/>
  <c r="AS964" i="26"/>
  <c r="AS963" i="26"/>
  <c r="AS962" i="26"/>
  <c r="AS961" i="26"/>
  <c r="AS960" i="26"/>
  <c r="AS959" i="26"/>
  <c r="AS958" i="26"/>
  <c r="AS957" i="26"/>
  <c r="AS956" i="26"/>
  <c r="AS955" i="26"/>
  <c r="AS954" i="26"/>
  <c r="AS953" i="26"/>
  <c r="AS952" i="26"/>
  <c r="AS951" i="26"/>
  <c r="AS950" i="26"/>
  <c r="AS949" i="26"/>
  <c r="AS948" i="26"/>
  <c r="AS947" i="26"/>
  <c r="AS946" i="26"/>
  <c r="AS945" i="26"/>
  <c r="AS944" i="26"/>
  <c r="AS943" i="26"/>
  <c r="AS942" i="26"/>
  <c r="AS924" i="26"/>
  <c r="AS921" i="26"/>
  <c r="AS920" i="26"/>
  <c r="AS919" i="26"/>
  <c r="AS918" i="26"/>
  <c r="AS917" i="26"/>
  <c r="AS936" i="26"/>
  <c r="AS930" i="26"/>
  <c r="AS928" i="26"/>
  <c r="AS941" i="26"/>
  <c r="AS935" i="26"/>
  <c r="AS922" i="26"/>
  <c r="AS940" i="26"/>
  <c r="AS934" i="26"/>
  <c r="AS929" i="26"/>
  <c r="AS926" i="26"/>
  <c r="AS927" i="26"/>
  <c r="AS939" i="26"/>
  <c r="AS933" i="26"/>
  <c r="AS925" i="26"/>
  <c r="AS938" i="26"/>
  <c r="AS932" i="26"/>
  <c r="AS923" i="26"/>
  <c r="AS903" i="26"/>
  <c r="AS898" i="26"/>
  <c r="AS891" i="26"/>
  <c r="AS890" i="26"/>
  <c r="AS889" i="26"/>
  <c r="AS888" i="26"/>
  <c r="AS893" i="26"/>
  <c r="AS910" i="26"/>
  <c r="AS907" i="26"/>
  <c r="AS904" i="26"/>
  <c r="AS916" i="26"/>
  <c r="AS913" i="26"/>
  <c r="AS895" i="26"/>
  <c r="AS897" i="26"/>
  <c r="AS931" i="26"/>
  <c r="AS911" i="26"/>
  <c r="AS908" i="26"/>
  <c r="AS905" i="26"/>
  <c r="AS915" i="26"/>
  <c r="AS937" i="26"/>
  <c r="AS894" i="26"/>
  <c r="AS892" i="26"/>
  <c r="AS914" i="26"/>
  <c r="AS887" i="26"/>
  <c r="AS886" i="26"/>
  <c r="AS912" i="26"/>
  <c r="AS909" i="26"/>
  <c r="AS906" i="26"/>
  <c r="AS885" i="26"/>
  <c r="AS884" i="26"/>
  <c r="AS883" i="26"/>
  <c r="AS882" i="26"/>
  <c r="AS881" i="26"/>
  <c r="AS880" i="26"/>
  <c r="AS879" i="26"/>
  <c r="AS878" i="26"/>
  <c r="AS877" i="26"/>
  <c r="AS876" i="26"/>
  <c r="AS875" i="26"/>
  <c r="AS874" i="26"/>
  <c r="AS873" i="26"/>
  <c r="AS896" i="26"/>
  <c r="AS872" i="26"/>
  <c r="AS871" i="26"/>
  <c r="AS870" i="26"/>
  <c r="AS869" i="26"/>
  <c r="AS868" i="26"/>
  <c r="AS867" i="26"/>
  <c r="AS866" i="26"/>
  <c r="AS865" i="26"/>
  <c r="AS864" i="26"/>
  <c r="AS863" i="26"/>
  <c r="AS862" i="26"/>
  <c r="AS861" i="26"/>
  <c r="AS860" i="26"/>
  <c r="AS859" i="26"/>
  <c r="AS858" i="26"/>
  <c r="AS857" i="26"/>
  <c r="AS856" i="26"/>
  <c r="AS855" i="26"/>
  <c r="AS854" i="26"/>
  <c r="AS853" i="26"/>
  <c r="AS852" i="26"/>
  <c r="AS851" i="26"/>
  <c r="AS850" i="26"/>
  <c r="AS849" i="26"/>
  <c r="AS848" i="26"/>
  <c r="AS847" i="26"/>
  <c r="AS846" i="26"/>
  <c r="AS845" i="26"/>
  <c r="AS844" i="26"/>
  <c r="AS843" i="26"/>
  <c r="AS829" i="26"/>
  <c r="AS828" i="26"/>
  <c r="AS827" i="26"/>
  <c r="AS826" i="26"/>
  <c r="AS825" i="26"/>
  <c r="AS824" i="26"/>
  <c r="AS823" i="26"/>
  <c r="AS822" i="26"/>
  <c r="AS821" i="26"/>
  <c r="AS820" i="26"/>
  <c r="AS819" i="26"/>
  <c r="AS818" i="26"/>
  <c r="AS817" i="26"/>
  <c r="AS816" i="26"/>
  <c r="AS815" i="26"/>
  <c r="AS814" i="26"/>
  <c r="AS813" i="26"/>
  <c r="AS812" i="26"/>
  <c r="AS811" i="26"/>
  <c r="AS841" i="26"/>
  <c r="AS840" i="26"/>
  <c r="AS839" i="26"/>
  <c r="AS838" i="26"/>
  <c r="AS837" i="26"/>
  <c r="AS836" i="26"/>
  <c r="AS835" i="26"/>
  <c r="AS834" i="26"/>
  <c r="AS833" i="26"/>
  <c r="AS832" i="26"/>
  <c r="AS842" i="26"/>
  <c r="AS810" i="26"/>
  <c r="AS809" i="26"/>
  <c r="AS808" i="26"/>
  <c r="AS807" i="26"/>
  <c r="AS806" i="26"/>
  <c r="AS805" i="26"/>
  <c r="AS804" i="26"/>
  <c r="AS803" i="26"/>
  <c r="AS802" i="26"/>
  <c r="AS801" i="26"/>
  <c r="AS800" i="26"/>
  <c r="AS799" i="26"/>
  <c r="AS798" i="26"/>
  <c r="AS797" i="26"/>
  <c r="AS796" i="26"/>
  <c r="AS795" i="26"/>
  <c r="AS794" i="26"/>
  <c r="AS793" i="26"/>
  <c r="AS792" i="26"/>
  <c r="AS791" i="26"/>
  <c r="AS790" i="26"/>
  <c r="AS789" i="26"/>
  <c r="AS788" i="26"/>
  <c r="AS787" i="26"/>
  <c r="AS786" i="26"/>
  <c r="AS785" i="26"/>
  <c r="AS784" i="26"/>
  <c r="AS783" i="26"/>
  <c r="AS782" i="26"/>
  <c r="AS781" i="26"/>
  <c r="AS780" i="26"/>
  <c r="AS779" i="26"/>
  <c r="AS778" i="26"/>
  <c r="AS777" i="26"/>
  <c r="AS776" i="26"/>
  <c r="AS775" i="26"/>
  <c r="AS774" i="26"/>
  <c r="AS773" i="26"/>
  <c r="AS772" i="26"/>
  <c r="AS771" i="26"/>
  <c r="AS770" i="26"/>
  <c r="AS758" i="26"/>
  <c r="AS757" i="26"/>
  <c r="AS756" i="26"/>
  <c r="AS755" i="26"/>
  <c r="AS754" i="26"/>
  <c r="AS753" i="26"/>
  <c r="AS752" i="26"/>
  <c r="AS751" i="26"/>
  <c r="AS750" i="26"/>
  <c r="AS749" i="26"/>
  <c r="AS748" i="26"/>
  <c r="AS747" i="26"/>
  <c r="AS746" i="26"/>
  <c r="AS745" i="26"/>
  <c r="AS744" i="26"/>
  <c r="AS743" i="26"/>
  <c r="AS742" i="26"/>
  <c r="AS741" i="26"/>
  <c r="AS740" i="26"/>
  <c r="AS739" i="26"/>
  <c r="AS738" i="26"/>
  <c r="AS737" i="26"/>
  <c r="AS736" i="26"/>
  <c r="AS735" i="26"/>
  <c r="AS769" i="26"/>
  <c r="AS768" i="26"/>
  <c r="AS767" i="26"/>
  <c r="AS766" i="26"/>
  <c r="AS765" i="26"/>
  <c r="AS764" i="26"/>
  <c r="AS763" i="26"/>
  <c r="AS734" i="26"/>
  <c r="AS730" i="26"/>
  <c r="AS726" i="26"/>
  <c r="AS722" i="26"/>
  <c r="AS718" i="26"/>
  <c r="AS714" i="26"/>
  <c r="AS710" i="26"/>
  <c r="AS706" i="26"/>
  <c r="AS731" i="26"/>
  <c r="AS727" i="26"/>
  <c r="AS723" i="26"/>
  <c r="AS719" i="26"/>
  <c r="AS715" i="26"/>
  <c r="AS711" i="26"/>
  <c r="AS707" i="26"/>
  <c r="AS732" i="26"/>
  <c r="AS728" i="26"/>
  <c r="AS724" i="26"/>
  <c r="AS720" i="26"/>
  <c r="AS716" i="26"/>
  <c r="AS712" i="26"/>
  <c r="AS708" i="26"/>
  <c r="AS689" i="26"/>
  <c r="AS688" i="26"/>
  <c r="AS687" i="26"/>
  <c r="AS686" i="26"/>
  <c r="AS685" i="26"/>
  <c r="AS684" i="26"/>
  <c r="AS683" i="26"/>
  <c r="AS682" i="26"/>
  <c r="AS681" i="26"/>
  <c r="AS680" i="26"/>
  <c r="AS679" i="26"/>
  <c r="AS678" i="26"/>
  <c r="AS677" i="26"/>
  <c r="AS676" i="26"/>
  <c r="AS675" i="26"/>
  <c r="AS674" i="26"/>
  <c r="AS673" i="26"/>
  <c r="AS672" i="26"/>
  <c r="AS704" i="26"/>
  <c r="AS703" i="26"/>
  <c r="AS702" i="26"/>
  <c r="AS701" i="26"/>
  <c r="AS700" i="26"/>
  <c r="AS699" i="26"/>
  <c r="AS698" i="26"/>
  <c r="AS697" i="26"/>
  <c r="AS696" i="26"/>
  <c r="AS695" i="26"/>
  <c r="AS694" i="26"/>
  <c r="AS693" i="26"/>
  <c r="AS692" i="26"/>
  <c r="AS709" i="26"/>
  <c r="AS729" i="26"/>
  <c r="AS721" i="26"/>
  <c r="AS713" i="26"/>
  <c r="AS733" i="26"/>
  <c r="AS705" i="26"/>
  <c r="AS725" i="26"/>
  <c r="AS671" i="26"/>
  <c r="AS670" i="26"/>
  <c r="AS669" i="26"/>
  <c r="AS668" i="26"/>
  <c r="AS667" i="26"/>
  <c r="AS666" i="26"/>
  <c r="AS665" i="26"/>
  <c r="AS664" i="26"/>
  <c r="AS663" i="26"/>
  <c r="AS662" i="26"/>
  <c r="AS661" i="26"/>
  <c r="AS660" i="26"/>
  <c r="AS659" i="26"/>
  <c r="AS658" i="26"/>
  <c r="AS657" i="26"/>
  <c r="AS656" i="26"/>
  <c r="AS655" i="26"/>
  <c r="AS654" i="26"/>
  <c r="AS653" i="26"/>
  <c r="AS652" i="26"/>
  <c r="AS651" i="26"/>
  <c r="AS650" i="26"/>
  <c r="AS649" i="26"/>
  <c r="AS648" i="26"/>
  <c r="AS717" i="26"/>
  <c r="AS618" i="26"/>
  <c r="AS617" i="26"/>
  <c r="AS616" i="26"/>
  <c r="AS615" i="26"/>
  <c r="AS614" i="26"/>
  <c r="AS613" i="26"/>
  <c r="AS645" i="26"/>
  <c r="AS644" i="26"/>
  <c r="AS643" i="26"/>
  <c r="AS642" i="26"/>
  <c r="AS641" i="26"/>
  <c r="AS640" i="26"/>
  <c r="AS639" i="26"/>
  <c r="AS638" i="26"/>
  <c r="AS637" i="26"/>
  <c r="AS636" i="26"/>
  <c r="AS635" i="26"/>
  <c r="AS634" i="26"/>
  <c r="AS633" i="26"/>
  <c r="AS632" i="26"/>
  <c r="AS631" i="26"/>
  <c r="AS630" i="26"/>
  <c r="AS629" i="26"/>
  <c r="AS628" i="26"/>
  <c r="AS627" i="26"/>
  <c r="AS626" i="26"/>
  <c r="AS625" i="26"/>
  <c r="AS624" i="26"/>
  <c r="AS623" i="26"/>
  <c r="AS646" i="26"/>
  <c r="AS647" i="26"/>
  <c r="AS612" i="26"/>
  <c r="AS611" i="26"/>
  <c r="AS610" i="26"/>
  <c r="AS609" i="26"/>
  <c r="AS608" i="26"/>
  <c r="AS607" i="26"/>
  <c r="AS606" i="26"/>
  <c r="AS605" i="26"/>
  <c r="AS604" i="26"/>
  <c r="AS603" i="26"/>
  <c r="AS602" i="26"/>
  <c r="AS601" i="26"/>
  <c r="AS600" i="26"/>
  <c r="AS599" i="26"/>
  <c r="AS598" i="26"/>
  <c r="AS597" i="26"/>
  <c r="AS596" i="26"/>
  <c r="AS595" i="26"/>
  <c r="AS594" i="26"/>
  <c r="AS593" i="26"/>
  <c r="AS592" i="26"/>
  <c r="AS591" i="26"/>
  <c r="AS590" i="26"/>
  <c r="AS589" i="26"/>
  <c r="AS588" i="26"/>
  <c r="AS587" i="26"/>
  <c r="AS586" i="26"/>
  <c r="AS585" i="26"/>
  <c r="AS584" i="26"/>
  <c r="AS583" i="26"/>
  <c r="AS582" i="26"/>
  <c r="AS581" i="26"/>
  <c r="AS580" i="26"/>
  <c r="AS579" i="26"/>
  <c r="AS578" i="26"/>
  <c r="AS577" i="26"/>
  <c r="AS576" i="26"/>
  <c r="AS575" i="26"/>
  <c r="AS574" i="26"/>
  <c r="AS573" i="26"/>
  <c r="AS572" i="26"/>
  <c r="AS571" i="26"/>
  <c r="AS570" i="26"/>
  <c r="AS569" i="26"/>
  <c r="AS568" i="26"/>
  <c r="AS567" i="26"/>
  <c r="AS566" i="26"/>
  <c r="AS565" i="26"/>
  <c r="AS564" i="26"/>
  <c r="AS563" i="26"/>
  <c r="AS562" i="26"/>
  <c r="AS561" i="26"/>
  <c r="AS560" i="26"/>
  <c r="AS559" i="26"/>
  <c r="AS558" i="26"/>
  <c r="AS557" i="26"/>
  <c r="AS556" i="26"/>
  <c r="AS555" i="26"/>
  <c r="AS554" i="26"/>
  <c r="AS553" i="26"/>
  <c r="AS549" i="26"/>
  <c r="AS548" i="26"/>
  <c r="AS547" i="26"/>
  <c r="AS546" i="26"/>
  <c r="AS545" i="26"/>
  <c r="AS544" i="26"/>
  <c r="AS543" i="26"/>
  <c r="AS542" i="26"/>
  <c r="AS541" i="26"/>
  <c r="AS540" i="26"/>
  <c r="AS539" i="26"/>
  <c r="AS538" i="26"/>
  <c r="AS537" i="26"/>
  <c r="AS536" i="26"/>
  <c r="AS535" i="26"/>
  <c r="AS534" i="26"/>
  <c r="AS533" i="26"/>
  <c r="AS532" i="26"/>
  <c r="AS531" i="26"/>
  <c r="AS530" i="26"/>
  <c r="AS529" i="26"/>
  <c r="AS528" i="26"/>
  <c r="AS527" i="26"/>
  <c r="AS526" i="26"/>
  <c r="AS525" i="26"/>
  <c r="AS524" i="26"/>
  <c r="AS552" i="26"/>
  <c r="AS523" i="26"/>
  <c r="AS522" i="26"/>
  <c r="AS521" i="26"/>
  <c r="AS520" i="26"/>
  <c r="AS519" i="26"/>
  <c r="AS518" i="26"/>
  <c r="AS517" i="26"/>
  <c r="AS516" i="26"/>
  <c r="AS515" i="26"/>
  <c r="AS514" i="26"/>
  <c r="AS513" i="26"/>
  <c r="AS512" i="26"/>
  <c r="AS511" i="26"/>
  <c r="AS510" i="26"/>
  <c r="AS509" i="26"/>
  <c r="AS508" i="26"/>
  <c r="AS507" i="26"/>
  <c r="AS506" i="26"/>
  <c r="AS505" i="26"/>
  <c r="AS504" i="26"/>
  <c r="AS503" i="26"/>
  <c r="AS502" i="26"/>
  <c r="AS501" i="26"/>
  <c r="AS500" i="26"/>
  <c r="AS499" i="26"/>
  <c r="AS498" i="26"/>
  <c r="AS497" i="26"/>
  <c r="AS496" i="26"/>
  <c r="AS495" i="26"/>
  <c r="AS494" i="26"/>
  <c r="AS493" i="26"/>
  <c r="AS492" i="26"/>
  <c r="AS491" i="26"/>
  <c r="AS490" i="26"/>
  <c r="AS489" i="26"/>
  <c r="AS488" i="26"/>
  <c r="AS487" i="26"/>
  <c r="AS486" i="26"/>
  <c r="AS485" i="26"/>
  <c r="AS484" i="26"/>
  <c r="AS483" i="26"/>
  <c r="BB264" i="26"/>
  <c r="BB265" i="26"/>
  <c r="BC52" i="26"/>
  <c r="BD50" i="26"/>
  <c r="AR26" i="79" l="1"/>
  <c r="AR83" i="82"/>
  <c r="AR83" i="81"/>
  <c r="AO57" i="71"/>
  <c r="AN63" i="71"/>
  <c r="AN64" i="71" s="1"/>
  <c r="AN68" i="71" s="1"/>
  <c r="AO25" i="82"/>
  <c r="AO33" i="82" s="1"/>
  <c r="AO52" i="82" s="1"/>
  <c r="AP33" i="71"/>
  <c r="AP19" i="82" s="1"/>
  <c r="AN44" i="73"/>
  <c r="AL80" i="82"/>
  <c r="AL85" i="82"/>
  <c r="V20" i="67" s="1"/>
  <c r="AO63" i="71"/>
  <c r="AR9" i="81"/>
  <c r="AR80" i="81" s="1"/>
  <c r="AR84" i="81" s="1"/>
  <c r="AR9" i="82"/>
  <c r="AN76" i="82"/>
  <c r="AP30" i="73"/>
  <c r="AP13" i="82" s="1"/>
  <c r="AN33" i="82"/>
  <c r="AN52" i="82" s="1"/>
  <c r="AN41" i="82"/>
  <c r="AN60" i="82" s="1"/>
  <c r="AN37" i="82"/>
  <c r="AN56" i="82" s="1"/>
  <c r="AN45" i="82"/>
  <c r="AN64" i="82" s="1"/>
  <c r="AO41" i="73"/>
  <c r="AO44" i="73" s="1"/>
  <c r="AM76" i="82"/>
  <c r="AM77" i="82" s="1"/>
  <c r="AM78" i="82" s="1"/>
  <c r="AQ8" i="81"/>
  <c r="AQ8" i="82"/>
  <c r="AQ14" i="71"/>
  <c r="AQ14" i="73"/>
  <c r="AR71" i="2"/>
  <c r="BC85" i="26"/>
  <c r="BC84" i="26"/>
  <c r="AP23" i="79"/>
  <c r="AP27" i="79" s="1"/>
  <c r="AQ22" i="77"/>
  <c r="Z25" i="67" s="1"/>
  <c r="AM40" i="72"/>
  <c r="AM42" i="72" s="1"/>
  <c r="AR9" i="72"/>
  <c r="AR9" i="79"/>
  <c r="AR9" i="73"/>
  <c r="AR9" i="77"/>
  <c r="AR18" i="77" s="1"/>
  <c r="B26" i="67"/>
  <c r="AR9" i="71"/>
  <c r="E25" i="67"/>
  <c r="AD45" i="26"/>
  <c r="AD23" i="17" s="1"/>
  <c r="AE43" i="26"/>
  <c r="AR45" i="72"/>
  <c r="AR28" i="17"/>
  <c r="AR39" i="17"/>
  <c r="AR21" i="77"/>
  <c r="AR67" i="71"/>
  <c r="AR48" i="73"/>
  <c r="A25" i="67"/>
  <c r="AQ8" i="79"/>
  <c r="AQ8" i="77"/>
  <c r="AQ8" i="71"/>
  <c r="AQ8" i="72"/>
  <c r="AQ8" i="73"/>
  <c r="AS25" i="26"/>
  <c r="AR12" i="2"/>
  <c r="AR8" i="17"/>
  <c r="AM45" i="73"/>
  <c r="AM49" i="73" s="1"/>
  <c r="AR41" i="17"/>
  <c r="AR417" i="26"/>
  <c r="AR371" i="26"/>
  <c r="AR378" i="26"/>
  <c r="AR362" i="26"/>
  <c r="AR310" i="26"/>
  <c r="AR337" i="26"/>
  <c r="AR315" i="26"/>
  <c r="AR380" i="26"/>
  <c r="AR330" i="26"/>
  <c r="AR347" i="26"/>
  <c r="AR332" i="26"/>
  <c r="AR436" i="26"/>
  <c r="AR357" i="26"/>
  <c r="AR364" i="26"/>
  <c r="AR411" i="26"/>
  <c r="AR398" i="26"/>
  <c r="AR318" i="26"/>
  <c r="AR346" i="26"/>
  <c r="AR431" i="26"/>
  <c r="AR403" i="26"/>
  <c r="AR358" i="26"/>
  <c r="AR335" i="26"/>
  <c r="AR416" i="26"/>
  <c r="AR423" i="26"/>
  <c r="AR413" i="26"/>
  <c r="AR399" i="26"/>
  <c r="AR340" i="26"/>
  <c r="AR306" i="26"/>
  <c r="AR303" i="26"/>
  <c r="AR344" i="26"/>
  <c r="AR409" i="26"/>
  <c r="AR384" i="26"/>
  <c r="AR324" i="26"/>
  <c r="AR425" i="26"/>
  <c r="AR406" i="26"/>
  <c r="AR401" i="26"/>
  <c r="AR387" i="26"/>
  <c r="AR321" i="26"/>
  <c r="AR374" i="26"/>
  <c r="AR327" i="26"/>
  <c r="AR316" i="26"/>
  <c r="AR304" i="26"/>
  <c r="AR419" i="26"/>
  <c r="AR393" i="26"/>
  <c r="AR424" i="26"/>
  <c r="AR394" i="26"/>
  <c r="AR389" i="26"/>
  <c r="AR375" i="26"/>
  <c r="AR309" i="26"/>
  <c r="AR348" i="26"/>
  <c r="AR334" i="26"/>
  <c r="AR430" i="26"/>
  <c r="AR365" i="26"/>
  <c r="AR381" i="26"/>
  <c r="AR428" i="26"/>
  <c r="AR435" i="26"/>
  <c r="AR382" i="26"/>
  <c r="AR377" i="26"/>
  <c r="AR361" i="26"/>
  <c r="AR352" i="26"/>
  <c r="AR336" i="26"/>
  <c r="AR360" i="26"/>
  <c r="AR367" i="26"/>
  <c r="AR426" i="26"/>
  <c r="AR405" i="26"/>
  <c r="AR429" i="26"/>
  <c r="AR434" i="26"/>
  <c r="AR356" i="26"/>
  <c r="AR363" i="26"/>
  <c r="AR342" i="26"/>
  <c r="AR320" i="26"/>
  <c r="AR317" i="26"/>
  <c r="AR325" i="26"/>
  <c r="AR385" i="26"/>
  <c r="AR313" i="26"/>
  <c r="AR359" i="26"/>
  <c r="AR368" i="26"/>
  <c r="AR422" i="26"/>
  <c r="AR354" i="26"/>
  <c r="AR420" i="26"/>
  <c r="AR323" i="26"/>
  <c r="AR308" i="26"/>
  <c r="AR305" i="26"/>
  <c r="AR328" i="26"/>
  <c r="AR351" i="26"/>
  <c r="AR350" i="26"/>
  <c r="AR338" i="26"/>
  <c r="AR421" i="26"/>
  <c r="AR432" i="26"/>
  <c r="AR415" i="26"/>
  <c r="AR412" i="26"/>
  <c r="AR311" i="26"/>
  <c r="AR386" i="26"/>
  <c r="AR345" i="26"/>
  <c r="AR329" i="26"/>
  <c r="AR331" i="26"/>
  <c r="AR396" i="26"/>
  <c r="AR339" i="26"/>
  <c r="AR404" i="26"/>
  <c r="AR407" i="26"/>
  <c r="AR414" i="26"/>
  <c r="AR400" i="26"/>
  <c r="AR410" i="26"/>
  <c r="AR319" i="26"/>
  <c r="AR333" i="26"/>
  <c r="AR372" i="26"/>
  <c r="AR355" i="26"/>
  <c r="AR408" i="26"/>
  <c r="AR418" i="26"/>
  <c r="AR392" i="26"/>
  <c r="AR395" i="26"/>
  <c r="AR402" i="26"/>
  <c r="AR388" i="26"/>
  <c r="AR341" i="26"/>
  <c r="AR307" i="26"/>
  <c r="AR326" i="26"/>
  <c r="AR312" i="26"/>
  <c r="AR397" i="26"/>
  <c r="AR391" i="26"/>
  <c r="AR379" i="26"/>
  <c r="AR353" i="26"/>
  <c r="AS302" i="26"/>
  <c r="AR383" i="26"/>
  <c r="AR390" i="26"/>
  <c r="AR376" i="26"/>
  <c r="AR322" i="26"/>
  <c r="AR349" i="26"/>
  <c r="AR314" i="26"/>
  <c r="AR343" i="26"/>
  <c r="AR427" i="26"/>
  <c r="AR373" i="26"/>
  <c r="AR433" i="26"/>
  <c r="AR366" i="26"/>
  <c r="AT26" i="26"/>
  <c r="AG18" i="17" s="1"/>
  <c r="AS31" i="26"/>
  <c r="AS84" i="82" s="1"/>
  <c r="AS30" i="26"/>
  <c r="AU482" i="26"/>
  <c r="AT1037" i="26"/>
  <c r="AT1036" i="26"/>
  <c r="AT1035" i="26"/>
  <c r="AT1034" i="26"/>
  <c r="AT1033" i="26"/>
  <c r="AT1032" i="26"/>
  <c r="AT1031" i="26"/>
  <c r="AT1030" i="26"/>
  <c r="AT1029" i="26"/>
  <c r="AT1028" i="26"/>
  <c r="AT1027" i="26"/>
  <c r="AT1026" i="26"/>
  <c r="AT1025" i="26"/>
  <c r="AT1024" i="26"/>
  <c r="AT1038" i="26"/>
  <c r="AT1023" i="26"/>
  <c r="AT1022" i="26"/>
  <c r="AT1021" i="26"/>
  <c r="AT1020" i="26"/>
  <c r="AT1019" i="26"/>
  <c r="AT1018" i="26"/>
  <c r="AT1017" i="26"/>
  <c r="AT1016" i="26"/>
  <c r="AT1015" i="26"/>
  <c r="AT1014" i="26"/>
  <c r="AT1013" i="26"/>
  <c r="AT1012" i="26"/>
  <c r="AT1011" i="26"/>
  <c r="AT1010" i="26"/>
  <c r="AT1009" i="26"/>
  <c r="AT1008" i="26"/>
  <c r="AT1007" i="26"/>
  <c r="AT1006" i="26"/>
  <c r="AT1005" i="26"/>
  <c r="AT1004" i="26"/>
  <c r="AT1003" i="26"/>
  <c r="AT1002" i="26"/>
  <c r="AT1001" i="26"/>
  <c r="AT1000" i="26"/>
  <c r="AT999" i="26"/>
  <c r="AT998" i="26"/>
  <c r="AT997" i="26"/>
  <c r="AT996" i="26"/>
  <c r="AT995" i="26"/>
  <c r="AT994" i="26"/>
  <c r="AT993" i="26"/>
  <c r="AT992" i="26"/>
  <c r="AT991" i="26"/>
  <c r="AT990" i="26"/>
  <c r="AT989" i="26"/>
  <c r="AT988" i="26"/>
  <c r="AT987" i="26"/>
  <c r="AT986" i="26"/>
  <c r="AT985" i="26"/>
  <c r="AT984" i="26"/>
  <c r="AT983" i="26"/>
  <c r="AT982" i="26"/>
  <c r="AT969" i="26"/>
  <c r="AT968" i="26"/>
  <c r="AT981" i="26"/>
  <c r="AT980" i="26"/>
  <c r="AT979" i="26"/>
  <c r="AT978" i="26"/>
  <c r="AT977" i="26"/>
  <c r="AT976" i="26"/>
  <c r="AT975" i="26"/>
  <c r="AT974" i="26"/>
  <c r="AT973" i="26"/>
  <c r="AT972" i="26"/>
  <c r="AT967" i="26"/>
  <c r="AT966" i="26"/>
  <c r="AT965" i="26"/>
  <c r="AT964" i="26"/>
  <c r="AT963" i="26"/>
  <c r="AT962" i="26"/>
  <c r="AT961" i="26"/>
  <c r="AT960" i="26"/>
  <c r="AT959" i="26"/>
  <c r="AT958" i="26"/>
  <c r="AT957" i="26"/>
  <c r="AT956" i="26"/>
  <c r="AT955" i="26"/>
  <c r="AT954" i="26"/>
  <c r="AT953" i="26"/>
  <c r="AT952" i="26"/>
  <c r="AT951" i="26"/>
  <c r="AT950" i="26"/>
  <c r="AT949" i="26"/>
  <c r="AT948" i="26"/>
  <c r="AT947" i="26"/>
  <c r="AT946" i="26"/>
  <c r="AT945" i="26"/>
  <c r="AT944" i="26"/>
  <c r="AT943" i="26"/>
  <c r="AT942" i="26"/>
  <c r="AT936" i="26"/>
  <c r="AT930" i="26"/>
  <c r="AT928" i="26"/>
  <c r="AT941" i="26"/>
  <c r="AT935" i="26"/>
  <c r="AT922" i="26"/>
  <c r="AT940" i="26"/>
  <c r="AT934" i="26"/>
  <c r="AT929" i="26"/>
  <c r="AT926" i="26"/>
  <c r="AT927" i="26"/>
  <c r="AT939" i="26"/>
  <c r="AT933" i="26"/>
  <c r="AT925" i="26"/>
  <c r="AT938" i="26"/>
  <c r="AT932" i="26"/>
  <c r="AT923" i="26"/>
  <c r="AT893" i="26"/>
  <c r="AT917" i="26"/>
  <c r="AT910" i="26"/>
  <c r="AT907" i="26"/>
  <c r="AT904" i="26"/>
  <c r="AT918" i="26"/>
  <c r="AT916" i="26"/>
  <c r="AT913" i="26"/>
  <c r="AT895" i="26"/>
  <c r="AT919" i="26"/>
  <c r="AT924" i="26"/>
  <c r="AT920" i="26"/>
  <c r="AT897" i="26"/>
  <c r="AT931" i="26"/>
  <c r="AT921" i="26"/>
  <c r="AT911" i="26"/>
  <c r="AT908" i="26"/>
  <c r="AT905" i="26"/>
  <c r="AT915" i="26"/>
  <c r="AT937" i="26"/>
  <c r="AT894" i="26"/>
  <c r="AT892" i="26"/>
  <c r="AT912" i="26"/>
  <c r="AT909" i="26"/>
  <c r="AT906" i="26"/>
  <c r="AT896" i="26"/>
  <c r="AT914" i="26"/>
  <c r="AT898" i="26"/>
  <c r="AT887" i="26"/>
  <c r="AT891" i="26"/>
  <c r="AT886" i="26"/>
  <c r="AT890" i="26"/>
  <c r="AT888" i="26"/>
  <c r="AT903" i="26"/>
  <c r="AT884" i="26"/>
  <c r="AT878" i="26"/>
  <c r="AT873" i="26"/>
  <c r="AT883" i="26"/>
  <c r="AT877" i="26"/>
  <c r="AT874" i="26"/>
  <c r="AT882" i="26"/>
  <c r="AT876" i="26"/>
  <c r="AT881" i="26"/>
  <c r="AT875" i="26"/>
  <c r="AT889" i="26"/>
  <c r="AT880" i="26"/>
  <c r="AT872" i="26"/>
  <c r="AT871" i="26"/>
  <c r="AT870" i="26"/>
  <c r="AT869" i="26"/>
  <c r="AT868" i="26"/>
  <c r="AT867" i="26"/>
  <c r="AT866" i="26"/>
  <c r="AT865" i="26"/>
  <c r="AT864" i="26"/>
  <c r="AT885" i="26"/>
  <c r="AT879" i="26"/>
  <c r="AT860" i="26"/>
  <c r="AT851" i="26"/>
  <c r="AT845" i="26"/>
  <c r="AT829" i="26"/>
  <c r="AT828" i="26"/>
  <c r="AT827" i="26"/>
  <c r="AT826" i="26"/>
  <c r="AT825" i="26"/>
  <c r="AT824" i="26"/>
  <c r="AT823" i="26"/>
  <c r="AT822" i="26"/>
  <c r="AT821" i="26"/>
  <c r="AT820" i="26"/>
  <c r="AT819" i="26"/>
  <c r="AT818" i="26"/>
  <c r="AT817" i="26"/>
  <c r="AT816" i="26"/>
  <c r="AT815" i="26"/>
  <c r="AT814" i="26"/>
  <c r="AT813" i="26"/>
  <c r="AT812" i="26"/>
  <c r="AT811" i="26"/>
  <c r="AT856" i="26"/>
  <c r="AT850" i="26"/>
  <c r="AT844" i="26"/>
  <c r="AT841" i="26"/>
  <c r="AT840" i="26"/>
  <c r="AT839" i="26"/>
  <c r="AT838" i="26"/>
  <c r="AT837" i="26"/>
  <c r="AT836" i="26"/>
  <c r="AT835" i="26"/>
  <c r="AT834" i="26"/>
  <c r="AT833" i="26"/>
  <c r="AT832" i="26"/>
  <c r="AT861" i="26"/>
  <c r="AT857" i="26"/>
  <c r="AT855" i="26"/>
  <c r="AT849" i="26"/>
  <c r="AT843" i="26"/>
  <c r="AT842" i="26"/>
  <c r="AT862" i="26"/>
  <c r="AT858" i="26"/>
  <c r="AT854" i="26"/>
  <c r="AT848" i="26"/>
  <c r="AT853" i="26"/>
  <c r="AT847" i="26"/>
  <c r="AT852" i="26"/>
  <c r="AT846" i="26"/>
  <c r="AT859" i="26"/>
  <c r="AT863" i="26"/>
  <c r="AT810" i="26"/>
  <c r="AT806" i="26"/>
  <c r="AT802" i="26"/>
  <c r="AT798" i="26"/>
  <c r="AT791" i="26"/>
  <c r="AT789" i="26"/>
  <c r="AT787" i="26"/>
  <c r="AT785" i="26"/>
  <c r="AT807" i="26"/>
  <c r="AT803" i="26"/>
  <c r="AT799" i="26"/>
  <c r="AT808" i="26"/>
  <c r="AT804" i="26"/>
  <c r="AT800" i="26"/>
  <c r="AT796" i="26"/>
  <c r="AT783" i="26"/>
  <c r="AT795" i="26"/>
  <c r="AT782" i="26"/>
  <c r="AT794" i="26"/>
  <c r="AT790" i="26"/>
  <c r="AT788" i="26"/>
  <c r="AT786" i="26"/>
  <c r="AT784" i="26"/>
  <c r="AT809" i="26"/>
  <c r="AT805" i="26"/>
  <c r="AT801" i="26"/>
  <c r="AT797" i="26"/>
  <c r="AT793" i="26"/>
  <c r="AT758" i="26"/>
  <c r="AT757" i="26"/>
  <c r="AT756" i="26"/>
  <c r="AT755" i="26"/>
  <c r="AT754" i="26"/>
  <c r="AT753" i="26"/>
  <c r="AT752" i="26"/>
  <c r="AT751" i="26"/>
  <c r="AT750" i="26"/>
  <c r="AT749" i="26"/>
  <c r="AT748" i="26"/>
  <c r="AT747" i="26"/>
  <c r="AT746" i="26"/>
  <c r="AT745" i="26"/>
  <c r="AT744" i="26"/>
  <c r="AT743" i="26"/>
  <c r="AT742" i="26"/>
  <c r="AT741" i="26"/>
  <c r="AT740" i="26"/>
  <c r="AT739" i="26"/>
  <c r="AT738" i="26"/>
  <c r="AT737" i="26"/>
  <c r="AT736" i="26"/>
  <c r="AT735" i="26"/>
  <c r="AT778" i="26"/>
  <c r="AT774" i="26"/>
  <c r="AT769" i="26"/>
  <c r="AT768" i="26"/>
  <c r="AT767" i="26"/>
  <c r="AT766" i="26"/>
  <c r="AT765" i="26"/>
  <c r="AT764" i="26"/>
  <c r="AT763" i="26"/>
  <c r="AT779" i="26"/>
  <c r="AT775" i="26"/>
  <c r="AT780" i="26"/>
  <c r="AT776" i="26"/>
  <c r="AT772" i="26"/>
  <c r="AT771" i="26"/>
  <c r="AT770" i="26"/>
  <c r="AT777" i="26"/>
  <c r="AT781" i="26"/>
  <c r="AT773" i="26"/>
  <c r="AT792" i="26"/>
  <c r="AT734" i="26"/>
  <c r="AT733" i="26"/>
  <c r="AT732" i="26"/>
  <c r="AT731" i="26"/>
  <c r="AT730" i="26"/>
  <c r="AT729" i="26"/>
  <c r="AT728" i="26"/>
  <c r="AT727" i="26"/>
  <c r="AT726" i="26"/>
  <c r="AT725" i="26"/>
  <c r="AT724" i="26"/>
  <c r="AT723" i="26"/>
  <c r="AT722" i="26"/>
  <c r="AT721" i="26"/>
  <c r="AT720" i="26"/>
  <c r="AT719" i="26"/>
  <c r="AT718" i="26"/>
  <c r="AT717" i="26"/>
  <c r="AT716" i="26"/>
  <c r="AT715" i="26"/>
  <c r="AT714" i="26"/>
  <c r="AT713" i="26"/>
  <c r="AT712" i="26"/>
  <c r="AT711" i="26"/>
  <c r="AT710" i="26"/>
  <c r="AT709" i="26"/>
  <c r="AT708" i="26"/>
  <c r="AT707" i="26"/>
  <c r="AT706" i="26"/>
  <c r="AT705" i="26"/>
  <c r="AT704" i="26"/>
  <c r="AT689" i="26"/>
  <c r="AT688" i="26"/>
  <c r="AT687" i="26"/>
  <c r="AT686" i="26"/>
  <c r="AT685" i="26"/>
  <c r="AT684" i="26"/>
  <c r="AT683" i="26"/>
  <c r="AT682" i="26"/>
  <c r="AT681" i="26"/>
  <c r="AT680" i="26"/>
  <c r="AT679" i="26"/>
  <c r="AT678" i="26"/>
  <c r="AT677" i="26"/>
  <c r="AT676" i="26"/>
  <c r="AT675" i="26"/>
  <c r="AT703" i="26"/>
  <c r="AT702" i="26"/>
  <c r="AT701" i="26"/>
  <c r="AT700" i="26"/>
  <c r="AT699" i="26"/>
  <c r="AT698" i="26"/>
  <c r="AT697" i="26"/>
  <c r="AT696" i="26"/>
  <c r="AT695" i="26"/>
  <c r="AT694" i="26"/>
  <c r="AT693" i="26"/>
  <c r="AT692" i="26"/>
  <c r="AT672" i="26"/>
  <c r="AT671" i="26"/>
  <c r="AT670" i="26"/>
  <c r="AT669" i="26"/>
  <c r="AT668" i="26"/>
  <c r="AT667" i="26"/>
  <c r="AT666" i="26"/>
  <c r="AT665" i="26"/>
  <c r="AT664" i="26"/>
  <c r="AT663" i="26"/>
  <c r="AT662" i="26"/>
  <c r="AT661" i="26"/>
  <c r="AT660" i="26"/>
  <c r="AT659" i="26"/>
  <c r="AT658" i="26"/>
  <c r="AT657" i="26"/>
  <c r="AT656" i="26"/>
  <c r="AT655" i="26"/>
  <c r="AT654" i="26"/>
  <c r="AT653" i="26"/>
  <c r="AT652" i="26"/>
  <c r="AT651" i="26"/>
  <c r="AT650" i="26"/>
  <c r="AT649" i="26"/>
  <c r="AT648" i="26"/>
  <c r="AT647" i="26"/>
  <c r="AT646" i="26"/>
  <c r="AT674" i="26"/>
  <c r="AT673" i="26"/>
  <c r="AT618" i="26"/>
  <c r="AT617" i="26"/>
  <c r="AT616" i="26"/>
  <c r="AT615" i="26"/>
  <c r="AT614" i="26"/>
  <c r="AT613" i="26"/>
  <c r="AT645" i="26"/>
  <c r="AT644" i="26"/>
  <c r="AT643" i="26"/>
  <c r="AT642" i="26"/>
  <c r="AT641" i="26"/>
  <c r="AT640" i="26"/>
  <c r="AT639" i="26"/>
  <c r="AT638" i="26"/>
  <c r="AT637" i="26"/>
  <c r="AT636" i="26"/>
  <c r="AT635" i="26"/>
  <c r="AT634" i="26"/>
  <c r="AT633" i="26"/>
  <c r="AT632" i="26"/>
  <c r="AT631" i="26"/>
  <c r="AT630" i="26"/>
  <c r="AT629" i="26"/>
  <c r="AT628" i="26"/>
  <c r="AT627" i="26"/>
  <c r="AT626" i="26"/>
  <c r="AT625" i="26"/>
  <c r="AT624" i="26"/>
  <c r="AT623" i="26"/>
  <c r="AT612" i="26"/>
  <c r="AT611" i="26"/>
  <c r="AT610" i="26"/>
  <c r="AT609" i="26"/>
  <c r="AT608" i="26"/>
  <c r="AT607" i="26"/>
  <c r="AT606" i="26"/>
  <c r="AT605" i="26"/>
  <c r="AT604" i="26"/>
  <c r="AT603" i="26"/>
  <c r="AT602" i="26"/>
  <c r="AT601" i="26"/>
  <c r="AT600" i="26"/>
  <c r="AT599" i="26"/>
  <c r="AT598" i="26"/>
  <c r="AT597" i="26"/>
  <c r="AT596" i="26"/>
  <c r="AT595" i="26"/>
  <c r="AT594" i="26"/>
  <c r="AT593" i="26"/>
  <c r="AT592" i="26"/>
  <c r="AT591" i="26"/>
  <c r="AT590" i="26"/>
  <c r="AT589" i="26"/>
  <c r="AT588" i="26"/>
  <c r="AT587" i="26"/>
  <c r="AT586" i="26"/>
  <c r="AT585" i="26"/>
  <c r="AT584" i="26"/>
  <c r="AT583" i="26"/>
  <c r="AT582" i="26"/>
  <c r="AT554" i="26"/>
  <c r="AT553" i="26"/>
  <c r="AT580" i="26"/>
  <c r="AT576" i="26"/>
  <c r="AT572" i="26"/>
  <c r="AT568" i="26"/>
  <c r="AT564" i="26"/>
  <c r="AT563" i="26"/>
  <c r="AT562" i="26"/>
  <c r="AT560" i="26"/>
  <c r="AT581" i="26"/>
  <c r="AT577" i="26"/>
  <c r="AT573" i="26"/>
  <c r="AT569" i="26"/>
  <c r="AT565" i="26"/>
  <c r="AT559" i="26"/>
  <c r="AT549" i="26"/>
  <c r="AT548" i="26"/>
  <c r="AT547" i="26"/>
  <c r="AT546" i="26"/>
  <c r="AT545" i="26"/>
  <c r="AT544" i="26"/>
  <c r="AT543" i="26"/>
  <c r="AT542" i="26"/>
  <c r="AT541" i="26"/>
  <c r="AT540" i="26"/>
  <c r="AT539" i="26"/>
  <c r="AT538" i="26"/>
  <c r="AT537" i="26"/>
  <c r="AT536" i="26"/>
  <c r="AT535" i="26"/>
  <c r="AT534" i="26"/>
  <c r="AT533" i="26"/>
  <c r="AT532" i="26"/>
  <c r="AT531" i="26"/>
  <c r="AT530" i="26"/>
  <c r="AT529" i="26"/>
  <c r="AT528" i="26"/>
  <c r="AT527" i="26"/>
  <c r="AT526" i="26"/>
  <c r="AT525" i="26"/>
  <c r="AT524" i="26"/>
  <c r="AT558" i="26"/>
  <c r="AT552" i="26"/>
  <c r="AT561" i="26"/>
  <c r="AT557" i="26"/>
  <c r="AT578" i="26"/>
  <c r="AT574" i="26"/>
  <c r="AT570" i="26"/>
  <c r="AT566" i="26"/>
  <c r="AT556" i="26"/>
  <c r="AT555" i="26"/>
  <c r="AT579" i="26"/>
  <c r="AT575" i="26"/>
  <c r="AT571" i="26"/>
  <c r="AT567" i="26"/>
  <c r="AT523" i="26"/>
  <c r="AT522" i="26"/>
  <c r="AT521" i="26"/>
  <c r="AT520" i="26"/>
  <c r="AT519" i="26"/>
  <c r="AT518" i="26"/>
  <c r="AT517" i="26"/>
  <c r="AT516" i="26"/>
  <c r="AT515" i="26"/>
  <c r="AT514" i="26"/>
  <c r="AT513" i="26"/>
  <c r="AT512" i="26"/>
  <c r="AT511" i="26"/>
  <c r="AT510" i="26"/>
  <c r="AT509" i="26"/>
  <c r="AT508" i="26"/>
  <c r="AT507" i="26"/>
  <c r="AT506" i="26"/>
  <c r="AT505" i="26"/>
  <c r="AT504" i="26"/>
  <c r="AT503" i="26"/>
  <c r="AT502" i="26"/>
  <c r="AT501" i="26"/>
  <c r="AT500" i="26"/>
  <c r="AT499" i="26"/>
  <c r="AT498" i="26"/>
  <c r="AT497" i="26"/>
  <c r="AT496" i="26"/>
  <c r="AT495" i="26"/>
  <c r="AT494" i="26"/>
  <c r="AT493" i="26"/>
  <c r="AT492" i="26"/>
  <c r="AT491" i="26"/>
  <c r="AT490" i="26"/>
  <c r="AT489" i="26"/>
  <c r="AT488" i="26"/>
  <c r="AT487" i="26"/>
  <c r="AT486" i="26"/>
  <c r="AT485" i="26"/>
  <c r="AT484" i="26"/>
  <c r="AT483" i="26"/>
  <c r="BD52" i="26"/>
  <c r="BE50" i="26"/>
  <c r="BC264" i="26"/>
  <c r="BC265" i="26"/>
  <c r="AS26" i="79" l="1"/>
  <c r="AS83" i="82"/>
  <c r="AS83" i="81"/>
  <c r="AO45" i="82"/>
  <c r="AO64" i="82" s="1"/>
  <c r="AO37" i="82"/>
  <c r="AO56" i="82" s="1"/>
  <c r="AO41" i="82"/>
  <c r="AO60" i="82" s="1"/>
  <c r="AP57" i="71"/>
  <c r="AP63" i="71" s="1"/>
  <c r="AP25" i="82"/>
  <c r="AP37" i="82" s="1"/>
  <c r="AP56" i="82" s="1"/>
  <c r="AQ33" i="71"/>
  <c r="AQ19" i="82" s="1"/>
  <c r="AP41" i="73"/>
  <c r="AM80" i="82"/>
  <c r="AM85" i="82"/>
  <c r="V21" i="67" s="1"/>
  <c r="AO75" i="82"/>
  <c r="AR8" i="81"/>
  <c r="AR8" i="82"/>
  <c r="AQ30" i="73"/>
  <c r="AQ13" i="82" s="1"/>
  <c r="AN75" i="82"/>
  <c r="AN77" i="82" s="1"/>
  <c r="AN78" i="82" s="1"/>
  <c r="AO73" i="82"/>
  <c r="AO79" i="82" s="1"/>
  <c r="AO76" i="82"/>
  <c r="AN73" i="82"/>
  <c r="AN79" i="82" s="1"/>
  <c r="AS9" i="81"/>
  <c r="AS80" i="81" s="1"/>
  <c r="AS84" i="81" s="1"/>
  <c r="AS9" i="82"/>
  <c r="AR14" i="71"/>
  <c r="AR14" i="73"/>
  <c r="AR30" i="73" s="1"/>
  <c r="AR13" i="82" s="1"/>
  <c r="AS71" i="2"/>
  <c r="BD85" i="26"/>
  <c r="BD84" i="26"/>
  <c r="AQ23" i="79"/>
  <c r="AQ27" i="79" s="1"/>
  <c r="AR22" i="77"/>
  <c r="Z26" i="67" s="1"/>
  <c r="AN40" i="72"/>
  <c r="AN42" i="72" s="1"/>
  <c r="AN45" i="73"/>
  <c r="AN49" i="73" s="1"/>
  <c r="E26" i="67"/>
  <c r="AO45" i="73"/>
  <c r="AO49" i="73" s="1"/>
  <c r="AE45" i="26"/>
  <c r="AE23" i="17" s="1"/>
  <c r="AF43" i="26"/>
  <c r="AS41" i="17"/>
  <c r="A26" i="67"/>
  <c r="AR8" i="79"/>
  <c r="AR8" i="72"/>
  <c r="AR8" i="77"/>
  <c r="AR8" i="73"/>
  <c r="AR8" i="71"/>
  <c r="AS39" i="17"/>
  <c r="AS21" i="77"/>
  <c r="AS48" i="73"/>
  <c r="AS67" i="71"/>
  <c r="AS45" i="72"/>
  <c r="AS28" i="17"/>
  <c r="AS8" i="17"/>
  <c r="AT25" i="26"/>
  <c r="AS12" i="2"/>
  <c r="AO64" i="71"/>
  <c r="AO68" i="71" s="1"/>
  <c r="AT31" i="26"/>
  <c r="AT84" i="82" s="1"/>
  <c r="AU26" i="26"/>
  <c r="AH18" i="17" s="1"/>
  <c r="AT30" i="26"/>
  <c r="AS434" i="26"/>
  <c r="AS380" i="26"/>
  <c r="AS411" i="26"/>
  <c r="AS323" i="26"/>
  <c r="AS320" i="26"/>
  <c r="AS334" i="26"/>
  <c r="AS396" i="26"/>
  <c r="AS304" i="26"/>
  <c r="AS412" i="26"/>
  <c r="AS316" i="26"/>
  <c r="AS347" i="26"/>
  <c r="AS432" i="26"/>
  <c r="AS354" i="26"/>
  <c r="AS399" i="26"/>
  <c r="AS311" i="26"/>
  <c r="AS308" i="26"/>
  <c r="AS327" i="26"/>
  <c r="AS331" i="26"/>
  <c r="AS312" i="26"/>
  <c r="AS353" i="26"/>
  <c r="AS372" i="26"/>
  <c r="AS376" i="26"/>
  <c r="AS407" i="26"/>
  <c r="AS415" i="26"/>
  <c r="AS387" i="26"/>
  <c r="AS373" i="26"/>
  <c r="AS319" i="26"/>
  <c r="AS315" i="26"/>
  <c r="AS343" i="26"/>
  <c r="AS400" i="26"/>
  <c r="AS403" i="26"/>
  <c r="AS418" i="26"/>
  <c r="AS371" i="26"/>
  <c r="AS395" i="26"/>
  <c r="AS364" i="26"/>
  <c r="AS375" i="26"/>
  <c r="AS341" i="26"/>
  <c r="AS307" i="26"/>
  <c r="AS314" i="26"/>
  <c r="AS408" i="26"/>
  <c r="AS429" i="26"/>
  <c r="AS405" i="26"/>
  <c r="AS379" i="26"/>
  <c r="AS414" i="26"/>
  <c r="AS417" i="26"/>
  <c r="AS383" i="26"/>
  <c r="AS431" i="26"/>
  <c r="AS361" i="26"/>
  <c r="AS310" i="26"/>
  <c r="AS318" i="26"/>
  <c r="AS345" i="26"/>
  <c r="AS390" i="26"/>
  <c r="AS344" i="26"/>
  <c r="AS338" i="26"/>
  <c r="AS391" i="26"/>
  <c r="AS427" i="26"/>
  <c r="AT302" i="26"/>
  <c r="AS406" i="26"/>
  <c r="AS413" i="26"/>
  <c r="AS410" i="26"/>
  <c r="AS340" i="26"/>
  <c r="AS306" i="26"/>
  <c r="AS397" i="26"/>
  <c r="AS419" i="26"/>
  <c r="AS335" i="26"/>
  <c r="AS421" i="26"/>
  <c r="AS366" i="26"/>
  <c r="AS436" i="26"/>
  <c r="AS394" i="26"/>
  <c r="AS401" i="26"/>
  <c r="AS398" i="26"/>
  <c r="AS321" i="26"/>
  <c r="AS348" i="26"/>
  <c r="AS326" i="26"/>
  <c r="AS325" i="26"/>
  <c r="AS337" i="26"/>
  <c r="AS355" i="26"/>
  <c r="AS428" i="26"/>
  <c r="AS416" i="26"/>
  <c r="AS382" i="26"/>
  <c r="AS389" i="26"/>
  <c r="AS386" i="26"/>
  <c r="AS309" i="26"/>
  <c r="AS336" i="26"/>
  <c r="AS333" i="26"/>
  <c r="AS346" i="26"/>
  <c r="AS322" i="26"/>
  <c r="AS367" i="26"/>
  <c r="AS402" i="26"/>
  <c r="AS425" i="26"/>
  <c r="AS368" i="26"/>
  <c r="AS377" i="26"/>
  <c r="AS374" i="26"/>
  <c r="AS359" i="26"/>
  <c r="AS329" i="26"/>
  <c r="AS303" i="26"/>
  <c r="AS358" i="26"/>
  <c r="AS430" i="26"/>
  <c r="AS381" i="26"/>
  <c r="AS330" i="26"/>
  <c r="AS424" i="26"/>
  <c r="AS356" i="26"/>
  <c r="AS363" i="26"/>
  <c r="AS360" i="26"/>
  <c r="AS352" i="26"/>
  <c r="AS317" i="26"/>
  <c r="AS350" i="26"/>
  <c r="AS384" i="26"/>
  <c r="AS388" i="26"/>
  <c r="AS357" i="26"/>
  <c r="AS328" i="26"/>
  <c r="AS435" i="26"/>
  <c r="AS404" i="26"/>
  <c r="AS422" i="26"/>
  <c r="AS385" i="26"/>
  <c r="AS351" i="26"/>
  <c r="AS305" i="26"/>
  <c r="AS332" i="26"/>
  <c r="AS324" i="26"/>
  <c r="AS378" i="26"/>
  <c r="AS433" i="26"/>
  <c r="AS426" i="26"/>
  <c r="AS423" i="26"/>
  <c r="AS392" i="26"/>
  <c r="AS420" i="26"/>
  <c r="AS342" i="26"/>
  <c r="AS339" i="26"/>
  <c r="AS409" i="26"/>
  <c r="AS349" i="26"/>
  <c r="AS362" i="26"/>
  <c r="AS393" i="26"/>
  <c r="AS313" i="26"/>
  <c r="AS365" i="26"/>
  <c r="B27" i="67"/>
  <c r="AS9" i="73"/>
  <c r="AS9" i="79"/>
  <c r="AS9" i="72"/>
  <c r="AS9" i="71"/>
  <c r="AS9" i="77"/>
  <c r="AS18" i="77" s="1"/>
  <c r="AV482" i="26"/>
  <c r="AU1037" i="26"/>
  <c r="AU1036" i="26"/>
  <c r="AU1035" i="26"/>
  <c r="AU1034" i="26"/>
  <c r="AU1033" i="26"/>
  <c r="AU1032" i="26"/>
  <c r="AU1031" i="26"/>
  <c r="AU1030" i="26"/>
  <c r="AU1029" i="26"/>
  <c r="AU1028" i="26"/>
  <c r="AU1027" i="26"/>
  <c r="AU1026" i="26"/>
  <c r="AU1025" i="26"/>
  <c r="AU1024" i="26"/>
  <c r="AU1038" i="26"/>
  <c r="AU1023" i="26"/>
  <c r="AU1022" i="26"/>
  <c r="AU1021" i="26"/>
  <c r="AU1020" i="26"/>
  <c r="AU1019" i="26"/>
  <c r="AU1018" i="26"/>
  <c r="AU1017" i="26"/>
  <c r="AU1016" i="26"/>
  <c r="AU1015" i="26"/>
  <c r="AU1014" i="26"/>
  <c r="AU1013" i="26"/>
  <c r="AU1012" i="26"/>
  <c r="AU1011" i="26"/>
  <c r="AU1010" i="26"/>
  <c r="AU1009" i="26"/>
  <c r="AU1008" i="26"/>
  <c r="AU1007" i="26"/>
  <c r="AU1006" i="26"/>
  <c r="AU1005" i="26"/>
  <c r="AU1004" i="26"/>
  <c r="AU1003" i="26"/>
  <c r="AU1002" i="26"/>
  <c r="AU1001" i="26"/>
  <c r="AU1000" i="26"/>
  <c r="AU999" i="26"/>
  <c r="AU998" i="26"/>
  <c r="AU997" i="26"/>
  <c r="AU996" i="26"/>
  <c r="AU995" i="26"/>
  <c r="AU994" i="26"/>
  <c r="AU993" i="26"/>
  <c r="AU992" i="26"/>
  <c r="AU991" i="26"/>
  <c r="AU990" i="26"/>
  <c r="AU989" i="26"/>
  <c r="AU988" i="26"/>
  <c r="AU987" i="26"/>
  <c r="AU986" i="26"/>
  <c r="AU985" i="26"/>
  <c r="AU984" i="26"/>
  <c r="AU983" i="26"/>
  <c r="AU982" i="26"/>
  <c r="AU981" i="26"/>
  <c r="AU980" i="26"/>
  <c r="AU979" i="26"/>
  <c r="AU978" i="26"/>
  <c r="AU977" i="26"/>
  <c r="AU976" i="26"/>
  <c r="AU975" i="26"/>
  <c r="AU974" i="26"/>
  <c r="AU973" i="26"/>
  <c r="AU972" i="26"/>
  <c r="AU967" i="26"/>
  <c r="AU966" i="26"/>
  <c r="AU965" i="26"/>
  <c r="AU964" i="26"/>
  <c r="AU963" i="26"/>
  <c r="AU962" i="26"/>
  <c r="AU961" i="26"/>
  <c r="AU960" i="26"/>
  <c r="AU959" i="26"/>
  <c r="AU958" i="26"/>
  <c r="AU957" i="26"/>
  <c r="AU956" i="26"/>
  <c r="AU955" i="26"/>
  <c r="AU954" i="26"/>
  <c r="AU953" i="26"/>
  <c r="AU952" i="26"/>
  <c r="AU951" i="26"/>
  <c r="AU950" i="26"/>
  <c r="AU949" i="26"/>
  <c r="AU948" i="26"/>
  <c r="AU947" i="26"/>
  <c r="AU946" i="26"/>
  <c r="AU945" i="26"/>
  <c r="AU944" i="26"/>
  <c r="AU943" i="26"/>
  <c r="AU942" i="26"/>
  <c r="AU941" i="26"/>
  <c r="AU968" i="26"/>
  <c r="AU969" i="26"/>
  <c r="AU940" i="26"/>
  <c r="AU939" i="26"/>
  <c r="AU938" i="26"/>
  <c r="AU937" i="26"/>
  <c r="AU936" i="26"/>
  <c r="AU935" i="26"/>
  <c r="AU934" i="26"/>
  <c r="AU933" i="26"/>
  <c r="AU932" i="26"/>
  <c r="AU931" i="26"/>
  <c r="AU930" i="26"/>
  <c r="AU929" i="26"/>
  <c r="AU928" i="26"/>
  <c r="AU927" i="26"/>
  <c r="AU926" i="26"/>
  <c r="AU922" i="26"/>
  <c r="AU925" i="26"/>
  <c r="AU923" i="26"/>
  <c r="AU917" i="26"/>
  <c r="AU910" i="26"/>
  <c r="AU907" i="26"/>
  <c r="AU904" i="26"/>
  <c r="AU918" i="26"/>
  <c r="AU916" i="26"/>
  <c r="AU913" i="26"/>
  <c r="AU895" i="26"/>
  <c r="AU919" i="26"/>
  <c r="AU924" i="26"/>
  <c r="AU920" i="26"/>
  <c r="AU897" i="26"/>
  <c r="AU921" i="26"/>
  <c r="AU911" i="26"/>
  <c r="AU908" i="26"/>
  <c r="AU905" i="26"/>
  <c r="AU915" i="26"/>
  <c r="AU894" i="26"/>
  <c r="AU892" i="26"/>
  <c r="AU912" i="26"/>
  <c r="AU909" i="26"/>
  <c r="AU906" i="26"/>
  <c r="AU896" i="26"/>
  <c r="AU914" i="26"/>
  <c r="AU898" i="26"/>
  <c r="AU887" i="26"/>
  <c r="AU891" i="26"/>
  <c r="AU886" i="26"/>
  <c r="AU893" i="26"/>
  <c r="AU890" i="26"/>
  <c r="AU888" i="26"/>
  <c r="AU903" i="26"/>
  <c r="AU884" i="26"/>
  <c r="AU878" i="26"/>
  <c r="AU873" i="26"/>
  <c r="AU883" i="26"/>
  <c r="AU877" i="26"/>
  <c r="AU874" i="26"/>
  <c r="AU882" i="26"/>
  <c r="AU876" i="26"/>
  <c r="AU881" i="26"/>
  <c r="AU875" i="26"/>
  <c r="AU889" i="26"/>
  <c r="AU880" i="26"/>
  <c r="AU872" i="26"/>
  <c r="AU871" i="26"/>
  <c r="AU870" i="26"/>
  <c r="AU869" i="26"/>
  <c r="AU868" i="26"/>
  <c r="AU867" i="26"/>
  <c r="AU866" i="26"/>
  <c r="AU865" i="26"/>
  <c r="AU864" i="26"/>
  <c r="AU863" i="26"/>
  <c r="AU862" i="26"/>
  <c r="AU861" i="26"/>
  <c r="AU860" i="26"/>
  <c r="AU859" i="26"/>
  <c r="AU858" i="26"/>
  <c r="AU857" i="26"/>
  <c r="AU885" i="26"/>
  <c r="AU879" i="26"/>
  <c r="AU851" i="26"/>
  <c r="AU845" i="26"/>
  <c r="AU829" i="26"/>
  <c r="AU828" i="26"/>
  <c r="AU827" i="26"/>
  <c r="AU856" i="26"/>
  <c r="AU850" i="26"/>
  <c r="AU844" i="26"/>
  <c r="AU841" i="26"/>
  <c r="AU840" i="26"/>
  <c r="AU839" i="26"/>
  <c r="AU838" i="26"/>
  <c r="AU837" i="26"/>
  <c r="AU836" i="26"/>
  <c r="AU835" i="26"/>
  <c r="AU834" i="26"/>
  <c r="AU833" i="26"/>
  <c r="AU832" i="26"/>
  <c r="AU855" i="26"/>
  <c r="AU849" i="26"/>
  <c r="AU843" i="26"/>
  <c r="AU842" i="26"/>
  <c r="AU854" i="26"/>
  <c r="AU848" i="26"/>
  <c r="AU853" i="26"/>
  <c r="AU847" i="26"/>
  <c r="AU826" i="26"/>
  <c r="AU820" i="26"/>
  <c r="AU818" i="26"/>
  <c r="AU816" i="26"/>
  <c r="AU814" i="26"/>
  <c r="AU812" i="26"/>
  <c r="AU846" i="26"/>
  <c r="AU825" i="26"/>
  <c r="AU824" i="26"/>
  <c r="AU823" i="26"/>
  <c r="AU822" i="26"/>
  <c r="AU821" i="26"/>
  <c r="AU819" i="26"/>
  <c r="AU817" i="26"/>
  <c r="AU815" i="26"/>
  <c r="AU813" i="26"/>
  <c r="AU852" i="26"/>
  <c r="AU811" i="26"/>
  <c r="AU810" i="26"/>
  <c r="AU809" i="26"/>
  <c r="AU808" i="26"/>
  <c r="AU807" i="26"/>
  <c r="AU806" i="26"/>
  <c r="AU805" i="26"/>
  <c r="AU804" i="26"/>
  <c r="AU803" i="26"/>
  <c r="AU802" i="26"/>
  <c r="AU801" i="26"/>
  <c r="AU800" i="26"/>
  <c r="AU799" i="26"/>
  <c r="AU798" i="26"/>
  <c r="AU797" i="26"/>
  <c r="AU796" i="26"/>
  <c r="AU795" i="26"/>
  <c r="AU794" i="26"/>
  <c r="AU793" i="26"/>
  <c r="AU792" i="26"/>
  <c r="AU791" i="26"/>
  <c r="AU790" i="26"/>
  <c r="AU789" i="26"/>
  <c r="AU788" i="26"/>
  <c r="AU787" i="26"/>
  <c r="AU786" i="26"/>
  <c r="AU785" i="26"/>
  <c r="AU784" i="26"/>
  <c r="AU783" i="26"/>
  <c r="AU782" i="26"/>
  <c r="AU781" i="26"/>
  <c r="AU780" i="26"/>
  <c r="AU779" i="26"/>
  <c r="AU778" i="26"/>
  <c r="AU777" i="26"/>
  <c r="AU776" i="26"/>
  <c r="AU775" i="26"/>
  <c r="AU774" i="26"/>
  <c r="AU773" i="26"/>
  <c r="AU772" i="26"/>
  <c r="AU771" i="26"/>
  <c r="AU770" i="26"/>
  <c r="AU769" i="26"/>
  <c r="AU768" i="26"/>
  <c r="AU767" i="26"/>
  <c r="AU766" i="26"/>
  <c r="AU765" i="26"/>
  <c r="AU764" i="26"/>
  <c r="AU763" i="26"/>
  <c r="AU758" i="26"/>
  <c r="AU757" i="26"/>
  <c r="AU756" i="26"/>
  <c r="AU755" i="26"/>
  <c r="AU754" i="26"/>
  <c r="AU753" i="26"/>
  <c r="AU752" i="26"/>
  <c r="AU751" i="26"/>
  <c r="AU750" i="26"/>
  <c r="AU749" i="26"/>
  <c r="AU748" i="26"/>
  <c r="AU747" i="26"/>
  <c r="AU746" i="26"/>
  <c r="AU745" i="26"/>
  <c r="AU744" i="26"/>
  <c r="AU743" i="26"/>
  <c r="AU742" i="26"/>
  <c r="AU741" i="26"/>
  <c r="AU740" i="26"/>
  <c r="AU739" i="26"/>
  <c r="AU738" i="26"/>
  <c r="AU737" i="26"/>
  <c r="AU736" i="26"/>
  <c r="AU735" i="26"/>
  <c r="AU734" i="26"/>
  <c r="AU733" i="26"/>
  <c r="AU732" i="26"/>
  <c r="AU731" i="26"/>
  <c r="AU730" i="26"/>
  <c r="AU729" i="26"/>
  <c r="AU728" i="26"/>
  <c r="AU727" i="26"/>
  <c r="AU726" i="26"/>
  <c r="AU725" i="26"/>
  <c r="AU724" i="26"/>
  <c r="AU723" i="26"/>
  <c r="AU722" i="26"/>
  <c r="AU721" i="26"/>
  <c r="AU720" i="26"/>
  <c r="AU719" i="26"/>
  <c r="AU718" i="26"/>
  <c r="AU717" i="26"/>
  <c r="AU716" i="26"/>
  <c r="AU715" i="26"/>
  <c r="AU714" i="26"/>
  <c r="AU713" i="26"/>
  <c r="AU712" i="26"/>
  <c r="AU711" i="26"/>
  <c r="AU710" i="26"/>
  <c r="AU709" i="26"/>
  <c r="AU708" i="26"/>
  <c r="AU707" i="26"/>
  <c r="AU706" i="26"/>
  <c r="AU705" i="26"/>
  <c r="AU704" i="26"/>
  <c r="AU689" i="26"/>
  <c r="AU688" i="26"/>
  <c r="AU687" i="26"/>
  <c r="AU686" i="26"/>
  <c r="AU685" i="26"/>
  <c r="AU684" i="26"/>
  <c r="AU683" i="26"/>
  <c r="AU682" i="26"/>
  <c r="AU681" i="26"/>
  <c r="AU680" i="26"/>
  <c r="AU679" i="26"/>
  <c r="AU678" i="26"/>
  <c r="AU677" i="26"/>
  <c r="AU676" i="26"/>
  <c r="AU703" i="26"/>
  <c r="AU702" i="26"/>
  <c r="AU701" i="26"/>
  <c r="AU700" i="26"/>
  <c r="AU699" i="26"/>
  <c r="AU698" i="26"/>
  <c r="AU697" i="26"/>
  <c r="AU696" i="26"/>
  <c r="AU695" i="26"/>
  <c r="AU694" i="26"/>
  <c r="AU693" i="26"/>
  <c r="AU692" i="26"/>
  <c r="AU675" i="26"/>
  <c r="AU671" i="26"/>
  <c r="AU670" i="26"/>
  <c r="AU669" i="26"/>
  <c r="AU668" i="26"/>
  <c r="AU667" i="26"/>
  <c r="AU666" i="26"/>
  <c r="AU665" i="26"/>
  <c r="AU664" i="26"/>
  <c r="AU663" i="26"/>
  <c r="AU662" i="26"/>
  <c r="AU661" i="26"/>
  <c r="AU660" i="26"/>
  <c r="AU659" i="26"/>
  <c r="AU658" i="26"/>
  <c r="AU657" i="26"/>
  <c r="AU656" i="26"/>
  <c r="AU655" i="26"/>
  <c r="AU654" i="26"/>
  <c r="AU653" i="26"/>
  <c r="AU652" i="26"/>
  <c r="AU674" i="26"/>
  <c r="AU673" i="26"/>
  <c r="AU672" i="26"/>
  <c r="AU650" i="26"/>
  <c r="AU618" i="26"/>
  <c r="AU617" i="26"/>
  <c r="AU616" i="26"/>
  <c r="AU615" i="26"/>
  <c r="AU645" i="26"/>
  <c r="AU644" i="26"/>
  <c r="AU643" i="26"/>
  <c r="AU642" i="26"/>
  <c r="AU641" i="26"/>
  <c r="AU640" i="26"/>
  <c r="AU639" i="26"/>
  <c r="AU638" i="26"/>
  <c r="AU637" i="26"/>
  <c r="AU636" i="26"/>
  <c r="AU635" i="26"/>
  <c r="AU634" i="26"/>
  <c r="AU633" i="26"/>
  <c r="AU632" i="26"/>
  <c r="AU631" i="26"/>
  <c r="AU630" i="26"/>
  <c r="AU629" i="26"/>
  <c r="AU628" i="26"/>
  <c r="AU627" i="26"/>
  <c r="AU626" i="26"/>
  <c r="AU625" i="26"/>
  <c r="AU624" i="26"/>
  <c r="AU623" i="26"/>
  <c r="AU648" i="26"/>
  <c r="AU646" i="26"/>
  <c r="AU651" i="26"/>
  <c r="AU649" i="26"/>
  <c r="AU647" i="26"/>
  <c r="AU614" i="26"/>
  <c r="AU613" i="26"/>
  <c r="AU588" i="26"/>
  <c r="AU612" i="26"/>
  <c r="AU608" i="26"/>
  <c r="AU604" i="26"/>
  <c r="AU600" i="26"/>
  <c r="AU596" i="26"/>
  <c r="AU592" i="26"/>
  <c r="AU590" i="26"/>
  <c r="AU609" i="26"/>
  <c r="AU605" i="26"/>
  <c r="AU601" i="26"/>
  <c r="AU597" i="26"/>
  <c r="AU593" i="26"/>
  <c r="AU582" i="26"/>
  <c r="AU587" i="26"/>
  <c r="AU586" i="26"/>
  <c r="AU589" i="26"/>
  <c r="AU585" i="26"/>
  <c r="AU610" i="26"/>
  <c r="AU606" i="26"/>
  <c r="AU602" i="26"/>
  <c r="AU598" i="26"/>
  <c r="AU594" i="26"/>
  <c r="AU584" i="26"/>
  <c r="AU581" i="26"/>
  <c r="AU580" i="26"/>
  <c r="AU579" i="26"/>
  <c r="AU578" i="26"/>
  <c r="AU577" i="26"/>
  <c r="AU576" i="26"/>
  <c r="AU575" i="26"/>
  <c r="AU574" i="26"/>
  <c r="AU573" i="26"/>
  <c r="AU572" i="26"/>
  <c r="AU571" i="26"/>
  <c r="AU570" i="26"/>
  <c r="AU569" i="26"/>
  <c r="AU568" i="26"/>
  <c r="AU567" i="26"/>
  <c r="AU566" i="26"/>
  <c r="AU565" i="26"/>
  <c r="AU564" i="26"/>
  <c r="AU563" i="26"/>
  <c r="AU562" i="26"/>
  <c r="AU561" i="26"/>
  <c r="AU560" i="26"/>
  <c r="AU559" i="26"/>
  <c r="AU558" i="26"/>
  <c r="AU557" i="26"/>
  <c r="AU556" i="26"/>
  <c r="AU555" i="26"/>
  <c r="AU554" i="26"/>
  <c r="AU553" i="26"/>
  <c r="AU611" i="26"/>
  <c r="AU603" i="26"/>
  <c r="AU595" i="26"/>
  <c r="AU583" i="26"/>
  <c r="AU549" i="26"/>
  <c r="AU548" i="26"/>
  <c r="AU547" i="26"/>
  <c r="AU546" i="26"/>
  <c r="AU545" i="26"/>
  <c r="AU544" i="26"/>
  <c r="AU543" i="26"/>
  <c r="AU542" i="26"/>
  <c r="AU541" i="26"/>
  <c r="AU540" i="26"/>
  <c r="AU539" i="26"/>
  <c r="AU538" i="26"/>
  <c r="AU537" i="26"/>
  <c r="AU536" i="26"/>
  <c r="AU535" i="26"/>
  <c r="AU534" i="26"/>
  <c r="AU533" i="26"/>
  <c r="AU532" i="26"/>
  <c r="AU531" i="26"/>
  <c r="AU530" i="26"/>
  <c r="AU529" i="26"/>
  <c r="AU528" i="26"/>
  <c r="AU527" i="26"/>
  <c r="AU526" i="26"/>
  <c r="AU525" i="26"/>
  <c r="AU524" i="26"/>
  <c r="AU552" i="26"/>
  <c r="AU607" i="26"/>
  <c r="AU599" i="26"/>
  <c r="AU591" i="26"/>
  <c r="AU523" i="26"/>
  <c r="AU522" i="26"/>
  <c r="AU521" i="26"/>
  <c r="AU520" i="26"/>
  <c r="AU519" i="26"/>
  <c r="AU518" i="26"/>
  <c r="AU517" i="26"/>
  <c r="AU516" i="26"/>
  <c r="AU515" i="26"/>
  <c r="AU514" i="26"/>
  <c r="AU513" i="26"/>
  <c r="AU512" i="26"/>
  <c r="AU511" i="26"/>
  <c r="AU510" i="26"/>
  <c r="AU509" i="26"/>
  <c r="AU508" i="26"/>
  <c r="AU507" i="26"/>
  <c r="AU506" i="26"/>
  <c r="AU505" i="26"/>
  <c r="AU504" i="26"/>
  <c r="AU503" i="26"/>
  <c r="AU502" i="26"/>
  <c r="AU501" i="26"/>
  <c r="AU500" i="26"/>
  <c r="AU499" i="26"/>
  <c r="AU498" i="26"/>
  <c r="AU497" i="26"/>
  <c r="AU496" i="26"/>
  <c r="AU495" i="26"/>
  <c r="AU494" i="26"/>
  <c r="AU493" i="26"/>
  <c r="AU492" i="26"/>
  <c r="AU491" i="26"/>
  <c r="AU490" i="26"/>
  <c r="AU489" i="26"/>
  <c r="AU488" i="26"/>
  <c r="AU487" i="26"/>
  <c r="AU486" i="26"/>
  <c r="AU485" i="26"/>
  <c r="AU484" i="26"/>
  <c r="AU483" i="26"/>
  <c r="BF50" i="26"/>
  <c r="BE52" i="26"/>
  <c r="BD264" i="26"/>
  <c r="BD265" i="26"/>
  <c r="AT26" i="79" l="1"/>
  <c r="AT83" i="82"/>
  <c r="AT83" i="81"/>
  <c r="AQ57" i="71"/>
  <c r="AP45" i="82"/>
  <c r="AP64" i="82" s="1"/>
  <c r="AP41" i="82"/>
  <c r="AP60" i="82" s="1"/>
  <c r="AP33" i="82"/>
  <c r="AP52" i="82" s="1"/>
  <c r="AR33" i="71"/>
  <c r="AR19" i="82" s="1"/>
  <c r="AR25" i="82" s="1"/>
  <c r="AP44" i="73"/>
  <c r="AT9" i="81"/>
  <c r="AT80" i="81" s="1"/>
  <c r="AT84" i="81" s="1"/>
  <c r="AT9" i="82"/>
  <c r="AS8" i="81"/>
  <c r="AS8" i="82"/>
  <c r="AP76" i="82"/>
  <c r="AP73" i="82"/>
  <c r="AP79" i="82" s="1"/>
  <c r="AO77" i="82"/>
  <c r="AO78" i="82" s="1"/>
  <c r="AP75" i="82"/>
  <c r="AN85" i="82"/>
  <c r="V22" i="67" s="1"/>
  <c r="AN80" i="82"/>
  <c r="AQ25" i="82"/>
  <c r="AQ41" i="73"/>
  <c r="AR41" i="73"/>
  <c r="AS14" i="71"/>
  <c r="AS14" i="73"/>
  <c r="AS30" i="73" s="1"/>
  <c r="AS13" i="82" s="1"/>
  <c r="AT71" i="2"/>
  <c r="BE85" i="26"/>
  <c r="BE84" i="26"/>
  <c r="AR23" i="79"/>
  <c r="AR27" i="79" s="1"/>
  <c r="AO40" i="72"/>
  <c r="AO42" i="72" s="1"/>
  <c r="AF45" i="26"/>
  <c r="AF23" i="17" s="1"/>
  <c r="AG43" i="26"/>
  <c r="AT21" i="77"/>
  <c r="AT45" i="72"/>
  <c r="AT48" i="73"/>
  <c r="AT67" i="71"/>
  <c r="AT39" i="17"/>
  <c r="AT28" i="17"/>
  <c r="AT41" i="17"/>
  <c r="AT416" i="26"/>
  <c r="AT420" i="26"/>
  <c r="AT368" i="26"/>
  <c r="AT415" i="26"/>
  <c r="AT401" i="26"/>
  <c r="AT375" i="26"/>
  <c r="AT419" i="26"/>
  <c r="AT352" i="26"/>
  <c r="AT306" i="26"/>
  <c r="AT346" i="26"/>
  <c r="AT312" i="26"/>
  <c r="AT305" i="26"/>
  <c r="AT427" i="26"/>
  <c r="AT431" i="26"/>
  <c r="AT356" i="26"/>
  <c r="AT403" i="26"/>
  <c r="AT389" i="26"/>
  <c r="AT361" i="26"/>
  <c r="AT342" i="26"/>
  <c r="AT351" i="26"/>
  <c r="AT348" i="26"/>
  <c r="AT334" i="26"/>
  <c r="AT325" i="26"/>
  <c r="AU302" i="26"/>
  <c r="AT429" i="26"/>
  <c r="AT405" i="26"/>
  <c r="AT391" i="26"/>
  <c r="AT377" i="26"/>
  <c r="AT410" i="26"/>
  <c r="AT323" i="26"/>
  <c r="AT339" i="26"/>
  <c r="AT336" i="26"/>
  <c r="AT327" i="26"/>
  <c r="AT344" i="26"/>
  <c r="AT345" i="26"/>
  <c r="AT426" i="26"/>
  <c r="AT417" i="26"/>
  <c r="AT393" i="26"/>
  <c r="AT379" i="26"/>
  <c r="AT363" i="26"/>
  <c r="AT398" i="26"/>
  <c r="AT311" i="26"/>
  <c r="AT320" i="26"/>
  <c r="AT329" i="26"/>
  <c r="AT315" i="26"/>
  <c r="AT313" i="26"/>
  <c r="AT425" i="26"/>
  <c r="AT407" i="26"/>
  <c r="AT381" i="26"/>
  <c r="AT365" i="26"/>
  <c r="AT412" i="26"/>
  <c r="AT386" i="26"/>
  <c r="AT341" i="26"/>
  <c r="AT308" i="26"/>
  <c r="AT317" i="26"/>
  <c r="AT303" i="26"/>
  <c r="AT358" i="26"/>
  <c r="AT424" i="26"/>
  <c r="AT395" i="26"/>
  <c r="AT367" i="26"/>
  <c r="AT353" i="26"/>
  <c r="AT400" i="26"/>
  <c r="AT374" i="26"/>
  <c r="AT322" i="26"/>
  <c r="AT350" i="26"/>
  <c r="AT418" i="26"/>
  <c r="AT435" i="26"/>
  <c r="AT383" i="26"/>
  <c r="AT355" i="26"/>
  <c r="AT414" i="26"/>
  <c r="AT388" i="26"/>
  <c r="AT360" i="26"/>
  <c r="AT310" i="26"/>
  <c r="AT338" i="26"/>
  <c r="AT372" i="26"/>
  <c r="AT333" i="26"/>
  <c r="AT430" i="26"/>
  <c r="AT390" i="26"/>
  <c r="AT314" i="26"/>
  <c r="AT423" i="26"/>
  <c r="AT371" i="26"/>
  <c r="AT404" i="26"/>
  <c r="AT402" i="26"/>
  <c r="AT376" i="26"/>
  <c r="AT409" i="26"/>
  <c r="AT408" i="26"/>
  <c r="AT319" i="26"/>
  <c r="AT347" i="26"/>
  <c r="AT326" i="26"/>
  <c r="AT332" i="26"/>
  <c r="AT397" i="26"/>
  <c r="AT307" i="26"/>
  <c r="AT330" i="26"/>
  <c r="AT434" i="26"/>
  <c r="AT357" i="26"/>
  <c r="AT392" i="26"/>
  <c r="AT362" i="26"/>
  <c r="AT340" i="26"/>
  <c r="AT335" i="26"/>
  <c r="AT422" i="26"/>
  <c r="AT406" i="26"/>
  <c r="AT380" i="26"/>
  <c r="AT378" i="26"/>
  <c r="AT411" i="26"/>
  <c r="AT385" i="26"/>
  <c r="AT321" i="26"/>
  <c r="AT349" i="26"/>
  <c r="AT328" i="26"/>
  <c r="AT343" i="26"/>
  <c r="AT384" i="26"/>
  <c r="AT364" i="26"/>
  <c r="AT316" i="26"/>
  <c r="AT421" i="26"/>
  <c r="AT436" i="26"/>
  <c r="AT433" i="26"/>
  <c r="AT394" i="26"/>
  <c r="AT366" i="26"/>
  <c r="AT399" i="26"/>
  <c r="AT373" i="26"/>
  <c r="AT309" i="26"/>
  <c r="AT337" i="26"/>
  <c r="AT331" i="26"/>
  <c r="AT428" i="26"/>
  <c r="AT432" i="26"/>
  <c r="AT382" i="26"/>
  <c r="AT354" i="26"/>
  <c r="AT413" i="26"/>
  <c r="AT387" i="26"/>
  <c r="AT359" i="26"/>
  <c r="AT396" i="26"/>
  <c r="AT318" i="26"/>
  <c r="AT304" i="26"/>
  <c r="AT324" i="26"/>
  <c r="AU31" i="26"/>
  <c r="AU84" i="82" s="1"/>
  <c r="AV26" i="26"/>
  <c r="AI18" i="17" s="1"/>
  <c r="AU30" i="26"/>
  <c r="AS22" i="77"/>
  <c r="Z27" i="67" s="1"/>
  <c r="E27" i="67"/>
  <c r="AT9" i="71"/>
  <c r="AT9" i="72"/>
  <c r="AT9" i="73"/>
  <c r="B28" i="67"/>
  <c r="AT9" i="79"/>
  <c r="AT9" i="77"/>
  <c r="AT18" i="77" s="1"/>
  <c r="AS8" i="71"/>
  <c r="AS8" i="72"/>
  <c r="AS8" i="73"/>
  <c r="A27" i="67"/>
  <c r="AS8" i="77"/>
  <c r="AS8" i="79"/>
  <c r="AT8" i="17"/>
  <c r="AT12" i="2"/>
  <c r="AU25" i="26"/>
  <c r="AP64" i="71"/>
  <c r="AP68" i="71" s="1"/>
  <c r="BE264" i="26"/>
  <c r="BE265" i="26"/>
  <c r="BG50" i="26"/>
  <c r="BF52" i="26"/>
  <c r="AV1037" i="26"/>
  <c r="AV1036" i="26"/>
  <c r="AV1035" i="26"/>
  <c r="AV1034" i="26"/>
  <c r="AV1033" i="26"/>
  <c r="AV1032" i="26"/>
  <c r="AV1031" i="26"/>
  <c r="AV1030" i="26"/>
  <c r="AV1029" i="26"/>
  <c r="AV1028" i="26"/>
  <c r="AV1027" i="26"/>
  <c r="AV1026" i="26"/>
  <c r="AV1025" i="26"/>
  <c r="AV1024" i="26"/>
  <c r="AW482" i="26"/>
  <c r="AV1023" i="26"/>
  <c r="AV1022" i="26"/>
  <c r="AV1021" i="26"/>
  <c r="AV1020" i="26"/>
  <c r="AV1019" i="26"/>
  <c r="AV1018" i="26"/>
  <c r="AV1017" i="26"/>
  <c r="AV1016" i="26"/>
  <c r="AV1015" i="26"/>
  <c r="AV1014" i="26"/>
  <c r="AV1013" i="26"/>
  <c r="AV1038" i="26"/>
  <c r="AV1012" i="26"/>
  <c r="AV1010" i="26"/>
  <c r="AV1009" i="26"/>
  <c r="AV1011" i="26"/>
  <c r="AV995" i="26"/>
  <c r="AV994" i="26"/>
  <c r="AV993" i="26"/>
  <c r="AV992" i="26"/>
  <c r="AV991" i="26"/>
  <c r="AV990" i="26"/>
  <c r="AV989" i="26"/>
  <c r="AV988" i="26"/>
  <c r="AV987" i="26"/>
  <c r="AV986" i="26"/>
  <c r="AV985" i="26"/>
  <c r="AV984" i="26"/>
  <c r="AV1008" i="26"/>
  <c r="AV1007" i="26"/>
  <c r="AV1006" i="26"/>
  <c r="AV1005" i="26"/>
  <c r="AV1004" i="26"/>
  <c r="AV1003" i="26"/>
  <c r="AV1002" i="26"/>
  <c r="AV1001" i="26"/>
  <c r="AV1000" i="26"/>
  <c r="AV999" i="26"/>
  <c r="AV996" i="26"/>
  <c r="AV997" i="26"/>
  <c r="AV998" i="26"/>
  <c r="AV983" i="26"/>
  <c r="AV982" i="26"/>
  <c r="AV981" i="26"/>
  <c r="AV980" i="26"/>
  <c r="AV979" i="26"/>
  <c r="AV978" i="26"/>
  <c r="AV977" i="26"/>
  <c r="AV976" i="26"/>
  <c r="AV975" i="26"/>
  <c r="AV974" i="26"/>
  <c r="AV973" i="26"/>
  <c r="AV967" i="26"/>
  <c r="AV966" i="26"/>
  <c r="AV965" i="26"/>
  <c r="AV964" i="26"/>
  <c r="AV963" i="26"/>
  <c r="AV962" i="26"/>
  <c r="AV961" i="26"/>
  <c r="AV960" i="26"/>
  <c r="AV959" i="26"/>
  <c r="AV958" i="26"/>
  <c r="AV957" i="26"/>
  <c r="AV956" i="26"/>
  <c r="AV972" i="26"/>
  <c r="AV968" i="26"/>
  <c r="AV954" i="26"/>
  <c r="AV952" i="26"/>
  <c r="AV951" i="26"/>
  <c r="AV950" i="26"/>
  <c r="AV949" i="26"/>
  <c r="AV948" i="26"/>
  <c r="AV947" i="26"/>
  <c r="AV946" i="26"/>
  <c r="AV945" i="26"/>
  <c r="AV944" i="26"/>
  <c r="AV955" i="26"/>
  <c r="AV953" i="26"/>
  <c r="AV969" i="26"/>
  <c r="AV943" i="26"/>
  <c r="AV940" i="26"/>
  <c r="AV939" i="26"/>
  <c r="AV938" i="26"/>
  <c r="AV937" i="26"/>
  <c r="AV936" i="26"/>
  <c r="AV935" i="26"/>
  <c r="AV934" i="26"/>
  <c r="AV933" i="26"/>
  <c r="AV932" i="26"/>
  <c r="AV931" i="26"/>
  <c r="AV930" i="26"/>
  <c r="AV941" i="26"/>
  <c r="AV929" i="26"/>
  <c r="AV926" i="26"/>
  <c r="AV927" i="26"/>
  <c r="AV925" i="26"/>
  <c r="AV942" i="26"/>
  <c r="AV923" i="26"/>
  <c r="AV924" i="26"/>
  <c r="AV921" i="26"/>
  <c r="AV920" i="26"/>
  <c r="AV919" i="26"/>
  <c r="AV918" i="26"/>
  <c r="AV917" i="26"/>
  <c r="AV916" i="26"/>
  <c r="AV915" i="26"/>
  <c r="AV914" i="26"/>
  <c r="AV913" i="26"/>
  <c r="AV912" i="26"/>
  <c r="AV911" i="26"/>
  <c r="AV910" i="26"/>
  <c r="AV909" i="26"/>
  <c r="AV908" i="26"/>
  <c r="AV907" i="26"/>
  <c r="AV906" i="26"/>
  <c r="AV905" i="26"/>
  <c r="AV904" i="26"/>
  <c r="AV903" i="26"/>
  <c r="AV928" i="26"/>
  <c r="AV895" i="26"/>
  <c r="AV897" i="26"/>
  <c r="AV894" i="26"/>
  <c r="AV892" i="26"/>
  <c r="AV896" i="26"/>
  <c r="AV898" i="26"/>
  <c r="AV891" i="26"/>
  <c r="AV890" i="26"/>
  <c r="AV889" i="26"/>
  <c r="AV888" i="26"/>
  <c r="AV886" i="26"/>
  <c r="AV893" i="26"/>
  <c r="AV922" i="26"/>
  <c r="AV885" i="26"/>
  <c r="AV884" i="26"/>
  <c r="AV883" i="26"/>
  <c r="AV882" i="26"/>
  <c r="AV881" i="26"/>
  <c r="AV880" i="26"/>
  <c r="AV879" i="26"/>
  <c r="AV878" i="26"/>
  <c r="AV877" i="26"/>
  <c r="AV876" i="26"/>
  <c r="AV875" i="26"/>
  <c r="AV887" i="26"/>
  <c r="AV874" i="26"/>
  <c r="AV872" i="26"/>
  <c r="AV871" i="26"/>
  <c r="AV870" i="26"/>
  <c r="AV869" i="26"/>
  <c r="AV868" i="26"/>
  <c r="AV867" i="26"/>
  <c r="AV866" i="26"/>
  <c r="AV865" i="26"/>
  <c r="AV864" i="26"/>
  <c r="AV863" i="26"/>
  <c r="AV862" i="26"/>
  <c r="AV861" i="26"/>
  <c r="AV860" i="26"/>
  <c r="AV859" i="26"/>
  <c r="AV858" i="26"/>
  <c r="AV857" i="26"/>
  <c r="AV856" i="26"/>
  <c r="AV855" i="26"/>
  <c r="AV854" i="26"/>
  <c r="AV853" i="26"/>
  <c r="AV852" i="26"/>
  <c r="AV851" i="26"/>
  <c r="AV850" i="26"/>
  <c r="AV849" i="26"/>
  <c r="AV848" i="26"/>
  <c r="AV847" i="26"/>
  <c r="AV846" i="26"/>
  <c r="AV845" i="26"/>
  <c r="AV844" i="26"/>
  <c r="AV843" i="26"/>
  <c r="AV873" i="26"/>
  <c r="AV829" i="26"/>
  <c r="AV828" i="26"/>
  <c r="AV827" i="26"/>
  <c r="AV826" i="26"/>
  <c r="AV825" i="26"/>
  <c r="AV824" i="26"/>
  <c r="AV823" i="26"/>
  <c r="AV822" i="26"/>
  <c r="AV821" i="26"/>
  <c r="AV820" i="26"/>
  <c r="AV819" i="26"/>
  <c r="AV818" i="26"/>
  <c r="AV817" i="26"/>
  <c r="AV816" i="26"/>
  <c r="AV815" i="26"/>
  <c r="AV814" i="26"/>
  <c r="AV813" i="26"/>
  <c r="AV812" i="26"/>
  <c r="AV811" i="26"/>
  <c r="AV841" i="26"/>
  <c r="AV840" i="26"/>
  <c r="AV839" i="26"/>
  <c r="AV838" i="26"/>
  <c r="AV837" i="26"/>
  <c r="AV836" i="26"/>
  <c r="AV835" i="26"/>
  <c r="AV834" i="26"/>
  <c r="AV833" i="26"/>
  <c r="AV832" i="26"/>
  <c r="AV842" i="26"/>
  <c r="AV810" i="26"/>
  <c r="AV809" i="26"/>
  <c r="AV808" i="26"/>
  <c r="AV807" i="26"/>
  <c r="AV806" i="26"/>
  <c r="AV805" i="26"/>
  <c r="AV804" i="26"/>
  <c r="AV803" i="26"/>
  <c r="AV802" i="26"/>
  <c r="AV801" i="26"/>
  <c r="AV800" i="26"/>
  <c r="AV799" i="26"/>
  <c r="AV798" i="26"/>
  <c r="AV797" i="26"/>
  <c r="AV796" i="26"/>
  <c r="AV795" i="26"/>
  <c r="AV794" i="26"/>
  <c r="AV793" i="26"/>
  <c r="AV792" i="26"/>
  <c r="AV791" i="26"/>
  <c r="AV790" i="26"/>
  <c r="AV789" i="26"/>
  <c r="AV788" i="26"/>
  <c r="AV787" i="26"/>
  <c r="AV786" i="26"/>
  <c r="AV785" i="26"/>
  <c r="AV784" i="26"/>
  <c r="AV783" i="26"/>
  <c r="AV782" i="26"/>
  <c r="AV781" i="26"/>
  <c r="AV780" i="26"/>
  <c r="AV779" i="26"/>
  <c r="AV778" i="26"/>
  <c r="AV777" i="26"/>
  <c r="AV776" i="26"/>
  <c r="AV775" i="26"/>
  <c r="AV774" i="26"/>
  <c r="AV773" i="26"/>
  <c r="AV772" i="26"/>
  <c r="AV771" i="26"/>
  <c r="AV770" i="26"/>
  <c r="AV769" i="26"/>
  <c r="AV768" i="26"/>
  <c r="AV767" i="26"/>
  <c r="AV766" i="26"/>
  <c r="AV765" i="26"/>
  <c r="AV764" i="26"/>
  <c r="AV763" i="26"/>
  <c r="AV757" i="26"/>
  <c r="AV754" i="26"/>
  <c r="AV751" i="26"/>
  <c r="AV748" i="26"/>
  <c r="AV745" i="26"/>
  <c r="AV742" i="26"/>
  <c r="AV739" i="26"/>
  <c r="AV736" i="26"/>
  <c r="AV735" i="26"/>
  <c r="AV758" i="26"/>
  <c r="AV755" i="26"/>
  <c r="AV752" i="26"/>
  <c r="AV749" i="26"/>
  <c r="AV746" i="26"/>
  <c r="AV743" i="26"/>
  <c r="AV740" i="26"/>
  <c r="AV737" i="26"/>
  <c r="AV734" i="26"/>
  <c r="AV733" i="26"/>
  <c r="AV732" i="26"/>
  <c r="AV731" i="26"/>
  <c r="AV730" i="26"/>
  <c r="AV729" i="26"/>
  <c r="AV728" i="26"/>
  <c r="AV727" i="26"/>
  <c r="AV726" i="26"/>
  <c r="AV725" i="26"/>
  <c r="AV724" i="26"/>
  <c r="AV723" i="26"/>
  <c r="AV722" i="26"/>
  <c r="AV721" i="26"/>
  <c r="AV720" i="26"/>
  <c r="AV719" i="26"/>
  <c r="AV718" i="26"/>
  <c r="AV717" i="26"/>
  <c r="AV716" i="26"/>
  <c r="AV715" i="26"/>
  <c r="AV714" i="26"/>
  <c r="AV713" i="26"/>
  <c r="AV712" i="26"/>
  <c r="AV711" i="26"/>
  <c r="AV710" i="26"/>
  <c r="AV709" i="26"/>
  <c r="AV708" i="26"/>
  <c r="AV707" i="26"/>
  <c r="AV706" i="26"/>
  <c r="AV705" i="26"/>
  <c r="AV704" i="26"/>
  <c r="AV753" i="26"/>
  <c r="AV750" i="26"/>
  <c r="AV747" i="26"/>
  <c r="AV741" i="26"/>
  <c r="AV738" i="26"/>
  <c r="AV689" i="26"/>
  <c r="AV688" i="26"/>
  <c r="AV687" i="26"/>
  <c r="AV686" i="26"/>
  <c r="AV685" i="26"/>
  <c r="AV684" i="26"/>
  <c r="AV683" i="26"/>
  <c r="AV682" i="26"/>
  <c r="AV703" i="26"/>
  <c r="AV702" i="26"/>
  <c r="AV701" i="26"/>
  <c r="AV700" i="26"/>
  <c r="AV699" i="26"/>
  <c r="AV698" i="26"/>
  <c r="AV697" i="26"/>
  <c r="AV696" i="26"/>
  <c r="AV695" i="26"/>
  <c r="AV694" i="26"/>
  <c r="AV693" i="26"/>
  <c r="AV692" i="26"/>
  <c r="AV756" i="26"/>
  <c r="AV681" i="26"/>
  <c r="AV677" i="26"/>
  <c r="AV676" i="26"/>
  <c r="AV678" i="26"/>
  <c r="AV675" i="26"/>
  <c r="AV679" i="26"/>
  <c r="AV671" i="26"/>
  <c r="AV670" i="26"/>
  <c r="AV669" i="26"/>
  <c r="AV668" i="26"/>
  <c r="AV667" i="26"/>
  <c r="AV666" i="26"/>
  <c r="AV665" i="26"/>
  <c r="AV664" i="26"/>
  <c r="AV663" i="26"/>
  <c r="AV662" i="26"/>
  <c r="AV661" i="26"/>
  <c r="AV660" i="26"/>
  <c r="AV659" i="26"/>
  <c r="AV658" i="26"/>
  <c r="AV657" i="26"/>
  <c r="AV656" i="26"/>
  <c r="AV655" i="26"/>
  <c r="AV654" i="26"/>
  <c r="AV653" i="26"/>
  <c r="AV652" i="26"/>
  <c r="AV674" i="26"/>
  <c r="AV673" i="26"/>
  <c r="AV680" i="26"/>
  <c r="AV645" i="26"/>
  <c r="AV644" i="26"/>
  <c r="AV643" i="26"/>
  <c r="AV642" i="26"/>
  <c r="AV641" i="26"/>
  <c r="AV640" i="26"/>
  <c r="AV639" i="26"/>
  <c r="AV638" i="26"/>
  <c r="AV637" i="26"/>
  <c r="AV636" i="26"/>
  <c r="AV635" i="26"/>
  <c r="AV634" i="26"/>
  <c r="AV633" i="26"/>
  <c r="AV632" i="26"/>
  <c r="AV631" i="26"/>
  <c r="AV630" i="26"/>
  <c r="AV629" i="26"/>
  <c r="AV628" i="26"/>
  <c r="AV627" i="26"/>
  <c r="AV626" i="26"/>
  <c r="AV625" i="26"/>
  <c r="AV624" i="26"/>
  <c r="AV623" i="26"/>
  <c r="AV648" i="26"/>
  <c r="AV646" i="26"/>
  <c r="AV651" i="26"/>
  <c r="AV649" i="26"/>
  <c r="AV647" i="26"/>
  <c r="AV672" i="26"/>
  <c r="AV744" i="26"/>
  <c r="AV616" i="26"/>
  <c r="AV650" i="26"/>
  <c r="AV614" i="26"/>
  <c r="AV618" i="26"/>
  <c r="AV615" i="26"/>
  <c r="AV613" i="26"/>
  <c r="AV617" i="26"/>
  <c r="AV612" i="26"/>
  <c r="AV611" i="26"/>
  <c r="AV610" i="26"/>
  <c r="AV609" i="26"/>
  <c r="AV608" i="26"/>
  <c r="AV607" i="26"/>
  <c r="AV606" i="26"/>
  <c r="AV605" i="26"/>
  <c r="AV604" i="26"/>
  <c r="AV603" i="26"/>
  <c r="AV602" i="26"/>
  <c r="AV601" i="26"/>
  <c r="AV600" i="26"/>
  <c r="AV599" i="26"/>
  <c r="AV598" i="26"/>
  <c r="AV597" i="26"/>
  <c r="AV596" i="26"/>
  <c r="AV595" i="26"/>
  <c r="AV594" i="26"/>
  <c r="AV593" i="26"/>
  <c r="AV592" i="26"/>
  <c r="AV591" i="26"/>
  <c r="AV590" i="26"/>
  <c r="AV589" i="26"/>
  <c r="AV588" i="26"/>
  <c r="AV582" i="26"/>
  <c r="AV587" i="26"/>
  <c r="AV586" i="26"/>
  <c r="AV585" i="26"/>
  <c r="AV584" i="26"/>
  <c r="AV581" i="26"/>
  <c r="AV580" i="26"/>
  <c r="AV579" i="26"/>
  <c r="AV578" i="26"/>
  <c r="AV577" i="26"/>
  <c r="AV576" i="26"/>
  <c r="AV575" i="26"/>
  <c r="AV574" i="26"/>
  <c r="AV573" i="26"/>
  <c r="AV572" i="26"/>
  <c r="AV571" i="26"/>
  <c r="AV570" i="26"/>
  <c r="AV569" i="26"/>
  <c r="AV568" i="26"/>
  <c r="AV567" i="26"/>
  <c r="AV566" i="26"/>
  <c r="AV565" i="26"/>
  <c r="AV564" i="26"/>
  <c r="AV563" i="26"/>
  <c r="AV562" i="26"/>
  <c r="AV561" i="26"/>
  <c r="AV583" i="26"/>
  <c r="AV553" i="26"/>
  <c r="AV560" i="26"/>
  <c r="AV549" i="26"/>
  <c r="AV548" i="26"/>
  <c r="AV547" i="26"/>
  <c r="AV546" i="26"/>
  <c r="AV545" i="26"/>
  <c r="AV544" i="26"/>
  <c r="AV543" i="26"/>
  <c r="AV542" i="26"/>
  <c r="AV541" i="26"/>
  <c r="AV540" i="26"/>
  <c r="AV539" i="26"/>
  <c r="AV538" i="26"/>
  <c r="AV537" i="26"/>
  <c r="AV536" i="26"/>
  <c r="AV535" i="26"/>
  <c r="AV534" i="26"/>
  <c r="AV533" i="26"/>
  <c r="AV532" i="26"/>
  <c r="AV531" i="26"/>
  <c r="AV559" i="26"/>
  <c r="AV552" i="26"/>
  <c r="AV558" i="26"/>
  <c r="AV557" i="26"/>
  <c r="AV556" i="26"/>
  <c r="AV555" i="26"/>
  <c r="AV554" i="26"/>
  <c r="AV530" i="26"/>
  <c r="AV525" i="26"/>
  <c r="AV529" i="26"/>
  <c r="AV528" i="26"/>
  <c r="AV526" i="26"/>
  <c r="AV524" i="26"/>
  <c r="AV523" i="26"/>
  <c r="AV520" i="26"/>
  <c r="AV517" i="26"/>
  <c r="AV514" i="26"/>
  <c r="AV511" i="26"/>
  <c r="AV508" i="26"/>
  <c r="AV505" i="26"/>
  <c r="AV502" i="26"/>
  <c r="AV499" i="26"/>
  <c r="AV496" i="26"/>
  <c r="AV493" i="26"/>
  <c r="AV490" i="26"/>
  <c r="AV487" i="26"/>
  <c r="AV484" i="26"/>
  <c r="AV521" i="26"/>
  <c r="AV518" i="26"/>
  <c r="AV515" i="26"/>
  <c r="AV512" i="26"/>
  <c r="AV509" i="26"/>
  <c r="AV506" i="26"/>
  <c r="AV503" i="26"/>
  <c r="AV500" i="26"/>
  <c r="AV497" i="26"/>
  <c r="AV494" i="26"/>
  <c r="AV491" i="26"/>
  <c r="AV488" i="26"/>
  <c r="AV485" i="26"/>
  <c r="AV522" i="26"/>
  <c r="AV519" i="26"/>
  <c r="AV516" i="26"/>
  <c r="AV513" i="26"/>
  <c r="AV510" i="26"/>
  <c r="AV507" i="26"/>
  <c r="AV504" i="26"/>
  <c r="AV501" i="26"/>
  <c r="AV498" i="26"/>
  <c r="AV495" i="26"/>
  <c r="AV492" i="26"/>
  <c r="AV489" i="26"/>
  <c r="AV486" i="26"/>
  <c r="AV483" i="26"/>
  <c r="AV527" i="26"/>
  <c r="AU26" i="79" l="1"/>
  <c r="AU83" i="82"/>
  <c r="AU83" i="81"/>
  <c r="AR57" i="71"/>
  <c r="AR63" i="71" s="1"/>
  <c r="AS33" i="71"/>
  <c r="AS19" i="82" s="1"/>
  <c r="AS25" i="82" s="1"/>
  <c r="AQ63" i="71"/>
  <c r="AQ64" i="71" s="1"/>
  <c r="AQ68" i="71" s="1"/>
  <c r="AP77" i="82"/>
  <c r="AP78" i="82" s="1"/>
  <c r="AP85" i="82" s="1"/>
  <c r="V24" i="67" s="1"/>
  <c r="AQ44" i="73"/>
  <c r="AR76" i="82"/>
  <c r="AQ76" i="82"/>
  <c r="AU9" i="81"/>
  <c r="AU9" i="82"/>
  <c r="AO80" i="82"/>
  <c r="AO85" i="82"/>
  <c r="V23" i="67" s="1"/>
  <c r="AT8" i="81"/>
  <c r="AT8" i="82"/>
  <c r="AQ33" i="82"/>
  <c r="AQ52" i="82" s="1"/>
  <c r="AQ45" i="82"/>
  <c r="AQ64" i="82" s="1"/>
  <c r="AQ37" i="82"/>
  <c r="AQ56" i="82" s="1"/>
  <c r="AQ41" i="82"/>
  <c r="AQ60" i="82" s="1"/>
  <c r="AR45" i="82"/>
  <c r="AR64" i="82" s="1"/>
  <c r="AR33" i="82"/>
  <c r="AR52" i="82" s="1"/>
  <c r="AR37" i="82"/>
  <c r="AR56" i="82" s="1"/>
  <c r="AR41" i="82"/>
  <c r="AR60" i="82" s="1"/>
  <c r="AR44" i="73"/>
  <c r="AS41" i="73"/>
  <c r="AT14" i="71"/>
  <c r="AT14" i="73"/>
  <c r="AT30" i="73" s="1"/>
  <c r="AT13" i="82" s="1"/>
  <c r="AS57" i="71"/>
  <c r="AU71" i="2"/>
  <c r="BF84" i="26"/>
  <c r="BF85" i="26"/>
  <c r="AT22" i="77"/>
  <c r="Z28" i="67" s="1"/>
  <c r="AS23" i="79"/>
  <c r="AS27" i="79" s="1"/>
  <c r="AP40" i="72"/>
  <c r="AP42" i="72" s="1"/>
  <c r="AP45" i="73"/>
  <c r="AP49" i="73" s="1"/>
  <c r="AT8" i="73"/>
  <c r="AT8" i="79"/>
  <c r="AT8" i="71"/>
  <c r="A28" i="67"/>
  <c r="AT8" i="77"/>
  <c r="AT8" i="72"/>
  <c r="AU28" i="17"/>
  <c r="AU45" i="72"/>
  <c r="AU48" i="73"/>
  <c r="AU67" i="71"/>
  <c r="AU39" i="17"/>
  <c r="AU21" i="77"/>
  <c r="AW26" i="26"/>
  <c r="AJ18" i="17" s="1"/>
  <c r="AV30" i="26"/>
  <c r="AV31" i="26"/>
  <c r="AV84" i="82" s="1"/>
  <c r="AU9" i="72"/>
  <c r="AU9" i="73"/>
  <c r="B29" i="67"/>
  <c r="AU9" i="77"/>
  <c r="AU18" i="77" s="1"/>
  <c r="AU9" i="71"/>
  <c r="AU9" i="79"/>
  <c r="E28" i="67"/>
  <c r="AU432" i="26"/>
  <c r="AU403" i="26"/>
  <c r="AU429" i="26"/>
  <c r="AU308" i="26"/>
  <c r="AU315" i="26"/>
  <c r="AU324" i="26"/>
  <c r="AU313" i="26"/>
  <c r="AU379" i="26"/>
  <c r="AU326" i="26"/>
  <c r="AU350" i="26"/>
  <c r="AU309" i="26"/>
  <c r="AU436" i="26"/>
  <c r="AU365" i="26"/>
  <c r="AU420" i="26"/>
  <c r="AU319" i="26"/>
  <c r="AU303" i="26"/>
  <c r="AU333" i="26"/>
  <c r="AU396" i="26"/>
  <c r="AU405" i="26"/>
  <c r="AU306" i="26"/>
  <c r="AU351" i="26"/>
  <c r="AU430" i="26"/>
  <c r="AU428" i="26"/>
  <c r="AU414" i="26"/>
  <c r="AU411" i="26"/>
  <c r="AU307" i="26"/>
  <c r="AU407" i="26"/>
  <c r="AU335" i="26"/>
  <c r="AU310" i="26"/>
  <c r="AU368" i="26"/>
  <c r="AU339" i="26"/>
  <c r="AU340" i="26"/>
  <c r="AU394" i="26"/>
  <c r="AU416" i="26"/>
  <c r="AU402" i="26"/>
  <c r="AU399" i="26"/>
  <c r="AU349" i="26"/>
  <c r="AU345" i="26"/>
  <c r="AU317" i="26"/>
  <c r="AU408" i="26"/>
  <c r="AU431" i="26"/>
  <c r="AU385" i="26"/>
  <c r="AU388" i="26"/>
  <c r="AU367" i="26"/>
  <c r="AU356" i="26"/>
  <c r="AU390" i="26"/>
  <c r="AU387" i="26"/>
  <c r="AU337" i="26"/>
  <c r="AU395" i="26"/>
  <c r="AU421" i="26"/>
  <c r="AU409" i="26"/>
  <c r="AU314" i="26"/>
  <c r="AU332" i="26"/>
  <c r="AU322" i="26"/>
  <c r="AU344" i="26"/>
  <c r="AU426" i="26"/>
  <c r="AU404" i="26"/>
  <c r="AU378" i="26"/>
  <c r="AU375" i="26"/>
  <c r="AU318" i="26"/>
  <c r="AU383" i="26"/>
  <c r="AU410" i="26"/>
  <c r="AU419" i="26"/>
  <c r="AU305" i="26"/>
  <c r="AU400" i="26"/>
  <c r="AU359" i="26"/>
  <c r="AU330" i="26"/>
  <c r="AU425" i="26"/>
  <c r="AU392" i="26"/>
  <c r="AU364" i="26"/>
  <c r="AU361" i="26"/>
  <c r="AU348" i="26"/>
  <c r="AU342" i="26"/>
  <c r="AU362" i="26"/>
  <c r="AU381" i="26"/>
  <c r="AU397" i="26"/>
  <c r="AU325" i="26"/>
  <c r="AU398" i="26"/>
  <c r="AV302" i="26"/>
  <c r="AU380" i="26"/>
  <c r="AU413" i="26"/>
  <c r="AU371" i="26"/>
  <c r="AU336" i="26"/>
  <c r="AU323" i="26"/>
  <c r="AU376" i="26"/>
  <c r="AU433" i="26"/>
  <c r="AU412" i="26"/>
  <c r="AU304" i="26"/>
  <c r="AU382" i="26"/>
  <c r="AU424" i="26"/>
  <c r="AU366" i="26"/>
  <c r="AU401" i="26"/>
  <c r="AU321" i="26"/>
  <c r="AU329" i="26"/>
  <c r="AU311" i="26"/>
  <c r="AU418" i="26"/>
  <c r="AU434" i="26"/>
  <c r="AU316" i="26"/>
  <c r="AU373" i="26"/>
  <c r="AU386" i="26"/>
  <c r="AU435" i="26"/>
  <c r="AU354" i="26"/>
  <c r="AU389" i="26"/>
  <c r="AU357" i="26"/>
  <c r="AU346" i="26"/>
  <c r="AU343" i="26"/>
  <c r="AU393" i="26"/>
  <c r="AU358" i="26"/>
  <c r="AU328" i="26"/>
  <c r="AU374" i="26"/>
  <c r="AU391" i="26"/>
  <c r="AU423" i="26"/>
  <c r="AU417" i="26"/>
  <c r="AU377" i="26"/>
  <c r="AU352" i="26"/>
  <c r="AU334" i="26"/>
  <c r="AU312" i="26"/>
  <c r="AU406" i="26"/>
  <c r="AU384" i="26"/>
  <c r="AU338" i="26"/>
  <c r="AU347" i="26"/>
  <c r="AU360" i="26"/>
  <c r="AU422" i="26"/>
  <c r="AU415" i="26"/>
  <c r="AU363" i="26"/>
  <c r="AU320" i="26"/>
  <c r="AU327" i="26"/>
  <c r="AU331" i="26"/>
  <c r="AU427" i="26"/>
  <c r="AU353" i="26"/>
  <c r="AU355" i="26"/>
  <c r="AU372" i="26"/>
  <c r="AU341" i="26"/>
  <c r="AG45" i="26"/>
  <c r="AG23" i="17" s="1"/>
  <c r="AH43" i="26"/>
  <c r="AU12" i="2"/>
  <c r="AV25" i="26"/>
  <c r="AU8" i="17"/>
  <c r="AU41" i="17"/>
  <c r="BF264" i="26"/>
  <c r="BF265" i="26"/>
  <c r="AX482" i="26"/>
  <c r="AW1038" i="26"/>
  <c r="AW1037" i="26"/>
  <c r="AW1036" i="26"/>
  <c r="AW1035" i="26"/>
  <c r="AW1034" i="26"/>
  <c r="AW1033" i="26"/>
  <c r="AW1025" i="26"/>
  <c r="AW1026" i="26"/>
  <c r="AW1027" i="26"/>
  <c r="AW1028" i="26"/>
  <c r="AW1029" i="26"/>
  <c r="AW1023" i="26"/>
  <c r="AW1022" i="26"/>
  <c r="AW1021" i="26"/>
  <c r="AW1020" i="26"/>
  <c r="AW1019" i="26"/>
  <c r="AW1018" i="26"/>
  <c r="AW1017" i="26"/>
  <c r="AW1016" i="26"/>
  <c r="AW1015" i="26"/>
  <c r="AW1014" i="26"/>
  <c r="AW1013" i="26"/>
  <c r="AW1012" i="26"/>
  <c r="AW1011" i="26"/>
  <c r="AW1010" i="26"/>
  <c r="AW1030" i="26"/>
  <c r="AW1031" i="26"/>
  <c r="AW1032" i="26"/>
  <c r="AW1009" i="26"/>
  <c r="AW1024" i="26"/>
  <c r="AW1008" i="26"/>
  <c r="AW1007" i="26"/>
  <c r="AW1006" i="26"/>
  <c r="AW1005" i="26"/>
  <c r="AW1004" i="26"/>
  <c r="AW1003" i="26"/>
  <c r="AW1002" i="26"/>
  <c r="AW1001" i="26"/>
  <c r="AW1000" i="26"/>
  <c r="AW999" i="26"/>
  <c r="AW996" i="26"/>
  <c r="AW997" i="26"/>
  <c r="AW983" i="26"/>
  <c r="AW989" i="26"/>
  <c r="AW984" i="26"/>
  <c r="AW985" i="26"/>
  <c r="AW988" i="26"/>
  <c r="AW982" i="26"/>
  <c r="AW995" i="26"/>
  <c r="AW994" i="26"/>
  <c r="AW993" i="26"/>
  <c r="AW992" i="26"/>
  <c r="AW991" i="26"/>
  <c r="AW986" i="26"/>
  <c r="AW998" i="26"/>
  <c r="AW987" i="26"/>
  <c r="AW990" i="26"/>
  <c r="AW967" i="26"/>
  <c r="AW966" i="26"/>
  <c r="AW965" i="26"/>
  <c r="AW964" i="26"/>
  <c r="AW963" i="26"/>
  <c r="AW962" i="26"/>
  <c r="AW961" i="26"/>
  <c r="AW960" i="26"/>
  <c r="AW959" i="26"/>
  <c r="AW958" i="26"/>
  <c r="AW957" i="26"/>
  <c r="AW956" i="26"/>
  <c r="AW955" i="26"/>
  <c r="AW954" i="26"/>
  <c r="AW981" i="26"/>
  <c r="AW978" i="26"/>
  <c r="AW975" i="26"/>
  <c r="AW972" i="26"/>
  <c r="AW968" i="26"/>
  <c r="AW979" i="26"/>
  <c r="AW976" i="26"/>
  <c r="AW973" i="26"/>
  <c r="AW969" i="26"/>
  <c r="AW952" i="26"/>
  <c r="AW951" i="26"/>
  <c r="AW950" i="26"/>
  <c r="AW949" i="26"/>
  <c r="AW948" i="26"/>
  <c r="AW947" i="26"/>
  <c r="AW946" i="26"/>
  <c r="AW945" i="26"/>
  <c r="AW944" i="26"/>
  <c r="AW943" i="26"/>
  <c r="AW980" i="26"/>
  <c r="AW953" i="26"/>
  <c r="AW977" i="26"/>
  <c r="AW974" i="26"/>
  <c r="AW940" i="26"/>
  <c r="AW939" i="26"/>
  <c r="AW938" i="26"/>
  <c r="AW937" i="26"/>
  <c r="AW936" i="26"/>
  <c r="AW935" i="26"/>
  <c r="AW934" i="26"/>
  <c r="AW933" i="26"/>
  <c r="AW932" i="26"/>
  <c r="AW931" i="26"/>
  <c r="AW930" i="26"/>
  <c r="AW929" i="26"/>
  <c r="AW928" i="26"/>
  <c r="AW941" i="26"/>
  <c r="AW942" i="26"/>
  <c r="AW922" i="26"/>
  <c r="AW926" i="26"/>
  <c r="AW927" i="26"/>
  <c r="AW925" i="26"/>
  <c r="AW923" i="26"/>
  <c r="AW924" i="26"/>
  <c r="AW918" i="26"/>
  <c r="AW916" i="26"/>
  <c r="AW913" i="26"/>
  <c r="AW919" i="26"/>
  <c r="AW897" i="26"/>
  <c r="AW920" i="26"/>
  <c r="AW921" i="26"/>
  <c r="AW911" i="26"/>
  <c r="AW908" i="26"/>
  <c r="AW905" i="26"/>
  <c r="AW915" i="26"/>
  <c r="AW894" i="26"/>
  <c r="AW892" i="26"/>
  <c r="AW896" i="26"/>
  <c r="AW912" i="26"/>
  <c r="AW909" i="26"/>
  <c r="AW906" i="26"/>
  <c r="AW914" i="26"/>
  <c r="AW898" i="26"/>
  <c r="AW891" i="26"/>
  <c r="AW890" i="26"/>
  <c r="AW889" i="26"/>
  <c r="AW903" i="26"/>
  <c r="AW893" i="26"/>
  <c r="AW907" i="26"/>
  <c r="AW917" i="26"/>
  <c r="AW904" i="26"/>
  <c r="AW888" i="26"/>
  <c r="AW895" i="26"/>
  <c r="AW885" i="26"/>
  <c r="AW884" i="26"/>
  <c r="AW883" i="26"/>
  <c r="AW882" i="26"/>
  <c r="AW881" i="26"/>
  <c r="AW880" i="26"/>
  <c r="AW879" i="26"/>
  <c r="AW878" i="26"/>
  <c r="AW877" i="26"/>
  <c r="AW876" i="26"/>
  <c r="AW875" i="26"/>
  <c r="AW910" i="26"/>
  <c r="AW886" i="26"/>
  <c r="AW887" i="26"/>
  <c r="AW874" i="26"/>
  <c r="AW872" i="26"/>
  <c r="AW871" i="26"/>
  <c r="AW870" i="26"/>
  <c r="AW869" i="26"/>
  <c r="AW868" i="26"/>
  <c r="AW867" i="26"/>
  <c r="AW866" i="26"/>
  <c r="AW865" i="26"/>
  <c r="AW864" i="26"/>
  <c r="AW863" i="26"/>
  <c r="AW862" i="26"/>
  <c r="AW861" i="26"/>
  <c r="AW860" i="26"/>
  <c r="AW859" i="26"/>
  <c r="AW858" i="26"/>
  <c r="AW857" i="26"/>
  <c r="AW856" i="26"/>
  <c r="AW855" i="26"/>
  <c r="AW854" i="26"/>
  <c r="AW853" i="26"/>
  <c r="AW852" i="26"/>
  <c r="AW851" i="26"/>
  <c r="AW850" i="26"/>
  <c r="AW849" i="26"/>
  <c r="AW848" i="26"/>
  <c r="AW847" i="26"/>
  <c r="AW846" i="26"/>
  <c r="AW845" i="26"/>
  <c r="AW844" i="26"/>
  <c r="AW843" i="26"/>
  <c r="AW873" i="26"/>
  <c r="AW841" i="26"/>
  <c r="AW840" i="26"/>
  <c r="AW839" i="26"/>
  <c r="AW838" i="26"/>
  <c r="AW837" i="26"/>
  <c r="AW836" i="26"/>
  <c r="AW835" i="26"/>
  <c r="AW834" i="26"/>
  <c r="AW833" i="26"/>
  <c r="AW832" i="26"/>
  <c r="AW842" i="26"/>
  <c r="AW829" i="26"/>
  <c r="AW828" i="26"/>
  <c r="AW827" i="26"/>
  <c r="AW826" i="26"/>
  <c r="AW825" i="26"/>
  <c r="AW824" i="26"/>
  <c r="AW823" i="26"/>
  <c r="AW822" i="26"/>
  <c r="AW821" i="26"/>
  <c r="AW820" i="26"/>
  <c r="AW819" i="26"/>
  <c r="AW818" i="26"/>
  <c r="AW817" i="26"/>
  <c r="AW816" i="26"/>
  <c r="AW815" i="26"/>
  <c r="AW814" i="26"/>
  <c r="AW813" i="26"/>
  <c r="AW812" i="26"/>
  <c r="AW811" i="26"/>
  <c r="AW810" i="26"/>
  <c r="AW809" i="26"/>
  <c r="AW808" i="26"/>
  <c r="AW807" i="26"/>
  <c r="AW806" i="26"/>
  <c r="AW805" i="26"/>
  <c r="AW804" i="26"/>
  <c r="AW803" i="26"/>
  <c r="AW802" i="26"/>
  <c r="AW801" i="26"/>
  <c r="AW800" i="26"/>
  <c r="AW799" i="26"/>
  <c r="AW798" i="26"/>
  <c r="AW797" i="26"/>
  <c r="AW796" i="26"/>
  <c r="AW795" i="26"/>
  <c r="AW794" i="26"/>
  <c r="AW793" i="26"/>
  <c r="AW792" i="26"/>
  <c r="AW791" i="26"/>
  <c r="AW790" i="26"/>
  <c r="AW789" i="26"/>
  <c r="AW788" i="26"/>
  <c r="AW787" i="26"/>
  <c r="AW786" i="26"/>
  <c r="AW785" i="26"/>
  <c r="AW784" i="26"/>
  <c r="AW783" i="26"/>
  <c r="AW782" i="26"/>
  <c r="AW781" i="26"/>
  <c r="AW780" i="26"/>
  <c r="AW779" i="26"/>
  <c r="AW778" i="26"/>
  <c r="AW777" i="26"/>
  <c r="AW776" i="26"/>
  <c r="AW775" i="26"/>
  <c r="AW774" i="26"/>
  <c r="AW773" i="26"/>
  <c r="AW772" i="26"/>
  <c r="AW771" i="26"/>
  <c r="AW770" i="26"/>
  <c r="AW758" i="26"/>
  <c r="AW757" i="26"/>
  <c r="AW756" i="26"/>
  <c r="AW755" i="26"/>
  <c r="AW754" i="26"/>
  <c r="AW753" i="26"/>
  <c r="AW752" i="26"/>
  <c r="AW751" i="26"/>
  <c r="AW750" i="26"/>
  <c r="AW749" i="26"/>
  <c r="AW748" i="26"/>
  <c r="AW747" i="26"/>
  <c r="AW746" i="26"/>
  <c r="AW745" i="26"/>
  <c r="AW744" i="26"/>
  <c r="AW743" i="26"/>
  <c r="AW742" i="26"/>
  <c r="AW741" i="26"/>
  <c r="AW740" i="26"/>
  <c r="AW739" i="26"/>
  <c r="AW738" i="26"/>
  <c r="AW737" i="26"/>
  <c r="AW736" i="26"/>
  <c r="AW768" i="26"/>
  <c r="AW765" i="26"/>
  <c r="AW769" i="26"/>
  <c r="AW766" i="26"/>
  <c r="AW763" i="26"/>
  <c r="AW735" i="26"/>
  <c r="AW734" i="26"/>
  <c r="AW733" i="26"/>
  <c r="AW732" i="26"/>
  <c r="AW731" i="26"/>
  <c r="AW730" i="26"/>
  <c r="AW729" i="26"/>
  <c r="AW728" i="26"/>
  <c r="AW727" i="26"/>
  <c r="AW726" i="26"/>
  <c r="AW725" i="26"/>
  <c r="AW724" i="26"/>
  <c r="AW723" i="26"/>
  <c r="AW722" i="26"/>
  <c r="AW721" i="26"/>
  <c r="AW720" i="26"/>
  <c r="AW719" i="26"/>
  <c r="AW718" i="26"/>
  <c r="AW717" i="26"/>
  <c r="AW716" i="26"/>
  <c r="AW715" i="26"/>
  <c r="AW714" i="26"/>
  <c r="AW713" i="26"/>
  <c r="AW712" i="26"/>
  <c r="AW711" i="26"/>
  <c r="AW710" i="26"/>
  <c r="AW709" i="26"/>
  <c r="AW708" i="26"/>
  <c r="AW707" i="26"/>
  <c r="AW706" i="26"/>
  <c r="AW705" i="26"/>
  <c r="AW767" i="26"/>
  <c r="AW764" i="26"/>
  <c r="AW689" i="26"/>
  <c r="AW688" i="26"/>
  <c r="AW687" i="26"/>
  <c r="AW686" i="26"/>
  <c r="AW685" i="26"/>
  <c r="AW684" i="26"/>
  <c r="AW683" i="26"/>
  <c r="AW682" i="26"/>
  <c r="AW703" i="26"/>
  <c r="AW702" i="26"/>
  <c r="AW701" i="26"/>
  <c r="AW700" i="26"/>
  <c r="AW699" i="26"/>
  <c r="AW698" i="26"/>
  <c r="AW697" i="26"/>
  <c r="AW696" i="26"/>
  <c r="AW695" i="26"/>
  <c r="AW694" i="26"/>
  <c r="AW693" i="26"/>
  <c r="AW692" i="26"/>
  <c r="AW704" i="26"/>
  <c r="AW678" i="26"/>
  <c r="AW675" i="26"/>
  <c r="AW679" i="26"/>
  <c r="AW671" i="26"/>
  <c r="AW670" i="26"/>
  <c r="AW669" i="26"/>
  <c r="AW668" i="26"/>
  <c r="AW667" i="26"/>
  <c r="AW666" i="26"/>
  <c r="AW665" i="26"/>
  <c r="AW664" i="26"/>
  <c r="AW663" i="26"/>
  <c r="AW662" i="26"/>
  <c r="AW661" i="26"/>
  <c r="AW660" i="26"/>
  <c r="AW659" i="26"/>
  <c r="AW658" i="26"/>
  <c r="AW657" i="26"/>
  <c r="AW656" i="26"/>
  <c r="AW655" i="26"/>
  <c r="AW674" i="26"/>
  <c r="AW673" i="26"/>
  <c r="AW680" i="26"/>
  <c r="AW672" i="26"/>
  <c r="AW681" i="26"/>
  <c r="AW677" i="26"/>
  <c r="AW676" i="26"/>
  <c r="AW654" i="26"/>
  <c r="AW648" i="26"/>
  <c r="AW646" i="26"/>
  <c r="AW651" i="26"/>
  <c r="AW649" i="26"/>
  <c r="AW652" i="26"/>
  <c r="AW647" i="26"/>
  <c r="AW653" i="26"/>
  <c r="AW650" i="26"/>
  <c r="AW645" i="26"/>
  <c r="AW642" i="26"/>
  <c r="AW639" i="26"/>
  <c r="AW636" i="26"/>
  <c r="AW633" i="26"/>
  <c r="AW630" i="26"/>
  <c r="AW627" i="26"/>
  <c r="AW624" i="26"/>
  <c r="AW616" i="26"/>
  <c r="AW614" i="26"/>
  <c r="AW643" i="26"/>
  <c r="AW640" i="26"/>
  <c r="AW637" i="26"/>
  <c r="AW634" i="26"/>
  <c r="AW631" i="26"/>
  <c r="AW628" i="26"/>
  <c r="AW625" i="26"/>
  <c r="AW618" i="26"/>
  <c r="AW615" i="26"/>
  <c r="AW613" i="26"/>
  <c r="AW644" i="26"/>
  <c r="AW641" i="26"/>
  <c r="AW638" i="26"/>
  <c r="AW635" i="26"/>
  <c r="AW632" i="26"/>
  <c r="AW629" i="26"/>
  <c r="AW626" i="26"/>
  <c r="AW623" i="26"/>
  <c r="AW617" i="26"/>
  <c r="AW612" i="26"/>
  <c r="AW611" i="26"/>
  <c r="AW610" i="26"/>
  <c r="AW609" i="26"/>
  <c r="AW608" i="26"/>
  <c r="AW607" i="26"/>
  <c r="AW606" i="26"/>
  <c r="AW605" i="26"/>
  <c r="AW604" i="26"/>
  <c r="AW603" i="26"/>
  <c r="AW602" i="26"/>
  <c r="AW601" i="26"/>
  <c r="AW600" i="26"/>
  <c r="AW599" i="26"/>
  <c r="AW598" i="26"/>
  <c r="AW597" i="26"/>
  <c r="AW596" i="26"/>
  <c r="AW595" i="26"/>
  <c r="AW594" i="26"/>
  <c r="AW593" i="26"/>
  <c r="AW592" i="26"/>
  <c r="AW591" i="26"/>
  <c r="AW590" i="26"/>
  <c r="AW582" i="26"/>
  <c r="AW587" i="26"/>
  <c r="AW586" i="26"/>
  <c r="AW585" i="26"/>
  <c r="AW589" i="26"/>
  <c r="AW584" i="26"/>
  <c r="AW581" i="26"/>
  <c r="AW580" i="26"/>
  <c r="AW579" i="26"/>
  <c r="AW578" i="26"/>
  <c r="AW577" i="26"/>
  <c r="AW576" i="26"/>
  <c r="AW575" i="26"/>
  <c r="AW574" i="26"/>
  <c r="AW573" i="26"/>
  <c r="AW572" i="26"/>
  <c r="AW571" i="26"/>
  <c r="AW570" i="26"/>
  <c r="AW569" i="26"/>
  <c r="AW568" i="26"/>
  <c r="AW567" i="26"/>
  <c r="AW566" i="26"/>
  <c r="AW565" i="26"/>
  <c r="AW564" i="26"/>
  <c r="AW563" i="26"/>
  <c r="AW562" i="26"/>
  <c r="AW583" i="26"/>
  <c r="AW560" i="26"/>
  <c r="AW549" i="26"/>
  <c r="AW548" i="26"/>
  <c r="AW547" i="26"/>
  <c r="AW546" i="26"/>
  <c r="AW545" i="26"/>
  <c r="AW544" i="26"/>
  <c r="AW543" i="26"/>
  <c r="AW542" i="26"/>
  <c r="AW541" i="26"/>
  <c r="AW540" i="26"/>
  <c r="AW539" i="26"/>
  <c r="AW538" i="26"/>
  <c r="AW537" i="26"/>
  <c r="AW536" i="26"/>
  <c r="AW535" i="26"/>
  <c r="AW534" i="26"/>
  <c r="AW533" i="26"/>
  <c r="AW532" i="26"/>
  <c r="AW531" i="26"/>
  <c r="AW559" i="26"/>
  <c r="AW552" i="26"/>
  <c r="AW558" i="26"/>
  <c r="AW557" i="26"/>
  <c r="AW561" i="26"/>
  <c r="AW556" i="26"/>
  <c r="AW555" i="26"/>
  <c r="AW588" i="26"/>
  <c r="AW553" i="26"/>
  <c r="AW525" i="26"/>
  <c r="AW554" i="26"/>
  <c r="AW529" i="26"/>
  <c r="AW528" i="26"/>
  <c r="AW527" i="26"/>
  <c r="AW523" i="26"/>
  <c r="AW522" i="26"/>
  <c r="AW521" i="26"/>
  <c r="AW520" i="26"/>
  <c r="AW519" i="26"/>
  <c r="AW518" i="26"/>
  <c r="AW517" i="26"/>
  <c r="AW516" i="26"/>
  <c r="AW515" i="26"/>
  <c r="AW514" i="26"/>
  <c r="AW513" i="26"/>
  <c r="AW512" i="26"/>
  <c r="AW511" i="26"/>
  <c r="AW510" i="26"/>
  <c r="AW509" i="26"/>
  <c r="AW508" i="26"/>
  <c r="AW507" i="26"/>
  <c r="AW506" i="26"/>
  <c r="AW505" i="26"/>
  <c r="AW504" i="26"/>
  <c r="AW503" i="26"/>
  <c r="AW502" i="26"/>
  <c r="AW501" i="26"/>
  <c r="AW500" i="26"/>
  <c r="AW499" i="26"/>
  <c r="AW498" i="26"/>
  <c r="AW497" i="26"/>
  <c r="AW496" i="26"/>
  <c r="AW495" i="26"/>
  <c r="AW494" i="26"/>
  <c r="AW493" i="26"/>
  <c r="AW492" i="26"/>
  <c r="AW491" i="26"/>
  <c r="AW490" i="26"/>
  <c r="AW489" i="26"/>
  <c r="AW488" i="26"/>
  <c r="AW487" i="26"/>
  <c r="AW486" i="26"/>
  <c r="AW485" i="26"/>
  <c r="AW484" i="26"/>
  <c r="AW483" i="26"/>
  <c r="AW530" i="26"/>
  <c r="AW526" i="26"/>
  <c r="AW524" i="26"/>
  <c r="BH50" i="26"/>
  <c r="BG52" i="26"/>
  <c r="AV26" i="79" l="1"/>
  <c r="AV83" i="82"/>
  <c r="AV83" i="81"/>
  <c r="AT33" i="71"/>
  <c r="AT19" i="82" s="1"/>
  <c r="AT25" i="82" s="1"/>
  <c r="AP80" i="82"/>
  <c r="AR73" i="82"/>
  <c r="AR79" i="82" s="1"/>
  <c r="AS63" i="71"/>
  <c r="AS64" i="71" s="1"/>
  <c r="AS68" i="71" s="1"/>
  <c r="AV9" i="81"/>
  <c r="AV9" i="82"/>
  <c r="AR75" i="82"/>
  <c r="AR77" i="82" s="1"/>
  <c r="AR78" i="82" s="1"/>
  <c r="AS45" i="82"/>
  <c r="AS64" i="82" s="1"/>
  <c r="AS33" i="82"/>
  <c r="AS52" i="82" s="1"/>
  <c r="AS41" i="82"/>
  <c r="AS60" i="82" s="1"/>
  <c r="AS37" i="82"/>
  <c r="AS56" i="82" s="1"/>
  <c r="AQ75" i="82"/>
  <c r="AQ77" i="82" s="1"/>
  <c r="AQ78" i="82" s="1"/>
  <c r="AU8" i="81"/>
  <c r="AU8" i="82"/>
  <c r="AU80" i="81"/>
  <c r="AU84" i="81" s="1"/>
  <c r="AQ73" i="82"/>
  <c r="AQ79" i="82" s="1"/>
  <c r="AU14" i="71"/>
  <c r="AU14" i="73"/>
  <c r="AU30" i="73" s="1"/>
  <c r="AU13" i="82" s="1"/>
  <c r="AT41" i="73"/>
  <c r="AV71" i="2"/>
  <c r="BG84" i="26"/>
  <c r="BG85" i="26"/>
  <c r="AT23" i="79"/>
  <c r="AT27" i="79" s="1"/>
  <c r="AR64" i="71"/>
  <c r="AR68" i="71" s="1"/>
  <c r="AQ40" i="72"/>
  <c r="AQ42" i="72" s="1"/>
  <c r="AQ45" i="73"/>
  <c r="AQ49" i="73" s="1"/>
  <c r="AU22" i="77"/>
  <c r="Z29" i="67" s="1"/>
  <c r="AH45" i="26"/>
  <c r="AH23" i="17" s="1"/>
  <c r="AI43" i="26"/>
  <c r="AV48" i="73"/>
  <c r="AV67" i="71"/>
  <c r="AV28" i="17"/>
  <c r="AV39" i="17"/>
  <c r="AV21" i="77"/>
  <c r="AV45" i="72"/>
  <c r="AV12" i="2"/>
  <c r="AW25" i="26"/>
  <c r="AV8" i="17"/>
  <c r="AW302" i="26"/>
  <c r="AV414" i="26"/>
  <c r="AV419" i="26"/>
  <c r="AV349" i="26"/>
  <c r="AV326" i="26"/>
  <c r="AV330" i="26"/>
  <c r="AV367" i="26"/>
  <c r="AV430" i="26"/>
  <c r="AV421" i="26"/>
  <c r="AV408" i="26"/>
  <c r="AV360" i="26"/>
  <c r="AV422" i="26"/>
  <c r="AV402" i="26"/>
  <c r="AV407" i="26"/>
  <c r="AV318" i="26"/>
  <c r="AV314" i="26"/>
  <c r="AV309" i="26"/>
  <c r="AV325" i="26"/>
  <c r="AV374" i="26"/>
  <c r="AV359" i="26"/>
  <c r="AV386" i="26"/>
  <c r="AV393" i="26"/>
  <c r="AV431" i="26"/>
  <c r="AV390" i="26"/>
  <c r="AV395" i="26"/>
  <c r="AV348" i="26"/>
  <c r="AV368" i="26"/>
  <c r="AV398" i="26"/>
  <c r="AV338" i="26"/>
  <c r="AV376" i="26"/>
  <c r="AV385" i="26"/>
  <c r="AV405" i="26"/>
  <c r="AV404" i="26"/>
  <c r="AV429" i="26"/>
  <c r="AV378" i="26"/>
  <c r="AV383" i="26"/>
  <c r="AV336" i="26"/>
  <c r="AV382" i="26"/>
  <c r="AV410" i="26"/>
  <c r="AV373" i="26"/>
  <c r="AV388" i="26"/>
  <c r="AV418" i="26"/>
  <c r="AV432" i="26"/>
  <c r="AV426" i="26"/>
  <c r="AV380" i="26"/>
  <c r="AV364" i="26"/>
  <c r="AV371" i="26"/>
  <c r="AV329" i="26"/>
  <c r="AV353" i="26"/>
  <c r="AV352" i="26"/>
  <c r="AV355" i="26"/>
  <c r="AV366" i="26"/>
  <c r="AV381" i="26"/>
  <c r="AV328" i="26"/>
  <c r="AV427" i="26"/>
  <c r="AV417" i="26"/>
  <c r="AV436" i="26"/>
  <c r="AV357" i="26"/>
  <c r="AV406" i="26"/>
  <c r="AV341" i="26"/>
  <c r="AV332" i="26"/>
  <c r="AV346" i="26"/>
  <c r="AV339" i="26"/>
  <c r="AV420" i="26"/>
  <c r="AV361" i="26"/>
  <c r="AV316" i="26"/>
  <c r="AV416" i="26"/>
  <c r="AV413" i="26"/>
  <c r="AV321" i="26"/>
  <c r="AV327" i="26"/>
  <c r="AV322" i="26"/>
  <c r="AV304" i="26"/>
  <c r="AV372" i="26"/>
  <c r="AV340" i="26"/>
  <c r="AV310" i="26"/>
  <c r="AV411" i="26"/>
  <c r="AV358" i="26"/>
  <c r="AV415" i="26"/>
  <c r="AV401" i="26"/>
  <c r="AV320" i="26"/>
  <c r="AV315" i="26"/>
  <c r="AV342" i="26"/>
  <c r="AV335" i="26"/>
  <c r="AV305" i="26"/>
  <c r="AV397" i="26"/>
  <c r="AV312" i="26"/>
  <c r="AV384" i="26"/>
  <c r="AV433" i="26"/>
  <c r="AV425" i="26"/>
  <c r="AV403" i="26"/>
  <c r="AV389" i="26"/>
  <c r="AV308" i="26"/>
  <c r="AV303" i="26"/>
  <c r="AV323" i="26"/>
  <c r="AV317" i="26"/>
  <c r="AV350" i="26"/>
  <c r="AV362" i="26"/>
  <c r="AV347" i="26"/>
  <c r="AV412" i="26"/>
  <c r="AV392" i="26"/>
  <c r="AV424" i="26"/>
  <c r="AV391" i="26"/>
  <c r="AV377" i="26"/>
  <c r="AV356" i="26"/>
  <c r="AV394" i="26"/>
  <c r="AV311" i="26"/>
  <c r="AV306" i="26"/>
  <c r="AV387" i="26"/>
  <c r="AV324" i="26"/>
  <c r="AV409" i="26"/>
  <c r="AV354" i="26"/>
  <c r="AV435" i="26"/>
  <c r="AV379" i="26"/>
  <c r="AV363" i="26"/>
  <c r="AV319" i="26"/>
  <c r="AV345" i="26"/>
  <c r="AV343" i="26"/>
  <c r="AV399" i="26"/>
  <c r="AV344" i="26"/>
  <c r="AV331" i="26"/>
  <c r="AV313" i="26"/>
  <c r="AV434" i="26"/>
  <c r="AV423" i="26"/>
  <c r="AV365" i="26"/>
  <c r="AV428" i="26"/>
  <c r="AV307" i="26"/>
  <c r="AV333" i="26"/>
  <c r="AV337" i="26"/>
  <c r="AV400" i="26"/>
  <c r="AV351" i="26"/>
  <c r="AV334" i="26"/>
  <c r="AV396" i="26"/>
  <c r="AV375" i="26"/>
  <c r="AW30" i="26"/>
  <c r="AW31" i="26"/>
  <c r="AW84" i="82" s="1"/>
  <c r="AX26" i="26"/>
  <c r="AK18" i="17" s="1"/>
  <c r="AU8" i="77"/>
  <c r="AU8" i="73"/>
  <c r="AU8" i="79"/>
  <c r="A29" i="67"/>
  <c r="AU8" i="72"/>
  <c r="AU8" i="71"/>
  <c r="AV9" i="72"/>
  <c r="AV9" i="71"/>
  <c r="B30" i="67"/>
  <c r="AV9" i="77"/>
  <c r="AV9" i="79"/>
  <c r="AV9" i="73"/>
  <c r="E29" i="67"/>
  <c r="AV41" i="17"/>
  <c r="AY482" i="26"/>
  <c r="AX1038" i="26"/>
  <c r="AX1037" i="26"/>
  <c r="AX1036" i="26"/>
  <c r="AX1035" i="26"/>
  <c r="AX1034" i="26"/>
  <c r="AX1033" i="26"/>
  <c r="AX1032" i="26"/>
  <c r="AX1031" i="26"/>
  <c r="AX1030" i="26"/>
  <c r="AX1029" i="26"/>
  <c r="AX1028" i="26"/>
  <c r="AX1027" i="26"/>
  <c r="AX1026" i="26"/>
  <c r="AX1025" i="26"/>
  <c r="AX1024" i="26"/>
  <c r="AX1023" i="26"/>
  <c r="AX1022" i="26"/>
  <c r="AX1021" i="26"/>
  <c r="AX1020" i="26"/>
  <c r="AX1019" i="26"/>
  <c r="AX1018" i="26"/>
  <c r="AX1017" i="26"/>
  <c r="AX1016" i="26"/>
  <c r="AX1015" i="26"/>
  <c r="AX1014" i="26"/>
  <c r="AX1013" i="26"/>
  <c r="AX1012" i="26"/>
  <c r="AX1011" i="26"/>
  <c r="AX1010" i="26"/>
  <c r="AX1009" i="26"/>
  <c r="AX1008" i="26"/>
  <c r="AX1007" i="26"/>
  <c r="AX1006" i="26"/>
  <c r="AX1005" i="26"/>
  <c r="AX1004" i="26"/>
  <c r="AX1003" i="26"/>
  <c r="AX1002" i="26"/>
  <c r="AX1001" i="26"/>
  <c r="AX1000" i="26"/>
  <c r="AX999" i="26"/>
  <c r="AX996" i="26"/>
  <c r="AX997" i="26"/>
  <c r="AX998" i="26"/>
  <c r="AX983" i="26"/>
  <c r="AX989" i="26"/>
  <c r="AX984" i="26"/>
  <c r="AX985" i="26"/>
  <c r="AX988" i="26"/>
  <c r="AX982" i="26"/>
  <c r="AX995" i="26"/>
  <c r="AX994" i="26"/>
  <c r="AX993" i="26"/>
  <c r="AX992" i="26"/>
  <c r="AX991" i="26"/>
  <c r="AX986" i="26"/>
  <c r="AX990" i="26"/>
  <c r="AX981" i="26"/>
  <c r="AX980" i="26"/>
  <c r="AX979" i="26"/>
  <c r="AX978" i="26"/>
  <c r="AX977" i="26"/>
  <c r="AX976" i="26"/>
  <c r="AX975" i="26"/>
  <c r="AX974" i="26"/>
  <c r="AX973" i="26"/>
  <c r="AX967" i="26"/>
  <c r="AX966" i="26"/>
  <c r="AX965" i="26"/>
  <c r="AX964" i="26"/>
  <c r="AX963" i="26"/>
  <c r="AX962" i="26"/>
  <c r="AX961" i="26"/>
  <c r="AX960" i="26"/>
  <c r="AX959" i="26"/>
  <c r="AX958" i="26"/>
  <c r="AX957" i="26"/>
  <c r="AX956" i="26"/>
  <c r="AX955" i="26"/>
  <c r="AX987" i="26"/>
  <c r="AX972" i="26"/>
  <c r="AX968" i="26"/>
  <c r="AX954" i="26"/>
  <c r="AX953" i="26"/>
  <c r="AX969" i="26"/>
  <c r="AX943" i="26"/>
  <c r="AX952" i="26"/>
  <c r="AX951" i="26"/>
  <c r="AX950" i="26"/>
  <c r="AX949" i="26"/>
  <c r="AX948" i="26"/>
  <c r="AX947" i="26"/>
  <c r="AX946" i="26"/>
  <c r="AX945" i="26"/>
  <c r="AX940" i="26"/>
  <c r="AX939" i="26"/>
  <c r="AX938" i="26"/>
  <c r="AX937" i="26"/>
  <c r="AX936" i="26"/>
  <c r="AX935" i="26"/>
  <c r="AX934" i="26"/>
  <c r="AX933" i="26"/>
  <c r="AX932" i="26"/>
  <c r="AX931" i="26"/>
  <c r="AX930" i="26"/>
  <c r="AX929" i="26"/>
  <c r="AX928" i="26"/>
  <c r="AX941" i="26"/>
  <c r="AX942" i="26"/>
  <c r="AX926" i="26"/>
  <c r="AX944" i="26"/>
  <c r="AX927" i="26"/>
  <c r="AX925" i="26"/>
  <c r="AX923" i="26"/>
  <c r="AX924" i="26"/>
  <c r="AX921" i="26"/>
  <c r="AX920" i="26"/>
  <c r="AX919" i="26"/>
  <c r="AX918" i="26"/>
  <c r="AX917" i="26"/>
  <c r="AX916" i="26"/>
  <c r="AX915" i="26"/>
  <c r="AX914" i="26"/>
  <c r="AX913" i="26"/>
  <c r="AX912" i="26"/>
  <c r="AX911" i="26"/>
  <c r="AX910" i="26"/>
  <c r="AX909" i="26"/>
  <c r="AX908" i="26"/>
  <c r="AX907" i="26"/>
  <c r="AX906" i="26"/>
  <c r="AX905" i="26"/>
  <c r="AX904" i="26"/>
  <c r="AX897" i="26"/>
  <c r="AX894" i="26"/>
  <c r="AX892" i="26"/>
  <c r="AX896" i="26"/>
  <c r="AX898" i="26"/>
  <c r="AX891" i="26"/>
  <c r="AX890" i="26"/>
  <c r="AX889" i="26"/>
  <c r="AX888" i="26"/>
  <c r="AX903" i="26"/>
  <c r="AX893" i="26"/>
  <c r="AX922" i="26"/>
  <c r="AX895" i="26"/>
  <c r="AX885" i="26"/>
  <c r="AX884" i="26"/>
  <c r="AX883" i="26"/>
  <c r="AX882" i="26"/>
  <c r="AX881" i="26"/>
  <c r="AX880" i="26"/>
  <c r="AX879" i="26"/>
  <c r="AX878" i="26"/>
  <c r="AX877" i="26"/>
  <c r="AX876" i="26"/>
  <c r="AX875" i="26"/>
  <c r="AX874" i="26"/>
  <c r="AX873" i="26"/>
  <c r="AX872" i="26"/>
  <c r="AX871" i="26"/>
  <c r="AX870" i="26"/>
  <c r="AX869" i="26"/>
  <c r="AX868" i="26"/>
  <c r="AX867" i="26"/>
  <c r="AX866" i="26"/>
  <c r="AX865" i="26"/>
  <c r="AX864" i="26"/>
  <c r="AX863" i="26"/>
  <c r="AX862" i="26"/>
  <c r="AX861" i="26"/>
  <c r="AX860" i="26"/>
  <c r="AX859" i="26"/>
  <c r="AX858" i="26"/>
  <c r="AX857" i="26"/>
  <c r="AX856" i="26"/>
  <c r="AX855" i="26"/>
  <c r="AX854" i="26"/>
  <c r="AX853" i="26"/>
  <c r="AX852" i="26"/>
  <c r="AX851" i="26"/>
  <c r="AX850" i="26"/>
  <c r="AX849" i="26"/>
  <c r="AX848" i="26"/>
  <c r="AX847" i="26"/>
  <c r="AX846" i="26"/>
  <c r="AX845" i="26"/>
  <c r="AX844" i="26"/>
  <c r="AX843" i="26"/>
  <c r="AX886" i="26"/>
  <c r="AX887" i="26"/>
  <c r="AX842" i="26"/>
  <c r="AX841" i="26"/>
  <c r="AX840" i="26"/>
  <c r="AX839" i="26"/>
  <c r="AX838" i="26"/>
  <c r="AX837" i="26"/>
  <c r="AX836" i="26"/>
  <c r="AX835" i="26"/>
  <c r="AX834" i="26"/>
  <c r="AX833" i="26"/>
  <c r="AX832" i="26"/>
  <c r="AX826" i="26"/>
  <c r="AX820" i="26"/>
  <c r="AX818" i="26"/>
  <c r="AX816" i="26"/>
  <c r="AX814" i="26"/>
  <c r="AX812" i="26"/>
  <c r="AX827" i="26"/>
  <c r="AX825" i="26"/>
  <c r="AX824" i="26"/>
  <c r="AX823" i="26"/>
  <c r="AX822" i="26"/>
  <c r="AX828" i="26"/>
  <c r="AX821" i="26"/>
  <c r="AX819" i="26"/>
  <c r="AX817" i="26"/>
  <c r="AX815" i="26"/>
  <c r="AX813" i="26"/>
  <c r="AX810" i="26"/>
  <c r="AX809" i="26"/>
  <c r="AX808" i="26"/>
  <c r="AX807" i="26"/>
  <c r="AX806" i="26"/>
  <c r="AX805" i="26"/>
  <c r="AX804" i="26"/>
  <c r="AX803" i="26"/>
  <c r="AX802" i="26"/>
  <c r="AX801" i="26"/>
  <c r="AX800" i="26"/>
  <c r="AX799" i="26"/>
  <c r="AX798" i="26"/>
  <c r="AX797" i="26"/>
  <c r="AX796" i="26"/>
  <c r="AX811" i="26"/>
  <c r="AX829" i="26"/>
  <c r="AX791" i="26"/>
  <c r="AX789" i="26"/>
  <c r="AX787" i="26"/>
  <c r="AX785" i="26"/>
  <c r="AX783" i="26"/>
  <c r="AX782" i="26"/>
  <c r="AX795" i="26"/>
  <c r="AX781" i="26"/>
  <c r="AX780" i="26"/>
  <c r="AX779" i="26"/>
  <c r="AX778" i="26"/>
  <c r="AX777" i="26"/>
  <c r="AX776" i="26"/>
  <c r="AX775" i="26"/>
  <c r="AX774" i="26"/>
  <c r="AX773" i="26"/>
  <c r="AX772" i="26"/>
  <c r="AX794" i="26"/>
  <c r="AX790" i="26"/>
  <c r="AX788" i="26"/>
  <c r="AX786" i="26"/>
  <c r="AX784" i="26"/>
  <c r="AX793" i="26"/>
  <c r="AX792" i="26"/>
  <c r="AX771" i="26"/>
  <c r="AX770" i="26"/>
  <c r="AX758" i="26"/>
  <c r="AX757" i="26"/>
  <c r="AX756" i="26"/>
  <c r="AX755" i="26"/>
  <c r="AX754" i="26"/>
  <c r="AX753" i="26"/>
  <c r="AX752" i="26"/>
  <c r="AX751" i="26"/>
  <c r="AX750" i="26"/>
  <c r="AX749" i="26"/>
  <c r="AX748" i="26"/>
  <c r="AX747" i="26"/>
  <c r="AX746" i="26"/>
  <c r="AX745" i="26"/>
  <c r="AX744" i="26"/>
  <c r="AX743" i="26"/>
  <c r="AX742" i="26"/>
  <c r="AX741" i="26"/>
  <c r="AX740" i="26"/>
  <c r="AX739" i="26"/>
  <c r="AX738" i="26"/>
  <c r="AX737" i="26"/>
  <c r="AX736" i="26"/>
  <c r="AX735" i="26"/>
  <c r="AX769" i="26"/>
  <c r="AX768" i="26"/>
  <c r="AX767" i="26"/>
  <c r="AX766" i="26"/>
  <c r="AX765" i="26"/>
  <c r="AX764" i="26"/>
  <c r="AX763" i="26"/>
  <c r="AX734" i="26"/>
  <c r="AX733" i="26"/>
  <c r="AX732" i="26"/>
  <c r="AX731" i="26"/>
  <c r="AX730" i="26"/>
  <c r="AX729" i="26"/>
  <c r="AX728" i="26"/>
  <c r="AX727" i="26"/>
  <c r="AX726" i="26"/>
  <c r="AX725" i="26"/>
  <c r="AX724" i="26"/>
  <c r="AX723" i="26"/>
  <c r="AX722" i="26"/>
  <c r="AX721" i="26"/>
  <c r="AX720" i="26"/>
  <c r="AX719" i="26"/>
  <c r="AX718" i="26"/>
  <c r="AX717" i="26"/>
  <c r="AX716" i="26"/>
  <c r="AX715" i="26"/>
  <c r="AX714" i="26"/>
  <c r="AX713" i="26"/>
  <c r="AX712" i="26"/>
  <c r="AX711" i="26"/>
  <c r="AX710" i="26"/>
  <c r="AX709" i="26"/>
  <c r="AX708" i="26"/>
  <c r="AX707" i="26"/>
  <c r="AX706" i="26"/>
  <c r="AX705" i="26"/>
  <c r="AX704" i="26"/>
  <c r="AX703" i="26"/>
  <c r="AX702" i="26"/>
  <c r="AX701" i="26"/>
  <c r="AX700" i="26"/>
  <c r="AX699" i="26"/>
  <c r="AX698" i="26"/>
  <c r="AX697" i="26"/>
  <c r="AX696" i="26"/>
  <c r="AX695" i="26"/>
  <c r="AX694" i="26"/>
  <c r="AX693" i="26"/>
  <c r="AX692" i="26"/>
  <c r="AX687" i="26"/>
  <c r="AX686" i="26"/>
  <c r="AX678" i="26"/>
  <c r="AX685" i="26"/>
  <c r="AX675" i="26"/>
  <c r="AX684" i="26"/>
  <c r="AX683" i="26"/>
  <c r="AX679" i="26"/>
  <c r="AX671" i="26"/>
  <c r="AX670" i="26"/>
  <c r="AX669" i="26"/>
  <c r="AX668" i="26"/>
  <c r="AX667" i="26"/>
  <c r="AX666" i="26"/>
  <c r="AX665" i="26"/>
  <c r="AX664" i="26"/>
  <c r="AX663" i="26"/>
  <c r="AX662" i="26"/>
  <c r="AX661" i="26"/>
  <c r="AX660" i="26"/>
  <c r="AX659" i="26"/>
  <c r="AX658" i="26"/>
  <c r="AX657" i="26"/>
  <c r="AX656" i="26"/>
  <c r="AX655" i="26"/>
  <c r="AX682" i="26"/>
  <c r="AX674" i="26"/>
  <c r="AX673" i="26"/>
  <c r="AX680" i="26"/>
  <c r="AX672" i="26"/>
  <c r="AX688" i="26"/>
  <c r="AX681" i="26"/>
  <c r="AX648" i="26"/>
  <c r="AX646" i="26"/>
  <c r="AX651" i="26"/>
  <c r="AX649" i="26"/>
  <c r="AX676" i="26"/>
  <c r="AX652" i="26"/>
  <c r="AX647" i="26"/>
  <c r="AX653" i="26"/>
  <c r="AX650" i="26"/>
  <c r="AX689" i="26"/>
  <c r="AX677" i="26"/>
  <c r="AX645" i="26"/>
  <c r="AX644" i="26"/>
  <c r="AX643" i="26"/>
  <c r="AX642" i="26"/>
  <c r="AX641" i="26"/>
  <c r="AX640" i="26"/>
  <c r="AX639" i="26"/>
  <c r="AX638" i="26"/>
  <c r="AX637" i="26"/>
  <c r="AX636" i="26"/>
  <c r="AX635" i="26"/>
  <c r="AX634" i="26"/>
  <c r="AX633" i="26"/>
  <c r="AX632" i="26"/>
  <c r="AX631" i="26"/>
  <c r="AX630" i="26"/>
  <c r="AX629" i="26"/>
  <c r="AX628" i="26"/>
  <c r="AX627" i="26"/>
  <c r="AX626" i="26"/>
  <c r="AX625" i="26"/>
  <c r="AX624" i="26"/>
  <c r="AX623" i="26"/>
  <c r="AX654" i="26"/>
  <c r="AX614" i="26"/>
  <c r="AX618" i="26"/>
  <c r="AX615" i="26"/>
  <c r="AX613" i="26"/>
  <c r="AX617" i="26"/>
  <c r="AX612" i="26"/>
  <c r="AX611" i="26"/>
  <c r="AX610" i="26"/>
  <c r="AX609" i="26"/>
  <c r="AX608" i="26"/>
  <c r="AX607" i="26"/>
  <c r="AX606" i="26"/>
  <c r="AX605" i="26"/>
  <c r="AX604" i="26"/>
  <c r="AX603" i="26"/>
  <c r="AX602" i="26"/>
  <c r="AX601" i="26"/>
  <c r="AX600" i="26"/>
  <c r="AX599" i="26"/>
  <c r="AX598" i="26"/>
  <c r="AX597" i="26"/>
  <c r="AX596" i="26"/>
  <c r="AX595" i="26"/>
  <c r="AX594" i="26"/>
  <c r="AX593" i="26"/>
  <c r="AX592" i="26"/>
  <c r="AX591" i="26"/>
  <c r="AX616" i="26"/>
  <c r="AX590" i="26"/>
  <c r="AX582" i="26"/>
  <c r="AX587" i="26"/>
  <c r="AX586" i="26"/>
  <c r="AX585" i="26"/>
  <c r="AX589" i="26"/>
  <c r="AX584" i="26"/>
  <c r="AX581" i="26"/>
  <c r="AX580" i="26"/>
  <c r="AX579" i="26"/>
  <c r="AX578" i="26"/>
  <c r="AX577" i="26"/>
  <c r="AX576" i="26"/>
  <c r="AX575" i="26"/>
  <c r="AX574" i="26"/>
  <c r="AX573" i="26"/>
  <c r="AX572" i="26"/>
  <c r="AX571" i="26"/>
  <c r="AX570" i="26"/>
  <c r="AX569" i="26"/>
  <c r="AX568" i="26"/>
  <c r="AX567" i="26"/>
  <c r="AX566" i="26"/>
  <c r="AX565" i="26"/>
  <c r="AX564" i="26"/>
  <c r="AX583" i="26"/>
  <c r="AX588" i="26"/>
  <c r="AX563" i="26"/>
  <c r="AX560" i="26"/>
  <c r="AX549" i="26"/>
  <c r="AX548" i="26"/>
  <c r="AX547" i="26"/>
  <c r="AX546" i="26"/>
  <c r="AX545" i="26"/>
  <c r="AX544" i="26"/>
  <c r="AX543" i="26"/>
  <c r="AX542" i="26"/>
  <c r="AX541" i="26"/>
  <c r="AX540" i="26"/>
  <c r="AX539" i="26"/>
  <c r="AX538" i="26"/>
  <c r="AX537" i="26"/>
  <c r="AX536" i="26"/>
  <c r="AX535" i="26"/>
  <c r="AX534" i="26"/>
  <c r="AX533" i="26"/>
  <c r="AX532" i="26"/>
  <c r="AX531" i="26"/>
  <c r="AX562" i="26"/>
  <c r="AX559" i="26"/>
  <c r="AX552" i="26"/>
  <c r="AX558" i="26"/>
  <c r="AX557" i="26"/>
  <c r="AX561" i="26"/>
  <c r="AX556" i="26"/>
  <c r="AX555" i="26"/>
  <c r="AX554" i="26"/>
  <c r="AX553" i="26"/>
  <c r="AX525" i="26"/>
  <c r="AX529" i="26"/>
  <c r="AX528" i="26"/>
  <c r="AX527" i="26"/>
  <c r="AX523" i="26"/>
  <c r="AX522" i="26"/>
  <c r="AX521" i="26"/>
  <c r="AX520" i="26"/>
  <c r="AX519" i="26"/>
  <c r="AX518" i="26"/>
  <c r="AX517" i="26"/>
  <c r="AX516" i="26"/>
  <c r="AX515" i="26"/>
  <c r="AX514" i="26"/>
  <c r="AX513" i="26"/>
  <c r="AX512" i="26"/>
  <c r="AX511" i="26"/>
  <c r="AX510" i="26"/>
  <c r="AX509" i="26"/>
  <c r="AX508" i="26"/>
  <c r="AX507" i="26"/>
  <c r="AX506" i="26"/>
  <c r="AX505" i="26"/>
  <c r="AX504" i="26"/>
  <c r="AX503" i="26"/>
  <c r="AX502" i="26"/>
  <c r="AX501" i="26"/>
  <c r="AX500" i="26"/>
  <c r="AX499" i="26"/>
  <c r="AX498" i="26"/>
  <c r="AX497" i="26"/>
  <c r="AX496" i="26"/>
  <c r="AX495" i="26"/>
  <c r="AX494" i="26"/>
  <c r="AX493" i="26"/>
  <c r="AX492" i="26"/>
  <c r="AX491" i="26"/>
  <c r="AX490" i="26"/>
  <c r="AX489" i="26"/>
  <c r="AX488" i="26"/>
  <c r="AX487" i="26"/>
  <c r="AX486" i="26"/>
  <c r="AX485" i="26"/>
  <c r="AX484" i="26"/>
  <c r="AX483" i="26"/>
  <c r="AX526" i="26"/>
  <c r="AX524" i="26"/>
  <c r="AX530" i="26"/>
  <c r="BG264" i="26"/>
  <c r="BG265" i="26"/>
  <c r="BI50" i="26"/>
  <c r="BH52" i="26"/>
  <c r="AK46" i="72"/>
  <c r="AW26" i="79" l="1"/>
  <c r="AW83" i="82"/>
  <c r="AW83" i="81"/>
  <c r="AT57" i="71"/>
  <c r="AV80" i="81"/>
  <c r="AV84" i="81" s="1"/>
  <c r="AS44" i="73"/>
  <c r="AS45" i="73" s="1"/>
  <c r="AT45" i="82"/>
  <c r="AT64" i="82" s="1"/>
  <c r="AT37" i="82"/>
  <c r="AT41" i="82"/>
  <c r="AT60" i="82" s="1"/>
  <c r="AT33" i="82"/>
  <c r="AT52" i="82" s="1"/>
  <c r="AU33" i="71"/>
  <c r="AU19" i="82" s="1"/>
  <c r="AU25" i="82" s="1"/>
  <c r="AR80" i="82"/>
  <c r="AR85" i="82"/>
  <c r="V26" i="67" s="1"/>
  <c r="AW9" i="81"/>
  <c r="AW9" i="82"/>
  <c r="AT63" i="71"/>
  <c r="AS76" i="82"/>
  <c r="AS73" i="82"/>
  <c r="AS79" i="82" s="1"/>
  <c r="AV8" i="81"/>
  <c r="AV8" i="82"/>
  <c r="AQ80" i="82"/>
  <c r="AQ85" i="82"/>
  <c r="V25" i="67" s="1"/>
  <c r="AS75" i="82"/>
  <c r="AV18" i="77"/>
  <c r="AV22" i="77" s="1"/>
  <c r="Z30" i="67" s="1"/>
  <c r="AU41" i="73"/>
  <c r="AV14" i="71"/>
  <c r="AV14" i="73"/>
  <c r="AV30" i="73" s="1"/>
  <c r="AV13" i="82" s="1"/>
  <c r="AW71" i="2"/>
  <c r="BH84" i="26"/>
  <c r="BH85" i="26"/>
  <c r="AR40" i="72"/>
  <c r="AR42" i="72" s="1"/>
  <c r="AQ46" i="72"/>
  <c r="E30" i="67"/>
  <c r="AW41" i="17"/>
  <c r="AW67" i="71"/>
  <c r="AW28" i="17"/>
  <c r="AW39" i="17"/>
  <c r="AW21" i="77"/>
  <c r="AW45" i="72"/>
  <c r="AW48" i="73"/>
  <c r="AR45" i="73"/>
  <c r="AW422" i="26"/>
  <c r="AW364" i="26"/>
  <c r="AW371" i="26"/>
  <c r="AW318" i="26"/>
  <c r="AW342" i="26"/>
  <c r="AW400" i="26"/>
  <c r="AW324" i="26"/>
  <c r="AW384" i="26"/>
  <c r="AW391" i="26"/>
  <c r="AW399" i="26"/>
  <c r="AW347" i="26"/>
  <c r="AX302" i="26"/>
  <c r="AW413" i="26"/>
  <c r="AW357" i="26"/>
  <c r="AW348" i="26"/>
  <c r="AW340" i="26"/>
  <c r="AW323" i="26"/>
  <c r="AW328" i="26"/>
  <c r="AW411" i="26"/>
  <c r="AW433" i="26"/>
  <c r="AW419" i="26"/>
  <c r="AW379" i="26"/>
  <c r="AW429" i="26"/>
  <c r="AW401" i="26"/>
  <c r="AW406" i="26"/>
  <c r="AW336" i="26"/>
  <c r="AW321" i="26"/>
  <c r="AW312" i="26"/>
  <c r="AW396" i="26"/>
  <c r="AW404" i="26"/>
  <c r="AW331" i="26"/>
  <c r="AW314" i="26"/>
  <c r="AW387" i="26"/>
  <c r="AW436" i="26"/>
  <c r="AW389" i="26"/>
  <c r="AW394" i="26"/>
  <c r="AW329" i="26"/>
  <c r="AW322" i="26"/>
  <c r="AW304" i="26"/>
  <c r="AW351" i="26"/>
  <c r="AW426" i="26"/>
  <c r="AW359" i="26"/>
  <c r="AW326" i="26"/>
  <c r="AW375" i="26"/>
  <c r="AW428" i="26"/>
  <c r="AW377" i="26"/>
  <c r="AW382" i="26"/>
  <c r="AW405" i="26"/>
  <c r="AW310" i="26"/>
  <c r="AW335" i="26"/>
  <c r="AW408" i="26"/>
  <c r="AW434" i="26"/>
  <c r="AW362" i="26"/>
  <c r="AW345" i="26"/>
  <c r="AW403" i="26"/>
  <c r="AW417" i="26"/>
  <c r="AW363" i="26"/>
  <c r="AW368" i="26"/>
  <c r="AW355" i="26"/>
  <c r="AW341" i="26"/>
  <c r="AW339" i="26"/>
  <c r="AW385" i="26"/>
  <c r="AW309" i="26"/>
  <c r="AW432" i="26"/>
  <c r="AW372" i="26"/>
  <c r="AW366" i="26"/>
  <c r="AW416" i="26"/>
  <c r="AW388" i="26"/>
  <c r="AW320" i="26"/>
  <c r="AW393" i="26"/>
  <c r="AW344" i="26"/>
  <c r="AW421" i="26"/>
  <c r="AW361" i="26"/>
  <c r="AW311" i="26"/>
  <c r="AW397" i="26"/>
  <c r="AW349" i="26"/>
  <c r="AW373" i="26"/>
  <c r="AW415" i="26"/>
  <c r="AW376" i="26"/>
  <c r="AW308" i="26"/>
  <c r="AW346" i="26"/>
  <c r="AW316" i="26"/>
  <c r="AW365" i="26"/>
  <c r="AW392" i="26"/>
  <c r="AW327" i="26"/>
  <c r="AW332" i="26"/>
  <c r="AW409" i="26"/>
  <c r="AW353" i="26"/>
  <c r="AW425" i="26"/>
  <c r="AW414" i="26"/>
  <c r="AW427" i="26"/>
  <c r="AW356" i="26"/>
  <c r="AW334" i="26"/>
  <c r="AW305" i="26"/>
  <c r="AW333" i="26"/>
  <c r="AW431" i="26"/>
  <c r="AW306" i="26"/>
  <c r="AW303" i="26"/>
  <c r="AW386" i="26"/>
  <c r="AW337" i="26"/>
  <c r="AW424" i="26"/>
  <c r="AW402" i="26"/>
  <c r="AW407" i="26"/>
  <c r="AW352" i="26"/>
  <c r="AW315" i="26"/>
  <c r="AW350" i="26"/>
  <c r="AW412" i="26"/>
  <c r="AW420" i="26"/>
  <c r="AW374" i="26"/>
  <c r="AW317" i="26"/>
  <c r="AW354" i="26"/>
  <c r="AW435" i="26"/>
  <c r="AW390" i="26"/>
  <c r="AW395" i="26"/>
  <c r="AW319" i="26"/>
  <c r="AW367" i="26"/>
  <c r="AW430" i="26"/>
  <c r="AW380" i="26"/>
  <c r="AW343" i="26"/>
  <c r="AW410" i="26"/>
  <c r="AW360" i="26"/>
  <c r="AW330" i="26"/>
  <c r="AW423" i="26"/>
  <c r="AW378" i="26"/>
  <c r="AW383" i="26"/>
  <c r="AW307" i="26"/>
  <c r="AW381" i="26"/>
  <c r="AW338" i="26"/>
  <c r="AW313" i="26"/>
  <c r="AW358" i="26"/>
  <c r="AW418" i="26"/>
  <c r="AW398" i="26"/>
  <c r="AW325" i="26"/>
  <c r="AJ43" i="26"/>
  <c r="AI45" i="26"/>
  <c r="AI23" i="17" s="1"/>
  <c r="AX30" i="26"/>
  <c r="AY26" i="26"/>
  <c r="AL18" i="17" s="1"/>
  <c r="AX31" i="26"/>
  <c r="AX84" i="82" s="1"/>
  <c r="AX25" i="26"/>
  <c r="AW12" i="2"/>
  <c r="AW8" i="17"/>
  <c r="AW9" i="71"/>
  <c r="AW9" i="79"/>
  <c r="AW9" i="73"/>
  <c r="AW9" i="77"/>
  <c r="AW9" i="72"/>
  <c r="B31" i="67"/>
  <c r="AV8" i="77"/>
  <c r="AV8" i="71"/>
  <c r="AV8" i="73"/>
  <c r="AV8" i="72"/>
  <c r="A30" i="67"/>
  <c r="AV8" i="79"/>
  <c r="BH264" i="26"/>
  <c r="BH265" i="26"/>
  <c r="BI52" i="26"/>
  <c r="BJ50" i="26"/>
  <c r="AZ482" i="26"/>
  <c r="AY1038" i="26"/>
  <c r="AY1037" i="26"/>
  <c r="AY1036" i="26"/>
  <c r="AY1035" i="26"/>
  <c r="AY1034" i="26"/>
  <c r="AY1033" i="26"/>
  <c r="AY1032" i="26"/>
  <c r="AY1031" i="26"/>
  <c r="AY1030" i="26"/>
  <c r="AY1029" i="26"/>
  <c r="AY1028" i="26"/>
  <c r="AY1027" i="26"/>
  <c r="AY1026" i="26"/>
  <c r="AY1025" i="26"/>
  <c r="AY1024" i="26"/>
  <c r="AY1023" i="26"/>
  <c r="AY1022" i="26"/>
  <c r="AY1021" i="26"/>
  <c r="AY1020" i="26"/>
  <c r="AY1019" i="26"/>
  <c r="AY1018" i="26"/>
  <c r="AY1017" i="26"/>
  <c r="AY1016" i="26"/>
  <c r="AY1015" i="26"/>
  <c r="AY1014" i="26"/>
  <c r="AY1013" i="26"/>
  <c r="AY1012" i="26"/>
  <c r="AY1011" i="26"/>
  <c r="AY1010" i="26"/>
  <c r="AY1009" i="26"/>
  <c r="AY1008" i="26"/>
  <c r="AY1007" i="26"/>
  <c r="AY1006" i="26"/>
  <c r="AY1005" i="26"/>
  <c r="AY1004" i="26"/>
  <c r="AY1003" i="26"/>
  <c r="AY1002" i="26"/>
  <c r="AY1001" i="26"/>
  <c r="AY1000" i="26"/>
  <c r="AY999" i="26"/>
  <c r="AY996" i="26"/>
  <c r="AY997" i="26"/>
  <c r="AY998" i="26"/>
  <c r="AY995" i="26"/>
  <c r="AY994" i="26"/>
  <c r="AY993" i="26"/>
  <c r="AY992" i="26"/>
  <c r="AY991" i="26"/>
  <c r="AY989" i="26"/>
  <c r="AY984" i="26"/>
  <c r="AY985" i="26"/>
  <c r="AY988" i="26"/>
  <c r="AY982" i="26"/>
  <c r="AY986" i="26"/>
  <c r="AY969" i="26"/>
  <c r="AY968" i="26"/>
  <c r="AY990" i="26"/>
  <c r="AY981" i="26"/>
  <c r="AY980" i="26"/>
  <c r="AY979" i="26"/>
  <c r="AY978" i="26"/>
  <c r="AY977" i="26"/>
  <c r="AY976" i="26"/>
  <c r="AY975" i="26"/>
  <c r="AY974" i="26"/>
  <c r="AY973" i="26"/>
  <c r="AY972" i="26"/>
  <c r="AY987" i="26"/>
  <c r="AY983" i="26"/>
  <c r="AY955" i="26"/>
  <c r="AY953" i="26"/>
  <c r="AY967" i="26"/>
  <c r="AY965" i="26"/>
  <c r="AY963" i="26"/>
  <c r="AY961" i="26"/>
  <c r="AY959" i="26"/>
  <c r="AY956" i="26"/>
  <c r="AY957" i="26"/>
  <c r="AY943" i="26"/>
  <c r="AY952" i="26"/>
  <c r="AY951" i="26"/>
  <c r="AY950" i="26"/>
  <c r="AY949" i="26"/>
  <c r="AY948" i="26"/>
  <c r="AY947" i="26"/>
  <c r="AY946" i="26"/>
  <c r="AY945" i="26"/>
  <c r="AY940" i="26"/>
  <c r="AY939" i="26"/>
  <c r="AY938" i="26"/>
  <c r="AY937" i="26"/>
  <c r="AY936" i="26"/>
  <c r="AY935" i="26"/>
  <c r="AY934" i="26"/>
  <c r="AY933" i="26"/>
  <c r="AY932" i="26"/>
  <c r="AY931" i="26"/>
  <c r="AY930" i="26"/>
  <c r="AY929" i="26"/>
  <c r="AY966" i="26"/>
  <c r="AY941" i="26"/>
  <c r="AY964" i="26"/>
  <c r="AY942" i="26"/>
  <c r="AY962" i="26"/>
  <c r="AY954" i="26"/>
  <c r="AY960" i="26"/>
  <c r="AY944" i="26"/>
  <c r="AY926" i="26"/>
  <c r="AY958" i="26"/>
  <c r="AY927" i="26"/>
  <c r="AY925" i="26"/>
  <c r="AY923" i="26"/>
  <c r="AY898" i="26"/>
  <c r="AY897" i="26"/>
  <c r="AY896" i="26"/>
  <c r="AY895" i="26"/>
  <c r="AY894" i="26"/>
  <c r="AY893" i="26"/>
  <c r="AY924" i="26"/>
  <c r="AY921" i="26"/>
  <c r="AY920" i="26"/>
  <c r="AY919" i="26"/>
  <c r="AY918" i="26"/>
  <c r="AY917" i="26"/>
  <c r="AY916" i="26"/>
  <c r="AY915" i="26"/>
  <c r="AY914" i="26"/>
  <c r="AY913" i="26"/>
  <c r="AY911" i="26"/>
  <c r="AY908" i="26"/>
  <c r="AY905" i="26"/>
  <c r="AY892" i="26"/>
  <c r="AY912" i="26"/>
  <c r="AY909" i="26"/>
  <c r="AY906" i="26"/>
  <c r="AY891" i="26"/>
  <c r="AY890" i="26"/>
  <c r="AY903" i="26"/>
  <c r="AY922" i="26"/>
  <c r="AY907" i="26"/>
  <c r="AY928" i="26"/>
  <c r="AY904" i="26"/>
  <c r="AY888" i="26"/>
  <c r="AY885" i="26"/>
  <c r="AY884" i="26"/>
  <c r="AY883" i="26"/>
  <c r="AY882" i="26"/>
  <c r="AY881" i="26"/>
  <c r="AY880" i="26"/>
  <c r="AY879" i="26"/>
  <c r="AY878" i="26"/>
  <c r="AY877" i="26"/>
  <c r="AY876" i="26"/>
  <c r="AY875" i="26"/>
  <c r="AY874" i="26"/>
  <c r="AY873" i="26"/>
  <c r="AY889" i="26"/>
  <c r="AY887" i="26"/>
  <c r="AY910" i="26"/>
  <c r="AY872" i="26"/>
  <c r="AY871" i="26"/>
  <c r="AY870" i="26"/>
  <c r="AY869" i="26"/>
  <c r="AY868" i="26"/>
  <c r="AY867" i="26"/>
  <c r="AY866" i="26"/>
  <c r="AY865" i="26"/>
  <c r="AY864" i="26"/>
  <c r="AY863" i="26"/>
  <c r="AY862" i="26"/>
  <c r="AY861" i="26"/>
  <c r="AY860" i="26"/>
  <c r="AY859" i="26"/>
  <c r="AY858" i="26"/>
  <c r="AY857" i="26"/>
  <c r="AY856" i="26"/>
  <c r="AY855" i="26"/>
  <c r="AY854" i="26"/>
  <c r="AY853" i="26"/>
  <c r="AY852" i="26"/>
  <c r="AY851" i="26"/>
  <c r="AY850" i="26"/>
  <c r="AY849" i="26"/>
  <c r="AY848" i="26"/>
  <c r="AY847" i="26"/>
  <c r="AY846" i="26"/>
  <c r="AY845" i="26"/>
  <c r="AY844" i="26"/>
  <c r="AY843" i="26"/>
  <c r="AY886" i="26"/>
  <c r="AY842" i="26"/>
  <c r="AY829" i="26"/>
  <c r="AY828" i="26"/>
  <c r="AY827" i="26"/>
  <c r="AY826" i="26"/>
  <c r="AY825" i="26"/>
  <c r="AY824" i="26"/>
  <c r="AY823" i="26"/>
  <c r="AY822" i="26"/>
  <c r="AY821" i="26"/>
  <c r="AY820" i="26"/>
  <c r="AY819" i="26"/>
  <c r="AY818" i="26"/>
  <c r="AY817" i="26"/>
  <c r="AY816" i="26"/>
  <c r="AY815" i="26"/>
  <c r="AY814" i="26"/>
  <c r="AY813" i="26"/>
  <c r="AY812" i="26"/>
  <c r="AY840" i="26"/>
  <c r="AY837" i="26"/>
  <c r="AY834" i="26"/>
  <c r="AY810" i="26"/>
  <c r="AY809" i="26"/>
  <c r="AY808" i="26"/>
  <c r="AY807" i="26"/>
  <c r="AY806" i="26"/>
  <c r="AY805" i="26"/>
  <c r="AY804" i="26"/>
  <c r="AY803" i="26"/>
  <c r="AY802" i="26"/>
  <c r="AY801" i="26"/>
  <c r="AY800" i="26"/>
  <c r="AY799" i="26"/>
  <c r="AY798" i="26"/>
  <c r="AY797" i="26"/>
  <c r="AY796" i="26"/>
  <c r="AY795" i="26"/>
  <c r="AY794" i="26"/>
  <c r="AY793" i="26"/>
  <c r="AY792" i="26"/>
  <c r="AY791" i="26"/>
  <c r="AY790" i="26"/>
  <c r="AY789" i="26"/>
  <c r="AY788" i="26"/>
  <c r="AY787" i="26"/>
  <c r="AY786" i="26"/>
  <c r="AY785" i="26"/>
  <c r="AY784" i="26"/>
  <c r="AY783" i="26"/>
  <c r="AY841" i="26"/>
  <c r="AY838" i="26"/>
  <c r="AY835" i="26"/>
  <c r="AY832" i="26"/>
  <c r="AY811" i="26"/>
  <c r="AY782" i="26"/>
  <c r="AY781" i="26"/>
  <c r="AY780" i="26"/>
  <c r="AY779" i="26"/>
  <c r="AY778" i="26"/>
  <c r="AY777" i="26"/>
  <c r="AY776" i="26"/>
  <c r="AY775" i="26"/>
  <c r="AY774" i="26"/>
  <c r="AY773" i="26"/>
  <c r="AY772" i="26"/>
  <c r="AY771" i="26"/>
  <c r="AY770" i="26"/>
  <c r="AY839" i="26"/>
  <c r="AY836" i="26"/>
  <c r="AY833" i="26"/>
  <c r="AY758" i="26"/>
  <c r="AY757" i="26"/>
  <c r="AY756" i="26"/>
  <c r="AY755" i="26"/>
  <c r="AY754" i="26"/>
  <c r="AY753" i="26"/>
  <c r="AY752" i="26"/>
  <c r="AY751" i="26"/>
  <c r="AY750" i="26"/>
  <c r="AY749" i="26"/>
  <c r="AY748" i="26"/>
  <c r="AY747" i="26"/>
  <c r="AY746" i="26"/>
  <c r="AY745" i="26"/>
  <c r="AY744" i="26"/>
  <c r="AY743" i="26"/>
  <c r="AY742" i="26"/>
  <c r="AY741" i="26"/>
  <c r="AY740" i="26"/>
  <c r="AY739" i="26"/>
  <c r="AY738" i="26"/>
  <c r="AY737" i="26"/>
  <c r="AY736" i="26"/>
  <c r="AY769" i="26"/>
  <c r="AY768" i="26"/>
  <c r="AY767" i="26"/>
  <c r="AY766" i="26"/>
  <c r="AY765" i="26"/>
  <c r="AY764" i="26"/>
  <c r="AY763" i="26"/>
  <c r="AY735" i="26"/>
  <c r="AY734" i="26"/>
  <c r="AY733" i="26"/>
  <c r="AY732" i="26"/>
  <c r="AY731" i="26"/>
  <c r="AY730" i="26"/>
  <c r="AY729" i="26"/>
  <c r="AY728" i="26"/>
  <c r="AY727" i="26"/>
  <c r="AY726" i="26"/>
  <c r="AY725" i="26"/>
  <c r="AY724" i="26"/>
  <c r="AY723" i="26"/>
  <c r="AY722" i="26"/>
  <c r="AY721" i="26"/>
  <c r="AY720" i="26"/>
  <c r="AY719" i="26"/>
  <c r="AY718" i="26"/>
  <c r="AY717" i="26"/>
  <c r="AY716" i="26"/>
  <c r="AY715" i="26"/>
  <c r="AY714" i="26"/>
  <c r="AY713" i="26"/>
  <c r="AY712" i="26"/>
  <c r="AY711" i="26"/>
  <c r="AY710" i="26"/>
  <c r="AY709" i="26"/>
  <c r="AY708" i="26"/>
  <c r="AY707" i="26"/>
  <c r="AY706" i="26"/>
  <c r="AY705" i="26"/>
  <c r="AY704" i="26"/>
  <c r="AY689" i="26"/>
  <c r="AY688" i="26"/>
  <c r="AY687" i="26"/>
  <c r="AY686" i="26"/>
  <c r="AY685" i="26"/>
  <c r="AY684" i="26"/>
  <c r="AY683" i="26"/>
  <c r="AY682" i="26"/>
  <c r="AY681" i="26"/>
  <c r="AY680" i="26"/>
  <c r="AY679" i="26"/>
  <c r="AY678" i="26"/>
  <c r="AY677" i="26"/>
  <c r="AY700" i="26"/>
  <c r="AY699" i="26"/>
  <c r="AY675" i="26"/>
  <c r="AY698" i="26"/>
  <c r="AY697" i="26"/>
  <c r="AY671" i="26"/>
  <c r="AY670" i="26"/>
  <c r="AY669" i="26"/>
  <c r="AY668" i="26"/>
  <c r="AY667" i="26"/>
  <c r="AY666" i="26"/>
  <c r="AY665" i="26"/>
  <c r="AY664" i="26"/>
  <c r="AY663" i="26"/>
  <c r="AY662" i="26"/>
  <c r="AY661" i="26"/>
  <c r="AY660" i="26"/>
  <c r="AY659" i="26"/>
  <c r="AY658" i="26"/>
  <c r="AY657" i="26"/>
  <c r="AY656" i="26"/>
  <c r="AY655" i="26"/>
  <c r="AY696" i="26"/>
  <c r="AY674" i="26"/>
  <c r="AY695" i="26"/>
  <c r="AY673" i="26"/>
  <c r="AY694" i="26"/>
  <c r="AY693" i="26"/>
  <c r="AY672" i="26"/>
  <c r="AY692" i="26"/>
  <c r="AY703" i="26"/>
  <c r="AY676" i="26"/>
  <c r="AY701" i="26"/>
  <c r="AY702" i="26"/>
  <c r="AY648" i="26"/>
  <c r="AY646" i="26"/>
  <c r="AY651" i="26"/>
  <c r="AY649" i="26"/>
  <c r="AY652" i="26"/>
  <c r="AY647" i="26"/>
  <c r="AY653" i="26"/>
  <c r="AY650" i="26"/>
  <c r="AY618" i="26"/>
  <c r="AY617" i="26"/>
  <c r="AY616" i="26"/>
  <c r="AY615" i="26"/>
  <c r="AY614" i="26"/>
  <c r="AY645" i="26"/>
  <c r="AY644" i="26"/>
  <c r="AY643" i="26"/>
  <c r="AY642" i="26"/>
  <c r="AY641" i="26"/>
  <c r="AY640" i="26"/>
  <c r="AY639" i="26"/>
  <c r="AY638" i="26"/>
  <c r="AY637" i="26"/>
  <c r="AY636" i="26"/>
  <c r="AY635" i="26"/>
  <c r="AY634" i="26"/>
  <c r="AY633" i="26"/>
  <c r="AY632" i="26"/>
  <c r="AY631" i="26"/>
  <c r="AY630" i="26"/>
  <c r="AY629" i="26"/>
  <c r="AY628" i="26"/>
  <c r="AY627" i="26"/>
  <c r="AY626" i="26"/>
  <c r="AY625" i="26"/>
  <c r="AY624" i="26"/>
  <c r="AY623" i="26"/>
  <c r="AY654" i="26"/>
  <c r="AY613" i="26"/>
  <c r="AY612" i="26"/>
  <c r="AY611" i="26"/>
  <c r="AY610" i="26"/>
  <c r="AY609" i="26"/>
  <c r="AY608" i="26"/>
  <c r="AY607" i="26"/>
  <c r="AY606" i="26"/>
  <c r="AY605" i="26"/>
  <c r="AY604" i="26"/>
  <c r="AY603" i="26"/>
  <c r="AY602" i="26"/>
  <c r="AY601" i="26"/>
  <c r="AY600" i="26"/>
  <c r="AY599" i="26"/>
  <c r="AY598" i="26"/>
  <c r="AY597" i="26"/>
  <c r="AY596" i="26"/>
  <c r="AY595" i="26"/>
  <c r="AY594" i="26"/>
  <c r="AY593" i="26"/>
  <c r="AY592" i="26"/>
  <c r="AY591" i="26"/>
  <c r="AY590" i="26"/>
  <c r="AY589" i="26"/>
  <c r="AY588" i="26"/>
  <c r="AY587" i="26"/>
  <c r="AY582" i="26"/>
  <c r="AY586" i="26"/>
  <c r="AY585" i="26"/>
  <c r="AY584" i="26"/>
  <c r="AY581" i="26"/>
  <c r="AY580" i="26"/>
  <c r="AY579" i="26"/>
  <c r="AY578" i="26"/>
  <c r="AY577" i="26"/>
  <c r="AY576" i="26"/>
  <c r="AY575" i="26"/>
  <c r="AY574" i="26"/>
  <c r="AY573" i="26"/>
  <c r="AY572" i="26"/>
  <c r="AY571" i="26"/>
  <c r="AY570" i="26"/>
  <c r="AY569" i="26"/>
  <c r="AY568" i="26"/>
  <c r="AY567" i="26"/>
  <c r="AY566" i="26"/>
  <c r="AY565" i="26"/>
  <c r="AY564" i="26"/>
  <c r="AY563" i="26"/>
  <c r="AY562" i="26"/>
  <c r="AY561" i="26"/>
  <c r="AY560" i="26"/>
  <c r="AY583" i="26"/>
  <c r="AY549" i="26"/>
  <c r="AY548" i="26"/>
  <c r="AY547" i="26"/>
  <c r="AY546" i="26"/>
  <c r="AY545" i="26"/>
  <c r="AY544" i="26"/>
  <c r="AY543" i="26"/>
  <c r="AY542" i="26"/>
  <c r="AY541" i="26"/>
  <c r="AY540" i="26"/>
  <c r="AY539" i="26"/>
  <c r="AY538" i="26"/>
  <c r="AY537" i="26"/>
  <c r="AY536" i="26"/>
  <c r="AY535" i="26"/>
  <c r="AY534" i="26"/>
  <c r="AY533" i="26"/>
  <c r="AY532" i="26"/>
  <c r="AY531" i="26"/>
  <c r="AY530" i="26"/>
  <c r="AY529" i="26"/>
  <c r="AY559" i="26"/>
  <c r="AY552" i="26"/>
  <c r="AY558" i="26"/>
  <c r="AY557" i="26"/>
  <c r="AY556" i="26"/>
  <c r="AY555" i="26"/>
  <c r="AY554" i="26"/>
  <c r="AY553" i="26"/>
  <c r="AY525" i="26"/>
  <c r="AY528" i="26"/>
  <c r="AY527" i="26"/>
  <c r="AY523" i="26"/>
  <c r="AY522" i="26"/>
  <c r="AY521" i="26"/>
  <c r="AY520" i="26"/>
  <c r="AY519" i="26"/>
  <c r="AY518" i="26"/>
  <c r="AY517" i="26"/>
  <c r="AY516" i="26"/>
  <c r="AY515" i="26"/>
  <c r="AY514" i="26"/>
  <c r="AY513" i="26"/>
  <c r="AY512" i="26"/>
  <c r="AY511" i="26"/>
  <c r="AY510" i="26"/>
  <c r="AY509" i="26"/>
  <c r="AY508" i="26"/>
  <c r="AY507" i="26"/>
  <c r="AY506" i="26"/>
  <c r="AY505" i="26"/>
  <c r="AY504" i="26"/>
  <c r="AY503" i="26"/>
  <c r="AY502" i="26"/>
  <c r="AY501" i="26"/>
  <c r="AY500" i="26"/>
  <c r="AY499" i="26"/>
  <c r="AY498" i="26"/>
  <c r="AY497" i="26"/>
  <c r="AY496" i="26"/>
  <c r="AY495" i="26"/>
  <c r="AY494" i="26"/>
  <c r="AY493" i="26"/>
  <c r="AY492" i="26"/>
  <c r="AY491" i="26"/>
  <c r="AY490" i="26"/>
  <c r="AY489" i="26"/>
  <c r="AY488" i="26"/>
  <c r="AY487" i="26"/>
  <c r="AY486" i="26"/>
  <c r="AY485" i="26"/>
  <c r="AY484" i="26"/>
  <c r="AY483" i="26"/>
  <c r="AY526" i="26"/>
  <c r="AY524" i="26"/>
  <c r="AP46" i="72"/>
  <c r="AI46" i="72"/>
  <c r="AJ46" i="72"/>
  <c r="AO46" i="72"/>
  <c r="AM46" i="72"/>
  <c r="AL46" i="72"/>
  <c r="AN46" i="72"/>
  <c r="AX26" i="79" l="1"/>
  <c r="AX83" i="82"/>
  <c r="AX83" i="81"/>
  <c r="AT75" i="82"/>
  <c r="AT56" i="82"/>
  <c r="AW80" i="81"/>
  <c r="AW84" i="81" s="1"/>
  <c r="AW18" i="77"/>
  <c r="AW22" i="77" s="1"/>
  <c r="Z31" i="67" s="1"/>
  <c r="AU57" i="71"/>
  <c r="AU63" i="71" s="1"/>
  <c r="AV33" i="71"/>
  <c r="AV19" i="82" s="1"/>
  <c r="AV25" i="82" s="1"/>
  <c r="AS77" i="82"/>
  <c r="AS78" i="82" s="1"/>
  <c r="AS85" i="82" s="1"/>
  <c r="V27" i="67" s="1"/>
  <c r="AT44" i="73"/>
  <c r="AX9" i="81"/>
  <c r="AX9" i="82"/>
  <c r="AU44" i="73"/>
  <c r="AT73" i="82"/>
  <c r="AT79" i="82" s="1"/>
  <c r="AU33" i="82"/>
  <c r="AU52" i="82" s="1"/>
  <c r="AU37" i="82"/>
  <c r="AU56" i="82" s="1"/>
  <c r="AU41" i="82"/>
  <c r="AU60" i="82" s="1"/>
  <c r="AU45" i="82"/>
  <c r="AU64" i="82" s="1"/>
  <c r="AW8" i="81"/>
  <c r="AW8" i="82"/>
  <c r="AV41" i="73"/>
  <c r="AW14" i="71"/>
  <c r="AW14" i="73"/>
  <c r="AW30" i="73" s="1"/>
  <c r="AW13" i="82" s="1"/>
  <c r="AX71" i="2"/>
  <c r="BI84" i="26"/>
  <c r="BI85" i="26"/>
  <c r="AT64" i="71"/>
  <c r="AT68" i="71" s="1"/>
  <c r="AV23" i="79"/>
  <c r="AV27" i="79" s="1"/>
  <c r="AU23" i="79"/>
  <c r="AS40" i="72"/>
  <c r="AS42" i="72" s="1"/>
  <c r="E31" i="67"/>
  <c r="AS49" i="73"/>
  <c r="AY30" i="26"/>
  <c r="AZ26" i="26"/>
  <c r="AM18" i="17" s="1"/>
  <c r="AY31" i="26"/>
  <c r="AY84" i="82" s="1"/>
  <c r="AX9" i="79"/>
  <c r="B32" i="67"/>
  <c r="AX9" i="71"/>
  <c r="AX9" i="77"/>
  <c r="AX9" i="73"/>
  <c r="AX9" i="72"/>
  <c r="AR49" i="73"/>
  <c r="AX21" i="77"/>
  <c r="AX48" i="73"/>
  <c r="AX45" i="72"/>
  <c r="AX67" i="71"/>
  <c r="AX39" i="17"/>
  <c r="AX28" i="17"/>
  <c r="AX41" i="17"/>
  <c r="AJ45" i="26"/>
  <c r="AJ23" i="17" s="1"/>
  <c r="AK43" i="26"/>
  <c r="AW8" i="77"/>
  <c r="AW8" i="79"/>
  <c r="AW8" i="71"/>
  <c r="AW8" i="73"/>
  <c r="AW8" i="72"/>
  <c r="A31" i="67"/>
  <c r="AX8" i="17"/>
  <c r="AY25" i="26"/>
  <c r="AX12" i="2"/>
  <c r="AX417" i="26"/>
  <c r="AX377" i="26"/>
  <c r="AX382" i="26"/>
  <c r="AX306" i="26"/>
  <c r="AX345" i="26"/>
  <c r="AX320" i="26"/>
  <c r="AX420" i="26"/>
  <c r="AX332" i="26"/>
  <c r="AX315" i="26"/>
  <c r="AX313" i="26"/>
  <c r="AX400" i="26"/>
  <c r="AX416" i="26"/>
  <c r="AX363" i="26"/>
  <c r="AX368" i="26"/>
  <c r="AX380" i="26"/>
  <c r="AX314" i="26"/>
  <c r="AX321" i="26"/>
  <c r="AX432" i="26"/>
  <c r="AX308" i="26"/>
  <c r="AX316" i="26"/>
  <c r="AX323" i="26"/>
  <c r="AX411" i="26"/>
  <c r="AX424" i="26"/>
  <c r="AX415" i="26"/>
  <c r="AX399" i="26"/>
  <c r="AX356" i="26"/>
  <c r="AX348" i="26"/>
  <c r="AX343" i="26"/>
  <c r="AX309" i="26"/>
  <c r="AX433" i="26"/>
  <c r="AX310" i="26"/>
  <c r="AX328" i="26"/>
  <c r="AX396" i="26"/>
  <c r="AX362" i="26"/>
  <c r="AX435" i="26"/>
  <c r="AX353" i="26"/>
  <c r="AX387" i="26"/>
  <c r="AX405" i="26"/>
  <c r="AX336" i="26"/>
  <c r="AX331" i="26"/>
  <c r="AX340" i="26"/>
  <c r="AX418" i="26"/>
  <c r="AX326" i="26"/>
  <c r="AX349" i="26"/>
  <c r="AX408" i="26"/>
  <c r="AX423" i="26"/>
  <c r="AX414" i="26"/>
  <c r="AX375" i="26"/>
  <c r="AX393" i="26"/>
  <c r="AX329" i="26"/>
  <c r="AX324" i="26"/>
  <c r="AX322" i="26"/>
  <c r="AX360" i="26"/>
  <c r="AX359" i="26"/>
  <c r="AX430" i="26"/>
  <c r="AX379" i="26"/>
  <c r="AX422" i="26"/>
  <c r="AX402" i="26"/>
  <c r="AX361" i="26"/>
  <c r="AX381" i="26"/>
  <c r="AX317" i="26"/>
  <c r="AX312" i="26"/>
  <c r="AX358" i="26"/>
  <c r="AX410" i="26"/>
  <c r="AX397" i="26"/>
  <c r="AX365" i="26"/>
  <c r="AX388" i="26"/>
  <c r="AY302" i="26"/>
  <c r="AX390" i="26"/>
  <c r="AX426" i="26"/>
  <c r="AX367" i="26"/>
  <c r="AX305" i="26"/>
  <c r="AX342" i="26"/>
  <c r="AX384" i="26"/>
  <c r="AX412" i="26"/>
  <c r="AX419" i="26"/>
  <c r="AX337" i="26"/>
  <c r="AX335" i="26"/>
  <c r="AX429" i="26"/>
  <c r="AX378" i="26"/>
  <c r="AX407" i="26"/>
  <c r="AX392" i="26"/>
  <c r="AX355" i="26"/>
  <c r="AX311" i="26"/>
  <c r="AX350" i="26"/>
  <c r="AX431" i="26"/>
  <c r="AX325" i="26"/>
  <c r="AX333" i="26"/>
  <c r="AX338" i="26"/>
  <c r="AX436" i="26"/>
  <c r="AX364" i="26"/>
  <c r="AX395" i="26"/>
  <c r="AX352" i="26"/>
  <c r="AX354" i="26"/>
  <c r="AX341" i="26"/>
  <c r="AX373" i="26"/>
  <c r="AX330" i="26"/>
  <c r="AX372" i="26"/>
  <c r="AX303" i="26"/>
  <c r="AX391" i="26"/>
  <c r="AX428" i="26"/>
  <c r="AX413" i="26"/>
  <c r="AX383" i="26"/>
  <c r="AX319" i="26"/>
  <c r="AX346" i="26"/>
  <c r="AX404" i="26"/>
  <c r="AX409" i="26"/>
  <c r="AX347" i="26"/>
  <c r="AX385" i="26"/>
  <c r="AX304" i="26"/>
  <c r="AX374" i="26"/>
  <c r="AX427" i="26"/>
  <c r="AX401" i="26"/>
  <c r="AX406" i="26"/>
  <c r="AX307" i="26"/>
  <c r="AX334" i="26"/>
  <c r="AX351" i="26"/>
  <c r="AX376" i="26"/>
  <c r="AX318" i="26"/>
  <c r="AX398" i="26"/>
  <c r="AX421" i="26"/>
  <c r="AX371" i="26"/>
  <c r="AX425" i="26"/>
  <c r="AX389" i="26"/>
  <c r="AX394" i="26"/>
  <c r="AX366" i="26"/>
  <c r="AX327" i="26"/>
  <c r="AX339" i="26"/>
  <c r="AX403" i="26"/>
  <c r="AX357" i="26"/>
  <c r="AX344" i="26"/>
  <c r="AX386" i="26"/>
  <c r="AX434" i="26"/>
  <c r="AZ1038" i="26"/>
  <c r="BA482" i="26"/>
  <c r="AZ1036" i="26"/>
  <c r="AZ1026" i="26"/>
  <c r="AZ1027" i="26"/>
  <c r="AZ1023" i="26"/>
  <c r="AZ1022" i="26"/>
  <c r="AZ1021" i="26"/>
  <c r="AZ1020" i="26"/>
  <c r="AZ1019" i="26"/>
  <c r="AZ1018" i="26"/>
  <c r="AZ1017" i="26"/>
  <c r="AZ1016" i="26"/>
  <c r="AZ1015" i="26"/>
  <c r="AZ1014" i="26"/>
  <c r="AZ1013" i="26"/>
  <c r="AZ1012" i="26"/>
  <c r="AZ1011" i="26"/>
  <c r="AZ1010" i="26"/>
  <c r="AZ1009" i="26"/>
  <c r="AZ1034" i="26"/>
  <c r="AZ1028" i="26"/>
  <c r="AZ1029" i="26"/>
  <c r="AZ1030" i="26"/>
  <c r="AZ1037" i="26"/>
  <c r="AZ1031" i="26"/>
  <c r="AZ1032" i="26"/>
  <c r="AZ1035" i="26"/>
  <c r="AZ1033" i="26"/>
  <c r="AZ1025" i="26"/>
  <c r="AZ1008" i="26"/>
  <c r="AZ1007" i="26"/>
  <c r="AZ1006" i="26"/>
  <c r="AZ1005" i="26"/>
  <c r="AZ1004" i="26"/>
  <c r="AZ1003" i="26"/>
  <c r="AZ1002" i="26"/>
  <c r="AZ1001" i="26"/>
  <c r="AZ1000" i="26"/>
  <c r="AZ999" i="26"/>
  <c r="AZ998" i="26"/>
  <c r="AZ997" i="26"/>
  <c r="AZ996" i="26"/>
  <c r="AZ995" i="26"/>
  <c r="AZ1024" i="26"/>
  <c r="AZ994" i="26"/>
  <c r="AZ993" i="26"/>
  <c r="AZ992" i="26"/>
  <c r="AZ991" i="26"/>
  <c r="AZ990" i="26"/>
  <c r="AZ989" i="26"/>
  <c r="AZ988" i="26"/>
  <c r="AZ985" i="26"/>
  <c r="AZ982" i="26"/>
  <c r="AZ986" i="26"/>
  <c r="AZ969" i="26"/>
  <c r="AZ968" i="26"/>
  <c r="AZ981" i="26"/>
  <c r="AZ980" i="26"/>
  <c r="AZ979" i="26"/>
  <c r="AZ978" i="26"/>
  <c r="AZ977" i="26"/>
  <c r="AZ976" i="26"/>
  <c r="AZ975" i="26"/>
  <c r="AZ974" i="26"/>
  <c r="AZ973" i="26"/>
  <c r="AZ972" i="26"/>
  <c r="AZ987" i="26"/>
  <c r="AZ984" i="26"/>
  <c r="AZ983" i="26"/>
  <c r="AZ955" i="26"/>
  <c r="AZ953" i="26"/>
  <c r="AZ967" i="26"/>
  <c r="AZ965" i="26"/>
  <c r="AZ963" i="26"/>
  <c r="AZ961" i="26"/>
  <c r="AZ959" i="26"/>
  <c r="AZ956" i="26"/>
  <c r="AZ957" i="26"/>
  <c r="AZ952" i="26"/>
  <c r="AZ951" i="26"/>
  <c r="AZ950" i="26"/>
  <c r="AZ949" i="26"/>
  <c r="AZ948" i="26"/>
  <c r="AZ947" i="26"/>
  <c r="AZ946" i="26"/>
  <c r="AZ945" i="26"/>
  <c r="AZ944" i="26"/>
  <c r="AZ943" i="26"/>
  <c r="AZ942" i="26"/>
  <c r="AZ940" i="26"/>
  <c r="AZ939" i="26"/>
  <c r="AZ938" i="26"/>
  <c r="AZ937" i="26"/>
  <c r="AZ936" i="26"/>
  <c r="AZ935" i="26"/>
  <c r="AZ934" i="26"/>
  <c r="AZ933" i="26"/>
  <c r="AZ932" i="26"/>
  <c r="AZ931" i="26"/>
  <c r="AZ930" i="26"/>
  <c r="AZ929" i="26"/>
  <c r="AZ928" i="26"/>
  <c r="AZ927" i="26"/>
  <c r="AZ926" i="26"/>
  <c r="AZ925" i="26"/>
  <c r="AZ924" i="26"/>
  <c r="AZ923" i="26"/>
  <c r="AZ966" i="26"/>
  <c r="AZ941" i="26"/>
  <c r="AZ964" i="26"/>
  <c r="AZ962" i="26"/>
  <c r="AZ954" i="26"/>
  <c r="AZ960" i="26"/>
  <c r="AZ958" i="26"/>
  <c r="AZ898" i="26"/>
  <c r="AZ897" i="26"/>
  <c r="AZ896" i="26"/>
  <c r="AZ895" i="26"/>
  <c r="AZ894" i="26"/>
  <c r="AZ893" i="26"/>
  <c r="AZ892" i="26"/>
  <c r="AZ921" i="26"/>
  <c r="AZ920" i="26"/>
  <c r="AZ919" i="26"/>
  <c r="AZ918" i="26"/>
  <c r="AZ917" i="26"/>
  <c r="AZ916" i="26"/>
  <c r="AZ915" i="26"/>
  <c r="AZ914" i="26"/>
  <c r="AZ913" i="26"/>
  <c r="AZ912" i="26"/>
  <c r="AZ911" i="26"/>
  <c r="AZ910" i="26"/>
  <c r="AZ909" i="26"/>
  <c r="AZ908" i="26"/>
  <c r="AZ907" i="26"/>
  <c r="AZ906" i="26"/>
  <c r="AZ905" i="26"/>
  <c r="AZ904" i="26"/>
  <c r="AZ903" i="26"/>
  <c r="AZ922" i="26"/>
  <c r="AZ891" i="26"/>
  <c r="AZ890" i="26"/>
  <c r="AZ889" i="26"/>
  <c r="AZ888" i="26"/>
  <c r="AZ887" i="26"/>
  <c r="AZ886" i="26"/>
  <c r="AZ885" i="26"/>
  <c r="AZ884" i="26"/>
  <c r="AZ883" i="26"/>
  <c r="AZ882" i="26"/>
  <c r="AZ881" i="26"/>
  <c r="AZ880" i="26"/>
  <c r="AZ879" i="26"/>
  <c r="AZ878" i="26"/>
  <c r="AZ877" i="26"/>
  <c r="AZ876" i="26"/>
  <c r="AZ875" i="26"/>
  <c r="AZ874" i="26"/>
  <c r="AZ873" i="26"/>
  <c r="AZ872" i="26"/>
  <c r="AZ871" i="26"/>
  <c r="AZ870" i="26"/>
  <c r="AZ869" i="26"/>
  <c r="AZ868" i="26"/>
  <c r="AZ867" i="26"/>
  <c r="AZ866" i="26"/>
  <c r="AZ865" i="26"/>
  <c r="AZ864" i="26"/>
  <c r="AZ863" i="26"/>
  <c r="AZ862" i="26"/>
  <c r="AZ861" i="26"/>
  <c r="AZ860" i="26"/>
  <c r="AZ859" i="26"/>
  <c r="AZ858" i="26"/>
  <c r="AZ857" i="26"/>
  <c r="AZ856" i="26"/>
  <c r="AZ855" i="26"/>
  <c r="AZ854" i="26"/>
  <c r="AZ853" i="26"/>
  <c r="AZ852" i="26"/>
  <c r="AZ851" i="26"/>
  <c r="AZ850" i="26"/>
  <c r="AZ849" i="26"/>
  <c r="AZ848" i="26"/>
  <c r="AZ847" i="26"/>
  <c r="AZ846" i="26"/>
  <c r="AZ845" i="26"/>
  <c r="AZ844" i="26"/>
  <c r="AZ843" i="26"/>
  <c r="AZ842" i="26"/>
  <c r="AZ829" i="26"/>
  <c r="AZ828" i="26"/>
  <c r="AZ827" i="26"/>
  <c r="AZ826" i="26"/>
  <c r="AZ825" i="26"/>
  <c r="AZ824" i="26"/>
  <c r="AZ823" i="26"/>
  <c r="AZ822" i="26"/>
  <c r="AZ821" i="26"/>
  <c r="AZ820" i="26"/>
  <c r="AZ819" i="26"/>
  <c r="AZ818" i="26"/>
  <c r="AZ817" i="26"/>
  <c r="AZ816" i="26"/>
  <c r="AZ815" i="26"/>
  <c r="AZ814" i="26"/>
  <c r="AZ813" i="26"/>
  <c r="AZ812" i="26"/>
  <c r="AZ811" i="26"/>
  <c r="AZ841" i="26"/>
  <c r="AZ840" i="26"/>
  <c r="AZ839" i="26"/>
  <c r="AZ838" i="26"/>
  <c r="AZ837" i="26"/>
  <c r="AZ836" i="26"/>
  <c r="AZ835" i="26"/>
  <c r="AZ834" i="26"/>
  <c r="AZ833" i="26"/>
  <c r="AZ832" i="26"/>
  <c r="AZ810" i="26"/>
  <c r="AZ809" i="26"/>
  <c r="AZ808" i="26"/>
  <c r="AZ807" i="26"/>
  <c r="AZ806" i="26"/>
  <c r="AZ805" i="26"/>
  <c r="AZ804" i="26"/>
  <c r="AZ803" i="26"/>
  <c r="AZ802" i="26"/>
  <c r="AZ801" i="26"/>
  <c r="AZ800" i="26"/>
  <c r="AZ799" i="26"/>
  <c r="AZ798" i="26"/>
  <c r="AZ797" i="26"/>
  <c r="AZ796" i="26"/>
  <c r="AZ795" i="26"/>
  <c r="AZ794" i="26"/>
  <c r="AZ793" i="26"/>
  <c r="AZ792" i="26"/>
  <c r="AZ791" i="26"/>
  <c r="AZ790" i="26"/>
  <c r="AZ789" i="26"/>
  <c r="AZ788" i="26"/>
  <c r="AZ787" i="26"/>
  <c r="AZ786" i="26"/>
  <c r="AZ785" i="26"/>
  <c r="AZ784" i="26"/>
  <c r="AZ783" i="26"/>
  <c r="AZ782" i="26"/>
  <c r="AZ781" i="26"/>
  <c r="AZ780" i="26"/>
  <c r="AZ779" i="26"/>
  <c r="AZ778" i="26"/>
  <c r="AZ777" i="26"/>
  <c r="AZ776" i="26"/>
  <c r="AZ775" i="26"/>
  <c r="AZ774" i="26"/>
  <c r="AZ773" i="26"/>
  <c r="AZ772" i="26"/>
  <c r="AZ771" i="26"/>
  <c r="AZ770" i="26"/>
  <c r="AZ758" i="26"/>
  <c r="AZ757" i="26"/>
  <c r="AZ756" i="26"/>
  <c r="AZ755" i="26"/>
  <c r="AZ754" i="26"/>
  <c r="AZ753" i="26"/>
  <c r="AZ752" i="26"/>
  <c r="AZ751" i="26"/>
  <c r="AZ750" i="26"/>
  <c r="AZ749" i="26"/>
  <c r="AZ748" i="26"/>
  <c r="AZ747" i="26"/>
  <c r="AZ746" i="26"/>
  <c r="AZ745" i="26"/>
  <c r="AZ744" i="26"/>
  <c r="AZ743" i="26"/>
  <c r="AZ742" i="26"/>
  <c r="AZ741" i="26"/>
  <c r="AZ740" i="26"/>
  <c r="AZ739" i="26"/>
  <c r="AZ738" i="26"/>
  <c r="AZ737" i="26"/>
  <c r="AZ736" i="26"/>
  <c r="AZ735" i="26"/>
  <c r="AZ769" i="26"/>
  <c r="AZ768" i="26"/>
  <c r="AZ767" i="26"/>
  <c r="AZ766" i="26"/>
  <c r="AZ765" i="26"/>
  <c r="AZ764" i="26"/>
  <c r="AZ763" i="26"/>
  <c r="AZ734" i="26"/>
  <c r="AZ733" i="26"/>
  <c r="AZ732" i="26"/>
  <c r="AZ731" i="26"/>
  <c r="AZ730" i="26"/>
  <c r="AZ729" i="26"/>
  <c r="AZ728" i="26"/>
  <c r="AZ727" i="26"/>
  <c r="AZ726" i="26"/>
  <c r="AZ725" i="26"/>
  <c r="AZ724" i="26"/>
  <c r="AZ723" i="26"/>
  <c r="AZ722" i="26"/>
  <c r="AZ721" i="26"/>
  <c r="AZ720" i="26"/>
  <c r="AZ719" i="26"/>
  <c r="AZ718" i="26"/>
  <c r="AZ717" i="26"/>
  <c r="AZ716" i="26"/>
  <c r="AZ715" i="26"/>
  <c r="AZ714" i="26"/>
  <c r="AZ713" i="26"/>
  <c r="AZ712" i="26"/>
  <c r="AZ711" i="26"/>
  <c r="AZ710" i="26"/>
  <c r="AZ709" i="26"/>
  <c r="AZ708" i="26"/>
  <c r="AZ707" i="26"/>
  <c r="AZ706" i="26"/>
  <c r="AZ705" i="26"/>
  <c r="AZ704" i="26"/>
  <c r="AZ689" i="26"/>
  <c r="AZ688" i="26"/>
  <c r="AZ687" i="26"/>
  <c r="AZ686" i="26"/>
  <c r="AZ685" i="26"/>
  <c r="AZ684" i="26"/>
  <c r="AZ683" i="26"/>
  <c r="AZ682" i="26"/>
  <c r="AZ681" i="26"/>
  <c r="AZ680" i="26"/>
  <c r="AZ679" i="26"/>
  <c r="AZ678" i="26"/>
  <c r="AZ677" i="26"/>
  <c r="AZ676" i="26"/>
  <c r="AZ675" i="26"/>
  <c r="AZ674" i="26"/>
  <c r="AZ673" i="26"/>
  <c r="AZ672" i="26"/>
  <c r="AZ703" i="26"/>
  <c r="AZ702" i="26"/>
  <c r="AZ701" i="26"/>
  <c r="AZ700" i="26"/>
  <c r="AZ699" i="26"/>
  <c r="AZ698" i="26"/>
  <c r="AZ697" i="26"/>
  <c r="AZ696" i="26"/>
  <c r="AZ695" i="26"/>
  <c r="AZ694" i="26"/>
  <c r="AZ693" i="26"/>
  <c r="AZ692" i="26"/>
  <c r="AZ671" i="26"/>
  <c r="AZ670" i="26"/>
  <c r="AZ669" i="26"/>
  <c r="AZ668" i="26"/>
  <c r="AZ667" i="26"/>
  <c r="AZ666" i="26"/>
  <c r="AZ665" i="26"/>
  <c r="AZ664" i="26"/>
  <c r="AZ663" i="26"/>
  <c r="AZ662" i="26"/>
  <c r="AZ661" i="26"/>
  <c r="AZ660" i="26"/>
  <c r="AZ659" i="26"/>
  <c r="AZ658" i="26"/>
  <c r="AZ657" i="26"/>
  <c r="AZ656" i="26"/>
  <c r="AZ655" i="26"/>
  <c r="AZ654" i="26"/>
  <c r="AZ653" i="26"/>
  <c r="AZ652" i="26"/>
  <c r="AZ651" i="26"/>
  <c r="AZ650" i="26"/>
  <c r="AZ649" i="26"/>
  <c r="AZ648" i="26"/>
  <c r="AZ646" i="26"/>
  <c r="AZ647" i="26"/>
  <c r="AZ618" i="26"/>
  <c r="AZ617" i="26"/>
  <c r="AZ616" i="26"/>
  <c r="AZ615" i="26"/>
  <c r="AZ645" i="26"/>
  <c r="AZ644" i="26"/>
  <c r="AZ643" i="26"/>
  <c r="AZ642" i="26"/>
  <c r="AZ641" i="26"/>
  <c r="AZ640" i="26"/>
  <c r="AZ639" i="26"/>
  <c r="AZ638" i="26"/>
  <c r="AZ637" i="26"/>
  <c r="AZ636" i="26"/>
  <c r="AZ635" i="26"/>
  <c r="AZ634" i="26"/>
  <c r="AZ633" i="26"/>
  <c r="AZ632" i="26"/>
  <c r="AZ631" i="26"/>
  <c r="AZ630" i="26"/>
  <c r="AZ629" i="26"/>
  <c r="AZ628" i="26"/>
  <c r="AZ627" i="26"/>
  <c r="AZ626" i="26"/>
  <c r="AZ625" i="26"/>
  <c r="AZ624" i="26"/>
  <c r="AZ623" i="26"/>
  <c r="AZ614" i="26"/>
  <c r="AZ613" i="26"/>
  <c r="AZ612" i="26"/>
  <c r="AZ611" i="26"/>
  <c r="AZ610" i="26"/>
  <c r="AZ609" i="26"/>
  <c r="AZ608" i="26"/>
  <c r="AZ607" i="26"/>
  <c r="AZ606" i="26"/>
  <c r="AZ605" i="26"/>
  <c r="AZ604" i="26"/>
  <c r="AZ603" i="26"/>
  <c r="AZ602" i="26"/>
  <c r="AZ601" i="26"/>
  <c r="AZ600" i="26"/>
  <c r="AZ599" i="26"/>
  <c r="AZ598" i="26"/>
  <c r="AZ597" i="26"/>
  <c r="AZ596" i="26"/>
  <c r="AZ595" i="26"/>
  <c r="AZ594" i="26"/>
  <c r="AZ593" i="26"/>
  <c r="AZ592" i="26"/>
  <c r="AZ591" i="26"/>
  <c r="AZ590" i="26"/>
  <c r="AZ589" i="26"/>
  <c r="AZ588" i="26"/>
  <c r="AZ587" i="26"/>
  <c r="AZ586" i="26"/>
  <c r="AZ585" i="26"/>
  <c r="AZ584" i="26"/>
  <c r="AZ583" i="26"/>
  <c r="AZ582" i="26"/>
  <c r="AZ581" i="26"/>
  <c r="AZ580" i="26"/>
  <c r="AZ579" i="26"/>
  <c r="AZ578" i="26"/>
  <c r="AZ577" i="26"/>
  <c r="AZ576" i="26"/>
  <c r="AZ575" i="26"/>
  <c r="AZ574" i="26"/>
  <c r="AZ573" i="26"/>
  <c r="AZ572" i="26"/>
  <c r="AZ571" i="26"/>
  <c r="AZ570" i="26"/>
  <c r="AZ569" i="26"/>
  <c r="AZ568" i="26"/>
  <c r="AZ567" i="26"/>
  <c r="AZ566" i="26"/>
  <c r="AZ565" i="26"/>
  <c r="AZ564" i="26"/>
  <c r="AZ563" i="26"/>
  <c r="AZ562" i="26"/>
  <c r="AZ561" i="26"/>
  <c r="AZ560" i="26"/>
  <c r="AZ559" i="26"/>
  <c r="AZ558" i="26"/>
  <c r="AZ557" i="26"/>
  <c r="AZ556" i="26"/>
  <c r="AZ555" i="26"/>
  <c r="AZ552" i="26"/>
  <c r="AZ554" i="26"/>
  <c r="AZ553" i="26"/>
  <c r="AZ549" i="26"/>
  <c r="AZ548" i="26"/>
  <c r="AZ547" i="26"/>
  <c r="AZ546" i="26"/>
  <c r="AZ545" i="26"/>
  <c r="AZ544" i="26"/>
  <c r="AZ543" i="26"/>
  <c r="AZ542" i="26"/>
  <c r="AZ541" i="26"/>
  <c r="AZ540" i="26"/>
  <c r="AZ539" i="26"/>
  <c r="AZ538" i="26"/>
  <c r="AZ537" i="26"/>
  <c r="AZ536" i="26"/>
  <c r="AZ535" i="26"/>
  <c r="AZ534" i="26"/>
  <c r="AZ533" i="26"/>
  <c r="AZ532" i="26"/>
  <c r="AZ531" i="26"/>
  <c r="AZ530" i="26"/>
  <c r="AZ529" i="26"/>
  <c r="AZ528" i="26"/>
  <c r="AZ527" i="26"/>
  <c r="AZ526" i="26"/>
  <c r="AZ525" i="26"/>
  <c r="AZ524" i="26"/>
  <c r="AZ523" i="26"/>
  <c r="AZ522" i="26"/>
  <c r="AZ521" i="26"/>
  <c r="AZ520" i="26"/>
  <c r="AZ519" i="26"/>
  <c r="AZ518" i="26"/>
  <c r="AZ517" i="26"/>
  <c r="AZ516" i="26"/>
  <c r="AZ515" i="26"/>
  <c r="AZ514" i="26"/>
  <c r="AZ513" i="26"/>
  <c r="AZ512" i="26"/>
  <c r="AZ511" i="26"/>
  <c r="AZ510" i="26"/>
  <c r="AZ509" i="26"/>
  <c r="AZ508" i="26"/>
  <c r="AZ507" i="26"/>
  <c r="AZ506" i="26"/>
  <c r="AZ505" i="26"/>
  <c r="AZ504" i="26"/>
  <c r="AZ503" i="26"/>
  <c r="AZ502" i="26"/>
  <c r="AZ501" i="26"/>
  <c r="AZ500" i="26"/>
  <c r="AZ499" i="26"/>
  <c r="AZ498" i="26"/>
  <c r="AZ497" i="26"/>
  <c r="AZ496" i="26"/>
  <c r="AZ495" i="26"/>
  <c r="AZ494" i="26"/>
  <c r="AZ493" i="26"/>
  <c r="AZ492" i="26"/>
  <c r="AZ491" i="26"/>
  <c r="AZ490" i="26"/>
  <c r="AZ489" i="26"/>
  <c r="AZ488" i="26"/>
  <c r="AZ487" i="26"/>
  <c r="AZ486" i="26"/>
  <c r="AZ485" i="26"/>
  <c r="AZ484" i="26"/>
  <c r="AZ483" i="26"/>
  <c r="BJ52" i="26"/>
  <c r="BK50" i="26"/>
  <c r="BI264" i="26"/>
  <c r="BI265" i="26"/>
  <c r="AY26" i="79" l="1"/>
  <c r="AY83" i="82"/>
  <c r="AY83" i="81"/>
  <c r="AV57" i="71"/>
  <c r="AV63" i="71" s="1"/>
  <c r="AX80" i="81"/>
  <c r="AX84" i="81" s="1"/>
  <c r="AX18" i="77"/>
  <c r="AX22" i="77" s="1"/>
  <c r="Z32" i="67" s="1"/>
  <c r="AW33" i="71"/>
  <c r="AW19" i="82" s="1"/>
  <c r="AW25" i="82" s="1"/>
  <c r="AS80" i="82"/>
  <c r="AU76" i="82"/>
  <c r="AU73" i="82"/>
  <c r="AU79" i="82" s="1"/>
  <c r="AU75" i="82"/>
  <c r="AX8" i="81"/>
  <c r="AX8" i="82"/>
  <c r="AV41" i="82"/>
  <c r="AV60" i="82" s="1"/>
  <c r="AV33" i="82"/>
  <c r="AV52" i="82" s="1"/>
  <c r="AV37" i="82"/>
  <c r="AV56" i="82" s="1"/>
  <c r="AV45" i="82"/>
  <c r="AV64" i="82" s="1"/>
  <c r="AT76" i="82"/>
  <c r="AT77" i="82" s="1"/>
  <c r="AT78" i="82" s="1"/>
  <c r="AY9" i="81"/>
  <c r="AY9" i="82"/>
  <c r="AX14" i="71"/>
  <c r="AX14" i="73"/>
  <c r="AX30" i="73" s="1"/>
  <c r="AX13" i="82" s="1"/>
  <c r="AW41" i="73"/>
  <c r="AY71" i="2"/>
  <c r="BJ84" i="26"/>
  <c r="BJ85" i="26"/>
  <c r="AU27" i="79"/>
  <c r="AW23" i="79"/>
  <c r="AW27" i="79" s="1"/>
  <c r="AR46" i="72"/>
  <c r="AT40" i="72"/>
  <c r="AT42" i="72" s="1"/>
  <c r="AS46" i="72"/>
  <c r="AT45" i="73"/>
  <c r="AT49" i="73" s="1"/>
  <c r="AY28" i="17"/>
  <c r="AY21" i="77"/>
  <c r="AY45" i="72"/>
  <c r="AY48" i="73"/>
  <c r="AY67" i="71"/>
  <c r="AY39" i="17"/>
  <c r="AX8" i="79"/>
  <c r="AX8" i="72"/>
  <c r="AX8" i="73"/>
  <c r="A32" i="67"/>
  <c r="AX8" i="71"/>
  <c r="AX8" i="77"/>
  <c r="B33" i="67"/>
  <c r="E32" i="67"/>
  <c r="AY12" i="2"/>
  <c r="AZ25" i="26"/>
  <c r="AY8" i="17"/>
  <c r="AY401" i="26"/>
  <c r="AY428" i="26"/>
  <c r="AY366" i="26"/>
  <c r="AY314" i="26"/>
  <c r="AY321" i="26"/>
  <c r="AY325" i="26"/>
  <c r="AY417" i="26"/>
  <c r="AY347" i="26"/>
  <c r="AY328" i="26"/>
  <c r="AY330" i="26"/>
  <c r="AY431" i="26"/>
  <c r="AY389" i="26"/>
  <c r="AY407" i="26"/>
  <c r="AY318" i="26"/>
  <c r="AY415" i="26"/>
  <c r="AY309" i="26"/>
  <c r="AY372" i="26"/>
  <c r="AY304" i="26"/>
  <c r="AY396" i="26"/>
  <c r="AY335" i="26"/>
  <c r="AY332" i="26"/>
  <c r="AY331" i="26"/>
  <c r="AY435" i="26"/>
  <c r="AY377" i="26"/>
  <c r="AY395" i="26"/>
  <c r="AY306" i="26"/>
  <c r="AY403" i="26"/>
  <c r="AY416" i="26"/>
  <c r="AY317" i="26"/>
  <c r="AY367" i="26"/>
  <c r="AY337" i="26"/>
  <c r="AY349" i="26"/>
  <c r="AY329" i="26"/>
  <c r="AY410" i="26"/>
  <c r="AY423" i="26"/>
  <c r="AY363" i="26"/>
  <c r="AY383" i="26"/>
  <c r="AY348" i="26"/>
  <c r="AY342" i="26"/>
  <c r="AY352" i="26"/>
  <c r="AY381" i="26"/>
  <c r="AY357" i="26"/>
  <c r="AY408" i="26"/>
  <c r="AY368" i="26"/>
  <c r="AY393" i="26"/>
  <c r="AY434" i="26"/>
  <c r="AY412" i="26"/>
  <c r="AY406" i="26"/>
  <c r="AY336" i="26"/>
  <c r="AY323" i="26"/>
  <c r="AY338" i="26"/>
  <c r="AY397" i="26"/>
  <c r="AY303" i="26"/>
  <c r="AY386" i="26"/>
  <c r="AY312" i="26"/>
  <c r="AY419" i="26"/>
  <c r="AY422" i="26"/>
  <c r="AY400" i="26"/>
  <c r="AY394" i="26"/>
  <c r="AY305" i="26"/>
  <c r="AY311" i="26"/>
  <c r="AY319" i="26"/>
  <c r="AY344" i="26"/>
  <c r="AY421" i="26"/>
  <c r="AY433" i="26"/>
  <c r="AY324" i="26"/>
  <c r="AY429" i="26"/>
  <c r="AZ302" i="26"/>
  <c r="AY388" i="26"/>
  <c r="AY356" i="26"/>
  <c r="AY354" i="26"/>
  <c r="AY391" i="26"/>
  <c r="AY307" i="26"/>
  <c r="AY350" i="26"/>
  <c r="AY385" i="26"/>
  <c r="AY358" i="26"/>
  <c r="AY418" i="26"/>
  <c r="AY390" i="26"/>
  <c r="AY436" i="26"/>
  <c r="AY376" i="26"/>
  <c r="AY355" i="26"/>
  <c r="AY346" i="26"/>
  <c r="AY353" i="26"/>
  <c r="AY379" i="26"/>
  <c r="AY315" i="26"/>
  <c r="AY360" i="26"/>
  <c r="AY384" i="26"/>
  <c r="AY405" i="26"/>
  <c r="AY414" i="26"/>
  <c r="AY427" i="26"/>
  <c r="AY362" i="26"/>
  <c r="AY425" i="26"/>
  <c r="AY334" i="26"/>
  <c r="AY341" i="26"/>
  <c r="AY351" i="26"/>
  <c r="AY327" i="26"/>
  <c r="AY373" i="26"/>
  <c r="AY371" i="26"/>
  <c r="AY359" i="26"/>
  <c r="AY432" i="26"/>
  <c r="AY426" i="26"/>
  <c r="AY387" i="26"/>
  <c r="AY404" i="26"/>
  <c r="AY345" i="26"/>
  <c r="AY310" i="26"/>
  <c r="AY339" i="26"/>
  <c r="AY430" i="26"/>
  <c r="AY364" i="26"/>
  <c r="AY399" i="26"/>
  <c r="AY409" i="26"/>
  <c r="AY398" i="26"/>
  <c r="AY424" i="26"/>
  <c r="AY375" i="26"/>
  <c r="AY392" i="26"/>
  <c r="AY333" i="26"/>
  <c r="AY365" i="26"/>
  <c r="AY320" i="26"/>
  <c r="AY382" i="26"/>
  <c r="AY313" i="26"/>
  <c r="AY378" i="26"/>
  <c r="AY411" i="26"/>
  <c r="AY316" i="26"/>
  <c r="AY413" i="26"/>
  <c r="AY361" i="26"/>
  <c r="AY380" i="26"/>
  <c r="AY326" i="26"/>
  <c r="AY340" i="26"/>
  <c r="AY308" i="26"/>
  <c r="AY374" i="26"/>
  <c r="AY343" i="26"/>
  <c r="AY322" i="26"/>
  <c r="AY402" i="26"/>
  <c r="AY420" i="26"/>
  <c r="AL43" i="26"/>
  <c r="AK45" i="26"/>
  <c r="AK23" i="17" s="1"/>
  <c r="AU64" i="71"/>
  <c r="AU68" i="71" s="1"/>
  <c r="AY41" i="17"/>
  <c r="BA26" i="26"/>
  <c r="AN18" i="17" s="1"/>
  <c r="AZ30" i="26"/>
  <c r="AZ31" i="26"/>
  <c r="AZ84" i="82" s="1"/>
  <c r="AY9" i="73"/>
  <c r="AY9" i="77"/>
  <c r="AY9" i="72"/>
  <c r="AY9" i="71"/>
  <c r="AY9" i="79"/>
  <c r="BL50" i="26"/>
  <c r="BK52" i="26"/>
  <c r="BJ264" i="26"/>
  <c r="BJ265" i="26"/>
  <c r="BA1038" i="26"/>
  <c r="BB482" i="26"/>
  <c r="BA1037" i="26"/>
  <c r="BA1036" i="26"/>
  <c r="BA1035" i="26"/>
  <c r="BA1034" i="26"/>
  <c r="BA1033" i="26"/>
  <c r="BA1032" i="26"/>
  <c r="BA1031" i="26"/>
  <c r="BA1030" i="26"/>
  <c r="BA1029" i="26"/>
  <c r="BA1028" i="26"/>
  <c r="BA1027" i="26"/>
  <c r="BA1026" i="26"/>
  <c r="BA1025" i="26"/>
  <c r="BA1024" i="26"/>
  <c r="BA1023" i="26"/>
  <c r="BA1022" i="26"/>
  <c r="BA1021" i="26"/>
  <c r="BA1020" i="26"/>
  <c r="BA1019" i="26"/>
  <c r="BA1018" i="26"/>
  <c r="BA1017" i="26"/>
  <c r="BA1016" i="26"/>
  <c r="BA1015" i="26"/>
  <c r="BA1014" i="26"/>
  <c r="BA1013" i="26"/>
  <c r="BA1012" i="26"/>
  <c r="BA1011" i="26"/>
  <c r="BA1010" i="26"/>
  <c r="BA1009" i="26"/>
  <c r="BA1008" i="26"/>
  <c r="BA1007" i="26"/>
  <c r="BA1006" i="26"/>
  <c r="BA1005" i="26"/>
  <c r="BA1004" i="26"/>
  <c r="BA1003" i="26"/>
  <c r="BA1002" i="26"/>
  <c r="BA1001" i="26"/>
  <c r="BA1000" i="26"/>
  <c r="BA999" i="26"/>
  <c r="BA998" i="26"/>
  <c r="BA997" i="26"/>
  <c r="BA996" i="26"/>
  <c r="BA994" i="26"/>
  <c r="BA993" i="26"/>
  <c r="BA992" i="26"/>
  <c r="BA991" i="26"/>
  <c r="BA990" i="26"/>
  <c r="BA989" i="26"/>
  <c r="BA988" i="26"/>
  <c r="BA987" i="26"/>
  <c r="BA986" i="26"/>
  <c r="BA985" i="26"/>
  <c r="BA984" i="26"/>
  <c r="BA983" i="26"/>
  <c r="BA982" i="26"/>
  <c r="BA995" i="26"/>
  <c r="BA969" i="26"/>
  <c r="BA968" i="26"/>
  <c r="BA967" i="26"/>
  <c r="BA981" i="26"/>
  <c r="BA980" i="26"/>
  <c r="BA979" i="26"/>
  <c r="BA978" i="26"/>
  <c r="BA977" i="26"/>
  <c r="BA976" i="26"/>
  <c r="BA975" i="26"/>
  <c r="BA974" i="26"/>
  <c r="BA973" i="26"/>
  <c r="BA972" i="26"/>
  <c r="BA966" i="26"/>
  <c r="BA965" i="26"/>
  <c r="BA964" i="26"/>
  <c r="BA963" i="26"/>
  <c r="BA962" i="26"/>
  <c r="BA961" i="26"/>
  <c r="BA960" i="26"/>
  <c r="BA959" i="26"/>
  <c r="BA958" i="26"/>
  <c r="BA956" i="26"/>
  <c r="BA957" i="26"/>
  <c r="BA952" i="26"/>
  <c r="BA951" i="26"/>
  <c r="BA950" i="26"/>
  <c r="BA949" i="26"/>
  <c r="BA948" i="26"/>
  <c r="BA947" i="26"/>
  <c r="BA946" i="26"/>
  <c r="BA945" i="26"/>
  <c r="BA944" i="26"/>
  <c r="BA943" i="26"/>
  <c r="BA942" i="26"/>
  <c r="BA941" i="26"/>
  <c r="BA954" i="26"/>
  <c r="BA940" i="26"/>
  <c r="BA939" i="26"/>
  <c r="BA938" i="26"/>
  <c r="BA937" i="26"/>
  <c r="BA936" i="26"/>
  <c r="BA935" i="26"/>
  <c r="BA934" i="26"/>
  <c r="BA933" i="26"/>
  <c r="BA932" i="26"/>
  <c r="BA931" i="26"/>
  <c r="BA930" i="26"/>
  <c r="BA929" i="26"/>
  <c r="BA928" i="26"/>
  <c r="BA927" i="26"/>
  <c r="BA926" i="26"/>
  <c r="BA925" i="26"/>
  <c r="BA924" i="26"/>
  <c r="BA953" i="26"/>
  <c r="BA923" i="26"/>
  <c r="BA955" i="26"/>
  <c r="BA898" i="26"/>
  <c r="BA897" i="26"/>
  <c r="BA896" i="26"/>
  <c r="BA895" i="26"/>
  <c r="BA894" i="26"/>
  <c r="BA893" i="26"/>
  <c r="BA892" i="26"/>
  <c r="BA891" i="26"/>
  <c r="BA921" i="26"/>
  <c r="BA920" i="26"/>
  <c r="BA919" i="26"/>
  <c r="BA918" i="26"/>
  <c r="BA917" i="26"/>
  <c r="BA916" i="26"/>
  <c r="BA915" i="26"/>
  <c r="BA914" i="26"/>
  <c r="BA913" i="26"/>
  <c r="BA912" i="26"/>
  <c r="BA911" i="26"/>
  <c r="BA910" i="26"/>
  <c r="BA909" i="26"/>
  <c r="BA908" i="26"/>
  <c r="BA907" i="26"/>
  <c r="BA906" i="26"/>
  <c r="BA905" i="26"/>
  <c r="BA904" i="26"/>
  <c r="BA903" i="26"/>
  <c r="BA922" i="26"/>
  <c r="BA890" i="26"/>
  <c r="BA889" i="26"/>
  <c r="BA888" i="26"/>
  <c r="BA887" i="26"/>
  <c r="BA886" i="26"/>
  <c r="BA885" i="26"/>
  <c r="BA884" i="26"/>
  <c r="BA883" i="26"/>
  <c r="BA882" i="26"/>
  <c r="BA881" i="26"/>
  <c r="BA880" i="26"/>
  <c r="BA879" i="26"/>
  <c r="BA878" i="26"/>
  <c r="BA877" i="26"/>
  <c r="BA876" i="26"/>
  <c r="BA875" i="26"/>
  <c r="BA874" i="26"/>
  <c r="BA873" i="26"/>
  <c r="BA872" i="26"/>
  <c r="BA871" i="26"/>
  <c r="BA870" i="26"/>
  <c r="BA869" i="26"/>
  <c r="BA868" i="26"/>
  <c r="BA867" i="26"/>
  <c r="BA866" i="26"/>
  <c r="BA865" i="26"/>
  <c r="BA864" i="26"/>
  <c r="BA863" i="26"/>
  <c r="BA862" i="26"/>
  <c r="BA861" i="26"/>
  <c r="BA860" i="26"/>
  <c r="BA859" i="26"/>
  <c r="BA858" i="26"/>
  <c r="BA857" i="26"/>
  <c r="BA856" i="26"/>
  <c r="BA855" i="26"/>
  <c r="BA854" i="26"/>
  <c r="BA853" i="26"/>
  <c r="BA852" i="26"/>
  <c r="BA851" i="26"/>
  <c r="BA850" i="26"/>
  <c r="BA849" i="26"/>
  <c r="BA848" i="26"/>
  <c r="BA847" i="26"/>
  <c r="BA846" i="26"/>
  <c r="BA845" i="26"/>
  <c r="BA844" i="26"/>
  <c r="BA843" i="26"/>
  <c r="BA842" i="26"/>
  <c r="BA829" i="26"/>
  <c r="BA828" i="26"/>
  <c r="BA827" i="26"/>
  <c r="BA826" i="26"/>
  <c r="BA825" i="26"/>
  <c r="BA824" i="26"/>
  <c r="BA823" i="26"/>
  <c r="BA822" i="26"/>
  <c r="BA821" i="26"/>
  <c r="BA820" i="26"/>
  <c r="BA819" i="26"/>
  <c r="BA818" i="26"/>
  <c r="BA817" i="26"/>
  <c r="BA816" i="26"/>
  <c r="BA815" i="26"/>
  <c r="BA814" i="26"/>
  <c r="BA813" i="26"/>
  <c r="BA812" i="26"/>
  <c r="BA811" i="26"/>
  <c r="BA841" i="26"/>
  <c r="BA840" i="26"/>
  <c r="BA839" i="26"/>
  <c r="BA838" i="26"/>
  <c r="BA837" i="26"/>
  <c r="BA836" i="26"/>
  <c r="BA835" i="26"/>
  <c r="BA834" i="26"/>
  <c r="BA833" i="26"/>
  <c r="BA832" i="26"/>
  <c r="BA810" i="26"/>
  <c r="BA809" i="26"/>
  <c r="BA808" i="26"/>
  <c r="BA807" i="26"/>
  <c r="BA806" i="26"/>
  <c r="BA805" i="26"/>
  <c r="BA804" i="26"/>
  <c r="BA803" i="26"/>
  <c r="BA802" i="26"/>
  <c r="BA801" i="26"/>
  <c r="BA800" i="26"/>
  <c r="BA799" i="26"/>
  <c r="BA798" i="26"/>
  <c r="BA797" i="26"/>
  <c r="BA796" i="26"/>
  <c r="BA795" i="26"/>
  <c r="BA794" i="26"/>
  <c r="BA793" i="26"/>
  <c r="BA792" i="26"/>
  <c r="BA791" i="26"/>
  <c r="BA790" i="26"/>
  <c r="BA789" i="26"/>
  <c r="BA788" i="26"/>
  <c r="BA787" i="26"/>
  <c r="BA786" i="26"/>
  <c r="BA785" i="26"/>
  <c r="BA784" i="26"/>
  <c r="BA783" i="26"/>
  <c r="BA782" i="26"/>
  <c r="BA781" i="26"/>
  <c r="BA780" i="26"/>
  <c r="BA779" i="26"/>
  <c r="BA778" i="26"/>
  <c r="BA777" i="26"/>
  <c r="BA776" i="26"/>
  <c r="BA775" i="26"/>
  <c r="BA774" i="26"/>
  <c r="BA773" i="26"/>
  <c r="BA772" i="26"/>
  <c r="BA771" i="26"/>
  <c r="BA770" i="26"/>
  <c r="BA758" i="26"/>
  <c r="BA757" i="26"/>
  <c r="BA756" i="26"/>
  <c r="BA755" i="26"/>
  <c r="BA754" i="26"/>
  <c r="BA753" i="26"/>
  <c r="BA752" i="26"/>
  <c r="BA751" i="26"/>
  <c r="BA750" i="26"/>
  <c r="BA749" i="26"/>
  <c r="BA748" i="26"/>
  <c r="BA747" i="26"/>
  <c r="BA746" i="26"/>
  <c r="BA745" i="26"/>
  <c r="BA744" i="26"/>
  <c r="BA743" i="26"/>
  <c r="BA742" i="26"/>
  <c r="BA741" i="26"/>
  <c r="BA740" i="26"/>
  <c r="BA739" i="26"/>
  <c r="BA738" i="26"/>
  <c r="BA737" i="26"/>
  <c r="BA736" i="26"/>
  <c r="BA735" i="26"/>
  <c r="BA769" i="26"/>
  <c r="BA768" i="26"/>
  <c r="BA767" i="26"/>
  <c r="BA766" i="26"/>
  <c r="BA765" i="26"/>
  <c r="BA764" i="26"/>
  <c r="BA763" i="26"/>
  <c r="BA734" i="26"/>
  <c r="BA733" i="26"/>
  <c r="BA732" i="26"/>
  <c r="BA731" i="26"/>
  <c r="BA730" i="26"/>
  <c r="BA729" i="26"/>
  <c r="BA728" i="26"/>
  <c r="BA727" i="26"/>
  <c r="BA726" i="26"/>
  <c r="BA725" i="26"/>
  <c r="BA724" i="26"/>
  <c r="BA723" i="26"/>
  <c r="BA722" i="26"/>
  <c r="BA721" i="26"/>
  <c r="BA720" i="26"/>
  <c r="BA719" i="26"/>
  <c r="BA718" i="26"/>
  <c r="BA717" i="26"/>
  <c r="BA716" i="26"/>
  <c r="BA715" i="26"/>
  <c r="BA714" i="26"/>
  <c r="BA713" i="26"/>
  <c r="BA712" i="26"/>
  <c r="BA711" i="26"/>
  <c r="BA710" i="26"/>
  <c r="BA709" i="26"/>
  <c r="BA708" i="26"/>
  <c r="BA707" i="26"/>
  <c r="BA706" i="26"/>
  <c r="BA705" i="26"/>
  <c r="BA704" i="26"/>
  <c r="BA689" i="26"/>
  <c r="BA688" i="26"/>
  <c r="BA687" i="26"/>
  <c r="BA686" i="26"/>
  <c r="BA685" i="26"/>
  <c r="BA684" i="26"/>
  <c r="BA683" i="26"/>
  <c r="BA682" i="26"/>
  <c r="BA681" i="26"/>
  <c r="BA680" i="26"/>
  <c r="BA679" i="26"/>
  <c r="BA678" i="26"/>
  <c r="BA677" i="26"/>
  <c r="BA676" i="26"/>
  <c r="BA675" i="26"/>
  <c r="BA703" i="26"/>
  <c r="BA702" i="26"/>
  <c r="BA701" i="26"/>
  <c r="BA700" i="26"/>
  <c r="BA699" i="26"/>
  <c r="BA698" i="26"/>
  <c r="BA697" i="26"/>
  <c r="BA696" i="26"/>
  <c r="BA695" i="26"/>
  <c r="BA694" i="26"/>
  <c r="BA693" i="26"/>
  <c r="BA692" i="26"/>
  <c r="BA671" i="26"/>
  <c r="BA670" i="26"/>
  <c r="BA669" i="26"/>
  <c r="BA668" i="26"/>
  <c r="BA667" i="26"/>
  <c r="BA666" i="26"/>
  <c r="BA665" i="26"/>
  <c r="BA664" i="26"/>
  <c r="BA663" i="26"/>
  <c r="BA662" i="26"/>
  <c r="BA661" i="26"/>
  <c r="BA660" i="26"/>
  <c r="BA659" i="26"/>
  <c r="BA658" i="26"/>
  <c r="BA657" i="26"/>
  <c r="BA656" i="26"/>
  <c r="BA655" i="26"/>
  <c r="BA654" i="26"/>
  <c r="BA653" i="26"/>
  <c r="BA652" i="26"/>
  <c r="BA651" i="26"/>
  <c r="BA650" i="26"/>
  <c r="BA649" i="26"/>
  <c r="BA648" i="26"/>
  <c r="BA647" i="26"/>
  <c r="BA646" i="26"/>
  <c r="BA674" i="26"/>
  <c r="BA673" i="26"/>
  <c r="BA672" i="26"/>
  <c r="BA618" i="26"/>
  <c r="BA617" i="26"/>
  <c r="BA616" i="26"/>
  <c r="BA615" i="26"/>
  <c r="BA614" i="26"/>
  <c r="BA613" i="26"/>
  <c r="BA645" i="26"/>
  <c r="BA644" i="26"/>
  <c r="BA643" i="26"/>
  <c r="BA642" i="26"/>
  <c r="BA641" i="26"/>
  <c r="BA640" i="26"/>
  <c r="BA639" i="26"/>
  <c r="BA638" i="26"/>
  <c r="BA637" i="26"/>
  <c r="BA636" i="26"/>
  <c r="BA635" i="26"/>
  <c r="BA634" i="26"/>
  <c r="BA633" i="26"/>
  <c r="BA632" i="26"/>
  <c r="BA631" i="26"/>
  <c r="BA630" i="26"/>
  <c r="BA629" i="26"/>
  <c r="BA628" i="26"/>
  <c r="BA627" i="26"/>
  <c r="BA626" i="26"/>
  <c r="BA625" i="26"/>
  <c r="BA624" i="26"/>
  <c r="BA623" i="26"/>
  <c r="BA612" i="26"/>
  <c r="BA611" i="26"/>
  <c r="BA610" i="26"/>
  <c r="BA609" i="26"/>
  <c r="BA608" i="26"/>
  <c r="BA607" i="26"/>
  <c r="BA606" i="26"/>
  <c r="BA605" i="26"/>
  <c r="BA604" i="26"/>
  <c r="BA603" i="26"/>
  <c r="BA602" i="26"/>
  <c r="BA601" i="26"/>
  <c r="BA600" i="26"/>
  <c r="BA599" i="26"/>
  <c r="BA598" i="26"/>
  <c r="BA597" i="26"/>
  <c r="BA596" i="26"/>
  <c r="BA595" i="26"/>
  <c r="BA594" i="26"/>
  <c r="BA593" i="26"/>
  <c r="BA592" i="26"/>
  <c r="BA591" i="26"/>
  <c r="BA590" i="26"/>
  <c r="BA589" i="26"/>
  <c r="BA588" i="26"/>
  <c r="BA587" i="26"/>
  <c r="BA586" i="26"/>
  <c r="BA585" i="26"/>
  <c r="BA584" i="26"/>
  <c r="BA582" i="26"/>
  <c r="BA581" i="26"/>
  <c r="BA580" i="26"/>
  <c r="BA579" i="26"/>
  <c r="BA578" i="26"/>
  <c r="BA577" i="26"/>
  <c r="BA576" i="26"/>
  <c r="BA575" i="26"/>
  <c r="BA574" i="26"/>
  <c r="BA573" i="26"/>
  <c r="BA572" i="26"/>
  <c r="BA571" i="26"/>
  <c r="BA570" i="26"/>
  <c r="BA569" i="26"/>
  <c r="BA568" i="26"/>
  <c r="BA567" i="26"/>
  <c r="BA566" i="26"/>
  <c r="BA565" i="26"/>
  <c r="BA564" i="26"/>
  <c r="BA563" i="26"/>
  <c r="BA562" i="26"/>
  <c r="BA561" i="26"/>
  <c r="BA560" i="26"/>
  <c r="BA559" i="26"/>
  <c r="BA558" i="26"/>
  <c r="BA557" i="26"/>
  <c r="BA556" i="26"/>
  <c r="BA555" i="26"/>
  <c r="BA554" i="26"/>
  <c r="BA553" i="26"/>
  <c r="BA583" i="26"/>
  <c r="BA552" i="26"/>
  <c r="BA525" i="26"/>
  <c r="BA549" i="26"/>
  <c r="BA545" i="26"/>
  <c r="BA541" i="26"/>
  <c r="BA537" i="26"/>
  <c r="BA533" i="26"/>
  <c r="BA546" i="26"/>
  <c r="BA542" i="26"/>
  <c r="BA538" i="26"/>
  <c r="BA534" i="26"/>
  <c r="BA528" i="26"/>
  <c r="BA523" i="26"/>
  <c r="BA522" i="26"/>
  <c r="BA521" i="26"/>
  <c r="BA520" i="26"/>
  <c r="BA519" i="26"/>
  <c r="BA518" i="26"/>
  <c r="BA517" i="26"/>
  <c r="BA516" i="26"/>
  <c r="BA515" i="26"/>
  <c r="BA514" i="26"/>
  <c r="BA513" i="26"/>
  <c r="BA512" i="26"/>
  <c r="BA511" i="26"/>
  <c r="BA510" i="26"/>
  <c r="BA509" i="26"/>
  <c r="BA508" i="26"/>
  <c r="BA507" i="26"/>
  <c r="BA506" i="26"/>
  <c r="BA505" i="26"/>
  <c r="BA504" i="26"/>
  <c r="BA503" i="26"/>
  <c r="BA502" i="26"/>
  <c r="BA501" i="26"/>
  <c r="BA500" i="26"/>
  <c r="BA499" i="26"/>
  <c r="BA498" i="26"/>
  <c r="BA497" i="26"/>
  <c r="BA496" i="26"/>
  <c r="BA495" i="26"/>
  <c r="BA494" i="26"/>
  <c r="BA493" i="26"/>
  <c r="BA492" i="26"/>
  <c r="BA491" i="26"/>
  <c r="BA490" i="26"/>
  <c r="BA489" i="26"/>
  <c r="BA488" i="26"/>
  <c r="BA487" i="26"/>
  <c r="BA486" i="26"/>
  <c r="BA485" i="26"/>
  <c r="BA484" i="26"/>
  <c r="BA483" i="26"/>
  <c r="BA529" i="26"/>
  <c r="BA527" i="26"/>
  <c r="BA526" i="26"/>
  <c r="BA524" i="26"/>
  <c r="BA547" i="26"/>
  <c r="BA543" i="26"/>
  <c r="BA539" i="26"/>
  <c r="BA535" i="26"/>
  <c r="BA531" i="26"/>
  <c r="BA530" i="26"/>
  <c r="BA548" i="26"/>
  <c r="BA544" i="26"/>
  <c r="BA540" i="26"/>
  <c r="BA536" i="26"/>
  <c r="BA532" i="26"/>
  <c r="AZ26" i="79" l="1"/>
  <c r="AZ83" i="82"/>
  <c r="AZ83" i="81"/>
  <c r="AY18" i="77"/>
  <c r="AY80" i="81"/>
  <c r="AY84" i="81" s="1"/>
  <c r="AW57" i="71"/>
  <c r="AX33" i="71"/>
  <c r="AX19" i="82" s="1"/>
  <c r="AX25" i="82" s="1"/>
  <c r="AU77" i="82"/>
  <c r="AU78" i="82" s="1"/>
  <c r="AU80" i="82" s="1"/>
  <c r="AV44" i="73"/>
  <c r="AZ9" i="81"/>
  <c r="AZ9" i="82"/>
  <c r="AV75" i="82"/>
  <c r="AT80" i="82"/>
  <c r="AT85" i="82"/>
  <c r="V28" i="67" s="1"/>
  <c r="AW63" i="71"/>
  <c r="AY8" i="81"/>
  <c r="AY8" i="82"/>
  <c r="AW33" i="82"/>
  <c r="AW52" i="82" s="1"/>
  <c r="AW45" i="82"/>
  <c r="AW64" i="82" s="1"/>
  <c r="AW37" i="82"/>
  <c r="AW56" i="82" s="1"/>
  <c r="AW41" i="82"/>
  <c r="AW60" i="82" s="1"/>
  <c r="AV73" i="82"/>
  <c r="AV79" i="82" s="1"/>
  <c r="AV76" i="82"/>
  <c r="AX41" i="73"/>
  <c r="AY14" i="71"/>
  <c r="AY14" i="73"/>
  <c r="AY30" i="73" s="1"/>
  <c r="AY13" i="82" s="1"/>
  <c r="AZ71" i="2"/>
  <c r="BK84" i="26"/>
  <c r="BK85" i="26"/>
  <c r="A33" i="67"/>
  <c r="AX23" i="79"/>
  <c r="AX27" i="79" s="1"/>
  <c r="AV64" i="71"/>
  <c r="AV68" i="71" s="1"/>
  <c r="AZ45" i="72"/>
  <c r="AZ39" i="17"/>
  <c r="AZ21" i="77"/>
  <c r="AZ48" i="73"/>
  <c r="AZ67" i="71"/>
  <c r="AZ28" i="17"/>
  <c r="AZ12" i="2"/>
  <c r="AZ8" i="17"/>
  <c r="BA25" i="26"/>
  <c r="AY22" i="77"/>
  <c r="AU40" i="72"/>
  <c r="AU42" i="72" s="1"/>
  <c r="AY8" i="77"/>
  <c r="AY8" i="72"/>
  <c r="AY8" i="79"/>
  <c r="AY8" i="71"/>
  <c r="AY8" i="73"/>
  <c r="BB26" i="26"/>
  <c r="AO18" i="17" s="1"/>
  <c r="BA30" i="26"/>
  <c r="BA31" i="26"/>
  <c r="BA84" i="82" s="1"/>
  <c r="AL45" i="26"/>
  <c r="AL23" i="17" s="1"/>
  <c r="AM43" i="26"/>
  <c r="E33" i="67"/>
  <c r="B34" i="67"/>
  <c r="BA302" i="26"/>
  <c r="AZ427" i="26"/>
  <c r="AZ415" i="26"/>
  <c r="AZ390" i="26"/>
  <c r="AZ309" i="26"/>
  <c r="AZ355" i="26"/>
  <c r="AZ336" i="26"/>
  <c r="AZ348" i="26"/>
  <c r="AZ377" i="26"/>
  <c r="AZ344" i="26"/>
  <c r="AZ374" i="26"/>
  <c r="AZ320" i="26"/>
  <c r="AZ405" i="26"/>
  <c r="AZ401" i="26"/>
  <c r="AZ328" i="26"/>
  <c r="AZ426" i="26"/>
  <c r="AZ407" i="26"/>
  <c r="AZ403" i="26"/>
  <c r="AZ345" i="26"/>
  <c r="AZ313" i="26"/>
  <c r="AZ418" i="26"/>
  <c r="AZ417" i="26"/>
  <c r="AZ425" i="26"/>
  <c r="AZ383" i="26"/>
  <c r="AZ391" i="26"/>
  <c r="AZ314" i="26"/>
  <c r="AZ349" i="26"/>
  <c r="AZ308" i="26"/>
  <c r="AZ388" i="26"/>
  <c r="AZ389" i="26"/>
  <c r="AZ420" i="26"/>
  <c r="AZ430" i="26"/>
  <c r="AZ303" i="26"/>
  <c r="AZ379" i="26"/>
  <c r="AZ396" i="26"/>
  <c r="AZ330" i="26"/>
  <c r="AZ373" i="26"/>
  <c r="AZ357" i="26"/>
  <c r="AZ435" i="26"/>
  <c r="AZ406" i="26"/>
  <c r="AZ378" i="26"/>
  <c r="AZ337" i="26"/>
  <c r="AZ312" i="26"/>
  <c r="AZ332" i="26"/>
  <c r="AZ423" i="26"/>
  <c r="AZ394" i="26"/>
  <c r="AZ365" i="26"/>
  <c r="AZ364" i="26"/>
  <c r="AZ318" i="26"/>
  <c r="AZ408" i="26"/>
  <c r="AZ343" i="26"/>
  <c r="AZ331" i="26"/>
  <c r="AZ367" i="26"/>
  <c r="AZ360" i="26"/>
  <c r="AZ395" i="26"/>
  <c r="AZ424" i="26"/>
  <c r="AZ382" i="26"/>
  <c r="AZ329" i="26"/>
  <c r="AZ342" i="26"/>
  <c r="AZ306" i="26"/>
  <c r="AZ393" i="26"/>
  <c r="AZ327" i="26"/>
  <c r="AZ333" i="26"/>
  <c r="AZ419" i="26"/>
  <c r="AZ362" i="26"/>
  <c r="AZ381" i="26"/>
  <c r="AZ363" i="26"/>
  <c r="AZ356" i="26"/>
  <c r="AZ317" i="26"/>
  <c r="AZ311" i="26"/>
  <c r="AZ338" i="26"/>
  <c r="AZ385" i="26"/>
  <c r="AZ335" i="26"/>
  <c r="AZ315" i="26"/>
  <c r="AZ410" i="26"/>
  <c r="AZ429" i="26"/>
  <c r="AZ371" i="26"/>
  <c r="AZ358" i="26"/>
  <c r="AZ413" i="26"/>
  <c r="AZ316" i="26"/>
  <c r="AZ434" i="26"/>
  <c r="AZ411" i="26"/>
  <c r="AZ404" i="26"/>
  <c r="AZ305" i="26"/>
  <c r="AZ353" i="26"/>
  <c r="AZ350" i="26"/>
  <c r="AZ432" i="26"/>
  <c r="AZ409" i="26"/>
  <c r="AZ304" i="26"/>
  <c r="AZ400" i="26"/>
  <c r="AZ351" i="26"/>
  <c r="AZ386" i="26"/>
  <c r="AZ392" i="26"/>
  <c r="AZ376" i="26"/>
  <c r="AZ340" i="26"/>
  <c r="AZ422" i="26"/>
  <c r="AZ399" i="26"/>
  <c r="AZ346" i="26"/>
  <c r="AZ341" i="26"/>
  <c r="AZ319" i="26"/>
  <c r="AZ368" i="26"/>
  <c r="AZ436" i="26"/>
  <c r="AZ387" i="26"/>
  <c r="AZ380" i="26"/>
  <c r="AZ334" i="26"/>
  <c r="AZ322" i="26"/>
  <c r="AZ307" i="26"/>
  <c r="AZ324" i="26"/>
  <c r="AZ431" i="26"/>
  <c r="AZ397" i="26"/>
  <c r="AZ325" i="26"/>
  <c r="AZ428" i="26"/>
  <c r="AZ375" i="26"/>
  <c r="AZ366" i="26"/>
  <c r="AZ414" i="26"/>
  <c r="AZ310" i="26"/>
  <c r="AZ352" i="26"/>
  <c r="AZ384" i="26"/>
  <c r="AZ433" i="26"/>
  <c r="AZ398" i="26"/>
  <c r="AZ339" i="26"/>
  <c r="AZ421" i="26"/>
  <c r="AZ416" i="26"/>
  <c r="AZ361" i="26"/>
  <c r="AZ354" i="26"/>
  <c r="AZ402" i="26"/>
  <c r="AZ321" i="26"/>
  <c r="AZ326" i="26"/>
  <c r="AZ347" i="26"/>
  <c r="AZ323" i="26"/>
  <c r="AZ412" i="26"/>
  <c r="AZ372" i="26"/>
  <c r="AZ359" i="26"/>
  <c r="AZ9" i="77"/>
  <c r="AZ9" i="72"/>
  <c r="AZ9" i="71"/>
  <c r="AZ9" i="73"/>
  <c r="AZ9" i="79"/>
  <c r="AU45" i="73"/>
  <c r="AZ41" i="17"/>
  <c r="BB1038" i="26"/>
  <c r="BB1037" i="26"/>
  <c r="BB1036" i="26"/>
  <c r="BB1035" i="26"/>
  <c r="BB1034" i="26"/>
  <c r="BB1033" i="26"/>
  <c r="BB1032" i="26"/>
  <c r="BB1031" i="26"/>
  <c r="BB1030" i="26"/>
  <c r="BB1029" i="26"/>
  <c r="BB1028" i="26"/>
  <c r="BB1027" i="26"/>
  <c r="BB1026" i="26"/>
  <c r="BB1025" i="26"/>
  <c r="BB1024" i="26"/>
  <c r="BB1023" i="26"/>
  <c r="BC482" i="26"/>
  <c r="BB1012" i="26"/>
  <c r="BB1010" i="26"/>
  <c r="BB1009" i="26"/>
  <c r="BB1017" i="26"/>
  <c r="BB1022" i="26"/>
  <c r="BB1016" i="26"/>
  <c r="BB1021" i="26"/>
  <c r="BB1015" i="26"/>
  <c r="BB1008" i="26"/>
  <c r="BB1007" i="26"/>
  <c r="BB1006" i="26"/>
  <c r="BB1005" i="26"/>
  <c r="BB1004" i="26"/>
  <c r="BB1003" i="26"/>
  <c r="BB1002" i="26"/>
  <c r="BB1001" i="26"/>
  <c r="BB1000" i="26"/>
  <c r="BB999" i="26"/>
  <c r="BB998" i="26"/>
  <c r="BB997" i="26"/>
  <c r="BB996" i="26"/>
  <c r="BB995" i="26"/>
  <c r="BB1011" i="26"/>
  <c r="BB1020" i="26"/>
  <c r="BB1014" i="26"/>
  <c r="BB1019" i="26"/>
  <c r="BB1013" i="26"/>
  <c r="BB994" i="26"/>
  <c r="BB993" i="26"/>
  <c r="BB992" i="26"/>
  <c r="BB991" i="26"/>
  <c r="BB990" i="26"/>
  <c r="BB989" i="26"/>
  <c r="BB988" i="26"/>
  <c r="BB987" i="26"/>
  <c r="BB986" i="26"/>
  <c r="BB985" i="26"/>
  <c r="BB984" i="26"/>
  <c r="BB983" i="26"/>
  <c r="BB982" i="26"/>
  <c r="BB969" i="26"/>
  <c r="BB968" i="26"/>
  <c r="BB1018" i="26"/>
  <c r="BB981" i="26"/>
  <c r="BB980" i="26"/>
  <c r="BB979" i="26"/>
  <c r="BB978" i="26"/>
  <c r="BB977" i="26"/>
  <c r="BB976" i="26"/>
  <c r="BB975" i="26"/>
  <c r="BB974" i="26"/>
  <c r="BB973" i="26"/>
  <c r="BB972" i="26"/>
  <c r="BB967" i="26"/>
  <c r="BB965" i="26"/>
  <c r="BB963" i="26"/>
  <c r="BB961" i="26"/>
  <c r="BB959" i="26"/>
  <c r="BB956" i="26"/>
  <c r="BB957" i="26"/>
  <c r="BB952" i="26"/>
  <c r="BB951" i="26"/>
  <c r="BB950" i="26"/>
  <c r="BB949" i="26"/>
  <c r="BB948" i="26"/>
  <c r="BB947" i="26"/>
  <c r="BB946" i="26"/>
  <c r="BB945" i="26"/>
  <c r="BB944" i="26"/>
  <c r="BB943" i="26"/>
  <c r="BB954" i="26"/>
  <c r="BB966" i="26"/>
  <c r="BB964" i="26"/>
  <c r="BB962" i="26"/>
  <c r="BB960" i="26"/>
  <c r="BB958" i="26"/>
  <c r="BB940" i="26"/>
  <c r="BB939" i="26"/>
  <c r="BB938" i="26"/>
  <c r="BB937" i="26"/>
  <c r="BB936" i="26"/>
  <c r="BB935" i="26"/>
  <c r="BB934" i="26"/>
  <c r="BB933" i="26"/>
  <c r="BB932" i="26"/>
  <c r="BB931" i="26"/>
  <c r="BB930" i="26"/>
  <c r="BB929" i="26"/>
  <c r="BB928" i="26"/>
  <c r="BB927" i="26"/>
  <c r="BB926" i="26"/>
  <c r="BB925" i="26"/>
  <c r="BB924" i="26"/>
  <c r="BB923" i="26"/>
  <c r="BB941" i="26"/>
  <c r="BB953" i="26"/>
  <c r="BB942" i="26"/>
  <c r="BB955" i="26"/>
  <c r="BB898" i="26"/>
  <c r="BB897" i="26"/>
  <c r="BB896" i="26"/>
  <c r="BB895" i="26"/>
  <c r="BB894" i="26"/>
  <c r="BB893" i="26"/>
  <c r="BB892" i="26"/>
  <c r="BB921" i="26"/>
  <c r="BB920" i="26"/>
  <c r="BB919" i="26"/>
  <c r="BB918" i="26"/>
  <c r="BB917" i="26"/>
  <c r="BB916" i="26"/>
  <c r="BB915" i="26"/>
  <c r="BB914" i="26"/>
  <c r="BB913" i="26"/>
  <c r="BB912" i="26"/>
  <c r="BB911" i="26"/>
  <c r="BB910" i="26"/>
  <c r="BB909" i="26"/>
  <c r="BB908" i="26"/>
  <c r="BB907" i="26"/>
  <c r="BB906" i="26"/>
  <c r="BB905" i="26"/>
  <c r="BB904" i="26"/>
  <c r="BB903" i="26"/>
  <c r="BB922" i="26"/>
  <c r="BB890" i="26"/>
  <c r="BB889" i="26"/>
  <c r="BB888" i="26"/>
  <c r="BB887" i="26"/>
  <c r="BB886" i="26"/>
  <c r="BB891" i="26"/>
  <c r="BB885" i="26"/>
  <c r="BB884" i="26"/>
  <c r="BB883" i="26"/>
  <c r="BB882" i="26"/>
  <c r="BB881" i="26"/>
  <c r="BB880" i="26"/>
  <c r="BB879" i="26"/>
  <c r="BB878" i="26"/>
  <c r="BB877" i="26"/>
  <c r="BB876" i="26"/>
  <c r="BB875" i="26"/>
  <c r="BB874" i="26"/>
  <c r="BB873" i="26"/>
  <c r="BB872" i="26"/>
  <c r="BB871" i="26"/>
  <c r="BB870" i="26"/>
  <c r="BB869" i="26"/>
  <c r="BB868" i="26"/>
  <c r="BB867" i="26"/>
  <c r="BB866" i="26"/>
  <c r="BB865" i="26"/>
  <c r="BB864" i="26"/>
  <c r="BB863" i="26"/>
  <c r="BB862" i="26"/>
  <c r="BB861" i="26"/>
  <c r="BB860" i="26"/>
  <c r="BB859" i="26"/>
  <c r="BB858" i="26"/>
  <c r="BB857" i="26"/>
  <c r="BB856" i="26"/>
  <c r="BB855" i="26"/>
  <c r="BB854" i="26"/>
  <c r="BB853" i="26"/>
  <c r="BB852" i="26"/>
  <c r="BB851" i="26"/>
  <c r="BB850" i="26"/>
  <c r="BB849" i="26"/>
  <c r="BB848" i="26"/>
  <c r="BB847" i="26"/>
  <c r="BB846" i="26"/>
  <c r="BB845" i="26"/>
  <c r="BB844" i="26"/>
  <c r="BB843" i="26"/>
  <c r="BB842" i="26"/>
  <c r="BB829" i="26"/>
  <c r="BB828" i="26"/>
  <c r="BB827" i="26"/>
  <c r="BB826" i="26"/>
  <c r="BB825" i="26"/>
  <c r="BB824" i="26"/>
  <c r="BB823" i="26"/>
  <c r="BB822" i="26"/>
  <c r="BB841" i="26"/>
  <c r="BB840" i="26"/>
  <c r="BB839" i="26"/>
  <c r="BB838" i="26"/>
  <c r="BB837" i="26"/>
  <c r="BB836" i="26"/>
  <c r="BB835" i="26"/>
  <c r="BB834" i="26"/>
  <c r="BB833" i="26"/>
  <c r="BB832" i="26"/>
  <c r="BB810" i="26"/>
  <c r="BB809" i="26"/>
  <c r="BB808" i="26"/>
  <c r="BB807" i="26"/>
  <c r="BB806" i="26"/>
  <c r="BB805" i="26"/>
  <c r="BB804" i="26"/>
  <c r="BB803" i="26"/>
  <c r="BB802" i="26"/>
  <c r="BB801" i="26"/>
  <c r="BB800" i="26"/>
  <c r="BB799" i="26"/>
  <c r="BB798" i="26"/>
  <c r="BB797" i="26"/>
  <c r="BB796" i="26"/>
  <c r="BB795" i="26"/>
  <c r="BB794" i="26"/>
  <c r="BB793" i="26"/>
  <c r="BB792" i="26"/>
  <c r="BB791" i="26"/>
  <c r="BB790" i="26"/>
  <c r="BB789" i="26"/>
  <c r="BB788" i="26"/>
  <c r="BB787" i="26"/>
  <c r="BB786" i="26"/>
  <c r="BB785" i="26"/>
  <c r="BB784" i="26"/>
  <c r="BB783" i="26"/>
  <c r="BB782" i="26"/>
  <c r="BB821" i="26"/>
  <c r="BB819" i="26"/>
  <c r="BB817" i="26"/>
  <c r="BB815" i="26"/>
  <c r="BB813" i="26"/>
  <c r="BB811" i="26"/>
  <c r="BB820" i="26"/>
  <c r="BB818" i="26"/>
  <c r="BB816" i="26"/>
  <c r="BB814" i="26"/>
  <c r="BB812" i="26"/>
  <c r="BB781" i="26"/>
  <c r="BB780" i="26"/>
  <c r="BB779" i="26"/>
  <c r="BB778" i="26"/>
  <c r="BB777" i="26"/>
  <c r="BB776" i="26"/>
  <c r="BB775" i="26"/>
  <c r="BB774" i="26"/>
  <c r="BB773" i="26"/>
  <c r="BB772" i="26"/>
  <c r="BB771" i="26"/>
  <c r="BB770" i="26"/>
  <c r="BB758" i="26"/>
  <c r="BB757" i="26"/>
  <c r="BB756" i="26"/>
  <c r="BB755" i="26"/>
  <c r="BB754" i="26"/>
  <c r="BB753" i="26"/>
  <c r="BB752" i="26"/>
  <c r="BB751" i="26"/>
  <c r="BB750" i="26"/>
  <c r="BB749" i="26"/>
  <c r="BB748" i="26"/>
  <c r="BB747" i="26"/>
  <c r="BB746" i="26"/>
  <c r="BB745" i="26"/>
  <c r="BB744" i="26"/>
  <c r="BB743" i="26"/>
  <c r="BB742" i="26"/>
  <c r="BB741" i="26"/>
  <c r="BB740" i="26"/>
  <c r="BB739" i="26"/>
  <c r="BB738" i="26"/>
  <c r="BB737" i="26"/>
  <c r="BB736" i="26"/>
  <c r="BB735" i="26"/>
  <c r="BB769" i="26"/>
  <c r="BB768" i="26"/>
  <c r="BB767" i="26"/>
  <c r="BB766" i="26"/>
  <c r="BB765" i="26"/>
  <c r="BB764" i="26"/>
  <c r="BB763" i="26"/>
  <c r="BB734" i="26"/>
  <c r="BB733" i="26"/>
  <c r="BB732" i="26"/>
  <c r="BB731" i="26"/>
  <c r="BB730" i="26"/>
  <c r="BB729" i="26"/>
  <c r="BB728" i="26"/>
  <c r="BB727" i="26"/>
  <c r="BB726" i="26"/>
  <c r="BB725" i="26"/>
  <c r="BB724" i="26"/>
  <c r="BB723" i="26"/>
  <c r="BB722" i="26"/>
  <c r="BB721" i="26"/>
  <c r="BB720" i="26"/>
  <c r="BB719" i="26"/>
  <c r="BB718" i="26"/>
  <c r="BB717" i="26"/>
  <c r="BB716" i="26"/>
  <c r="BB715" i="26"/>
  <c r="BB714" i="26"/>
  <c r="BB713" i="26"/>
  <c r="BB712" i="26"/>
  <c r="BB711" i="26"/>
  <c r="BB710" i="26"/>
  <c r="BB709" i="26"/>
  <c r="BB708" i="26"/>
  <c r="BB707" i="26"/>
  <c r="BB706" i="26"/>
  <c r="BB705" i="26"/>
  <c r="BB704" i="26"/>
  <c r="BB703" i="26"/>
  <c r="BB702" i="26"/>
  <c r="BB701" i="26"/>
  <c r="BB700" i="26"/>
  <c r="BB699" i="26"/>
  <c r="BB698" i="26"/>
  <c r="BB697" i="26"/>
  <c r="BB696" i="26"/>
  <c r="BB695" i="26"/>
  <c r="BB694" i="26"/>
  <c r="BB693" i="26"/>
  <c r="BB692" i="26"/>
  <c r="BB689" i="26"/>
  <c r="BB688" i="26"/>
  <c r="BB687" i="26"/>
  <c r="BB686" i="26"/>
  <c r="BB685" i="26"/>
  <c r="BB684" i="26"/>
  <c r="BB683" i="26"/>
  <c r="BB682" i="26"/>
  <c r="BB681" i="26"/>
  <c r="BB680" i="26"/>
  <c r="BB679" i="26"/>
  <c r="BB678" i="26"/>
  <c r="BB677" i="26"/>
  <c r="BB676" i="26"/>
  <c r="BB675" i="26"/>
  <c r="BB671" i="26"/>
  <c r="BB670" i="26"/>
  <c r="BB669" i="26"/>
  <c r="BB668" i="26"/>
  <c r="BB667" i="26"/>
  <c r="BB666" i="26"/>
  <c r="BB665" i="26"/>
  <c r="BB664" i="26"/>
  <c r="BB663" i="26"/>
  <c r="BB662" i="26"/>
  <c r="BB661" i="26"/>
  <c r="BB660" i="26"/>
  <c r="BB659" i="26"/>
  <c r="BB658" i="26"/>
  <c r="BB657" i="26"/>
  <c r="BB656" i="26"/>
  <c r="BB655" i="26"/>
  <c r="BB654" i="26"/>
  <c r="BB653" i="26"/>
  <c r="BB652" i="26"/>
  <c r="BB651" i="26"/>
  <c r="BB650" i="26"/>
  <c r="BB649" i="26"/>
  <c r="BB648" i="26"/>
  <c r="BB647" i="26"/>
  <c r="BB646" i="26"/>
  <c r="BB674" i="26"/>
  <c r="BB673" i="26"/>
  <c r="BB672" i="26"/>
  <c r="BB618" i="26"/>
  <c r="BB617" i="26"/>
  <c r="BB616" i="26"/>
  <c r="BB615" i="26"/>
  <c r="BB614" i="26"/>
  <c r="BB613" i="26"/>
  <c r="BB645" i="26"/>
  <c r="BB644" i="26"/>
  <c r="BB643" i="26"/>
  <c r="BB642" i="26"/>
  <c r="BB641" i="26"/>
  <c r="BB640" i="26"/>
  <c r="BB639" i="26"/>
  <c r="BB638" i="26"/>
  <c r="BB637" i="26"/>
  <c r="BB636" i="26"/>
  <c r="BB635" i="26"/>
  <c r="BB634" i="26"/>
  <c r="BB633" i="26"/>
  <c r="BB632" i="26"/>
  <c r="BB631" i="26"/>
  <c r="BB630" i="26"/>
  <c r="BB629" i="26"/>
  <c r="BB628" i="26"/>
  <c r="BB627" i="26"/>
  <c r="BB626" i="26"/>
  <c r="BB625" i="26"/>
  <c r="BB624" i="26"/>
  <c r="BB623" i="26"/>
  <c r="BB612" i="26"/>
  <c r="BB611" i="26"/>
  <c r="BB610" i="26"/>
  <c r="BB609" i="26"/>
  <c r="BB608" i="26"/>
  <c r="BB607" i="26"/>
  <c r="BB606" i="26"/>
  <c r="BB605" i="26"/>
  <c r="BB604" i="26"/>
  <c r="BB603" i="26"/>
  <c r="BB602" i="26"/>
  <c r="BB601" i="26"/>
  <c r="BB600" i="26"/>
  <c r="BB599" i="26"/>
  <c r="BB598" i="26"/>
  <c r="BB597" i="26"/>
  <c r="BB596" i="26"/>
  <c r="BB595" i="26"/>
  <c r="BB594" i="26"/>
  <c r="BB593" i="26"/>
  <c r="BB592" i="26"/>
  <c r="BB591" i="26"/>
  <c r="BB590" i="26"/>
  <c r="BB589" i="26"/>
  <c r="BB588" i="26"/>
  <c r="BB587" i="26"/>
  <c r="BB586" i="26"/>
  <c r="BB585" i="26"/>
  <c r="BB584" i="26"/>
  <c r="BB583" i="26"/>
  <c r="BB582" i="26"/>
  <c r="BB581" i="26"/>
  <c r="BB580" i="26"/>
  <c r="BB579" i="26"/>
  <c r="BB578" i="26"/>
  <c r="BB577" i="26"/>
  <c r="BB576" i="26"/>
  <c r="BB575" i="26"/>
  <c r="BB574" i="26"/>
  <c r="BB573" i="26"/>
  <c r="BB572" i="26"/>
  <c r="BB571" i="26"/>
  <c r="BB570" i="26"/>
  <c r="BB569" i="26"/>
  <c r="BB568" i="26"/>
  <c r="BB567" i="26"/>
  <c r="BB566" i="26"/>
  <c r="BB565" i="26"/>
  <c r="BB564" i="26"/>
  <c r="BB563" i="26"/>
  <c r="BB562" i="26"/>
  <c r="BB561" i="26"/>
  <c r="BB560" i="26"/>
  <c r="BB559" i="26"/>
  <c r="BB558" i="26"/>
  <c r="BB557" i="26"/>
  <c r="BB556" i="26"/>
  <c r="BB555" i="26"/>
  <c r="BB554" i="26"/>
  <c r="BB553" i="26"/>
  <c r="BB549" i="26"/>
  <c r="BB548" i="26"/>
  <c r="BB547" i="26"/>
  <c r="BB546" i="26"/>
  <c r="BB545" i="26"/>
  <c r="BB544" i="26"/>
  <c r="BB543" i="26"/>
  <c r="BB542" i="26"/>
  <c r="BB541" i="26"/>
  <c r="BB540" i="26"/>
  <c r="BB539" i="26"/>
  <c r="BB538" i="26"/>
  <c r="BB537" i="26"/>
  <c r="BB536" i="26"/>
  <c r="BB535" i="26"/>
  <c r="BB534" i="26"/>
  <c r="BB533" i="26"/>
  <c r="BB532" i="26"/>
  <c r="BB531" i="26"/>
  <c r="BB530" i="26"/>
  <c r="BB529" i="26"/>
  <c r="BB528" i="26"/>
  <c r="BB527" i="26"/>
  <c r="BB526" i="26"/>
  <c r="BB525" i="26"/>
  <c r="BB524" i="26"/>
  <c r="BB523" i="26"/>
  <c r="BB522" i="26"/>
  <c r="BB521" i="26"/>
  <c r="BB520" i="26"/>
  <c r="BB519" i="26"/>
  <c r="BB518" i="26"/>
  <c r="BB517" i="26"/>
  <c r="BB516" i="26"/>
  <c r="BB515" i="26"/>
  <c r="BB514" i="26"/>
  <c r="BB513" i="26"/>
  <c r="BB512" i="26"/>
  <c r="BB511" i="26"/>
  <c r="BB510" i="26"/>
  <c r="BB509" i="26"/>
  <c r="BB508" i="26"/>
  <c r="BB507" i="26"/>
  <c r="BB506" i="26"/>
  <c r="BB505" i="26"/>
  <c r="BB504" i="26"/>
  <c r="BB503" i="26"/>
  <c r="BB502" i="26"/>
  <c r="BB501" i="26"/>
  <c r="BB500" i="26"/>
  <c r="BB499" i="26"/>
  <c r="BB498" i="26"/>
  <c r="BB497" i="26"/>
  <c r="BB496" i="26"/>
  <c r="BB495" i="26"/>
  <c r="BB494" i="26"/>
  <c r="BB493" i="26"/>
  <c r="BB492" i="26"/>
  <c r="BB491" i="26"/>
  <c r="BB490" i="26"/>
  <c r="BB489" i="26"/>
  <c r="BB488" i="26"/>
  <c r="BB487" i="26"/>
  <c r="BB486" i="26"/>
  <c r="BB485" i="26"/>
  <c r="BB484" i="26"/>
  <c r="BB483" i="26"/>
  <c r="BB552" i="26"/>
  <c r="BK264" i="26"/>
  <c r="BK265" i="26"/>
  <c r="BM50" i="26"/>
  <c r="BL52" i="26"/>
  <c r="BA26" i="79" l="1"/>
  <c r="BA83" i="82"/>
  <c r="BA83" i="81"/>
  <c r="AZ80" i="81"/>
  <c r="AZ84" i="81" s="1"/>
  <c r="AZ18" i="77"/>
  <c r="AY33" i="71"/>
  <c r="AY19" i="82" s="1"/>
  <c r="AY25" i="82" s="1"/>
  <c r="AX57" i="71"/>
  <c r="AX63" i="71" s="1"/>
  <c r="AU85" i="82"/>
  <c r="V29" i="67" s="1"/>
  <c r="AW44" i="73"/>
  <c r="AW45" i="73" s="1"/>
  <c r="AW49" i="73" s="1"/>
  <c r="AW73" i="82"/>
  <c r="AW79" i="82" s="1"/>
  <c r="AW76" i="82"/>
  <c r="BA9" i="81"/>
  <c r="BA9" i="82"/>
  <c r="AX41" i="82"/>
  <c r="AX60" i="82" s="1"/>
  <c r="AX33" i="82"/>
  <c r="AX52" i="82" s="1"/>
  <c r="AX37" i="82"/>
  <c r="AX56" i="82" s="1"/>
  <c r="AX45" i="82"/>
  <c r="AX64" i="82" s="1"/>
  <c r="AZ8" i="81"/>
  <c r="AZ8" i="82"/>
  <c r="AW75" i="82"/>
  <c r="AV77" i="82"/>
  <c r="AV78" i="82" s="1"/>
  <c r="AY41" i="73"/>
  <c r="AZ14" i="71"/>
  <c r="AZ14" i="73"/>
  <c r="BA71" i="2"/>
  <c r="BL84" i="26"/>
  <c r="BL85" i="26"/>
  <c r="A34" i="67"/>
  <c r="AY23" i="79"/>
  <c r="AY27" i="79" s="1"/>
  <c r="AW64" i="71"/>
  <c r="AW68" i="71" s="1"/>
  <c r="AV40" i="72"/>
  <c r="AV42" i="72" s="1"/>
  <c r="AU49" i="73"/>
  <c r="BB25" i="26"/>
  <c r="BA12" i="2"/>
  <c r="BA8" i="17"/>
  <c r="BA398" i="26"/>
  <c r="BA391" i="26"/>
  <c r="BA326" i="26"/>
  <c r="BA307" i="26"/>
  <c r="BA337" i="26"/>
  <c r="BA322" i="26"/>
  <c r="BA327" i="26"/>
  <c r="BA412" i="26"/>
  <c r="BA339" i="26"/>
  <c r="BA418" i="26"/>
  <c r="BA316" i="26"/>
  <c r="BA436" i="26"/>
  <c r="BA386" i="26"/>
  <c r="BA379" i="26"/>
  <c r="BA314" i="26"/>
  <c r="BA413" i="26"/>
  <c r="BA304" i="26"/>
  <c r="BA347" i="26"/>
  <c r="BA430" i="26"/>
  <c r="BA428" i="26"/>
  <c r="BA396" i="26"/>
  <c r="BA355" i="26"/>
  <c r="BA308" i="26"/>
  <c r="BA425" i="26"/>
  <c r="BA374" i="26"/>
  <c r="BA365" i="26"/>
  <c r="BA363" i="26"/>
  <c r="BA401" i="26"/>
  <c r="BA332" i="26"/>
  <c r="BA434" i="26"/>
  <c r="BA359" i="26"/>
  <c r="BA350" i="26"/>
  <c r="BA408" i="26"/>
  <c r="BA381" i="26"/>
  <c r="BB302" i="26"/>
  <c r="BA360" i="26"/>
  <c r="BA414" i="26"/>
  <c r="BA342" i="26"/>
  <c r="BA389" i="26"/>
  <c r="BA341" i="26"/>
  <c r="BA372" i="26"/>
  <c r="BA362" i="26"/>
  <c r="BA310" i="26"/>
  <c r="BA358" i="26"/>
  <c r="BA415" i="26"/>
  <c r="BA424" i="26"/>
  <c r="BA407" i="26"/>
  <c r="BA402" i="26"/>
  <c r="BA311" i="26"/>
  <c r="BA348" i="26"/>
  <c r="BA335" i="26"/>
  <c r="BA333" i="26"/>
  <c r="BA376" i="26"/>
  <c r="BA315" i="26"/>
  <c r="BA323" i="26"/>
  <c r="BA417" i="26"/>
  <c r="BA422" i="26"/>
  <c r="BA395" i="26"/>
  <c r="BA390" i="26"/>
  <c r="BA353" i="26"/>
  <c r="BA336" i="26"/>
  <c r="BA366" i="26"/>
  <c r="BA367" i="26"/>
  <c r="BA400" i="26"/>
  <c r="BA421" i="26"/>
  <c r="BA331" i="26"/>
  <c r="BA394" i="26"/>
  <c r="BA411" i="26"/>
  <c r="BA383" i="26"/>
  <c r="BA378" i="26"/>
  <c r="BA340" i="26"/>
  <c r="BA329" i="26"/>
  <c r="BA382" i="26"/>
  <c r="BA393" i="26"/>
  <c r="BA420" i="26"/>
  <c r="BA405" i="26"/>
  <c r="BA384" i="26"/>
  <c r="BA371" i="26"/>
  <c r="BA387" i="26"/>
  <c r="BA356" i="26"/>
  <c r="BA364" i="26"/>
  <c r="BA321" i="26"/>
  <c r="BA317" i="26"/>
  <c r="BA419" i="26"/>
  <c r="BA385" i="26"/>
  <c r="BA433" i="26"/>
  <c r="BA373" i="26"/>
  <c r="BA346" i="26"/>
  <c r="BA431" i="26"/>
  <c r="BA375" i="26"/>
  <c r="BA426" i="26"/>
  <c r="BA334" i="26"/>
  <c r="BA309" i="26"/>
  <c r="BA305" i="26"/>
  <c r="BA409" i="26"/>
  <c r="BA388" i="26"/>
  <c r="BA338" i="26"/>
  <c r="BA361" i="26"/>
  <c r="BA328" i="26"/>
  <c r="BA432" i="26"/>
  <c r="BA435" i="26"/>
  <c r="BA392" i="26"/>
  <c r="BA303" i="26"/>
  <c r="BA320" i="26"/>
  <c r="BA318" i="26"/>
  <c r="BA399" i="26"/>
  <c r="BA429" i="26"/>
  <c r="BA343" i="26"/>
  <c r="BA427" i="26"/>
  <c r="BA404" i="26"/>
  <c r="BA406" i="26"/>
  <c r="BA423" i="26"/>
  <c r="BA380" i="26"/>
  <c r="BA377" i="26"/>
  <c r="BA352" i="26"/>
  <c r="BA306" i="26"/>
  <c r="BA325" i="26"/>
  <c r="BA344" i="26"/>
  <c r="BA368" i="26"/>
  <c r="BA354" i="26"/>
  <c r="BA416" i="26"/>
  <c r="BA397" i="26"/>
  <c r="BA410" i="26"/>
  <c r="BA403" i="26"/>
  <c r="BA345" i="26"/>
  <c r="BA319" i="26"/>
  <c r="BA349" i="26"/>
  <c r="BA351" i="26"/>
  <c r="BA312" i="26"/>
  <c r="BA357" i="26"/>
  <c r="BA313" i="26"/>
  <c r="BA324" i="26"/>
  <c r="BA330" i="26"/>
  <c r="E34" i="67"/>
  <c r="B35" i="67"/>
  <c r="AZ8" i="77"/>
  <c r="AZ8" i="72"/>
  <c r="AZ8" i="79"/>
  <c r="AZ8" i="71"/>
  <c r="AZ8" i="73"/>
  <c r="AT46" i="72"/>
  <c r="AM45" i="26"/>
  <c r="AM23" i="17" s="1"/>
  <c r="AN43" i="26"/>
  <c r="BA9" i="79"/>
  <c r="BA9" i="72"/>
  <c r="BA9" i="77"/>
  <c r="BA9" i="73"/>
  <c r="BA9" i="71"/>
  <c r="AZ22" i="77"/>
  <c r="AV45" i="73"/>
  <c r="AV49" i="73" s="1"/>
  <c r="BA28" i="17"/>
  <c r="BA45" i="72"/>
  <c r="BA39" i="17"/>
  <c r="BA48" i="73"/>
  <c r="BA21" i="77"/>
  <c r="BA67" i="71"/>
  <c r="BB31" i="26"/>
  <c r="BB84" i="82" s="1"/>
  <c r="BC26" i="26"/>
  <c r="BB30" i="26"/>
  <c r="BA41" i="17"/>
  <c r="BC1038" i="26"/>
  <c r="BC1037" i="26"/>
  <c r="BC1036" i="26"/>
  <c r="BC1035" i="26"/>
  <c r="BC1034" i="26"/>
  <c r="BC1033" i="26"/>
  <c r="BC1032" i="26"/>
  <c r="BC1031" i="26"/>
  <c r="BC1030" i="26"/>
  <c r="BC1029" i="26"/>
  <c r="BC1028" i="26"/>
  <c r="BC1027" i="26"/>
  <c r="BC1026" i="26"/>
  <c r="BC1025" i="26"/>
  <c r="BC1024" i="26"/>
  <c r="BC1023" i="26"/>
  <c r="BD482" i="26"/>
  <c r="BC1017" i="26"/>
  <c r="BC1022" i="26"/>
  <c r="BC1016" i="26"/>
  <c r="BC1021" i="26"/>
  <c r="BC1015" i="26"/>
  <c r="BC1008" i="26"/>
  <c r="BC1007" i="26"/>
  <c r="BC1006" i="26"/>
  <c r="BC1005" i="26"/>
  <c r="BC1004" i="26"/>
  <c r="BC1003" i="26"/>
  <c r="BC1002" i="26"/>
  <c r="BC1001" i="26"/>
  <c r="BC1000" i="26"/>
  <c r="BC999" i="26"/>
  <c r="BC998" i="26"/>
  <c r="BC997" i="26"/>
  <c r="BC996" i="26"/>
  <c r="BC995" i="26"/>
  <c r="BC1011" i="26"/>
  <c r="BC1020" i="26"/>
  <c r="BC1014" i="26"/>
  <c r="BC1019" i="26"/>
  <c r="BC1013" i="26"/>
  <c r="BC1009" i="26"/>
  <c r="BC994" i="26"/>
  <c r="BC993" i="26"/>
  <c r="BC992" i="26"/>
  <c r="BC991" i="26"/>
  <c r="BC990" i="26"/>
  <c r="BC989" i="26"/>
  <c r="BC988" i="26"/>
  <c r="BC987" i="26"/>
  <c r="BC986" i="26"/>
  <c r="BC985" i="26"/>
  <c r="BC984" i="26"/>
  <c r="BC983" i="26"/>
  <c r="BC982" i="26"/>
  <c r="BC1012" i="26"/>
  <c r="BC1018" i="26"/>
  <c r="BC1010" i="26"/>
  <c r="BC969" i="26"/>
  <c r="BC968" i="26"/>
  <c r="BC981" i="26"/>
  <c r="BC980" i="26"/>
  <c r="BC979" i="26"/>
  <c r="BC978" i="26"/>
  <c r="BC977" i="26"/>
  <c r="BC976" i="26"/>
  <c r="BC975" i="26"/>
  <c r="BC974" i="26"/>
  <c r="BC973" i="26"/>
  <c r="BC972" i="26"/>
  <c r="BC966" i="26"/>
  <c r="BC965" i="26"/>
  <c r="BC964" i="26"/>
  <c r="BC963" i="26"/>
  <c r="BC962" i="26"/>
  <c r="BC961" i="26"/>
  <c r="BC960" i="26"/>
  <c r="BC959" i="26"/>
  <c r="BC958" i="26"/>
  <c r="BC957" i="26"/>
  <c r="BC956" i="26"/>
  <c r="BC967" i="26"/>
  <c r="BC952" i="26"/>
  <c r="BC951" i="26"/>
  <c r="BC950" i="26"/>
  <c r="BC949" i="26"/>
  <c r="BC948" i="26"/>
  <c r="BC947" i="26"/>
  <c r="BC946" i="26"/>
  <c r="BC945" i="26"/>
  <c r="BC944" i="26"/>
  <c r="BC943" i="26"/>
  <c r="BC942" i="26"/>
  <c r="BC941" i="26"/>
  <c r="BC954" i="26"/>
  <c r="BC955" i="26"/>
  <c r="BC953" i="26"/>
  <c r="BC940" i="26"/>
  <c r="BC939" i="26"/>
  <c r="BC938" i="26"/>
  <c r="BC937" i="26"/>
  <c r="BC936" i="26"/>
  <c r="BC935" i="26"/>
  <c r="BC934" i="26"/>
  <c r="BC933" i="26"/>
  <c r="BC932" i="26"/>
  <c r="BC931" i="26"/>
  <c r="BC930" i="26"/>
  <c r="BC929" i="26"/>
  <c r="BC928" i="26"/>
  <c r="BC927" i="26"/>
  <c r="BC925" i="26"/>
  <c r="BC921" i="26"/>
  <c r="BC920" i="26"/>
  <c r="BC919" i="26"/>
  <c r="BC918" i="26"/>
  <c r="BC917" i="26"/>
  <c r="BC916" i="26"/>
  <c r="BC915" i="26"/>
  <c r="BC914" i="26"/>
  <c r="BC913" i="26"/>
  <c r="BC912" i="26"/>
  <c r="BC911" i="26"/>
  <c r="BC910" i="26"/>
  <c r="BC909" i="26"/>
  <c r="BC908" i="26"/>
  <c r="BC907" i="26"/>
  <c r="BC906" i="26"/>
  <c r="BC905" i="26"/>
  <c r="BC904" i="26"/>
  <c r="BC903" i="26"/>
  <c r="BC924" i="26"/>
  <c r="BC922" i="26"/>
  <c r="BC894" i="26"/>
  <c r="BC892" i="26"/>
  <c r="BC890" i="26"/>
  <c r="BC889" i="26"/>
  <c r="BC888" i="26"/>
  <c r="BC887" i="26"/>
  <c r="BC891" i="26"/>
  <c r="BC923" i="26"/>
  <c r="BC896" i="26"/>
  <c r="BC926" i="26"/>
  <c r="BC898" i="26"/>
  <c r="BC893" i="26"/>
  <c r="BC895" i="26"/>
  <c r="BC885" i="26"/>
  <c r="BC884" i="26"/>
  <c r="BC883" i="26"/>
  <c r="BC882" i="26"/>
  <c r="BC881" i="26"/>
  <c r="BC880" i="26"/>
  <c r="BC879" i="26"/>
  <c r="BC878" i="26"/>
  <c r="BC877" i="26"/>
  <c r="BC876" i="26"/>
  <c r="BC875" i="26"/>
  <c r="BC874" i="26"/>
  <c r="BC873" i="26"/>
  <c r="BC886" i="26"/>
  <c r="BC872" i="26"/>
  <c r="BC871" i="26"/>
  <c r="BC870" i="26"/>
  <c r="BC869" i="26"/>
  <c r="BC868" i="26"/>
  <c r="BC867" i="26"/>
  <c r="BC866" i="26"/>
  <c r="BC865" i="26"/>
  <c r="BC864" i="26"/>
  <c r="BC863" i="26"/>
  <c r="BC862" i="26"/>
  <c r="BC861" i="26"/>
  <c r="BC860" i="26"/>
  <c r="BC859" i="26"/>
  <c r="BC858" i="26"/>
  <c r="BC857" i="26"/>
  <c r="BC856" i="26"/>
  <c r="BC855" i="26"/>
  <c r="BC854" i="26"/>
  <c r="BC853" i="26"/>
  <c r="BC852" i="26"/>
  <c r="BC851" i="26"/>
  <c r="BC850" i="26"/>
  <c r="BC849" i="26"/>
  <c r="BC848" i="26"/>
  <c r="BC847" i="26"/>
  <c r="BC846" i="26"/>
  <c r="BC845" i="26"/>
  <c r="BC844" i="26"/>
  <c r="BC843" i="26"/>
  <c r="BC842" i="26"/>
  <c r="BC897" i="26"/>
  <c r="BC829" i="26"/>
  <c r="BC828" i="26"/>
  <c r="BC827" i="26"/>
  <c r="BC826" i="26"/>
  <c r="BC825" i="26"/>
  <c r="BC824" i="26"/>
  <c r="BC823" i="26"/>
  <c r="BC822" i="26"/>
  <c r="BC821" i="26"/>
  <c r="BC820" i="26"/>
  <c r="BC819" i="26"/>
  <c r="BC818" i="26"/>
  <c r="BC817" i="26"/>
  <c r="BC816" i="26"/>
  <c r="BC815" i="26"/>
  <c r="BC814" i="26"/>
  <c r="BC813" i="26"/>
  <c r="BC812" i="26"/>
  <c r="BC811" i="26"/>
  <c r="BC841" i="26"/>
  <c r="BC840" i="26"/>
  <c r="BC839" i="26"/>
  <c r="BC838" i="26"/>
  <c r="BC837" i="26"/>
  <c r="BC836" i="26"/>
  <c r="BC835" i="26"/>
  <c r="BC834" i="26"/>
  <c r="BC833" i="26"/>
  <c r="BC832" i="26"/>
  <c r="BC810" i="26"/>
  <c r="BC809" i="26"/>
  <c r="BC808" i="26"/>
  <c r="BC807" i="26"/>
  <c r="BC806" i="26"/>
  <c r="BC805" i="26"/>
  <c r="BC804" i="26"/>
  <c r="BC803" i="26"/>
  <c r="BC802" i="26"/>
  <c r="BC801" i="26"/>
  <c r="BC800" i="26"/>
  <c r="BC799" i="26"/>
  <c r="BC798" i="26"/>
  <c r="BC797" i="26"/>
  <c r="BC796" i="26"/>
  <c r="BC795" i="26"/>
  <c r="BC794" i="26"/>
  <c r="BC793" i="26"/>
  <c r="BC792" i="26"/>
  <c r="BC791" i="26"/>
  <c r="BC790" i="26"/>
  <c r="BC789" i="26"/>
  <c r="BC788" i="26"/>
  <c r="BC787" i="26"/>
  <c r="BC786" i="26"/>
  <c r="BC785" i="26"/>
  <c r="BC784" i="26"/>
  <c r="BC783" i="26"/>
  <c r="BC782" i="26"/>
  <c r="BC781" i="26"/>
  <c r="BC780" i="26"/>
  <c r="BC779" i="26"/>
  <c r="BC778" i="26"/>
  <c r="BC777" i="26"/>
  <c r="BC776" i="26"/>
  <c r="BC775" i="26"/>
  <c r="BC774" i="26"/>
  <c r="BC773" i="26"/>
  <c r="BC772" i="26"/>
  <c r="BC771" i="26"/>
  <c r="BC770" i="26"/>
  <c r="BC758" i="26"/>
  <c r="BC757" i="26"/>
  <c r="BC756" i="26"/>
  <c r="BC755" i="26"/>
  <c r="BC754" i="26"/>
  <c r="BC753" i="26"/>
  <c r="BC752" i="26"/>
  <c r="BC751" i="26"/>
  <c r="BC750" i="26"/>
  <c r="BC749" i="26"/>
  <c r="BC748" i="26"/>
  <c r="BC747" i="26"/>
  <c r="BC746" i="26"/>
  <c r="BC745" i="26"/>
  <c r="BC744" i="26"/>
  <c r="BC743" i="26"/>
  <c r="BC742" i="26"/>
  <c r="BC741" i="26"/>
  <c r="BC740" i="26"/>
  <c r="BC739" i="26"/>
  <c r="BC738" i="26"/>
  <c r="BC737" i="26"/>
  <c r="BC736" i="26"/>
  <c r="BC735" i="26"/>
  <c r="BC769" i="26"/>
  <c r="BC768" i="26"/>
  <c r="BC767" i="26"/>
  <c r="BC766" i="26"/>
  <c r="BC765" i="26"/>
  <c r="BC764" i="26"/>
  <c r="BC763" i="26"/>
  <c r="BC734" i="26"/>
  <c r="BC733" i="26"/>
  <c r="BC732" i="26"/>
  <c r="BC731" i="26"/>
  <c r="BC730" i="26"/>
  <c r="BC729" i="26"/>
  <c r="BC728" i="26"/>
  <c r="BC727" i="26"/>
  <c r="BC726" i="26"/>
  <c r="BC725" i="26"/>
  <c r="BC724" i="26"/>
  <c r="BC723" i="26"/>
  <c r="BC722" i="26"/>
  <c r="BC721" i="26"/>
  <c r="BC720" i="26"/>
  <c r="BC719" i="26"/>
  <c r="BC718" i="26"/>
  <c r="BC717" i="26"/>
  <c r="BC716" i="26"/>
  <c r="BC715" i="26"/>
  <c r="BC714" i="26"/>
  <c r="BC713" i="26"/>
  <c r="BC712" i="26"/>
  <c r="BC711" i="26"/>
  <c r="BC710" i="26"/>
  <c r="BC709" i="26"/>
  <c r="BC708" i="26"/>
  <c r="BC707" i="26"/>
  <c r="BC706" i="26"/>
  <c r="BC705" i="26"/>
  <c r="BC704" i="26"/>
  <c r="BC703" i="26"/>
  <c r="BC702" i="26"/>
  <c r="BC701" i="26"/>
  <c r="BC700" i="26"/>
  <c r="BC699" i="26"/>
  <c r="BC698" i="26"/>
  <c r="BC697" i="26"/>
  <c r="BC696" i="26"/>
  <c r="BC695" i="26"/>
  <c r="BC694" i="26"/>
  <c r="BC693" i="26"/>
  <c r="BC692" i="26"/>
  <c r="BC686" i="26"/>
  <c r="BC678" i="26"/>
  <c r="BC675" i="26"/>
  <c r="BC685" i="26"/>
  <c r="BC674" i="26"/>
  <c r="BC684" i="26"/>
  <c r="BC673" i="26"/>
  <c r="BC683" i="26"/>
  <c r="BC679" i="26"/>
  <c r="BC682" i="26"/>
  <c r="BC672" i="26"/>
  <c r="BC680" i="26"/>
  <c r="BC676" i="26"/>
  <c r="BC689" i="26"/>
  <c r="BC681" i="26"/>
  <c r="BC677" i="26"/>
  <c r="BC687" i="26"/>
  <c r="BC671" i="26"/>
  <c r="BC670" i="26"/>
  <c r="BC669" i="26"/>
  <c r="BC668" i="26"/>
  <c r="BC667" i="26"/>
  <c r="BC666" i="26"/>
  <c r="BC665" i="26"/>
  <c r="BC664" i="26"/>
  <c r="BC663" i="26"/>
  <c r="BC662" i="26"/>
  <c r="BC661" i="26"/>
  <c r="BC660" i="26"/>
  <c r="BC659" i="26"/>
  <c r="BC658" i="26"/>
  <c r="BC657" i="26"/>
  <c r="BC656" i="26"/>
  <c r="BC655" i="26"/>
  <c r="BC654" i="26"/>
  <c r="BC653" i="26"/>
  <c r="BC652" i="26"/>
  <c r="BC651" i="26"/>
  <c r="BC650" i="26"/>
  <c r="BC649" i="26"/>
  <c r="BC648" i="26"/>
  <c r="BC647" i="26"/>
  <c r="BC688" i="26"/>
  <c r="BC618" i="26"/>
  <c r="BC617" i="26"/>
  <c r="BC616" i="26"/>
  <c r="BC615" i="26"/>
  <c r="BC614" i="26"/>
  <c r="BC613" i="26"/>
  <c r="BC645" i="26"/>
  <c r="BC644" i="26"/>
  <c r="BC643" i="26"/>
  <c r="BC642" i="26"/>
  <c r="BC641" i="26"/>
  <c r="BC640" i="26"/>
  <c r="BC639" i="26"/>
  <c r="BC638" i="26"/>
  <c r="BC637" i="26"/>
  <c r="BC636" i="26"/>
  <c r="BC635" i="26"/>
  <c r="BC634" i="26"/>
  <c r="BC633" i="26"/>
  <c r="BC632" i="26"/>
  <c r="BC631" i="26"/>
  <c r="BC630" i="26"/>
  <c r="BC629" i="26"/>
  <c r="BC628" i="26"/>
  <c r="BC627" i="26"/>
  <c r="BC626" i="26"/>
  <c r="BC625" i="26"/>
  <c r="BC624" i="26"/>
  <c r="BC623" i="26"/>
  <c r="BC612" i="26"/>
  <c r="BC611" i="26"/>
  <c r="BC610" i="26"/>
  <c r="BC609" i="26"/>
  <c r="BC608" i="26"/>
  <c r="BC607" i="26"/>
  <c r="BC606" i="26"/>
  <c r="BC605" i="26"/>
  <c r="BC604" i="26"/>
  <c r="BC603" i="26"/>
  <c r="BC602" i="26"/>
  <c r="BC601" i="26"/>
  <c r="BC600" i="26"/>
  <c r="BC599" i="26"/>
  <c r="BC598" i="26"/>
  <c r="BC597" i="26"/>
  <c r="BC596" i="26"/>
  <c r="BC595" i="26"/>
  <c r="BC594" i="26"/>
  <c r="BC593" i="26"/>
  <c r="BC592" i="26"/>
  <c r="BC591" i="26"/>
  <c r="BC590" i="26"/>
  <c r="BC589" i="26"/>
  <c r="BC588" i="26"/>
  <c r="BC587" i="26"/>
  <c r="BC586" i="26"/>
  <c r="BC585" i="26"/>
  <c r="BC584" i="26"/>
  <c r="BC583" i="26"/>
  <c r="BC582" i="26"/>
  <c r="BC646" i="26"/>
  <c r="BC581" i="26"/>
  <c r="BC580" i="26"/>
  <c r="BC579" i="26"/>
  <c r="BC578" i="26"/>
  <c r="BC577" i="26"/>
  <c r="BC576" i="26"/>
  <c r="BC575" i="26"/>
  <c r="BC574" i="26"/>
  <c r="BC573" i="26"/>
  <c r="BC572" i="26"/>
  <c r="BC571" i="26"/>
  <c r="BC570" i="26"/>
  <c r="BC569" i="26"/>
  <c r="BC568" i="26"/>
  <c r="BC567" i="26"/>
  <c r="BC566" i="26"/>
  <c r="BC565" i="26"/>
  <c r="BC564" i="26"/>
  <c r="BC563" i="26"/>
  <c r="BC562" i="26"/>
  <c r="BC561" i="26"/>
  <c r="BC560" i="26"/>
  <c r="BC559" i="26"/>
  <c r="BC558" i="26"/>
  <c r="BC557" i="26"/>
  <c r="BC556" i="26"/>
  <c r="BC555" i="26"/>
  <c r="BC554" i="26"/>
  <c r="BC553" i="26"/>
  <c r="BC549" i="26"/>
  <c r="BC548" i="26"/>
  <c r="BC547" i="26"/>
  <c r="BC546" i="26"/>
  <c r="BC545" i="26"/>
  <c r="BC544" i="26"/>
  <c r="BC543" i="26"/>
  <c r="BC542" i="26"/>
  <c r="BC541" i="26"/>
  <c r="BC540" i="26"/>
  <c r="BC539" i="26"/>
  <c r="BC538" i="26"/>
  <c r="BC537" i="26"/>
  <c r="BC536" i="26"/>
  <c r="BC535" i="26"/>
  <c r="BC534" i="26"/>
  <c r="BC533" i="26"/>
  <c r="BC532" i="26"/>
  <c r="BC531" i="26"/>
  <c r="BC530" i="26"/>
  <c r="BC529" i="26"/>
  <c r="BC528" i="26"/>
  <c r="BC527" i="26"/>
  <c r="BC526" i="26"/>
  <c r="BC525" i="26"/>
  <c r="BC524" i="26"/>
  <c r="BC552" i="26"/>
  <c r="BC523" i="26"/>
  <c r="BC522" i="26"/>
  <c r="BC521" i="26"/>
  <c r="BC520" i="26"/>
  <c r="BC519" i="26"/>
  <c r="BC518" i="26"/>
  <c r="BC517" i="26"/>
  <c r="BC516" i="26"/>
  <c r="BC515" i="26"/>
  <c r="BC514" i="26"/>
  <c r="BC513" i="26"/>
  <c r="BC512" i="26"/>
  <c r="BC511" i="26"/>
  <c r="BC510" i="26"/>
  <c r="BC509" i="26"/>
  <c r="BC508" i="26"/>
  <c r="BC507" i="26"/>
  <c r="BC506" i="26"/>
  <c r="BC505" i="26"/>
  <c r="BC504" i="26"/>
  <c r="BC503" i="26"/>
  <c r="BC502" i="26"/>
  <c r="BC501" i="26"/>
  <c r="BC500" i="26"/>
  <c r="BC499" i="26"/>
  <c r="BC498" i="26"/>
  <c r="BC497" i="26"/>
  <c r="BC496" i="26"/>
  <c r="BC495" i="26"/>
  <c r="BC494" i="26"/>
  <c r="BC493" i="26"/>
  <c r="BC492" i="26"/>
  <c r="BC491" i="26"/>
  <c r="BC490" i="26"/>
  <c r="BC489" i="26"/>
  <c r="BC488" i="26"/>
  <c r="BC487" i="26"/>
  <c r="BC486" i="26"/>
  <c r="BC485" i="26"/>
  <c r="BC484" i="26"/>
  <c r="BC483" i="26"/>
  <c r="BL264" i="26"/>
  <c r="BL265" i="26"/>
  <c r="BN50" i="26"/>
  <c r="BM52" i="26"/>
  <c r="AP18" i="17" l="1"/>
  <c r="BB26" i="79"/>
  <c r="BB83" i="82"/>
  <c r="BB83" i="81"/>
  <c r="BA18" i="77"/>
  <c r="BA22" i="77" s="1"/>
  <c r="AY57" i="71"/>
  <c r="BA80" i="81"/>
  <c r="BA84" i="81" s="1"/>
  <c r="AX44" i="73"/>
  <c r="AZ33" i="71"/>
  <c r="AZ19" i="82" s="1"/>
  <c r="AX76" i="82"/>
  <c r="AX73" i="82"/>
  <c r="AX79" i="82" s="1"/>
  <c r="AZ30" i="73"/>
  <c r="AZ13" i="82" s="1"/>
  <c r="AX75" i="82"/>
  <c r="BB9" i="81"/>
  <c r="BB9" i="82"/>
  <c r="AV80" i="82"/>
  <c r="AV85" i="82"/>
  <c r="V30" i="67" s="1"/>
  <c r="AY44" i="73"/>
  <c r="BA8" i="81"/>
  <c r="BA8" i="82"/>
  <c r="AW77" i="82"/>
  <c r="AW78" i="82" s="1"/>
  <c r="AY45" i="82"/>
  <c r="AY64" i="82" s="1"/>
  <c r="AY33" i="82"/>
  <c r="AY52" i="82" s="1"/>
  <c r="AY41" i="82"/>
  <c r="AY60" i="82" s="1"/>
  <c r="AY37" i="82"/>
  <c r="AY56" i="82" s="1"/>
  <c r="BA14" i="71"/>
  <c r="BA14" i="73"/>
  <c r="BB71" i="2"/>
  <c r="BM84" i="26"/>
  <c r="BM85" i="26"/>
  <c r="A35" i="67"/>
  <c r="AW40" i="72"/>
  <c r="AW42" i="72" s="1"/>
  <c r="AU46" i="72"/>
  <c r="BB9" i="72"/>
  <c r="BB9" i="77"/>
  <c r="BB9" i="71"/>
  <c r="BB9" i="79"/>
  <c r="BB9" i="73"/>
  <c r="BB48" i="73"/>
  <c r="BB45" i="72"/>
  <c r="BB67" i="71"/>
  <c r="BB28" i="17"/>
  <c r="BB21" i="77"/>
  <c r="BB39" i="17"/>
  <c r="AO43" i="26"/>
  <c r="AN45" i="26"/>
  <c r="AN23" i="17" s="1"/>
  <c r="AX64" i="71"/>
  <c r="AX68" i="71" s="1"/>
  <c r="BD26" i="26"/>
  <c r="BC30" i="26"/>
  <c r="BC31" i="26"/>
  <c r="BC84" i="82" s="1"/>
  <c r="B36" i="67"/>
  <c r="E35" i="67"/>
  <c r="BB41" i="17"/>
  <c r="BA8" i="72"/>
  <c r="BA8" i="71"/>
  <c r="BA8" i="77"/>
  <c r="BA8" i="73"/>
  <c r="BA8" i="79"/>
  <c r="BB8" i="17"/>
  <c r="BB12" i="2"/>
  <c r="BC25" i="26"/>
  <c r="BC302" i="26"/>
  <c r="BB402" i="26"/>
  <c r="BB342" i="26"/>
  <c r="BB388" i="26"/>
  <c r="BB331" i="26"/>
  <c r="BB408" i="26"/>
  <c r="BB327" i="26"/>
  <c r="BB318" i="26"/>
  <c r="BB350" i="26"/>
  <c r="BB375" i="26"/>
  <c r="BB386" i="26"/>
  <c r="BB306" i="26"/>
  <c r="BB407" i="26"/>
  <c r="BB390" i="26"/>
  <c r="BB323" i="26"/>
  <c r="BB337" i="26"/>
  <c r="BB410" i="26"/>
  <c r="BB367" i="26"/>
  <c r="BB353" i="26"/>
  <c r="BB322" i="26"/>
  <c r="BB333" i="26"/>
  <c r="BB433" i="26"/>
  <c r="BB385" i="26"/>
  <c r="BB395" i="26"/>
  <c r="BB378" i="26"/>
  <c r="BB311" i="26"/>
  <c r="BB348" i="26"/>
  <c r="BB411" i="26"/>
  <c r="BB405" i="26"/>
  <c r="BB393" i="26"/>
  <c r="BB403" i="26"/>
  <c r="BB303" i="26"/>
  <c r="BB343" i="26"/>
  <c r="BB429" i="26"/>
  <c r="BB373" i="26"/>
  <c r="BB383" i="26"/>
  <c r="BB364" i="26"/>
  <c r="BB341" i="26"/>
  <c r="BB329" i="26"/>
  <c r="BB328" i="26"/>
  <c r="BB426" i="26"/>
  <c r="BB397" i="26"/>
  <c r="BB357" i="26"/>
  <c r="BB334" i="26"/>
  <c r="BB419" i="26"/>
  <c r="BB432" i="26"/>
  <c r="BB368" i="26"/>
  <c r="BB371" i="26"/>
  <c r="BB434" i="26"/>
  <c r="BB351" i="26"/>
  <c r="BB336" i="26"/>
  <c r="BB326" i="26"/>
  <c r="BB417" i="26"/>
  <c r="BB431" i="26"/>
  <c r="BB365" i="26"/>
  <c r="BB356" i="26"/>
  <c r="BB413" i="26"/>
  <c r="BB339" i="26"/>
  <c r="BB317" i="26"/>
  <c r="BB359" i="26"/>
  <c r="BB358" i="26"/>
  <c r="BB345" i="26"/>
  <c r="BB409" i="26"/>
  <c r="BB344" i="26"/>
  <c r="BB346" i="26"/>
  <c r="BB421" i="26"/>
  <c r="BB422" i="26"/>
  <c r="BB401" i="26"/>
  <c r="BB320" i="26"/>
  <c r="BB305" i="26"/>
  <c r="BB361" i="26"/>
  <c r="BB309" i="26"/>
  <c r="BB315" i="26"/>
  <c r="BB415" i="26"/>
  <c r="BB312" i="26"/>
  <c r="BB420" i="26"/>
  <c r="BB374" i="26"/>
  <c r="BB404" i="26"/>
  <c r="BB389" i="26"/>
  <c r="BB308" i="26"/>
  <c r="BB347" i="26"/>
  <c r="BB427" i="26"/>
  <c r="BB384" i="26"/>
  <c r="BB418" i="26"/>
  <c r="BB330" i="26"/>
  <c r="BB430" i="26"/>
  <c r="BB366" i="26"/>
  <c r="BB399" i="26"/>
  <c r="BB387" i="26"/>
  <c r="BB436" i="26"/>
  <c r="BB392" i="26"/>
  <c r="BB377" i="26"/>
  <c r="BB352" i="26"/>
  <c r="BB321" i="26"/>
  <c r="BB313" i="26"/>
  <c r="BB314" i="26"/>
  <c r="BB379" i="26"/>
  <c r="BB332" i="26"/>
  <c r="BB382" i="26"/>
  <c r="BB428" i="26"/>
  <c r="BB381" i="26"/>
  <c r="BB391" i="26"/>
  <c r="BB424" i="26"/>
  <c r="BB380" i="26"/>
  <c r="BB363" i="26"/>
  <c r="BB307" i="26"/>
  <c r="BB310" i="26"/>
  <c r="BB319" i="26"/>
  <c r="BB406" i="26"/>
  <c r="BB354" i="26"/>
  <c r="BB340" i="26"/>
  <c r="BB398" i="26"/>
  <c r="BB372" i="26"/>
  <c r="BB324" i="26"/>
  <c r="BB435" i="26"/>
  <c r="BB425" i="26"/>
  <c r="BB376" i="26"/>
  <c r="BB412" i="26"/>
  <c r="BB304" i="26"/>
  <c r="BB338" i="26"/>
  <c r="BB360" i="26"/>
  <c r="BB416" i="26"/>
  <c r="BB423" i="26"/>
  <c r="BB414" i="26"/>
  <c r="BB362" i="26"/>
  <c r="BB400" i="26"/>
  <c r="BB349" i="26"/>
  <c r="BB396" i="26"/>
  <c r="BB316" i="26"/>
  <c r="BB335" i="26"/>
  <c r="BB325" i="26"/>
  <c r="BB355" i="26"/>
  <c r="BB394" i="26"/>
  <c r="BM264" i="26"/>
  <c r="BM265" i="26"/>
  <c r="BO50" i="26"/>
  <c r="BN52" i="26"/>
  <c r="BD1038" i="26"/>
  <c r="BD1037" i="26"/>
  <c r="BD1036" i="26"/>
  <c r="BD1035" i="26"/>
  <c r="BD1034" i="26"/>
  <c r="BD1033" i="26"/>
  <c r="BD1032" i="26"/>
  <c r="BD1031" i="26"/>
  <c r="BD1030" i="26"/>
  <c r="BD1029" i="26"/>
  <c r="BD1028" i="26"/>
  <c r="BD1027" i="26"/>
  <c r="BD1026" i="26"/>
  <c r="BD1025" i="26"/>
  <c r="BD1024" i="26"/>
  <c r="BD1023" i="26"/>
  <c r="BE482" i="26"/>
  <c r="BD1022" i="26"/>
  <c r="BD1021" i="26"/>
  <c r="BD1020" i="26"/>
  <c r="BD1019" i="26"/>
  <c r="BD1018" i="26"/>
  <c r="BD1017" i="26"/>
  <c r="BD1016" i="26"/>
  <c r="BD1015" i="26"/>
  <c r="BD1014" i="26"/>
  <c r="BD1013" i="26"/>
  <c r="BD1012" i="26"/>
  <c r="BD1011" i="26"/>
  <c r="BD1010" i="26"/>
  <c r="BD1009" i="26"/>
  <c r="BD1008" i="26"/>
  <c r="BD1007" i="26"/>
  <c r="BD1006" i="26"/>
  <c r="BD1005" i="26"/>
  <c r="BD1004" i="26"/>
  <c r="BD1003" i="26"/>
  <c r="BD1002" i="26"/>
  <c r="BD1001" i="26"/>
  <c r="BD1000" i="26"/>
  <c r="BD999" i="26"/>
  <c r="BD998" i="26"/>
  <c r="BD997" i="26"/>
  <c r="BD996" i="26"/>
  <c r="BD995" i="26"/>
  <c r="BD994" i="26"/>
  <c r="BD993" i="26"/>
  <c r="BD992" i="26"/>
  <c r="BD991" i="26"/>
  <c r="BD990" i="26"/>
  <c r="BD989" i="26"/>
  <c r="BD988" i="26"/>
  <c r="BD987" i="26"/>
  <c r="BD986" i="26"/>
  <c r="BD985" i="26"/>
  <c r="BD984" i="26"/>
  <c r="BD983" i="26"/>
  <c r="BD969" i="26"/>
  <c r="BD968" i="26"/>
  <c r="BD982" i="26"/>
  <c r="BD981" i="26"/>
  <c r="BD980" i="26"/>
  <c r="BD979" i="26"/>
  <c r="BD978" i="26"/>
  <c r="BD977" i="26"/>
  <c r="BD976" i="26"/>
  <c r="BD975" i="26"/>
  <c r="BD974" i="26"/>
  <c r="BD973" i="26"/>
  <c r="BD972" i="26"/>
  <c r="BD966" i="26"/>
  <c r="BD965" i="26"/>
  <c r="BD964" i="26"/>
  <c r="BD963" i="26"/>
  <c r="BD962" i="26"/>
  <c r="BD961" i="26"/>
  <c r="BD960" i="26"/>
  <c r="BD959" i="26"/>
  <c r="BD958" i="26"/>
  <c r="BD957" i="26"/>
  <c r="BD956" i="26"/>
  <c r="BD955" i="26"/>
  <c r="BD954" i="26"/>
  <c r="BD953" i="26"/>
  <c r="BD967" i="26"/>
  <c r="BD952" i="26"/>
  <c r="BD951" i="26"/>
  <c r="BD950" i="26"/>
  <c r="BD949" i="26"/>
  <c r="BD948" i="26"/>
  <c r="BD947" i="26"/>
  <c r="BD946" i="26"/>
  <c r="BD945" i="26"/>
  <c r="BD940" i="26"/>
  <c r="BD939" i="26"/>
  <c r="BD938" i="26"/>
  <c r="BD937" i="26"/>
  <c r="BD936" i="26"/>
  <c r="BD935" i="26"/>
  <c r="BD934" i="26"/>
  <c r="BD933" i="26"/>
  <c r="BD932" i="26"/>
  <c r="BD931" i="26"/>
  <c r="BD930" i="26"/>
  <c r="BD929" i="26"/>
  <c r="BD928" i="26"/>
  <c r="BD927" i="26"/>
  <c r="BD926" i="26"/>
  <c r="BD925" i="26"/>
  <c r="BD924" i="26"/>
  <c r="BD923" i="26"/>
  <c r="BD922" i="26"/>
  <c r="BD943" i="26"/>
  <c r="BD941" i="26"/>
  <c r="BD942" i="26"/>
  <c r="BD944" i="26"/>
  <c r="BD919" i="26"/>
  <c r="BD920" i="26"/>
  <c r="BD911" i="26"/>
  <c r="BD908" i="26"/>
  <c r="BD905" i="26"/>
  <c r="BD894" i="26"/>
  <c r="BD892" i="26"/>
  <c r="BD890" i="26"/>
  <c r="BD889" i="26"/>
  <c r="BD888" i="26"/>
  <c r="BD887" i="26"/>
  <c r="BD886" i="26"/>
  <c r="BD921" i="26"/>
  <c r="BD891" i="26"/>
  <c r="BD915" i="26"/>
  <c r="BD896" i="26"/>
  <c r="BD912" i="26"/>
  <c r="BD909" i="26"/>
  <c r="BD906" i="26"/>
  <c r="BD898" i="26"/>
  <c r="BD903" i="26"/>
  <c r="BD893" i="26"/>
  <c r="BD914" i="26"/>
  <c r="BD895" i="26"/>
  <c r="BD910" i="26"/>
  <c r="BD907" i="26"/>
  <c r="BD904" i="26"/>
  <c r="BD885" i="26"/>
  <c r="BD884" i="26"/>
  <c r="BD883" i="26"/>
  <c r="BD882" i="26"/>
  <c r="BD881" i="26"/>
  <c r="BD880" i="26"/>
  <c r="BD879" i="26"/>
  <c r="BD878" i="26"/>
  <c r="BD877" i="26"/>
  <c r="BD876" i="26"/>
  <c r="BD875" i="26"/>
  <c r="BD874" i="26"/>
  <c r="BD873" i="26"/>
  <c r="BD917" i="26"/>
  <c r="BD918" i="26"/>
  <c r="BD872" i="26"/>
  <c r="BD871" i="26"/>
  <c r="BD870" i="26"/>
  <c r="BD869" i="26"/>
  <c r="BD868" i="26"/>
  <c r="BD867" i="26"/>
  <c r="BD866" i="26"/>
  <c r="BD865" i="26"/>
  <c r="BD864" i="26"/>
  <c r="BD863" i="26"/>
  <c r="BD862" i="26"/>
  <c r="BD861" i="26"/>
  <c r="BD860" i="26"/>
  <c r="BD859" i="26"/>
  <c r="BD858" i="26"/>
  <c r="BD857" i="26"/>
  <c r="BD856" i="26"/>
  <c r="BD855" i="26"/>
  <c r="BD854" i="26"/>
  <c r="BD853" i="26"/>
  <c r="BD852" i="26"/>
  <c r="BD851" i="26"/>
  <c r="BD850" i="26"/>
  <c r="BD849" i="26"/>
  <c r="BD848" i="26"/>
  <c r="BD847" i="26"/>
  <c r="BD846" i="26"/>
  <c r="BD845" i="26"/>
  <c r="BD844" i="26"/>
  <c r="BD843" i="26"/>
  <c r="BD842" i="26"/>
  <c r="BD913" i="26"/>
  <c r="BD897" i="26"/>
  <c r="BD916" i="26"/>
  <c r="BD829" i="26"/>
  <c r="BD828" i="26"/>
  <c r="BD827" i="26"/>
  <c r="BD826" i="26"/>
  <c r="BD825" i="26"/>
  <c r="BD824" i="26"/>
  <c r="BD823" i="26"/>
  <c r="BD822" i="26"/>
  <c r="BD821" i="26"/>
  <c r="BD820" i="26"/>
  <c r="BD819" i="26"/>
  <c r="BD818" i="26"/>
  <c r="BD817" i="26"/>
  <c r="BD816" i="26"/>
  <c r="BD815" i="26"/>
  <c r="BD814" i="26"/>
  <c r="BD813" i="26"/>
  <c r="BD812" i="26"/>
  <c r="BD811" i="26"/>
  <c r="BD841" i="26"/>
  <c r="BD840" i="26"/>
  <c r="BD839" i="26"/>
  <c r="BD838" i="26"/>
  <c r="BD837" i="26"/>
  <c r="BD836" i="26"/>
  <c r="BD835" i="26"/>
  <c r="BD834" i="26"/>
  <c r="BD833" i="26"/>
  <c r="BD832" i="26"/>
  <c r="BD810" i="26"/>
  <c r="BD809" i="26"/>
  <c r="BD808" i="26"/>
  <c r="BD807" i="26"/>
  <c r="BD806" i="26"/>
  <c r="BD805" i="26"/>
  <c r="BD804" i="26"/>
  <c r="BD803" i="26"/>
  <c r="BD802" i="26"/>
  <c r="BD801" i="26"/>
  <c r="BD800" i="26"/>
  <c r="BD799" i="26"/>
  <c r="BD798" i="26"/>
  <c r="BD797" i="26"/>
  <c r="BD796" i="26"/>
  <c r="BD795" i="26"/>
  <c r="BD794" i="26"/>
  <c r="BD793" i="26"/>
  <c r="BD792" i="26"/>
  <c r="BD791" i="26"/>
  <c r="BD789" i="26"/>
  <c r="BD787" i="26"/>
  <c r="BD785" i="26"/>
  <c r="BD781" i="26"/>
  <c r="BD780" i="26"/>
  <c r="BD779" i="26"/>
  <c r="BD778" i="26"/>
  <c r="BD777" i="26"/>
  <c r="BD776" i="26"/>
  <c r="BD775" i="26"/>
  <c r="BD774" i="26"/>
  <c r="BD773" i="26"/>
  <c r="BD772" i="26"/>
  <c r="BD771" i="26"/>
  <c r="BD770" i="26"/>
  <c r="BD782" i="26"/>
  <c r="BD783" i="26"/>
  <c r="BD790" i="26"/>
  <c r="BD788" i="26"/>
  <c r="BD786" i="26"/>
  <c r="BD784" i="26"/>
  <c r="BD758" i="26"/>
  <c r="BD757" i="26"/>
  <c r="BD756" i="26"/>
  <c r="BD755" i="26"/>
  <c r="BD754" i="26"/>
  <c r="BD753" i="26"/>
  <c r="BD752" i="26"/>
  <c r="BD751" i="26"/>
  <c r="BD750" i="26"/>
  <c r="BD749" i="26"/>
  <c r="BD748" i="26"/>
  <c r="BD747" i="26"/>
  <c r="BD746" i="26"/>
  <c r="BD745" i="26"/>
  <c r="BD744" i="26"/>
  <c r="BD743" i="26"/>
  <c r="BD742" i="26"/>
  <c r="BD741" i="26"/>
  <c r="BD740" i="26"/>
  <c r="BD739" i="26"/>
  <c r="BD738" i="26"/>
  <c r="BD737" i="26"/>
  <c r="BD736" i="26"/>
  <c r="BD735" i="26"/>
  <c r="BD769" i="26"/>
  <c r="BD768" i="26"/>
  <c r="BD767" i="26"/>
  <c r="BD766" i="26"/>
  <c r="BD765" i="26"/>
  <c r="BD764" i="26"/>
  <c r="BD763" i="26"/>
  <c r="BD734" i="26"/>
  <c r="BD733" i="26"/>
  <c r="BD732" i="26"/>
  <c r="BD731" i="26"/>
  <c r="BD730" i="26"/>
  <c r="BD729" i="26"/>
  <c r="BD728" i="26"/>
  <c r="BD727" i="26"/>
  <c r="BD726" i="26"/>
  <c r="BD725" i="26"/>
  <c r="BD724" i="26"/>
  <c r="BD723" i="26"/>
  <c r="BD722" i="26"/>
  <c r="BD721" i="26"/>
  <c r="BD720" i="26"/>
  <c r="BD719" i="26"/>
  <c r="BD718" i="26"/>
  <c r="BD717" i="26"/>
  <c r="BD716" i="26"/>
  <c r="BD715" i="26"/>
  <c r="BD714" i="26"/>
  <c r="BD713" i="26"/>
  <c r="BD712" i="26"/>
  <c r="BD711" i="26"/>
  <c r="BD710" i="26"/>
  <c r="BD709" i="26"/>
  <c r="BD708" i="26"/>
  <c r="BD707" i="26"/>
  <c r="BD706" i="26"/>
  <c r="BD705" i="26"/>
  <c r="BD704" i="26"/>
  <c r="BD689" i="26"/>
  <c r="BD688" i="26"/>
  <c r="BD687" i="26"/>
  <c r="BD686" i="26"/>
  <c r="BD685" i="26"/>
  <c r="BD684" i="26"/>
  <c r="BD683" i="26"/>
  <c r="BD682" i="26"/>
  <c r="BD681" i="26"/>
  <c r="BD680" i="26"/>
  <c r="BD679" i="26"/>
  <c r="BD678" i="26"/>
  <c r="BD677" i="26"/>
  <c r="BD676" i="26"/>
  <c r="BD675" i="26"/>
  <c r="BD674" i="26"/>
  <c r="BD699" i="26"/>
  <c r="BD698" i="26"/>
  <c r="BD673" i="26"/>
  <c r="BD697" i="26"/>
  <c r="BD696" i="26"/>
  <c r="BD672" i="26"/>
  <c r="BD695" i="26"/>
  <c r="BD694" i="26"/>
  <c r="BD693" i="26"/>
  <c r="BD692" i="26"/>
  <c r="BD703" i="26"/>
  <c r="BD702" i="26"/>
  <c r="BD700" i="26"/>
  <c r="BD651" i="26"/>
  <c r="BD649" i="26"/>
  <c r="BD647" i="26"/>
  <c r="BD670" i="26"/>
  <c r="BD666" i="26"/>
  <c r="BD662" i="26"/>
  <c r="BD658" i="26"/>
  <c r="BD652" i="26"/>
  <c r="BD618" i="26"/>
  <c r="BD617" i="26"/>
  <c r="BD616" i="26"/>
  <c r="BD615" i="26"/>
  <c r="BD614" i="26"/>
  <c r="BD613" i="26"/>
  <c r="BD645" i="26"/>
  <c r="BD644" i="26"/>
  <c r="BD643" i="26"/>
  <c r="BD642" i="26"/>
  <c r="BD641" i="26"/>
  <c r="BD640" i="26"/>
  <c r="BD639" i="26"/>
  <c r="BD638" i="26"/>
  <c r="BD637" i="26"/>
  <c r="BD636" i="26"/>
  <c r="BD635" i="26"/>
  <c r="BD634" i="26"/>
  <c r="BD633" i="26"/>
  <c r="BD632" i="26"/>
  <c r="BD631" i="26"/>
  <c r="BD630" i="26"/>
  <c r="BD629" i="26"/>
  <c r="BD628" i="26"/>
  <c r="BD627" i="26"/>
  <c r="BD626" i="26"/>
  <c r="BD625" i="26"/>
  <c r="BD624" i="26"/>
  <c r="BD623" i="26"/>
  <c r="BD671" i="26"/>
  <c r="BD667" i="26"/>
  <c r="BD663" i="26"/>
  <c r="BD659" i="26"/>
  <c r="BD655" i="26"/>
  <c r="BD701" i="26"/>
  <c r="BD653" i="26"/>
  <c r="BD650" i="26"/>
  <c r="BD668" i="26"/>
  <c r="BD664" i="26"/>
  <c r="BD660" i="26"/>
  <c r="BD656" i="26"/>
  <c r="BD654" i="26"/>
  <c r="BD646" i="26"/>
  <c r="BD657" i="26"/>
  <c r="BD612" i="26"/>
  <c r="BD611" i="26"/>
  <c r="BD610" i="26"/>
  <c r="BD609" i="26"/>
  <c r="BD608" i="26"/>
  <c r="BD607" i="26"/>
  <c r="BD606" i="26"/>
  <c r="BD605" i="26"/>
  <c r="BD604" i="26"/>
  <c r="BD603" i="26"/>
  <c r="BD602" i="26"/>
  <c r="BD601" i="26"/>
  <c r="BD600" i="26"/>
  <c r="BD599" i="26"/>
  <c r="BD598" i="26"/>
  <c r="BD597" i="26"/>
  <c r="BD596" i="26"/>
  <c r="BD595" i="26"/>
  <c r="BD594" i="26"/>
  <c r="BD593" i="26"/>
  <c r="BD592" i="26"/>
  <c r="BD591" i="26"/>
  <c r="BD590" i="26"/>
  <c r="BD589" i="26"/>
  <c r="BD588" i="26"/>
  <c r="BD587" i="26"/>
  <c r="BD586" i="26"/>
  <c r="BD585" i="26"/>
  <c r="BD584" i="26"/>
  <c r="BD583" i="26"/>
  <c r="BD582" i="26"/>
  <c r="BD648" i="26"/>
  <c r="BD665" i="26"/>
  <c r="BD661" i="26"/>
  <c r="BD581" i="26"/>
  <c r="BD580" i="26"/>
  <c r="BD579" i="26"/>
  <c r="BD578" i="26"/>
  <c r="BD577" i="26"/>
  <c r="BD576" i="26"/>
  <c r="BD575" i="26"/>
  <c r="BD574" i="26"/>
  <c r="BD573" i="26"/>
  <c r="BD572" i="26"/>
  <c r="BD571" i="26"/>
  <c r="BD570" i="26"/>
  <c r="BD569" i="26"/>
  <c r="BD568" i="26"/>
  <c r="BD567" i="26"/>
  <c r="BD566" i="26"/>
  <c r="BD565" i="26"/>
  <c r="BD564" i="26"/>
  <c r="BD563" i="26"/>
  <c r="BD562" i="26"/>
  <c r="BD561" i="26"/>
  <c r="BD560" i="26"/>
  <c r="BD559" i="26"/>
  <c r="BD558" i="26"/>
  <c r="BD557" i="26"/>
  <c r="BD556" i="26"/>
  <c r="BD555" i="26"/>
  <c r="BD669" i="26"/>
  <c r="BD554" i="26"/>
  <c r="BD553" i="26"/>
  <c r="BD549" i="26"/>
  <c r="BD548" i="26"/>
  <c r="BD547" i="26"/>
  <c r="BD546" i="26"/>
  <c r="BD545" i="26"/>
  <c r="BD544" i="26"/>
  <c r="BD543" i="26"/>
  <c r="BD542" i="26"/>
  <c r="BD541" i="26"/>
  <c r="BD540" i="26"/>
  <c r="BD539" i="26"/>
  <c r="BD538" i="26"/>
  <c r="BD537" i="26"/>
  <c r="BD536" i="26"/>
  <c r="BD535" i="26"/>
  <c r="BD534" i="26"/>
  <c r="BD533" i="26"/>
  <c r="BD532" i="26"/>
  <c r="BD531" i="26"/>
  <c r="BD530" i="26"/>
  <c r="BD529" i="26"/>
  <c r="BD528" i="26"/>
  <c r="BD527" i="26"/>
  <c r="BD526" i="26"/>
  <c r="BD552" i="26"/>
  <c r="BD525" i="26"/>
  <c r="BD523" i="26"/>
  <c r="BD522" i="26"/>
  <c r="BD521" i="26"/>
  <c r="BD520" i="26"/>
  <c r="BD519" i="26"/>
  <c r="BD518" i="26"/>
  <c r="BD517" i="26"/>
  <c r="BD516" i="26"/>
  <c r="BD515" i="26"/>
  <c r="BD514" i="26"/>
  <c r="BD513" i="26"/>
  <c r="BD512" i="26"/>
  <c r="BD511" i="26"/>
  <c r="BD510" i="26"/>
  <c r="BD509" i="26"/>
  <c r="BD508" i="26"/>
  <c r="BD507" i="26"/>
  <c r="BD506" i="26"/>
  <c r="BD505" i="26"/>
  <c r="BD504" i="26"/>
  <c r="BD503" i="26"/>
  <c r="BD502" i="26"/>
  <c r="BD501" i="26"/>
  <c r="BD500" i="26"/>
  <c r="BD499" i="26"/>
  <c r="BD498" i="26"/>
  <c r="BD497" i="26"/>
  <c r="BD496" i="26"/>
  <c r="BD495" i="26"/>
  <c r="BD494" i="26"/>
  <c r="BD493" i="26"/>
  <c r="BD492" i="26"/>
  <c r="BD491" i="26"/>
  <c r="BD490" i="26"/>
  <c r="BD489" i="26"/>
  <c r="BD488" i="26"/>
  <c r="BD487" i="26"/>
  <c r="BD486" i="26"/>
  <c r="BD485" i="26"/>
  <c r="BD484" i="26"/>
  <c r="BD483" i="26"/>
  <c r="BD524" i="26"/>
  <c r="AQ18" i="17" l="1"/>
  <c r="BC26" i="79"/>
  <c r="BC83" i="82"/>
  <c r="BC83" i="81"/>
  <c r="BB18" i="77"/>
  <c r="BB22" i="77" s="1"/>
  <c r="BB80" i="81"/>
  <c r="BB84" i="81" s="1"/>
  <c r="AZ57" i="71"/>
  <c r="AZ63" i="71" s="1"/>
  <c r="AY63" i="71"/>
  <c r="AY64" i="71" s="1"/>
  <c r="AY68" i="71" s="1"/>
  <c r="BA33" i="71"/>
  <c r="BA19" i="82" s="1"/>
  <c r="AZ25" i="82"/>
  <c r="AZ41" i="82" s="1"/>
  <c r="AZ60" i="82" s="1"/>
  <c r="AX77" i="82"/>
  <c r="AX78" i="82" s="1"/>
  <c r="AX80" i="82" s="1"/>
  <c r="AZ45" i="82"/>
  <c r="AZ64" i="82" s="1"/>
  <c r="BA30" i="73"/>
  <c r="BA13" i="82" s="1"/>
  <c r="AZ41" i="73"/>
  <c r="AY75" i="82"/>
  <c r="BB8" i="81"/>
  <c r="BB8" i="82"/>
  <c r="AY73" i="82"/>
  <c r="AY79" i="82" s="1"/>
  <c r="AY76" i="82"/>
  <c r="AW80" i="82"/>
  <c r="AW85" i="82"/>
  <c r="V31" i="67" s="1"/>
  <c r="BC9" i="81"/>
  <c r="BC9" i="82"/>
  <c r="BB14" i="71"/>
  <c r="BB14" i="73"/>
  <c r="BC71" i="2"/>
  <c r="BN84" i="26"/>
  <c r="BN85" i="26"/>
  <c r="A36" i="67"/>
  <c r="BA23" i="79"/>
  <c r="BA27" i="79" s="1"/>
  <c r="AZ23" i="79"/>
  <c r="AZ27" i="79" s="1"/>
  <c r="AV46" i="72"/>
  <c r="AX45" i="73"/>
  <c r="AX49" i="73" s="1"/>
  <c r="AW46" i="72"/>
  <c r="AX40" i="72"/>
  <c r="AX42" i="72" s="1"/>
  <c r="BE26" i="26"/>
  <c r="BD31" i="26"/>
  <c r="BD84" i="82" s="1"/>
  <c r="BD30" i="26"/>
  <c r="BC434" i="26"/>
  <c r="BC403" i="26"/>
  <c r="BC412" i="26"/>
  <c r="BC320" i="26"/>
  <c r="BC346" i="26"/>
  <c r="BC308" i="26"/>
  <c r="BC354" i="26"/>
  <c r="BC323" i="26"/>
  <c r="BC381" i="26"/>
  <c r="BC359" i="26"/>
  <c r="BC431" i="26"/>
  <c r="BD302" i="26"/>
  <c r="BC391" i="26"/>
  <c r="BC400" i="26"/>
  <c r="BC387" i="26"/>
  <c r="BC334" i="26"/>
  <c r="BC310" i="26"/>
  <c r="BC380" i="26"/>
  <c r="BC314" i="26"/>
  <c r="BC385" i="26"/>
  <c r="BC374" i="26"/>
  <c r="BC309" i="26"/>
  <c r="BC421" i="26"/>
  <c r="BC379" i="26"/>
  <c r="BC388" i="26"/>
  <c r="BC350" i="26"/>
  <c r="BC327" i="26"/>
  <c r="BC331" i="26"/>
  <c r="BC419" i="26"/>
  <c r="BC373" i="26"/>
  <c r="BC386" i="26"/>
  <c r="BC420" i="26"/>
  <c r="BC409" i="26"/>
  <c r="BC407" i="26"/>
  <c r="BC414" i="26"/>
  <c r="BC376" i="26"/>
  <c r="BC338" i="26"/>
  <c r="BC328" i="26"/>
  <c r="BC418" i="26"/>
  <c r="BC429" i="26"/>
  <c r="BC344" i="26"/>
  <c r="BC432" i="26"/>
  <c r="BC426" i="26"/>
  <c r="BC398" i="26"/>
  <c r="BC395" i="26"/>
  <c r="BC402" i="26"/>
  <c r="BC362" i="26"/>
  <c r="BC319" i="26"/>
  <c r="BC335" i="26"/>
  <c r="BC355" i="26"/>
  <c r="BC325" i="26"/>
  <c r="BC333" i="26"/>
  <c r="BC428" i="26"/>
  <c r="BC404" i="26"/>
  <c r="BC417" i="26"/>
  <c r="BC383" i="26"/>
  <c r="BC390" i="26"/>
  <c r="BC424" i="26"/>
  <c r="BC307" i="26"/>
  <c r="BC347" i="26"/>
  <c r="BC371" i="26"/>
  <c r="BC349" i="26"/>
  <c r="BC345" i="26"/>
  <c r="BC305" i="26"/>
  <c r="BC330" i="26"/>
  <c r="BC408" i="26"/>
  <c r="BC394" i="26"/>
  <c r="BC378" i="26"/>
  <c r="BC342" i="26"/>
  <c r="BC306" i="26"/>
  <c r="BC316" i="26"/>
  <c r="BC416" i="26"/>
  <c r="BC326" i="26"/>
  <c r="BC430" i="26"/>
  <c r="BC303" i="26"/>
  <c r="BC427" i="26"/>
  <c r="BC366" i="26"/>
  <c r="BC382" i="26"/>
  <c r="BC413" i="26"/>
  <c r="BC411" i="26"/>
  <c r="BC375" i="26"/>
  <c r="BC304" i="26"/>
  <c r="BC312" i="26"/>
  <c r="BC353" i="26"/>
  <c r="BC367" i="26"/>
  <c r="BC311" i="26"/>
  <c r="BC313" i="26"/>
  <c r="BC396" i="26"/>
  <c r="BC436" i="26"/>
  <c r="BC368" i="26"/>
  <c r="BC401" i="26"/>
  <c r="BC341" i="26"/>
  <c r="BC348" i="26"/>
  <c r="BC315" i="26"/>
  <c r="BC352" i="26"/>
  <c r="BC415" i="26"/>
  <c r="BC393" i="26"/>
  <c r="BC410" i="26"/>
  <c r="BC337" i="26"/>
  <c r="BC392" i="26"/>
  <c r="BC425" i="26"/>
  <c r="BC356" i="26"/>
  <c r="BC389" i="26"/>
  <c r="BC322" i="26"/>
  <c r="BC336" i="26"/>
  <c r="BC351" i="26"/>
  <c r="BC405" i="26"/>
  <c r="BC317" i="26"/>
  <c r="BC397" i="26"/>
  <c r="BC358" i="26"/>
  <c r="BC406" i="26"/>
  <c r="BC435" i="26"/>
  <c r="BC433" i="26"/>
  <c r="BC377" i="26"/>
  <c r="BC399" i="26"/>
  <c r="BC329" i="26"/>
  <c r="BC324" i="26"/>
  <c r="BC332" i="26"/>
  <c r="BC321" i="26"/>
  <c r="BC364" i="26"/>
  <c r="BC384" i="26"/>
  <c r="BC360" i="26"/>
  <c r="BC423" i="26"/>
  <c r="BC422" i="26"/>
  <c r="BC363" i="26"/>
  <c r="BC340" i="26"/>
  <c r="BC361" i="26"/>
  <c r="BC318" i="26"/>
  <c r="BC339" i="26"/>
  <c r="BC372" i="26"/>
  <c r="BC365" i="26"/>
  <c r="BC343" i="26"/>
  <c r="BC357" i="26"/>
  <c r="BC9" i="71"/>
  <c r="BC9" i="73"/>
  <c r="BC9" i="77"/>
  <c r="BC9" i="72"/>
  <c r="BC9" i="79"/>
  <c r="BC41" i="17"/>
  <c r="E36" i="67"/>
  <c r="B37" i="67"/>
  <c r="BD25" i="26"/>
  <c r="BC8" i="17"/>
  <c r="BC12" i="2"/>
  <c r="BB8" i="77"/>
  <c r="BB8" i="72"/>
  <c r="BB8" i="71"/>
  <c r="BB8" i="73"/>
  <c r="BB8" i="79"/>
  <c r="AP43" i="26"/>
  <c r="AO45" i="26"/>
  <c r="AO23" i="17" s="1"/>
  <c r="BC39" i="17"/>
  <c r="BC28" i="17"/>
  <c r="BC48" i="73"/>
  <c r="BC67" i="71"/>
  <c r="BC45" i="72"/>
  <c r="BC21" i="77"/>
  <c r="BE1037" i="26"/>
  <c r="BE1036" i="26"/>
  <c r="BE1035" i="26"/>
  <c r="BE1034" i="26"/>
  <c r="BE1033" i="26"/>
  <c r="BE1032" i="26"/>
  <c r="BE1031" i="26"/>
  <c r="BE1030" i="26"/>
  <c r="BE1029" i="26"/>
  <c r="BE1028" i="26"/>
  <c r="BE1027" i="26"/>
  <c r="BE1026" i="26"/>
  <c r="BE1025" i="26"/>
  <c r="BE1024" i="26"/>
  <c r="BE1023" i="26"/>
  <c r="BF482" i="26"/>
  <c r="BE1038" i="26"/>
  <c r="BE1022" i="26"/>
  <c r="BE1021" i="26"/>
  <c r="BE1020" i="26"/>
  <c r="BE1019" i="26"/>
  <c r="BE1018" i="26"/>
  <c r="BE1017" i="26"/>
  <c r="BE1016" i="26"/>
  <c r="BE1015" i="26"/>
  <c r="BE1014" i="26"/>
  <c r="BE1013" i="26"/>
  <c r="BE1012" i="26"/>
  <c r="BE1011" i="26"/>
  <c r="BE1010" i="26"/>
  <c r="BE1009" i="26"/>
  <c r="BE1008" i="26"/>
  <c r="BE1007" i="26"/>
  <c r="BE1006" i="26"/>
  <c r="BE1005" i="26"/>
  <c r="BE1004" i="26"/>
  <c r="BE1003" i="26"/>
  <c r="BE1002" i="26"/>
  <c r="BE1001" i="26"/>
  <c r="BE1000" i="26"/>
  <c r="BE999" i="26"/>
  <c r="BE998" i="26"/>
  <c r="BE997" i="26"/>
  <c r="BE996" i="26"/>
  <c r="BE995" i="26"/>
  <c r="BE994" i="26"/>
  <c r="BE993" i="26"/>
  <c r="BE992" i="26"/>
  <c r="BE991" i="26"/>
  <c r="BE990" i="26"/>
  <c r="BE989" i="26"/>
  <c r="BE988" i="26"/>
  <c r="BE987" i="26"/>
  <c r="BE986" i="26"/>
  <c r="BE985" i="26"/>
  <c r="BE984" i="26"/>
  <c r="BE983" i="26"/>
  <c r="BE982" i="26"/>
  <c r="BE969" i="26"/>
  <c r="BE968" i="26"/>
  <c r="BE981" i="26"/>
  <c r="BE980" i="26"/>
  <c r="BE979" i="26"/>
  <c r="BE978" i="26"/>
  <c r="BE977" i="26"/>
  <c r="BE976" i="26"/>
  <c r="BE975" i="26"/>
  <c r="BE974" i="26"/>
  <c r="BE973" i="26"/>
  <c r="BE972" i="26"/>
  <c r="BE966" i="26"/>
  <c r="BE965" i="26"/>
  <c r="BE964" i="26"/>
  <c r="BE963" i="26"/>
  <c r="BE962" i="26"/>
  <c r="BE961" i="26"/>
  <c r="BE960" i="26"/>
  <c r="BE959" i="26"/>
  <c r="BE958" i="26"/>
  <c r="BE957" i="26"/>
  <c r="BE956" i="26"/>
  <c r="BE955" i="26"/>
  <c r="BE954" i="26"/>
  <c r="BE953" i="26"/>
  <c r="BE967" i="26"/>
  <c r="BE952" i="26"/>
  <c r="BE951" i="26"/>
  <c r="BE950" i="26"/>
  <c r="BE949" i="26"/>
  <c r="BE948" i="26"/>
  <c r="BE947" i="26"/>
  <c r="BE946" i="26"/>
  <c r="BE945" i="26"/>
  <c r="BE944" i="26"/>
  <c r="BE943" i="26"/>
  <c r="BE942" i="26"/>
  <c r="BE941" i="26"/>
  <c r="BE925" i="26"/>
  <c r="BE923" i="26"/>
  <c r="BE921" i="26"/>
  <c r="BE920" i="26"/>
  <c r="BE919" i="26"/>
  <c r="BE918" i="26"/>
  <c r="BE917" i="26"/>
  <c r="BE935" i="26"/>
  <c r="BE929" i="26"/>
  <c r="BE940" i="26"/>
  <c r="BE934" i="26"/>
  <c r="BE924" i="26"/>
  <c r="BE939" i="26"/>
  <c r="BE933" i="26"/>
  <c r="BE922" i="26"/>
  <c r="BE938" i="26"/>
  <c r="BE932" i="26"/>
  <c r="BE937" i="26"/>
  <c r="BE931" i="26"/>
  <c r="BE928" i="26"/>
  <c r="BE930" i="26"/>
  <c r="BE911" i="26"/>
  <c r="BE908" i="26"/>
  <c r="BE905" i="26"/>
  <c r="BE894" i="26"/>
  <c r="BE892" i="26"/>
  <c r="BE890" i="26"/>
  <c r="BE889" i="26"/>
  <c r="BE888" i="26"/>
  <c r="BE891" i="26"/>
  <c r="BE936" i="26"/>
  <c r="BE915" i="26"/>
  <c r="BE896" i="26"/>
  <c r="BE912" i="26"/>
  <c r="BE909" i="26"/>
  <c r="BE906" i="26"/>
  <c r="BE898" i="26"/>
  <c r="BE926" i="26"/>
  <c r="BE903" i="26"/>
  <c r="BE893" i="26"/>
  <c r="BE914" i="26"/>
  <c r="BE895" i="26"/>
  <c r="BE927" i="26"/>
  <c r="BE910" i="26"/>
  <c r="BE907" i="26"/>
  <c r="BE904" i="26"/>
  <c r="BE897" i="26"/>
  <c r="BE887" i="26"/>
  <c r="BE886" i="26"/>
  <c r="BE916" i="26"/>
  <c r="BE913" i="26"/>
  <c r="BE885" i="26"/>
  <c r="BE884" i="26"/>
  <c r="BE883" i="26"/>
  <c r="BE882" i="26"/>
  <c r="BE881" i="26"/>
  <c r="BE880" i="26"/>
  <c r="BE879" i="26"/>
  <c r="BE878" i="26"/>
  <c r="BE877" i="26"/>
  <c r="BE876" i="26"/>
  <c r="BE875" i="26"/>
  <c r="BE874" i="26"/>
  <c r="BE873" i="26"/>
  <c r="BE872" i="26"/>
  <c r="BE871" i="26"/>
  <c r="BE870" i="26"/>
  <c r="BE869" i="26"/>
  <c r="BE868" i="26"/>
  <c r="BE867" i="26"/>
  <c r="BE866" i="26"/>
  <c r="BE865" i="26"/>
  <c r="BE864" i="26"/>
  <c r="BE863" i="26"/>
  <c r="BE862" i="26"/>
  <c r="BE861" i="26"/>
  <c r="BE860" i="26"/>
  <c r="BE859" i="26"/>
  <c r="BE858" i="26"/>
  <c r="BE857" i="26"/>
  <c r="BE856" i="26"/>
  <c r="BE855" i="26"/>
  <c r="BE854" i="26"/>
  <c r="BE853" i="26"/>
  <c r="BE852" i="26"/>
  <c r="BE851" i="26"/>
  <c r="BE850" i="26"/>
  <c r="BE849" i="26"/>
  <c r="BE848" i="26"/>
  <c r="BE847" i="26"/>
  <c r="BE846" i="26"/>
  <c r="BE845" i="26"/>
  <c r="BE844" i="26"/>
  <c r="BE843" i="26"/>
  <c r="BE842" i="26"/>
  <c r="BE829" i="26"/>
  <c r="BE828" i="26"/>
  <c r="BE827" i="26"/>
  <c r="BE826" i="26"/>
  <c r="BE825" i="26"/>
  <c r="BE824" i="26"/>
  <c r="BE823" i="26"/>
  <c r="BE822" i="26"/>
  <c r="BE821" i="26"/>
  <c r="BE820" i="26"/>
  <c r="BE819" i="26"/>
  <c r="BE818" i="26"/>
  <c r="BE817" i="26"/>
  <c r="BE816" i="26"/>
  <c r="BE815" i="26"/>
  <c r="BE814" i="26"/>
  <c r="BE813" i="26"/>
  <c r="BE812" i="26"/>
  <c r="BE811" i="26"/>
  <c r="BE841" i="26"/>
  <c r="BE840" i="26"/>
  <c r="BE839" i="26"/>
  <c r="BE838" i="26"/>
  <c r="BE837" i="26"/>
  <c r="BE836" i="26"/>
  <c r="BE835" i="26"/>
  <c r="BE834" i="26"/>
  <c r="BE833" i="26"/>
  <c r="BE832" i="26"/>
  <c r="BE810" i="26"/>
  <c r="BE809" i="26"/>
  <c r="BE808" i="26"/>
  <c r="BE807" i="26"/>
  <c r="BE806" i="26"/>
  <c r="BE805" i="26"/>
  <c r="BE804" i="26"/>
  <c r="BE803" i="26"/>
  <c r="BE802" i="26"/>
  <c r="BE801" i="26"/>
  <c r="BE800" i="26"/>
  <c r="BE799" i="26"/>
  <c r="BE798" i="26"/>
  <c r="BE797" i="26"/>
  <c r="BE796" i="26"/>
  <c r="BE795" i="26"/>
  <c r="BE794" i="26"/>
  <c r="BE793" i="26"/>
  <c r="BE792" i="26"/>
  <c r="BE791" i="26"/>
  <c r="BE790" i="26"/>
  <c r="BE789" i="26"/>
  <c r="BE788" i="26"/>
  <c r="BE787" i="26"/>
  <c r="BE786" i="26"/>
  <c r="BE785" i="26"/>
  <c r="BE784" i="26"/>
  <c r="BE783" i="26"/>
  <c r="BE782" i="26"/>
  <c r="BE781" i="26"/>
  <c r="BE780" i="26"/>
  <c r="BE779" i="26"/>
  <c r="BE778" i="26"/>
  <c r="BE777" i="26"/>
  <c r="BE776" i="26"/>
  <c r="BE775" i="26"/>
  <c r="BE774" i="26"/>
  <c r="BE773" i="26"/>
  <c r="BE772" i="26"/>
  <c r="BE771" i="26"/>
  <c r="BE770" i="26"/>
  <c r="BE758" i="26"/>
  <c r="BE757" i="26"/>
  <c r="BE756" i="26"/>
  <c r="BE755" i="26"/>
  <c r="BE754" i="26"/>
  <c r="BE753" i="26"/>
  <c r="BE752" i="26"/>
  <c r="BE751" i="26"/>
  <c r="BE750" i="26"/>
  <c r="BE749" i="26"/>
  <c r="BE748" i="26"/>
  <c r="BE747" i="26"/>
  <c r="BE746" i="26"/>
  <c r="BE745" i="26"/>
  <c r="BE744" i="26"/>
  <c r="BE743" i="26"/>
  <c r="BE742" i="26"/>
  <c r="BE741" i="26"/>
  <c r="BE740" i="26"/>
  <c r="BE739" i="26"/>
  <c r="BE738" i="26"/>
  <c r="BE737" i="26"/>
  <c r="BE736" i="26"/>
  <c r="BE735" i="26"/>
  <c r="BE769" i="26"/>
  <c r="BE768" i="26"/>
  <c r="BE767" i="26"/>
  <c r="BE766" i="26"/>
  <c r="BE765" i="26"/>
  <c r="BE764" i="26"/>
  <c r="BE763" i="26"/>
  <c r="BE734" i="26"/>
  <c r="BE730" i="26"/>
  <c r="BE726" i="26"/>
  <c r="BE722" i="26"/>
  <c r="BE718" i="26"/>
  <c r="BE714" i="26"/>
  <c r="BE710" i="26"/>
  <c r="BE706" i="26"/>
  <c r="BE732" i="26"/>
  <c r="BE728" i="26"/>
  <c r="BE724" i="26"/>
  <c r="BE720" i="26"/>
  <c r="BE716" i="26"/>
  <c r="BE712" i="26"/>
  <c r="BE708" i="26"/>
  <c r="BE704" i="26"/>
  <c r="BE689" i="26"/>
  <c r="BE688" i="26"/>
  <c r="BE687" i="26"/>
  <c r="BE686" i="26"/>
  <c r="BE685" i="26"/>
  <c r="BE684" i="26"/>
  <c r="BE683" i="26"/>
  <c r="BE682" i="26"/>
  <c r="BE681" i="26"/>
  <c r="BE680" i="26"/>
  <c r="BE679" i="26"/>
  <c r="BE678" i="26"/>
  <c r="BE677" i="26"/>
  <c r="BE676" i="26"/>
  <c r="BE675" i="26"/>
  <c r="BE674" i="26"/>
  <c r="BE673" i="26"/>
  <c r="BE672" i="26"/>
  <c r="BE733" i="26"/>
  <c r="BE729" i="26"/>
  <c r="BE725" i="26"/>
  <c r="BE721" i="26"/>
  <c r="BE717" i="26"/>
  <c r="BE713" i="26"/>
  <c r="BE709" i="26"/>
  <c r="BE705" i="26"/>
  <c r="BE703" i="26"/>
  <c r="BE702" i="26"/>
  <c r="BE701" i="26"/>
  <c r="BE700" i="26"/>
  <c r="BE699" i="26"/>
  <c r="BE698" i="26"/>
  <c r="BE697" i="26"/>
  <c r="BE696" i="26"/>
  <c r="BE695" i="26"/>
  <c r="BE694" i="26"/>
  <c r="BE693" i="26"/>
  <c r="BE692" i="26"/>
  <c r="BE719" i="26"/>
  <c r="BE711" i="26"/>
  <c r="BE731" i="26"/>
  <c r="BE723" i="26"/>
  <c r="BE715" i="26"/>
  <c r="BE671" i="26"/>
  <c r="BE670" i="26"/>
  <c r="BE669" i="26"/>
  <c r="BE668" i="26"/>
  <c r="BE667" i="26"/>
  <c r="BE666" i="26"/>
  <c r="BE665" i="26"/>
  <c r="BE664" i="26"/>
  <c r="BE663" i="26"/>
  <c r="BE662" i="26"/>
  <c r="BE661" i="26"/>
  <c r="BE660" i="26"/>
  <c r="BE659" i="26"/>
  <c r="BE658" i="26"/>
  <c r="BE657" i="26"/>
  <c r="BE656" i="26"/>
  <c r="BE655" i="26"/>
  <c r="BE654" i="26"/>
  <c r="BE653" i="26"/>
  <c r="BE652" i="26"/>
  <c r="BE651" i="26"/>
  <c r="BE650" i="26"/>
  <c r="BE649" i="26"/>
  <c r="BE648" i="26"/>
  <c r="BE727" i="26"/>
  <c r="BE647" i="26"/>
  <c r="BE618" i="26"/>
  <c r="BE617" i="26"/>
  <c r="BE616" i="26"/>
  <c r="BE615" i="26"/>
  <c r="BE614" i="26"/>
  <c r="BE613" i="26"/>
  <c r="BE707" i="26"/>
  <c r="BE645" i="26"/>
  <c r="BE644" i="26"/>
  <c r="BE643" i="26"/>
  <c r="BE642" i="26"/>
  <c r="BE641" i="26"/>
  <c r="BE640" i="26"/>
  <c r="BE639" i="26"/>
  <c r="BE638" i="26"/>
  <c r="BE637" i="26"/>
  <c r="BE636" i="26"/>
  <c r="BE635" i="26"/>
  <c r="BE634" i="26"/>
  <c r="BE633" i="26"/>
  <c r="BE632" i="26"/>
  <c r="BE631" i="26"/>
  <c r="BE630" i="26"/>
  <c r="BE629" i="26"/>
  <c r="BE628" i="26"/>
  <c r="BE627" i="26"/>
  <c r="BE626" i="26"/>
  <c r="BE625" i="26"/>
  <c r="BE624" i="26"/>
  <c r="BE623" i="26"/>
  <c r="BE646" i="26"/>
  <c r="BE612" i="26"/>
  <c r="BE611" i="26"/>
  <c r="BE610" i="26"/>
  <c r="BE609" i="26"/>
  <c r="BE608" i="26"/>
  <c r="BE607" i="26"/>
  <c r="BE606" i="26"/>
  <c r="BE605" i="26"/>
  <c r="BE604" i="26"/>
  <c r="BE603" i="26"/>
  <c r="BE602" i="26"/>
  <c r="BE601" i="26"/>
  <c r="BE600" i="26"/>
  <c r="BE599" i="26"/>
  <c r="BE598" i="26"/>
  <c r="BE597" i="26"/>
  <c r="BE596" i="26"/>
  <c r="BE595" i="26"/>
  <c r="BE594" i="26"/>
  <c r="BE593" i="26"/>
  <c r="BE592" i="26"/>
  <c r="BE591" i="26"/>
  <c r="BE590" i="26"/>
  <c r="BE589" i="26"/>
  <c r="BE588" i="26"/>
  <c r="BE587" i="26"/>
  <c r="BE586" i="26"/>
  <c r="BE585" i="26"/>
  <c r="BE584" i="26"/>
  <c r="BE583" i="26"/>
  <c r="BE582" i="26"/>
  <c r="BE581" i="26"/>
  <c r="BE580" i="26"/>
  <c r="BE579" i="26"/>
  <c r="BE578" i="26"/>
  <c r="BE577" i="26"/>
  <c r="BE576" i="26"/>
  <c r="BE575" i="26"/>
  <c r="BE574" i="26"/>
  <c r="BE573" i="26"/>
  <c r="BE572" i="26"/>
  <c r="BE571" i="26"/>
  <c r="BE570" i="26"/>
  <c r="BE569" i="26"/>
  <c r="BE568" i="26"/>
  <c r="BE567" i="26"/>
  <c r="BE566" i="26"/>
  <c r="BE565" i="26"/>
  <c r="BE564" i="26"/>
  <c r="BE563" i="26"/>
  <c r="BE562" i="26"/>
  <c r="BE561" i="26"/>
  <c r="BE560" i="26"/>
  <c r="BE559" i="26"/>
  <c r="BE558" i="26"/>
  <c r="BE557" i="26"/>
  <c r="BE556" i="26"/>
  <c r="BE555" i="26"/>
  <c r="BE554" i="26"/>
  <c r="BE553" i="26"/>
  <c r="BE549" i="26"/>
  <c r="BE548" i="26"/>
  <c r="BE547" i="26"/>
  <c r="BE546" i="26"/>
  <c r="BE545" i="26"/>
  <c r="BE544" i="26"/>
  <c r="BE543" i="26"/>
  <c r="BE542" i="26"/>
  <c r="BE541" i="26"/>
  <c r="BE540" i="26"/>
  <c r="BE539" i="26"/>
  <c r="BE538" i="26"/>
  <c r="BE537" i="26"/>
  <c r="BE536" i="26"/>
  <c r="BE535" i="26"/>
  <c r="BE534" i="26"/>
  <c r="BE533" i="26"/>
  <c r="BE532" i="26"/>
  <c r="BE531" i="26"/>
  <c r="BE530" i="26"/>
  <c r="BE529" i="26"/>
  <c r="BE528" i="26"/>
  <c r="BE527" i="26"/>
  <c r="BE526" i="26"/>
  <c r="BE525" i="26"/>
  <c r="BE524" i="26"/>
  <c r="BE552" i="26"/>
  <c r="BE523" i="26"/>
  <c r="BE522" i="26"/>
  <c r="BE521" i="26"/>
  <c r="BE520" i="26"/>
  <c r="BE519" i="26"/>
  <c r="BE518" i="26"/>
  <c r="BE517" i="26"/>
  <c r="BE516" i="26"/>
  <c r="BE515" i="26"/>
  <c r="BE514" i="26"/>
  <c r="BE513" i="26"/>
  <c r="BE512" i="26"/>
  <c r="BE511" i="26"/>
  <c r="BE510" i="26"/>
  <c r="BE509" i="26"/>
  <c r="BE508" i="26"/>
  <c r="BE507" i="26"/>
  <c r="BE506" i="26"/>
  <c r="BE505" i="26"/>
  <c r="BE504" i="26"/>
  <c r="BE503" i="26"/>
  <c r="BE502" i="26"/>
  <c r="BE501" i="26"/>
  <c r="BE500" i="26"/>
  <c r="BE499" i="26"/>
  <c r="BE498" i="26"/>
  <c r="BE497" i="26"/>
  <c r="BE496" i="26"/>
  <c r="BE495" i="26"/>
  <c r="BE494" i="26"/>
  <c r="BE493" i="26"/>
  <c r="BE492" i="26"/>
  <c r="BE491" i="26"/>
  <c r="BE490" i="26"/>
  <c r="BE489" i="26"/>
  <c r="BE488" i="26"/>
  <c r="BE487" i="26"/>
  <c r="BE486" i="26"/>
  <c r="BE485" i="26"/>
  <c r="BE484" i="26"/>
  <c r="BE483" i="26"/>
  <c r="BN264" i="26"/>
  <c r="BN265" i="26"/>
  <c r="BO52" i="26"/>
  <c r="BP50" i="26"/>
  <c r="AR18" i="17" l="1"/>
  <c r="BD26" i="79"/>
  <c r="BD83" i="82"/>
  <c r="BD83" i="81"/>
  <c r="BC18" i="77"/>
  <c r="BC22" i="77" s="1"/>
  <c r="BC80" i="81"/>
  <c r="BC84" i="81" s="1"/>
  <c r="BA57" i="71"/>
  <c r="AX85" i="82"/>
  <c r="V32" i="67" s="1"/>
  <c r="AZ37" i="82"/>
  <c r="AZ56" i="82" s="1"/>
  <c r="AZ33" i="82"/>
  <c r="AZ52" i="82" s="1"/>
  <c r="BB33" i="71"/>
  <c r="BB19" i="82" s="1"/>
  <c r="BA41" i="73"/>
  <c r="BA44" i="73" s="1"/>
  <c r="AZ44" i="73"/>
  <c r="AZ45" i="73" s="1"/>
  <c r="AZ49" i="73" s="1"/>
  <c r="BC8" i="81"/>
  <c r="BC8" i="82"/>
  <c r="BA25" i="82"/>
  <c r="BD9" i="81"/>
  <c r="BD9" i="82"/>
  <c r="AZ75" i="82"/>
  <c r="BB30" i="73"/>
  <c r="BB13" i="82" s="1"/>
  <c r="AY77" i="82"/>
  <c r="AY78" i="82" s="1"/>
  <c r="AZ76" i="82"/>
  <c r="BC14" i="71"/>
  <c r="BC14" i="73"/>
  <c r="BD71" i="2"/>
  <c r="BO85" i="26"/>
  <c r="BO84" i="26"/>
  <c r="A37" i="67"/>
  <c r="BB23" i="79"/>
  <c r="BB27" i="79" s="1"/>
  <c r="AY40" i="72"/>
  <c r="AY42" i="72" s="1"/>
  <c r="AY45" i="73"/>
  <c r="AY49" i="73" s="1"/>
  <c r="BC8" i="71"/>
  <c r="BC8" i="73"/>
  <c r="BC8" i="72"/>
  <c r="BC8" i="77"/>
  <c r="BC8" i="79"/>
  <c r="BD9" i="73"/>
  <c r="BD9" i="79"/>
  <c r="BD9" i="77"/>
  <c r="BD18" i="77" s="1"/>
  <c r="BD9" i="72"/>
  <c r="BD9" i="71"/>
  <c r="E37" i="67"/>
  <c r="B38" i="67"/>
  <c r="BE25" i="26"/>
  <c r="BD8" i="17"/>
  <c r="BD12" i="2"/>
  <c r="AX46" i="72"/>
  <c r="BD39" i="17"/>
  <c r="BD21" i="77"/>
  <c r="BD28" i="17"/>
  <c r="BD45" i="72"/>
  <c r="BD48" i="73"/>
  <c r="BD67" i="71"/>
  <c r="BD41" i="17"/>
  <c r="AP45" i="26"/>
  <c r="AP23" i="17" s="1"/>
  <c r="AQ43" i="26"/>
  <c r="BF26" i="26"/>
  <c r="BE31" i="26"/>
  <c r="BE84" i="82" s="1"/>
  <c r="BE30" i="26"/>
  <c r="BD395" i="26"/>
  <c r="BD377" i="26"/>
  <c r="BD342" i="26"/>
  <c r="BD348" i="26"/>
  <c r="BD372" i="26"/>
  <c r="BD352" i="26"/>
  <c r="BD397" i="26"/>
  <c r="BD365" i="26"/>
  <c r="BD418" i="26"/>
  <c r="BD428" i="26"/>
  <c r="BD379" i="26"/>
  <c r="BD383" i="26"/>
  <c r="BD412" i="26"/>
  <c r="BD398" i="26"/>
  <c r="BD336" i="26"/>
  <c r="BD311" i="26"/>
  <c r="BD380" i="26"/>
  <c r="BD427" i="26"/>
  <c r="BD419" i="26"/>
  <c r="BD319" i="26"/>
  <c r="BD354" i="26"/>
  <c r="BD382" i="26"/>
  <c r="BD371" i="26"/>
  <c r="BD400" i="26"/>
  <c r="BD341" i="26"/>
  <c r="BD360" i="26"/>
  <c r="BD324" i="26"/>
  <c r="BD431" i="26"/>
  <c r="BD313" i="26"/>
  <c r="BD426" i="26"/>
  <c r="BD404" i="26"/>
  <c r="BD425" i="26"/>
  <c r="BD406" i="26"/>
  <c r="BE302" i="26"/>
  <c r="BD357" i="26"/>
  <c r="BD388" i="26"/>
  <c r="BD340" i="26"/>
  <c r="BD345" i="26"/>
  <c r="BD344" i="26"/>
  <c r="BD316" i="26"/>
  <c r="BD396" i="26"/>
  <c r="BD350" i="26"/>
  <c r="BD325" i="26"/>
  <c r="BD332" i="26"/>
  <c r="BD429" i="26"/>
  <c r="BD436" i="26"/>
  <c r="BD356" i="26"/>
  <c r="BD376" i="26"/>
  <c r="BD386" i="26"/>
  <c r="BD333" i="26"/>
  <c r="BD430" i="26"/>
  <c r="BD322" i="26"/>
  <c r="BD408" i="26"/>
  <c r="BD321" i="26"/>
  <c r="BD317" i="26"/>
  <c r="BD339" i="26"/>
  <c r="BD435" i="26"/>
  <c r="BD420" i="26"/>
  <c r="BD362" i="26"/>
  <c r="BD320" i="26"/>
  <c r="BD326" i="26"/>
  <c r="BD353" i="26"/>
  <c r="BD414" i="26"/>
  <c r="BD363" i="26"/>
  <c r="BD310" i="26"/>
  <c r="BD368" i="26"/>
  <c r="BD359" i="26"/>
  <c r="BD434" i="26"/>
  <c r="BD402" i="26"/>
  <c r="BD411" i="26"/>
  <c r="BD307" i="26"/>
  <c r="BD315" i="26"/>
  <c r="BD366" i="26"/>
  <c r="BD367" i="26"/>
  <c r="BD403" i="26"/>
  <c r="BD323" i="26"/>
  <c r="BD424" i="26"/>
  <c r="BD433" i="26"/>
  <c r="BD422" i="26"/>
  <c r="BD390" i="26"/>
  <c r="BD399" i="26"/>
  <c r="BD374" i="26"/>
  <c r="BD346" i="26"/>
  <c r="BD392" i="26"/>
  <c r="BD385" i="26"/>
  <c r="BD409" i="26"/>
  <c r="BD391" i="26"/>
  <c r="BD415" i="26"/>
  <c r="BD381" i="26"/>
  <c r="BD432" i="26"/>
  <c r="BD378" i="26"/>
  <c r="BD387" i="26"/>
  <c r="BD349" i="26"/>
  <c r="BD303" i="26"/>
  <c r="BD328" i="26"/>
  <c r="BD351" i="26"/>
  <c r="BD304" i="26"/>
  <c r="BD394" i="26"/>
  <c r="BD417" i="26"/>
  <c r="BD405" i="26"/>
  <c r="BD423" i="26"/>
  <c r="BD413" i="26"/>
  <c r="BD375" i="26"/>
  <c r="BD337" i="26"/>
  <c r="BD327" i="26"/>
  <c r="BD329" i="26"/>
  <c r="BD331" i="26"/>
  <c r="BD305" i="26"/>
  <c r="BD373" i="26"/>
  <c r="BD330" i="26"/>
  <c r="BD314" i="26"/>
  <c r="BD421" i="26"/>
  <c r="BD401" i="26"/>
  <c r="BD361" i="26"/>
  <c r="BD318" i="26"/>
  <c r="BD334" i="26"/>
  <c r="BD312" i="26"/>
  <c r="BD364" i="26"/>
  <c r="BD358" i="26"/>
  <c r="BD347" i="26"/>
  <c r="BD338" i="26"/>
  <c r="BD309" i="26"/>
  <c r="BD407" i="26"/>
  <c r="BD389" i="26"/>
  <c r="BD410" i="26"/>
  <c r="BD306" i="26"/>
  <c r="BD335" i="26"/>
  <c r="BD343" i="26"/>
  <c r="BD355" i="26"/>
  <c r="BD384" i="26"/>
  <c r="BD308" i="26"/>
  <c r="BD393" i="26"/>
  <c r="BD416" i="26"/>
  <c r="AZ64" i="71"/>
  <c r="AZ68" i="71" s="1"/>
  <c r="BP52" i="26"/>
  <c r="BQ50" i="26"/>
  <c r="BQ52" i="26" s="1"/>
  <c r="BO264" i="26"/>
  <c r="BO265" i="26"/>
  <c r="BG482" i="26"/>
  <c r="BF1037" i="26"/>
  <c r="BF1036" i="26"/>
  <c r="BF1035" i="26"/>
  <c r="BF1034" i="26"/>
  <c r="BF1033" i="26"/>
  <c r="BF1032" i="26"/>
  <c r="BF1031" i="26"/>
  <c r="BF1030" i="26"/>
  <c r="BF1029" i="26"/>
  <c r="BF1028" i="26"/>
  <c r="BF1027" i="26"/>
  <c r="BF1026" i="26"/>
  <c r="BF1025" i="26"/>
  <c r="BF1024" i="26"/>
  <c r="BF1023" i="26"/>
  <c r="BF1038" i="26"/>
  <c r="BF1022" i="26"/>
  <c r="BF1021" i="26"/>
  <c r="BF1020" i="26"/>
  <c r="BF1019" i="26"/>
  <c r="BF1018" i="26"/>
  <c r="BF1017" i="26"/>
  <c r="BF1016" i="26"/>
  <c r="BF1015" i="26"/>
  <c r="BF1014" i="26"/>
  <c r="BF1013" i="26"/>
  <c r="BF1012" i="26"/>
  <c r="BF1011" i="26"/>
  <c r="BF1010" i="26"/>
  <c r="BF1009" i="26"/>
  <c r="BF1008" i="26"/>
  <c r="BF1007" i="26"/>
  <c r="BF1006" i="26"/>
  <c r="BF1005" i="26"/>
  <c r="BF1004" i="26"/>
  <c r="BF1003" i="26"/>
  <c r="BF1002" i="26"/>
  <c r="BF1001" i="26"/>
  <c r="BF1000" i="26"/>
  <c r="BF999" i="26"/>
  <c r="BF998" i="26"/>
  <c r="BF997" i="26"/>
  <c r="BF996" i="26"/>
  <c r="BF995" i="26"/>
  <c r="BF994" i="26"/>
  <c r="BF993" i="26"/>
  <c r="BF992" i="26"/>
  <c r="BF991" i="26"/>
  <c r="BF990" i="26"/>
  <c r="BF989" i="26"/>
  <c r="BF988" i="26"/>
  <c r="BF987" i="26"/>
  <c r="BF986" i="26"/>
  <c r="BF985" i="26"/>
  <c r="BF984" i="26"/>
  <c r="BF983" i="26"/>
  <c r="BF982" i="26"/>
  <c r="BF969" i="26"/>
  <c r="BF968" i="26"/>
  <c r="BF981" i="26"/>
  <c r="BF980" i="26"/>
  <c r="BF979" i="26"/>
  <c r="BF978" i="26"/>
  <c r="BF977" i="26"/>
  <c r="BF976" i="26"/>
  <c r="BF975" i="26"/>
  <c r="BF974" i="26"/>
  <c r="BF973" i="26"/>
  <c r="BF972" i="26"/>
  <c r="BF966" i="26"/>
  <c r="BF965" i="26"/>
  <c r="BF964" i="26"/>
  <c r="BF963" i="26"/>
  <c r="BF962" i="26"/>
  <c r="BF961" i="26"/>
  <c r="BF960" i="26"/>
  <c r="BF959" i="26"/>
  <c r="BF958" i="26"/>
  <c r="BF957" i="26"/>
  <c r="BF956" i="26"/>
  <c r="BF955" i="26"/>
  <c r="BF954" i="26"/>
  <c r="BF953" i="26"/>
  <c r="BF967" i="26"/>
  <c r="BF952" i="26"/>
  <c r="BF951" i="26"/>
  <c r="BF950" i="26"/>
  <c r="BF949" i="26"/>
  <c r="BF948" i="26"/>
  <c r="BF947" i="26"/>
  <c r="BF946" i="26"/>
  <c r="BF945" i="26"/>
  <c r="BF944" i="26"/>
  <c r="BF943" i="26"/>
  <c r="BF942" i="26"/>
  <c r="BF941" i="26"/>
  <c r="BF935" i="26"/>
  <c r="BF929" i="26"/>
  <c r="BF940" i="26"/>
  <c r="BF934" i="26"/>
  <c r="BF924" i="26"/>
  <c r="BF939" i="26"/>
  <c r="BF933" i="26"/>
  <c r="BF922" i="26"/>
  <c r="BF938" i="26"/>
  <c r="BF932" i="26"/>
  <c r="BF937" i="26"/>
  <c r="BF931" i="26"/>
  <c r="BF928" i="26"/>
  <c r="BF926" i="26"/>
  <c r="BF920" i="26"/>
  <c r="BF891" i="26"/>
  <c r="BF936" i="26"/>
  <c r="BF921" i="26"/>
  <c r="BF915" i="26"/>
  <c r="BF896" i="26"/>
  <c r="BF923" i="26"/>
  <c r="BF912" i="26"/>
  <c r="BF909" i="26"/>
  <c r="BF906" i="26"/>
  <c r="BF898" i="26"/>
  <c r="BF925" i="26"/>
  <c r="BF903" i="26"/>
  <c r="BF893" i="26"/>
  <c r="BF914" i="26"/>
  <c r="BF895" i="26"/>
  <c r="BF927" i="26"/>
  <c r="BF910" i="26"/>
  <c r="BF907" i="26"/>
  <c r="BF904" i="26"/>
  <c r="BF897" i="26"/>
  <c r="BF917" i="26"/>
  <c r="BF916" i="26"/>
  <c r="BF913" i="26"/>
  <c r="BF911" i="26"/>
  <c r="BF892" i="26"/>
  <c r="BF919" i="26"/>
  <c r="BF890" i="26"/>
  <c r="BF908" i="26"/>
  <c r="BF888" i="26"/>
  <c r="BF894" i="26"/>
  <c r="BF930" i="26"/>
  <c r="BF905" i="26"/>
  <c r="BF887" i="26"/>
  <c r="BF886" i="26"/>
  <c r="BF918" i="26"/>
  <c r="BF889" i="26"/>
  <c r="BF883" i="26"/>
  <c r="BF877" i="26"/>
  <c r="BF882" i="26"/>
  <c r="BF876" i="26"/>
  <c r="BF881" i="26"/>
  <c r="BF875" i="26"/>
  <c r="BF880" i="26"/>
  <c r="BF885" i="26"/>
  <c r="BF879" i="26"/>
  <c r="BF873" i="26"/>
  <c r="BF872" i="26"/>
  <c r="BF871" i="26"/>
  <c r="BF870" i="26"/>
  <c r="BF869" i="26"/>
  <c r="BF868" i="26"/>
  <c r="BF867" i="26"/>
  <c r="BF866" i="26"/>
  <c r="BF865" i="26"/>
  <c r="BF864" i="26"/>
  <c r="BF884" i="26"/>
  <c r="BF878" i="26"/>
  <c r="BF874" i="26"/>
  <c r="BF860" i="26"/>
  <c r="BF856" i="26"/>
  <c r="BF850" i="26"/>
  <c r="BF844" i="26"/>
  <c r="BF829" i="26"/>
  <c r="BF828" i="26"/>
  <c r="BF827" i="26"/>
  <c r="BF826" i="26"/>
  <c r="BF825" i="26"/>
  <c r="BF824" i="26"/>
  <c r="BF823" i="26"/>
  <c r="BF822" i="26"/>
  <c r="BF821" i="26"/>
  <c r="BF820" i="26"/>
  <c r="BF819" i="26"/>
  <c r="BF818" i="26"/>
  <c r="BF817" i="26"/>
  <c r="BF816" i="26"/>
  <c r="BF815" i="26"/>
  <c r="BF814" i="26"/>
  <c r="BF813" i="26"/>
  <c r="BF812" i="26"/>
  <c r="BF811" i="26"/>
  <c r="BF861" i="26"/>
  <c r="BF857" i="26"/>
  <c r="BF855" i="26"/>
  <c r="BF849" i="26"/>
  <c r="BF843" i="26"/>
  <c r="BF841" i="26"/>
  <c r="BF840" i="26"/>
  <c r="BF839" i="26"/>
  <c r="BF838" i="26"/>
  <c r="BF837" i="26"/>
  <c r="BF836" i="26"/>
  <c r="BF835" i="26"/>
  <c r="BF834" i="26"/>
  <c r="BF833" i="26"/>
  <c r="BF832" i="26"/>
  <c r="BF854" i="26"/>
  <c r="BF848" i="26"/>
  <c r="BF862" i="26"/>
  <c r="BF858" i="26"/>
  <c r="BF853" i="26"/>
  <c r="BF847" i="26"/>
  <c r="BF863" i="26"/>
  <c r="BF859" i="26"/>
  <c r="BF852" i="26"/>
  <c r="BF846" i="26"/>
  <c r="BF851" i="26"/>
  <c r="BF845" i="26"/>
  <c r="BF842" i="26"/>
  <c r="BF810" i="26"/>
  <c r="BF806" i="26"/>
  <c r="BF802" i="26"/>
  <c r="BF798" i="26"/>
  <c r="BF791" i="26"/>
  <c r="BF789" i="26"/>
  <c r="BF787" i="26"/>
  <c r="BF785" i="26"/>
  <c r="BF782" i="26"/>
  <c r="BF807" i="26"/>
  <c r="BF803" i="26"/>
  <c r="BF799" i="26"/>
  <c r="BF783" i="26"/>
  <c r="BF808" i="26"/>
  <c r="BF804" i="26"/>
  <c r="BF800" i="26"/>
  <c r="BF796" i="26"/>
  <c r="BF795" i="26"/>
  <c r="BF790" i="26"/>
  <c r="BF788" i="26"/>
  <c r="BF786" i="26"/>
  <c r="BF784" i="26"/>
  <c r="BF794" i="26"/>
  <c r="BF793" i="26"/>
  <c r="BF809" i="26"/>
  <c r="BF805" i="26"/>
  <c r="BF801" i="26"/>
  <c r="BF797" i="26"/>
  <c r="BF792" i="26"/>
  <c r="BF778" i="26"/>
  <c r="BF774" i="26"/>
  <c r="BF758" i="26"/>
  <c r="BF757" i="26"/>
  <c r="BF756" i="26"/>
  <c r="BF755" i="26"/>
  <c r="BF754" i="26"/>
  <c r="BF753" i="26"/>
  <c r="BF752" i="26"/>
  <c r="BF751" i="26"/>
  <c r="BF750" i="26"/>
  <c r="BF749" i="26"/>
  <c r="BF748" i="26"/>
  <c r="BF747" i="26"/>
  <c r="BF746" i="26"/>
  <c r="BF745" i="26"/>
  <c r="BF744" i="26"/>
  <c r="BF743" i="26"/>
  <c r="BF742" i="26"/>
  <c r="BF741" i="26"/>
  <c r="BF740" i="26"/>
  <c r="BF739" i="26"/>
  <c r="BF738" i="26"/>
  <c r="BF737" i="26"/>
  <c r="BF736" i="26"/>
  <c r="BF735" i="26"/>
  <c r="BF769" i="26"/>
  <c r="BF768" i="26"/>
  <c r="BF767" i="26"/>
  <c r="BF766" i="26"/>
  <c r="BF765" i="26"/>
  <c r="BF764" i="26"/>
  <c r="BF763" i="26"/>
  <c r="BF779" i="26"/>
  <c r="BF775" i="26"/>
  <c r="BF780" i="26"/>
  <c r="BF776" i="26"/>
  <c r="BF772" i="26"/>
  <c r="BF771" i="26"/>
  <c r="BF770" i="26"/>
  <c r="BF781" i="26"/>
  <c r="BF777" i="26"/>
  <c r="BF773" i="26"/>
  <c r="BF734" i="26"/>
  <c r="BF733" i="26"/>
  <c r="BF732" i="26"/>
  <c r="BF731" i="26"/>
  <c r="BF730" i="26"/>
  <c r="BF729" i="26"/>
  <c r="BF728" i="26"/>
  <c r="BF727" i="26"/>
  <c r="BF726" i="26"/>
  <c r="BF725" i="26"/>
  <c r="BF724" i="26"/>
  <c r="BF723" i="26"/>
  <c r="BF722" i="26"/>
  <c r="BF721" i="26"/>
  <c r="BF720" i="26"/>
  <c r="BF719" i="26"/>
  <c r="BF718" i="26"/>
  <c r="BF717" i="26"/>
  <c r="BF716" i="26"/>
  <c r="BF715" i="26"/>
  <c r="BF714" i="26"/>
  <c r="BF713" i="26"/>
  <c r="BF712" i="26"/>
  <c r="BF711" i="26"/>
  <c r="BF710" i="26"/>
  <c r="BF709" i="26"/>
  <c r="BF708" i="26"/>
  <c r="BF707" i="26"/>
  <c r="BF706" i="26"/>
  <c r="BF705" i="26"/>
  <c r="BF704" i="26"/>
  <c r="BF689" i="26"/>
  <c r="BF688" i="26"/>
  <c r="BF687" i="26"/>
  <c r="BF686" i="26"/>
  <c r="BF685" i="26"/>
  <c r="BF684" i="26"/>
  <c r="BF683" i="26"/>
  <c r="BF682" i="26"/>
  <c r="BF681" i="26"/>
  <c r="BF680" i="26"/>
  <c r="BF679" i="26"/>
  <c r="BF678" i="26"/>
  <c r="BF677" i="26"/>
  <c r="BF676" i="26"/>
  <c r="BF675" i="26"/>
  <c r="BF703" i="26"/>
  <c r="BF702" i="26"/>
  <c r="BF701" i="26"/>
  <c r="BF700" i="26"/>
  <c r="BF699" i="26"/>
  <c r="BF698" i="26"/>
  <c r="BF697" i="26"/>
  <c r="BF696" i="26"/>
  <c r="BF695" i="26"/>
  <c r="BF694" i="26"/>
  <c r="BF693" i="26"/>
  <c r="BF692" i="26"/>
  <c r="BF674" i="26"/>
  <c r="BF673" i="26"/>
  <c r="BF672" i="26"/>
  <c r="BF671" i="26"/>
  <c r="BF670" i="26"/>
  <c r="BF669" i="26"/>
  <c r="BF668" i="26"/>
  <c r="BF667" i="26"/>
  <c r="BF666" i="26"/>
  <c r="BF665" i="26"/>
  <c r="BF664" i="26"/>
  <c r="BF663" i="26"/>
  <c r="BF662" i="26"/>
  <c r="BF661" i="26"/>
  <c r="BF660" i="26"/>
  <c r="BF659" i="26"/>
  <c r="BF658" i="26"/>
  <c r="BF657" i="26"/>
  <c r="BF656" i="26"/>
  <c r="BF655" i="26"/>
  <c r="BF654" i="26"/>
  <c r="BF653" i="26"/>
  <c r="BF652" i="26"/>
  <c r="BF651" i="26"/>
  <c r="BF650" i="26"/>
  <c r="BF649" i="26"/>
  <c r="BF648" i="26"/>
  <c r="BF647" i="26"/>
  <c r="BF646" i="26"/>
  <c r="BF618" i="26"/>
  <c r="BF617" i="26"/>
  <c r="BF616" i="26"/>
  <c r="BF615" i="26"/>
  <c r="BF614" i="26"/>
  <c r="BF613" i="26"/>
  <c r="BF645" i="26"/>
  <c r="BF644" i="26"/>
  <c r="BF643" i="26"/>
  <c r="BF642" i="26"/>
  <c r="BF641" i="26"/>
  <c r="BF640" i="26"/>
  <c r="BF639" i="26"/>
  <c r="BF638" i="26"/>
  <c r="BF637" i="26"/>
  <c r="BF636" i="26"/>
  <c r="BF635" i="26"/>
  <c r="BF634" i="26"/>
  <c r="BF633" i="26"/>
  <c r="BF632" i="26"/>
  <c r="BF631" i="26"/>
  <c r="BF630" i="26"/>
  <c r="BF629" i="26"/>
  <c r="BF628" i="26"/>
  <c r="BF627" i="26"/>
  <c r="BF626" i="26"/>
  <c r="BF625" i="26"/>
  <c r="BF624" i="26"/>
  <c r="BF623" i="26"/>
  <c r="BF612" i="26"/>
  <c r="BF611" i="26"/>
  <c r="BF610" i="26"/>
  <c r="BF609" i="26"/>
  <c r="BF608" i="26"/>
  <c r="BF607" i="26"/>
  <c r="BF606" i="26"/>
  <c r="BF605" i="26"/>
  <c r="BF604" i="26"/>
  <c r="BF603" i="26"/>
  <c r="BF602" i="26"/>
  <c r="BF601" i="26"/>
  <c r="BF600" i="26"/>
  <c r="BF599" i="26"/>
  <c r="BF598" i="26"/>
  <c r="BF597" i="26"/>
  <c r="BF596" i="26"/>
  <c r="BF595" i="26"/>
  <c r="BF594" i="26"/>
  <c r="BF593" i="26"/>
  <c r="BF592" i="26"/>
  <c r="BF591" i="26"/>
  <c r="BF590" i="26"/>
  <c r="BF589" i="26"/>
  <c r="BF588" i="26"/>
  <c r="BF587" i="26"/>
  <c r="BF586" i="26"/>
  <c r="BF585" i="26"/>
  <c r="BF584" i="26"/>
  <c r="BF583" i="26"/>
  <c r="BF582" i="26"/>
  <c r="BF563" i="26"/>
  <c r="BF560" i="26"/>
  <c r="BF559" i="26"/>
  <c r="BF580" i="26"/>
  <c r="BF576" i="26"/>
  <c r="BF572" i="26"/>
  <c r="BF568" i="26"/>
  <c r="BF564" i="26"/>
  <c r="BF562" i="26"/>
  <c r="BF558" i="26"/>
  <c r="BF557" i="26"/>
  <c r="BF556" i="26"/>
  <c r="BF554" i="26"/>
  <c r="BF553" i="26"/>
  <c r="BF581" i="26"/>
  <c r="BF577" i="26"/>
  <c r="BF573" i="26"/>
  <c r="BF569" i="26"/>
  <c r="BF565" i="26"/>
  <c r="BF561" i="26"/>
  <c r="BF555" i="26"/>
  <c r="BF549" i="26"/>
  <c r="BF548" i="26"/>
  <c r="BF547" i="26"/>
  <c r="BF546" i="26"/>
  <c r="BF545" i="26"/>
  <c r="BF544" i="26"/>
  <c r="BF543" i="26"/>
  <c r="BF542" i="26"/>
  <c r="BF541" i="26"/>
  <c r="BF540" i="26"/>
  <c r="BF539" i="26"/>
  <c r="BF538" i="26"/>
  <c r="BF537" i="26"/>
  <c r="BF536" i="26"/>
  <c r="BF535" i="26"/>
  <c r="BF534" i="26"/>
  <c r="BF533" i="26"/>
  <c r="BF532" i="26"/>
  <c r="BF531" i="26"/>
  <c r="BF530" i="26"/>
  <c r="BF529" i="26"/>
  <c r="BF528" i="26"/>
  <c r="BF527" i="26"/>
  <c r="BF526" i="26"/>
  <c r="BF525" i="26"/>
  <c r="BF524" i="26"/>
  <c r="BF552" i="26"/>
  <c r="BF578" i="26"/>
  <c r="BF574" i="26"/>
  <c r="BF570" i="26"/>
  <c r="BF566" i="26"/>
  <c r="BF575" i="26"/>
  <c r="BF523" i="26"/>
  <c r="BF522" i="26"/>
  <c r="BF521" i="26"/>
  <c r="BF520" i="26"/>
  <c r="BF519" i="26"/>
  <c r="BF518" i="26"/>
  <c r="BF517" i="26"/>
  <c r="BF516" i="26"/>
  <c r="BF515" i="26"/>
  <c r="BF514" i="26"/>
  <c r="BF513" i="26"/>
  <c r="BF512" i="26"/>
  <c r="BF511" i="26"/>
  <c r="BF510" i="26"/>
  <c r="BF509" i="26"/>
  <c r="BF508" i="26"/>
  <c r="BF507" i="26"/>
  <c r="BF506" i="26"/>
  <c r="BF505" i="26"/>
  <c r="BF504" i="26"/>
  <c r="BF503" i="26"/>
  <c r="BF502" i="26"/>
  <c r="BF501" i="26"/>
  <c r="BF500" i="26"/>
  <c r="BF499" i="26"/>
  <c r="BF498" i="26"/>
  <c r="BF497" i="26"/>
  <c r="BF496" i="26"/>
  <c r="BF495" i="26"/>
  <c r="BF494" i="26"/>
  <c r="BF493" i="26"/>
  <c r="BF492" i="26"/>
  <c r="BF491" i="26"/>
  <c r="BF490" i="26"/>
  <c r="BF489" i="26"/>
  <c r="BF488" i="26"/>
  <c r="BF487" i="26"/>
  <c r="BF486" i="26"/>
  <c r="BF485" i="26"/>
  <c r="BF484" i="26"/>
  <c r="BF483" i="26"/>
  <c r="BF571" i="26"/>
  <c r="BF579" i="26"/>
  <c r="BF567" i="26"/>
  <c r="AS18" i="17" l="1"/>
  <c r="BE26" i="79"/>
  <c r="BE83" i="82"/>
  <c r="BE83" i="81"/>
  <c r="BB57" i="71"/>
  <c r="BB63" i="71" s="1"/>
  <c r="BD80" i="81"/>
  <c r="BD84" i="81" s="1"/>
  <c r="AZ73" i="82"/>
  <c r="AZ79" i="82" s="1"/>
  <c r="BC33" i="71"/>
  <c r="BC19" i="82" s="1"/>
  <c r="BA63" i="71"/>
  <c r="BA64" i="71" s="1"/>
  <c r="BA68" i="71" s="1"/>
  <c r="BB41" i="73"/>
  <c r="BE9" i="81"/>
  <c r="BE80" i="81" s="1"/>
  <c r="BE84" i="81" s="1"/>
  <c r="BE9" i="82"/>
  <c r="BD8" i="81"/>
  <c r="BD8" i="82"/>
  <c r="AZ77" i="82"/>
  <c r="AZ78" i="82" s="1"/>
  <c r="AY80" i="82"/>
  <c r="AY85" i="82"/>
  <c r="BC30" i="73"/>
  <c r="BC13" i="82" s="1"/>
  <c r="BA41" i="82"/>
  <c r="BA60" i="82" s="1"/>
  <c r="BA37" i="82"/>
  <c r="BA56" i="82" s="1"/>
  <c r="BA33" i="82"/>
  <c r="BA52" i="82" s="1"/>
  <c r="BA45" i="82"/>
  <c r="BA64" i="82" s="1"/>
  <c r="BA76" i="82"/>
  <c r="BB25" i="82"/>
  <c r="BD14" i="71"/>
  <c r="BD14" i="73"/>
  <c r="BD30" i="73" s="1"/>
  <c r="BD13" i="82" s="1"/>
  <c r="BE71" i="2"/>
  <c r="BQ85" i="26"/>
  <c r="BQ84" i="26"/>
  <c r="BP85" i="26"/>
  <c r="BP84" i="26"/>
  <c r="O8" i="67"/>
  <c r="O9" i="67"/>
  <c r="O10" i="67"/>
  <c r="O11" i="67"/>
  <c r="O12" i="67"/>
  <c r="O13" i="67"/>
  <c r="O14" i="67"/>
  <c r="O15" i="67"/>
  <c r="O16" i="67"/>
  <c r="O17" i="67"/>
  <c r="O18" i="67"/>
  <c r="O19" i="67"/>
  <c r="O20" i="67"/>
  <c r="O21" i="67"/>
  <c r="O22" i="67"/>
  <c r="O23" i="67"/>
  <c r="O24" i="67"/>
  <c r="O25" i="67"/>
  <c r="O26" i="67"/>
  <c r="O27" i="67"/>
  <c r="O28" i="67"/>
  <c r="O29" i="67"/>
  <c r="O30" i="67"/>
  <c r="O31" i="67"/>
  <c r="O32" i="67"/>
  <c r="O33" i="67"/>
  <c r="O34" i="67"/>
  <c r="O35" i="67"/>
  <c r="O37" i="67"/>
  <c r="O36" i="67"/>
  <c r="A38" i="67"/>
  <c r="O38" i="67" s="1"/>
  <c r="BC23" i="79"/>
  <c r="BC27" i="79" s="1"/>
  <c r="AZ40" i="72"/>
  <c r="AZ42" i="72" s="1"/>
  <c r="BE41" i="17"/>
  <c r="BE28" i="17"/>
  <c r="BE39" i="17"/>
  <c r="BE21" i="77"/>
  <c r="BE45" i="72"/>
  <c r="BE48" i="73"/>
  <c r="BE67" i="71"/>
  <c r="B39" i="67"/>
  <c r="E38" i="67"/>
  <c r="BD8" i="77"/>
  <c r="BD8" i="79"/>
  <c r="BD8" i="72"/>
  <c r="BD8" i="71"/>
  <c r="BD8" i="73"/>
  <c r="BF31" i="26"/>
  <c r="BF84" i="82" s="1"/>
  <c r="BG26" i="26"/>
  <c r="BF30" i="26"/>
  <c r="BE9" i="79"/>
  <c r="BE9" i="72"/>
  <c r="BE9" i="77"/>
  <c r="BE9" i="71"/>
  <c r="BE9" i="73"/>
  <c r="N36" i="67"/>
  <c r="N12" i="67"/>
  <c r="N24" i="67"/>
  <c r="N13" i="67"/>
  <c r="N25" i="67"/>
  <c r="N14" i="67"/>
  <c r="N26" i="67"/>
  <c r="N15" i="67"/>
  <c r="N27" i="67"/>
  <c r="N16" i="67"/>
  <c r="N28" i="67"/>
  <c r="BE8" i="17"/>
  <c r="N17" i="67"/>
  <c r="N29" i="67"/>
  <c r="BE12" i="2"/>
  <c r="N18" i="67"/>
  <c r="N30" i="67"/>
  <c r="N37" i="67"/>
  <c r="BF25" i="26"/>
  <c r="N19" i="67"/>
  <c r="N31" i="67"/>
  <c r="N8" i="67"/>
  <c r="N20" i="67"/>
  <c r="N32" i="67"/>
  <c r="N9" i="67"/>
  <c r="N21" i="67"/>
  <c r="N33" i="67"/>
  <c r="N10" i="67"/>
  <c r="N22" i="67"/>
  <c r="N34" i="67"/>
  <c r="N11" i="67"/>
  <c r="N23" i="67"/>
  <c r="N35" i="67"/>
  <c r="AY46" i="72"/>
  <c r="BD22" i="77"/>
  <c r="BE356" i="26"/>
  <c r="BE399" i="26"/>
  <c r="BE359" i="26"/>
  <c r="BE385" i="26"/>
  <c r="BE350" i="26"/>
  <c r="BE344" i="26"/>
  <c r="BE435" i="26"/>
  <c r="BE412" i="26"/>
  <c r="BE308" i="26"/>
  <c r="BE367" i="26"/>
  <c r="BE352" i="26"/>
  <c r="BF302" i="26"/>
  <c r="BE392" i="26"/>
  <c r="BE387" i="26"/>
  <c r="BE340" i="26"/>
  <c r="BE314" i="26"/>
  <c r="BE321" i="26"/>
  <c r="BE346" i="26"/>
  <c r="BE429" i="26"/>
  <c r="BE353" i="26"/>
  <c r="BE323" i="26"/>
  <c r="BE306" i="26"/>
  <c r="BE402" i="26"/>
  <c r="BE436" i="26"/>
  <c r="BE380" i="26"/>
  <c r="BE375" i="26"/>
  <c r="BE351" i="26"/>
  <c r="BE345" i="26"/>
  <c r="BE384" i="26"/>
  <c r="BE324" i="26"/>
  <c r="BE335" i="26"/>
  <c r="BE403" i="26"/>
  <c r="BE327" i="26"/>
  <c r="BE310" i="26"/>
  <c r="BE434" i="26"/>
  <c r="BE422" i="26"/>
  <c r="BE361" i="26"/>
  <c r="BE339" i="26"/>
  <c r="BE326" i="26"/>
  <c r="BE376" i="26"/>
  <c r="BE430" i="26"/>
  <c r="BE337" i="26"/>
  <c r="BE405" i="26"/>
  <c r="BE316" i="26"/>
  <c r="BE355" i="26"/>
  <c r="BE432" i="26"/>
  <c r="BE420" i="26"/>
  <c r="BE410" i="26"/>
  <c r="BE348" i="26"/>
  <c r="BE333" i="26"/>
  <c r="BE371" i="26"/>
  <c r="BE362" i="26"/>
  <c r="BE320" i="26"/>
  <c r="BE424" i="26"/>
  <c r="BE414" i="26"/>
  <c r="BE391" i="26"/>
  <c r="BE407" i="26"/>
  <c r="BE431" i="26"/>
  <c r="BE398" i="26"/>
  <c r="BE336" i="26"/>
  <c r="BE332" i="26"/>
  <c r="BE426" i="26"/>
  <c r="BE364" i="26"/>
  <c r="BE309" i="26"/>
  <c r="BE417" i="26"/>
  <c r="BE365" i="26"/>
  <c r="BE433" i="26"/>
  <c r="BE395" i="26"/>
  <c r="BE413" i="26"/>
  <c r="BE386" i="26"/>
  <c r="BE329" i="26"/>
  <c r="BE311" i="26"/>
  <c r="BE349" i="26"/>
  <c r="BE404" i="26"/>
  <c r="BE322" i="26"/>
  <c r="BE330" i="26"/>
  <c r="BE423" i="26"/>
  <c r="BE415" i="26"/>
  <c r="BE383" i="26"/>
  <c r="BE401" i="26"/>
  <c r="BE374" i="26"/>
  <c r="BE317" i="26"/>
  <c r="BE396" i="26"/>
  <c r="BE319" i="26"/>
  <c r="BE425" i="26"/>
  <c r="BE421" i="26"/>
  <c r="BE313" i="26"/>
  <c r="BE427" i="26"/>
  <c r="BE379" i="26"/>
  <c r="BE406" i="26"/>
  <c r="BE389" i="26"/>
  <c r="BE360" i="26"/>
  <c r="BE305" i="26"/>
  <c r="BE408" i="26"/>
  <c r="BE331" i="26"/>
  <c r="BE357" i="26"/>
  <c r="BE388" i="26"/>
  <c r="BE318" i="26"/>
  <c r="BE328" i="26"/>
  <c r="BE381" i="26"/>
  <c r="BE394" i="26"/>
  <c r="BE377" i="26"/>
  <c r="BE373" i="26"/>
  <c r="BE409" i="26"/>
  <c r="BE325" i="26"/>
  <c r="BE343" i="26"/>
  <c r="BE304" i="26"/>
  <c r="BE378" i="26"/>
  <c r="BE338" i="26"/>
  <c r="BE347" i="26"/>
  <c r="BE416" i="26"/>
  <c r="BE382" i="26"/>
  <c r="BE419" i="26"/>
  <c r="BE342" i="26"/>
  <c r="BE397" i="26"/>
  <c r="BE303" i="26"/>
  <c r="BE363" i="26"/>
  <c r="BE312" i="26"/>
  <c r="BE393" i="26"/>
  <c r="BE372" i="26"/>
  <c r="BE354" i="26"/>
  <c r="BE366" i="26"/>
  <c r="BE368" i="26"/>
  <c r="BE411" i="26"/>
  <c r="BE341" i="26"/>
  <c r="BE334" i="26"/>
  <c r="BE358" i="26"/>
  <c r="BE390" i="26"/>
  <c r="BE400" i="26"/>
  <c r="BE307" i="26"/>
  <c r="BE418" i="26"/>
  <c r="BE315" i="26"/>
  <c r="BE428" i="26"/>
  <c r="AQ45" i="26"/>
  <c r="AQ23" i="17" s="1"/>
  <c r="AR43" i="26"/>
  <c r="BH482" i="26"/>
  <c r="BG1037" i="26"/>
  <c r="BG1036" i="26"/>
  <c r="BG1035" i="26"/>
  <c r="BG1034" i="26"/>
  <c r="BG1033" i="26"/>
  <c r="BG1032" i="26"/>
  <c r="BG1031" i="26"/>
  <c r="BG1030" i="26"/>
  <c r="BG1029" i="26"/>
  <c r="BG1028" i="26"/>
  <c r="BG1027" i="26"/>
  <c r="BG1026" i="26"/>
  <c r="BG1025" i="26"/>
  <c r="BG1024" i="26"/>
  <c r="BG1023" i="26"/>
  <c r="BG1038" i="26"/>
  <c r="BG1022" i="26"/>
  <c r="BG1021" i="26"/>
  <c r="BG1020" i="26"/>
  <c r="BG1019" i="26"/>
  <c r="BG1018" i="26"/>
  <c r="BG1017" i="26"/>
  <c r="BG1016" i="26"/>
  <c r="BG1015" i="26"/>
  <c r="BG1014" i="26"/>
  <c r="BG1013" i="26"/>
  <c r="BG1012" i="26"/>
  <c r="BG1011" i="26"/>
  <c r="BG1010" i="26"/>
  <c r="BG1009" i="26"/>
  <c r="BG1008" i="26"/>
  <c r="BG1007" i="26"/>
  <c r="BG1006" i="26"/>
  <c r="BG1005" i="26"/>
  <c r="BG1004" i="26"/>
  <c r="BG1003" i="26"/>
  <c r="BG1002" i="26"/>
  <c r="BG1001" i="26"/>
  <c r="BG1000" i="26"/>
  <c r="BG999" i="26"/>
  <c r="BG998" i="26"/>
  <c r="BG997" i="26"/>
  <c r="BG996" i="26"/>
  <c r="BG995" i="26"/>
  <c r="BG994" i="26"/>
  <c r="BG993" i="26"/>
  <c r="BG992" i="26"/>
  <c r="BG991" i="26"/>
  <c r="BG990" i="26"/>
  <c r="BG989" i="26"/>
  <c r="BG988" i="26"/>
  <c r="BG987" i="26"/>
  <c r="BG986" i="26"/>
  <c r="BG985" i="26"/>
  <c r="BG984" i="26"/>
  <c r="BG983" i="26"/>
  <c r="BG982" i="26"/>
  <c r="BG981" i="26"/>
  <c r="BG980" i="26"/>
  <c r="BG979" i="26"/>
  <c r="BG978" i="26"/>
  <c r="BG977" i="26"/>
  <c r="BG976" i="26"/>
  <c r="BG975" i="26"/>
  <c r="BG974" i="26"/>
  <c r="BG973" i="26"/>
  <c r="BG972" i="26"/>
  <c r="BG966" i="26"/>
  <c r="BG965" i="26"/>
  <c r="BG964" i="26"/>
  <c r="BG963" i="26"/>
  <c r="BG962" i="26"/>
  <c r="BG961" i="26"/>
  <c r="BG960" i="26"/>
  <c r="BG959" i="26"/>
  <c r="BG958" i="26"/>
  <c r="BG957" i="26"/>
  <c r="BG956" i="26"/>
  <c r="BG955" i="26"/>
  <c r="BG954" i="26"/>
  <c r="BG953" i="26"/>
  <c r="BG968" i="26"/>
  <c r="BG967" i="26"/>
  <c r="BG969" i="26"/>
  <c r="BG952" i="26"/>
  <c r="BG951" i="26"/>
  <c r="BG950" i="26"/>
  <c r="BG949" i="26"/>
  <c r="BG948" i="26"/>
  <c r="BG947" i="26"/>
  <c r="BG946" i="26"/>
  <c r="BG945" i="26"/>
  <c r="BG944" i="26"/>
  <c r="BG943" i="26"/>
  <c r="BG942" i="26"/>
  <c r="BG941" i="26"/>
  <c r="BG940" i="26"/>
  <c r="BG939" i="26"/>
  <c r="BG938" i="26"/>
  <c r="BG937" i="26"/>
  <c r="BG936" i="26"/>
  <c r="BG935" i="26"/>
  <c r="BG934" i="26"/>
  <c r="BG933" i="26"/>
  <c r="BG932" i="26"/>
  <c r="BG931" i="26"/>
  <c r="BG930" i="26"/>
  <c r="BG929" i="26"/>
  <c r="BG928" i="26"/>
  <c r="BG927" i="26"/>
  <c r="BG926" i="26"/>
  <c r="BG924" i="26"/>
  <c r="BG922" i="26"/>
  <c r="BG921" i="26"/>
  <c r="BG915" i="26"/>
  <c r="BG896" i="26"/>
  <c r="BG923" i="26"/>
  <c r="BG912" i="26"/>
  <c r="BG909" i="26"/>
  <c r="BG906" i="26"/>
  <c r="BG898" i="26"/>
  <c r="BG925" i="26"/>
  <c r="BG903" i="26"/>
  <c r="BG893" i="26"/>
  <c r="BG914" i="26"/>
  <c r="BG895" i="26"/>
  <c r="BG910" i="26"/>
  <c r="BG907" i="26"/>
  <c r="BG904" i="26"/>
  <c r="BG897" i="26"/>
  <c r="BG917" i="26"/>
  <c r="BG916" i="26"/>
  <c r="BG913" i="26"/>
  <c r="BG918" i="26"/>
  <c r="BG911" i="26"/>
  <c r="BG892" i="26"/>
  <c r="BG891" i="26"/>
  <c r="BG919" i="26"/>
  <c r="BG890" i="26"/>
  <c r="BG908" i="26"/>
  <c r="BG888" i="26"/>
  <c r="BG894" i="26"/>
  <c r="BG905" i="26"/>
  <c r="BG887" i="26"/>
  <c r="BG886" i="26"/>
  <c r="BG889" i="26"/>
  <c r="BG920" i="26"/>
  <c r="BG883" i="26"/>
  <c r="BG877" i="26"/>
  <c r="BG882" i="26"/>
  <c r="BG876" i="26"/>
  <c r="BG881" i="26"/>
  <c r="BG875" i="26"/>
  <c r="BG880" i="26"/>
  <c r="BG885" i="26"/>
  <c r="BG879" i="26"/>
  <c r="BG873" i="26"/>
  <c r="BG872" i="26"/>
  <c r="BG871" i="26"/>
  <c r="BG870" i="26"/>
  <c r="BG869" i="26"/>
  <c r="BG868" i="26"/>
  <c r="BG867" i="26"/>
  <c r="BG866" i="26"/>
  <c r="BG865" i="26"/>
  <c r="BG864" i="26"/>
  <c r="BG863" i="26"/>
  <c r="BG862" i="26"/>
  <c r="BG861" i="26"/>
  <c r="BG860" i="26"/>
  <c r="BG859" i="26"/>
  <c r="BG858" i="26"/>
  <c r="BG857" i="26"/>
  <c r="BG884" i="26"/>
  <c r="BG878" i="26"/>
  <c r="BG874" i="26"/>
  <c r="BG856" i="26"/>
  <c r="BG850" i="26"/>
  <c r="BG844" i="26"/>
  <c r="BG829" i="26"/>
  <c r="BG828" i="26"/>
  <c r="BG827" i="26"/>
  <c r="BG855" i="26"/>
  <c r="BG849" i="26"/>
  <c r="BG843" i="26"/>
  <c r="BG841" i="26"/>
  <c r="BG840" i="26"/>
  <c r="BG839" i="26"/>
  <c r="BG838" i="26"/>
  <c r="BG837" i="26"/>
  <c r="BG836" i="26"/>
  <c r="BG835" i="26"/>
  <c r="BG834" i="26"/>
  <c r="BG833" i="26"/>
  <c r="BG832" i="26"/>
  <c r="BG854" i="26"/>
  <c r="BG848" i="26"/>
  <c r="BG853" i="26"/>
  <c r="BG847" i="26"/>
  <c r="BG852" i="26"/>
  <c r="BG846" i="26"/>
  <c r="BG825" i="26"/>
  <c r="BG824" i="26"/>
  <c r="BG851" i="26"/>
  <c r="BG823" i="26"/>
  <c r="BG822" i="26"/>
  <c r="BG821" i="26"/>
  <c r="BG819" i="26"/>
  <c r="BG817" i="26"/>
  <c r="BG815" i="26"/>
  <c r="BG813" i="26"/>
  <c r="BG811" i="26"/>
  <c r="BG845" i="26"/>
  <c r="BG810" i="26"/>
  <c r="BG809" i="26"/>
  <c r="BG808" i="26"/>
  <c r="BG807" i="26"/>
  <c r="BG806" i="26"/>
  <c r="BG805" i="26"/>
  <c r="BG804" i="26"/>
  <c r="BG803" i="26"/>
  <c r="BG802" i="26"/>
  <c r="BG801" i="26"/>
  <c r="BG800" i="26"/>
  <c r="BG799" i="26"/>
  <c r="BG798" i="26"/>
  <c r="BG797" i="26"/>
  <c r="BG796" i="26"/>
  <c r="BG795" i="26"/>
  <c r="BG794" i="26"/>
  <c r="BG793" i="26"/>
  <c r="BG792" i="26"/>
  <c r="BG791" i="26"/>
  <c r="BG790" i="26"/>
  <c r="BG789" i="26"/>
  <c r="BG788" i="26"/>
  <c r="BG787" i="26"/>
  <c r="BG786" i="26"/>
  <c r="BG785" i="26"/>
  <c r="BG784" i="26"/>
  <c r="BG783" i="26"/>
  <c r="BG782" i="26"/>
  <c r="BG826" i="26"/>
  <c r="BG812" i="26"/>
  <c r="BG814" i="26"/>
  <c r="BG816" i="26"/>
  <c r="BG818" i="26"/>
  <c r="BG820" i="26"/>
  <c r="BG842" i="26"/>
  <c r="BG781" i="26"/>
  <c r="BG780" i="26"/>
  <c r="BG779" i="26"/>
  <c r="BG778" i="26"/>
  <c r="BG777" i="26"/>
  <c r="BG776" i="26"/>
  <c r="BG775" i="26"/>
  <c r="BG774" i="26"/>
  <c r="BG773" i="26"/>
  <c r="BG772" i="26"/>
  <c r="BG771" i="26"/>
  <c r="BG770" i="26"/>
  <c r="BG769" i="26"/>
  <c r="BG768" i="26"/>
  <c r="BG767" i="26"/>
  <c r="BG766" i="26"/>
  <c r="BG765" i="26"/>
  <c r="BG764" i="26"/>
  <c r="BG763" i="26"/>
  <c r="BG758" i="26"/>
  <c r="BG757" i="26"/>
  <c r="BG756" i="26"/>
  <c r="BG755" i="26"/>
  <c r="BG754" i="26"/>
  <c r="BG753" i="26"/>
  <c r="BG752" i="26"/>
  <c r="BG751" i="26"/>
  <c r="BG750" i="26"/>
  <c r="BG749" i="26"/>
  <c r="BG748" i="26"/>
  <c r="BG747" i="26"/>
  <c r="BG746" i="26"/>
  <c r="BG745" i="26"/>
  <c r="BG744" i="26"/>
  <c r="BG743" i="26"/>
  <c r="BG742" i="26"/>
  <c r="BG741" i="26"/>
  <c r="BG740" i="26"/>
  <c r="BG739" i="26"/>
  <c r="BG738" i="26"/>
  <c r="BG737" i="26"/>
  <c r="BG736" i="26"/>
  <c r="BG735" i="26"/>
  <c r="BG734" i="26"/>
  <c r="BG733" i="26"/>
  <c r="BG732" i="26"/>
  <c r="BG731" i="26"/>
  <c r="BG730" i="26"/>
  <c r="BG729" i="26"/>
  <c r="BG728" i="26"/>
  <c r="BG727" i="26"/>
  <c r="BG726" i="26"/>
  <c r="BG725" i="26"/>
  <c r="BG724" i="26"/>
  <c r="BG723" i="26"/>
  <c r="BG722" i="26"/>
  <c r="BG721" i="26"/>
  <c r="BG720" i="26"/>
  <c r="BG719" i="26"/>
  <c r="BG718" i="26"/>
  <c r="BG717" i="26"/>
  <c r="BG716" i="26"/>
  <c r="BG715" i="26"/>
  <c r="BG714" i="26"/>
  <c r="BG713" i="26"/>
  <c r="BG712" i="26"/>
  <c r="BG711" i="26"/>
  <c r="BG710" i="26"/>
  <c r="BG709" i="26"/>
  <c r="BG708" i="26"/>
  <c r="BG707" i="26"/>
  <c r="BG706" i="26"/>
  <c r="BG705" i="26"/>
  <c r="BG704" i="26"/>
  <c r="BG689" i="26"/>
  <c r="BG688" i="26"/>
  <c r="BG687" i="26"/>
  <c r="BG686" i="26"/>
  <c r="BG685" i="26"/>
  <c r="BG684" i="26"/>
  <c r="BG683" i="26"/>
  <c r="BG682" i="26"/>
  <c r="BG681" i="26"/>
  <c r="BG680" i="26"/>
  <c r="BG679" i="26"/>
  <c r="BG678" i="26"/>
  <c r="BG677" i="26"/>
  <c r="BG676" i="26"/>
  <c r="BG703" i="26"/>
  <c r="BG702" i="26"/>
  <c r="BG701" i="26"/>
  <c r="BG700" i="26"/>
  <c r="BG699" i="26"/>
  <c r="BG698" i="26"/>
  <c r="BG697" i="26"/>
  <c r="BG696" i="26"/>
  <c r="BG695" i="26"/>
  <c r="BG694" i="26"/>
  <c r="BG693" i="26"/>
  <c r="BG692" i="26"/>
  <c r="BG672" i="26"/>
  <c r="BG671" i="26"/>
  <c r="BG670" i="26"/>
  <c r="BG669" i="26"/>
  <c r="BG668" i="26"/>
  <c r="BG667" i="26"/>
  <c r="BG666" i="26"/>
  <c r="BG665" i="26"/>
  <c r="BG664" i="26"/>
  <c r="BG663" i="26"/>
  <c r="BG662" i="26"/>
  <c r="BG661" i="26"/>
  <c r="BG660" i="26"/>
  <c r="BG659" i="26"/>
  <c r="BG658" i="26"/>
  <c r="BG657" i="26"/>
  <c r="BG656" i="26"/>
  <c r="BG655" i="26"/>
  <c r="BG654" i="26"/>
  <c r="BG653" i="26"/>
  <c r="BG652" i="26"/>
  <c r="BG651" i="26"/>
  <c r="BG675" i="26"/>
  <c r="BG674" i="26"/>
  <c r="BG673" i="26"/>
  <c r="BG649" i="26"/>
  <c r="BG618" i="26"/>
  <c r="BG617" i="26"/>
  <c r="BG616" i="26"/>
  <c r="BG615" i="26"/>
  <c r="BG645" i="26"/>
  <c r="BG644" i="26"/>
  <c r="BG643" i="26"/>
  <c r="BG642" i="26"/>
  <c r="BG641" i="26"/>
  <c r="BG640" i="26"/>
  <c r="BG639" i="26"/>
  <c r="BG638" i="26"/>
  <c r="BG637" i="26"/>
  <c r="BG636" i="26"/>
  <c r="BG635" i="26"/>
  <c r="BG634" i="26"/>
  <c r="BG633" i="26"/>
  <c r="BG632" i="26"/>
  <c r="BG631" i="26"/>
  <c r="BG630" i="26"/>
  <c r="BG629" i="26"/>
  <c r="BG628" i="26"/>
  <c r="BG627" i="26"/>
  <c r="BG626" i="26"/>
  <c r="BG625" i="26"/>
  <c r="BG624" i="26"/>
  <c r="BG623" i="26"/>
  <c r="BG650" i="26"/>
  <c r="BG646" i="26"/>
  <c r="BG648" i="26"/>
  <c r="BG614" i="26"/>
  <c r="BG613" i="26"/>
  <c r="BG647" i="26"/>
  <c r="BG612" i="26"/>
  <c r="BG608" i="26"/>
  <c r="BG604" i="26"/>
  <c r="BG600" i="26"/>
  <c r="BG596" i="26"/>
  <c r="BG592" i="26"/>
  <c r="BG586" i="26"/>
  <c r="BG587" i="26"/>
  <c r="BG585" i="26"/>
  <c r="BG584" i="26"/>
  <c r="BG609" i="26"/>
  <c r="BG605" i="26"/>
  <c r="BG601" i="26"/>
  <c r="BG597" i="26"/>
  <c r="BG593" i="26"/>
  <c r="BG589" i="26"/>
  <c r="BG583" i="26"/>
  <c r="BG610" i="26"/>
  <c r="BG606" i="26"/>
  <c r="BG602" i="26"/>
  <c r="BG598" i="26"/>
  <c r="BG594" i="26"/>
  <c r="BG588" i="26"/>
  <c r="BG611" i="26"/>
  <c r="BG607" i="26"/>
  <c r="BG603" i="26"/>
  <c r="BG599" i="26"/>
  <c r="BG595" i="26"/>
  <c r="BG591" i="26"/>
  <c r="BG581" i="26"/>
  <c r="BG580" i="26"/>
  <c r="BG579" i="26"/>
  <c r="BG578" i="26"/>
  <c r="BG577" i="26"/>
  <c r="BG576" i="26"/>
  <c r="BG575" i="26"/>
  <c r="BG574" i="26"/>
  <c r="BG573" i="26"/>
  <c r="BG572" i="26"/>
  <c r="BG571" i="26"/>
  <c r="BG570" i="26"/>
  <c r="BG569" i="26"/>
  <c r="BG568" i="26"/>
  <c r="BG567" i="26"/>
  <c r="BG566" i="26"/>
  <c r="BG565" i="26"/>
  <c r="BG564" i="26"/>
  <c r="BG563" i="26"/>
  <c r="BG562" i="26"/>
  <c r="BG561" i="26"/>
  <c r="BG560" i="26"/>
  <c r="BG559" i="26"/>
  <c r="BG558" i="26"/>
  <c r="BG557" i="26"/>
  <c r="BG556" i="26"/>
  <c r="BG555" i="26"/>
  <c r="BG554" i="26"/>
  <c r="BG553" i="26"/>
  <c r="BG549" i="26"/>
  <c r="BG548" i="26"/>
  <c r="BG547" i="26"/>
  <c r="BG546" i="26"/>
  <c r="BG545" i="26"/>
  <c r="BG544" i="26"/>
  <c r="BG543" i="26"/>
  <c r="BG542" i="26"/>
  <c r="BG541" i="26"/>
  <c r="BG540" i="26"/>
  <c r="BG539" i="26"/>
  <c r="BG538" i="26"/>
  <c r="BG537" i="26"/>
  <c r="BG536" i="26"/>
  <c r="BG535" i="26"/>
  <c r="BG534" i="26"/>
  <c r="BG533" i="26"/>
  <c r="BG532" i="26"/>
  <c r="BG531" i="26"/>
  <c r="BG530" i="26"/>
  <c r="BG529" i="26"/>
  <c r="BG528" i="26"/>
  <c r="BG527" i="26"/>
  <c r="BG526" i="26"/>
  <c r="BG525" i="26"/>
  <c r="BG524" i="26"/>
  <c r="BG552" i="26"/>
  <c r="BG582" i="26"/>
  <c r="BG590" i="26"/>
  <c r="BG523" i="26"/>
  <c r="BG522" i="26"/>
  <c r="BG521" i="26"/>
  <c r="BG520" i="26"/>
  <c r="BG519" i="26"/>
  <c r="BG518" i="26"/>
  <c r="BG517" i="26"/>
  <c r="BG516" i="26"/>
  <c r="BG515" i="26"/>
  <c r="BG514" i="26"/>
  <c r="BG513" i="26"/>
  <c r="BG512" i="26"/>
  <c r="BG511" i="26"/>
  <c r="BG510" i="26"/>
  <c r="BG509" i="26"/>
  <c r="BG508" i="26"/>
  <c r="BG507" i="26"/>
  <c r="BG506" i="26"/>
  <c r="BG505" i="26"/>
  <c r="BG504" i="26"/>
  <c r="BG503" i="26"/>
  <c r="BG502" i="26"/>
  <c r="BG501" i="26"/>
  <c r="BG500" i="26"/>
  <c r="BG499" i="26"/>
  <c r="BG498" i="26"/>
  <c r="BG497" i="26"/>
  <c r="BG496" i="26"/>
  <c r="BG495" i="26"/>
  <c r="BG494" i="26"/>
  <c r="BG493" i="26"/>
  <c r="BG492" i="26"/>
  <c r="BG491" i="26"/>
  <c r="BG490" i="26"/>
  <c r="BG489" i="26"/>
  <c r="BG488" i="26"/>
  <c r="BG487" i="26"/>
  <c r="BG486" i="26"/>
  <c r="BG485" i="26"/>
  <c r="BG484" i="26"/>
  <c r="BG483" i="26"/>
  <c r="BQ264" i="26"/>
  <c r="BQ265" i="26"/>
  <c r="BP264" i="26"/>
  <c r="BP265" i="26"/>
  <c r="AT18" i="17" l="1"/>
  <c r="BF26" i="79"/>
  <c r="BF83" i="82"/>
  <c r="BF83" i="81"/>
  <c r="BB44" i="73"/>
  <c r="BB45" i="73" s="1"/>
  <c r="BB49" i="73" s="1"/>
  <c r="BC57" i="71"/>
  <c r="BC25" i="82"/>
  <c r="BC37" i="82" s="1"/>
  <c r="BC56" i="82" s="1"/>
  <c r="BD33" i="71"/>
  <c r="BD19" i="82" s="1"/>
  <c r="BD25" i="82" s="1"/>
  <c r="BB33" i="82"/>
  <c r="BB52" i="82" s="1"/>
  <c r="BB73" i="82" s="1"/>
  <c r="BB79" i="82" s="1"/>
  <c r="BB37" i="82"/>
  <c r="BB56" i="82" s="1"/>
  <c r="BB45" i="82"/>
  <c r="BB64" i="82" s="1"/>
  <c r="BB41" i="82"/>
  <c r="BB60" i="82" s="1"/>
  <c r="BC41" i="73"/>
  <c r="BB76" i="82"/>
  <c r="BC33" i="82"/>
  <c r="BC52" i="82" s="1"/>
  <c r="BF9" i="81"/>
  <c r="BF9" i="82"/>
  <c r="BE8" i="81"/>
  <c r="BE8" i="82"/>
  <c r="AZ80" i="82"/>
  <c r="AZ85" i="82"/>
  <c r="BA73" i="82"/>
  <c r="BA79" i="82" s="1"/>
  <c r="BA75" i="82"/>
  <c r="BA77" i="82" s="1"/>
  <c r="BA78" i="82" s="1"/>
  <c r="AB37" i="67"/>
  <c r="BE18" i="77"/>
  <c r="BE22" i="77" s="1"/>
  <c r="BE14" i="71"/>
  <c r="BE14" i="73"/>
  <c r="BE30" i="73" s="1"/>
  <c r="BE13" i="82" s="1"/>
  <c r="BD41" i="73"/>
  <c r="BF71" i="2"/>
  <c r="N38" i="67"/>
  <c r="A39" i="67"/>
  <c r="O39" i="67" s="1"/>
  <c r="BA40" i="72"/>
  <c r="BA42" i="72" s="1"/>
  <c r="AZ46" i="72"/>
  <c r="BA45" i="73"/>
  <c r="BA49" i="73" s="1"/>
  <c r="AB22" i="67"/>
  <c r="Q22" i="67"/>
  <c r="AB30" i="67"/>
  <c r="Q30" i="67"/>
  <c r="AB25" i="67"/>
  <c r="Q25" i="67"/>
  <c r="AB10" i="67"/>
  <c r="Q10" i="67"/>
  <c r="AB18" i="67"/>
  <c r="Q18" i="67"/>
  <c r="AB13" i="67"/>
  <c r="Q13" i="67"/>
  <c r="AR45" i="26"/>
  <c r="AR23" i="17" s="1"/>
  <c r="AS43" i="26"/>
  <c r="AB33" i="67"/>
  <c r="Q33" i="67"/>
  <c r="BE8" i="77"/>
  <c r="BE8" i="73"/>
  <c r="BE8" i="71"/>
  <c r="BE8" i="79"/>
  <c r="BE8" i="72"/>
  <c r="Q24" i="67"/>
  <c r="AB24" i="67"/>
  <c r="BF21" i="77"/>
  <c r="BF45" i="72"/>
  <c r="BF48" i="73"/>
  <c r="BF67" i="71"/>
  <c r="BF39" i="17"/>
  <c r="BF28" i="17"/>
  <c r="AB21" i="67"/>
  <c r="Q21" i="67"/>
  <c r="AB29" i="67"/>
  <c r="Q29" i="67"/>
  <c r="AB12" i="67"/>
  <c r="Q12" i="67"/>
  <c r="BG31" i="26"/>
  <c r="BG84" i="82" s="1"/>
  <c r="BH26" i="26"/>
  <c r="BG30" i="26"/>
  <c r="Q9" i="67"/>
  <c r="AB9" i="67"/>
  <c r="AB17" i="67"/>
  <c r="Q17" i="67"/>
  <c r="AB36" i="67"/>
  <c r="Q36" i="67"/>
  <c r="BF9" i="77"/>
  <c r="BF9" i="73"/>
  <c r="BF9" i="72"/>
  <c r="BF9" i="79"/>
  <c r="BF9" i="71"/>
  <c r="BF416" i="26"/>
  <c r="BF420" i="26"/>
  <c r="BF356" i="26"/>
  <c r="BF403" i="26"/>
  <c r="BF389" i="26"/>
  <c r="BF361" i="26"/>
  <c r="BF342" i="26"/>
  <c r="BF320" i="26"/>
  <c r="BF336" i="26"/>
  <c r="BF327" i="26"/>
  <c r="BF313" i="26"/>
  <c r="BF427" i="26"/>
  <c r="BF431" i="26"/>
  <c r="BF418" i="26"/>
  <c r="BF391" i="26"/>
  <c r="BF377" i="26"/>
  <c r="BF415" i="26"/>
  <c r="BF323" i="26"/>
  <c r="BF308" i="26"/>
  <c r="BF329" i="26"/>
  <c r="BF315" i="26"/>
  <c r="BF325" i="26"/>
  <c r="BG302" i="26"/>
  <c r="BF429" i="26"/>
  <c r="BF405" i="26"/>
  <c r="BF379" i="26"/>
  <c r="BF363" i="26"/>
  <c r="BF410" i="26"/>
  <c r="BF311" i="26"/>
  <c r="BF384" i="26"/>
  <c r="BF317" i="26"/>
  <c r="BF303" i="26"/>
  <c r="BF344" i="26"/>
  <c r="BF426" i="26"/>
  <c r="BF417" i="26"/>
  <c r="BF393" i="26"/>
  <c r="BF365" i="26"/>
  <c r="BF412" i="26"/>
  <c r="BF398" i="26"/>
  <c r="BF408" i="26"/>
  <c r="BF350" i="26"/>
  <c r="BF305" i="26"/>
  <c r="BF430" i="26"/>
  <c r="BF332" i="26"/>
  <c r="BF425" i="26"/>
  <c r="BF407" i="26"/>
  <c r="BF381" i="26"/>
  <c r="BF353" i="26"/>
  <c r="BF400" i="26"/>
  <c r="BF386" i="26"/>
  <c r="BF341" i="26"/>
  <c r="BF338" i="26"/>
  <c r="BF352" i="26"/>
  <c r="BF345" i="26"/>
  <c r="BF421" i="26"/>
  <c r="BF424" i="26"/>
  <c r="BF395" i="26"/>
  <c r="BF367" i="26"/>
  <c r="BF414" i="26"/>
  <c r="BF388" i="26"/>
  <c r="BF374" i="26"/>
  <c r="BF322" i="26"/>
  <c r="BF319" i="26"/>
  <c r="BF347" i="26"/>
  <c r="BF333" i="26"/>
  <c r="BF358" i="26"/>
  <c r="BF435" i="26"/>
  <c r="BF383" i="26"/>
  <c r="BF355" i="26"/>
  <c r="BF402" i="26"/>
  <c r="BF376" i="26"/>
  <c r="BF360" i="26"/>
  <c r="BF310" i="26"/>
  <c r="BF307" i="26"/>
  <c r="BF335" i="26"/>
  <c r="BF326" i="26"/>
  <c r="BF396" i="26"/>
  <c r="BF423" i="26"/>
  <c r="BF371" i="26"/>
  <c r="BF404" i="26"/>
  <c r="BF390" i="26"/>
  <c r="BF362" i="26"/>
  <c r="BF409" i="26"/>
  <c r="BF340" i="26"/>
  <c r="BF349" i="26"/>
  <c r="BF328" i="26"/>
  <c r="BF314" i="26"/>
  <c r="BF372" i="26"/>
  <c r="BF434" i="26"/>
  <c r="BF406" i="26"/>
  <c r="BF392" i="26"/>
  <c r="BF378" i="26"/>
  <c r="BF411" i="26"/>
  <c r="BF397" i="26"/>
  <c r="BF321" i="26"/>
  <c r="BF337" i="26"/>
  <c r="BF316" i="26"/>
  <c r="BF343" i="26"/>
  <c r="BF330" i="26"/>
  <c r="BF422" i="26"/>
  <c r="BF394" i="26"/>
  <c r="BF380" i="26"/>
  <c r="BF364" i="26"/>
  <c r="BF399" i="26"/>
  <c r="BF385" i="26"/>
  <c r="BF309" i="26"/>
  <c r="BF318" i="26"/>
  <c r="BF304" i="26"/>
  <c r="BF331" i="26"/>
  <c r="BF357" i="26"/>
  <c r="BF436" i="26"/>
  <c r="BF433" i="26"/>
  <c r="BF382" i="26"/>
  <c r="BF366" i="26"/>
  <c r="BF413" i="26"/>
  <c r="BF387" i="26"/>
  <c r="BF373" i="26"/>
  <c r="BF351" i="26"/>
  <c r="BF306" i="26"/>
  <c r="BF346" i="26"/>
  <c r="BF324" i="26"/>
  <c r="BF419" i="26"/>
  <c r="BF428" i="26"/>
  <c r="BF432" i="26"/>
  <c r="BF368" i="26"/>
  <c r="BF354" i="26"/>
  <c r="BF401" i="26"/>
  <c r="BF375" i="26"/>
  <c r="BF359" i="26"/>
  <c r="BF339" i="26"/>
  <c r="BF348" i="26"/>
  <c r="BF334" i="26"/>
  <c r="BF312" i="26"/>
  <c r="AB32" i="67"/>
  <c r="Q32" i="67"/>
  <c r="BF41" i="17"/>
  <c r="AB20" i="67"/>
  <c r="Q20" i="67"/>
  <c r="AB28" i="67"/>
  <c r="Q28" i="67"/>
  <c r="AB8" i="67"/>
  <c r="Q8" i="67"/>
  <c r="Q16" i="67"/>
  <c r="AB16" i="67"/>
  <c r="Q35" i="67"/>
  <c r="AB35" i="67"/>
  <c r="AB31" i="67"/>
  <c r="Q31" i="67"/>
  <c r="AB27" i="67"/>
  <c r="Q27" i="67"/>
  <c r="Q37" i="67"/>
  <c r="AB23" i="67"/>
  <c r="Q23" i="67"/>
  <c r="AB19" i="67"/>
  <c r="Q19" i="67"/>
  <c r="AB15" i="67"/>
  <c r="Q15" i="67"/>
  <c r="BB64" i="71"/>
  <c r="BB68" i="71" s="1"/>
  <c r="Q11" i="67"/>
  <c r="AB11" i="67"/>
  <c r="BF8" i="17"/>
  <c r="BG25" i="26"/>
  <c r="BF12" i="2"/>
  <c r="AB26" i="67"/>
  <c r="Q26" i="67"/>
  <c r="AB34" i="67"/>
  <c r="Q34" i="67"/>
  <c r="AB14" i="67"/>
  <c r="Q14" i="67"/>
  <c r="B40" i="67"/>
  <c r="E39" i="67"/>
  <c r="BH1037" i="26"/>
  <c r="BH1036" i="26"/>
  <c r="BH1035" i="26"/>
  <c r="BH1034" i="26"/>
  <c r="BH1033" i="26"/>
  <c r="BH1032" i="26"/>
  <c r="BH1031" i="26"/>
  <c r="BH1030" i="26"/>
  <c r="BH1029" i="26"/>
  <c r="BH1028" i="26"/>
  <c r="BH1027" i="26"/>
  <c r="BH1026" i="26"/>
  <c r="BH1025" i="26"/>
  <c r="BH1024" i="26"/>
  <c r="BH1023" i="26"/>
  <c r="BI482" i="26"/>
  <c r="BH1022" i="26"/>
  <c r="BH1021" i="26"/>
  <c r="BH1020" i="26"/>
  <c r="BH1019" i="26"/>
  <c r="BH1018" i="26"/>
  <c r="BH1017" i="26"/>
  <c r="BH1016" i="26"/>
  <c r="BH1015" i="26"/>
  <c r="BH1014" i="26"/>
  <c r="BH1013" i="26"/>
  <c r="BH1038" i="26"/>
  <c r="BH1011" i="26"/>
  <c r="BH994" i="26"/>
  <c r="BH993" i="26"/>
  <c r="BH992" i="26"/>
  <c r="BH991" i="26"/>
  <c r="BH990" i="26"/>
  <c r="BH989" i="26"/>
  <c r="BH988" i="26"/>
  <c r="BH987" i="26"/>
  <c r="BH986" i="26"/>
  <c r="BH985" i="26"/>
  <c r="BH984" i="26"/>
  <c r="BH1008" i="26"/>
  <c r="BH1007" i="26"/>
  <c r="BH1006" i="26"/>
  <c r="BH1005" i="26"/>
  <c r="BH1004" i="26"/>
  <c r="BH1003" i="26"/>
  <c r="BH1002" i="26"/>
  <c r="BH1001" i="26"/>
  <c r="BH1000" i="26"/>
  <c r="BH999" i="26"/>
  <c r="BH1009" i="26"/>
  <c r="BH997" i="26"/>
  <c r="BH1012" i="26"/>
  <c r="BH998" i="26"/>
  <c r="BH995" i="26"/>
  <c r="BH1010" i="26"/>
  <c r="BH996" i="26"/>
  <c r="BH982" i="26"/>
  <c r="BH983" i="26"/>
  <c r="BH981" i="26"/>
  <c r="BH980" i="26"/>
  <c r="BH979" i="26"/>
  <c r="BH978" i="26"/>
  <c r="BH977" i="26"/>
  <c r="BH976" i="26"/>
  <c r="BH975" i="26"/>
  <c r="BH974" i="26"/>
  <c r="BH973" i="26"/>
  <c r="BH966" i="26"/>
  <c r="BH965" i="26"/>
  <c r="BH964" i="26"/>
  <c r="BH963" i="26"/>
  <c r="BH962" i="26"/>
  <c r="BH961" i="26"/>
  <c r="BH960" i="26"/>
  <c r="BH959" i="26"/>
  <c r="BH958" i="26"/>
  <c r="BH957" i="26"/>
  <c r="BH956" i="26"/>
  <c r="BH968" i="26"/>
  <c r="BH967" i="26"/>
  <c r="BH972" i="26"/>
  <c r="BH969" i="26"/>
  <c r="BH952" i="26"/>
  <c r="BH951" i="26"/>
  <c r="BH950" i="26"/>
  <c r="BH949" i="26"/>
  <c r="BH948" i="26"/>
  <c r="BH947" i="26"/>
  <c r="BH946" i="26"/>
  <c r="BH945" i="26"/>
  <c r="BH944" i="26"/>
  <c r="BH954" i="26"/>
  <c r="BH955" i="26"/>
  <c r="BH953" i="26"/>
  <c r="BH941" i="26"/>
  <c r="BH943" i="26"/>
  <c r="BH942" i="26"/>
  <c r="BH940" i="26"/>
  <c r="BH939" i="26"/>
  <c r="BH938" i="26"/>
  <c r="BH937" i="26"/>
  <c r="BH936" i="26"/>
  <c r="BH935" i="26"/>
  <c r="BH934" i="26"/>
  <c r="BH933" i="26"/>
  <c r="BH932" i="26"/>
  <c r="BH931" i="26"/>
  <c r="BH930" i="26"/>
  <c r="BH929" i="26"/>
  <c r="BH924" i="26"/>
  <c r="BH922" i="26"/>
  <c r="BH928" i="26"/>
  <c r="BH926" i="26"/>
  <c r="BH927" i="26"/>
  <c r="BH925" i="26"/>
  <c r="BH923" i="26"/>
  <c r="BH921" i="26"/>
  <c r="BH920" i="26"/>
  <c r="BH919" i="26"/>
  <c r="BH918" i="26"/>
  <c r="BH917" i="26"/>
  <c r="BH916" i="26"/>
  <c r="BH915" i="26"/>
  <c r="BH914" i="26"/>
  <c r="BH913" i="26"/>
  <c r="BH912" i="26"/>
  <c r="BH911" i="26"/>
  <c r="BH910" i="26"/>
  <c r="BH909" i="26"/>
  <c r="BH908" i="26"/>
  <c r="BH907" i="26"/>
  <c r="BH906" i="26"/>
  <c r="BH905" i="26"/>
  <c r="BH904" i="26"/>
  <c r="BH903" i="26"/>
  <c r="BH898" i="26"/>
  <c r="BH893" i="26"/>
  <c r="BH895" i="26"/>
  <c r="BH897" i="26"/>
  <c r="BH894" i="26"/>
  <c r="BH892" i="26"/>
  <c r="BH890" i="26"/>
  <c r="BH889" i="26"/>
  <c r="BH888" i="26"/>
  <c r="BH887" i="26"/>
  <c r="BH886" i="26"/>
  <c r="BH896" i="26"/>
  <c r="BH885" i="26"/>
  <c r="BH884" i="26"/>
  <c r="BH883" i="26"/>
  <c r="BH882" i="26"/>
  <c r="BH881" i="26"/>
  <c r="BH880" i="26"/>
  <c r="BH879" i="26"/>
  <c r="BH878" i="26"/>
  <c r="BH877" i="26"/>
  <c r="BH876" i="26"/>
  <c r="BH875" i="26"/>
  <c r="BH891" i="26"/>
  <c r="BH873" i="26"/>
  <c r="BH872" i="26"/>
  <c r="BH871" i="26"/>
  <c r="BH870" i="26"/>
  <c r="BH869" i="26"/>
  <c r="BH868" i="26"/>
  <c r="BH867" i="26"/>
  <c r="BH866" i="26"/>
  <c r="BH865" i="26"/>
  <c r="BH864" i="26"/>
  <c r="BH863" i="26"/>
  <c r="BH862" i="26"/>
  <c r="BH861" i="26"/>
  <c r="BH860" i="26"/>
  <c r="BH859" i="26"/>
  <c r="BH858" i="26"/>
  <c r="BH857" i="26"/>
  <c r="BH856" i="26"/>
  <c r="BH855" i="26"/>
  <c r="BH854" i="26"/>
  <c r="BH853" i="26"/>
  <c r="BH852" i="26"/>
  <c r="BH851" i="26"/>
  <c r="BH850" i="26"/>
  <c r="BH849" i="26"/>
  <c r="BH848" i="26"/>
  <c r="BH847" i="26"/>
  <c r="BH846" i="26"/>
  <c r="BH845" i="26"/>
  <c r="BH844" i="26"/>
  <c r="BH843" i="26"/>
  <c r="BH874" i="26"/>
  <c r="BH829" i="26"/>
  <c r="BH828" i="26"/>
  <c r="BH827" i="26"/>
  <c r="BH826" i="26"/>
  <c r="BH825" i="26"/>
  <c r="BH824" i="26"/>
  <c r="BH823" i="26"/>
  <c r="BH822" i="26"/>
  <c r="BH821" i="26"/>
  <c r="BH820" i="26"/>
  <c r="BH819" i="26"/>
  <c r="BH818" i="26"/>
  <c r="BH817" i="26"/>
  <c r="BH816" i="26"/>
  <c r="BH815" i="26"/>
  <c r="BH814" i="26"/>
  <c r="BH813" i="26"/>
  <c r="BH812" i="26"/>
  <c r="BH811" i="26"/>
  <c r="BH841" i="26"/>
  <c r="BH840" i="26"/>
  <c r="BH839" i="26"/>
  <c r="BH838" i="26"/>
  <c r="BH837" i="26"/>
  <c r="BH836" i="26"/>
  <c r="BH835" i="26"/>
  <c r="BH834" i="26"/>
  <c r="BH833" i="26"/>
  <c r="BH832" i="26"/>
  <c r="BH842" i="26"/>
  <c r="BH810" i="26"/>
  <c r="BH809" i="26"/>
  <c r="BH808" i="26"/>
  <c r="BH807" i="26"/>
  <c r="BH806" i="26"/>
  <c r="BH805" i="26"/>
  <c r="BH804" i="26"/>
  <c r="BH803" i="26"/>
  <c r="BH802" i="26"/>
  <c r="BH801" i="26"/>
  <c r="BH800" i="26"/>
  <c r="BH799" i="26"/>
  <c r="BH798" i="26"/>
  <c r="BH797" i="26"/>
  <c r="BH796" i="26"/>
  <c r="BH795" i="26"/>
  <c r="BH794" i="26"/>
  <c r="BH793" i="26"/>
  <c r="BH792" i="26"/>
  <c r="BH791" i="26"/>
  <c r="BH790" i="26"/>
  <c r="BH789" i="26"/>
  <c r="BH788" i="26"/>
  <c r="BH787" i="26"/>
  <c r="BH786" i="26"/>
  <c r="BH785" i="26"/>
  <c r="BH784" i="26"/>
  <c r="BH783" i="26"/>
  <c r="BH782" i="26"/>
  <c r="BH781" i="26"/>
  <c r="BH780" i="26"/>
  <c r="BH779" i="26"/>
  <c r="BH778" i="26"/>
  <c r="BH777" i="26"/>
  <c r="BH776" i="26"/>
  <c r="BH775" i="26"/>
  <c r="BH774" i="26"/>
  <c r="BH773" i="26"/>
  <c r="BH772" i="26"/>
  <c r="BH771" i="26"/>
  <c r="BH770" i="26"/>
  <c r="BH769" i="26"/>
  <c r="BH768" i="26"/>
  <c r="BH767" i="26"/>
  <c r="BH766" i="26"/>
  <c r="BH765" i="26"/>
  <c r="BH764" i="26"/>
  <c r="BH763" i="26"/>
  <c r="BH757" i="26"/>
  <c r="BH754" i="26"/>
  <c r="BH751" i="26"/>
  <c r="BH748" i="26"/>
  <c r="BH745" i="26"/>
  <c r="BH742" i="26"/>
  <c r="BH739" i="26"/>
  <c r="BH736" i="26"/>
  <c r="BH735" i="26"/>
  <c r="BH758" i="26"/>
  <c r="BH755" i="26"/>
  <c r="BH752" i="26"/>
  <c r="BH749" i="26"/>
  <c r="BH746" i="26"/>
  <c r="BH743" i="26"/>
  <c r="BH740" i="26"/>
  <c r="BH737" i="26"/>
  <c r="BH734" i="26"/>
  <c r="BH733" i="26"/>
  <c r="BH732" i="26"/>
  <c r="BH731" i="26"/>
  <c r="BH730" i="26"/>
  <c r="BH729" i="26"/>
  <c r="BH728" i="26"/>
  <c r="BH727" i="26"/>
  <c r="BH726" i="26"/>
  <c r="BH725" i="26"/>
  <c r="BH724" i="26"/>
  <c r="BH723" i="26"/>
  <c r="BH722" i="26"/>
  <c r="BH721" i="26"/>
  <c r="BH720" i="26"/>
  <c r="BH719" i="26"/>
  <c r="BH718" i="26"/>
  <c r="BH717" i="26"/>
  <c r="BH716" i="26"/>
  <c r="BH715" i="26"/>
  <c r="BH714" i="26"/>
  <c r="BH713" i="26"/>
  <c r="BH712" i="26"/>
  <c r="BH711" i="26"/>
  <c r="BH710" i="26"/>
  <c r="BH709" i="26"/>
  <c r="BH708" i="26"/>
  <c r="BH707" i="26"/>
  <c r="BH706" i="26"/>
  <c r="BH705" i="26"/>
  <c r="BH704" i="26"/>
  <c r="BH756" i="26"/>
  <c r="BH753" i="26"/>
  <c r="BH750" i="26"/>
  <c r="BH747" i="26"/>
  <c r="BH744" i="26"/>
  <c r="BH741" i="26"/>
  <c r="BH738" i="26"/>
  <c r="BH689" i="26"/>
  <c r="BH688" i="26"/>
  <c r="BH687" i="26"/>
  <c r="BH686" i="26"/>
  <c r="BH685" i="26"/>
  <c r="BH684" i="26"/>
  <c r="BH683" i="26"/>
  <c r="BH682" i="26"/>
  <c r="BH703" i="26"/>
  <c r="BH702" i="26"/>
  <c r="BH701" i="26"/>
  <c r="BH700" i="26"/>
  <c r="BH699" i="26"/>
  <c r="BH698" i="26"/>
  <c r="BH697" i="26"/>
  <c r="BH696" i="26"/>
  <c r="BH695" i="26"/>
  <c r="BH694" i="26"/>
  <c r="BH693" i="26"/>
  <c r="BH692" i="26"/>
  <c r="BH672" i="26"/>
  <c r="BH679" i="26"/>
  <c r="BH680" i="26"/>
  <c r="BH671" i="26"/>
  <c r="BH670" i="26"/>
  <c r="BH669" i="26"/>
  <c r="BH668" i="26"/>
  <c r="BH667" i="26"/>
  <c r="BH666" i="26"/>
  <c r="BH665" i="26"/>
  <c r="BH664" i="26"/>
  <c r="BH663" i="26"/>
  <c r="BH662" i="26"/>
  <c r="BH661" i="26"/>
  <c r="BH660" i="26"/>
  <c r="BH659" i="26"/>
  <c r="BH658" i="26"/>
  <c r="BH657" i="26"/>
  <c r="BH656" i="26"/>
  <c r="BH655" i="26"/>
  <c r="BH654" i="26"/>
  <c r="BH653" i="26"/>
  <c r="BH652" i="26"/>
  <c r="BH676" i="26"/>
  <c r="BH681" i="26"/>
  <c r="BH677" i="26"/>
  <c r="BH678" i="26"/>
  <c r="BH673" i="26"/>
  <c r="BH651" i="26"/>
  <c r="BH645" i="26"/>
  <c r="BH644" i="26"/>
  <c r="BH643" i="26"/>
  <c r="BH642" i="26"/>
  <c r="BH641" i="26"/>
  <c r="BH640" i="26"/>
  <c r="BH639" i="26"/>
  <c r="BH638" i="26"/>
  <c r="BH637" i="26"/>
  <c r="BH636" i="26"/>
  <c r="BH635" i="26"/>
  <c r="BH634" i="26"/>
  <c r="BH633" i="26"/>
  <c r="BH632" i="26"/>
  <c r="BH631" i="26"/>
  <c r="BH630" i="26"/>
  <c r="BH629" i="26"/>
  <c r="BH628" i="26"/>
  <c r="BH627" i="26"/>
  <c r="BH626" i="26"/>
  <c r="BH625" i="26"/>
  <c r="BH624" i="26"/>
  <c r="BH623" i="26"/>
  <c r="BH674" i="26"/>
  <c r="BH650" i="26"/>
  <c r="BH646" i="26"/>
  <c r="BH675" i="26"/>
  <c r="BH648" i="26"/>
  <c r="BH647" i="26"/>
  <c r="BH618" i="26"/>
  <c r="BH615" i="26"/>
  <c r="BH613" i="26"/>
  <c r="BH617" i="26"/>
  <c r="BH649" i="26"/>
  <c r="BH612" i="26"/>
  <c r="BH611" i="26"/>
  <c r="BH610" i="26"/>
  <c r="BH609" i="26"/>
  <c r="BH608" i="26"/>
  <c r="BH607" i="26"/>
  <c r="BH606" i="26"/>
  <c r="BH605" i="26"/>
  <c r="BH604" i="26"/>
  <c r="BH603" i="26"/>
  <c r="BH602" i="26"/>
  <c r="BH601" i="26"/>
  <c r="BH600" i="26"/>
  <c r="BH599" i="26"/>
  <c r="BH598" i="26"/>
  <c r="BH597" i="26"/>
  <c r="BH596" i="26"/>
  <c r="BH595" i="26"/>
  <c r="BH594" i="26"/>
  <c r="BH593" i="26"/>
  <c r="BH592" i="26"/>
  <c r="BH591" i="26"/>
  <c r="BH590" i="26"/>
  <c r="BH589" i="26"/>
  <c r="BH588" i="26"/>
  <c r="BH587" i="26"/>
  <c r="BH614" i="26"/>
  <c r="BH586" i="26"/>
  <c r="BH616" i="26"/>
  <c r="BH585" i="26"/>
  <c r="BH584" i="26"/>
  <c r="BH583" i="26"/>
  <c r="BH581" i="26"/>
  <c r="BH580" i="26"/>
  <c r="BH579" i="26"/>
  <c r="BH578" i="26"/>
  <c r="BH577" i="26"/>
  <c r="BH576" i="26"/>
  <c r="BH575" i="26"/>
  <c r="BH574" i="26"/>
  <c r="BH573" i="26"/>
  <c r="BH572" i="26"/>
  <c r="BH571" i="26"/>
  <c r="BH570" i="26"/>
  <c r="BH569" i="26"/>
  <c r="BH568" i="26"/>
  <c r="BH567" i="26"/>
  <c r="BH566" i="26"/>
  <c r="BH565" i="26"/>
  <c r="BH564" i="26"/>
  <c r="BH563" i="26"/>
  <c r="BH562" i="26"/>
  <c r="BH561" i="26"/>
  <c r="BH582" i="26"/>
  <c r="BH558" i="26"/>
  <c r="BH557" i="26"/>
  <c r="BH556" i="26"/>
  <c r="BH554" i="26"/>
  <c r="BH553" i="26"/>
  <c r="BH555" i="26"/>
  <c r="BH549" i="26"/>
  <c r="BH548" i="26"/>
  <c r="BH547" i="26"/>
  <c r="BH546" i="26"/>
  <c r="BH545" i="26"/>
  <c r="BH544" i="26"/>
  <c r="BH543" i="26"/>
  <c r="BH542" i="26"/>
  <c r="BH541" i="26"/>
  <c r="BH540" i="26"/>
  <c r="BH539" i="26"/>
  <c r="BH538" i="26"/>
  <c r="BH537" i="26"/>
  <c r="BH536" i="26"/>
  <c r="BH535" i="26"/>
  <c r="BH534" i="26"/>
  <c r="BH533" i="26"/>
  <c r="BH532" i="26"/>
  <c r="BH531" i="26"/>
  <c r="BH552" i="26"/>
  <c r="BH560" i="26"/>
  <c r="BH559" i="26"/>
  <c r="BH528" i="26"/>
  <c r="BH529" i="26"/>
  <c r="BH527" i="26"/>
  <c r="BH524" i="26"/>
  <c r="BH526" i="26"/>
  <c r="BH530" i="26"/>
  <c r="BH525" i="26"/>
  <c r="BH523" i="26"/>
  <c r="BH520" i="26"/>
  <c r="BH517" i="26"/>
  <c r="BH514" i="26"/>
  <c r="BH511" i="26"/>
  <c r="BH508" i="26"/>
  <c r="BH505" i="26"/>
  <c r="BH502" i="26"/>
  <c r="BH499" i="26"/>
  <c r="BH496" i="26"/>
  <c r="BH493" i="26"/>
  <c r="BH490" i="26"/>
  <c r="BH487" i="26"/>
  <c r="BH484" i="26"/>
  <c r="BH521" i="26"/>
  <c r="BH518" i="26"/>
  <c r="BH515" i="26"/>
  <c r="BH512" i="26"/>
  <c r="BH509" i="26"/>
  <c r="BH506" i="26"/>
  <c r="BH503" i="26"/>
  <c r="BH500" i="26"/>
  <c r="BH497" i="26"/>
  <c r="BH494" i="26"/>
  <c r="BH491" i="26"/>
  <c r="BH488" i="26"/>
  <c r="BH485" i="26"/>
  <c r="BH522" i="26"/>
  <c r="BH519" i="26"/>
  <c r="BH516" i="26"/>
  <c r="BH513" i="26"/>
  <c r="BH510" i="26"/>
  <c r="BH507" i="26"/>
  <c r="BH504" i="26"/>
  <c r="BH501" i="26"/>
  <c r="BH498" i="26"/>
  <c r="BH495" i="26"/>
  <c r="BH492" i="26"/>
  <c r="BH489" i="26"/>
  <c r="BH486" i="26"/>
  <c r="BH483" i="26"/>
  <c r="AU18" i="17" l="1"/>
  <c r="BG26" i="79"/>
  <c r="BG83" i="82"/>
  <c r="BG83" i="81"/>
  <c r="BC45" i="82"/>
  <c r="BC64" i="82" s="1"/>
  <c r="BD57" i="71"/>
  <c r="BC41" i="82"/>
  <c r="BC60" i="82" s="1"/>
  <c r="BF18" i="77"/>
  <c r="BF22" i="77" s="1"/>
  <c r="BE33" i="71"/>
  <c r="BE19" i="82" s="1"/>
  <c r="BE25" i="82" s="1"/>
  <c r="BG41" i="17"/>
  <c r="BC63" i="71"/>
  <c r="BC64" i="71" s="1"/>
  <c r="BC44" i="73"/>
  <c r="BF80" i="81"/>
  <c r="BF84" i="81" s="1"/>
  <c r="BG9" i="81"/>
  <c r="BG80" i="81" s="1"/>
  <c r="BG84" i="81" s="1"/>
  <c r="BG9" i="82"/>
  <c r="BD45" i="82"/>
  <c r="BD64" i="82" s="1"/>
  <c r="BD41" i="82"/>
  <c r="BD60" i="82" s="1"/>
  <c r="BD33" i="82"/>
  <c r="BD52" i="82" s="1"/>
  <c r="BD37" i="82"/>
  <c r="BD56" i="82" s="1"/>
  <c r="BA80" i="82"/>
  <c r="BA85" i="82"/>
  <c r="BC75" i="82"/>
  <c r="BF8" i="81"/>
  <c r="BF8" i="82"/>
  <c r="BC73" i="82"/>
  <c r="BC79" i="82" s="1"/>
  <c r="BC76" i="82"/>
  <c r="BB75" i="82"/>
  <c r="BB77" i="82" s="1"/>
  <c r="BB78" i="82" s="1"/>
  <c r="AB38" i="67"/>
  <c r="Q38" i="67"/>
  <c r="BE41" i="73"/>
  <c r="BF14" i="71"/>
  <c r="BF14" i="73"/>
  <c r="BF30" i="73" s="1"/>
  <c r="BF13" i="82" s="1"/>
  <c r="N39" i="67"/>
  <c r="BG71" i="2"/>
  <c r="A40" i="67"/>
  <c r="BD23" i="79"/>
  <c r="BD27" i="79" s="1"/>
  <c r="BA46" i="72"/>
  <c r="BG8" i="17"/>
  <c r="BH25" i="26"/>
  <c r="BG12" i="2"/>
  <c r="BG392" i="26"/>
  <c r="BG401" i="26"/>
  <c r="BG417" i="26"/>
  <c r="BG323" i="26"/>
  <c r="BG335" i="26"/>
  <c r="BG384" i="26"/>
  <c r="BG318" i="26"/>
  <c r="BG412" i="26"/>
  <c r="BG339" i="26"/>
  <c r="BG427" i="26"/>
  <c r="BG340" i="26"/>
  <c r="BG380" i="26"/>
  <c r="BG389" i="26"/>
  <c r="BG348" i="26"/>
  <c r="BG311" i="26"/>
  <c r="BG317" i="26"/>
  <c r="BG410" i="26"/>
  <c r="BG307" i="26"/>
  <c r="BG415" i="26"/>
  <c r="BG321" i="26"/>
  <c r="BG309" i="26"/>
  <c r="BG398" i="26"/>
  <c r="BG366" i="26"/>
  <c r="BG377" i="26"/>
  <c r="BG336" i="26"/>
  <c r="BG343" i="26"/>
  <c r="BG329" i="26"/>
  <c r="BG362" i="26"/>
  <c r="BG353" i="26"/>
  <c r="BG357" i="26"/>
  <c r="BG385" i="26"/>
  <c r="BG421" i="26"/>
  <c r="BG388" i="26"/>
  <c r="BG354" i="26"/>
  <c r="BG363" i="26"/>
  <c r="BG352" i="26"/>
  <c r="BG312" i="26"/>
  <c r="BG396" i="26"/>
  <c r="BG376" i="26"/>
  <c r="BG365" i="26"/>
  <c r="BG332" i="26"/>
  <c r="BG416" i="26"/>
  <c r="BG367" i="26"/>
  <c r="BG400" i="26"/>
  <c r="BG420" i="26"/>
  <c r="BG411" i="26"/>
  <c r="BG407" i="26"/>
  <c r="BG331" i="26"/>
  <c r="BG408" i="26"/>
  <c r="BG403" i="26"/>
  <c r="BG379" i="26"/>
  <c r="BG316" i="26"/>
  <c r="BG372" i="26"/>
  <c r="BG424" i="26"/>
  <c r="BG428" i="26"/>
  <c r="BG425" i="26"/>
  <c r="BG414" i="26"/>
  <c r="BG399" i="26"/>
  <c r="BG346" i="26"/>
  <c r="BG383" i="26"/>
  <c r="BG360" i="26"/>
  <c r="BG393" i="26"/>
  <c r="BG405" i="26"/>
  <c r="BG328" i="26"/>
  <c r="BG310" i="26"/>
  <c r="BG382" i="26"/>
  <c r="BG426" i="26"/>
  <c r="BH302" i="26"/>
  <c r="BG402" i="26"/>
  <c r="BG387" i="26"/>
  <c r="BG334" i="26"/>
  <c r="BG324" i="26"/>
  <c r="BG386" i="26"/>
  <c r="BG320" i="26"/>
  <c r="BG431" i="26"/>
  <c r="BG338" i="26"/>
  <c r="BG344" i="26"/>
  <c r="BG418" i="26"/>
  <c r="BG423" i="26"/>
  <c r="BG390" i="26"/>
  <c r="BG375" i="26"/>
  <c r="BG327" i="26"/>
  <c r="BG322" i="26"/>
  <c r="BG419" i="26"/>
  <c r="BG409" i="26"/>
  <c r="BG341" i="26"/>
  <c r="BG355" i="26"/>
  <c r="BG304" i="26"/>
  <c r="BG330" i="26"/>
  <c r="BG422" i="26"/>
  <c r="BG378" i="26"/>
  <c r="BG361" i="26"/>
  <c r="BG315" i="26"/>
  <c r="BG319" i="26"/>
  <c r="BG391" i="26"/>
  <c r="BG381" i="26"/>
  <c r="BG356" i="26"/>
  <c r="BG325" i="26"/>
  <c r="BG308" i="26"/>
  <c r="BG435" i="26"/>
  <c r="BG432" i="26"/>
  <c r="BG364" i="26"/>
  <c r="BG371" i="26"/>
  <c r="BG303" i="26"/>
  <c r="BG359" i="26"/>
  <c r="BG358" i="26"/>
  <c r="BG433" i="26"/>
  <c r="BG314" i="26"/>
  <c r="BG326" i="26"/>
  <c r="BG430" i="26"/>
  <c r="BG351" i="26"/>
  <c r="BG436" i="26"/>
  <c r="BG429" i="26"/>
  <c r="BG349" i="26"/>
  <c r="BG395" i="26"/>
  <c r="BG313" i="26"/>
  <c r="BG368" i="26"/>
  <c r="BG434" i="26"/>
  <c r="BG305" i="26"/>
  <c r="BG345" i="26"/>
  <c r="BG373" i="26"/>
  <c r="BG350" i="26"/>
  <c r="BG404" i="26"/>
  <c r="BG413" i="26"/>
  <c r="BG337" i="26"/>
  <c r="BG342" i="26"/>
  <c r="BG333" i="26"/>
  <c r="BG406" i="26"/>
  <c r="BG394" i="26"/>
  <c r="BG397" i="26"/>
  <c r="BG306" i="26"/>
  <c r="BG374" i="26"/>
  <c r="BG347" i="26"/>
  <c r="AS45" i="26"/>
  <c r="AS23" i="17" s="1"/>
  <c r="AT43" i="26"/>
  <c r="B41" i="67"/>
  <c r="E40" i="67"/>
  <c r="BB40" i="72"/>
  <c r="BB42" i="72" s="1"/>
  <c r="BG45" i="72"/>
  <c r="BG21" i="77"/>
  <c r="BG39" i="17"/>
  <c r="BG48" i="73"/>
  <c r="BG67" i="71"/>
  <c r="BG28" i="17"/>
  <c r="BI26" i="26"/>
  <c r="BH30" i="26"/>
  <c r="BH31" i="26"/>
  <c r="BH84" i="82" s="1"/>
  <c r="BG9" i="72"/>
  <c r="BG9" i="79"/>
  <c r="BG9" i="71"/>
  <c r="BG9" i="77"/>
  <c r="BG9" i="73"/>
  <c r="BF8" i="72"/>
  <c r="BF8" i="71"/>
  <c r="BF8" i="79"/>
  <c r="BF8" i="77"/>
  <c r="BF8" i="73"/>
  <c r="BJ482" i="26"/>
  <c r="BI1038" i="26"/>
  <c r="BI1037" i="26"/>
  <c r="BI1036" i="26"/>
  <c r="BI1035" i="26"/>
  <c r="BI1034" i="26"/>
  <c r="BI1033" i="26"/>
  <c r="BI1027" i="26"/>
  <c r="BI1028" i="26"/>
  <c r="BI1029" i="26"/>
  <c r="BI1030" i="26"/>
  <c r="BI1031" i="26"/>
  <c r="BI1022" i="26"/>
  <c r="BI1021" i="26"/>
  <c r="BI1020" i="26"/>
  <c r="BI1019" i="26"/>
  <c r="BI1018" i="26"/>
  <c r="BI1017" i="26"/>
  <c r="BI1016" i="26"/>
  <c r="BI1015" i="26"/>
  <c r="BI1014" i="26"/>
  <c r="BI1013" i="26"/>
  <c r="BI1012" i="26"/>
  <c r="BI1011" i="26"/>
  <c r="BI1010" i="26"/>
  <c r="BI1009" i="26"/>
  <c r="BI1032" i="26"/>
  <c r="BI1024" i="26"/>
  <c r="BI1026" i="26"/>
  <c r="BI1023" i="26"/>
  <c r="BI1025" i="26"/>
  <c r="BI1008" i="26"/>
  <c r="BI1007" i="26"/>
  <c r="BI1006" i="26"/>
  <c r="BI1005" i="26"/>
  <c r="BI1004" i="26"/>
  <c r="BI1003" i="26"/>
  <c r="BI1002" i="26"/>
  <c r="BI1001" i="26"/>
  <c r="BI1000" i="26"/>
  <c r="BI999" i="26"/>
  <c r="BI997" i="26"/>
  <c r="BI998" i="26"/>
  <c r="BI995" i="26"/>
  <c r="BI996" i="26"/>
  <c r="BI985" i="26"/>
  <c r="BI982" i="26"/>
  <c r="BI988" i="26"/>
  <c r="BI986" i="26"/>
  <c r="BI994" i="26"/>
  <c r="BI993" i="26"/>
  <c r="BI992" i="26"/>
  <c r="BI991" i="26"/>
  <c r="BI990" i="26"/>
  <c r="BI987" i="26"/>
  <c r="BI983" i="26"/>
  <c r="BI989" i="26"/>
  <c r="BI966" i="26"/>
  <c r="BI965" i="26"/>
  <c r="BI964" i="26"/>
  <c r="BI963" i="26"/>
  <c r="BI962" i="26"/>
  <c r="BI961" i="26"/>
  <c r="BI960" i="26"/>
  <c r="BI959" i="26"/>
  <c r="BI958" i="26"/>
  <c r="BI957" i="26"/>
  <c r="BI956" i="26"/>
  <c r="BI955" i="26"/>
  <c r="BI954" i="26"/>
  <c r="BI981" i="26"/>
  <c r="BI978" i="26"/>
  <c r="BI975" i="26"/>
  <c r="BI968" i="26"/>
  <c r="BI967" i="26"/>
  <c r="BI972" i="26"/>
  <c r="BI969" i="26"/>
  <c r="BI979" i="26"/>
  <c r="BI976" i="26"/>
  <c r="BI973" i="26"/>
  <c r="BI984" i="26"/>
  <c r="BI952" i="26"/>
  <c r="BI951" i="26"/>
  <c r="BI950" i="26"/>
  <c r="BI949" i="26"/>
  <c r="BI948" i="26"/>
  <c r="BI947" i="26"/>
  <c r="BI946" i="26"/>
  <c r="BI945" i="26"/>
  <c r="BI944" i="26"/>
  <c r="BI943" i="26"/>
  <c r="BI980" i="26"/>
  <c r="BI977" i="26"/>
  <c r="BI974" i="26"/>
  <c r="BI953" i="26"/>
  <c r="BI941" i="26"/>
  <c r="BI942" i="26"/>
  <c r="BI940" i="26"/>
  <c r="BI939" i="26"/>
  <c r="BI938" i="26"/>
  <c r="BI937" i="26"/>
  <c r="BI936" i="26"/>
  <c r="BI935" i="26"/>
  <c r="BI934" i="26"/>
  <c r="BI933" i="26"/>
  <c r="BI932" i="26"/>
  <c r="BI931" i="26"/>
  <c r="BI930" i="26"/>
  <c r="BI929" i="26"/>
  <c r="BI928" i="26"/>
  <c r="BI924" i="26"/>
  <c r="BI926" i="26"/>
  <c r="BI927" i="26"/>
  <c r="BI925" i="26"/>
  <c r="BI923" i="26"/>
  <c r="BI898" i="26"/>
  <c r="BI912" i="26"/>
  <c r="BI909" i="26"/>
  <c r="BI906" i="26"/>
  <c r="BI893" i="26"/>
  <c r="BI903" i="26"/>
  <c r="BI914" i="26"/>
  <c r="BI895" i="26"/>
  <c r="BI910" i="26"/>
  <c r="BI907" i="26"/>
  <c r="BI904" i="26"/>
  <c r="BI897" i="26"/>
  <c r="BI922" i="26"/>
  <c r="BI917" i="26"/>
  <c r="BI916" i="26"/>
  <c r="BI913" i="26"/>
  <c r="BI918" i="26"/>
  <c r="BI894" i="26"/>
  <c r="BI892" i="26"/>
  <c r="BI890" i="26"/>
  <c r="BI889" i="26"/>
  <c r="BI919" i="26"/>
  <c r="BI911" i="26"/>
  <c r="BI908" i="26"/>
  <c r="BI905" i="26"/>
  <c r="BI891" i="26"/>
  <c r="BI921" i="26"/>
  <c r="BI888" i="26"/>
  <c r="BI915" i="26"/>
  <c r="BI887" i="26"/>
  <c r="BI886" i="26"/>
  <c r="BI920" i="26"/>
  <c r="BI896" i="26"/>
  <c r="BI885" i="26"/>
  <c r="BI884" i="26"/>
  <c r="BI883" i="26"/>
  <c r="BI882" i="26"/>
  <c r="BI881" i="26"/>
  <c r="BI880" i="26"/>
  <c r="BI879" i="26"/>
  <c r="BI878" i="26"/>
  <c r="BI877" i="26"/>
  <c r="BI876" i="26"/>
  <c r="BI875" i="26"/>
  <c r="BI873" i="26"/>
  <c r="BI872" i="26"/>
  <c r="BI871" i="26"/>
  <c r="BI870" i="26"/>
  <c r="BI869" i="26"/>
  <c r="BI868" i="26"/>
  <c r="BI867" i="26"/>
  <c r="BI866" i="26"/>
  <c r="BI865" i="26"/>
  <c r="BI864" i="26"/>
  <c r="BI863" i="26"/>
  <c r="BI862" i="26"/>
  <c r="BI861" i="26"/>
  <c r="BI860" i="26"/>
  <c r="BI859" i="26"/>
  <c r="BI858" i="26"/>
  <c r="BI857" i="26"/>
  <c r="BI856" i="26"/>
  <c r="BI855" i="26"/>
  <c r="BI854" i="26"/>
  <c r="BI853" i="26"/>
  <c r="BI852" i="26"/>
  <c r="BI851" i="26"/>
  <c r="BI850" i="26"/>
  <c r="BI849" i="26"/>
  <c r="BI848" i="26"/>
  <c r="BI847" i="26"/>
  <c r="BI846" i="26"/>
  <c r="BI845" i="26"/>
  <c r="BI844" i="26"/>
  <c r="BI843" i="26"/>
  <c r="BI842" i="26"/>
  <c r="BI874" i="26"/>
  <c r="BI841" i="26"/>
  <c r="BI840" i="26"/>
  <c r="BI839" i="26"/>
  <c r="BI838" i="26"/>
  <c r="BI837" i="26"/>
  <c r="BI836" i="26"/>
  <c r="BI835" i="26"/>
  <c r="BI834" i="26"/>
  <c r="BI833" i="26"/>
  <c r="BI832" i="26"/>
  <c r="BI829" i="26"/>
  <c r="BI828" i="26"/>
  <c r="BI827" i="26"/>
  <c r="BI826" i="26"/>
  <c r="BI825" i="26"/>
  <c r="BI824" i="26"/>
  <c r="BI823" i="26"/>
  <c r="BI822" i="26"/>
  <c r="BI821" i="26"/>
  <c r="BI820" i="26"/>
  <c r="BI819" i="26"/>
  <c r="BI818" i="26"/>
  <c r="BI817" i="26"/>
  <c r="BI816" i="26"/>
  <c r="BI815" i="26"/>
  <c r="BI814" i="26"/>
  <c r="BI813" i="26"/>
  <c r="BI812" i="26"/>
  <c r="BI811" i="26"/>
  <c r="BI810" i="26"/>
  <c r="BI809" i="26"/>
  <c r="BI808" i="26"/>
  <c r="BI807" i="26"/>
  <c r="BI806" i="26"/>
  <c r="BI805" i="26"/>
  <c r="BI804" i="26"/>
  <c r="BI803" i="26"/>
  <c r="BI802" i="26"/>
  <c r="BI801" i="26"/>
  <c r="BI800" i="26"/>
  <c r="BI799" i="26"/>
  <c r="BI798" i="26"/>
  <c r="BI797" i="26"/>
  <c r="BI796" i="26"/>
  <c r="BI795" i="26"/>
  <c r="BI794" i="26"/>
  <c r="BI793" i="26"/>
  <c r="BI792" i="26"/>
  <c r="BI791" i="26"/>
  <c r="BI790" i="26"/>
  <c r="BI789" i="26"/>
  <c r="BI788" i="26"/>
  <c r="BI787" i="26"/>
  <c r="BI786" i="26"/>
  <c r="BI785" i="26"/>
  <c r="BI784" i="26"/>
  <c r="BI782" i="26"/>
  <c r="BI783" i="26"/>
  <c r="BI781" i="26"/>
  <c r="BI780" i="26"/>
  <c r="BI779" i="26"/>
  <c r="BI778" i="26"/>
  <c r="BI777" i="26"/>
  <c r="BI776" i="26"/>
  <c r="BI775" i="26"/>
  <c r="BI774" i="26"/>
  <c r="BI773" i="26"/>
  <c r="BI772" i="26"/>
  <c r="BI771" i="26"/>
  <c r="BI770" i="26"/>
  <c r="BI758" i="26"/>
  <c r="BI757" i="26"/>
  <c r="BI756" i="26"/>
  <c r="BI755" i="26"/>
  <c r="BI754" i="26"/>
  <c r="BI753" i="26"/>
  <c r="BI752" i="26"/>
  <c r="BI751" i="26"/>
  <c r="BI750" i="26"/>
  <c r="BI749" i="26"/>
  <c r="BI748" i="26"/>
  <c r="BI747" i="26"/>
  <c r="BI746" i="26"/>
  <c r="BI745" i="26"/>
  <c r="BI744" i="26"/>
  <c r="BI743" i="26"/>
  <c r="BI742" i="26"/>
  <c r="BI741" i="26"/>
  <c r="BI740" i="26"/>
  <c r="BI739" i="26"/>
  <c r="BI738" i="26"/>
  <c r="BI737" i="26"/>
  <c r="BI736" i="26"/>
  <c r="BI735" i="26"/>
  <c r="BI769" i="26"/>
  <c r="BI766" i="26"/>
  <c r="BI763" i="26"/>
  <c r="BI767" i="26"/>
  <c r="BI764" i="26"/>
  <c r="BI734" i="26"/>
  <c r="BI733" i="26"/>
  <c r="BI732" i="26"/>
  <c r="BI731" i="26"/>
  <c r="BI730" i="26"/>
  <c r="BI729" i="26"/>
  <c r="BI728" i="26"/>
  <c r="BI727" i="26"/>
  <c r="BI726" i="26"/>
  <c r="BI725" i="26"/>
  <c r="BI724" i="26"/>
  <c r="BI723" i="26"/>
  <c r="BI722" i="26"/>
  <c r="BI721" i="26"/>
  <c r="BI720" i="26"/>
  <c r="BI719" i="26"/>
  <c r="BI718" i="26"/>
  <c r="BI717" i="26"/>
  <c r="BI716" i="26"/>
  <c r="BI715" i="26"/>
  <c r="BI714" i="26"/>
  <c r="BI713" i="26"/>
  <c r="BI712" i="26"/>
  <c r="BI711" i="26"/>
  <c r="BI710" i="26"/>
  <c r="BI709" i="26"/>
  <c r="BI708" i="26"/>
  <c r="BI707" i="26"/>
  <c r="BI706" i="26"/>
  <c r="BI705" i="26"/>
  <c r="BI689" i="26"/>
  <c r="BI688" i="26"/>
  <c r="BI687" i="26"/>
  <c r="BI686" i="26"/>
  <c r="BI685" i="26"/>
  <c r="BI684" i="26"/>
  <c r="BI683" i="26"/>
  <c r="BI682" i="26"/>
  <c r="BI703" i="26"/>
  <c r="BI702" i="26"/>
  <c r="BI701" i="26"/>
  <c r="BI700" i="26"/>
  <c r="BI699" i="26"/>
  <c r="BI698" i="26"/>
  <c r="BI697" i="26"/>
  <c r="BI696" i="26"/>
  <c r="BI695" i="26"/>
  <c r="BI694" i="26"/>
  <c r="BI693" i="26"/>
  <c r="BI692" i="26"/>
  <c r="BI704" i="26"/>
  <c r="BI765" i="26"/>
  <c r="BI679" i="26"/>
  <c r="BI680" i="26"/>
  <c r="BI671" i="26"/>
  <c r="BI670" i="26"/>
  <c r="BI669" i="26"/>
  <c r="BI668" i="26"/>
  <c r="BI667" i="26"/>
  <c r="BI666" i="26"/>
  <c r="BI665" i="26"/>
  <c r="BI664" i="26"/>
  <c r="BI663" i="26"/>
  <c r="BI662" i="26"/>
  <c r="BI661" i="26"/>
  <c r="BI660" i="26"/>
  <c r="BI659" i="26"/>
  <c r="BI658" i="26"/>
  <c r="BI657" i="26"/>
  <c r="BI656" i="26"/>
  <c r="BI655" i="26"/>
  <c r="BI676" i="26"/>
  <c r="BI681" i="26"/>
  <c r="BI677" i="26"/>
  <c r="BI675" i="26"/>
  <c r="BI674" i="26"/>
  <c r="BI673" i="26"/>
  <c r="BI672" i="26"/>
  <c r="BI652" i="26"/>
  <c r="BI650" i="26"/>
  <c r="BI678" i="26"/>
  <c r="BI653" i="26"/>
  <c r="BI646" i="26"/>
  <c r="BI654" i="26"/>
  <c r="BI648" i="26"/>
  <c r="BI647" i="26"/>
  <c r="BI768" i="26"/>
  <c r="BI649" i="26"/>
  <c r="BI618" i="26"/>
  <c r="BI615" i="26"/>
  <c r="BI613" i="26"/>
  <c r="BI643" i="26"/>
  <c r="BI640" i="26"/>
  <c r="BI637" i="26"/>
  <c r="BI634" i="26"/>
  <c r="BI631" i="26"/>
  <c r="BI628" i="26"/>
  <c r="BI625" i="26"/>
  <c r="BI617" i="26"/>
  <c r="BI651" i="26"/>
  <c r="BI644" i="26"/>
  <c r="BI641" i="26"/>
  <c r="BI638" i="26"/>
  <c r="BI635" i="26"/>
  <c r="BI632" i="26"/>
  <c r="BI629" i="26"/>
  <c r="BI626" i="26"/>
  <c r="BI623" i="26"/>
  <c r="BI612" i="26"/>
  <c r="BI611" i="26"/>
  <c r="BI610" i="26"/>
  <c r="BI609" i="26"/>
  <c r="BI608" i="26"/>
  <c r="BI607" i="26"/>
  <c r="BI606" i="26"/>
  <c r="BI605" i="26"/>
  <c r="BI604" i="26"/>
  <c r="BI603" i="26"/>
  <c r="BI602" i="26"/>
  <c r="BI601" i="26"/>
  <c r="BI600" i="26"/>
  <c r="BI599" i="26"/>
  <c r="BI598" i="26"/>
  <c r="BI597" i="26"/>
  <c r="BI596" i="26"/>
  <c r="BI595" i="26"/>
  <c r="BI594" i="26"/>
  <c r="BI593" i="26"/>
  <c r="BI592" i="26"/>
  <c r="BI591" i="26"/>
  <c r="BI616" i="26"/>
  <c r="BI645" i="26"/>
  <c r="BI642" i="26"/>
  <c r="BI639" i="26"/>
  <c r="BI636" i="26"/>
  <c r="BI633" i="26"/>
  <c r="BI630" i="26"/>
  <c r="BI627" i="26"/>
  <c r="BI624" i="26"/>
  <c r="BI614" i="26"/>
  <c r="BI585" i="26"/>
  <c r="BI587" i="26"/>
  <c r="BI584" i="26"/>
  <c r="BI589" i="26"/>
  <c r="BI583" i="26"/>
  <c r="BI588" i="26"/>
  <c r="BI581" i="26"/>
  <c r="BI580" i="26"/>
  <c r="BI579" i="26"/>
  <c r="BI578" i="26"/>
  <c r="BI577" i="26"/>
  <c r="BI576" i="26"/>
  <c r="BI575" i="26"/>
  <c r="BI574" i="26"/>
  <c r="BI573" i="26"/>
  <c r="BI572" i="26"/>
  <c r="BI571" i="26"/>
  <c r="BI570" i="26"/>
  <c r="BI569" i="26"/>
  <c r="BI568" i="26"/>
  <c r="BI567" i="26"/>
  <c r="BI566" i="26"/>
  <c r="BI565" i="26"/>
  <c r="BI564" i="26"/>
  <c r="BI563" i="26"/>
  <c r="BI562" i="26"/>
  <c r="BI582" i="26"/>
  <c r="BI590" i="26"/>
  <c r="BI557" i="26"/>
  <c r="BI556" i="26"/>
  <c r="BI554" i="26"/>
  <c r="BI553" i="26"/>
  <c r="BI555" i="26"/>
  <c r="BI549" i="26"/>
  <c r="BI548" i="26"/>
  <c r="BI547" i="26"/>
  <c r="BI546" i="26"/>
  <c r="BI545" i="26"/>
  <c r="BI544" i="26"/>
  <c r="BI543" i="26"/>
  <c r="BI542" i="26"/>
  <c r="BI541" i="26"/>
  <c r="BI540" i="26"/>
  <c r="BI539" i="26"/>
  <c r="BI538" i="26"/>
  <c r="BI537" i="26"/>
  <c r="BI536" i="26"/>
  <c r="BI535" i="26"/>
  <c r="BI534" i="26"/>
  <c r="BI533" i="26"/>
  <c r="BI532" i="26"/>
  <c r="BI531" i="26"/>
  <c r="BI561" i="26"/>
  <c r="BI552" i="26"/>
  <c r="BI586" i="26"/>
  <c r="BI558" i="26"/>
  <c r="BI559" i="26"/>
  <c r="BI528" i="26"/>
  <c r="BI529" i="26"/>
  <c r="BI527" i="26"/>
  <c r="BI524" i="26"/>
  <c r="BI526" i="26"/>
  <c r="BI560" i="26"/>
  <c r="BI530" i="26"/>
  <c r="BI523" i="26"/>
  <c r="BI522" i="26"/>
  <c r="BI521" i="26"/>
  <c r="BI520" i="26"/>
  <c r="BI519" i="26"/>
  <c r="BI518" i="26"/>
  <c r="BI517" i="26"/>
  <c r="BI516" i="26"/>
  <c r="BI515" i="26"/>
  <c r="BI514" i="26"/>
  <c r="BI513" i="26"/>
  <c r="BI512" i="26"/>
  <c r="BI511" i="26"/>
  <c r="BI510" i="26"/>
  <c r="BI509" i="26"/>
  <c r="BI508" i="26"/>
  <c r="BI507" i="26"/>
  <c r="BI506" i="26"/>
  <c r="BI505" i="26"/>
  <c r="BI504" i="26"/>
  <c r="BI503" i="26"/>
  <c r="BI502" i="26"/>
  <c r="BI501" i="26"/>
  <c r="BI500" i="26"/>
  <c r="BI499" i="26"/>
  <c r="BI498" i="26"/>
  <c r="BI497" i="26"/>
  <c r="BI496" i="26"/>
  <c r="BI495" i="26"/>
  <c r="BI494" i="26"/>
  <c r="BI493" i="26"/>
  <c r="BI492" i="26"/>
  <c r="BI491" i="26"/>
  <c r="BI490" i="26"/>
  <c r="BI489" i="26"/>
  <c r="BI488" i="26"/>
  <c r="BI487" i="26"/>
  <c r="BI486" i="26"/>
  <c r="BI485" i="26"/>
  <c r="BI484" i="26"/>
  <c r="BI483" i="26"/>
  <c r="BI525" i="26"/>
  <c r="AV18" i="17" l="1"/>
  <c r="BH26" i="79"/>
  <c r="BH83" i="82"/>
  <c r="BH83" i="81"/>
  <c r="BE57" i="71"/>
  <c r="BE63" i="71" s="1"/>
  <c r="BG18" i="77"/>
  <c r="BG22" i="77" s="1"/>
  <c r="BD44" i="73"/>
  <c r="BF33" i="71"/>
  <c r="BF19" i="82" s="1"/>
  <c r="BF25" i="82" s="1"/>
  <c r="BD63" i="71"/>
  <c r="BD64" i="71" s="1"/>
  <c r="BB80" i="82"/>
  <c r="BB85" i="82"/>
  <c r="BC77" i="82"/>
  <c r="BC78" i="82" s="1"/>
  <c r="BE37" i="82"/>
  <c r="BE56" i="82" s="1"/>
  <c r="BE41" i="82"/>
  <c r="BE60" i="82" s="1"/>
  <c r="BE33" i="82"/>
  <c r="BE52" i="82" s="1"/>
  <c r="BE45" i="82"/>
  <c r="BE64" i="82" s="1"/>
  <c r="BG8" i="81"/>
  <c r="BG8" i="82"/>
  <c r="BD73" i="82"/>
  <c r="BD79" i="82" s="1"/>
  <c r="BD76" i="82"/>
  <c r="BD75" i="82"/>
  <c r="BH9" i="81"/>
  <c r="BH9" i="82"/>
  <c r="AB39" i="67"/>
  <c r="Q39" i="67"/>
  <c r="BG14" i="71"/>
  <c r="BG14" i="73"/>
  <c r="BG30" i="73" s="1"/>
  <c r="BG13" i="82" s="1"/>
  <c r="BF41" i="73"/>
  <c r="BH71" i="2"/>
  <c r="A41" i="67"/>
  <c r="BC68" i="71"/>
  <c r="BF23" i="79"/>
  <c r="BF27" i="79" s="1"/>
  <c r="BE23" i="79"/>
  <c r="BC40" i="72"/>
  <c r="BC42" i="72" s="1"/>
  <c r="E41" i="67"/>
  <c r="B42" i="67"/>
  <c r="BH48" i="73"/>
  <c r="BH67" i="71"/>
  <c r="BH45" i="72"/>
  <c r="BH28" i="17"/>
  <c r="BH39" i="17"/>
  <c r="BH21" i="77"/>
  <c r="AT45" i="26"/>
  <c r="AT23" i="17" s="1"/>
  <c r="AU43" i="26"/>
  <c r="BI31" i="26"/>
  <c r="BI84" i="82" s="1"/>
  <c r="BJ26" i="26"/>
  <c r="BI30" i="26"/>
  <c r="BH9" i="72"/>
  <c r="BH9" i="79"/>
  <c r="BH9" i="73"/>
  <c r="BH9" i="77"/>
  <c r="BH9" i="71"/>
  <c r="BG8" i="72"/>
  <c r="BG8" i="79"/>
  <c r="BG8" i="71"/>
  <c r="BG8" i="73"/>
  <c r="BG8" i="77"/>
  <c r="BH12" i="2"/>
  <c r="BI25" i="26"/>
  <c r="BH8" i="17"/>
  <c r="BH402" i="26"/>
  <c r="BH395" i="26"/>
  <c r="BH326" i="26"/>
  <c r="BH315" i="26"/>
  <c r="BH352" i="26"/>
  <c r="BH321" i="26"/>
  <c r="BH351" i="26"/>
  <c r="BH435" i="26"/>
  <c r="BH385" i="26"/>
  <c r="BH434" i="26"/>
  <c r="BH419" i="26"/>
  <c r="BH390" i="26"/>
  <c r="BH383" i="26"/>
  <c r="BH314" i="26"/>
  <c r="BH327" i="26"/>
  <c r="BH309" i="26"/>
  <c r="BH338" i="26"/>
  <c r="BH421" i="26"/>
  <c r="BH424" i="26"/>
  <c r="BH310" i="26"/>
  <c r="BH316" i="26"/>
  <c r="BH411" i="26"/>
  <c r="BI302" i="26"/>
  <c r="BH378" i="26"/>
  <c r="BH371" i="26"/>
  <c r="BH382" i="26"/>
  <c r="BH367" i="26"/>
  <c r="BH304" i="26"/>
  <c r="BH430" i="26"/>
  <c r="BH374" i="26"/>
  <c r="BH425" i="26"/>
  <c r="BH312" i="26"/>
  <c r="BH318" i="26"/>
  <c r="BH420" i="26"/>
  <c r="BH422" i="26"/>
  <c r="BH428" i="26"/>
  <c r="BH356" i="26"/>
  <c r="BH341" i="26"/>
  <c r="BH337" i="26"/>
  <c r="BH335" i="26"/>
  <c r="BH373" i="26"/>
  <c r="BH376" i="26"/>
  <c r="BH313" i="26"/>
  <c r="BH358" i="26"/>
  <c r="BH412" i="26"/>
  <c r="BH431" i="26"/>
  <c r="BH413" i="26"/>
  <c r="BH348" i="26"/>
  <c r="BH322" i="26"/>
  <c r="BH360" i="26"/>
  <c r="BH372" i="26"/>
  <c r="BH414" i="26"/>
  <c r="BH388" i="26"/>
  <c r="BH324" i="26"/>
  <c r="BH347" i="26"/>
  <c r="BH404" i="26"/>
  <c r="BH429" i="26"/>
  <c r="BH401" i="26"/>
  <c r="BH336" i="26"/>
  <c r="BH323" i="26"/>
  <c r="BH354" i="26"/>
  <c r="BH317" i="26"/>
  <c r="BH346" i="26"/>
  <c r="BH366" i="26"/>
  <c r="BH331" i="26"/>
  <c r="BH384" i="26"/>
  <c r="BH386" i="26"/>
  <c r="BH403" i="26"/>
  <c r="BH389" i="26"/>
  <c r="BH329" i="26"/>
  <c r="BH311" i="26"/>
  <c r="BH433" i="26"/>
  <c r="BH306" i="26"/>
  <c r="BH305" i="26"/>
  <c r="BH415" i="26"/>
  <c r="BH334" i="26"/>
  <c r="BH308" i="26"/>
  <c r="BH418" i="26"/>
  <c r="BH391" i="26"/>
  <c r="BH377" i="26"/>
  <c r="BH406" i="26"/>
  <c r="BH342" i="26"/>
  <c r="BH325" i="26"/>
  <c r="BH399" i="26"/>
  <c r="BH349" i="26"/>
  <c r="BH340" i="26"/>
  <c r="BH393" i="26"/>
  <c r="BH409" i="26"/>
  <c r="BH380" i="26"/>
  <c r="BH379" i="26"/>
  <c r="BH363" i="26"/>
  <c r="BH394" i="26"/>
  <c r="BH328" i="26"/>
  <c r="BH381" i="26"/>
  <c r="BH400" i="26"/>
  <c r="BH350" i="26"/>
  <c r="BH339" i="26"/>
  <c r="BH307" i="26"/>
  <c r="BH375" i="26"/>
  <c r="BH432" i="26"/>
  <c r="BH365" i="26"/>
  <c r="BH417" i="26"/>
  <c r="BH368" i="26"/>
  <c r="BH405" i="26"/>
  <c r="BH319" i="26"/>
  <c r="BH364" i="26"/>
  <c r="BH387" i="26"/>
  <c r="BH355" i="26"/>
  <c r="BH396" i="26"/>
  <c r="BH426" i="26"/>
  <c r="BH423" i="26"/>
  <c r="BH353" i="26"/>
  <c r="BH416" i="26"/>
  <c r="BH345" i="26"/>
  <c r="BH332" i="26"/>
  <c r="BH398" i="26"/>
  <c r="BH330" i="26"/>
  <c r="BH303" i="26"/>
  <c r="BH397" i="26"/>
  <c r="BH408" i="26"/>
  <c r="BH392" i="26"/>
  <c r="BH357" i="26"/>
  <c r="BH436" i="26"/>
  <c r="BH407" i="26"/>
  <c r="BH333" i="26"/>
  <c r="BH343" i="26"/>
  <c r="BH410" i="26"/>
  <c r="BH344" i="26"/>
  <c r="BH320" i="26"/>
  <c r="BH362" i="26"/>
  <c r="BH359" i="26"/>
  <c r="BH427" i="26"/>
  <c r="BH361" i="26"/>
  <c r="BC45" i="73"/>
  <c r="BK482" i="26"/>
  <c r="BJ1038" i="26"/>
  <c r="BJ1037" i="26"/>
  <c r="BJ1036" i="26"/>
  <c r="BJ1035" i="26"/>
  <c r="BJ1034" i="26"/>
  <c r="BJ1033" i="26"/>
  <c r="BJ1032" i="26"/>
  <c r="BJ1031" i="26"/>
  <c r="BJ1030" i="26"/>
  <c r="BJ1029" i="26"/>
  <c r="BJ1028" i="26"/>
  <c r="BJ1027" i="26"/>
  <c r="BJ1026" i="26"/>
  <c r="BJ1025" i="26"/>
  <c r="BJ1024" i="26"/>
  <c r="BJ1022" i="26"/>
  <c r="BJ1021" i="26"/>
  <c r="BJ1020" i="26"/>
  <c r="BJ1019" i="26"/>
  <c r="BJ1018" i="26"/>
  <c r="BJ1017" i="26"/>
  <c r="BJ1016" i="26"/>
  <c r="BJ1015" i="26"/>
  <c r="BJ1014" i="26"/>
  <c r="BJ1013" i="26"/>
  <c r="BJ1012" i="26"/>
  <c r="BJ1011" i="26"/>
  <c r="BJ1010" i="26"/>
  <c r="BJ1023" i="26"/>
  <c r="BJ1009" i="26"/>
  <c r="BJ1008" i="26"/>
  <c r="BJ1007" i="26"/>
  <c r="BJ1006" i="26"/>
  <c r="BJ1005" i="26"/>
  <c r="BJ1004" i="26"/>
  <c r="BJ1003" i="26"/>
  <c r="BJ1002" i="26"/>
  <c r="BJ1001" i="26"/>
  <c r="BJ1000" i="26"/>
  <c r="BJ999" i="26"/>
  <c r="BJ997" i="26"/>
  <c r="BJ998" i="26"/>
  <c r="BJ995" i="26"/>
  <c r="BJ996" i="26"/>
  <c r="BJ985" i="26"/>
  <c r="BJ982" i="26"/>
  <c r="BJ988" i="26"/>
  <c r="BJ986" i="26"/>
  <c r="BJ994" i="26"/>
  <c r="BJ993" i="26"/>
  <c r="BJ992" i="26"/>
  <c r="BJ991" i="26"/>
  <c r="BJ990" i="26"/>
  <c r="BJ987" i="26"/>
  <c r="BJ983" i="26"/>
  <c r="BJ984" i="26"/>
  <c r="BJ981" i="26"/>
  <c r="BJ980" i="26"/>
  <c r="BJ979" i="26"/>
  <c r="BJ978" i="26"/>
  <c r="BJ977" i="26"/>
  <c r="BJ976" i="26"/>
  <c r="BJ975" i="26"/>
  <c r="BJ974" i="26"/>
  <c r="BJ973" i="26"/>
  <c r="BJ972" i="26"/>
  <c r="BJ966" i="26"/>
  <c r="BJ965" i="26"/>
  <c r="BJ964" i="26"/>
  <c r="BJ963" i="26"/>
  <c r="BJ962" i="26"/>
  <c r="BJ961" i="26"/>
  <c r="BJ960" i="26"/>
  <c r="BJ959" i="26"/>
  <c r="BJ958" i="26"/>
  <c r="BJ957" i="26"/>
  <c r="BJ956" i="26"/>
  <c r="BJ955" i="26"/>
  <c r="BJ968" i="26"/>
  <c r="BJ967" i="26"/>
  <c r="BJ969" i="26"/>
  <c r="BJ989" i="26"/>
  <c r="BJ954" i="26"/>
  <c r="BJ953" i="26"/>
  <c r="BJ943" i="26"/>
  <c r="BJ942" i="26"/>
  <c r="BJ952" i="26"/>
  <c r="BJ951" i="26"/>
  <c r="BJ950" i="26"/>
  <c r="BJ949" i="26"/>
  <c r="BJ948" i="26"/>
  <c r="BJ947" i="26"/>
  <c r="BJ946" i="26"/>
  <c r="BJ945" i="26"/>
  <c r="BJ940" i="26"/>
  <c r="BJ939" i="26"/>
  <c r="BJ938" i="26"/>
  <c r="BJ937" i="26"/>
  <c r="BJ936" i="26"/>
  <c r="BJ935" i="26"/>
  <c r="BJ934" i="26"/>
  <c r="BJ933" i="26"/>
  <c r="BJ932" i="26"/>
  <c r="BJ931" i="26"/>
  <c r="BJ930" i="26"/>
  <c r="BJ929" i="26"/>
  <c r="BJ928" i="26"/>
  <c r="BJ927" i="26"/>
  <c r="BJ944" i="26"/>
  <c r="BJ922" i="26"/>
  <c r="BJ941" i="26"/>
  <c r="BJ926" i="26"/>
  <c r="BJ925" i="26"/>
  <c r="BJ923" i="26"/>
  <c r="BJ921" i="26"/>
  <c r="BJ920" i="26"/>
  <c r="BJ919" i="26"/>
  <c r="BJ918" i="26"/>
  <c r="BJ917" i="26"/>
  <c r="BJ916" i="26"/>
  <c r="BJ915" i="26"/>
  <c r="BJ914" i="26"/>
  <c r="BJ913" i="26"/>
  <c r="BJ912" i="26"/>
  <c r="BJ911" i="26"/>
  <c r="BJ910" i="26"/>
  <c r="BJ909" i="26"/>
  <c r="BJ908" i="26"/>
  <c r="BJ907" i="26"/>
  <c r="BJ906" i="26"/>
  <c r="BJ905" i="26"/>
  <c r="BJ904" i="26"/>
  <c r="BJ893" i="26"/>
  <c r="BJ903" i="26"/>
  <c r="BJ924" i="26"/>
  <c r="BJ895" i="26"/>
  <c r="BJ897" i="26"/>
  <c r="BJ894" i="26"/>
  <c r="BJ892" i="26"/>
  <c r="BJ890" i="26"/>
  <c r="BJ889" i="26"/>
  <c r="BJ888" i="26"/>
  <c r="BJ887" i="26"/>
  <c r="BJ891" i="26"/>
  <c r="BJ896" i="26"/>
  <c r="BJ886" i="26"/>
  <c r="BJ885" i="26"/>
  <c r="BJ884" i="26"/>
  <c r="BJ883" i="26"/>
  <c r="BJ882" i="26"/>
  <c r="BJ881" i="26"/>
  <c r="BJ880" i="26"/>
  <c r="BJ879" i="26"/>
  <c r="BJ878" i="26"/>
  <c r="BJ877" i="26"/>
  <c r="BJ876" i="26"/>
  <c r="BJ875" i="26"/>
  <c r="BJ874" i="26"/>
  <c r="BJ873" i="26"/>
  <c r="BJ898" i="26"/>
  <c r="BJ872" i="26"/>
  <c r="BJ871" i="26"/>
  <c r="BJ870" i="26"/>
  <c r="BJ869" i="26"/>
  <c r="BJ868" i="26"/>
  <c r="BJ867" i="26"/>
  <c r="BJ866" i="26"/>
  <c r="BJ865" i="26"/>
  <c r="BJ864" i="26"/>
  <c r="BJ863" i="26"/>
  <c r="BJ862" i="26"/>
  <c r="BJ861" i="26"/>
  <c r="BJ860" i="26"/>
  <c r="BJ859" i="26"/>
  <c r="BJ858" i="26"/>
  <c r="BJ857" i="26"/>
  <c r="BJ856" i="26"/>
  <c r="BJ855" i="26"/>
  <c r="BJ854" i="26"/>
  <c r="BJ853" i="26"/>
  <c r="BJ852" i="26"/>
  <c r="BJ851" i="26"/>
  <c r="BJ850" i="26"/>
  <c r="BJ849" i="26"/>
  <c r="BJ848" i="26"/>
  <c r="BJ847" i="26"/>
  <c r="BJ846" i="26"/>
  <c r="BJ845" i="26"/>
  <c r="BJ844" i="26"/>
  <c r="BJ843" i="26"/>
  <c r="BJ842" i="26"/>
  <c r="BJ841" i="26"/>
  <c r="BJ840" i="26"/>
  <c r="BJ839" i="26"/>
  <c r="BJ838" i="26"/>
  <c r="BJ837" i="26"/>
  <c r="BJ836" i="26"/>
  <c r="BJ835" i="26"/>
  <c r="BJ834" i="26"/>
  <c r="BJ833" i="26"/>
  <c r="BJ832" i="26"/>
  <c r="BJ827" i="26"/>
  <c r="BJ824" i="26"/>
  <c r="BJ823" i="26"/>
  <c r="BJ822" i="26"/>
  <c r="BJ821" i="26"/>
  <c r="BJ819" i="26"/>
  <c r="BJ817" i="26"/>
  <c r="BJ815" i="26"/>
  <c r="BJ813" i="26"/>
  <c r="BJ828" i="26"/>
  <c r="BJ811" i="26"/>
  <c r="BJ810" i="26"/>
  <c r="BJ809" i="26"/>
  <c r="BJ808" i="26"/>
  <c r="BJ807" i="26"/>
  <c r="BJ806" i="26"/>
  <c r="BJ805" i="26"/>
  <c r="BJ804" i="26"/>
  <c r="BJ803" i="26"/>
  <c r="BJ802" i="26"/>
  <c r="BJ801" i="26"/>
  <c r="BJ800" i="26"/>
  <c r="BJ799" i="26"/>
  <c r="BJ798" i="26"/>
  <c r="BJ797" i="26"/>
  <c r="BJ796" i="26"/>
  <c r="BJ829" i="26"/>
  <c r="BJ820" i="26"/>
  <c r="BJ818" i="26"/>
  <c r="BJ816" i="26"/>
  <c r="BJ814" i="26"/>
  <c r="BJ812" i="26"/>
  <c r="BJ825" i="26"/>
  <c r="BJ783" i="26"/>
  <c r="BJ795" i="26"/>
  <c r="BJ790" i="26"/>
  <c r="BJ788" i="26"/>
  <c r="BJ786" i="26"/>
  <c r="BJ784" i="26"/>
  <c r="BJ794" i="26"/>
  <c r="BJ793" i="26"/>
  <c r="BJ781" i="26"/>
  <c r="BJ780" i="26"/>
  <c r="BJ779" i="26"/>
  <c r="BJ778" i="26"/>
  <c r="BJ777" i="26"/>
  <c r="BJ776" i="26"/>
  <c r="BJ775" i="26"/>
  <c r="BJ774" i="26"/>
  <c r="BJ773" i="26"/>
  <c r="BJ772" i="26"/>
  <c r="BJ792" i="26"/>
  <c r="BJ789" i="26"/>
  <c r="BJ782" i="26"/>
  <c r="BJ791" i="26"/>
  <c r="BJ771" i="26"/>
  <c r="BJ826" i="26"/>
  <c r="BJ770" i="26"/>
  <c r="BJ758" i="26"/>
  <c r="BJ757" i="26"/>
  <c r="BJ756" i="26"/>
  <c r="BJ755" i="26"/>
  <c r="BJ754" i="26"/>
  <c r="BJ753" i="26"/>
  <c r="BJ752" i="26"/>
  <c r="BJ751" i="26"/>
  <c r="BJ750" i="26"/>
  <c r="BJ749" i="26"/>
  <c r="BJ748" i="26"/>
  <c r="BJ747" i="26"/>
  <c r="BJ746" i="26"/>
  <c r="BJ745" i="26"/>
  <c r="BJ744" i="26"/>
  <c r="BJ743" i="26"/>
  <c r="BJ742" i="26"/>
  <c r="BJ741" i="26"/>
  <c r="BJ740" i="26"/>
  <c r="BJ739" i="26"/>
  <c r="BJ738" i="26"/>
  <c r="BJ737" i="26"/>
  <c r="BJ736" i="26"/>
  <c r="BJ735" i="26"/>
  <c r="BJ785" i="26"/>
  <c r="BJ769" i="26"/>
  <c r="BJ768" i="26"/>
  <c r="BJ767" i="26"/>
  <c r="BJ766" i="26"/>
  <c r="BJ765" i="26"/>
  <c r="BJ764" i="26"/>
  <c r="BJ763" i="26"/>
  <c r="BJ787" i="26"/>
  <c r="BJ734" i="26"/>
  <c r="BJ733" i="26"/>
  <c r="BJ732" i="26"/>
  <c r="BJ731" i="26"/>
  <c r="BJ730" i="26"/>
  <c r="BJ729" i="26"/>
  <c r="BJ728" i="26"/>
  <c r="BJ727" i="26"/>
  <c r="BJ726" i="26"/>
  <c r="BJ725" i="26"/>
  <c r="BJ724" i="26"/>
  <c r="BJ723" i="26"/>
  <c r="BJ722" i="26"/>
  <c r="BJ721" i="26"/>
  <c r="BJ720" i="26"/>
  <c r="BJ719" i="26"/>
  <c r="BJ718" i="26"/>
  <c r="BJ717" i="26"/>
  <c r="BJ716" i="26"/>
  <c r="BJ715" i="26"/>
  <c r="BJ714" i="26"/>
  <c r="BJ713" i="26"/>
  <c r="BJ712" i="26"/>
  <c r="BJ711" i="26"/>
  <c r="BJ710" i="26"/>
  <c r="BJ709" i="26"/>
  <c r="BJ708" i="26"/>
  <c r="BJ707" i="26"/>
  <c r="BJ706" i="26"/>
  <c r="BJ705" i="26"/>
  <c r="BJ704" i="26"/>
  <c r="BJ703" i="26"/>
  <c r="BJ702" i="26"/>
  <c r="BJ701" i="26"/>
  <c r="BJ700" i="26"/>
  <c r="BJ699" i="26"/>
  <c r="BJ698" i="26"/>
  <c r="BJ697" i="26"/>
  <c r="BJ696" i="26"/>
  <c r="BJ695" i="26"/>
  <c r="BJ694" i="26"/>
  <c r="BJ693" i="26"/>
  <c r="BJ692" i="26"/>
  <c r="BJ685" i="26"/>
  <c r="BJ679" i="26"/>
  <c r="BJ684" i="26"/>
  <c r="BJ683" i="26"/>
  <c r="BJ682" i="26"/>
  <c r="BJ680" i="26"/>
  <c r="BJ671" i="26"/>
  <c r="BJ670" i="26"/>
  <c r="BJ669" i="26"/>
  <c r="BJ668" i="26"/>
  <c r="BJ667" i="26"/>
  <c r="BJ666" i="26"/>
  <c r="BJ665" i="26"/>
  <c r="BJ664" i="26"/>
  <c r="BJ663" i="26"/>
  <c r="BJ662" i="26"/>
  <c r="BJ661" i="26"/>
  <c r="BJ660" i="26"/>
  <c r="BJ659" i="26"/>
  <c r="BJ658" i="26"/>
  <c r="BJ657" i="26"/>
  <c r="BJ656" i="26"/>
  <c r="BJ655" i="26"/>
  <c r="BJ676" i="26"/>
  <c r="BJ681" i="26"/>
  <c r="BJ677" i="26"/>
  <c r="BJ689" i="26"/>
  <c r="BJ675" i="26"/>
  <c r="BJ674" i="26"/>
  <c r="BJ673" i="26"/>
  <c r="BJ688" i="26"/>
  <c r="BJ678" i="26"/>
  <c r="BJ686" i="26"/>
  <c r="BJ652" i="26"/>
  <c r="BJ650" i="26"/>
  <c r="BJ653" i="26"/>
  <c r="BJ646" i="26"/>
  <c r="BJ654" i="26"/>
  <c r="BJ648" i="26"/>
  <c r="BJ687" i="26"/>
  <c r="BJ672" i="26"/>
  <c r="BJ647" i="26"/>
  <c r="BJ649" i="26"/>
  <c r="BJ651" i="26"/>
  <c r="BJ645" i="26"/>
  <c r="BJ644" i="26"/>
  <c r="BJ643" i="26"/>
  <c r="BJ642" i="26"/>
  <c r="BJ641" i="26"/>
  <c r="BJ640" i="26"/>
  <c r="BJ639" i="26"/>
  <c r="BJ638" i="26"/>
  <c r="BJ637" i="26"/>
  <c r="BJ636" i="26"/>
  <c r="BJ635" i="26"/>
  <c r="BJ634" i="26"/>
  <c r="BJ633" i="26"/>
  <c r="BJ632" i="26"/>
  <c r="BJ631" i="26"/>
  <c r="BJ630" i="26"/>
  <c r="BJ629" i="26"/>
  <c r="BJ628" i="26"/>
  <c r="BJ627" i="26"/>
  <c r="BJ626" i="26"/>
  <c r="BJ625" i="26"/>
  <c r="BJ624" i="26"/>
  <c r="BJ623" i="26"/>
  <c r="BJ615" i="26"/>
  <c r="BJ613" i="26"/>
  <c r="BJ618" i="26"/>
  <c r="BJ617" i="26"/>
  <c r="BJ612" i="26"/>
  <c r="BJ611" i="26"/>
  <c r="BJ610" i="26"/>
  <c r="BJ609" i="26"/>
  <c r="BJ608" i="26"/>
  <c r="BJ607" i="26"/>
  <c r="BJ606" i="26"/>
  <c r="BJ605" i="26"/>
  <c r="BJ604" i="26"/>
  <c r="BJ603" i="26"/>
  <c r="BJ602" i="26"/>
  <c r="BJ601" i="26"/>
  <c r="BJ600" i="26"/>
  <c r="BJ599" i="26"/>
  <c r="BJ598" i="26"/>
  <c r="BJ597" i="26"/>
  <c r="BJ596" i="26"/>
  <c r="BJ595" i="26"/>
  <c r="BJ594" i="26"/>
  <c r="BJ593" i="26"/>
  <c r="BJ592" i="26"/>
  <c r="BJ591" i="26"/>
  <c r="BJ616" i="26"/>
  <c r="BJ614" i="26"/>
  <c r="BJ587" i="26"/>
  <c r="BJ584" i="26"/>
  <c r="BJ589" i="26"/>
  <c r="BJ583" i="26"/>
  <c r="BJ588" i="26"/>
  <c r="BJ581" i="26"/>
  <c r="BJ580" i="26"/>
  <c r="BJ579" i="26"/>
  <c r="BJ578" i="26"/>
  <c r="BJ577" i="26"/>
  <c r="BJ576" i="26"/>
  <c r="BJ575" i="26"/>
  <c r="BJ574" i="26"/>
  <c r="BJ573" i="26"/>
  <c r="BJ572" i="26"/>
  <c r="BJ571" i="26"/>
  <c r="BJ570" i="26"/>
  <c r="BJ569" i="26"/>
  <c r="BJ568" i="26"/>
  <c r="BJ567" i="26"/>
  <c r="BJ566" i="26"/>
  <c r="BJ565" i="26"/>
  <c r="BJ564" i="26"/>
  <c r="BJ582" i="26"/>
  <c r="BJ590" i="26"/>
  <c r="BJ586" i="26"/>
  <c r="BJ562" i="26"/>
  <c r="BJ556" i="26"/>
  <c r="BJ554" i="26"/>
  <c r="BJ553" i="26"/>
  <c r="BJ585" i="26"/>
  <c r="BJ555" i="26"/>
  <c r="BJ549" i="26"/>
  <c r="BJ548" i="26"/>
  <c r="BJ547" i="26"/>
  <c r="BJ546" i="26"/>
  <c r="BJ545" i="26"/>
  <c r="BJ544" i="26"/>
  <c r="BJ543" i="26"/>
  <c r="BJ542" i="26"/>
  <c r="BJ541" i="26"/>
  <c r="BJ540" i="26"/>
  <c r="BJ539" i="26"/>
  <c r="BJ538" i="26"/>
  <c r="BJ537" i="26"/>
  <c r="BJ536" i="26"/>
  <c r="BJ535" i="26"/>
  <c r="BJ534" i="26"/>
  <c r="BJ533" i="26"/>
  <c r="BJ532" i="26"/>
  <c r="BJ531" i="26"/>
  <c r="BJ530" i="26"/>
  <c r="BJ561" i="26"/>
  <c r="BJ552" i="26"/>
  <c r="BJ560" i="26"/>
  <c r="BJ559" i="26"/>
  <c r="BJ563" i="26"/>
  <c r="BJ557" i="26"/>
  <c r="BJ528" i="26"/>
  <c r="BJ529" i="26"/>
  <c r="BJ527" i="26"/>
  <c r="BJ524" i="26"/>
  <c r="BJ526" i="26"/>
  <c r="BJ558" i="26"/>
  <c r="BJ523" i="26"/>
  <c r="BJ522" i="26"/>
  <c r="BJ521" i="26"/>
  <c r="BJ520" i="26"/>
  <c r="BJ519" i="26"/>
  <c r="BJ518" i="26"/>
  <c r="BJ517" i="26"/>
  <c r="BJ516" i="26"/>
  <c r="BJ515" i="26"/>
  <c r="BJ514" i="26"/>
  <c r="BJ513" i="26"/>
  <c r="BJ512" i="26"/>
  <c r="BJ511" i="26"/>
  <c r="BJ510" i="26"/>
  <c r="BJ509" i="26"/>
  <c r="BJ508" i="26"/>
  <c r="BJ507" i="26"/>
  <c r="BJ506" i="26"/>
  <c r="BJ505" i="26"/>
  <c r="BJ504" i="26"/>
  <c r="BJ503" i="26"/>
  <c r="BJ502" i="26"/>
  <c r="BJ501" i="26"/>
  <c r="BJ500" i="26"/>
  <c r="BJ499" i="26"/>
  <c r="BJ498" i="26"/>
  <c r="BJ497" i="26"/>
  <c r="BJ496" i="26"/>
  <c r="BJ495" i="26"/>
  <c r="BJ494" i="26"/>
  <c r="BJ493" i="26"/>
  <c r="BJ492" i="26"/>
  <c r="BJ491" i="26"/>
  <c r="BJ490" i="26"/>
  <c r="BJ489" i="26"/>
  <c r="BJ488" i="26"/>
  <c r="BJ487" i="26"/>
  <c r="BJ486" i="26"/>
  <c r="BJ485" i="26"/>
  <c r="BJ484" i="26"/>
  <c r="BJ483" i="26"/>
  <c r="BJ525" i="26"/>
  <c r="AW18" i="17" l="1"/>
  <c r="BE18" i="17"/>
  <c r="BI26" i="79"/>
  <c r="BI83" i="82"/>
  <c r="BI83" i="81"/>
  <c r="BH18" i="77"/>
  <c r="BH80" i="81"/>
  <c r="BH84" i="81" s="1"/>
  <c r="BG33" i="71"/>
  <c r="BG19" i="82" s="1"/>
  <c r="BG25" i="82" s="1"/>
  <c r="BF57" i="71"/>
  <c r="BE44" i="73"/>
  <c r="BE73" i="82"/>
  <c r="BE79" i="82" s="1"/>
  <c r="BE76" i="82"/>
  <c r="BF37" i="82"/>
  <c r="BF56" i="82" s="1"/>
  <c r="BF41" i="82"/>
  <c r="BF60" i="82" s="1"/>
  <c r="BF45" i="82"/>
  <c r="BF64" i="82" s="1"/>
  <c r="BF33" i="82"/>
  <c r="BF52" i="82" s="1"/>
  <c r="BH8" i="81"/>
  <c r="BH8" i="82"/>
  <c r="BI9" i="81"/>
  <c r="BI80" i="81" s="1"/>
  <c r="BI9" i="82"/>
  <c r="BC80" i="82"/>
  <c r="BC85" i="82"/>
  <c r="BE75" i="82"/>
  <c r="BD77" i="82"/>
  <c r="BD78" i="82" s="1"/>
  <c r="BH14" i="71"/>
  <c r="BH14" i="73"/>
  <c r="BH30" i="73" s="1"/>
  <c r="BH13" i="82" s="1"/>
  <c r="BG41" i="73"/>
  <c r="BG57" i="71"/>
  <c r="BI71" i="2"/>
  <c r="A42" i="67"/>
  <c r="BE27" i="79"/>
  <c r="BG23" i="79"/>
  <c r="BG27" i="79" s="1"/>
  <c r="BD40" i="72"/>
  <c r="BD42" i="72" s="1"/>
  <c r="BC46" i="72"/>
  <c r="BD45" i="73"/>
  <c r="BD68" i="71"/>
  <c r="BE64" i="71"/>
  <c r="BC49" i="73"/>
  <c r="BH22" i="77"/>
  <c r="BI39" i="17"/>
  <c r="BI28" i="17"/>
  <c r="BI48" i="73"/>
  <c r="BI45" i="72"/>
  <c r="BI67" i="71"/>
  <c r="BI21" i="77"/>
  <c r="BJ302" i="26"/>
  <c r="BI377" i="26"/>
  <c r="BI368" i="26"/>
  <c r="BI342" i="26"/>
  <c r="BI305" i="26"/>
  <c r="BI339" i="26"/>
  <c r="BI384" i="26"/>
  <c r="BI343" i="26"/>
  <c r="BI306" i="26"/>
  <c r="BI379" i="26"/>
  <c r="BI386" i="26"/>
  <c r="BI429" i="26"/>
  <c r="BI427" i="26"/>
  <c r="BI418" i="26"/>
  <c r="BI356" i="26"/>
  <c r="BI318" i="26"/>
  <c r="BI351" i="26"/>
  <c r="BI425" i="26"/>
  <c r="BI315" i="26"/>
  <c r="BI374" i="26"/>
  <c r="BI403" i="26"/>
  <c r="BI360" i="26"/>
  <c r="BI436" i="26"/>
  <c r="BI415" i="26"/>
  <c r="BI355" i="26"/>
  <c r="BI340" i="26"/>
  <c r="BI350" i="26"/>
  <c r="BI323" i="26"/>
  <c r="BI376" i="26"/>
  <c r="BI354" i="26"/>
  <c r="BI410" i="26"/>
  <c r="BI435" i="26"/>
  <c r="BI398" i="26"/>
  <c r="BI428" i="26"/>
  <c r="BI417" i="26"/>
  <c r="BI405" i="26"/>
  <c r="BI321" i="26"/>
  <c r="BI421" i="26"/>
  <c r="BI312" i="26"/>
  <c r="BI412" i="26"/>
  <c r="BI411" i="26"/>
  <c r="BI391" i="26"/>
  <c r="BI344" i="26"/>
  <c r="BI303" i="26"/>
  <c r="BI414" i="26"/>
  <c r="BI416" i="26"/>
  <c r="BI348" i="26"/>
  <c r="BI322" i="26"/>
  <c r="BI373" i="26"/>
  <c r="BI304" i="26"/>
  <c r="BI324" i="26"/>
  <c r="BI426" i="26"/>
  <c r="BI433" i="26"/>
  <c r="BI347" i="26"/>
  <c r="BI317" i="26"/>
  <c r="BI402" i="26"/>
  <c r="BI407" i="26"/>
  <c r="BI336" i="26"/>
  <c r="BI310" i="26"/>
  <c r="BI375" i="26"/>
  <c r="BI335" i="26"/>
  <c r="BI328" i="26"/>
  <c r="BI434" i="26"/>
  <c r="BI332" i="26"/>
  <c r="BI337" i="26"/>
  <c r="BI357" i="26"/>
  <c r="BI390" i="26"/>
  <c r="BI395" i="26"/>
  <c r="BI393" i="26"/>
  <c r="BI341" i="26"/>
  <c r="BI387" i="26"/>
  <c r="BI396" i="26"/>
  <c r="BI319" i="26"/>
  <c r="BI424" i="26"/>
  <c r="BI404" i="26"/>
  <c r="BI423" i="26"/>
  <c r="BI380" i="26"/>
  <c r="BI378" i="26"/>
  <c r="BI383" i="26"/>
  <c r="BI367" i="26"/>
  <c r="BI314" i="26"/>
  <c r="BI338" i="26"/>
  <c r="BI408" i="26"/>
  <c r="BI385" i="26"/>
  <c r="BI330" i="26"/>
  <c r="BI331" i="26"/>
  <c r="BI430" i="26"/>
  <c r="BI409" i="26"/>
  <c r="BI364" i="26"/>
  <c r="BI371" i="26"/>
  <c r="BI352" i="26"/>
  <c r="BI326" i="26"/>
  <c r="BI400" i="26"/>
  <c r="BI365" i="26"/>
  <c r="BI361" i="26"/>
  <c r="BI392" i="26"/>
  <c r="BI359" i="26"/>
  <c r="BI353" i="26"/>
  <c r="BI432" i="26"/>
  <c r="BI413" i="26"/>
  <c r="BI406" i="26"/>
  <c r="BI346" i="26"/>
  <c r="BI345" i="26"/>
  <c r="BI363" i="26"/>
  <c r="BI320" i="26"/>
  <c r="BI431" i="26"/>
  <c r="BI309" i="26"/>
  <c r="BI325" i="26"/>
  <c r="BI372" i="26"/>
  <c r="BI388" i="26"/>
  <c r="BI401" i="26"/>
  <c r="BI394" i="26"/>
  <c r="BI334" i="26"/>
  <c r="BI349" i="26"/>
  <c r="BI313" i="26"/>
  <c r="BI358" i="26"/>
  <c r="BI420" i="26"/>
  <c r="BI311" i="26"/>
  <c r="BI329" i="26"/>
  <c r="BI399" i="26"/>
  <c r="BI419" i="26"/>
  <c r="BI422" i="26"/>
  <c r="BI389" i="26"/>
  <c r="BI382" i="26"/>
  <c r="BI381" i="26"/>
  <c r="BI316" i="26"/>
  <c r="BI308" i="26"/>
  <c r="BI333" i="26"/>
  <c r="BI366" i="26"/>
  <c r="BI327" i="26"/>
  <c r="BI397" i="26"/>
  <c r="BI307" i="26"/>
  <c r="BI362" i="26"/>
  <c r="BJ30" i="26"/>
  <c r="BK26" i="26"/>
  <c r="BJ31" i="26"/>
  <c r="BJ84" i="82" s="1"/>
  <c r="AU45" i="26"/>
  <c r="AU23" i="17" s="1"/>
  <c r="AV43" i="26"/>
  <c r="BI9" i="73"/>
  <c r="BI9" i="72"/>
  <c r="BI9" i="79"/>
  <c r="BI9" i="71"/>
  <c r="BI9" i="77"/>
  <c r="BI8" i="17"/>
  <c r="BJ25" i="26"/>
  <c r="BI12" i="2"/>
  <c r="B43" i="67"/>
  <c r="BH8" i="77"/>
  <c r="BH8" i="73"/>
  <c r="BH8" i="72"/>
  <c r="BH8" i="71"/>
  <c r="BH8" i="79"/>
  <c r="BL482" i="26"/>
  <c r="BK1038" i="26"/>
  <c r="BK1037" i="26"/>
  <c r="BK1036" i="26"/>
  <c r="BK1035" i="26"/>
  <c r="BK1034" i="26"/>
  <c r="BK1033" i="26"/>
  <c r="BK1032" i="26"/>
  <c r="BK1031" i="26"/>
  <c r="BK1030" i="26"/>
  <c r="BK1029" i="26"/>
  <c r="BK1028" i="26"/>
  <c r="BK1027" i="26"/>
  <c r="BK1026" i="26"/>
  <c r="BK1025" i="26"/>
  <c r="BK1024" i="26"/>
  <c r="BK1023" i="26"/>
  <c r="BK1022" i="26"/>
  <c r="BK1021" i="26"/>
  <c r="BK1020" i="26"/>
  <c r="BK1019" i="26"/>
  <c r="BK1018" i="26"/>
  <c r="BK1017" i="26"/>
  <c r="BK1016" i="26"/>
  <c r="BK1015" i="26"/>
  <c r="BK1014" i="26"/>
  <c r="BK1013" i="26"/>
  <c r="BK1012" i="26"/>
  <c r="BK1011" i="26"/>
  <c r="BK1010" i="26"/>
  <c r="BK1009" i="26"/>
  <c r="BK1008" i="26"/>
  <c r="BK1007" i="26"/>
  <c r="BK1006" i="26"/>
  <c r="BK1005" i="26"/>
  <c r="BK1004" i="26"/>
  <c r="BK1003" i="26"/>
  <c r="BK1002" i="26"/>
  <c r="BK1001" i="26"/>
  <c r="BK1000" i="26"/>
  <c r="BK999" i="26"/>
  <c r="BK997" i="26"/>
  <c r="BK998" i="26"/>
  <c r="BK995" i="26"/>
  <c r="BK996" i="26"/>
  <c r="BK994" i="26"/>
  <c r="BK993" i="26"/>
  <c r="BK992" i="26"/>
  <c r="BK991" i="26"/>
  <c r="BK988" i="26"/>
  <c r="BK986" i="26"/>
  <c r="BK990" i="26"/>
  <c r="BK987" i="26"/>
  <c r="BK983" i="26"/>
  <c r="BK969" i="26"/>
  <c r="BK968" i="26"/>
  <c r="BK984" i="26"/>
  <c r="BK981" i="26"/>
  <c r="BK980" i="26"/>
  <c r="BK979" i="26"/>
  <c r="BK978" i="26"/>
  <c r="BK977" i="26"/>
  <c r="BK976" i="26"/>
  <c r="BK975" i="26"/>
  <c r="BK974" i="26"/>
  <c r="BK973" i="26"/>
  <c r="BK972" i="26"/>
  <c r="BK989" i="26"/>
  <c r="BK985" i="26"/>
  <c r="BK982" i="26"/>
  <c r="BK967" i="26"/>
  <c r="BK965" i="26"/>
  <c r="BK963" i="26"/>
  <c r="BK961" i="26"/>
  <c r="BK959" i="26"/>
  <c r="BK956" i="26"/>
  <c r="BK957" i="26"/>
  <c r="BK954" i="26"/>
  <c r="BK953" i="26"/>
  <c r="BK955" i="26"/>
  <c r="BK966" i="26"/>
  <c r="BK964" i="26"/>
  <c r="BK962" i="26"/>
  <c r="BK960" i="26"/>
  <c r="BK958" i="26"/>
  <c r="BK943" i="26"/>
  <c r="BK942" i="26"/>
  <c r="BK952" i="26"/>
  <c r="BK951" i="26"/>
  <c r="BK950" i="26"/>
  <c r="BK949" i="26"/>
  <c r="BK948" i="26"/>
  <c r="BK947" i="26"/>
  <c r="BK946" i="26"/>
  <c r="BK945" i="26"/>
  <c r="BK940" i="26"/>
  <c r="BK939" i="26"/>
  <c r="BK938" i="26"/>
  <c r="BK937" i="26"/>
  <c r="BK936" i="26"/>
  <c r="BK935" i="26"/>
  <c r="BK934" i="26"/>
  <c r="BK933" i="26"/>
  <c r="BK932" i="26"/>
  <c r="BK931" i="26"/>
  <c r="BK930" i="26"/>
  <c r="BK929" i="26"/>
  <c r="BK944" i="26"/>
  <c r="BK941" i="26"/>
  <c r="BK926" i="26"/>
  <c r="BK898" i="26"/>
  <c r="BK897" i="26"/>
  <c r="BK896" i="26"/>
  <c r="BK895" i="26"/>
  <c r="BK894" i="26"/>
  <c r="BK893" i="26"/>
  <c r="BK928" i="26"/>
  <c r="BK925" i="26"/>
  <c r="BK923" i="26"/>
  <c r="BK921" i="26"/>
  <c r="BK920" i="26"/>
  <c r="BK919" i="26"/>
  <c r="BK918" i="26"/>
  <c r="BK917" i="26"/>
  <c r="BK916" i="26"/>
  <c r="BK915" i="26"/>
  <c r="BK914" i="26"/>
  <c r="BK913" i="26"/>
  <c r="BK927" i="26"/>
  <c r="BK912" i="26"/>
  <c r="BK909" i="26"/>
  <c r="BK906" i="26"/>
  <c r="BK903" i="26"/>
  <c r="BK924" i="26"/>
  <c r="BK910" i="26"/>
  <c r="BK907" i="26"/>
  <c r="BK904" i="26"/>
  <c r="BK922" i="26"/>
  <c r="BK892" i="26"/>
  <c r="BK890" i="26"/>
  <c r="BK891" i="26"/>
  <c r="BK911" i="26"/>
  <c r="BK908" i="26"/>
  <c r="BK905" i="26"/>
  <c r="BK888" i="26"/>
  <c r="BK886" i="26"/>
  <c r="BK887" i="26"/>
  <c r="BK889" i="26"/>
  <c r="BK885" i="26"/>
  <c r="BK884" i="26"/>
  <c r="BK883" i="26"/>
  <c r="BK882" i="26"/>
  <c r="BK881" i="26"/>
  <c r="BK880" i="26"/>
  <c r="BK879" i="26"/>
  <c r="BK878" i="26"/>
  <c r="BK877" i="26"/>
  <c r="BK876" i="26"/>
  <c r="BK875" i="26"/>
  <c r="BK874" i="26"/>
  <c r="BK873" i="26"/>
  <c r="BK872" i="26"/>
  <c r="BK871" i="26"/>
  <c r="BK870" i="26"/>
  <c r="BK869" i="26"/>
  <c r="BK868" i="26"/>
  <c r="BK867" i="26"/>
  <c r="BK866" i="26"/>
  <c r="BK865" i="26"/>
  <c r="BK864" i="26"/>
  <c r="BK863" i="26"/>
  <c r="BK862" i="26"/>
  <c r="BK861" i="26"/>
  <c r="BK860" i="26"/>
  <c r="BK859" i="26"/>
  <c r="BK858" i="26"/>
  <c r="BK857" i="26"/>
  <c r="BK856" i="26"/>
  <c r="BK855" i="26"/>
  <c r="BK854" i="26"/>
  <c r="BK853" i="26"/>
  <c r="BK852" i="26"/>
  <c r="BK851" i="26"/>
  <c r="BK850" i="26"/>
  <c r="BK849" i="26"/>
  <c r="BK848" i="26"/>
  <c r="BK847" i="26"/>
  <c r="BK846" i="26"/>
  <c r="BK845" i="26"/>
  <c r="BK844" i="26"/>
  <c r="BK843" i="26"/>
  <c r="BK842" i="26"/>
  <c r="BK829" i="26"/>
  <c r="BK828" i="26"/>
  <c r="BK827" i="26"/>
  <c r="BK826" i="26"/>
  <c r="BK825" i="26"/>
  <c r="BK824" i="26"/>
  <c r="BK823" i="26"/>
  <c r="BK822" i="26"/>
  <c r="BK821" i="26"/>
  <c r="BK820" i="26"/>
  <c r="BK819" i="26"/>
  <c r="BK818" i="26"/>
  <c r="BK817" i="26"/>
  <c r="BK816" i="26"/>
  <c r="BK815" i="26"/>
  <c r="BK814" i="26"/>
  <c r="BK813" i="26"/>
  <c r="BK812" i="26"/>
  <c r="BK840" i="26"/>
  <c r="BK837" i="26"/>
  <c r="BK834" i="26"/>
  <c r="BK811" i="26"/>
  <c r="BK841" i="26"/>
  <c r="BK838" i="26"/>
  <c r="BK835" i="26"/>
  <c r="BK832" i="26"/>
  <c r="BK810" i="26"/>
  <c r="BK809" i="26"/>
  <c r="BK808" i="26"/>
  <c r="BK807" i="26"/>
  <c r="BK806" i="26"/>
  <c r="BK805" i="26"/>
  <c r="BK804" i="26"/>
  <c r="BK803" i="26"/>
  <c r="BK802" i="26"/>
  <c r="BK801" i="26"/>
  <c r="BK800" i="26"/>
  <c r="BK799" i="26"/>
  <c r="BK798" i="26"/>
  <c r="BK797" i="26"/>
  <c r="BK796" i="26"/>
  <c r="BK795" i="26"/>
  <c r="BK794" i="26"/>
  <c r="BK793" i="26"/>
  <c r="BK792" i="26"/>
  <c r="BK791" i="26"/>
  <c r="BK790" i="26"/>
  <c r="BK789" i="26"/>
  <c r="BK788" i="26"/>
  <c r="BK787" i="26"/>
  <c r="BK786" i="26"/>
  <c r="BK785" i="26"/>
  <c r="BK784" i="26"/>
  <c r="BK783" i="26"/>
  <c r="BK782" i="26"/>
  <c r="BK839" i="26"/>
  <c r="BK836" i="26"/>
  <c r="BK833" i="26"/>
  <c r="BK781" i="26"/>
  <c r="BK780" i="26"/>
  <c r="BK779" i="26"/>
  <c r="BK778" i="26"/>
  <c r="BK777" i="26"/>
  <c r="BK776" i="26"/>
  <c r="BK775" i="26"/>
  <c r="BK774" i="26"/>
  <c r="BK773" i="26"/>
  <c r="BK772" i="26"/>
  <c r="BK771" i="26"/>
  <c r="BK770" i="26"/>
  <c r="BK758" i="26"/>
  <c r="BK757" i="26"/>
  <c r="BK756" i="26"/>
  <c r="BK755" i="26"/>
  <c r="BK754" i="26"/>
  <c r="BK753" i="26"/>
  <c r="BK752" i="26"/>
  <c r="BK751" i="26"/>
  <c r="BK750" i="26"/>
  <c r="BK749" i="26"/>
  <c r="BK748" i="26"/>
  <c r="BK747" i="26"/>
  <c r="BK746" i="26"/>
  <c r="BK745" i="26"/>
  <c r="BK744" i="26"/>
  <c r="BK743" i="26"/>
  <c r="BK742" i="26"/>
  <c r="BK741" i="26"/>
  <c r="BK740" i="26"/>
  <c r="BK739" i="26"/>
  <c r="BK738" i="26"/>
  <c r="BK737" i="26"/>
  <c r="BK736" i="26"/>
  <c r="BK769" i="26"/>
  <c r="BK768" i="26"/>
  <c r="BK767" i="26"/>
  <c r="BK766" i="26"/>
  <c r="BK765" i="26"/>
  <c r="BK764" i="26"/>
  <c r="BK763" i="26"/>
  <c r="BK735" i="26"/>
  <c r="BK734" i="26"/>
  <c r="BK733" i="26"/>
  <c r="BK732" i="26"/>
  <c r="BK731" i="26"/>
  <c r="BK730" i="26"/>
  <c r="BK729" i="26"/>
  <c r="BK728" i="26"/>
  <c r="BK727" i="26"/>
  <c r="BK726" i="26"/>
  <c r="BK725" i="26"/>
  <c r="BK724" i="26"/>
  <c r="BK723" i="26"/>
  <c r="BK722" i="26"/>
  <c r="BK721" i="26"/>
  <c r="BK720" i="26"/>
  <c r="BK719" i="26"/>
  <c r="BK718" i="26"/>
  <c r="BK717" i="26"/>
  <c r="BK716" i="26"/>
  <c r="BK715" i="26"/>
  <c r="BK714" i="26"/>
  <c r="BK713" i="26"/>
  <c r="BK712" i="26"/>
  <c r="BK711" i="26"/>
  <c r="BK710" i="26"/>
  <c r="BK709" i="26"/>
  <c r="BK708" i="26"/>
  <c r="BK707" i="26"/>
  <c r="BK706" i="26"/>
  <c r="BK705" i="26"/>
  <c r="BK704" i="26"/>
  <c r="BK689" i="26"/>
  <c r="BK688" i="26"/>
  <c r="BK687" i="26"/>
  <c r="BK686" i="26"/>
  <c r="BK685" i="26"/>
  <c r="BK684" i="26"/>
  <c r="BK683" i="26"/>
  <c r="BK682" i="26"/>
  <c r="BK681" i="26"/>
  <c r="BK680" i="26"/>
  <c r="BK679" i="26"/>
  <c r="BK678" i="26"/>
  <c r="BK677" i="26"/>
  <c r="BK698" i="26"/>
  <c r="BK697" i="26"/>
  <c r="BK696" i="26"/>
  <c r="BK695" i="26"/>
  <c r="BK671" i="26"/>
  <c r="BK670" i="26"/>
  <c r="BK669" i="26"/>
  <c r="BK668" i="26"/>
  <c r="BK667" i="26"/>
  <c r="BK666" i="26"/>
  <c r="BK665" i="26"/>
  <c r="BK664" i="26"/>
  <c r="BK663" i="26"/>
  <c r="BK662" i="26"/>
  <c r="BK661" i="26"/>
  <c r="BK660" i="26"/>
  <c r="BK659" i="26"/>
  <c r="BK658" i="26"/>
  <c r="BK657" i="26"/>
  <c r="BK656" i="26"/>
  <c r="BK655" i="26"/>
  <c r="BK694" i="26"/>
  <c r="BK676" i="26"/>
  <c r="BK693" i="26"/>
  <c r="BK692" i="26"/>
  <c r="BK703" i="26"/>
  <c r="BK675" i="26"/>
  <c r="BK674" i="26"/>
  <c r="BK673" i="26"/>
  <c r="BK702" i="26"/>
  <c r="BK701" i="26"/>
  <c r="BK672" i="26"/>
  <c r="BK699" i="26"/>
  <c r="BK652" i="26"/>
  <c r="BK650" i="26"/>
  <c r="BK653" i="26"/>
  <c r="BK646" i="26"/>
  <c r="BK654" i="26"/>
  <c r="BK648" i="26"/>
  <c r="BK647" i="26"/>
  <c r="BK649" i="26"/>
  <c r="BK618" i="26"/>
  <c r="BK617" i="26"/>
  <c r="BK616" i="26"/>
  <c r="BK615" i="26"/>
  <c r="BK614" i="26"/>
  <c r="BK651" i="26"/>
  <c r="BK645" i="26"/>
  <c r="BK644" i="26"/>
  <c r="BK643" i="26"/>
  <c r="BK642" i="26"/>
  <c r="BK641" i="26"/>
  <c r="BK640" i="26"/>
  <c r="BK639" i="26"/>
  <c r="BK638" i="26"/>
  <c r="BK637" i="26"/>
  <c r="BK636" i="26"/>
  <c r="BK635" i="26"/>
  <c r="BK634" i="26"/>
  <c r="BK633" i="26"/>
  <c r="BK632" i="26"/>
  <c r="BK631" i="26"/>
  <c r="BK630" i="26"/>
  <c r="BK629" i="26"/>
  <c r="BK628" i="26"/>
  <c r="BK627" i="26"/>
  <c r="BK626" i="26"/>
  <c r="BK625" i="26"/>
  <c r="BK624" i="26"/>
  <c r="BK623" i="26"/>
  <c r="BK700" i="26"/>
  <c r="BK612" i="26"/>
  <c r="BK611" i="26"/>
  <c r="BK610" i="26"/>
  <c r="BK609" i="26"/>
  <c r="BK608" i="26"/>
  <c r="BK607" i="26"/>
  <c r="BK606" i="26"/>
  <c r="BK605" i="26"/>
  <c r="BK604" i="26"/>
  <c r="BK603" i="26"/>
  <c r="BK602" i="26"/>
  <c r="BK601" i="26"/>
  <c r="BK600" i="26"/>
  <c r="BK599" i="26"/>
  <c r="BK598" i="26"/>
  <c r="BK597" i="26"/>
  <c r="BK596" i="26"/>
  <c r="BK595" i="26"/>
  <c r="BK594" i="26"/>
  <c r="BK593" i="26"/>
  <c r="BK592" i="26"/>
  <c r="BK591" i="26"/>
  <c r="BK590" i="26"/>
  <c r="BK589" i="26"/>
  <c r="BK588" i="26"/>
  <c r="BK587" i="26"/>
  <c r="BK613" i="26"/>
  <c r="BK583" i="26"/>
  <c r="BK581" i="26"/>
  <c r="BK580" i="26"/>
  <c r="BK579" i="26"/>
  <c r="BK578" i="26"/>
  <c r="BK577" i="26"/>
  <c r="BK576" i="26"/>
  <c r="BK575" i="26"/>
  <c r="BK574" i="26"/>
  <c r="BK573" i="26"/>
  <c r="BK572" i="26"/>
  <c r="BK571" i="26"/>
  <c r="BK570" i="26"/>
  <c r="BK569" i="26"/>
  <c r="BK568" i="26"/>
  <c r="BK567" i="26"/>
  <c r="BK566" i="26"/>
  <c r="BK565" i="26"/>
  <c r="BK564" i="26"/>
  <c r="BK563" i="26"/>
  <c r="BK562" i="26"/>
  <c r="BK561" i="26"/>
  <c r="BK560" i="26"/>
  <c r="BK582" i="26"/>
  <c r="BK586" i="26"/>
  <c r="BK585" i="26"/>
  <c r="BK555" i="26"/>
  <c r="BK549" i="26"/>
  <c r="BK548" i="26"/>
  <c r="BK547" i="26"/>
  <c r="BK546" i="26"/>
  <c r="BK545" i="26"/>
  <c r="BK544" i="26"/>
  <c r="BK543" i="26"/>
  <c r="BK542" i="26"/>
  <c r="BK541" i="26"/>
  <c r="BK540" i="26"/>
  <c r="BK539" i="26"/>
  <c r="BK538" i="26"/>
  <c r="BK537" i="26"/>
  <c r="BK536" i="26"/>
  <c r="BK535" i="26"/>
  <c r="BK534" i="26"/>
  <c r="BK533" i="26"/>
  <c r="BK532" i="26"/>
  <c r="BK531" i="26"/>
  <c r="BK530" i="26"/>
  <c r="BK529" i="26"/>
  <c r="BK552" i="26"/>
  <c r="BK584" i="26"/>
  <c r="BK559" i="26"/>
  <c r="BK558" i="26"/>
  <c r="BK556" i="26"/>
  <c r="BK554" i="26"/>
  <c r="BK553" i="26"/>
  <c r="BK557" i="26"/>
  <c r="BK528" i="26"/>
  <c r="BK527" i="26"/>
  <c r="BK524" i="26"/>
  <c r="BK526" i="26"/>
  <c r="BK523" i="26"/>
  <c r="BK522" i="26"/>
  <c r="BK521" i="26"/>
  <c r="BK520" i="26"/>
  <c r="BK519" i="26"/>
  <c r="BK518" i="26"/>
  <c r="BK517" i="26"/>
  <c r="BK516" i="26"/>
  <c r="BK515" i="26"/>
  <c r="BK514" i="26"/>
  <c r="BK513" i="26"/>
  <c r="BK512" i="26"/>
  <c r="BK511" i="26"/>
  <c r="BK510" i="26"/>
  <c r="BK509" i="26"/>
  <c r="BK508" i="26"/>
  <c r="BK507" i="26"/>
  <c r="BK506" i="26"/>
  <c r="BK505" i="26"/>
  <c r="BK504" i="26"/>
  <c r="BK503" i="26"/>
  <c r="BK502" i="26"/>
  <c r="BK501" i="26"/>
  <c r="BK500" i="26"/>
  <c r="BK499" i="26"/>
  <c r="BK498" i="26"/>
  <c r="BK497" i="26"/>
  <c r="BK496" i="26"/>
  <c r="BK495" i="26"/>
  <c r="BK494" i="26"/>
  <c r="BK493" i="26"/>
  <c r="BK492" i="26"/>
  <c r="BK491" i="26"/>
  <c r="BK490" i="26"/>
  <c r="BK489" i="26"/>
  <c r="BK488" i="26"/>
  <c r="BK487" i="26"/>
  <c r="BK486" i="26"/>
  <c r="BK485" i="26"/>
  <c r="BK484" i="26"/>
  <c r="BK483" i="26"/>
  <c r="BK525" i="26"/>
  <c r="AX18" i="17" l="1"/>
  <c r="BF18" i="17"/>
  <c r="BJ26" i="79"/>
  <c r="BJ83" i="82"/>
  <c r="BJ83" i="81"/>
  <c r="BI84" i="81"/>
  <c r="BI18" i="77"/>
  <c r="BI22" i="77" s="1"/>
  <c r="BF44" i="73"/>
  <c r="BG33" i="82"/>
  <c r="BG52" i="82" s="1"/>
  <c r="BG41" i="82"/>
  <c r="BG60" i="82" s="1"/>
  <c r="BG37" i="82"/>
  <c r="BG45" i="82"/>
  <c r="BG64" i="82" s="1"/>
  <c r="BH33" i="71"/>
  <c r="BH19" i="82" s="1"/>
  <c r="BH25" i="82" s="1"/>
  <c r="BE77" i="82"/>
  <c r="BE78" i="82" s="1"/>
  <c r="BE80" i="82" s="1"/>
  <c r="BJ9" i="81"/>
  <c r="BJ9" i="82"/>
  <c r="BD80" i="82"/>
  <c r="BD85" i="82"/>
  <c r="BF75" i="82"/>
  <c r="BF63" i="71"/>
  <c r="BF64" i="71" s="1"/>
  <c r="BF68" i="71" s="1"/>
  <c r="BF73" i="82"/>
  <c r="BF79" i="82" s="1"/>
  <c r="BF76" i="82"/>
  <c r="BG63" i="71"/>
  <c r="BI8" i="81"/>
  <c r="BI8" i="82"/>
  <c r="BH41" i="73"/>
  <c r="BI14" i="71"/>
  <c r="BI14" i="73"/>
  <c r="BI30" i="73" s="1"/>
  <c r="BI13" i="82" s="1"/>
  <c r="BJ71" i="2"/>
  <c r="A43" i="67"/>
  <c r="BH23" i="79"/>
  <c r="BH27" i="79" s="1"/>
  <c r="BE40" i="72"/>
  <c r="BE42" i="72" s="1"/>
  <c r="BB46" i="72"/>
  <c r="BI8" i="72"/>
  <c r="BI8" i="73"/>
  <c r="BI8" i="71"/>
  <c r="BI8" i="79"/>
  <c r="BI8" i="77"/>
  <c r="BK25" i="26"/>
  <c r="BJ8" i="17"/>
  <c r="BJ12" i="2"/>
  <c r="AW43" i="26"/>
  <c r="AV45" i="26"/>
  <c r="AV23" i="17" s="1"/>
  <c r="BJ427" i="26"/>
  <c r="BJ375" i="26"/>
  <c r="BJ356" i="26"/>
  <c r="BJ329" i="26"/>
  <c r="BJ392" i="26"/>
  <c r="BJ434" i="26"/>
  <c r="BJ410" i="26"/>
  <c r="BJ310" i="26"/>
  <c r="BJ430" i="26"/>
  <c r="BJ337" i="26"/>
  <c r="BJ396" i="26"/>
  <c r="BJ362" i="26"/>
  <c r="BJ379" i="26"/>
  <c r="BJ361" i="26"/>
  <c r="BJ386" i="26"/>
  <c r="BJ335" i="26"/>
  <c r="BJ384" i="26"/>
  <c r="BJ372" i="26"/>
  <c r="BJ364" i="26"/>
  <c r="BJ355" i="26"/>
  <c r="BJ388" i="26"/>
  <c r="BJ414" i="26"/>
  <c r="BJ426" i="26"/>
  <c r="BJ405" i="26"/>
  <c r="BJ346" i="26"/>
  <c r="BJ351" i="26"/>
  <c r="BJ419" i="26"/>
  <c r="BJ358" i="26"/>
  <c r="BJ431" i="26"/>
  <c r="BJ320" i="26"/>
  <c r="BJ323" i="26"/>
  <c r="BJ402" i="26"/>
  <c r="BJ415" i="26"/>
  <c r="BJ393" i="26"/>
  <c r="BJ334" i="26"/>
  <c r="BJ339" i="26"/>
  <c r="BJ400" i="26"/>
  <c r="BJ412" i="26"/>
  <c r="BJ314" i="26"/>
  <c r="BJ350" i="26"/>
  <c r="BJ304" i="26"/>
  <c r="BJ353" i="26"/>
  <c r="BJ377" i="26"/>
  <c r="BJ390" i="26"/>
  <c r="BJ417" i="26"/>
  <c r="BJ381" i="26"/>
  <c r="BJ327" i="26"/>
  <c r="BJ404" i="26"/>
  <c r="BJ373" i="26"/>
  <c r="BJ425" i="26"/>
  <c r="BJ326" i="26"/>
  <c r="BJ385" i="26"/>
  <c r="BJ303" i="26"/>
  <c r="BJ365" i="26"/>
  <c r="BJ312" i="26"/>
  <c r="BJ378" i="26"/>
  <c r="BJ416" i="26"/>
  <c r="BJ367" i="26"/>
  <c r="BJ345" i="26"/>
  <c r="BJ340" i="26"/>
  <c r="BJ409" i="26"/>
  <c r="BJ398" i="26"/>
  <c r="BJ413" i="26"/>
  <c r="BJ407" i="26"/>
  <c r="BJ366" i="26"/>
  <c r="BJ343" i="26"/>
  <c r="BJ321" i="26"/>
  <c r="BJ376" i="26"/>
  <c r="BJ357" i="26"/>
  <c r="BJ403" i="26"/>
  <c r="BJ371" i="26"/>
  <c r="BJ423" i="26"/>
  <c r="BJ401" i="26"/>
  <c r="BJ395" i="26"/>
  <c r="BJ307" i="26"/>
  <c r="BJ331" i="26"/>
  <c r="BJ309" i="26"/>
  <c r="BJ420" i="26"/>
  <c r="BJ338" i="26"/>
  <c r="BJ305" i="26"/>
  <c r="BJ315" i="26"/>
  <c r="BJ374" i="26"/>
  <c r="BJ313" i="26"/>
  <c r="BJ319" i="26"/>
  <c r="BJ325" i="26"/>
  <c r="BJ316" i="26"/>
  <c r="BJ411" i="26"/>
  <c r="BJ391" i="26"/>
  <c r="BJ422" i="26"/>
  <c r="BJ389" i="26"/>
  <c r="BJ383" i="26"/>
  <c r="BJ380" i="26"/>
  <c r="BJ324" i="26"/>
  <c r="BJ432" i="26"/>
  <c r="BJ352" i="26"/>
  <c r="BJ433" i="26"/>
  <c r="BK302" i="26"/>
  <c r="BJ406" i="26"/>
  <c r="BJ359" i="26"/>
  <c r="BJ429" i="26"/>
  <c r="BJ363" i="26"/>
  <c r="BJ394" i="26"/>
  <c r="BJ354" i="26"/>
  <c r="BJ342" i="26"/>
  <c r="BJ317" i="26"/>
  <c r="BJ330" i="26"/>
  <c r="BJ347" i="26"/>
  <c r="BJ397" i="26"/>
  <c r="BJ306" i="26"/>
  <c r="BJ424" i="26"/>
  <c r="BJ435" i="26"/>
  <c r="BJ328" i="26"/>
  <c r="BJ436" i="26"/>
  <c r="BJ399" i="26"/>
  <c r="BJ382" i="26"/>
  <c r="BJ348" i="26"/>
  <c r="BJ311" i="26"/>
  <c r="BJ322" i="26"/>
  <c r="BJ332" i="26"/>
  <c r="BJ318" i="26"/>
  <c r="BJ349" i="26"/>
  <c r="BJ408" i="26"/>
  <c r="BJ428" i="26"/>
  <c r="BJ387" i="26"/>
  <c r="BJ368" i="26"/>
  <c r="BJ336" i="26"/>
  <c r="BJ341" i="26"/>
  <c r="BJ418" i="26"/>
  <c r="BJ360" i="26"/>
  <c r="BJ308" i="26"/>
  <c r="BJ344" i="26"/>
  <c r="BJ421" i="26"/>
  <c r="BJ333" i="26"/>
  <c r="BD49" i="73"/>
  <c r="B44" i="67"/>
  <c r="BE68" i="71"/>
  <c r="BK30" i="26"/>
  <c r="BL26" i="26"/>
  <c r="BK31" i="26"/>
  <c r="BK84" i="82" s="1"/>
  <c r="BJ9" i="72"/>
  <c r="BJ9" i="71"/>
  <c r="BJ9" i="79"/>
  <c r="BJ9" i="77"/>
  <c r="BJ18" i="77" s="1"/>
  <c r="BJ9" i="73"/>
  <c r="BE45" i="73"/>
  <c r="BJ28" i="17"/>
  <c r="BJ39" i="17"/>
  <c r="BJ45" i="72"/>
  <c r="BJ48" i="73"/>
  <c r="BJ67" i="71"/>
  <c r="BJ21" i="77"/>
  <c r="BL1038" i="26"/>
  <c r="BM482" i="26"/>
  <c r="BL1028" i="26"/>
  <c r="BL1034" i="26"/>
  <c r="BL1029" i="26"/>
  <c r="BL1022" i="26"/>
  <c r="BL1021" i="26"/>
  <c r="BL1020" i="26"/>
  <c r="BL1019" i="26"/>
  <c r="BL1018" i="26"/>
  <c r="BL1017" i="26"/>
  <c r="BL1016" i="26"/>
  <c r="BL1015" i="26"/>
  <c r="BL1014" i="26"/>
  <c r="BL1013" i="26"/>
  <c r="BL1012" i="26"/>
  <c r="BL1011" i="26"/>
  <c r="BL1010" i="26"/>
  <c r="BL1009" i="26"/>
  <c r="BL1030" i="26"/>
  <c r="BL1031" i="26"/>
  <c r="BL1037" i="26"/>
  <c r="BL1032" i="26"/>
  <c r="BL1035" i="26"/>
  <c r="BL1033" i="26"/>
  <c r="BL1024" i="26"/>
  <c r="BL1025" i="26"/>
  <c r="BL1023" i="26"/>
  <c r="BL1026" i="26"/>
  <c r="BL1036" i="26"/>
  <c r="BL1008" i="26"/>
  <c r="BL1007" i="26"/>
  <c r="BL1006" i="26"/>
  <c r="BL1005" i="26"/>
  <c r="BL1004" i="26"/>
  <c r="BL1003" i="26"/>
  <c r="BL1002" i="26"/>
  <c r="BL1001" i="26"/>
  <c r="BL1000" i="26"/>
  <c r="BL999" i="26"/>
  <c r="BL998" i="26"/>
  <c r="BL997" i="26"/>
  <c r="BL996" i="26"/>
  <c r="BL995" i="26"/>
  <c r="BL1027" i="26"/>
  <c r="BL994" i="26"/>
  <c r="BL993" i="26"/>
  <c r="BL992" i="26"/>
  <c r="BL991" i="26"/>
  <c r="BL990" i="26"/>
  <c r="BL989" i="26"/>
  <c r="BL988" i="26"/>
  <c r="BL987" i="26"/>
  <c r="BL986" i="26"/>
  <c r="BL983" i="26"/>
  <c r="BL969" i="26"/>
  <c r="BL968" i="26"/>
  <c r="BL984" i="26"/>
  <c r="BL981" i="26"/>
  <c r="BL980" i="26"/>
  <c r="BL979" i="26"/>
  <c r="BL978" i="26"/>
  <c r="BL977" i="26"/>
  <c r="BL976" i="26"/>
  <c r="BL975" i="26"/>
  <c r="BL974" i="26"/>
  <c r="BL973" i="26"/>
  <c r="BL972" i="26"/>
  <c r="BL985" i="26"/>
  <c r="BL982" i="26"/>
  <c r="BL965" i="26"/>
  <c r="BL963" i="26"/>
  <c r="BL961" i="26"/>
  <c r="BL959" i="26"/>
  <c r="BL956" i="26"/>
  <c r="BL967" i="26"/>
  <c r="BL957" i="26"/>
  <c r="BL954" i="26"/>
  <c r="BL953" i="26"/>
  <c r="BL955" i="26"/>
  <c r="BL966" i="26"/>
  <c r="BL964" i="26"/>
  <c r="BL962" i="26"/>
  <c r="BL960" i="26"/>
  <c r="BL958" i="26"/>
  <c r="BL952" i="26"/>
  <c r="BL951" i="26"/>
  <c r="BL950" i="26"/>
  <c r="BL949" i="26"/>
  <c r="BL948" i="26"/>
  <c r="BL947" i="26"/>
  <c r="BL946" i="26"/>
  <c r="BL945" i="26"/>
  <c r="BL944" i="26"/>
  <c r="BL943" i="26"/>
  <c r="BL942" i="26"/>
  <c r="BL940" i="26"/>
  <c r="BL939" i="26"/>
  <c r="BL938" i="26"/>
  <c r="BL937" i="26"/>
  <c r="BL936" i="26"/>
  <c r="BL935" i="26"/>
  <c r="BL934" i="26"/>
  <c r="BL933" i="26"/>
  <c r="BL932" i="26"/>
  <c r="BL931" i="26"/>
  <c r="BL930" i="26"/>
  <c r="BL929" i="26"/>
  <c r="BL928" i="26"/>
  <c r="BL927" i="26"/>
  <c r="BL926" i="26"/>
  <c r="BL925" i="26"/>
  <c r="BL924" i="26"/>
  <c r="BL923" i="26"/>
  <c r="BL941" i="26"/>
  <c r="BL898" i="26"/>
  <c r="BL897" i="26"/>
  <c r="BL896" i="26"/>
  <c r="BL895" i="26"/>
  <c r="BL894" i="26"/>
  <c r="BL893" i="26"/>
  <c r="BL892" i="26"/>
  <c r="BL921" i="26"/>
  <c r="BL920" i="26"/>
  <c r="BL919" i="26"/>
  <c r="BL918" i="26"/>
  <c r="BL917" i="26"/>
  <c r="BL916" i="26"/>
  <c r="BL915" i="26"/>
  <c r="BL914" i="26"/>
  <c r="BL913" i="26"/>
  <c r="BL912" i="26"/>
  <c r="BL911" i="26"/>
  <c r="BL910" i="26"/>
  <c r="BL909" i="26"/>
  <c r="BL908" i="26"/>
  <c r="BL907" i="26"/>
  <c r="BL906" i="26"/>
  <c r="BL905" i="26"/>
  <c r="BL904" i="26"/>
  <c r="BL903" i="26"/>
  <c r="BL922" i="26"/>
  <c r="BL890" i="26"/>
  <c r="BL889" i="26"/>
  <c r="BL888" i="26"/>
  <c r="BL887" i="26"/>
  <c r="BL886" i="26"/>
  <c r="BL891" i="26"/>
  <c r="BL885" i="26"/>
  <c r="BL884" i="26"/>
  <c r="BL883" i="26"/>
  <c r="BL882" i="26"/>
  <c r="BL881" i="26"/>
  <c r="BL880" i="26"/>
  <c r="BL879" i="26"/>
  <c r="BL878" i="26"/>
  <c r="BL877" i="26"/>
  <c r="BL876" i="26"/>
  <c r="BL875" i="26"/>
  <c r="BL874" i="26"/>
  <c r="BL873" i="26"/>
  <c r="BL872" i="26"/>
  <c r="BL871" i="26"/>
  <c r="BL870" i="26"/>
  <c r="BL869" i="26"/>
  <c r="BL868" i="26"/>
  <c r="BL867" i="26"/>
  <c r="BL866" i="26"/>
  <c r="BL865" i="26"/>
  <c r="BL864" i="26"/>
  <c r="BL863" i="26"/>
  <c r="BL862" i="26"/>
  <c r="BL861" i="26"/>
  <c r="BL860" i="26"/>
  <c r="BL859" i="26"/>
  <c r="BL858" i="26"/>
  <c r="BL857" i="26"/>
  <c r="BL856" i="26"/>
  <c r="BL855" i="26"/>
  <c r="BL854" i="26"/>
  <c r="BL853" i="26"/>
  <c r="BL852" i="26"/>
  <c r="BL851" i="26"/>
  <c r="BL850" i="26"/>
  <c r="BL849" i="26"/>
  <c r="BL848" i="26"/>
  <c r="BL847" i="26"/>
  <c r="BL846" i="26"/>
  <c r="BL845" i="26"/>
  <c r="BL844" i="26"/>
  <c r="BL843" i="26"/>
  <c r="BL842" i="26"/>
  <c r="BL829" i="26"/>
  <c r="BL828" i="26"/>
  <c r="BL827" i="26"/>
  <c r="BL826" i="26"/>
  <c r="BL825" i="26"/>
  <c r="BL824" i="26"/>
  <c r="BL823" i="26"/>
  <c r="BL822" i="26"/>
  <c r="BL821" i="26"/>
  <c r="BL820" i="26"/>
  <c r="BL819" i="26"/>
  <c r="BL818" i="26"/>
  <c r="BL817" i="26"/>
  <c r="BL816" i="26"/>
  <c r="BL815" i="26"/>
  <c r="BL814" i="26"/>
  <c r="BL813" i="26"/>
  <c r="BL812" i="26"/>
  <c r="BL811" i="26"/>
  <c r="BL841" i="26"/>
  <c r="BL840" i="26"/>
  <c r="BL839" i="26"/>
  <c r="BL838" i="26"/>
  <c r="BL837" i="26"/>
  <c r="BL836" i="26"/>
  <c r="BL835" i="26"/>
  <c r="BL834" i="26"/>
  <c r="BL833" i="26"/>
  <c r="BL832" i="26"/>
  <c r="BL810" i="26"/>
  <c r="BL809" i="26"/>
  <c r="BL808" i="26"/>
  <c r="BL807" i="26"/>
  <c r="BL806" i="26"/>
  <c r="BL805" i="26"/>
  <c r="BL804" i="26"/>
  <c r="BL803" i="26"/>
  <c r="BL802" i="26"/>
  <c r="BL801" i="26"/>
  <c r="BL800" i="26"/>
  <c r="BL799" i="26"/>
  <c r="BL798" i="26"/>
  <c r="BL797" i="26"/>
  <c r="BL796" i="26"/>
  <c r="BL795" i="26"/>
  <c r="BL794" i="26"/>
  <c r="BL793" i="26"/>
  <c r="BL792" i="26"/>
  <c r="BL791" i="26"/>
  <c r="BL790" i="26"/>
  <c r="BL789" i="26"/>
  <c r="BL788" i="26"/>
  <c r="BL787" i="26"/>
  <c r="BL786" i="26"/>
  <c r="BL785" i="26"/>
  <c r="BL784" i="26"/>
  <c r="BL783" i="26"/>
  <c r="BL782" i="26"/>
  <c r="BL781" i="26"/>
  <c r="BL780" i="26"/>
  <c r="BL779" i="26"/>
  <c r="BL778" i="26"/>
  <c r="BL777" i="26"/>
  <c r="BL776" i="26"/>
  <c r="BL775" i="26"/>
  <c r="BL774" i="26"/>
  <c r="BL773" i="26"/>
  <c r="BL772" i="26"/>
  <c r="BL771" i="26"/>
  <c r="BL770" i="26"/>
  <c r="BL758" i="26"/>
  <c r="BL757" i="26"/>
  <c r="BL756" i="26"/>
  <c r="BL755" i="26"/>
  <c r="BL754" i="26"/>
  <c r="BL753" i="26"/>
  <c r="BL752" i="26"/>
  <c r="BL751" i="26"/>
  <c r="BL750" i="26"/>
  <c r="BL749" i="26"/>
  <c r="BL748" i="26"/>
  <c r="BL747" i="26"/>
  <c r="BL746" i="26"/>
  <c r="BL745" i="26"/>
  <c r="BL744" i="26"/>
  <c r="BL743" i="26"/>
  <c r="BL742" i="26"/>
  <c r="BL741" i="26"/>
  <c r="BL740" i="26"/>
  <c r="BL739" i="26"/>
  <c r="BL738" i="26"/>
  <c r="BL737" i="26"/>
  <c r="BL736" i="26"/>
  <c r="BL735" i="26"/>
  <c r="BL769" i="26"/>
  <c r="BL768" i="26"/>
  <c r="BL767" i="26"/>
  <c r="BL766" i="26"/>
  <c r="BL765" i="26"/>
  <c r="BL764" i="26"/>
  <c r="BL763" i="26"/>
  <c r="BL734" i="26"/>
  <c r="BL733" i="26"/>
  <c r="BL732" i="26"/>
  <c r="BL731" i="26"/>
  <c r="BL730" i="26"/>
  <c r="BL729" i="26"/>
  <c r="BL728" i="26"/>
  <c r="BL727" i="26"/>
  <c r="BL726" i="26"/>
  <c r="BL725" i="26"/>
  <c r="BL724" i="26"/>
  <c r="BL723" i="26"/>
  <c r="BL722" i="26"/>
  <c r="BL721" i="26"/>
  <c r="BL720" i="26"/>
  <c r="BL719" i="26"/>
  <c r="BL718" i="26"/>
  <c r="BL717" i="26"/>
  <c r="BL716" i="26"/>
  <c r="BL715" i="26"/>
  <c r="BL714" i="26"/>
  <c r="BL713" i="26"/>
  <c r="BL712" i="26"/>
  <c r="BL711" i="26"/>
  <c r="BL710" i="26"/>
  <c r="BL709" i="26"/>
  <c r="BL708" i="26"/>
  <c r="BL707" i="26"/>
  <c r="BL706" i="26"/>
  <c r="BL705" i="26"/>
  <c r="BL704" i="26"/>
  <c r="BL689" i="26"/>
  <c r="BL688" i="26"/>
  <c r="BL687" i="26"/>
  <c r="BL686" i="26"/>
  <c r="BL685" i="26"/>
  <c r="BL684" i="26"/>
  <c r="BL683" i="26"/>
  <c r="BL682" i="26"/>
  <c r="BL681" i="26"/>
  <c r="BL680" i="26"/>
  <c r="BL679" i="26"/>
  <c r="BL678" i="26"/>
  <c r="BL677" i="26"/>
  <c r="BL676" i="26"/>
  <c r="BL675" i="26"/>
  <c r="BL674" i="26"/>
  <c r="BL673" i="26"/>
  <c r="BL672" i="26"/>
  <c r="BL703" i="26"/>
  <c r="BL702" i="26"/>
  <c r="BL701" i="26"/>
  <c r="BL700" i="26"/>
  <c r="BL699" i="26"/>
  <c r="BL698" i="26"/>
  <c r="BL697" i="26"/>
  <c r="BL696" i="26"/>
  <c r="BL695" i="26"/>
  <c r="BL694" i="26"/>
  <c r="BL693" i="26"/>
  <c r="BL692" i="26"/>
  <c r="BL671" i="26"/>
  <c r="BL670" i="26"/>
  <c r="BL669" i="26"/>
  <c r="BL668" i="26"/>
  <c r="BL667" i="26"/>
  <c r="BL666" i="26"/>
  <c r="BL665" i="26"/>
  <c r="BL664" i="26"/>
  <c r="BL663" i="26"/>
  <c r="BL662" i="26"/>
  <c r="BL661" i="26"/>
  <c r="BL660" i="26"/>
  <c r="BL659" i="26"/>
  <c r="BL658" i="26"/>
  <c r="BL657" i="26"/>
  <c r="BL656" i="26"/>
  <c r="BL655" i="26"/>
  <c r="BL654" i="26"/>
  <c r="BL653" i="26"/>
  <c r="BL652" i="26"/>
  <c r="BL651" i="26"/>
  <c r="BL650" i="26"/>
  <c r="BL649" i="26"/>
  <c r="BL648" i="26"/>
  <c r="BL646" i="26"/>
  <c r="BL647" i="26"/>
  <c r="BL618" i="26"/>
  <c r="BL617" i="26"/>
  <c r="BL616" i="26"/>
  <c r="BL615" i="26"/>
  <c r="BL645" i="26"/>
  <c r="BL644" i="26"/>
  <c r="BL643" i="26"/>
  <c r="BL642" i="26"/>
  <c r="BL641" i="26"/>
  <c r="BL640" i="26"/>
  <c r="BL639" i="26"/>
  <c r="BL638" i="26"/>
  <c r="BL637" i="26"/>
  <c r="BL636" i="26"/>
  <c r="BL635" i="26"/>
  <c r="BL634" i="26"/>
  <c r="BL633" i="26"/>
  <c r="BL632" i="26"/>
  <c r="BL631" i="26"/>
  <c r="BL630" i="26"/>
  <c r="BL629" i="26"/>
  <c r="BL628" i="26"/>
  <c r="BL627" i="26"/>
  <c r="BL626" i="26"/>
  <c r="BL625" i="26"/>
  <c r="BL624" i="26"/>
  <c r="BL623" i="26"/>
  <c r="BL612" i="26"/>
  <c r="BL611" i="26"/>
  <c r="BL610" i="26"/>
  <c r="BL609" i="26"/>
  <c r="BL608" i="26"/>
  <c r="BL607" i="26"/>
  <c r="BL606" i="26"/>
  <c r="BL605" i="26"/>
  <c r="BL604" i="26"/>
  <c r="BL603" i="26"/>
  <c r="BL602" i="26"/>
  <c r="BL601" i="26"/>
  <c r="BL600" i="26"/>
  <c r="BL599" i="26"/>
  <c r="BL598" i="26"/>
  <c r="BL597" i="26"/>
  <c r="BL596" i="26"/>
  <c r="BL595" i="26"/>
  <c r="BL594" i="26"/>
  <c r="BL593" i="26"/>
  <c r="BL592" i="26"/>
  <c r="BL591" i="26"/>
  <c r="BL590" i="26"/>
  <c r="BL589" i="26"/>
  <c r="BL588" i="26"/>
  <c r="BL587" i="26"/>
  <c r="BL586" i="26"/>
  <c r="BL585" i="26"/>
  <c r="BL584" i="26"/>
  <c r="BL583" i="26"/>
  <c r="BL582" i="26"/>
  <c r="BL614" i="26"/>
  <c r="BL581" i="26"/>
  <c r="BL580" i="26"/>
  <c r="BL579" i="26"/>
  <c r="BL578" i="26"/>
  <c r="BL577" i="26"/>
  <c r="BL576" i="26"/>
  <c r="BL575" i="26"/>
  <c r="BL574" i="26"/>
  <c r="BL573" i="26"/>
  <c r="BL572" i="26"/>
  <c r="BL571" i="26"/>
  <c r="BL570" i="26"/>
  <c r="BL569" i="26"/>
  <c r="BL568" i="26"/>
  <c r="BL567" i="26"/>
  <c r="BL566" i="26"/>
  <c r="BL565" i="26"/>
  <c r="BL564" i="26"/>
  <c r="BL563" i="26"/>
  <c r="BL562" i="26"/>
  <c r="BL561" i="26"/>
  <c r="BL560" i="26"/>
  <c r="BL559" i="26"/>
  <c r="BL558" i="26"/>
  <c r="BL557" i="26"/>
  <c r="BL556" i="26"/>
  <c r="BL555" i="26"/>
  <c r="BL613" i="26"/>
  <c r="BL552" i="26"/>
  <c r="BL549" i="26"/>
  <c r="BL548" i="26"/>
  <c r="BL547" i="26"/>
  <c r="BL546" i="26"/>
  <c r="BL545" i="26"/>
  <c r="BL544" i="26"/>
  <c r="BL543" i="26"/>
  <c r="BL542" i="26"/>
  <c r="BL541" i="26"/>
  <c r="BL540" i="26"/>
  <c r="BL539" i="26"/>
  <c r="BL538" i="26"/>
  <c r="BL537" i="26"/>
  <c r="BL536" i="26"/>
  <c r="BL535" i="26"/>
  <c r="BL534" i="26"/>
  <c r="BL533" i="26"/>
  <c r="BL532" i="26"/>
  <c r="BL531" i="26"/>
  <c r="BL530" i="26"/>
  <c r="BL529" i="26"/>
  <c r="BL528" i="26"/>
  <c r="BL527" i="26"/>
  <c r="BL526" i="26"/>
  <c r="BL525" i="26"/>
  <c r="BL524" i="26"/>
  <c r="BL523" i="26"/>
  <c r="BL553" i="26"/>
  <c r="BL554" i="26"/>
  <c r="BL522" i="26"/>
  <c r="BL521" i="26"/>
  <c r="BL520" i="26"/>
  <c r="BL519" i="26"/>
  <c r="BL518" i="26"/>
  <c r="BL517" i="26"/>
  <c r="BL516" i="26"/>
  <c r="BL515" i="26"/>
  <c r="BL514" i="26"/>
  <c r="BL513" i="26"/>
  <c r="BL512" i="26"/>
  <c r="BL511" i="26"/>
  <c r="BL510" i="26"/>
  <c r="BL509" i="26"/>
  <c r="BL508" i="26"/>
  <c r="BL507" i="26"/>
  <c r="BL506" i="26"/>
  <c r="BL505" i="26"/>
  <c r="BL504" i="26"/>
  <c r="BL503" i="26"/>
  <c r="BL502" i="26"/>
  <c r="BL501" i="26"/>
  <c r="BL500" i="26"/>
  <c r="BL499" i="26"/>
  <c r="BL498" i="26"/>
  <c r="BL497" i="26"/>
  <c r="BL496" i="26"/>
  <c r="BL495" i="26"/>
  <c r="BL494" i="26"/>
  <c r="BL493" i="26"/>
  <c r="BL492" i="26"/>
  <c r="BL491" i="26"/>
  <c r="BL490" i="26"/>
  <c r="BL489" i="26"/>
  <c r="BL488" i="26"/>
  <c r="BL487" i="26"/>
  <c r="BL486" i="26"/>
  <c r="BL485" i="26"/>
  <c r="BL484" i="26"/>
  <c r="BL483" i="26"/>
  <c r="BE85" i="82" l="1"/>
  <c r="AY18" i="17"/>
  <c r="BG18" i="17"/>
  <c r="BK26" i="79"/>
  <c r="BK83" i="82"/>
  <c r="BK83" i="81"/>
  <c r="BG75" i="82"/>
  <c r="BG56" i="82"/>
  <c r="BJ80" i="81"/>
  <c r="BJ84" i="81" s="1"/>
  <c r="BH57" i="71"/>
  <c r="BH63" i="71" s="1"/>
  <c r="BG44" i="73"/>
  <c r="BI33" i="71"/>
  <c r="BI19" i="82" s="1"/>
  <c r="BI25" i="82" s="1"/>
  <c r="BG73" i="82"/>
  <c r="BG79" i="82" s="1"/>
  <c r="BK9" i="81"/>
  <c r="BK80" i="81" s="1"/>
  <c r="BK84" i="81" s="1"/>
  <c r="BK9" i="82"/>
  <c r="BJ8" i="81"/>
  <c r="BJ8" i="82"/>
  <c r="BF77" i="82"/>
  <c r="BF78" i="82" s="1"/>
  <c r="BH37" i="82"/>
  <c r="BH56" i="82" s="1"/>
  <c r="BH41" i="82"/>
  <c r="BH60" i="82" s="1"/>
  <c r="BH33" i="82"/>
  <c r="BH52" i="82" s="1"/>
  <c r="BH45" i="82"/>
  <c r="BH64" i="82" s="1"/>
  <c r="BI41" i="73"/>
  <c r="BJ14" i="71"/>
  <c r="BJ14" i="73"/>
  <c r="BJ30" i="73" s="1"/>
  <c r="BJ13" i="82" s="1"/>
  <c r="BK71" i="2"/>
  <c r="A44" i="67"/>
  <c r="BI23" i="79"/>
  <c r="BI27" i="79" s="1"/>
  <c r="BF40" i="72"/>
  <c r="BF42" i="72" s="1"/>
  <c r="BE46" i="72"/>
  <c r="B45" i="67"/>
  <c r="BJ8" i="79"/>
  <c r="BJ8" i="77"/>
  <c r="BJ8" i="72"/>
  <c r="BJ8" i="71"/>
  <c r="BJ8" i="73"/>
  <c r="BK8" i="17"/>
  <c r="BK12" i="2"/>
  <c r="BL25" i="26"/>
  <c r="BL31" i="26"/>
  <c r="BL84" i="82" s="1"/>
  <c r="BM26" i="26"/>
  <c r="BL30" i="26"/>
  <c r="BK427" i="26"/>
  <c r="BK387" i="26"/>
  <c r="BK380" i="26"/>
  <c r="BK403" i="26"/>
  <c r="BK320" i="26"/>
  <c r="BK356" i="26"/>
  <c r="BK367" i="26"/>
  <c r="BK384" i="26"/>
  <c r="BK418" i="26"/>
  <c r="BK318" i="26"/>
  <c r="BK312" i="26"/>
  <c r="BK426" i="26"/>
  <c r="BK375" i="26"/>
  <c r="BK366" i="26"/>
  <c r="BK391" i="26"/>
  <c r="BK308" i="26"/>
  <c r="BK397" i="26"/>
  <c r="BK406" i="26"/>
  <c r="BK373" i="26"/>
  <c r="BK371" i="26"/>
  <c r="BK325" i="26"/>
  <c r="BK359" i="26"/>
  <c r="BK413" i="26"/>
  <c r="BK415" i="26"/>
  <c r="BK354" i="26"/>
  <c r="BK342" i="26"/>
  <c r="BK372" i="26"/>
  <c r="BK424" i="26"/>
  <c r="BK313" i="26"/>
  <c r="BK349" i="26"/>
  <c r="BK319" i="26"/>
  <c r="BK321" i="26"/>
  <c r="BK419" i="26"/>
  <c r="BK401" i="26"/>
  <c r="BK416" i="26"/>
  <c r="BK348" i="26"/>
  <c r="BK323" i="26"/>
  <c r="BK364" i="26"/>
  <c r="BK350" i="26"/>
  <c r="BK303" i="26"/>
  <c r="BK343" i="26"/>
  <c r="BK322" i="26"/>
  <c r="BK331" i="26"/>
  <c r="BK399" i="26"/>
  <c r="BK389" i="26"/>
  <c r="BK407" i="26"/>
  <c r="BK336" i="26"/>
  <c r="BK311" i="26"/>
  <c r="BK329" i="26"/>
  <c r="BK309" i="26"/>
  <c r="BK396" i="26"/>
  <c r="BK347" i="26"/>
  <c r="BK328" i="26"/>
  <c r="BK378" i="26"/>
  <c r="BK332" i="26"/>
  <c r="BK377" i="26"/>
  <c r="BK395" i="26"/>
  <c r="BK346" i="26"/>
  <c r="BK365" i="26"/>
  <c r="BK393" i="26"/>
  <c r="BK315" i="26"/>
  <c r="BK408" i="26"/>
  <c r="BK305" i="26"/>
  <c r="BK335" i="26"/>
  <c r="BK316" i="26"/>
  <c r="BK324" i="26"/>
  <c r="BK412" i="26"/>
  <c r="BK383" i="26"/>
  <c r="BK334" i="26"/>
  <c r="BK379" i="26"/>
  <c r="BK344" i="26"/>
  <c r="BK327" i="26"/>
  <c r="BK385" i="26"/>
  <c r="BK357" i="26"/>
  <c r="BK368" i="26"/>
  <c r="BK398" i="26"/>
  <c r="BK409" i="26"/>
  <c r="BK423" i="26"/>
  <c r="BK400" i="26"/>
  <c r="BK425" i="26"/>
  <c r="BK352" i="26"/>
  <c r="BK340" i="26"/>
  <c r="BK310" i="26"/>
  <c r="BK421" i="26"/>
  <c r="BK360" i="26"/>
  <c r="BK402" i="26"/>
  <c r="BK410" i="26"/>
  <c r="BK361" i="26"/>
  <c r="BK390" i="26"/>
  <c r="BK434" i="26"/>
  <c r="BK388" i="26"/>
  <c r="BK394" i="26"/>
  <c r="BK345" i="26"/>
  <c r="BK338" i="26"/>
  <c r="BK341" i="26"/>
  <c r="BK382" i="26"/>
  <c r="BK435" i="26"/>
  <c r="BK386" i="26"/>
  <c r="BK431" i="26"/>
  <c r="BK363" i="26"/>
  <c r="BK422" i="26"/>
  <c r="BK376" i="26"/>
  <c r="BK355" i="26"/>
  <c r="BK333" i="26"/>
  <c r="BK307" i="26"/>
  <c r="BK430" i="26"/>
  <c r="BK374" i="26"/>
  <c r="BK337" i="26"/>
  <c r="BK433" i="26"/>
  <c r="BK420" i="26"/>
  <c r="BK411" i="26"/>
  <c r="BL302" i="26"/>
  <c r="BK362" i="26"/>
  <c r="BK404" i="26"/>
  <c r="BK326" i="26"/>
  <c r="BK351" i="26"/>
  <c r="BK317" i="26"/>
  <c r="BK417" i="26"/>
  <c r="BK358" i="26"/>
  <c r="BK306" i="26"/>
  <c r="BK432" i="26"/>
  <c r="BK429" i="26"/>
  <c r="BK436" i="26"/>
  <c r="BK428" i="26"/>
  <c r="BK392" i="26"/>
  <c r="BK353" i="26"/>
  <c r="BK339" i="26"/>
  <c r="BK381" i="26"/>
  <c r="BK304" i="26"/>
  <c r="BK314" i="26"/>
  <c r="BK414" i="26"/>
  <c r="BK330" i="26"/>
  <c r="BK405" i="26"/>
  <c r="BK9" i="77"/>
  <c r="BK9" i="73"/>
  <c r="BK9" i="79"/>
  <c r="BK9" i="71"/>
  <c r="BK9" i="72"/>
  <c r="BK67" i="71"/>
  <c r="BK45" i="72"/>
  <c r="BK48" i="73"/>
  <c r="BK21" i="77"/>
  <c r="BK39" i="17"/>
  <c r="BK28" i="17"/>
  <c r="AW45" i="26"/>
  <c r="AW23" i="17" s="1"/>
  <c r="AX43" i="26"/>
  <c r="BE49" i="73"/>
  <c r="BD46" i="72"/>
  <c r="BG64" i="71"/>
  <c r="BG68" i="71" s="1"/>
  <c r="BJ22" i="77"/>
  <c r="BF45" i="73"/>
  <c r="BM1038" i="26"/>
  <c r="BN482" i="26"/>
  <c r="BM1037" i="26"/>
  <c r="BM1036" i="26"/>
  <c r="BM1035" i="26"/>
  <c r="BM1034" i="26"/>
  <c r="BM1033" i="26"/>
  <c r="BM1032" i="26"/>
  <c r="BM1031" i="26"/>
  <c r="BM1030" i="26"/>
  <c r="BM1029" i="26"/>
  <c r="BM1028" i="26"/>
  <c r="BM1027" i="26"/>
  <c r="BM1026" i="26"/>
  <c r="BM1025" i="26"/>
  <c r="BM1024" i="26"/>
  <c r="BM1023" i="26"/>
  <c r="BM1022" i="26"/>
  <c r="BM1021" i="26"/>
  <c r="BM1020" i="26"/>
  <c r="BM1019" i="26"/>
  <c r="BM1018" i="26"/>
  <c r="BM1017" i="26"/>
  <c r="BM1016" i="26"/>
  <c r="BM1015" i="26"/>
  <c r="BM1014" i="26"/>
  <c r="BM1013" i="26"/>
  <c r="BM1012" i="26"/>
  <c r="BM1011" i="26"/>
  <c r="BM1010" i="26"/>
  <c r="BM1009" i="26"/>
  <c r="BM1008" i="26"/>
  <c r="BM1007" i="26"/>
  <c r="BM1006" i="26"/>
  <c r="BM1005" i="26"/>
  <c r="BM1004" i="26"/>
  <c r="BM1003" i="26"/>
  <c r="BM1002" i="26"/>
  <c r="BM1001" i="26"/>
  <c r="BM1000" i="26"/>
  <c r="BM999" i="26"/>
  <c r="BM998" i="26"/>
  <c r="BM997" i="26"/>
  <c r="BM996" i="26"/>
  <c r="BM995" i="26"/>
  <c r="BM994" i="26"/>
  <c r="BM993" i="26"/>
  <c r="BM992" i="26"/>
  <c r="BM991" i="26"/>
  <c r="BM990" i="26"/>
  <c r="BM989" i="26"/>
  <c r="BM988" i="26"/>
  <c r="BM987" i="26"/>
  <c r="BM986" i="26"/>
  <c r="BM985" i="26"/>
  <c r="BM984" i="26"/>
  <c r="BM983" i="26"/>
  <c r="BM982" i="26"/>
  <c r="BM969" i="26"/>
  <c r="BM968" i="26"/>
  <c r="BM967" i="26"/>
  <c r="BM981" i="26"/>
  <c r="BM980" i="26"/>
  <c r="BM979" i="26"/>
  <c r="BM978" i="26"/>
  <c r="BM977" i="26"/>
  <c r="BM976" i="26"/>
  <c r="BM975" i="26"/>
  <c r="BM974" i="26"/>
  <c r="BM973" i="26"/>
  <c r="BM972" i="26"/>
  <c r="BM966" i="26"/>
  <c r="BM965" i="26"/>
  <c r="BM964" i="26"/>
  <c r="BM963" i="26"/>
  <c r="BM962" i="26"/>
  <c r="BM961" i="26"/>
  <c r="BM960" i="26"/>
  <c r="BM959" i="26"/>
  <c r="BM958" i="26"/>
  <c r="BM956" i="26"/>
  <c r="BM957" i="26"/>
  <c r="BM954" i="26"/>
  <c r="BM953" i="26"/>
  <c r="BM955" i="26"/>
  <c r="BM952" i="26"/>
  <c r="BM951" i="26"/>
  <c r="BM950" i="26"/>
  <c r="BM949" i="26"/>
  <c r="BM948" i="26"/>
  <c r="BM947" i="26"/>
  <c r="BM946" i="26"/>
  <c r="BM945" i="26"/>
  <c r="BM944" i="26"/>
  <c r="BM943" i="26"/>
  <c r="BM942" i="26"/>
  <c r="BM941" i="26"/>
  <c r="BM940" i="26"/>
  <c r="BM939" i="26"/>
  <c r="BM938" i="26"/>
  <c r="BM937" i="26"/>
  <c r="BM936" i="26"/>
  <c r="BM935" i="26"/>
  <c r="BM934" i="26"/>
  <c r="BM933" i="26"/>
  <c r="BM932" i="26"/>
  <c r="BM931" i="26"/>
  <c r="BM930" i="26"/>
  <c r="BM929" i="26"/>
  <c r="BM928" i="26"/>
  <c r="BM927" i="26"/>
  <c r="BM926" i="26"/>
  <c r="BM925" i="26"/>
  <c r="BM924" i="26"/>
  <c r="BM898" i="26"/>
  <c r="BM897" i="26"/>
  <c r="BM896" i="26"/>
  <c r="BM895" i="26"/>
  <c r="BM894" i="26"/>
  <c r="BM893" i="26"/>
  <c r="BM892" i="26"/>
  <c r="BM891" i="26"/>
  <c r="BM921" i="26"/>
  <c r="BM920" i="26"/>
  <c r="BM919" i="26"/>
  <c r="BM918" i="26"/>
  <c r="BM917" i="26"/>
  <c r="BM916" i="26"/>
  <c r="BM915" i="26"/>
  <c r="BM914" i="26"/>
  <c r="BM913" i="26"/>
  <c r="BM912" i="26"/>
  <c r="BM911" i="26"/>
  <c r="BM910" i="26"/>
  <c r="BM909" i="26"/>
  <c r="BM908" i="26"/>
  <c r="BM907" i="26"/>
  <c r="BM906" i="26"/>
  <c r="BM905" i="26"/>
  <c r="BM904" i="26"/>
  <c r="BM903" i="26"/>
  <c r="BM923" i="26"/>
  <c r="BM922" i="26"/>
  <c r="BM890" i="26"/>
  <c r="BM889" i="26"/>
  <c r="BM888" i="26"/>
  <c r="BM887" i="26"/>
  <c r="BM886" i="26"/>
  <c r="BM885" i="26"/>
  <c r="BM884" i="26"/>
  <c r="BM883" i="26"/>
  <c r="BM882" i="26"/>
  <c r="BM881" i="26"/>
  <c r="BM880" i="26"/>
  <c r="BM879" i="26"/>
  <c r="BM878" i="26"/>
  <c r="BM877" i="26"/>
  <c r="BM876" i="26"/>
  <c r="BM875" i="26"/>
  <c r="BM874" i="26"/>
  <c r="BM873" i="26"/>
  <c r="BM872" i="26"/>
  <c r="BM871" i="26"/>
  <c r="BM870" i="26"/>
  <c r="BM869" i="26"/>
  <c r="BM868" i="26"/>
  <c r="BM867" i="26"/>
  <c r="BM866" i="26"/>
  <c r="BM865" i="26"/>
  <c r="BM864" i="26"/>
  <c r="BM863" i="26"/>
  <c r="BM862" i="26"/>
  <c r="BM861" i="26"/>
  <c r="BM860" i="26"/>
  <c r="BM859" i="26"/>
  <c r="BM858" i="26"/>
  <c r="BM857" i="26"/>
  <c r="BM856" i="26"/>
  <c r="BM855" i="26"/>
  <c r="BM854" i="26"/>
  <c r="BM853" i="26"/>
  <c r="BM852" i="26"/>
  <c r="BM851" i="26"/>
  <c r="BM850" i="26"/>
  <c r="BM849" i="26"/>
  <c r="BM848" i="26"/>
  <c r="BM847" i="26"/>
  <c r="BM846" i="26"/>
  <c r="BM845" i="26"/>
  <c r="BM844" i="26"/>
  <c r="BM843" i="26"/>
  <c r="BM842" i="26"/>
  <c r="BM829" i="26"/>
  <c r="BM828" i="26"/>
  <c r="BM827" i="26"/>
  <c r="BM826" i="26"/>
  <c r="BM825" i="26"/>
  <c r="BM824" i="26"/>
  <c r="BM823" i="26"/>
  <c r="BM822" i="26"/>
  <c r="BM821" i="26"/>
  <c r="BM820" i="26"/>
  <c r="BM819" i="26"/>
  <c r="BM818" i="26"/>
  <c r="BM817" i="26"/>
  <c r="BM816" i="26"/>
  <c r="BM815" i="26"/>
  <c r="BM814" i="26"/>
  <c r="BM813" i="26"/>
  <c r="BM812" i="26"/>
  <c r="BM811" i="26"/>
  <c r="BM841" i="26"/>
  <c r="BM840" i="26"/>
  <c r="BM839" i="26"/>
  <c r="BM838" i="26"/>
  <c r="BM837" i="26"/>
  <c r="BM836" i="26"/>
  <c r="BM835" i="26"/>
  <c r="BM834" i="26"/>
  <c r="BM833" i="26"/>
  <c r="BM832" i="26"/>
  <c r="BM810" i="26"/>
  <c r="BM809" i="26"/>
  <c r="BM808" i="26"/>
  <c r="BM807" i="26"/>
  <c r="BM806" i="26"/>
  <c r="BM805" i="26"/>
  <c r="BM804" i="26"/>
  <c r="BM803" i="26"/>
  <c r="BM802" i="26"/>
  <c r="BM801" i="26"/>
  <c r="BM800" i="26"/>
  <c r="BM799" i="26"/>
  <c r="BM798" i="26"/>
  <c r="BM797" i="26"/>
  <c r="BM796" i="26"/>
  <c r="BM795" i="26"/>
  <c r="BM794" i="26"/>
  <c r="BM793" i="26"/>
  <c r="BM792" i="26"/>
  <c r="BM791" i="26"/>
  <c r="BM790" i="26"/>
  <c r="BM789" i="26"/>
  <c r="BM788" i="26"/>
  <c r="BM787" i="26"/>
  <c r="BM786" i="26"/>
  <c r="BM785" i="26"/>
  <c r="BM784" i="26"/>
  <c r="BM783" i="26"/>
  <c r="BM782" i="26"/>
  <c r="BM781" i="26"/>
  <c r="BM780" i="26"/>
  <c r="BM779" i="26"/>
  <c r="BM778" i="26"/>
  <c r="BM777" i="26"/>
  <c r="BM776" i="26"/>
  <c r="BM775" i="26"/>
  <c r="BM774" i="26"/>
  <c r="BM773" i="26"/>
  <c r="BM772" i="26"/>
  <c r="BM771" i="26"/>
  <c r="BM770" i="26"/>
  <c r="BM758" i="26"/>
  <c r="BM757" i="26"/>
  <c r="BM756" i="26"/>
  <c r="BM755" i="26"/>
  <c r="BM754" i="26"/>
  <c r="BM753" i="26"/>
  <c r="BM752" i="26"/>
  <c r="BM751" i="26"/>
  <c r="BM750" i="26"/>
  <c r="BM749" i="26"/>
  <c r="BM748" i="26"/>
  <c r="BM747" i="26"/>
  <c r="BM746" i="26"/>
  <c r="BM745" i="26"/>
  <c r="BM744" i="26"/>
  <c r="BM743" i="26"/>
  <c r="BM742" i="26"/>
  <c r="BM741" i="26"/>
  <c r="BM740" i="26"/>
  <c r="BM739" i="26"/>
  <c r="BM738" i="26"/>
  <c r="BM737" i="26"/>
  <c r="BM736" i="26"/>
  <c r="BM735" i="26"/>
  <c r="BM769" i="26"/>
  <c r="BM768" i="26"/>
  <c r="BM767" i="26"/>
  <c r="BM766" i="26"/>
  <c r="BM765" i="26"/>
  <c r="BM764" i="26"/>
  <c r="BM763" i="26"/>
  <c r="BM734" i="26"/>
  <c r="BM733" i="26"/>
  <c r="BM732" i="26"/>
  <c r="BM731" i="26"/>
  <c r="BM730" i="26"/>
  <c r="BM729" i="26"/>
  <c r="BM728" i="26"/>
  <c r="BM727" i="26"/>
  <c r="BM726" i="26"/>
  <c r="BM725" i="26"/>
  <c r="BM724" i="26"/>
  <c r="BM723" i="26"/>
  <c r="BM722" i="26"/>
  <c r="BM721" i="26"/>
  <c r="BM720" i="26"/>
  <c r="BM719" i="26"/>
  <c r="BM718" i="26"/>
  <c r="BM717" i="26"/>
  <c r="BM716" i="26"/>
  <c r="BM715" i="26"/>
  <c r="BM714" i="26"/>
  <c r="BM713" i="26"/>
  <c r="BM712" i="26"/>
  <c r="BM711" i="26"/>
  <c r="BM710" i="26"/>
  <c r="BM709" i="26"/>
  <c r="BM708" i="26"/>
  <c r="BM707" i="26"/>
  <c r="BM706" i="26"/>
  <c r="BM705" i="26"/>
  <c r="BM704" i="26"/>
  <c r="BM689" i="26"/>
  <c r="BM688" i="26"/>
  <c r="BM687" i="26"/>
  <c r="BM686" i="26"/>
  <c r="BM685" i="26"/>
  <c r="BM684" i="26"/>
  <c r="BM683" i="26"/>
  <c r="BM682" i="26"/>
  <c r="BM681" i="26"/>
  <c r="BM680" i="26"/>
  <c r="BM679" i="26"/>
  <c r="BM678" i="26"/>
  <c r="BM677" i="26"/>
  <c r="BM676" i="26"/>
  <c r="BM675" i="26"/>
  <c r="BM703" i="26"/>
  <c r="BM702" i="26"/>
  <c r="BM701" i="26"/>
  <c r="BM700" i="26"/>
  <c r="BM699" i="26"/>
  <c r="BM698" i="26"/>
  <c r="BM697" i="26"/>
  <c r="BM696" i="26"/>
  <c r="BM695" i="26"/>
  <c r="BM694" i="26"/>
  <c r="BM693" i="26"/>
  <c r="BM692" i="26"/>
  <c r="BM671" i="26"/>
  <c r="BM670" i="26"/>
  <c r="BM669" i="26"/>
  <c r="BM668" i="26"/>
  <c r="BM667" i="26"/>
  <c r="BM666" i="26"/>
  <c r="BM665" i="26"/>
  <c r="BM664" i="26"/>
  <c r="BM663" i="26"/>
  <c r="BM662" i="26"/>
  <c r="BM661" i="26"/>
  <c r="BM660" i="26"/>
  <c r="BM659" i="26"/>
  <c r="BM658" i="26"/>
  <c r="BM657" i="26"/>
  <c r="BM656" i="26"/>
  <c r="BM655" i="26"/>
  <c r="BM654" i="26"/>
  <c r="BM653" i="26"/>
  <c r="BM652" i="26"/>
  <c r="BM651" i="26"/>
  <c r="BM650" i="26"/>
  <c r="BM649" i="26"/>
  <c r="BM648" i="26"/>
  <c r="BM647" i="26"/>
  <c r="BM646" i="26"/>
  <c r="BM674" i="26"/>
  <c r="BM673" i="26"/>
  <c r="BM672" i="26"/>
  <c r="BM618" i="26"/>
  <c r="BM617" i="26"/>
  <c r="BM616" i="26"/>
  <c r="BM615" i="26"/>
  <c r="BM614" i="26"/>
  <c r="BM613" i="26"/>
  <c r="BM645" i="26"/>
  <c r="BM644" i="26"/>
  <c r="BM643" i="26"/>
  <c r="BM642" i="26"/>
  <c r="BM641" i="26"/>
  <c r="BM640" i="26"/>
  <c r="BM639" i="26"/>
  <c r="BM638" i="26"/>
  <c r="BM637" i="26"/>
  <c r="BM636" i="26"/>
  <c r="BM635" i="26"/>
  <c r="BM634" i="26"/>
  <c r="BM633" i="26"/>
  <c r="BM632" i="26"/>
  <c r="BM631" i="26"/>
  <c r="BM630" i="26"/>
  <c r="BM629" i="26"/>
  <c r="BM628" i="26"/>
  <c r="BM627" i="26"/>
  <c r="BM626" i="26"/>
  <c r="BM625" i="26"/>
  <c r="BM624" i="26"/>
  <c r="BM623" i="26"/>
  <c r="BM612" i="26"/>
  <c r="BM611" i="26"/>
  <c r="BM610" i="26"/>
  <c r="BM609" i="26"/>
  <c r="BM608" i="26"/>
  <c r="BM607" i="26"/>
  <c r="BM606" i="26"/>
  <c r="BM605" i="26"/>
  <c r="BM604" i="26"/>
  <c r="BM603" i="26"/>
  <c r="BM602" i="26"/>
  <c r="BM601" i="26"/>
  <c r="BM600" i="26"/>
  <c r="BM599" i="26"/>
  <c r="BM598" i="26"/>
  <c r="BM597" i="26"/>
  <c r="BM596" i="26"/>
  <c r="BM595" i="26"/>
  <c r="BM594" i="26"/>
  <c r="BM593" i="26"/>
  <c r="BM592" i="26"/>
  <c r="BM591" i="26"/>
  <c r="BM590" i="26"/>
  <c r="BM589" i="26"/>
  <c r="BM588" i="26"/>
  <c r="BM587" i="26"/>
  <c r="BM586" i="26"/>
  <c r="BM585" i="26"/>
  <c r="BM584" i="26"/>
  <c r="BM583" i="26"/>
  <c r="BM581" i="26"/>
  <c r="BM580" i="26"/>
  <c r="BM579" i="26"/>
  <c r="BM578" i="26"/>
  <c r="BM577" i="26"/>
  <c r="BM576" i="26"/>
  <c r="BM575" i="26"/>
  <c r="BM574" i="26"/>
  <c r="BM573" i="26"/>
  <c r="BM572" i="26"/>
  <c r="BM571" i="26"/>
  <c r="BM570" i="26"/>
  <c r="BM569" i="26"/>
  <c r="BM568" i="26"/>
  <c r="BM567" i="26"/>
  <c r="BM566" i="26"/>
  <c r="BM565" i="26"/>
  <c r="BM564" i="26"/>
  <c r="BM563" i="26"/>
  <c r="BM562" i="26"/>
  <c r="BM561" i="26"/>
  <c r="BM560" i="26"/>
  <c r="BM559" i="26"/>
  <c r="BM558" i="26"/>
  <c r="BM557" i="26"/>
  <c r="BM556" i="26"/>
  <c r="BM555" i="26"/>
  <c r="BM554" i="26"/>
  <c r="BM553" i="26"/>
  <c r="BM552" i="26"/>
  <c r="BM582" i="26"/>
  <c r="BM528" i="26"/>
  <c r="BM549" i="26"/>
  <c r="BM545" i="26"/>
  <c r="BM541" i="26"/>
  <c r="BM537" i="26"/>
  <c r="BM533" i="26"/>
  <c r="BM527" i="26"/>
  <c r="BM524" i="26"/>
  <c r="BM529" i="26"/>
  <c r="BM526" i="26"/>
  <c r="BM546" i="26"/>
  <c r="BM542" i="26"/>
  <c r="BM538" i="26"/>
  <c r="BM534" i="26"/>
  <c r="BM522" i="26"/>
  <c r="BM521" i="26"/>
  <c r="BM520" i="26"/>
  <c r="BM519" i="26"/>
  <c r="BM518" i="26"/>
  <c r="BM517" i="26"/>
  <c r="BM516" i="26"/>
  <c r="BM515" i="26"/>
  <c r="BM514" i="26"/>
  <c r="BM513" i="26"/>
  <c r="BM512" i="26"/>
  <c r="BM511" i="26"/>
  <c r="BM510" i="26"/>
  <c r="BM509" i="26"/>
  <c r="BM508" i="26"/>
  <c r="BM507" i="26"/>
  <c r="BM506" i="26"/>
  <c r="BM505" i="26"/>
  <c r="BM504" i="26"/>
  <c r="BM503" i="26"/>
  <c r="BM502" i="26"/>
  <c r="BM501" i="26"/>
  <c r="BM500" i="26"/>
  <c r="BM499" i="26"/>
  <c r="BM498" i="26"/>
  <c r="BM497" i="26"/>
  <c r="BM496" i="26"/>
  <c r="BM495" i="26"/>
  <c r="BM494" i="26"/>
  <c r="BM493" i="26"/>
  <c r="BM492" i="26"/>
  <c r="BM491" i="26"/>
  <c r="BM490" i="26"/>
  <c r="BM489" i="26"/>
  <c r="BM488" i="26"/>
  <c r="BM487" i="26"/>
  <c r="BM486" i="26"/>
  <c r="BM485" i="26"/>
  <c r="BM484" i="26"/>
  <c r="BM483" i="26"/>
  <c r="BM530" i="26"/>
  <c r="BM523" i="26"/>
  <c r="BM547" i="26"/>
  <c r="BM543" i="26"/>
  <c r="BM539" i="26"/>
  <c r="BM535" i="26"/>
  <c r="BM531" i="26"/>
  <c r="BM525" i="26"/>
  <c r="BM544" i="26"/>
  <c r="BM536" i="26"/>
  <c r="BM548" i="26"/>
  <c r="BM540" i="26"/>
  <c r="BM532" i="26"/>
  <c r="AZ18" i="17" l="1"/>
  <c r="BH18" i="17"/>
  <c r="BL26" i="79"/>
  <c r="BL83" i="82"/>
  <c r="BL83" i="81"/>
  <c r="BI57" i="71"/>
  <c r="BK18" i="77"/>
  <c r="BK22" i="77" s="1"/>
  <c r="BI41" i="82"/>
  <c r="BI60" i="82" s="1"/>
  <c r="BI37" i="82"/>
  <c r="BJ33" i="71"/>
  <c r="BJ19" i="82" s="1"/>
  <c r="BJ25" i="82" s="1"/>
  <c r="BH44" i="73"/>
  <c r="BH45" i="73" s="1"/>
  <c r="BH49" i="73" s="1"/>
  <c r="BI45" i="82"/>
  <c r="BI64" i="82" s="1"/>
  <c r="BI33" i="82"/>
  <c r="BI52" i="82" s="1"/>
  <c r="BH73" i="82"/>
  <c r="BH79" i="82" s="1"/>
  <c r="BH76" i="82"/>
  <c r="BL9" i="81"/>
  <c r="BL9" i="82"/>
  <c r="BK42" i="72"/>
  <c r="BF80" i="82"/>
  <c r="BF85" i="82"/>
  <c r="BK8" i="81"/>
  <c r="BK8" i="82"/>
  <c r="BH75" i="82"/>
  <c r="BG76" i="82"/>
  <c r="BG77" i="82" s="1"/>
  <c r="BG78" i="82" s="1"/>
  <c r="BK78" i="82"/>
  <c r="BK79" i="82"/>
  <c r="BK14" i="71"/>
  <c r="BK14" i="73"/>
  <c r="BK30" i="73" s="1"/>
  <c r="BK13" i="82" s="1"/>
  <c r="BJ41" i="73"/>
  <c r="BJ57" i="71"/>
  <c r="BL71" i="2"/>
  <c r="A45" i="67"/>
  <c r="BJ23" i="79"/>
  <c r="BJ27" i="79" s="1"/>
  <c r="BG40" i="72"/>
  <c r="BG42" i="72" s="1"/>
  <c r="AX45" i="26"/>
  <c r="AX23" i="17" s="1"/>
  <c r="AY43" i="26"/>
  <c r="BM31" i="26"/>
  <c r="BM84" i="82" s="1"/>
  <c r="BN26" i="26"/>
  <c r="BM30" i="26"/>
  <c r="BL9" i="73"/>
  <c r="BL9" i="77"/>
  <c r="BL9" i="72"/>
  <c r="BL9" i="79"/>
  <c r="BL9" i="71"/>
  <c r="BL387" i="26"/>
  <c r="BL354" i="26"/>
  <c r="BL378" i="26"/>
  <c r="BL313" i="26"/>
  <c r="BL384" i="26"/>
  <c r="BL324" i="26"/>
  <c r="BL431" i="26"/>
  <c r="BL331" i="26"/>
  <c r="BL410" i="26"/>
  <c r="BL428" i="26"/>
  <c r="BL330" i="26"/>
  <c r="BL375" i="26"/>
  <c r="BL424" i="26"/>
  <c r="BL353" i="26"/>
  <c r="BL351" i="26"/>
  <c r="BL355" i="26"/>
  <c r="BL347" i="26"/>
  <c r="BL433" i="26"/>
  <c r="BL333" i="26"/>
  <c r="BL400" i="26"/>
  <c r="BL317" i="26"/>
  <c r="BL328" i="26"/>
  <c r="BL361" i="26"/>
  <c r="BL403" i="26"/>
  <c r="BL364" i="26"/>
  <c r="BL309" i="26"/>
  <c r="BL381" i="26"/>
  <c r="BL418" i="26"/>
  <c r="BL332" i="26"/>
  <c r="BL315" i="26"/>
  <c r="BL344" i="26"/>
  <c r="BL303" i="26"/>
  <c r="BL417" i="26"/>
  <c r="BL434" i="26"/>
  <c r="BL427" i="26"/>
  <c r="BL391" i="26"/>
  <c r="BL341" i="26"/>
  <c r="BL340" i="26"/>
  <c r="BL356" i="26"/>
  <c r="BL405" i="26"/>
  <c r="BL329" i="26"/>
  <c r="BL304" i="26"/>
  <c r="BL318" i="26"/>
  <c r="BL320" i="26"/>
  <c r="BL360" i="26"/>
  <c r="BL422" i="26"/>
  <c r="BL415" i="26"/>
  <c r="BL379" i="26"/>
  <c r="BL322" i="26"/>
  <c r="BL395" i="26"/>
  <c r="BL416" i="26"/>
  <c r="BL388" i="26"/>
  <c r="BL323" i="26"/>
  <c r="BL368" i="26"/>
  <c r="BL339" i="26"/>
  <c r="BL342" i="26"/>
  <c r="BL436" i="26"/>
  <c r="BL406" i="26"/>
  <c r="BL365" i="26"/>
  <c r="BL310" i="26"/>
  <c r="BL316" i="26"/>
  <c r="BL308" i="26"/>
  <c r="BL383" i="26"/>
  <c r="BL419" i="26"/>
  <c r="BL397" i="26"/>
  <c r="BL311" i="26"/>
  <c r="BL373" i="26"/>
  <c r="BM302" i="26"/>
  <c r="BL394" i="26"/>
  <c r="BL414" i="26"/>
  <c r="BL349" i="26"/>
  <c r="BL396" i="26"/>
  <c r="BL346" i="26"/>
  <c r="BL312" i="26"/>
  <c r="BL435" i="26"/>
  <c r="BL398" i="26"/>
  <c r="BL430" i="26"/>
  <c r="BL357" i="26"/>
  <c r="BL426" i="26"/>
  <c r="BL382" i="26"/>
  <c r="BL402" i="26"/>
  <c r="BL337" i="26"/>
  <c r="BL408" i="26"/>
  <c r="BL393" i="26"/>
  <c r="BL343" i="26"/>
  <c r="BL348" i="26"/>
  <c r="BL412" i="26"/>
  <c r="BL413" i="26"/>
  <c r="BL421" i="26"/>
  <c r="BL425" i="26"/>
  <c r="BL404" i="26"/>
  <c r="BL390" i="26"/>
  <c r="BL319" i="26"/>
  <c r="BL336" i="26"/>
  <c r="BL385" i="26"/>
  <c r="BL327" i="26"/>
  <c r="BL325" i="26"/>
  <c r="BL420" i="26"/>
  <c r="BL363" i="26"/>
  <c r="BL362" i="26"/>
  <c r="BL423" i="26"/>
  <c r="BL392" i="26"/>
  <c r="BL334" i="26"/>
  <c r="BL307" i="26"/>
  <c r="BL358" i="26"/>
  <c r="BL432" i="26"/>
  <c r="BL335" i="26"/>
  <c r="BL389" i="26"/>
  <c r="BL401" i="26"/>
  <c r="BL377" i="26"/>
  <c r="BL374" i="26"/>
  <c r="BL411" i="26"/>
  <c r="BL380" i="26"/>
  <c r="BL352" i="26"/>
  <c r="BL350" i="26"/>
  <c r="BL314" i="26"/>
  <c r="BL305" i="26"/>
  <c r="BL409" i="26"/>
  <c r="BL321" i="26"/>
  <c r="BL372" i="26"/>
  <c r="BL371" i="26"/>
  <c r="BL429" i="26"/>
  <c r="BL399" i="26"/>
  <c r="BL366" i="26"/>
  <c r="BL345" i="26"/>
  <c r="BL338" i="26"/>
  <c r="BL326" i="26"/>
  <c r="BL306" i="26"/>
  <c r="BL376" i="26"/>
  <c r="BL407" i="26"/>
  <c r="BL367" i="26"/>
  <c r="BL386" i="26"/>
  <c r="BL359" i="26"/>
  <c r="B46" i="67"/>
  <c r="BM25" i="26"/>
  <c r="BL12" i="2"/>
  <c r="BL8" i="17"/>
  <c r="BF49" i="73"/>
  <c r="BH64" i="71"/>
  <c r="BG45" i="73"/>
  <c r="BG49" i="73" s="1"/>
  <c r="BK8" i="73"/>
  <c r="BK8" i="71"/>
  <c r="BK8" i="72"/>
  <c r="BK8" i="79"/>
  <c r="BK8" i="77"/>
  <c r="BL67" i="71"/>
  <c r="BL21" i="77"/>
  <c r="BL39" i="17"/>
  <c r="BL28" i="17"/>
  <c r="BL45" i="72"/>
  <c r="BL48" i="73"/>
  <c r="BL41" i="17"/>
  <c r="BN1038" i="26"/>
  <c r="BN1037" i="26"/>
  <c r="BN1036" i="26"/>
  <c r="BN1035" i="26"/>
  <c r="BN1034" i="26"/>
  <c r="BN1033" i="26"/>
  <c r="BN1032" i="26"/>
  <c r="BN1031" i="26"/>
  <c r="BN1030" i="26"/>
  <c r="BN1029" i="26"/>
  <c r="BN1028" i="26"/>
  <c r="BN1027" i="26"/>
  <c r="BN1026" i="26"/>
  <c r="BN1025" i="26"/>
  <c r="BN1024" i="26"/>
  <c r="BN1023" i="26"/>
  <c r="BO482" i="26"/>
  <c r="BN1022" i="26"/>
  <c r="BN1016" i="26"/>
  <c r="BN1021" i="26"/>
  <c r="BN1015" i="26"/>
  <c r="BN1011" i="26"/>
  <c r="BN1020" i="26"/>
  <c r="BN1014" i="26"/>
  <c r="BN1008" i="26"/>
  <c r="BN1007" i="26"/>
  <c r="BN1006" i="26"/>
  <c r="BN1005" i="26"/>
  <c r="BN1004" i="26"/>
  <c r="BN1003" i="26"/>
  <c r="BN1002" i="26"/>
  <c r="BN1001" i="26"/>
  <c r="BN1000" i="26"/>
  <c r="BN999" i="26"/>
  <c r="BN998" i="26"/>
  <c r="BN997" i="26"/>
  <c r="BN996" i="26"/>
  <c r="BN995" i="26"/>
  <c r="BN1019" i="26"/>
  <c r="BN1013" i="26"/>
  <c r="BN1009" i="26"/>
  <c r="BN1018" i="26"/>
  <c r="BN1012" i="26"/>
  <c r="BN1010" i="26"/>
  <c r="BN1017" i="26"/>
  <c r="BN994" i="26"/>
  <c r="BN993" i="26"/>
  <c r="BN992" i="26"/>
  <c r="BN991" i="26"/>
  <c r="BN990" i="26"/>
  <c r="BN989" i="26"/>
  <c r="BN988" i="26"/>
  <c r="BN987" i="26"/>
  <c r="BN986" i="26"/>
  <c r="BN985" i="26"/>
  <c r="BN984" i="26"/>
  <c r="BN983" i="26"/>
  <c r="BN982" i="26"/>
  <c r="BN969" i="26"/>
  <c r="BN968" i="26"/>
  <c r="BN967" i="26"/>
  <c r="BN981" i="26"/>
  <c r="BN980" i="26"/>
  <c r="BN979" i="26"/>
  <c r="BN978" i="26"/>
  <c r="BN977" i="26"/>
  <c r="BN976" i="26"/>
  <c r="BN975" i="26"/>
  <c r="BN974" i="26"/>
  <c r="BN973" i="26"/>
  <c r="BN972" i="26"/>
  <c r="BN965" i="26"/>
  <c r="BN963" i="26"/>
  <c r="BN961" i="26"/>
  <c r="BN959" i="26"/>
  <c r="BN957" i="26"/>
  <c r="BN954" i="26"/>
  <c r="BN953" i="26"/>
  <c r="BN955" i="26"/>
  <c r="BN966" i="26"/>
  <c r="BN964" i="26"/>
  <c r="BN962" i="26"/>
  <c r="BN960" i="26"/>
  <c r="BN958" i="26"/>
  <c r="BN952" i="26"/>
  <c r="BN951" i="26"/>
  <c r="BN950" i="26"/>
  <c r="BN949" i="26"/>
  <c r="BN948" i="26"/>
  <c r="BN947" i="26"/>
  <c r="BN946" i="26"/>
  <c r="BN945" i="26"/>
  <c r="BN944" i="26"/>
  <c r="BN943" i="26"/>
  <c r="BN956" i="26"/>
  <c r="BN942" i="26"/>
  <c r="BN940" i="26"/>
  <c r="BN939" i="26"/>
  <c r="BN938" i="26"/>
  <c r="BN937" i="26"/>
  <c r="BN936" i="26"/>
  <c r="BN935" i="26"/>
  <c r="BN934" i="26"/>
  <c r="BN933" i="26"/>
  <c r="BN932" i="26"/>
  <c r="BN931" i="26"/>
  <c r="BN930" i="26"/>
  <c r="BN929" i="26"/>
  <c r="BN928" i="26"/>
  <c r="BN927" i="26"/>
  <c r="BN926" i="26"/>
  <c r="BN925" i="26"/>
  <c r="BN924" i="26"/>
  <c r="BN923" i="26"/>
  <c r="BN941" i="26"/>
  <c r="BN898" i="26"/>
  <c r="BN897" i="26"/>
  <c r="BN896" i="26"/>
  <c r="BN895" i="26"/>
  <c r="BN894" i="26"/>
  <c r="BN893" i="26"/>
  <c r="BN892" i="26"/>
  <c r="BN891" i="26"/>
  <c r="BN921" i="26"/>
  <c r="BN920" i="26"/>
  <c r="BN919" i="26"/>
  <c r="BN918" i="26"/>
  <c r="BN917" i="26"/>
  <c r="BN916" i="26"/>
  <c r="BN915" i="26"/>
  <c r="BN914" i="26"/>
  <c r="BN913" i="26"/>
  <c r="BN912" i="26"/>
  <c r="BN911" i="26"/>
  <c r="BN910" i="26"/>
  <c r="BN909" i="26"/>
  <c r="BN908" i="26"/>
  <c r="BN907" i="26"/>
  <c r="BN906" i="26"/>
  <c r="BN905" i="26"/>
  <c r="BN904" i="26"/>
  <c r="BN903" i="26"/>
  <c r="BN922" i="26"/>
  <c r="BN890" i="26"/>
  <c r="BN889" i="26"/>
  <c r="BN888" i="26"/>
  <c r="BN887" i="26"/>
  <c r="BN886" i="26"/>
  <c r="BN885" i="26"/>
  <c r="BN884" i="26"/>
  <c r="BN883" i="26"/>
  <c r="BN882" i="26"/>
  <c r="BN881" i="26"/>
  <c r="BN880" i="26"/>
  <c r="BN879" i="26"/>
  <c r="BN878" i="26"/>
  <c r="BN877" i="26"/>
  <c r="BN876" i="26"/>
  <c r="BN875" i="26"/>
  <c r="BN874" i="26"/>
  <c r="BN873" i="26"/>
  <c r="BN872" i="26"/>
  <c r="BN871" i="26"/>
  <c r="BN870" i="26"/>
  <c r="BN869" i="26"/>
  <c r="BN868" i="26"/>
  <c r="BN867" i="26"/>
  <c r="BN866" i="26"/>
  <c r="BN865" i="26"/>
  <c r="BN864" i="26"/>
  <c r="BN863" i="26"/>
  <c r="BN862" i="26"/>
  <c r="BN861" i="26"/>
  <c r="BN860" i="26"/>
  <c r="BN859" i="26"/>
  <c r="BN858" i="26"/>
  <c r="BN857" i="26"/>
  <c r="BN856" i="26"/>
  <c r="BN855" i="26"/>
  <c r="BN854" i="26"/>
  <c r="BN853" i="26"/>
  <c r="BN852" i="26"/>
  <c r="BN851" i="26"/>
  <c r="BN850" i="26"/>
  <c r="BN849" i="26"/>
  <c r="BN848" i="26"/>
  <c r="BN847" i="26"/>
  <c r="BN846" i="26"/>
  <c r="BN845" i="26"/>
  <c r="BN844" i="26"/>
  <c r="BN843" i="26"/>
  <c r="BN842" i="26"/>
  <c r="BN829" i="26"/>
  <c r="BN828" i="26"/>
  <c r="BN827" i="26"/>
  <c r="BN826" i="26"/>
  <c r="BN825" i="26"/>
  <c r="BN824" i="26"/>
  <c r="BN823" i="26"/>
  <c r="BN822" i="26"/>
  <c r="BN821" i="26"/>
  <c r="BN841" i="26"/>
  <c r="BN840" i="26"/>
  <c r="BN839" i="26"/>
  <c r="BN838" i="26"/>
  <c r="BN837" i="26"/>
  <c r="BN836" i="26"/>
  <c r="BN835" i="26"/>
  <c r="BN834" i="26"/>
  <c r="BN833" i="26"/>
  <c r="BN832" i="26"/>
  <c r="BN819" i="26"/>
  <c r="BN817" i="26"/>
  <c r="BN815" i="26"/>
  <c r="BN813" i="26"/>
  <c r="BN811" i="26"/>
  <c r="BN810" i="26"/>
  <c r="BN809" i="26"/>
  <c r="BN808" i="26"/>
  <c r="BN807" i="26"/>
  <c r="BN806" i="26"/>
  <c r="BN805" i="26"/>
  <c r="BN804" i="26"/>
  <c r="BN803" i="26"/>
  <c r="BN802" i="26"/>
  <c r="BN801" i="26"/>
  <c r="BN800" i="26"/>
  <c r="BN799" i="26"/>
  <c r="BN798" i="26"/>
  <c r="BN797" i="26"/>
  <c r="BN796" i="26"/>
  <c r="BN795" i="26"/>
  <c r="BN794" i="26"/>
  <c r="BN793" i="26"/>
  <c r="BN792" i="26"/>
  <c r="BN791" i="26"/>
  <c r="BN790" i="26"/>
  <c r="BN789" i="26"/>
  <c r="BN788" i="26"/>
  <c r="BN787" i="26"/>
  <c r="BN786" i="26"/>
  <c r="BN785" i="26"/>
  <c r="BN784" i="26"/>
  <c r="BN783" i="26"/>
  <c r="BN782" i="26"/>
  <c r="BN820" i="26"/>
  <c r="BN818" i="26"/>
  <c r="BN816" i="26"/>
  <c r="BN814" i="26"/>
  <c r="BN812" i="26"/>
  <c r="BN781" i="26"/>
  <c r="BN780" i="26"/>
  <c r="BN779" i="26"/>
  <c r="BN778" i="26"/>
  <c r="BN777" i="26"/>
  <c r="BN776" i="26"/>
  <c r="BN775" i="26"/>
  <c r="BN774" i="26"/>
  <c r="BN773" i="26"/>
  <c r="BN772" i="26"/>
  <c r="BN771" i="26"/>
  <c r="BN770" i="26"/>
  <c r="BN758" i="26"/>
  <c r="BN757" i="26"/>
  <c r="BN756" i="26"/>
  <c r="BN755" i="26"/>
  <c r="BN754" i="26"/>
  <c r="BN753" i="26"/>
  <c r="BN752" i="26"/>
  <c r="BN751" i="26"/>
  <c r="BN750" i="26"/>
  <c r="BN749" i="26"/>
  <c r="BN748" i="26"/>
  <c r="BN747" i="26"/>
  <c r="BN746" i="26"/>
  <c r="BN745" i="26"/>
  <c r="BN744" i="26"/>
  <c r="BN743" i="26"/>
  <c r="BN742" i="26"/>
  <c r="BN741" i="26"/>
  <c r="BN740" i="26"/>
  <c r="BN739" i="26"/>
  <c r="BN738" i="26"/>
  <c r="BN737" i="26"/>
  <c r="BN736" i="26"/>
  <c r="BN735" i="26"/>
  <c r="BN769" i="26"/>
  <c r="BN768" i="26"/>
  <c r="BN767" i="26"/>
  <c r="BN766" i="26"/>
  <c r="BN765" i="26"/>
  <c r="BN764" i="26"/>
  <c r="BN763" i="26"/>
  <c r="BN734" i="26"/>
  <c r="BN733" i="26"/>
  <c r="BN732" i="26"/>
  <c r="BN731" i="26"/>
  <c r="BN730" i="26"/>
  <c r="BN729" i="26"/>
  <c r="BN728" i="26"/>
  <c r="BN727" i="26"/>
  <c r="BN726" i="26"/>
  <c r="BN725" i="26"/>
  <c r="BN724" i="26"/>
  <c r="BN723" i="26"/>
  <c r="BN722" i="26"/>
  <c r="BN721" i="26"/>
  <c r="BN720" i="26"/>
  <c r="BN719" i="26"/>
  <c r="BN718" i="26"/>
  <c r="BN717" i="26"/>
  <c r="BN716" i="26"/>
  <c r="BN715" i="26"/>
  <c r="BN714" i="26"/>
  <c r="BN713" i="26"/>
  <c r="BN712" i="26"/>
  <c r="BN711" i="26"/>
  <c r="BN710" i="26"/>
  <c r="BN709" i="26"/>
  <c r="BN708" i="26"/>
  <c r="BN707" i="26"/>
  <c r="BN706" i="26"/>
  <c r="BN705" i="26"/>
  <c r="BN704" i="26"/>
  <c r="BN703" i="26"/>
  <c r="BN702" i="26"/>
  <c r="BN701" i="26"/>
  <c r="BN700" i="26"/>
  <c r="BN699" i="26"/>
  <c r="BN698" i="26"/>
  <c r="BN697" i="26"/>
  <c r="BN696" i="26"/>
  <c r="BN695" i="26"/>
  <c r="BN694" i="26"/>
  <c r="BN693" i="26"/>
  <c r="BN692" i="26"/>
  <c r="BN689" i="26"/>
  <c r="BN688" i="26"/>
  <c r="BN687" i="26"/>
  <c r="BN686" i="26"/>
  <c r="BN685" i="26"/>
  <c r="BN684" i="26"/>
  <c r="BN683" i="26"/>
  <c r="BN682" i="26"/>
  <c r="BN681" i="26"/>
  <c r="BN680" i="26"/>
  <c r="BN679" i="26"/>
  <c r="BN678" i="26"/>
  <c r="BN677" i="26"/>
  <c r="BN676" i="26"/>
  <c r="BN675" i="26"/>
  <c r="BN671" i="26"/>
  <c r="BN670" i="26"/>
  <c r="BN669" i="26"/>
  <c r="BN668" i="26"/>
  <c r="BN667" i="26"/>
  <c r="BN666" i="26"/>
  <c r="BN665" i="26"/>
  <c r="BN664" i="26"/>
  <c r="BN663" i="26"/>
  <c r="BN662" i="26"/>
  <c r="BN661" i="26"/>
  <c r="BN660" i="26"/>
  <c r="BN659" i="26"/>
  <c r="BN658" i="26"/>
  <c r="BN657" i="26"/>
  <c r="BN656" i="26"/>
  <c r="BN655" i="26"/>
  <c r="BN654" i="26"/>
  <c r="BN653" i="26"/>
  <c r="BN652" i="26"/>
  <c r="BN651" i="26"/>
  <c r="BN650" i="26"/>
  <c r="BN649" i="26"/>
  <c r="BN648" i="26"/>
  <c r="BN647" i="26"/>
  <c r="BN646" i="26"/>
  <c r="BN674" i="26"/>
  <c r="BN673" i="26"/>
  <c r="BN672" i="26"/>
  <c r="BN618" i="26"/>
  <c r="BN617" i="26"/>
  <c r="BN616" i="26"/>
  <c r="BN615" i="26"/>
  <c r="BN614" i="26"/>
  <c r="BN613" i="26"/>
  <c r="BN645" i="26"/>
  <c r="BN644" i="26"/>
  <c r="BN643" i="26"/>
  <c r="BN642" i="26"/>
  <c r="BN641" i="26"/>
  <c r="BN640" i="26"/>
  <c r="BN639" i="26"/>
  <c r="BN638" i="26"/>
  <c r="BN637" i="26"/>
  <c r="BN636" i="26"/>
  <c r="BN635" i="26"/>
  <c r="BN634" i="26"/>
  <c r="BN633" i="26"/>
  <c r="BN632" i="26"/>
  <c r="BN631" i="26"/>
  <c r="BN630" i="26"/>
  <c r="BN629" i="26"/>
  <c r="BN628" i="26"/>
  <c r="BN627" i="26"/>
  <c r="BN626" i="26"/>
  <c r="BN625" i="26"/>
  <c r="BN624" i="26"/>
  <c r="BN623" i="26"/>
  <c r="BN612" i="26"/>
  <c r="BN611" i="26"/>
  <c r="BN610" i="26"/>
  <c r="BN609" i="26"/>
  <c r="BN608" i="26"/>
  <c r="BN607" i="26"/>
  <c r="BN606" i="26"/>
  <c r="BN605" i="26"/>
  <c r="BN604" i="26"/>
  <c r="BN603" i="26"/>
  <c r="BN602" i="26"/>
  <c r="BN601" i="26"/>
  <c r="BN600" i="26"/>
  <c r="BN599" i="26"/>
  <c r="BN598" i="26"/>
  <c r="BN597" i="26"/>
  <c r="BN596" i="26"/>
  <c r="BN595" i="26"/>
  <c r="BN594" i="26"/>
  <c r="BN593" i="26"/>
  <c r="BN592" i="26"/>
  <c r="BN591" i="26"/>
  <c r="BN590" i="26"/>
  <c r="BN589" i="26"/>
  <c r="BN588" i="26"/>
  <c r="BN587" i="26"/>
  <c r="BN586" i="26"/>
  <c r="BN585" i="26"/>
  <c r="BN584" i="26"/>
  <c r="BN583" i="26"/>
  <c r="BN582" i="26"/>
  <c r="BN581" i="26"/>
  <c r="BN580" i="26"/>
  <c r="BN579" i="26"/>
  <c r="BN578" i="26"/>
  <c r="BN577" i="26"/>
  <c r="BN576" i="26"/>
  <c r="BN575" i="26"/>
  <c r="BN574" i="26"/>
  <c r="BN573" i="26"/>
  <c r="BN572" i="26"/>
  <c r="BN571" i="26"/>
  <c r="BN570" i="26"/>
  <c r="BN569" i="26"/>
  <c r="BN568" i="26"/>
  <c r="BN567" i="26"/>
  <c r="BN566" i="26"/>
  <c r="BN565" i="26"/>
  <c r="BN564" i="26"/>
  <c r="BN563" i="26"/>
  <c r="BN562" i="26"/>
  <c r="BN561" i="26"/>
  <c r="BN560" i="26"/>
  <c r="BN559" i="26"/>
  <c r="BN558" i="26"/>
  <c r="BN557" i="26"/>
  <c r="BN556" i="26"/>
  <c r="BN555" i="26"/>
  <c r="BN554" i="26"/>
  <c r="BN553" i="26"/>
  <c r="BN549" i="26"/>
  <c r="BN548" i="26"/>
  <c r="BN547" i="26"/>
  <c r="BN546" i="26"/>
  <c r="BN545" i="26"/>
  <c r="BN544" i="26"/>
  <c r="BN543" i="26"/>
  <c r="BN542" i="26"/>
  <c r="BN541" i="26"/>
  <c r="BN540" i="26"/>
  <c r="BN539" i="26"/>
  <c r="BN538" i="26"/>
  <c r="BN537" i="26"/>
  <c r="BN536" i="26"/>
  <c r="BN535" i="26"/>
  <c r="BN534" i="26"/>
  <c r="BN533" i="26"/>
  <c r="BN532" i="26"/>
  <c r="BN531" i="26"/>
  <c r="BN530" i="26"/>
  <c r="BN529" i="26"/>
  <c r="BN528" i="26"/>
  <c r="BN527" i="26"/>
  <c r="BN526" i="26"/>
  <c r="BN525" i="26"/>
  <c r="BN524" i="26"/>
  <c r="BN552" i="26"/>
  <c r="BN522" i="26"/>
  <c r="BN521" i="26"/>
  <c r="BN520" i="26"/>
  <c r="BN519" i="26"/>
  <c r="BN518" i="26"/>
  <c r="BN517" i="26"/>
  <c r="BN516" i="26"/>
  <c r="BN515" i="26"/>
  <c r="BN514" i="26"/>
  <c r="BN513" i="26"/>
  <c r="BN512" i="26"/>
  <c r="BN511" i="26"/>
  <c r="BN510" i="26"/>
  <c r="BN509" i="26"/>
  <c r="BN508" i="26"/>
  <c r="BN507" i="26"/>
  <c r="BN506" i="26"/>
  <c r="BN505" i="26"/>
  <c r="BN504" i="26"/>
  <c r="BN503" i="26"/>
  <c r="BN502" i="26"/>
  <c r="BN501" i="26"/>
  <c r="BN500" i="26"/>
  <c r="BN499" i="26"/>
  <c r="BN498" i="26"/>
  <c r="BN497" i="26"/>
  <c r="BN496" i="26"/>
  <c r="BN495" i="26"/>
  <c r="BN494" i="26"/>
  <c r="BN493" i="26"/>
  <c r="BN492" i="26"/>
  <c r="BN491" i="26"/>
  <c r="BN490" i="26"/>
  <c r="BN489" i="26"/>
  <c r="BN488" i="26"/>
  <c r="BN487" i="26"/>
  <c r="BN486" i="26"/>
  <c r="BN485" i="26"/>
  <c r="BN484" i="26"/>
  <c r="BN483" i="26"/>
  <c r="BN523" i="26"/>
  <c r="D50" i="67"/>
  <c r="BA18" i="17" l="1"/>
  <c r="BI18" i="17"/>
  <c r="BM18" i="17"/>
  <c r="BM26" i="79"/>
  <c r="BM83" i="82"/>
  <c r="BM83" i="81"/>
  <c r="BI75" i="82"/>
  <c r="BI56" i="82"/>
  <c r="BL42" i="72"/>
  <c r="BL18" i="77"/>
  <c r="BL22" i="77" s="1"/>
  <c r="BK33" i="71"/>
  <c r="BK19" i="82" s="1"/>
  <c r="BK25" i="82" s="1"/>
  <c r="BH68" i="71"/>
  <c r="AE71" i="71"/>
  <c r="AE70" i="71"/>
  <c r="BI44" i="73"/>
  <c r="BI45" i="73" s="1"/>
  <c r="BI63" i="71"/>
  <c r="BI64" i="71" s="1"/>
  <c r="BI68" i="71" s="1"/>
  <c r="BH77" i="82"/>
  <c r="BH78" i="82" s="1"/>
  <c r="BH85" i="82" s="1"/>
  <c r="BI73" i="82"/>
  <c r="BI79" i="82" s="1"/>
  <c r="BK85" i="82"/>
  <c r="BK80" i="82"/>
  <c r="BG80" i="82"/>
  <c r="BG85" i="82"/>
  <c r="BJ33" i="82"/>
  <c r="BJ52" i="82" s="1"/>
  <c r="BJ41" i="82"/>
  <c r="BJ60" i="82" s="1"/>
  <c r="BJ45" i="82"/>
  <c r="BJ64" i="82" s="1"/>
  <c r="BJ37" i="82"/>
  <c r="BJ56" i="82" s="1"/>
  <c r="BL80" i="81"/>
  <c r="BL84" i="81" s="1"/>
  <c r="BL79" i="82"/>
  <c r="BL78" i="82"/>
  <c r="BM9" i="81"/>
  <c r="BM80" i="81" s="1"/>
  <c r="BM84" i="81" s="1"/>
  <c r="BM9" i="82"/>
  <c r="BJ63" i="71"/>
  <c r="BL8" i="81"/>
  <c r="BL8" i="82"/>
  <c r="BL14" i="71"/>
  <c r="BL14" i="73"/>
  <c r="BK41" i="73"/>
  <c r="BM71" i="2"/>
  <c r="BM72" i="2"/>
  <c r="BM75" i="2"/>
  <c r="BM73" i="2"/>
  <c r="BM74" i="2"/>
  <c r="O40" i="67"/>
  <c r="O41" i="67"/>
  <c r="O42" i="67"/>
  <c r="O43" i="67"/>
  <c r="O45" i="67"/>
  <c r="O44" i="67"/>
  <c r="A46" i="67"/>
  <c r="O46" i="67" s="1"/>
  <c r="BK23" i="79"/>
  <c r="BK27" i="79" s="1"/>
  <c r="BH40" i="72"/>
  <c r="BH42" i="72" s="1"/>
  <c r="BM425" i="26"/>
  <c r="BM360" i="26"/>
  <c r="BM390" i="26"/>
  <c r="BM348" i="26"/>
  <c r="BM307" i="26"/>
  <c r="BM366" i="26"/>
  <c r="BM314" i="26"/>
  <c r="BM421" i="26"/>
  <c r="BM310" i="26"/>
  <c r="BM380" i="26"/>
  <c r="BM356" i="26"/>
  <c r="BM315" i="26"/>
  <c r="BM355" i="26"/>
  <c r="BM383" i="26"/>
  <c r="BM376" i="26"/>
  <c r="BN302" i="26"/>
  <c r="BM426" i="26"/>
  <c r="BM378" i="26"/>
  <c r="BM336" i="26"/>
  <c r="BM324" i="26"/>
  <c r="BM382" i="26"/>
  <c r="BM333" i="26"/>
  <c r="BM359" i="26"/>
  <c r="BM319" i="26"/>
  <c r="BM318" i="26"/>
  <c r="BM385" i="26"/>
  <c r="BM424" i="26"/>
  <c r="BM407" i="26"/>
  <c r="BM364" i="26"/>
  <c r="BM329" i="26"/>
  <c r="BM325" i="26"/>
  <c r="BM409" i="26"/>
  <c r="BM367" i="26"/>
  <c r="BM420" i="26"/>
  <c r="BM396" i="26"/>
  <c r="BM339" i="26"/>
  <c r="BM419" i="26"/>
  <c r="BM405" i="26"/>
  <c r="BM422" i="26"/>
  <c r="BM395" i="26"/>
  <c r="BM377" i="26"/>
  <c r="BM305" i="26"/>
  <c r="BM345" i="26"/>
  <c r="BM399" i="26"/>
  <c r="BM393" i="26"/>
  <c r="BM347" i="26"/>
  <c r="BM408" i="26"/>
  <c r="BM406" i="26"/>
  <c r="BM433" i="26"/>
  <c r="BM371" i="26"/>
  <c r="BM417" i="26"/>
  <c r="BM423" i="26"/>
  <c r="BM303" i="26"/>
  <c r="BM335" i="26"/>
  <c r="BM346" i="26"/>
  <c r="BM435" i="26"/>
  <c r="BM392" i="26"/>
  <c r="BM363" i="26"/>
  <c r="BM306" i="26"/>
  <c r="BM397" i="26"/>
  <c r="BM344" i="26"/>
  <c r="BM357" i="26"/>
  <c r="BM338" i="26"/>
  <c r="BM373" i="26"/>
  <c r="BM431" i="26"/>
  <c r="BM418" i="26"/>
  <c r="BM411" i="26"/>
  <c r="BM403" i="26"/>
  <c r="BM352" i="26"/>
  <c r="BM401" i="26"/>
  <c r="BM304" i="26"/>
  <c r="BM316" i="26"/>
  <c r="BM429" i="26"/>
  <c r="BM343" i="26"/>
  <c r="BM361" i="26"/>
  <c r="BM308" i="26"/>
  <c r="BM404" i="26"/>
  <c r="BM349" i="26"/>
  <c r="BM328" i="26"/>
  <c r="BM427" i="26"/>
  <c r="BM415" i="26"/>
  <c r="BM430" i="26"/>
  <c r="BM384" i="26"/>
  <c r="BM387" i="26"/>
  <c r="BM391" i="26"/>
  <c r="BM353" i="26"/>
  <c r="BM400" i="26"/>
  <c r="BM351" i="26"/>
  <c r="BM368" i="26"/>
  <c r="BM388" i="26"/>
  <c r="BM312" i="26"/>
  <c r="BM432" i="26"/>
  <c r="BM410" i="26"/>
  <c r="BM379" i="26"/>
  <c r="BM342" i="26"/>
  <c r="BM413" i="26"/>
  <c r="BM341" i="26"/>
  <c r="BM412" i="26"/>
  <c r="BM362" i="26"/>
  <c r="BM428" i="26"/>
  <c r="BM330" i="26"/>
  <c r="BM334" i="26"/>
  <c r="BM331" i="26"/>
  <c r="BM372" i="26"/>
  <c r="BM398" i="26"/>
  <c r="BM365" i="26"/>
  <c r="BM340" i="26"/>
  <c r="BM337" i="26"/>
  <c r="BM311" i="26"/>
  <c r="BM322" i="26"/>
  <c r="BM320" i="26"/>
  <c r="BM313" i="26"/>
  <c r="BM358" i="26"/>
  <c r="BM394" i="26"/>
  <c r="BM381" i="26"/>
  <c r="BM389" i="26"/>
  <c r="BM416" i="26"/>
  <c r="BM386" i="26"/>
  <c r="BM414" i="26"/>
  <c r="BM321" i="26"/>
  <c r="BM317" i="26"/>
  <c r="BM436" i="26"/>
  <c r="BM374" i="26"/>
  <c r="BM402" i="26"/>
  <c r="BM309" i="26"/>
  <c r="BM332" i="26"/>
  <c r="BM326" i="26"/>
  <c r="BM434" i="26"/>
  <c r="BM327" i="26"/>
  <c r="BM350" i="26"/>
  <c r="BM354" i="26"/>
  <c r="BM375" i="26"/>
  <c r="BM323" i="26"/>
  <c r="BL8" i="73"/>
  <c r="BL8" i="71"/>
  <c r="BL8" i="72"/>
  <c r="BL8" i="79"/>
  <c r="BL8" i="77"/>
  <c r="N44" i="67"/>
  <c r="BM12" i="2"/>
  <c r="BN25" i="26"/>
  <c r="N45" i="67"/>
  <c r="BM8" i="17"/>
  <c r="N40" i="67"/>
  <c r="N41" i="67"/>
  <c r="N42" i="67"/>
  <c r="N43" i="67"/>
  <c r="E46" i="67"/>
  <c r="B47" i="67"/>
  <c r="BM21" i="77"/>
  <c r="BM39" i="17"/>
  <c r="BM45" i="72"/>
  <c r="BM48" i="73"/>
  <c r="BM67" i="71"/>
  <c r="BM28" i="17"/>
  <c r="AY45" i="26"/>
  <c r="AY23" i="17" s="1"/>
  <c r="AZ43" i="26"/>
  <c r="BN30" i="26"/>
  <c r="BN31" i="26"/>
  <c r="BN84" i="82" s="1"/>
  <c r="BO26" i="26"/>
  <c r="BM9" i="73"/>
  <c r="BM9" i="72"/>
  <c r="BM42" i="72" s="1"/>
  <c r="BM9" i="71"/>
  <c r="BM9" i="77"/>
  <c r="BM9" i="79"/>
  <c r="BF46" i="72"/>
  <c r="BO1038" i="26"/>
  <c r="BO1037" i="26"/>
  <c r="BO1036" i="26"/>
  <c r="BO1035" i="26"/>
  <c r="BO1034" i="26"/>
  <c r="BO1033" i="26"/>
  <c r="BO1032" i="26"/>
  <c r="BO1031" i="26"/>
  <c r="BO1030" i="26"/>
  <c r="BO1029" i="26"/>
  <c r="BO1028" i="26"/>
  <c r="BO1027" i="26"/>
  <c r="BO1026" i="26"/>
  <c r="BO1025" i="26"/>
  <c r="BO1024" i="26"/>
  <c r="BO1023" i="26"/>
  <c r="BP482" i="26"/>
  <c r="BO1022" i="26"/>
  <c r="BO1016" i="26"/>
  <c r="BO1021" i="26"/>
  <c r="BO1015" i="26"/>
  <c r="BO1011" i="26"/>
  <c r="BO1020" i="26"/>
  <c r="BO1014" i="26"/>
  <c r="BO1008" i="26"/>
  <c r="BO1007" i="26"/>
  <c r="BO1006" i="26"/>
  <c r="BO1005" i="26"/>
  <c r="BO1004" i="26"/>
  <c r="BO1003" i="26"/>
  <c r="BO1002" i="26"/>
  <c r="BO1001" i="26"/>
  <c r="BO1000" i="26"/>
  <c r="BO999" i="26"/>
  <c r="BO998" i="26"/>
  <c r="BO997" i="26"/>
  <c r="BO996" i="26"/>
  <c r="BO995" i="26"/>
  <c r="BO1019" i="26"/>
  <c r="BO1013" i="26"/>
  <c r="BO1009" i="26"/>
  <c r="BO1018" i="26"/>
  <c r="BO1012" i="26"/>
  <c r="BO1010" i="26"/>
  <c r="BO1017" i="26"/>
  <c r="BO994" i="26"/>
  <c r="BO993" i="26"/>
  <c r="BO992" i="26"/>
  <c r="BO991" i="26"/>
  <c r="BO990" i="26"/>
  <c r="BO989" i="26"/>
  <c r="BO988" i="26"/>
  <c r="BO987" i="26"/>
  <c r="BO986" i="26"/>
  <c r="BO985" i="26"/>
  <c r="BO984" i="26"/>
  <c r="BO983" i="26"/>
  <c r="BO982" i="26"/>
  <c r="BO969" i="26"/>
  <c r="BO968" i="26"/>
  <c r="BO967" i="26"/>
  <c r="BO981" i="26"/>
  <c r="BO980" i="26"/>
  <c r="BO979" i="26"/>
  <c r="BO978" i="26"/>
  <c r="BO977" i="26"/>
  <c r="BO976" i="26"/>
  <c r="BO975" i="26"/>
  <c r="BO974" i="26"/>
  <c r="BO973" i="26"/>
  <c r="BO972" i="26"/>
  <c r="BO966" i="26"/>
  <c r="BO965" i="26"/>
  <c r="BO964" i="26"/>
  <c r="BO963" i="26"/>
  <c r="BO962" i="26"/>
  <c r="BO961" i="26"/>
  <c r="BO960" i="26"/>
  <c r="BO959" i="26"/>
  <c r="BO958" i="26"/>
  <c r="BO957" i="26"/>
  <c r="BO956" i="26"/>
  <c r="BO954" i="26"/>
  <c r="BO953" i="26"/>
  <c r="BO955" i="26"/>
  <c r="BO952" i="26"/>
  <c r="BO951" i="26"/>
  <c r="BO950" i="26"/>
  <c r="BO949" i="26"/>
  <c r="BO948" i="26"/>
  <c r="BO947" i="26"/>
  <c r="BO946" i="26"/>
  <c r="BO945" i="26"/>
  <c r="BO944" i="26"/>
  <c r="BO943" i="26"/>
  <c r="BO942" i="26"/>
  <c r="BO941" i="26"/>
  <c r="BO940" i="26"/>
  <c r="BO939" i="26"/>
  <c r="BO938" i="26"/>
  <c r="BO937" i="26"/>
  <c r="BO936" i="26"/>
  <c r="BO935" i="26"/>
  <c r="BO934" i="26"/>
  <c r="BO933" i="26"/>
  <c r="BO932" i="26"/>
  <c r="BO931" i="26"/>
  <c r="BO930" i="26"/>
  <c r="BO929" i="26"/>
  <c r="BO928" i="26"/>
  <c r="BO921" i="26"/>
  <c r="BO920" i="26"/>
  <c r="BO919" i="26"/>
  <c r="BO918" i="26"/>
  <c r="BO917" i="26"/>
  <c r="BO916" i="26"/>
  <c r="BO915" i="26"/>
  <c r="BO914" i="26"/>
  <c r="BO913" i="26"/>
  <c r="BO912" i="26"/>
  <c r="BO911" i="26"/>
  <c r="BO910" i="26"/>
  <c r="BO909" i="26"/>
  <c r="BO908" i="26"/>
  <c r="BO907" i="26"/>
  <c r="BO906" i="26"/>
  <c r="BO905" i="26"/>
  <c r="BO904" i="26"/>
  <c r="BO903" i="26"/>
  <c r="BO926" i="26"/>
  <c r="BO923" i="26"/>
  <c r="BO925" i="26"/>
  <c r="BO927" i="26"/>
  <c r="BO922" i="26"/>
  <c r="BO924" i="26"/>
  <c r="BO895" i="26"/>
  <c r="BO890" i="26"/>
  <c r="BO889" i="26"/>
  <c r="BO888" i="26"/>
  <c r="BO887" i="26"/>
  <c r="BO897" i="26"/>
  <c r="BO892" i="26"/>
  <c r="BO891" i="26"/>
  <c r="BO894" i="26"/>
  <c r="BO896" i="26"/>
  <c r="BO886" i="26"/>
  <c r="BO893" i="26"/>
  <c r="BO885" i="26"/>
  <c r="BO884" i="26"/>
  <c r="BO883" i="26"/>
  <c r="BO882" i="26"/>
  <c r="BO881" i="26"/>
  <c r="BO880" i="26"/>
  <c r="BO879" i="26"/>
  <c r="BO878" i="26"/>
  <c r="BO877" i="26"/>
  <c r="BO876" i="26"/>
  <c r="BO875" i="26"/>
  <c r="BO874" i="26"/>
  <c r="BO873" i="26"/>
  <c r="BO872" i="26"/>
  <c r="BO871" i="26"/>
  <c r="BO870" i="26"/>
  <c r="BO869" i="26"/>
  <c r="BO868" i="26"/>
  <c r="BO867" i="26"/>
  <c r="BO866" i="26"/>
  <c r="BO865" i="26"/>
  <c r="BO864" i="26"/>
  <c r="BO863" i="26"/>
  <c r="BO862" i="26"/>
  <c r="BO861" i="26"/>
  <c r="BO860" i="26"/>
  <c r="BO859" i="26"/>
  <c r="BO858" i="26"/>
  <c r="BO857" i="26"/>
  <c r="BO856" i="26"/>
  <c r="BO855" i="26"/>
  <c r="BO854" i="26"/>
  <c r="BO853" i="26"/>
  <c r="BO852" i="26"/>
  <c r="BO851" i="26"/>
  <c r="BO850" i="26"/>
  <c r="BO849" i="26"/>
  <c r="BO848" i="26"/>
  <c r="BO847" i="26"/>
  <c r="BO846" i="26"/>
  <c r="BO845" i="26"/>
  <c r="BO844" i="26"/>
  <c r="BO843" i="26"/>
  <c r="BO842" i="26"/>
  <c r="BO898" i="26"/>
  <c r="BO829" i="26"/>
  <c r="BO828" i="26"/>
  <c r="BO827" i="26"/>
  <c r="BO826" i="26"/>
  <c r="BO825" i="26"/>
  <c r="BO824" i="26"/>
  <c r="BO823" i="26"/>
  <c r="BO822" i="26"/>
  <c r="BO821" i="26"/>
  <c r="BO820" i="26"/>
  <c r="BO819" i="26"/>
  <c r="BO818" i="26"/>
  <c r="BO817" i="26"/>
  <c r="BO816" i="26"/>
  <c r="BO815" i="26"/>
  <c r="BO814" i="26"/>
  <c r="BO813" i="26"/>
  <c r="BO812" i="26"/>
  <c r="BO811" i="26"/>
  <c r="BO841" i="26"/>
  <c r="BO840" i="26"/>
  <c r="BO839" i="26"/>
  <c r="BO838" i="26"/>
  <c r="BO837" i="26"/>
  <c r="BO836" i="26"/>
  <c r="BO835" i="26"/>
  <c r="BO834" i="26"/>
  <c r="BO833" i="26"/>
  <c r="BO832" i="26"/>
  <c r="BO810" i="26"/>
  <c r="BO809" i="26"/>
  <c r="BO808" i="26"/>
  <c r="BO807" i="26"/>
  <c r="BO806" i="26"/>
  <c r="BO805" i="26"/>
  <c r="BO804" i="26"/>
  <c r="BO803" i="26"/>
  <c r="BO802" i="26"/>
  <c r="BO801" i="26"/>
  <c r="BO800" i="26"/>
  <c r="BO799" i="26"/>
  <c r="BO798" i="26"/>
  <c r="BO797" i="26"/>
  <c r="BO796" i="26"/>
  <c r="BO795" i="26"/>
  <c r="BO794" i="26"/>
  <c r="BO793" i="26"/>
  <c r="BO792" i="26"/>
  <c r="BO791" i="26"/>
  <c r="BO790" i="26"/>
  <c r="BO789" i="26"/>
  <c r="BO788" i="26"/>
  <c r="BO787" i="26"/>
  <c r="BO786" i="26"/>
  <c r="BO785" i="26"/>
  <c r="BO784" i="26"/>
  <c r="BO783" i="26"/>
  <c r="BO782" i="26"/>
  <c r="BO781" i="26"/>
  <c r="BO780" i="26"/>
  <c r="BO779" i="26"/>
  <c r="BO778" i="26"/>
  <c r="BO777" i="26"/>
  <c r="BO776" i="26"/>
  <c r="BO775" i="26"/>
  <c r="BO774" i="26"/>
  <c r="BO773" i="26"/>
  <c r="BO772" i="26"/>
  <c r="BO771" i="26"/>
  <c r="BO770" i="26"/>
  <c r="BO758" i="26"/>
  <c r="BO757" i="26"/>
  <c r="BO756" i="26"/>
  <c r="BO755" i="26"/>
  <c r="BO754" i="26"/>
  <c r="BO753" i="26"/>
  <c r="BO752" i="26"/>
  <c r="BO751" i="26"/>
  <c r="BO750" i="26"/>
  <c r="BO749" i="26"/>
  <c r="BO748" i="26"/>
  <c r="BO747" i="26"/>
  <c r="BO746" i="26"/>
  <c r="BO745" i="26"/>
  <c r="BO744" i="26"/>
  <c r="BO743" i="26"/>
  <c r="BO742" i="26"/>
  <c r="BO741" i="26"/>
  <c r="BO740" i="26"/>
  <c r="BO739" i="26"/>
  <c r="BO738" i="26"/>
  <c r="BO737" i="26"/>
  <c r="BO736" i="26"/>
  <c r="BO735" i="26"/>
  <c r="BO769" i="26"/>
  <c r="BO768" i="26"/>
  <c r="BO767" i="26"/>
  <c r="BO766" i="26"/>
  <c r="BO765" i="26"/>
  <c r="BO764" i="26"/>
  <c r="BO763" i="26"/>
  <c r="BO734" i="26"/>
  <c r="BO733" i="26"/>
  <c r="BO732" i="26"/>
  <c r="BO731" i="26"/>
  <c r="BO730" i="26"/>
  <c r="BO729" i="26"/>
  <c r="BO728" i="26"/>
  <c r="BO727" i="26"/>
  <c r="BO726" i="26"/>
  <c r="BO725" i="26"/>
  <c r="BO724" i="26"/>
  <c r="BO723" i="26"/>
  <c r="BO722" i="26"/>
  <c r="BO721" i="26"/>
  <c r="BO720" i="26"/>
  <c r="BO719" i="26"/>
  <c r="BO718" i="26"/>
  <c r="BO717" i="26"/>
  <c r="BO716" i="26"/>
  <c r="BO715" i="26"/>
  <c r="BO714" i="26"/>
  <c r="BO713" i="26"/>
  <c r="BO712" i="26"/>
  <c r="BO711" i="26"/>
  <c r="BO710" i="26"/>
  <c r="BO709" i="26"/>
  <c r="BO708" i="26"/>
  <c r="BO707" i="26"/>
  <c r="BO706" i="26"/>
  <c r="BO705" i="26"/>
  <c r="BO704" i="26"/>
  <c r="BO703" i="26"/>
  <c r="BO702" i="26"/>
  <c r="BO701" i="26"/>
  <c r="BO700" i="26"/>
  <c r="BO699" i="26"/>
  <c r="BO698" i="26"/>
  <c r="BO697" i="26"/>
  <c r="BO696" i="26"/>
  <c r="BO695" i="26"/>
  <c r="BO694" i="26"/>
  <c r="BO693" i="26"/>
  <c r="BO692" i="26"/>
  <c r="BO684" i="26"/>
  <c r="BO683" i="26"/>
  <c r="BO682" i="26"/>
  <c r="BO680" i="26"/>
  <c r="BO676" i="26"/>
  <c r="BO674" i="26"/>
  <c r="BO673" i="26"/>
  <c r="BO681" i="26"/>
  <c r="BO677" i="26"/>
  <c r="BO675" i="26"/>
  <c r="BO672" i="26"/>
  <c r="BO689" i="26"/>
  <c r="BO688" i="26"/>
  <c r="BO678" i="26"/>
  <c r="BO687" i="26"/>
  <c r="BO685" i="26"/>
  <c r="BO679" i="26"/>
  <c r="BO671" i="26"/>
  <c r="BO670" i="26"/>
  <c r="BO669" i="26"/>
  <c r="BO668" i="26"/>
  <c r="BO667" i="26"/>
  <c r="BO666" i="26"/>
  <c r="BO665" i="26"/>
  <c r="BO664" i="26"/>
  <c r="BO663" i="26"/>
  <c r="BO662" i="26"/>
  <c r="BO661" i="26"/>
  <c r="BO660" i="26"/>
  <c r="BO659" i="26"/>
  <c r="BO658" i="26"/>
  <c r="BO657" i="26"/>
  <c r="BO656" i="26"/>
  <c r="BO655" i="26"/>
  <c r="BO654" i="26"/>
  <c r="BO653" i="26"/>
  <c r="BO652" i="26"/>
  <c r="BO651" i="26"/>
  <c r="BO650" i="26"/>
  <c r="BO649" i="26"/>
  <c r="BO686" i="26"/>
  <c r="BO646" i="26"/>
  <c r="BO618" i="26"/>
  <c r="BO617" i="26"/>
  <c r="BO616" i="26"/>
  <c r="BO615" i="26"/>
  <c r="BO614" i="26"/>
  <c r="BO613" i="26"/>
  <c r="BO648" i="26"/>
  <c r="BO647" i="26"/>
  <c r="BO645" i="26"/>
  <c r="BO644" i="26"/>
  <c r="BO643" i="26"/>
  <c r="BO642" i="26"/>
  <c r="BO641" i="26"/>
  <c r="BO640" i="26"/>
  <c r="BO639" i="26"/>
  <c r="BO638" i="26"/>
  <c r="BO637" i="26"/>
  <c r="BO636" i="26"/>
  <c r="BO635" i="26"/>
  <c r="BO634" i="26"/>
  <c r="BO633" i="26"/>
  <c r="BO632" i="26"/>
  <c r="BO631" i="26"/>
  <c r="BO630" i="26"/>
  <c r="BO629" i="26"/>
  <c r="BO628" i="26"/>
  <c r="BO627" i="26"/>
  <c r="BO626" i="26"/>
  <c r="BO625" i="26"/>
  <c r="BO624" i="26"/>
  <c r="BO623" i="26"/>
  <c r="BO612" i="26"/>
  <c r="BO611" i="26"/>
  <c r="BO610" i="26"/>
  <c r="BO609" i="26"/>
  <c r="BO608" i="26"/>
  <c r="BO607" i="26"/>
  <c r="BO606" i="26"/>
  <c r="BO605" i="26"/>
  <c r="BO604" i="26"/>
  <c r="BO603" i="26"/>
  <c r="BO602" i="26"/>
  <c r="BO601" i="26"/>
  <c r="BO600" i="26"/>
  <c r="BO599" i="26"/>
  <c r="BO598" i="26"/>
  <c r="BO597" i="26"/>
  <c r="BO596" i="26"/>
  <c r="BO595" i="26"/>
  <c r="BO594" i="26"/>
  <c r="BO593" i="26"/>
  <c r="BO592" i="26"/>
  <c r="BO591" i="26"/>
  <c r="BO590" i="26"/>
  <c r="BO589" i="26"/>
  <c r="BO588" i="26"/>
  <c r="BO587" i="26"/>
  <c r="BO586" i="26"/>
  <c r="BO585" i="26"/>
  <c r="BO584" i="26"/>
  <c r="BO583" i="26"/>
  <c r="BO582" i="26"/>
  <c r="BO581" i="26"/>
  <c r="BO580" i="26"/>
  <c r="BO579" i="26"/>
  <c r="BO578" i="26"/>
  <c r="BO577" i="26"/>
  <c r="BO576" i="26"/>
  <c r="BO575" i="26"/>
  <c r="BO574" i="26"/>
  <c r="BO573" i="26"/>
  <c r="BO572" i="26"/>
  <c r="BO571" i="26"/>
  <c r="BO570" i="26"/>
  <c r="BO569" i="26"/>
  <c r="BO568" i="26"/>
  <c r="BO567" i="26"/>
  <c r="BO566" i="26"/>
  <c r="BO565" i="26"/>
  <c r="BO564" i="26"/>
  <c r="BO563" i="26"/>
  <c r="BO562" i="26"/>
  <c r="BO561" i="26"/>
  <c r="BO560" i="26"/>
  <c r="BO559" i="26"/>
  <c r="BO558" i="26"/>
  <c r="BO557" i="26"/>
  <c r="BO556" i="26"/>
  <c r="BO555" i="26"/>
  <c r="BO554" i="26"/>
  <c r="BO553" i="26"/>
  <c r="BO549" i="26"/>
  <c r="BO548" i="26"/>
  <c r="BO547" i="26"/>
  <c r="BO546" i="26"/>
  <c r="BO545" i="26"/>
  <c r="BO544" i="26"/>
  <c r="BO543" i="26"/>
  <c r="BO542" i="26"/>
  <c r="BO541" i="26"/>
  <c r="BO540" i="26"/>
  <c r="BO539" i="26"/>
  <c r="BO538" i="26"/>
  <c r="BO537" i="26"/>
  <c r="BO536" i="26"/>
  <c r="BO535" i="26"/>
  <c r="BO534" i="26"/>
  <c r="BO533" i="26"/>
  <c r="BO532" i="26"/>
  <c r="BO531" i="26"/>
  <c r="BO530" i="26"/>
  <c r="BO529" i="26"/>
  <c r="BO528" i="26"/>
  <c r="BO527" i="26"/>
  <c r="BO526" i="26"/>
  <c r="BO525" i="26"/>
  <c r="BO524" i="26"/>
  <c r="BO522" i="26"/>
  <c r="BO521" i="26"/>
  <c r="BO520" i="26"/>
  <c r="BO519" i="26"/>
  <c r="BO518" i="26"/>
  <c r="BO517" i="26"/>
  <c r="BO516" i="26"/>
  <c r="BO515" i="26"/>
  <c r="BO514" i="26"/>
  <c r="BO513" i="26"/>
  <c r="BO512" i="26"/>
  <c r="BO511" i="26"/>
  <c r="BO510" i="26"/>
  <c r="BO509" i="26"/>
  <c r="BO508" i="26"/>
  <c r="BO507" i="26"/>
  <c r="BO506" i="26"/>
  <c r="BO505" i="26"/>
  <c r="BO504" i="26"/>
  <c r="BO503" i="26"/>
  <c r="BO502" i="26"/>
  <c r="BO501" i="26"/>
  <c r="BO500" i="26"/>
  <c r="BO499" i="26"/>
  <c r="BO498" i="26"/>
  <c r="BO497" i="26"/>
  <c r="BO496" i="26"/>
  <c r="BO495" i="26"/>
  <c r="BO494" i="26"/>
  <c r="BO493" i="26"/>
  <c r="BO492" i="26"/>
  <c r="BO491" i="26"/>
  <c r="BO490" i="26"/>
  <c r="BO489" i="26"/>
  <c r="BO488" i="26"/>
  <c r="BO487" i="26"/>
  <c r="BO486" i="26"/>
  <c r="BO485" i="26"/>
  <c r="BO484" i="26"/>
  <c r="BO483" i="26"/>
  <c r="BO523" i="26"/>
  <c r="BO552" i="26"/>
  <c r="BB18" i="17" l="1"/>
  <c r="BJ18" i="17"/>
  <c r="BN18" i="17"/>
  <c r="BN26" i="79"/>
  <c r="BN83" i="82"/>
  <c r="BN83" i="81"/>
  <c r="BH80" i="82"/>
  <c r="BK57" i="71"/>
  <c r="BM18" i="77"/>
  <c r="BM22" i="77" s="1"/>
  <c r="BK41" i="82"/>
  <c r="BK60" i="82" s="1"/>
  <c r="BK37" i="82"/>
  <c r="BK33" i="82"/>
  <c r="BK52" i="82" s="1"/>
  <c r="BK45" i="82"/>
  <c r="BK64" i="82" s="1"/>
  <c r="BL33" i="71"/>
  <c r="BL19" i="82" s="1"/>
  <c r="AE49" i="72"/>
  <c r="AE48" i="72"/>
  <c r="BJ44" i="73"/>
  <c r="BJ45" i="73" s="1"/>
  <c r="BJ76" i="82"/>
  <c r="BJ73" i="82"/>
  <c r="BJ79" i="82" s="1"/>
  <c r="BL30" i="73"/>
  <c r="BL13" i="82" s="1"/>
  <c r="BM8" i="81"/>
  <c r="BM8" i="82"/>
  <c r="BN9" i="81"/>
  <c r="BN80" i="81" s="1"/>
  <c r="BN84" i="81" s="1"/>
  <c r="BN9" i="82"/>
  <c r="BM78" i="82"/>
  <c r="BM79" i="82"/>
  <c r="BI76" i="82"/>
  <c r="BI77" i="82" s="1"/>
  <c r="BI78" i="82" s="1"/>
  <c r="BJ75" i="82"/>
  <c r="BL85" i="82"/>
  <c r="BL80" i="82"/>
  <c r="AB45" i="67"/>
  <c r="N46" i="67"/>
  <c r="BM45" i="73"/>
  <c r="BM49" i="73" s="1"/>
  <c r="BM14" i="71"/>
  <c r="BM14" i="73"/>
  <c r="BN71" i="2"/>
  <c r="BN72" i="2"/>
  <c r="BN74" i="2"/>
  <c r="BN73" i="2"/>
  <c r="BN75" i="2"/>
  <c r="A47" i="67"/>
  <c r="O47" i="67" s="1"/>
  <c r="BM23" i="79"/>
  <c r="BM27" i="79" s="1"/>
  <c r="BI40" i="72"/>
  <c r="BI42" i="72" s="1"/>
  <c r="BM41" i="17"/>
  <c r="E47" i="67"/>
  <c r="B48" i="67"/>
  <c r="AB44" i="67"/>
  <c r="AZ45" i="26"/>
  <c r="AZ23" i="17" s="1"/>
  <c r="BA43" i="26"/>
  <c r="BP26" i="26"/>
  <c r="BO30" i="26"/>
  <c r="BO31" i="26"/>
  <c r="BO84" i="82" s="1"/>
  <c r="AB43" i="67"/>
  <c r="BN41" i="17"/>
  <c r="AB42" i="67"/>
  <c r="AB41" i="67"/>
  <c r="Q41" i="67"/>
  <c r="BI49" i="73"/>
  <c r="BJ64" i="71"/>
  <c r="BN45" i="72"/>
  <c r="BN67" i="71"/>
  <c r="BN48" i="73"/>
  <c r="BN28" i="17"/>
  <c r="BN39" i="17"/>
  <c r="BN21" i="77"/>
  <c r="Q40" i="67"/>
  <c r="AB40" i="67"/>
  <c r="BN9" i="73"/>
  <c r="BN9" i="71"/>
  <c r="BN64" i="71" s="1"/>
  <c r="BN9" i="72"/>
  <c r="BN9" i="79"/>
  <c r="BN9" i="77"/>
  <c r="BM64" i="71"/>
  <c r="BM68" i="71" s="1"/>
  <c r="BM46" i="72"/>
  <c r="BN12" i="2"/>
  <c r="BN8" i="17"/>
  <c r="BO25" i="26"/>
  <c r="BN422" i="26"/>
  <c r="BN390" i="26"/>
  <c r="BN341" i="26"/>
  <c r="BN305" i="26"/>
  <c r="BN313" i="26"/>
  <c r="BN384" i="26"/>
  <c r="BN346" i="26"/>
  <c r="BN332" i="26"/>
  <c r="BN303" i="26"/>
  <c r="BN306" i="26"/>
  <c r="BN315" i="26"/>
  <c r="BN378" i="26"/>
  <c r="BN304" i="26"/>
  <c r="BN326" i="26"/>
  <c r="BN345" i="26"/>
  <c r="BN307" i="26"/>
  <c r="BN324" i="26"/>
  <c r="BN432" i="26"/>
  <c r="BN415" i="26"/>
  <c r="BN365" i="26"/>
  <c r="BN366" i="26"/>
  <c r="BN407" i="26"/>
  <c r="BN351" i="26"/>
  <c r="BN317" i="26"/>
  <c r="BN309" i="26"/>
  <c r="BN373" i="26"/>
  <c r="BN343" i="26"/>
  <c r="BN340" i="26"/>
  <c r="BN330" i="26"/>
  <c r="BN395" i="26"/>
  <c r="BN364" i="26"/>
  <c r="BN339" i="26"/>
  <c r="BN348" i="26"/>
  <c r="BN349" i="26"/>
  <c r="BN356" i="26"/>
  <c r="BN314" i="26"/>
  <c r="BN375" i="26"/>
  <c r="BN354" i="26"/>
  <c r="BN383" i="26"/>
  <c r="BN413" i="26"/>
  <c r="BN320" i="26"/>
  <c r="BN312" i="26"/>
  <c r="BN361" i="26"/>
  <c r="BN359" i="26"/>
  <c r="BN418" i="26"/>
  <c r="BN379" i="26"/>
  <c r="BN382" i="26"/>
  <c r="BN371" i="26"/>
  <c r="BN401" i="26"/>
  <c r="BN308" i="26"/>
  <c r="BN347" i="26"/>
  <c r="BN331" i="26"/>
  <c r="BN427" i="26"/>
  <c r="BN406" i="26"/>
  <c r="BN372" i="26"/>
  <c r="BN425" i="26"/>
  <c r="BN389" i="26"/>
  <c r="BN412" i="26"/>
  <c r="BN321" i="26"/>
  <c r="BN396" i="26"/>
  <c r="BN319" i="26"/>
  <c r="BN360" i="26"/>
  <c r="BN419" i="26"/>
  <c r="BN399" i="26"/>
  <c r="BN374" i="26"/>
  <c r="BN409" i="26"/>
  <c r="BN404" i="26"/>
  <c r="BN377" i="26"/>
  <c r="BN400" i="26"/>
  <c r="BN310" i="26"/>
  <c r="BN408" i="26"/>
  <c r="BN338" i="26"/>
  <c r="BN316" i="26"/>
  <c r="BN416" i="26"/>
  <c r="BN421" i="26"/>
  <c r="BN429" i="26"/>
  <c r="BN350" i="26"/>
  <c r="BN388" i="26"/>
  <c r="BN410" i="26"/>
  <c r="BN353" i="26"/>
  <c r="BN325" i="26"/>
  <c r="BN333" i="26"/>
  <c r="BN357" i="26"/>
  <c r="BN355" i="26"/>
  <c r="BN368" i="26"/>
  <c r="BN436" i="26"/>
  <c r="BN392" i="26"/>
  <c r="BN363" i="26"/>
  <c r="BN411" i="26"/>
  <c r="BN367" i="26"/>
  <c r="BN391" i="26"/>
  <c r="BN430" i="26"/>
  <c r="BN322" i="26"/>
  <c r="BN424" i="26"/>
  <c r="BN380" i="26"/>
  <c r="BN362" i="26"/>
  <c r="BN337" i="26"/>
  <c r="BN385" i="26"/>
  <c r="BN328" i="26"/>
  <c r="BN405" i="26"/>
  <c r="BN393" i="26"/>
  <c r="BN335" i="26"/>
  <c r="BN394" i="26"/>
  <c r="BN435" i="26"/>
  <c r="BN434" i="26"/>
  <c r="BN352" i="26"/>
  <c r="BN376" i="26"/>
  <c r="BN386" i="26"/>
  <c r="BN358" i="26"/>
  <c r="BN426" i="26"/>
  <c r="BN397" i="26"/>
  <c r="BN318" i="26"/>
  <c r="BN381" i="26"/>
  <c r="BN423" i="26"/>
  <c r="BN414" i="26"/>
  <c r="BN342" i="26"/>
  <c r="BN329" i="26"/>
  <c r="BN433" i="26"/>
  <c r="BN387" i="26"/>
  <c r="BN417" i="26"/>
  <c r="BN431" i="26"/>
  <c r="BN344" i="26"/>
  <c r="BO302" i="26"/>
  <c r="BN402" i="26"/>
  <c r="BN323" i="26"/>
  <c r="BN336" i="26"/>
  <c r="BN428" i="26"/>
  <c r="BN311" i="26"/>
  <c r="BN334" i="26"/>
  <c r="BN327" i="26"/>
  <c r="BN403" i="26"/>
  <c r="BN420" i="26"/>
  <c r="BN398" i="26"/>
  <c r="BM8" i="71"/>
  <c r="BM8" i="79"/>
  <c r="BM8" i="77"/>
  <c r="BM8" i="73"/>
  <c r="BM8" i="72"/>
  <c r="BP1038" i="26"/>
  <c r="BP1037" i="26"/>
  <c r="BP1036" i="26"/>
  <c r="BP1035" i="26"/>
  <c r="BP1034" i="26"/>
  <c r="BP1033" i="26"/>
  <c r="BP1032" i="26"/>
  <c r="BP1031" i="26"/>
  <c r="BP1030" i="26"/>
  <c r="BP1029" i="26"/>
  <c r="BP1028" i="26"/>
  <c r="BP1027" i="26"/>
  <c r="BP1026" i="26"/>
  <c r="BP1025" i="26"/>
  <c r="BP1024" i="26"/>
  <c r="BP1023" i="26"/>
  <c r="BQ482" i="26"/>
  <c r="BP1022" i="26"/>
  <c r="BP1021" i="26"/>
  <c r="BP1020" i="26"/>
  <c r="BP1019" i="26"/>
  <c r="BP1018" i="26"/>
  <c r="BP1017" i="26"/>
  <c r="BP1016" i="26"/>
  <c r="BP1015" i="26"/>
  <c r="BP1014" i="26"/>
  <c r="BP1013" i="26"/>
  <c r="BP1012" i="26"/>
  <c r="BP1011" i="26"/>
  <c r="BP1010" i="26"/>
  <c r="BP1009" i="26"/>
  <c r="BP1008" i="26"/>
  <c r="BP1007" i="26"/>
  <c r="BP1006" i="26"/>
  <c r="BP1005" i="26"/>
  <c r="BP1004" i="26"/>
  <c r="BP1003" i="26"/>
  <c r="BP1002" i="26"/>
  <c r="BP1001" i="26"/>
  <c r="BP1000" i="26"/>
  <c r="BP999" i="26"/>
  <c r="BP998" i="26"/>
  <c r="BP997" i="26"/>
  <c r="BP996" i="26"/>
  <c r="BP995" i="26"/>
  <c r="BP994" i="26"/>
  <c r="BP993" i="26"/>
  <c r="BP992" i="26"/>
  <c r="BP991" i="26"/>
  <c r="BP990" i="26"/>
  <c r="BP989" i="26"/>
  <c r="BP988" i="26"/>
  <c r="BP987" i="26"/>
  <c r="BP986" i="26"/>
  <c r="BP985" i="26"/>
  <c r="BP984" i="26"/>
  <c r="BP983" i="26"/>
  <c r="BP969" i="26"/>
  <c r="BP968" i="26"/>
  <c r="BP967" i="26"/>
  <c r="BP981" i="26"/>
  <c r="BP980" i="26"/>
  <c r="BP979" i="26"/>
  <c r="BP978" i="26"/>
  <c r="BP977" i="26"/>
  <c r="BP976" i="26"/>
  <c r="BP975" i="26"/>
  <c r="BP974" i="26"/>
  <c r="BP973" i="26"/>
  <c r="BP972" i="26"/>
  <c r="BP982" i="26"/>
  <c r="BP966" i="26"/>
  <c r="BP965" i="26"/>
  <c r="BP964" i="26"/>
  <c r="BP963" i="26"/>
  <c r="BP962" i="26"/>
  <c r="BP961" i="26"/>
  <c r="BP960" i="26"/>
  <c r="BP959" i="26"/>
  <c r="BP958" i="26"/>
  <c r="BP957" i="26"/>
  <c r="BP956" i="26"/>
  <c r="BP955" i="26"/>
  <c r="BP954" i="26"/>
  <c r="BP953" i="26"/>
  <c r="BP952" i="26"/>
  <c r="BP951" i="26"/>
  <c r="BP950" i="26"/>
  <c r="BP949" i="26"/>
  <c r="BP948" i="26"/>
  <c r="BP947" i="26"/>
  <c r="BP946" i="26"/>
  <c r="BP945" i="26"/>
  <c r="BP940" i="26"/>
  <c r="BP939" i="26"/>
  <c r="BP938" i="26"/>
  <c r="BP937" i="26"/>
  <c r="BP936" i="26"/>
  <c r="BP935" i="26"/>
  <c r="BP934" i="26"/>
  <c r="BP933" i="26"/>
  <c r="BP932" i="26"/>
  <c r="BP931" i="26"/>
  <c r="BP930" i="26"/>
  <c r="BP929" i="26"/>
  <c r="BP928" i="26"/>
  <c r="BP927" i="26"/>
  <c r="BP926" i="26"/>
  <c r="BP925" i="26"/>
  <c r="BP924" i="26"/>
  <c r="BP923" i="26"/>
  <c r="BP922" i="26"/>
  <c r="BP921" i="26"/>
  <c r="BP944" i="26"/>
  <c r="BP941" i="26"/>
  <c r="BP942" i="26"/>
  <c r="BP943" i="26"/>
  <c r="BP895" i="26"/>
  <c r="BP890" i="26"/>
  <c r="BP889" i="26"/>
  <c r="BP888" i="26"/>
  <c r="BP887" i="26"/>
  <c r="BP886" i="26"/>
  <c r="BP914" i="26"/>
  <c r="BP897" i="26"/>
  <c r="BP910" i="26"/>
  <c r="BP907" i="26"/>
  <c r="BP904" i="26"/>
  <c r="BP892" i="26"/>
  <c r="BP891" i="26"/>
  <c r="BP894" i="26"/>
  <c r="BP917" i="26"/>
  <c r="BP916" i="26"/>
  <c r="BP913" i="26"/>
  <c r="BP918" i="26"/>
  <c r="BP911" i="26"/>
  <c r="BP908" i="26"/>
  <c r="BP905" i="26"/>
  <c r="BP896" i="26"/>
  <c r="BP919" i="26"/>
  <c r="BP920" i="26"/>
  <c r="BP898" i="26"/>
  <c r="BP893" i="26"/>
  <c r="BP885" i="26"/>
  <c r="BP884" i="26"/>
  <c r="BP883" i="26"/>
  <c r="BP882" i="26"/>
  <c r="BP881" i="26"/>
  <c r="BP880" i="26"/>
  <c r="BP879" i="26"/>
  <c r="BP878" i="26"/>
  <c r="BP877" i="26"/>
  <c r="BP876" i="26"/>
  <c r="BP875" i="26"/>
  <c r="BP874" i="26"/>
  <c r="BP873" i="26"/>
  <c r="BP915" i="26"/>
  <c r="BP912" i="26"/>
  <c r="BP909" i="26"/>
  <c r="BP906" i="26"/>
  <c r="BP872" i="26"/>
  <c r="BP871" i="26"/>
  <c r="BP870" i="26"/>
  <c r="BP869" i="26"/>
  <c r="BP868" i="26"/>
  <c r="BP867" i="26"/>
  <c r="BP866" i="26"/>
  <c r="BP865" i="26"/>
  <c r="BP864" i="26"/>
  <c r="BP863" i="26"/>
  <c r="BP862" i="26"/>
  <c r="BP861" i="26"/>
  <c r="BP860" i="26"/>
  <c r="BP859" i="26"/>
  <c r="BP858" i="26"/>
  <c r="BP857" i="26"/>
  <c r="BP856" i="26"/>
  <c r="BP855" i="26"/>
  <c r="BP854" i="26"/>
  <c r="BP853" i="26"/>
  <c r="BP852" i="26"/>
  <c r="BP851" i="26"/>
  <c r="BP850" i="26"/>
  <c r="BP849" i="26"/>
  <c r="BP848" i="26"/>
  <c r="BP847" i="26"/>
  <c r="BP846" i="26"/>
  <c r="BP845" i="26"/>
  <c r="BP844" i="26"/>
  <c r="BP843" i="26"/>
  <c r="BP842" i="26"/>
  <c r="BP903" i="26"/>
  <c r="BP829" i="26"/>
  <c r="BP828" i="26"/>
  <c r="BP827" i="26"/>
  <c r="BP826" i="26"/>
  <c r="BP825" i="26"/>
  <c r="BP824" i="26"/>
  <c r="BP823" i="26"/>
  <c r="BP822" i="26"/>
  <c r="BP821" i="26"/>
  <c r="BP820" i="26"/>
  <c r="BP819" i="26"/>
  <c r="BP818" i="26"/>
  <c r="BP817" i="26"/>
  <c r="BP816" i="26"/>
  <c r="BP815" i="26"/>
  <c r="BP814" i="26"/>
  <c r="BP813" i="26"/>
  <c r="BP812" i="26"/>
  <c r="BP811" i="26"/>
  <c r="BP810" i="26"/>
  <c r="BP841" i="26"/>
  <c r="BP840" i="26"/>
  <c r="BP839" i="26"/>
  <c r="BP838" i="26"/>
  <c r="BP837" i="26"/>
  <c r="BP836" i="26"/>
  <c r="BP835" i="26"/>
  <c r="BP834" i="26"/>
  <c r="BP833" i="26"/>
  <c r="BP832" i="26"/>
  <c r="BP809" i="26"/>
  <c r="BP808" i="26"/>
  <c r="BP807" i="26"/>
  <c r="BP806" i="26"/>
  <c r="BP805" i="26"/>
  <c r="BP804" i="26"/>
  <c r="BP803" i="26"/>
  <c r="BP802" i="26"/>
  <c r="BP801" i="26"/>
  <c r="BP800" i="26"/>
  <c r="BP799" i="26"/>
  <c r="BP798" i="26"/>
  <c r="BP797" i="26"/>
  <c r="BP796" i="26"/>
  <c r="BP795" i="26"/>
  <c r="BP794" i="26"/>
  <c r="BP793" i="26"/>
  <c r="BP792" i="26"/>
  <c r="BP783" i="26"/>
  <c r="BP781" i="26"/>
  <c r="BP780" i="26"/>
  <c r="BP779" i="26"/>
  <c r="BP778" i="26"/>
  <c r="BP777" i="26"/>
  <c r="BP776" i="26"/>
  <c r="BP775" i="26"/>
  <c r="BP774" i="26"/>
  <c r="BP773" i="26"/>
  <c r="BP772" i="26"/>
  <c r="BP771" i="26"/>
  <c r="BP770" i="26"/>
  <c r="BP790" i="26"/>
  <c r="BP788" i="26"/>
  <c r="BP786" i="26"/>
  <c r="BP784" i="26"/>
  <c r="BP791" i="26"/>
  <c r="BP789" i="26"/>
  <c r="BP787" i="26"/>
  <c r="BP785" i="26"/>
  <c r="BP782" i="26"/>
  <c r="BP758" i="26"/>
  <c r="BP757" i="26"/>
  <c r="BP756" i="26"/>
  <c r="BP755" i="26"/>
  <c r="BP754" i="26"/>
  <c r="BP753" i="26"/>
  <c r="BP752" i="26"/>
  <c r="BP751" i="26"/>
  <c r="BP750" i="26"/>
  <c r="BP749" i="26"/>
  <c r="BP748" i="26"/>
  <c r="BP747" i="26"/>
  <c r="BP746" i="26"/>
  <c r="BP745" i="26"/>
  <c r="BP744" i="26"/>
  <c r="BP743" i="26"/>
  <c r="BP742" i="26"/>
  <c r="BP741" i="26"/>
  <c r="BP740" i="26"/>
  <c r="BP739" i="26"/>
  <c r="BP738" i="26"/>
  <c r="BP737" i="26"/>
  <c r="BP736" i="26"/>
  <c r="BP735" i="26"/>
  <c r="BP769" i="26"/>
  <c r="BP768" i="26"/>
  <c r="BP767" i="26"/>
  <c r="BP766" i="26"/>
  <c r="BP765" i="26"/>
  <c r="BP764" i="26"/>
  <c r="BP763" i="26"/>
  <c r="BP734" i="26"/>
  <c r="BP733" i="26"/>
  <c r="BP732" i="26"/>
  <c r="BP731" i="26"/>
  <c r="BP730" i="26"/>
  <c r="BP729" i="26"/>
  <c r="BP728" i="26"/>
  <c r="BP727" i="26"/>
  <c r="BP726" i="26"/>
  <c r="BP725" i="26"/>
  <c r="BP724" i="26"/>
  <c r="BP723" i="26"/>
  <c r="BP722" i="26"/>
  <c r="BP721" i="26"/>
  <c r="BP720" i="26"/>
  <c r="BP719" i="26"/>
  <c r="BP718" i="26"/>
  <c r="BP717" i="26"/>
  <c r="BP716" i="26"/>
  <c r="BP715" i="26"/>
  <c r="BP714" i="26"/>
  <c r="BP713" i="26"/>
  <c r="BP712" i="26"/>
  <c r="BP711" i="26"/>
  <c r="BP710" i="26"/>
  <c r="BP709" i="26"/>
  <c r="BP708" i="26"/>
  <c r="BP707" i="26"/>
  <c r="BP706" i="26"/>
  <c r="BP705" i="26"/>
  <c r="BP704" i="26"/>
  <c r="BP689" i="26"/>
  <c r="BP688" i="26"/>
  <c r="BP687" i="26"/>
  <c r="BP686" i="26"/>
  <c r="BP685" i="26"/>
  <c r="BP684" i="26"/>
  <c r="BP683" i="26"/>
  <c r="BP682" i="26"/>
  <c r="BP681" i="26"/>
  <c r="BP680" i="26"/>
  <c r="BP679" i="26"/>
  <c r="BP678" i="26"/>
  <c r="BP677" i="26"/>
  <c r="BP676" i="26"/>
  <c r="BP675" i="26"/>
  <c r="BP674" i="26"/>
  <c r="BP703" i="26"/>
  <c r="BP697" i="26"/>
  <c r="BP696" i="26"/>
  <c r="BP695" i="26"/>
  <c r="BP694" i="26"/>
  <c r="BP673" i="26"/>
  <c r="BP693" i="26"/>
  <c r="BP692" i="26"/>
  <c r="BP672" i="26"/>
  <c r="BP702" i="26"/>
  <c r="BP701" i="26"/>
  <c r="BP700" i="26"/>
  <c r="BP698" i="26"/>
  <c r="BP670" i="26"/>
  <c r="BP666" i="26"/>
  <c r="BP662" i="26"/>
  <c r="BP658" i="26"/>
  <c r="BP650" i="26"/>
  <c r="BP646" i="26"/>
  <c r="BP653" i="26"/>
  <c r="BP618" i="26"/>
  <c r="BP617" i="26"/>
  <c r="BP616" i="26"/>
  <c r="BP615" i="26"/>
  <c r="BP614" i="26"/>
  <c r="BP613" i="26"/>
  <c r="BP699" i="26"/>
  <c r="BP671" i="26"/>
  <c r="BP667" i="26"/>
  <c r="BP663" i="26"/>
  <c r="BP659" i="26"/>
  <c r="BP655" i="26"/>
  <c r="BP648" i="26"/>
  <c r="BP647" i="26"/>
  <c r="BP645" i="26"/>
  <c r="BP644" i="26"/>
  <c r="BP643" i="26"/>
  <c r="BP642" i="26"/>
  <c r="BP641" i="26"/>
  <c r="BP640" i="26"/>
  <c r="BP639" i="26"/>
  <c r="BP638" i="26"/>
  <c r="BP637" i="26"/>
  <c r="BP636" i="26"/>
  <c r="BP635" i="26"/>
  <c r="BP634" i="26"/>
  <c r="BP633" i="26"/>
  <c r="BP632" i="26"/>
  <c r="BP631" i="26"/>
  <c r="BP630" i="26"/>
  <c r="BP629" i="26"/>
  <c r="BP628" i="26"/>
  <c r="BP627" i="26"/>
  <c r="BP626" i="26"/>
  <c r="BP625" i="26"/>
  <c r="BP624" i="26"/>
  <c r="BP623" i="26"/>
  <c r="BP654" i="26"/>
  <c r="BP668" i="26"/>
  <c r="BP664" i="26"/>
  <c r="BP660" i="26"/>
  <c r="BP656" i="26"/>
  <c r="BP649" i="26"/>
  <c r="BP651" i="26"/>
  <c r="BP669" i="26"/>
  <c r="BP665" i="26"/>
  <c r="BP661" i="26"/>
  <c r="BP657" i="26"/>
  <c r="BP652" i="26"/>
  <c r="BP612" i="26"/>
  <c r="BP611" i="26"/>
  <c r="BP610" i="26"/>
  <c r="BP609" i="26"/>
  <c r="BP608" i="26"/>
  <c r="BP607" i="26"/>
  <c r="BP606" i="26"/>
  <c r="BP605" i="26"/>
  <c r="BP604" i="26"/>
  <c r="BP603" i="26"/>
  <c r="BP602" i="26"/>
  <c r="BP601" i="26"/>
  <c r="BP600" i="26"/>
  <c r="BP599" i="26"/>
  <c r="BP598" i="26"/>
  <c r="BP597" i="26"/>
  <c r="BP596" i="26"/>
  <c r="BP595" i="26"/>
  <c r="BP594" i="26"/>
  <c r="BP593" i="26"/>
  <c r="BP592" i="26"/>
  <c r="BP591" i="26"/>
  <c r="BP590" i="26"/>
  <c r="BP589" i="26"/>
  <c r="BP588" i="26"/>
  <c r="BP587" i="26"/>
  <c r="BP586" i="26"/>
  <c r="BP585" i="26"/>
  <c r="BP584" i="26"/>
  <c r="BP583" i="26"/>
  <c r="BP582" i="26"/>
  <c r="BP581" i="26"/>
  <c r="BP580" i="26"/>
  <c r="BP579" i="26"/>
  <c r="BP578" i="26"/>
  <c r="BP577" i="26"/>
  <c r="BP576" i="26"/>
  <c r="BP575" i="26"/>
  <c r="BP574" i="26"/>
  <c r="BP573" i="26"/>
  <c r="BP572" i="26"/>
  <c r="BP571" i="26"/>
  <c r="BP570" i="26"/>
  <c r="BP569" i="26"/>
  <c r="BP568" i="26"/>
  <c r="BP567" i="26"/>
  <c r="BP566" i="26"/>
  <c r="BP565" i="26"/>
  <c r="BP564" i="26"/>
  <c r="BP563" i="26"/>
  <c r="BP562" i="26"/>
  <c r="BP561" i="26"/>
  <c r="BP560" i="26"/>
  <c r="BP559" i="26"/>
  <c r="BP558" i="26"/>
  <c r="BP557" i="26"/>
  <c r="BP556" i="26"/>
  <c r="BP555" i="26"/>
  <c r="BP554" i="26"/>
  <c r="BP553" i="26"/>
  <c r="BP549" i="26"/>
  <c r="BP548" i="26"/>
  <c r="BP547" i="26"/>
  <c r="BP546" i="26"/>
  <c r="BP545" i="26"/>
  <c r="BP544" i="26"/>
  <c r="BP543" i="26"/>
  <c r="BP542" i="26"/>
  <c r="BP541" i="26"/>
  <c r="BP540" i="26"/>
  <c r="BP539" i="26"/>
  <c r="BP538" i="26"/>
  <c r="BP537" i="26"/>
  <c r="BP536" i="26"/>
  <c r="BP535" i="26"/>
  <c r="BP534" i="26"/>
  <c r="BP533" i="26"/>
  <c r="BP532" i="26"/>
  <c r="BP531" i="26"/>
  <c r="BP530" i="26"/>
  <c r="BP529" i="26"/>
  <c r="BP528" i="26"/>
  <c r="BP527" i="26"/>
  <c r="BP526" i="26"/>
  <c r="BP552" i="26"/>
  <c r="BP524" i="26"/>
  <c r="BP522" i="26"/>
  <c r="BP521" i="26"/>
  <c r="BP520" i="26"/>
  <c r="BP519" i="26"/>
  <c r="BP518" i="26"/>
  <c r="BP517" i="26"/>
  <c r="BP516" i="26"/>
  <c r="BP515" i="26"/>
  <c r="BP514" i="26"/>
  <c r="BP513" i="26"/>
  <c r="BP512" i="26"/>
  <c r="BP511" i="26"/>
  <c r="BP510" i="26"/>
  <c r="BP509" i="26"/>
  <c r="BP508" i="26"/>
  <c r="BP507" i="26"/>
  <c r="BP506" i="26"/>
  <c r="BP505" i="26"/>
  <c r="BP504" i="26"/>
  <c r="BP503" i="26"/>
  <c r="BP502" i="26"/>
  <c r="BP501" i="26"/>
  <c r="BP500" i="26"/>
  <c r="BP499" i="26"/>
  <c r="BP498" i="26"/>
  <c r="BP497" i="26"/>
  <c r="BP496" i="26"/>
  <c r="BP495" i="26"/>
  <c r="BP494" i="26"/>
  <c r="BP493" i="26"/>
  <c r="BP492" i="26"/>
  <c r="BP491" i="26"/>
  <c r="BP490" i="26"/>
  <c r="BP489" i="26"/>
  <c r="BP488" i="26"/>
  <c r="BP487" i="26"/>
  <c r="BP486" i="26"/>
  <c r="BP485" i="26"/>
  <c r="BP484" i="26"/>
  <c r="BP483" i="26"/>
  <c r="BP523" i="26"/>
  <c r="BP525" i="26"/>
  <c r="BL57" i="71" l="1"/>
  <c r="BC18" i="17"/>
  <c r="BK18" i="17"/>
  <c r="BO18" i="17"/>
  <c r="BO26" i="79"/>
  <c r="BO83" i="82"/>
  <c r="BO83" i="81"/>
  <c r="BK75" i="82"/>
  <c r="BK56" i="82"/>
  <c r="BK63" i="71"/>
  <c r="BM33" i="71"/>
  <c r="BM19" i="82" s="1"/>
  <c r="BI80" i="82"/>
  <c r="BI85" i="82"/>
  <c r="BL25" i="82"/>
  <c r="BL37" i="82" s="1"/>
  <c r="BL56" i="82" s="1"/>
  <c r="BJ77" i="82"/>
  <c r="BJ78" i="82" s="1"/>
  <c r="BK44" i="73"/>
  <c r="BM80" i="82"/>
  <c r="BM85" i="82"/>
  <c r="BO9" i="81"/>
  <c r="BO9" i="82"/>
  <c r="BN79" i="82"/>
  <c r="BN78" i="82"/>
  <c r="BL41" i="73"/>
  <c r="BM30" i="73"/>
  <c r="BM13" i="82" s="1"/>
  <c r="BN8" i="81"/>
  <c r="BN8" i="82"/>
  <c r="BN42" i="72"/>
  <c r="BN46" i="72" s="1"/>
  <c r="BK73" i="82"/>
  <c r="AB46" i="67"/>
  <c r="Q46" i="67"/>
  <c r="BL63" i="71"/>
  <c r="BN45" i="73"/>
  <c r="BN49" i="73" s="1"/>
  <c r="BN18" i="77"/>
  <c r="BN22" i="77" s="1"/>
  <c r="BN14" i="71"/>
  <c r="BN14" i="73"/>
  <c r="N47" i="67"/>
  <c r="BO72" i="2"/>
  <c r="BO71" i="2"/>
  <c r="BO74" i="2"/>
  <c r="BO73" i="2"/>
  <c r="BO75" i="2"/>
  <c r="BN68" i="71"/>
  <c r="A48" i="67"/>
  <c r="BN23" i="79"/>
  <c r="BN27" i="79" s="1"/>
  <c r="BL23" i="79"/>
  <c r="BL27" i="79" s="1"/>
  <c r="BI46" i="72"/>
  <c r="BJ40" i="72"/>
  <c r="BJ42" i="72" s="1"/>
  <c r="BG46" i="72"/>
  <c r="BH46" i="72"/>
  <c r="BK64" i="71"/>
  <c r="E48" i="67"/>
  <c r="B49" i="67"/>
  <c r="BP25" i="26"/>
  <c r="BO8" i="17"/>
  <c r="BO12" i="2"/>
  <c r="BO9" i="72"/>
  <c r="BO9" i="71"/>
  <c r="BO64" i="71" s="1"/>
  <c r="BO9" i="79"/>
  <c r="BO9" i="73"/>
  <c r="BO9" i="77"/>
  <c r="BN8" i="72"/>
  <c r="BN8" i="71"/>
  <c r="BN8" i="73"/>
  <c r="BN8" i="79"/>
  <c r="BN8" i="77"/>
  <c r="BO41" i="17"/>
  <c r="BA45" i="26"/>
  <c r="BA23" i="17" s="1"/>
  <c r="BB43" i="26"/>
  <c r="BO394" i="26"/>
  <c r="BO363" i="26"/>
  <c r="BO421" i="26"/>
  <c r="BO335" i="26"/>
  <c r="BO324" i="26"/>
  <c r="BO416" i="26"/>
  <c r="BO349" i="26"/>
  <c r="BO373" i="26"/>
  <c r="BO305" i="26"/>
  <c r="BO431" i="26"/>
  <c r="BO428" i="26"/>
  <c r="BO382" i="26"/>
  <c r="BO412" i="26"/>
  <c r="BO350" i="26"/>
  <c r="BO361" i="26"/>
  <c r="BO392" i="26"/>
  <c r="BO325" i="26"/>
  <c r="BO430" i="26"/>
  <c r="BO360" i="26"/>
  <c r="BO322" i="26"/>
  <c r="BO427" i="26"/>
  <c r="BO381" i="26"/>
  <c r="BO330" i="26"/>
  <c r="BO433" i="26"/>
  <c r="BO400" i="26"/>
  <c r="BO338" i="26"/>
  <c r="BO316" i="26"/>
  <c r="BO425" i="26"/>
  <c r="BO312" i="26"/>
  <c r="BO353" i="26"/>
  <c r="BO386" i="26"/>
  <c r="BO396" i="26"/>
  <c r="BO357" i="26"/>
  <c r="BO432" i="26"/>
  <c r="BO436" i="26"/>
  <c r="BO403" i="26"/>
  <c r="BO388" i="26"/>
  <c r="BO319" i="26"/>
  <c r="BO304" i="26"/>
  <c r="BO417" i="26"/>
  <c r="BO352" i="26"/>
  <c r="BO368" i="26"/>
  <c r="BO379" i="26"/>
  <c r="BO408" i="26"/>
  <c r="BO314" i="26"/>
  <c r="BO435" i="26"/>
  <c r="BO414" i="26"/>
  <c r="BO376" i="26"/>
  <c r="BO307" i="26"/>
  <c r="BO347" i="26"/>
  <c r="BO332" i="26"/>
  <c r="BO405" i="26"/>
  <c r="BO415" i="26"/>
  <c r="BO367" i="26"/>
  <c r="BO409" i="26"/>
  <c r="BO359" i="26"/>
  <c r="BO423" i="26"/>
  <c r="BO390" i="26"/>
  <c r="BO362" i="26"/>
  <c r="BO375" i="26"/>
  <c r="BO328" i="26"/>
  <c r="BO318" i="26"/>
  <c r="BO339" i="26"/>
  <c r="BO317" i="26"/>
  <c r="BO393" i="26"/>
  <c r="BO337" i="26"/>
  <c r="BO426" i="26"/>
  <c r="BO434" i="26"/>
  <c r="BO378" i="26"/>
  <c r="BO411" i="26"/>
  <c r="BO348" i="26"/>
  <c r="BO343" i="26"/>
  <c r="BO308" i="26"/>
  <c r="BO372" i="26"/>
  <c r="BO321" i="26"/>
  <c r="BO397" i="26"/>
  <c r="BO320" i="26"/>
  <c r="BO358" i="26"/>
  <c r="BP302" i="26"/>
  <c r="BO424" i="26"/>
  <c r="BO342" i="26"/>
  <c r="BO336" i="26"/>
  <c r="BO418" i="26"/>
  <c r="BO310" i="26"/>
  <c r="BO354" i="26"/>
  <c r="BO323" i="26"/>
  <c r="BO345" i="26"/>
  <c r="BO309" i="26"/>
  <c r="BO303" i="26"/>
  <c r="BO384" i="26"/>
  <c r="BO422" i="26"/>
  <c r="BO413" i="26"/>
  <c r="BO399" i="26"/>
  <c r="BO329" i="26"/>
  <c r="BO326" i="26"/>
  <c r="BO331" i="26"/>
  <c r="BO380" i="26"/>
  <c r="BO398" i="26"/>
  <c r="BO306" i="26"/>
  <c r="BO391" i="26"/>
  <c r="BO311" i="26"/>
  <c r="BO407" i="26"/>
  <c r="BO401" i="26"/>
  <c r="BO341" i="26"/>
  <c r="BO346" i="26"/>
  <c r="BO315" i="26"/>
  <c r="BO355" i="26"/>
  <c r="BO429" i="26"/>
  <c r="BO410" i="26"/>
  <c r="BO364" i="26"/>
  <c r="BO366" i="26"/>
  <c r="BO395" i="26"/>
  <c r="BO389" i="26"/>
  <c r="BO340" i="26"/>
  <c r="BO334" i="26"/>
  <c r="BO351" i="26"/>
  <c r="BO419" i="26"/>
  <c r="BO344" i="26"/>
  <c r="BO402" i="26"/>
  <c r="BO365" i="26"/>
  <c r="BO404" i="26"/>
  <c r="BO420" i="26"/>
  <c r="BO383" i="26"/>
  <c r="BO377" i="26"/>
  <c r="BO387" i="26"/>
  <c r="BO327" i="26"/>
  <c r="BO374" i="26"/>
  <c r="BO371" i="26"/>
  <c r="BO333" i="26"/>
  <c r="BO356" i="26"/>
  <c r="BO313" i="26"/>
  <c r="BO406" i="26"/>
  <c r="BO385" i="26"/>
  <c r="BJ49" i="73"/>
  <c r="BK45" i="73"/>
  <c r="BJ68" i="71"/>
  <c r="BO45" i="72"/>
  <c r="BO21" i="77"/>
  <c r="BO48" i="73"/>
  <c r="BO67" i="71"/>
  <c r="BO39" i="17"/>
  <c r="BO28" i="17"/>
  <c r="BQ26" i="26"/>
  <c r="BQ18" i="17" s="1"/>
  <c r="BP31" i="26"/>
  <c r="BP84" i="82" s="1"/>
  <c r="BP30" i="26"/>
  <c r="BQ1037" i="26"/>
  <c r="BQ1036" i="26"/>
  <c r="BQ1035" i="26"/>
  <c r="BQ1034" i="26"/>
  <c r="BQ1033" i="26"/>
  <c r="BQ1032" i="26"/>
  <c r="BQ1031" i="26"/>
  <c r="BQ1030" i="26"/>
  <c r="BQ1029" i="26"/>
  <c r="BQ1028" i="26"/>
  <c r="BQ1027" i="26"/>
  <c r="BQ1026" i="26"/>
  <c r="BQ1025" i="26"/>
  <c r="BQ1024" i="26"/>
  <c r="BQ1023" i="26"/>
  <c r="BQ1038" i="26"/>
  <c r="BQ1022" i="26"/>
  <c r="BQ1021" i="26"/>
  <c r="BQ1020" i="26"/>
  <c r="BQ1019" i="26"/>
  <c r="BQ1018" i="26"/>
  <c r="BQ1017" i="26"/>
  <c r="BQ1016" i="26"/>
  <c r="BQ1015" i="26"/>
  <c r="BQ1014" i="26"/>
  <c r="BQ1013" i="26"/>
  <c r="BQ1012" i="26"/>
  <c r="BQ1011" i="26"/>
  <c r="BQ1010" i="26"/>
  <c r="BQ1009" i="26"/>
  <c r="BQ1008" i="26"/>
  <c r="BQ1007" i="26"/>
  <c r="BQ1006" i="26"/>
  <c r="BQ1005" i="26"/>
  <c r="BQ1004" i="26"/>
  <c r="BQ1003" i="26"/>
  <c r="BQ1002" i="26"/>
  <c r="BQ1001" i="26"/>
  <c r="BQ1000" i="26"/>
  <c r="BQ999" i="26"/>
  <c r="BQ998" i="26"/>
  <c r="BQ997" i="26"/>
  <c r="BQ996" i="26"/>
  <c r="BQ995" i="26"/>
  <c r="BQ994" i="26"/>
  <c r="BQ993" i="26"/>
  <c r="BQ992" i="26"/>
  <c r="BQ991" i="26"/>
  <c r="BQ990" i="26"/>
  <c r="BQ989" i="26"/>
  <c r="BQ988" i="26"/>
  <c r="BQ987" i="26"/>
  <c r="BQ986" i="26"/>
  <c r="BQ985" i="26"/>
  <c r="BQ984" i="26"/>
  <c r="BQ983" i="26"/>
  <c r="BQ982" i="26"/>
  <c r="BQ969" i="26"/>
  <c r="BQ968" i="26"/>
  <c r="BQ967" i="26"/>
  <c r="BQ981" i="26"/>
  <c r="BQ980" i="26"/>
  <c r="BQ979" i="26"/>
  <c r="BQ978" i="26"/>
  <c r="BQ977" i="26"/>
  <c r="BQ976" i="26"/>
  <c r="BQ975" i="26"/>
  <c r="BQ974" i="26"/>
  <c r="BQ973" i="26"/>
  <c r="BQ972" i="26"/>
  <c r="BQ966" i="26"/>
  <c r="BQ965" i="26"/>
  <c r="BQ964" i="26"/>
  <c r="BQ963" i="26"/>
  <c r="BQ962" i="26"/>
  <c r="BQ961" i="26"/>
  <c r="BQ960" i="26"/>
  <c r="BQ959" i="26"/>
  <c r="BQ958" i="26"/>
  <c r="BQ957" i="26"/>
  <c r="BQ956" i="26"/>
  <c r="BQ955" i="26"/>
  <c r="BQ954" i="26"/>
  <c r="BQ953" i="26"/>
  <c r="BQ952" i="26"/>
  <c r="BQ951" i="26"/>
  <c r="BQ950" i="26"/>
  <c r="BQ949" i="26"/>
  <c r="BQ948" i="26"/>
  <c r="BQ947" i="26"/>
  <c r="BQ946" i="26"/>
  <c r="BQ945" i="26"/>
  <c r="BQ944" i="26"/>
  <c r="BQ943" i="26"/>
  <c r="BQ942" i="26"/>
  <c r="BQ941" i="26"/>
  <c r="BQ920" i="26"/>
  <c r="BQ919" i="26"/>
  <c r="BQ918" i="26"/>
  <c r="BQ917" i="26"/>
  <c r="BQ940" i="26"/>
  <c r="BQ934" i="26"/>
  <c r="BQ939" i="26"/>
  <c r="BQ933" i="26"/>
  <c r="BQ926" i="26"/>
  <c r="BQ923" i="26"/>
  <c r="BQ925" i="26"/>
  <c r="BQ938" i="26"/>
  <c r="BQ932" i="26"/>
  <c r="BQ928" i="26"/>
  <c r="BQ927" i="26"/>
  <c r="BQ922" i="26"/>
  <c r="BQ937" i="26"/>
  <c r="BQ931" i="26"/>
  <c r="BQ924" i="26"/>
  <c r="BQ936" i="26"/>
  <c r="BQ930" i="26"/>
  <c r="BQ890" i="26"/>
  <c r="BQ889" i="26"/>
  <c r="BQ888" i="26"/>
  <c r="BQ914" i="26"/>
  <c r="BQ897" i="26"/>
  <c r="BQ910" i="26"/>
  <c r="BQ907" i="26"/>
  <c r="BQ904" i="26"/>
  <c r="BQ892" i="26"/>
  <c r="BQ891" i="26"/>
  <c r="BQ894" i="26"/>
  <c r="BQ916" i="26"/>
  <c r="BQ913" i="26"/>
  <c r="BQ929" i="26"/>
  <c r="BQ911" i="26"/>
  <c r="BQ908" i="26"/>
  <c r="BQ905" i="26"/>
  <c r="BQ896" i="26"/>
  <c r="BQ935" i="26"/>
  <c r="BQ898" i="26"/>
  <c r="BQ915" i="26"/>
  <c r="BQ893" i="26"/>
  <c r="BQ921" i="26"/>
  <c r="BQ887" i="26"/>
  <c r="BQ912" i="26"/>
  <c r="BQ909" i="26"/>
  <c r="BQ895" i="26"/>
  <c r="BQ906" i="26"/>
  <c r="BQ903" i="26"/>
  <c r="BQ886" i="26"/>
  <c r="BQ885" i="26"/>
  <c r="BQ884" i="26"/>
  <c r="BQ883" i="26"/>
  <c r="BQ882" i="26"/>
  <c r="BQ881" i="26"/>
  <c r="BQ880" i="26"/>
  <c r="BQ879" i="26"/>
  <c r="BQ878" i="26"/>
  <c r="BQ877" i="26"/>
  <c r="BQ876" i="26"/>
  <c r="BQ875" i="26"/>
  <c r="BQ874" i="26"/>
  <c r="BQ873" i="26"/>
  <c r="BQ872" i="26"/>
  <c r="BQ871" i="26"/>
  <c r="BQ870" i="26"/>
  <c r="BQ869" i="26"/>
  <c r="BQ868" i="26"/>
  <c r="BQ867" i="26"/>
  <c r="BQ866" i="26"/>
  <c r="BQ865" i="26"/>
  <c r="BQ864" i="26"/>
  <c r="BQ863" i="26"/>
  <c r="BQ862" i="26"/>
  <c r="BQ861" i="26"/>
  <c r="BQ860" i="26"/>
  <c r="BQ859" i="26"/>
  <c r="BQ858" i="26"/>
  <c r="BQ857" i="26"/>
  <c r="BQ856" i="26"/>
  <c r="BQ855" i="26"/>
  <c r="BQ854" i="26"/>
  <c r="BQ853" i="26"/>
  <c r="BQ852" i="26"/>
  <c r="BQ851" i="26"/>
  <c r="BQ850" i="26"/>
  <c r="BQ849" i="26"/>
  <c r="BQ848" i="26"/>
  <c r="BQ847" i="26"/>
  <c r="BQ846" i="26"/>
  <c r="BQ845" i="26"/>
  <c r="BQ844" i="26"/>
  <c r="BQ843" i="26"/>
  <c r="BQ842" i="26"/>
  <c r="BQ829" i="26"/>
  <c r="BQ828" i="26"/>
  <c r="BQ827" i="26"/>
  <c r="BQ826" i="26"/>
  <c r="BQ825" i="26"/>
  <c r="BQ824" i="26"/>
  <c r="BQ823" i="26"/>
  <c r="BQ822" i="26"/>
  <c r="BQ821" i="26"/>
  <c r="BQ820" i="26"/>
  <c r="BQ819" i="26"/>
  <c r="BQ818" i="26"/>
  <c r="BQ817" i="26"/>
  <c r="BQ816" i="26"/>
  <c r="BQ815" i="26"/>
  <c r="BQ814" i="26"/>
  <c r="BQ813" i="26"/>
  <c r="BQ812" i="26"/>
  <c r="BQ811" i="26"/>
  <c r="BQ810" i="26"/>
  <c r="BQ841" i="26"/>
  <c r="BQ840" i="26"/>
  <c r="BQ839" i="26"/>
  <c r="BQ838" i="26"/>
  <c r="BQ837" i="26"/>
  <c r="BQ836" i="26"/>
  <c r="BQ835" i="26"/>
  <c r="BQ834" i="26"/>
  <c r="BQ833" i="26"/>
  <c r="BQ832" i="26"/>
  <c r="BQ809" i="26"/>
  <c r="BQ808" i="26"/>
  <c r="BQ807" i="26"/>
  <c r="BQ806" i="26"/>
  <c r="BQ805" i="26"/>
  <c r="BQ804" i="26"/>
  <c r="BQ803" i="26"/>
  <c r="BQ802" i="26"/>
  <c r="BQ801" i="26"/>
  <c r="BQ800" i="26"/>
  <c r="BQ799" i="26"/>
  <c r="BQ798" i="26"/>
  <c r="BQ797" i="26"/>
  <c r="BQ796" i="26"/>
  <c r="BQ795" i="26"/>
  <c r="BQ794" i="26"/>
  <c r="BQ793" i="26"/>
  <c r="BQ792" i="26"/>
  <c r="BQ791" i="26"/>
  <c r="BQ790" i="26"/>
  <c r="BQ789" i="26"/>
  <c r="BQ788" i="26"/>
  <c r="BQ787" i="26"/>
  <c r="BQ786" i="26"/>
  <c r="BQ785" i="26"/>
  <c r="BQ784" i="26"/>
  <c r="BQ783" i="26"/>
  <c r="BQ782" i="26"/>
  <c r="BQ781" i="26"/>
  <c r="BQ780" i="26"/>
  <c r="BQ779" i="26"/>
  <c r="BQ778" i="26"/>
  <c r="BQ777" i="26"/>
  <c r="BQ776" i="26"/>
  <c r="BQ775" i="26"/>
  <c r="BQ774" i="26"/>
  <c r="BQ773" i="26"/>
  <c r="BQ772" i="26"/>
  <c r="BQ771" i="26"/>
  <c r="BQ770" i="26"/>
  <c r="BQ758" i="26"/>
  <c r="BQ757" i="26"/>
  <c r="BQ756" i="26"/>
  <c r="BQ755" i="26"/>
  <c r="BQ754" i="26"/>
  <c r="BQ753" i="26"/>
  <c r="BQ752" i="26"/>
  <c r="BQ751" i="26"/>
  <c r="BQ750" i="26"/>
  <c r="BQ749" i="26"/>
  <c r="BQ748" i="26"/>
  <c r="BQ747" i="26"/>
  <c r="BQ746" i="26"/>
  <c r="BQ745" i="26"/>
  <c r="BQ744" i="26"/>
  <c r="BQ743" i="26"/>
  <c r="BQ742" i="26"/>
  <c r="BQ741" i="26"/>
  <c r="BQ740" i="26"/>
  <c r="BQ739" i="26"/>
  <c r="BQ738" i="26"/>
  <c r="BQ737" i="26"/>
  <c r="BQ736" i="26"/>
  <c r="BQ735" i="26"/>
  <c r="BQ769" i="26"/>
  <c r="BQ768" i="26"/>
  <c r="BQ767" i="26"/>
  <c r="BQ766" i="26"/>
  <c r="BQ765" i="26"/>
  <c r="BQ764" i="26"/>
  <c r="BQ763" i="26"/>
  <c r="BQ731" i="26"/>
  <c r="BQ727" i="26"/>
  <c r="BQ723" i="26"/>
  <c r="BQ719" i="26"/>
  <c r="BQ715" i="26"/>
  <c r="BQ711" i="26"/>
  <c r="BQ707" i="26"/>
  <c r="BQ732" i="26"/>
  <c r="BQ728" i="26"/>
  <c r="BQ724" i="26"/>
  <c r="BQ720" i="26"/>
  <c r="BQ716" i="26"/>
  <c r="BQ712" i="26"/>
  <c r="BQ708" i="26"/>
  <c r="BQ704" i="26"/>
  <c r="BQ733" i="26"/>
  <c r="BQ729" i="26"/>
  <c r="BQ725" i="26"/>
  <c r="BQ721" i="26"/>
  <c r="BQ717" i="26"/>
  <c r="BQ713" i="26"/>
  <c r="BQ709" i="26"/>
  <c r="BQ705" i="26"/>
  <c r="BQ689" i="26"/>
  <c r="BQ688" i="26"/>
  <c r="BQ687" i="26"/>
  <c r="BQ686" i="26"/>
  <c r="BQ685" i="26"/>
  <c r="BQ684" i="26"/>
  <c r="BQ683" i="26"/>
  <c r="BQ682" i="26"/>
  <c r="BQ681" i="26"/>
  <c r="BQ680" i="26"/>
  <c r="BQ679" i="26"/>
  <c r="BQ678" i="26"/>
  <c r="BQ677" i="26"/>
  <c r="BQ676" i="26"/>
  <c r="BQ675" i="26"/>
  <c r="BQ674" i="26"/>
  <c r="BQ673" i="26"/>
  <c r="BQ672" i="26"/>
  <c r="BQ702" i="26"/>
  <c r="BQ701" i="26"/>
  <c r="BQ700" i="26"/>
  <c r="BQ699" i="26"/>
  <c r="BQ698" i="26"/>
  <c r="BQ697" i="26"/>
  <c r="BQ696" i="26"/>
  <c r="BQ695" i="26"/>
  <c r="BQ694" i="26"/>
  <c r="BQ693" i="26"/>
  <c r="BQ692" i="26"/>
  <c r="BQ734" i="26"/>
  <c r="BQ730" i="26"/>
  <c r="BQ726" i="26"/>
  <c r="BQ722" i="26"/>
  <c r="BQ718" i="26"/>
  <c r="BQ714" i="26"/>
  <c r="BQ710" i="26"/>
  <c r="BQ706" i="26"/>
  <c r="BQ703" i="26"/>
  <c r="BQ671" i="26"/>
  <c r="BQ670" i="26"/>
  <c r="BQ669" i="26"/>
  <c r="BQ668" i="26"/>
  <c r="BQ667" i="26"/>
  <c r="BQ666" i="26"/>
  <c r="BQ665" i="26"/>
  <c r="BQ664" i="26"/>
  <c r="BQ663" i="26"/>
  <c r="BQ662" i="26"/>
  <c r="BQ661" i="26"/>
  <c r="BQ660" i="26"/>
  <c r="BQ659" i="26"/>
  <c r="BQ658" i="26"/>
  <c r="BQ657" i="26"/>
  <c r="BQ656" i="26"/>
  <c r="BQ655" i="26"/>
  <c r="BQ654" i="26"/>
  <c r="BQ653" i="26"/>
  <c r="BQ652" i="26"/>
  <c r="BQ651" i="26"/>
  <c r="BQ650" i="26"/>
  <c r="BQ649" i="26"/>
  <c r="BQ648" i="26"/>
  <c r="BQ646" i="26"/>
  <c r="BQ618" i="26"/>
  <c r="BQ617" i="26"/>
  <c r="BQ616" i="26"/>
  <c r="BQ615" i="26"/>
  <c r="BQ614" i="26"/>
  <c r="BQ613" i="26"/>
  <c r="BQ647" i="26"/>
  <c r="BQ645" i="26"/>
  <c r="BQ644" i="26"/>
  <c r="BQ643" i="26"/>
  <c r="BQ642" i="26"/>
  <c r="BQ641" i="26"/>
  <c r="BQ640" i="26"/>
  <c r="BQ639" i="26"/>
  <c r="BQ638" i="26"/>
  <c r="BQ637" i="26"/>
  <c r="BQ636" i="26"/>
  <c r="BQ635" i="26"/>
  <c r="BQ634" i="26"/>
  <c r="BQ633" i="26"/>
  <c r="BQ632" i="26"/>
  <c r="BQ631" i="26"/>
  <c r="BQ630" i="26"/>
  <c r="BQ629" i="26"/>
  <c r="BQ628" i="26"/>
  <c r="BQ627" i="26"/>
  <c r="BQ626" i="26"/>
  <c r="BQ625" i="26"/>
  <c r="BQ624" i="26"/>
  <c r="BQ623" i="26"/>
  <c r="BQ612" i="26"/>
  <c r="BQ611" i="26"/>
  <c r="BQ610" i="26"/>
  <c r="BQ609" i="26"/>
  <c r="BQ608" i="26"/>
  <c r="BQ607" i="26"/>
  <c r="BQ606" i="26"/>
  <c r="BQ605" i="26"/>
  <c r="BQ604" i="26"/>
  <c r="BQ603" i="26"/>
  <c r="BQ602" i="26"/>
  <c r="BQ601" i="26"/>
  <c r="BQ600" i="26"/>
  <c r="BQ599" i="26"/>
  <c r="BQ598" i="26"/>
  <c r="BQ597" i="26"/>
  <c r="BQ596" i="26"/>
  <c r="BQ595" i="26"/>
  <c r="BQ594" i="26"/>
  <c r="BQ593" i="26"/>
  <c r="BQ592" i="26"/>
  <c r="BQ591" i="26"/>
  <c r="BQ590" i="26"/>
  <c r="BQ589" i="26"/>
  <c r="BQ588" i="26"/>
  <c r="BQ587" i="26"/>
  <c r="BQ586" i="26"/>
  <c r="BQ585" i="26"/>
  <c r="BQ584" i="26"/>
  <c r="BQ583" i="26"/>
  <c r="BQ582" i="26"/>
  <c r="BQ581" i="26"/>
  <c r="BQ580" i="26"/>
  <c r="BQ579" i="26"/>
  <c r="BQ578" i="26"/>
  <c r="BQ577" i="26"/>
  <c r="BQ576" i="26"/>
  <c r="BQ575" i="26"/>
  <c r="BQ574" i="26"/>
  <c r="BQ573" i="26"/>
  <c r="BQ572" i="26"/>
  <c r="BQ571" i="26"/>
  <c r="BQ570" i="26"/>
  <c r="BQ569" i="26"/>
  <c r="BQ568" i="26"/>
  <c r="BQ567" i="26"/>
  <c r="BQ566" i="26"/>
  <c r="BQ565" i="26"/>
  <c r="BQ564" i="26"/>
  <c r="BQ563" i="26"/>
  <c r="BQ562" i="26"/>
  <c r="BQ561" i="26"/>
  <c r="BQ560" i="26"/>
  <c r="BQ559" i="26"/>
  <c r="BQ558" i="26"/>
  <c r="BQ557" i="26"/>
  <c r="BQ556" i="26"/>
  <c r="BQ555" i="26"/>
  <c r="BQ554" i="26"/>
  <c r="BQ553" i="26"/>
  <c r="BQ549" i="26"/>
  <c r="BQ548" i="26"/>
  <c r="BQ547" i="26"/>
  <c r="BQ546" i="26"/>
  <c r="BQ545" i="26"/>
  <c r="BQ544" i="26"/>
  <c r="BQ543" i="26"/>
  <c r="BQ542" i="26"/>
  <c r="BQ541" i="26"/>
  <c r="BQ540" i="26"/>
  <c r="BQ539" i="26"/>
  <c r="BQ538" i="26"/>
  <c r="BQ537" i="26"/>
  <c r="BQ536" i="26"/>
  <c r="BQ535" i="26"/>
  <c r="BQ534" i="26"/>
  <c r="BQ533" i="26"/>
  <c r="BQ532" i="26"/>
  <c r="BQ531" i="26"/>
  <c r="BQ530" i="26"/>
  <c r="BQ529" i="26"/>
  <c r="BQ528" i="26"/>
  <c r="BQ527" i="26"/>
  <c r="BQ526" i="26"/>
  <c r="BQ525" i="26"/>
  <c r="BQ524" i="26"/>
  <c r="BQ552" i="26"/>
  <c r="BQ522" i="26"/>
  <c r="BQ521" i="26"/>
  <c r="BQ520" i="26"/>
  <c r="BQ519" i="26"/>
  <c r="BQ518" i="26"/>
  <c r="BQ517" i="26"/>
  <c r="BQ516" i="26"/>
  <c r="BQ515" i="26"/>
  <c r="BQ514" i="26"/>
  <c r="BQ513" i="26"/>
  <c r="BQ512" i="26"/>
  <c r="BQ511" i="26"/>
  <c r="BQ510" i="26"/>
  <c r="BQ509" i="26"/>
  <c r="BQ508" i="26"/>
  <c r="BQ507" i="26"/>
  <c r="BQ506" i="26"/>
  <c r="BQ505" i="26"/>
  <c r="BQ504" i="26"/>
  <c r="BQ503" i="26"/>
  <c r="BQ502" i="26"/>
  <c r="BQ501" i="26"/>
  <c r="BQ500" i="26"/>
  <c r="BQ499" i="26"/>
  <c r="BQ498" i="26"/>
  <c r="BQ497" i="26"/>
  <c r="BQ496" i="26"/>
  <c r="BQ495" i="26"/>
  <c r="BQ494" i="26"/>
  <c r="BQ493" i="26"/>
  <c r="BQ492" i="26"/>
  <c r="BQ491" i="26"/>
  <c r="BQ490" i="26"/>
  <c r="BQ489" i="26"/>
  <c r="BQ488" i="26"/>
  <c r="BQ487" i="26"/>
  <c r="BQ486" i="26"/>
  <c r="BQ485" i="26"/>
  <c r="BQ484" i="26"/>
  <c r="BQ483" i="26"/>
  <c r="BQ523" i="26"/>
  <c r="AS25" i="17" l="1"/>
  <c r="BD18" i="17"/>
  <c r="BL18" i="17"/>
  <c r="BP18" i="17"/>
  <c r="BP26" i="79"/>
  <c r="BP83" i="82"/>
  <c r="BP83" i="81"/>
  <c r="BO80" i="81"/>
  <c r="BO84" i="81" s="1"/>
  <c r="V43" i="67"/>
  <c r="BM57" i="71"/>
  <c r="BL33" i="82"/>
  <c r="BL52" i="82" s="1"/>
  <c r="BL73" i="82" s="1"/>
  <c r="BL41" i="82"/>
  <c r="BL60" i="82" s="1"/>
  <c r="BO18" i="77"/>
  <c r="BO22" i="77" s="1"/>
  <c r="Z49" i="67" s="1"/>
  <c r="V42" i="67"/>
  <c r="BL45" i="82"/>
  <c r="BL64" i="82" s="1"/>
  <c r="BL44" i="73"/>
  <c r="BN33" i="71"/>
  <c r="BN19" i="82" s="1"/>
  <c r="BJ80" i="82"/>
  <c r="BJ85" i="82"/>
  <c r="BM25" i="82"/>
  <c r="BM33" i="82" s="1"/>
  <c r="BM52" i="82" s="1"/>
  <c r="BM41" i="73"/>
  <c r="AS29" i="17"/>
  <c r="BM44" i="73"/>
  <c r="BL75" i="82"/>
  <c r="BO8" i="81"/>
  <c r="BO8" i="82"/>
  <c r="BO78" i="82"/>
  <c r="BO79" i="82"/>
  <c r="BL76" i="82"/>
  <c r="BN80" i="82"/>
  <c r="BN85" i="82"/>
  <c r="BP9" i="81"/>
  <c r="BP80" i="81" s="1"/>
  <c r="BP84" i="81" s="1"/>
  <c r="BP9" i="82"/>
  <c r="BN30" i="73"/>
  <c r="BN13" i="82" s="1"/>
  <c r="BK76" i="82"/>
  <c r="BK77" i="82" s="1"/>
  <c r="AB47" i="67"/>
  <c r="Q47" i="67"/>
  <c r="BO42" i="72"/>
  <c r="BO46" i="72" s="1"/>
  <c r="BO14" i="71"/>
  <c r="BO14" i="73"/>
  <c r="BP72" i="2"/>
  <c r="BP71" i="2"/>
  <c r="BP75" i="2"/>
  <c r="BP74" i="2"/>
  <c r="BP73" i="2"/>
  <c r="AQ25" i="17"/>
  <c r="AI25" i="17"/>
  <c r="AP25" i="17"/>
  <c r="AU25" i="17"/>
  <c r="AW25" i="17"/>
  <c r="AT25" i="17"/>
  <c r="AG25" i="17"/>
  <c r="AH25" i="17"/>
  <c r="AJ25" i="17"/>
  <c r="AF25" i="17"/>
  <c r="AR25" i="17"/>
  <c r="AN25" i="17"/>
  <c r="AO25" i="17"/>
  <c r="AM25" i="17"/>
  <c r="AL25" i="17"/>
  <c r="AK25" i="17"/>
  <c r="Z25" i="17"/>
  <c r="A49" i="67"/>
  <c r="BO23" i="79"/>
  <c r="BO27" i="79" s="1"/>
  <c r="BK40" i="72"/>
  <c r="BL45" i="73"/>
  <c r="BL49" i="73" s="1"/>
  <c r="AC25" i="17"/>
  <c r="BK68" i="71"/>
  <c r="BO8" i="72"/>
  <c r="BO8" i="79"/>
  <c r="BO8" i="77"/>
  <c r="BO8" i="71"/>
  <c r="BO8" i="73"/>
  <c r="BQ25" i="26"/>
  <c r="O48" i="67" s="1"/>
  <c r="BP8" i="17"/>
  <c r="BP12" i="2"/>
  <c r="BC43" i="26"/>
  <c r="BB45" i="26"/>
  <c r="BB23" i="17" s="1"/>
  <c r="BO45" i="73"/>
  <c r="BO49" i="73" s="1"/>
  <c r="BP21" i="77"/>
  <c r="BP39" i="17"/>
  <c r="BP28" i="17"/>
  <c r="BP45" i="72"/>
  <c r="BP67" i="71"/>
  <c r="BP48" i="73"/>
  <c r="BA25" i="17"/>
  <c r="E49" i="67"/>
  <c r="BP41" i="17"/>
  <c r="BK49" i="73"/>
  <c r="BQ30" i="26"/>
  <c r="BQ83" i="81" s="1"/>
  <c r="BQ31" i="26"/>
  <c r="AV25" i="17"/>
  <c r="C27" i="67" s="1"/>
  <c r="P27" i="67" s="1"/>
  <c r="AY25" i="17"/>
  <c r="AZ25" i="17"/>
  <c r="BP434" i="26"/>
  <c r="BP389" i="26"/>
  <c r="BP361" i="26"/>
  <c r="BP318" i="26"/>
  <c r="BP334" i="26"/>
  <c r="BP353" i="26"/>
  <c r="BP316" i="26"/>
  <c r="BP331" i="26"/>
  <c r="BP426" i="26"/>
  <c r="BP405" i="26"/>
  <c r="BP368" i="26"/>
  <c r="BP422" i="26"/>
  <c r="BP377" i="26"/>
  <c r="BP410" i="26"/>
  <c r="BP306" i="26"/>
  <c r="BP344" i="26"/>
  <c r="BP366" i="26"/>
  <c r="BP320" i="26"/>
  <c r="BP364" i="26"/>
  <c r="BP373" i="26"/>
  <c r="BP406" i="26"/>
  <c r="BP394" i="26"/>
  <c r="BP407" i="26"/>
  <c r="BP412" i="26"/>
  <c r="BP398" i="26"/>
  <c r="BP360" i="26"/>
  <c r="BP317" i="26"/>
  <c r="BP392" i="26"/>
  <c r="BP322" i="26"/>
  <c r="BP419" i="26"/>
  <c r="BP350" i="26"/>
  <c r="BP425" i="26"/>
  <c r="BP415" i="26"/>
  <c r="BP395" i="26"/>
  <c r="BP400" i="26"/>
  <c r="BP342" i="26"/>
  <c r="BP348" i="26"/>
  <c r="BP307" i="26"/>
  <c r="BP357" i="26"/>
  <c r="BP396" i="26"/>
  <c r="BP355" i="26"/>
  <c r="BP321" i="26"/>
  <c r="BP314" i="26"/>
  <c r="BP319" i="26"/>
  <c r="BP383" i="26"/>
  <c r="BP388" i="26"/>
  <c r="BP341" i="26"/>
  <c r="BP336" i="26"/>
  <c r="BP430" i="26"/>
  <c r="BP328" i="26"/>
  <c r="BP408" i="26"/>
  <c r="BP427" i="26"/>
  <c r="BP310" i="26"/>
  <c r="BP338" i="26"/>
  <c r="BP404" i="26"/>
  <c r="BP371" i="26"/>
  <c r="BP376" i="26"/>
  <c r="BP386" i="26"/>
  <c r="BP345" i="26"/>
  <c r="BP335" i="26"/>
  <c r="BP329" i="26"/>
  <c r="BP414" i="26"/>
  <c r="BP363" i="26"/>
  <c r="BP323" i="26"/>
  <c r="BP339" i="26"/>
  <c r="BP356" i="26"/>
  <c r="BP420" i="26"/>
  <c r="BP362" i="26"/>
  <c r="BP340" i="26"/>
  <c r="BP333" i="26"/>
  <c r="BP397" i="26"/>
  <c r="BP312" i="26"/>
  <c r="BP367" i="26"/>
  <c r="BP403" i="26"/>
  <c r="BP359" i="26"/>
  <c r="BP372" i="26"/>
  <c r="BP325" i="26"/>
  <c r="BP402" i="26"/>
  <c r="BP421" i="26"/>
  <c r="BP432" i="26"/>
  <c r="BP326" i="26"/>
  <c r="BP311" i="26"/>
  <c r="BP343" i="26"/>
  <c r="BP330" i="26"/>
  <c r="BP304" i="26"/>
  <c r="BP332" i="26"/>
  <c r="BP309" i="26"/>
  <c r="BP417" i="26"/>
  <c r="BP390" i="26"/>
  <c r="BP411" i="26"/>
  <c r="BP374" i="26"/>
  <c r="BP315" i="26"/>
  <c r="BP324" i="26"/>
  <c r="BP352" i="26"/>
  <c r="BP385" i="26"/>
  <c r="BP305" i="26"/>
  <c r="BP347" i="26"/>
  <c r="BP379" i="26"/>
  <c r="BP391" i="26"/>
  <c r="BQ302" i="26"/>
  <c r="BP378" i="26"/>
  <c r="BP399" i="26"/>
  <c r="BP423" i="26"/>
  <c r="BP346" i="26"/>
  <c r="BP393" i="26"/>
  <c r="BP380" i="26"/>
  <c r="BP358" i="26"/>
  <c r="BP409" i="26"/>
  <c r="BP308" i="26"/>
  <c r="BP382" i="26"/>
  <c r="BP424" i="26"/>
  <c r="BP436" i="26"/>
  <c r="BP413" i="26"/>
  <c r="BP387" i="26"/>
  <c r="BP349" i="26"/>
  <c r="BP303" i="26"/>
  <c r="BP428" i="26"/>
  <c r="BP431" i="26"/>
  <c r="BP351" i="26"/>
  <c r="BP418" i="26"/>
  <c r="BP354" i="26"/>
  <c r="BP433" i="26"/>
  <c r="BP435" i="26"/>
  <c r="BP401" i="26"/>
  <c r="BP375" i="26"/>
  <c r="BP337" i="26"/>
  <c r="BP327" i="26"/>
  <c r="BP429" i="26"/>
  <c r="BP313" i="26"/>
  <c r="BP384" i="26"/>
  <c r="BP365" i="26"/>
  <c r="BP381" i="26"/>
  <c r="BP416" i="26"/>
  <c r="BO68" i="71"/>
  <c r="AX25" i="17"/>
  <c r="BP9" i="79"/>
  <c r="BP9" i="77"/>
  <c r="Z48" i="67" s="1"/>
  <c r="BP9" i="72"/>
  <c r="BP9" i="71"/>
  <c r="BP64" i="71" s="1"/>
  <c r="BP9" i="73"/>
  <c r="BL64" i="71"/>
  <c r="C34" i="17" l="1"/>
  <c r="AA20" i="17"/>
  <c r="AB20" i="17"/>
  <c r="AB25" i="17" s="1"/>
  <c r="AB29" i="17" s="1"/>
  <c r="BB25" i="17"/>
  <c r="BM45" i="82"/>
  <c r="BM64" i="82" s="1"/>
  <c r="BM37" i="82"/>
  <c r="BM56" i="82" s="1"/>
  <c r="BM41" i="82"/>
  <c r="BM60" i="82" s="1"/>
  <c r="Z46" i="67"/>
  <c r="BP42" i="72"/>
  <c r="V33" i="67"/>
  <c r="V34" i="67"/>
  <c r="V36" i="67"/>
  <c r="V38" i="67"/>
  <c r="V39" i="67"/>
  <c r="V45" i="67"/>
  <c r="V35" i="67"/>
  <c r="V37" i="67"/>
  <c r="V46" i="67"/>
  <c r="V40" i="67"/>
  <c r="BP18" i="77"/>
  <c r="L19" i="67" s="1"/>
  <c r="L21" i="67"/>
  <c r="L28" i="67"/>
  <c r="L14" i="67"/>
  <c r="L17" i="67"/>
  <c r="L12" i="67"/>
  <c r="L20" i="67"/>
  <c r="L24" i="67"/>
  <c r="L8" i="67"/>
  <c r="L29" i="67"/>
  <c r="Z33" i="67"/>
  <c r="Z34" i="67"/>
  <c r="Z37" i="67"/>
  <c r="Z35" i="67"/>
  <c r="Z36" i="67"/>
  <c r="Z38" i="67"/>
  <c r="Z39" i="67"/>
  <c r="Z42" i="67"/>
  <c r="Z41" i="67"/>
  <c r="Z40" i="67"/>
  <c r="Z43" i="67"/>
  <c r="L44" i="67"/>
  <c r="L34" i="67"/>
  <c r="L38" i="67"/>
  <c r="L33" i="67"/>
  <c r="L35" i="67"/>
  <c r="L36" i="67"/>
  <c r="K20" i="67"/>
  <c r="Y20" i="67" s="1"/>
  <c r="K25" i="67"/>
  <c r="Y25" i="67" s="1"/>
  <c r="L48" i="67"/>
  <c r="BN57" i="71"/>
  <c r="BN63" i="71" s="1"/>
  <c r="Z44" i="67"/>
  <c r="V47" i="67"/>
  <c r="L45" i="67"/>
  <c r="Z47" i="67"/>
  <c r="V48" i="67"/>
  <c r="V44" i="67"/>
  <c r="V41" i="67"/>
  <c r="Z45" i="67"/>
  <c r="BM63" i="71"/>
  <c r="BN25" i="82"/>
  <c r="BN45" i="82" s="1"/>
  <c r="BN64" i="82" s="1"/>
  <c r="BO33" i="71"/>
  <c r="BO19" i="82" s="1"/>
  <c r="AD20" i="17"/>
  <c r="AE20" i="17"/>
  <c r="AE25" i="17" s="1"/>
  <c r="AX29" i="17"/>
  <c r="C32" i="67"/>
  <c r="P32" i="67" s="1"/>
  <c r="AO29" i="17"/>
  <c r="C23" i="67"/>
  <c r="P23" i="67" s="1"/>
  <c r="AP29" i="17"/>
  <c r="C24" i="67"/>
  <c r="P24" i="67" s="1"/>
  <c r="AR29" i="17"/>
  <c r="C26" i="67"/>
  <c r="P26" i="67" s="1"/>
  <c r="AI29" i="17"/>
  <c r="C17" i="67"/>
  <c r="P17" i="67" s="1"/>
  <c r="AQ29" i="17"/>
  <c r="C25" i="67"/>
  <c r="P25" i="67" s="1"/>
  <c r="AZ29" i="17"/>
  <c r="AF29" i="17"/>
  <c r="C14" i="67"/>
  <c r="P14" i="67" s="1"/>
  <c r="AY29" i="17"/>
  <c r="C33" i="67"/>
  <c r="P33" i="67" s="1"/>
  <c r="AJ29" i="17"/>
  <c r="C18" i="67"/>
  <c r="P18" i="67" s="1"/>
  <c r="AV29" i="17"/>
  <c r="C30" i="67"/>
  <c r="P30" i="67" s="1"/>
  <c r="BB29" i="17"/>
  <c r="AH29" i="17"/>
  <c r="C16" i="67"/>
  <c r="P16" i="67" s="1"/>
  <c r="AN29" i="17"/>
  <c r="C22" i="67"/>
  <c r="P22" i="67" s="1"/>
  <c r="AG29" i="17"/>
  <c r="C15" i="67"/>
  <c r="P15" i="67" s="1"/>
  <c r="AC29" i="17"/>
  <c r="C11" i="67"/>
  <c r="P11" i="67" s="1"/>
  <c r="Z29" i="17"/>
  <c r="C8" i="67"/>
  <c r="P8" i="67" s="1"/>
  <c r="AT29" i="17"/>
  <c r="C28" i="67"/>
  <c r="P28" i="67" s="1"/>
  <c r="C19" i="67"/>
  <c r="P19" i="67" s="1"/>
  <c r="AK29" i="17"/>
  <c r="BA29" i="17"/>
  <c r="AL29" i="17"/>
  <c r="C20" i="67"/>
  <c r="P20" i="67" s="1"/>
  <c r="AW29" i="17"/>
  <c r="C31" i="67"/>
  <c r="P31" i="67" s="1"/>
  <c r="AU29" i="17"/>
  <c r="C29" i="67"/>
  <c r="P29" i="67" s="1"/>
  <c r="AM29" i="17"/>
  <c r="C21" i="67"/>
  <c r="P21" i="67" s="1"/>
  <c r="BO80" i="82"/>
  <c r="BQ9" i="81"/>
  <c r="BQ9" i="82"/>
  <c r="BO85" i="82"/>
  <c r="V49" i="67" s="1"/>
  <c r="BM75" i="82"/>
  <c r="BL77" i="82"/>
  <c r="BM73" i="82"/>
  <c r="BM76" i="82"/>
  <c r="BN41" i="73"/>
  <c r="BP8" i="81"/>
  <c r="BP8" i="82"/>
  <c r="BO30" i="73"/>
  <c r="BO13" i="82" s="1"/>
  <c r="BP79" i="82"/>
  <c r="BP78" i="82"/>
  <c r="BP45" i="73"/>
  <c r="BP49" i="73" s="1"/>
  <c r="BP14" i="71"/>
  <c r="BP14" i="73"/>
  <c r="BP30" i="73" s="1"/>
  <c r="BP13" i="82" s="1"/>
  <c r="BQ71" i="2"/>
  <c r="BQ72" i="2"/>
  <c r="BQ73" i="2"/>
  <c r="BQ75" i="2"/>
  <c r="BQ74" i="2"/>
  <c r="BP68" i="71"/>
  <c r="O49" i="67"/>
  <c r="L49" i="67"/>
  <c r="BP23" i="79"/>
  <c r="BL40" i="72"/>
  <c r="BC45" i="26"/>
  <c r="BC23" i="17" s="1"/>
  <c r="BD43" i="26"/>
  <c r="BP8" i="71"/>
  <c r="BP8" i="72"/>
  <c r="BP8" i="79"/>
  <c r="BP8" i="77"/>
  <c r="BP8" i="73"/>
  <c r="BQ41" i="17"/>
  <c r="BQ9" i="73"/>
  <c r="BQ9" i="72"/>
  <c r="BQ9" i="71"/>
  <c r="N48" i="67"/>
  <c r="N49" i="67"/>
  <c r="BQ12" i="2"/>
  <c r="BQ8" i="17"/>
  <c r="BQ432" i="26"/>
  <c r="BQ380" i="26"/>
  <c r="BQ398" i="26"/>
  <c r="BQ348" i="26"/>
  <c r="BQ325" i="26"/>
  <c r="BQ426" i="26"/>
  <c r="BQ425" i="26"/>
  <c r="BQ309" i="26"/>
  <c r="BQ424" i="26"/>
  <c r="BQ433" i="26"/>
  <c r="BQ391" i="26"/>
  <c r="BQ420" i="26"/>
  <c r="BQ342" i="26"/>
  <c r="BQ324" i="26"/>
  <c r="BQ306" i="26"/>
  <c r="BQ392" i="26"/>
  <c r="BQ379" i="26"/>
  <c r="BQ407" i="26"/>
  <c r="BQ431" i="26"/>
  <c r="BQ386" i="26"/>
  <c r="BQ336" i="26"/>
  <c r="BQ328" i="26"/>
  <c r="BQ349" i="26"/>
  <c r="BQ304" i="26"/>
  <c r="BQ322" i="26"/>
  <c r="BQ330" i="26"/>
  <c r="BQ415" i="26"/>
  <c r="BQ366" i="26"/>
  <c r="BQ357" i="26"/>
  <c r="BQ428" i="26"/>
  <c r="BQ395" i="26"/>
  <c r="BQ413" i="26"/>
  <c r="BQ374" i="26"/>
  <c r="BQ329" i="26"/>
  <c r="BQ347" i="26"/>
  <c r="BQ319" i="26"/>
  <c r="BQ400" i="26"/>
  <c r="BQ418" i="26"/>
  <c r="BQ331" i="26"/>
  <c r="BQ332" i="26"/>
  <c r="BQ316" i="26"/>
  <c r="BQ377" i="26"/>
  <c r="BQ393" i="26"/>
  <c r="BQ409" i="26"/>
  <c r="BQ383" i="26"/>
  <c r="BQ401" i="26"/>
  <c r="BQ360" i="26"/>
  <c r="BQ317" i="26"/>
  <c r="BQ358" i="26"/>
  <c r="BQ363" i="26"/>
  <c r="BQ417" i="26"/>
  <c r="BQ388" i="26"/>
  <c r="BQ311" i="26"/>
  <c r="BQ323" i="26"/>
  <c r="BQ327" i="26"/>
  <c r="BQ402" i="26"/>
  <c r="BQ354" i="26"/>
  <c r="BQ320" i="26"/>
  <c r="BQ422" i="26"/>
  <c r="BQ389" i="26"/>
  <c r="BQ373" i="26"/>
  <c r="BQ305" i="26"/>
  <c r="BQ384" i="26"/>
  <c r="BQ390" i="26"/>
  <c r="BQ435" i="26"/>
  <c r="BQ378" i="26"/>
  <c r="BQ318" i="26"/>
  <c r="BQ315" i="26"/>
  <c r="BQ429" i="26"/>
  <c r="BQ397" i="26"/>
  <c r="BQ338" i="26"/>
  <c r="BQ404" i="26"/>
  <c r="BQ406" i="26"/>
  <c r="BQ411" i="26"/>
  <c r="BQ359" i="26"/>
  <c r="BQ334" i="26"/>
  <c r="BQ344" i="26"/>
  <c r="BQ312" i="26"/>
  <c r="BQ313" i="26"/>
  <c r="BQ371" i="26"/>
  <c r="BQ419" i="26"/>
  <c r="BQ310" i="26"/>
  <c r="BQ365" i="26"/>
  <c r="BQ356" i="26"/>
  <c r="BQ364" i="26"/>
  <c r="BQ376" i="26"/>
  <c r="BQ394" i="26"/>
  <c r="BQ399" i="26"/>
  <c r="BQ341" i="26"/>
  <c r="BQ314" i="26"/>
  <c r="BQ303" i="26"/>
  <c r="BQ346" i="26"/>
  <c r="BQ343" i="26"/>
  <c r="BQ307" i="26"/>
  <c r="BQ308" i="26"/>
  <c r="BQ396" i="26"/>
  <c r="BQ414" i="26"/>
  <c r="BQ361" i="26"/>
  <c r="BQ430" i="26"/>
  <c r="BQ381" i="26"/>
  <c r="BQ382" i="26"/>
  <c r="BQ387" i="26"/>
  <c r="BQ340" i="26"/>
  <c r="BQ345" i="26"/>
  <c r="BQ350" i="26"/>
  <c r="BQ421" i="26"/>
  <c r="BQ335" i="26"/>
  <c r="BQ412" i="26"/>
  <c r="BQ355" i="26"/>
  <c r="BQ408" i="26"/>
  <c r="BQ427" i="26"/>
  <c r="BQ436" i="26"/>
  <c r="BQ326" i="26"/>
  <c r="BQ372" i="26"/>
  <c r="BQ416" i="26"/>
  <c r="BQ434" i="26"/>
  <c r="BQ405" i="26"/>
  <c r="BQ368" i="26"/>
  <c r="BQ375" i="26"/>
  <c r="BQ351" i="26"/>
  <c r="BQ385" i="26"/>
  <c r="BQ321" i="26"/>
  <c r="BQ362" i="26"/>
  <c r="BQ337" i="26"/>
  <c r="BQ353" i="26"/>
  <c r="BQ367" i="26"/>
  <c r="BQ352" i="26"/>
  <c r="BQ423" i="26"/>
  <c r="BQ339" i="26"/>
  <c r="BQ403" i="26"/>
  <c r="BQ333" i="26"/>
  <c r="BQ410" i="26"/>
  <c r="BQ39" i="17"/>
  <c r="BQ28" i="17"/>
  <c r="BQ45" i="72"/>
  <c r="BQ48" i="73"/>
  <c r="BQ67" i="71"/>
  <c r="BP46" i="72"/>
  <c r="BL68" i="71"/>
  <c r="C10" i="67" l="1"/>
  <c r="P10" i="67" s="1"/>
  <c r="AA25" i="17"/>
  <c r="AA29" i="17" s="1"/>
  <c r="D20" i="17"/>
  <c r="BK36" i="17"/>
  <c r="E45" i="67" s="1"/>
  <c r="Q45" i="67" s="1"/>
  <c r="BH36" i="17"/>
  <c r="BH41" i="17" s="1"/>
  <c r="BP22" i="77"/>
  <c r="B22" i="77" s="1"/>
  <c r="D12" i="65" s="1"/>
  <c r="E12" i="65" s="1"/>
  <c r="E42" i="67"/>
  <c r="Q42" i="67" s="1"/>
  <c r="BK41" i="17"/>
  <c r="BC25" i="17"/>
  <c r="C34" i="67" s="1"/>
  <c r="P34" i="67" s="1"/>
  <c r="Z50" i="67"/>
  <c r="BP27" i="79"/>
  <c r="B27" i="79" s="1"/>
  <c r="D11" i="65" s="1"/>
  <c r="E11" i="65" s="1"/>
  <c r="K48" i="67"/>
  <c r="Y48" i="67" s="1"/>
  <c r="K16" i="67"/>
  <c r="Y16" i="67" s="1"/>
  <c r="J40" i="67"/>
  <c r="X40" i="67" s="1"/>
  <c r="K35" i="67"/>
  <c r="Y35" i="67" s="1"/>
  <c r="K11" i="67"/>
  <c r="Y11" i="67" s="1"/>
  <c r="J37" i="67"/>
  <c r="X37" i="67" s="1"/>
  <c r="J34" i="67"/>
  <c r="X34" i="67" s="1"/>
  <c r="K15" i="67"/>
  <c r="Y15" i="67" s="1"/>
  <c r="I42" i="67"/>
  <c r="W42" i="67" s="1"/>
  <c r="V50" i="67"/>
  <c r="K45" i="67"/>
  <c r="Y45" i="67" s="1"/>
  <c r="I37" i="67"/>
  <c r="W37" i="67" s="1"/>
  <c r="K21" i="67"/>
  <c r="Y21" i="67" s="1"/>
  <c r="K44" i="67"/>
  <c r="Y44" i="67" s="1"/>
  <c r="F23" i="67"/>
  <c r="T23" i="67" s="1"/>
  <c r="F10" i="67"/>
  <c r="T10" i="67" s="1"/>
  <c r="F43" i="67"/>
  <c r="T43" i="67" s="1"/>
  <c r="F44" i="67"/>
  <c r="T44" i="67" s="1"/>
  <c r="BQ42" i="72"/>
  <c r="J11" i="67"/>
  <c r="X11" i="67" s="1"/>
  <c r="J14" i="67"/>
  <c r="X14" i="67" s="1"/>
  <c r="J24" i="67"/>
  <c r="X24" i="67" s="1"/>
  <c r="J15" i="67"/>
  <c r="X15" i="67" s="1"/>
  <c r="J13" i="67"/>
  <c r="X13" i="67" s="1"/>
  <c r="J16" i="67"/>
  <c r="X16" i="67" s="1"/>
  <c r="J26" i="67"/>
  <c r="X26" i="67" s="1"/>
  <c r="J9" i="67"/>
  <c r="X9" i="67" s="1"/>
  <c r="J19" i="67"/>
  <c r="X19" i="67" s="1"/>
  <c r="J12" i="67"/>
  <c r="X12" i="67" s="1"/>
  <c r="J25" i="67"/>
  <c r="X25" i="67" s="1"/>
  <c r="J10" i="67"/>
  <c r="X10" i="67" s="1"/>
  <c r="J17" i="67"/>
  <c r="X17" i="67" s="1"/>
  <c r="J18" i="67"/>
  <c r="X18" i="67" s="1"/>
  <c r="J8" i="67"/>
  <c r="X8" i="67" s="1"/>
  <c r="J23" i="67"/>
  <c r="X23" i="67" s="1"/>
  <c r="J20" i="67"/>
  <c r="X20" i="67" s="1"/>
  <c r="J21" i="67"/>
  <c r="X21" i="67" s="1"/>
  <c r="J22" i="67"/>
  <c r="X22" i="67" s="1"/>
  <c r="J27" i="67"/>
  <c r="X27" i="67" s="1"/>
  <c r="J29" i="67"/>
  <c r="X29" i="67" s="1"/>
  <c r="J28" i="67"/>
  <c r="X28" i="67" s="1"/>
  <c r="J32" i="67"/>
  <c r="X32" i="67" s="1"/>
  <c r="J30" i="67"/>
  <c r="X30" i="67" s="1"/>
  <c r="J31" i="67"/>
  <c r="X31" i="67" s="1"/>
  <c r="J42" i="67"/>
  <c r="X42" i="67" s="1"/>
  <c r="J48" i="67"/>
  <c r="X48" i="67" s="1"/>
  <c r="I35" i="67"/>
  <c r="W35" i="67" s="1"/>
  <c r="K40" i="67"/>
  <c r="Y40" i="67" s="1"/>
  <c r="K19" i="67"/>
  <c r="Y19" i="67" s="1"/>
  <c r="L10" i="67"/>
  <c r="J38" i="67"/>
  <c r="X38" i="67" s="1"/>
  <c r="G19" i="67"/>
  <c r="U19" i="67" s="1"/>
  <c r="G25" i="67"/>
  <c r="U25" i="67" s="1"/>
  <c r="G32" i="67"/>
  <c r="U32" i="67" s="1"/>
  <c r="BQ80" i="81"/>
  <c r="I28" i="67" s="1"/>
  <c r="W28" i="67" s="1"/>
  <c r="I11" i="67"/>
  <c r="W11" i="67" s="1"/>
  <c r="I13" i="67"/>
  <c r="W13" i="67" s="1"/>
  <c r="I12" i="67"/>
  <c r="W12" i="67" s="1"/>
  <c r="I16" i="67"/>
  <c r="W16" i="67" s="1"/>
  <c r="I29" i="67"/>
  <c r="W29" i="67" s="1"/>
  <c r="I19" i="67"/>
  <c r="W19" i="67" s="1"/>
  <c r="I25" i="67"/>
  <c r="W25" i="67" s="1"/>
  <c r="I21" i="67"/>
  <c r="W21" i="67" s="1"/>
  <c r="I18" i="67"/>
  <c r="W18" i="67" s="1"/>
  <c r="I20" i="67"/>
  <c r="W20" i="67" s="1"/>
  <c r="I26" i="67"/>
  <c r="W26" i="67" s="1"/>
  <c r="I17" i="67"/>
  <c r="W17" i="67" s="1"/>
  <c r="I24" i="67"/>
  <c r="W24" i="67" s="1"/>
  <c r="I23" i="67"/>
  <c r="W23" i="67" s="1"/>
  <c r="I14" i="67"/>
  <c r="W14" i="67" s="1"/>
  <c r="I10" i="67"/>
  <c r="W10" i="67" s="1"/>
  <c r="I8" i="67"/>
  <c r="W8" i="67" s="1"/>
  <c r="I22" i="67"/>
  <c r="W22" i="67" s="1"/>
  <c r="I27" i="67"/>
  <c r="W27" i="67" s="1"/>
  <c r="I30" i="67"/>
  <c r="W30" i="67" s="1"/>
  <c r="I32" i="67"/>
  <c r="W32" i="67" s="1"/>
  <c r="I31" i="67"/>
  <c r="W31" i="67" s="1"/>
  <c r="I43" i="67"/>
  <c r="W43" i="67" s="1"/>
  <c r="I44" i="67"/>
  <c r="W44" i="67" s="1"/>
  <c r="I34" i="67"/>
  <c r="W34" i="67" s="1"/>
  <c r="K34" i="67"/>
  <c r="Y34" i="67" s="1"/>
  <c r="K27" i="67"/>
  <c r="Y27" i="67" s="1"/>
  <c r="L46" i="67"/>
  <c r="L26" i="67"/>
  <c r="I46" i="67"/>
  <c r="W46" i="67" s="1"/>
  <c r="K18" i="67"/>
  <c r="Y18" i="67" s="1"/>
  <c r="I40" i="67"/>
  <c r="W40" i="67" s="1"/>
  <c r="K42" i="67"/>
  <c r="Y42" i="67" s="1"/>
  <c r="K49" i="67"/>
  <c r="Y49" i="67" s="1"/>
  <c r="K36" i="67"/>
  <c r="Y36" i="67" s="1"/>
  <c r="K31" i="67"/>
  <c r="Y31" i="67" s="1"/>
  <c r="K23" i="67"/>
  <c r="Y23" i="67" s="1"/>
  <c r="L30" i="67"/>
  <c r="L15" i="67"/>
  <c r="J43" i="67"/>
  <c r="X43" i="67" s="1"/>
  <c r="I41" i="67"/>
  <c r="W41" i="67" s="1"/>
  <c r="K32" i="67"/>
  <c r="Y32" i="67" s="1"/>
  <c r="K8" i="67"/>
  <c r="Y8" i="67" s="1"/>
  <c r="L23" i="67"/>
  <c r="J39" i="67"/>
  <c r="X39" i="67" s="1"/>
  <c r="K30" i="67"/>
  <c r="Y30" i="67" s="1"/>
  <c r="K14" i="67"/>
  <c r="Y14" i="67" s="1"/>
  <c r="L18" i="67"/>
  <c r="J41" i="67"/>
  <c r="X41" i="67" s="1"/>
  <c r="K33" i="67"/>
  <c r="Y33" i="67" s="1"/>
  <c r="G36" i="67"/>
  <c r="U36" i="67" s="1"/>
  <c r="K29" i="67"/>
  <c r="Y29" i="67" s="1"/>
  <c r="K13" i="67"/>
  <c r="Y13" i="67" s="1"/>
  <c r="L31" i="67"/>
  <c r="L27" i="67"/>
  <c r="K39" i="67"/>
  <c r="Y39" i="67" s="1"/>
  <c r="I47" i="67"/>
  <c r="W47" i="67" s="1"/>
  <c r="K12" i="67"/>
  <c r="Y12" i="67" s="1"/>
  <c r="K9" i="67"/>
  <c r="Y9" i="67" s="1"/>
  <c r="L25" i="67"/>
  <c r="L41" i="67"/>
  <c r="I39" i="67"/>
  <c r="W39" i="67" s="1"/>
  <c r="K26" i="67"/>
  <c r="Y26" i="67" s="1"/>
  <c r="L40" i="67"/>
  <c r="L13" i="67"/>
  <c r="BN41" i="82"/>
  <c r="BN60" i="82" s="1"/>
  <c r="K41" i="67"/>
  <c r="Y41" i="67" s="1"/>
  <c r="K47" i="67"/>
  <c r="Y47" i="67" s="1"/>
  <c r="K28" i="67"/>
  <c r="Y28" i="67" s="1"/>
  <c r="L42" i="67"/>
  <c r="L32" i="67"/>
  <c r="L9" i="67"/>
  <c r="K46" i="67"/>
  <c r="Y46" i="67" s="1"/>
  <c r="K37" i="67"/>
  <c r="Y37" i="67" s="1"/>
  <c r="BN37" i="82"/>
  <c r="J33" i="67"/>
  <c r="X33" i="67" s="1"/>
  <c r="K24" i="67"/>
  <c r="Y24" i="67" s="1"/>
  <c r="L47" i="67"/>
  <c r="L11" i="67"/>
  <c r="J44" i="67"/>
  <c r="X44" i="67" s="1"/>
  <c r="BN33" i="82"/>
  <c r="BN52" i="82" s="1"/>
  <c r="I38" i="67"/>
  <c r="W38" i="67" s="1"/>
  <c r="K17" i="67"/>
  <c r="Y17" i="67" s="1"/>
  <c r="L39" i="67"/>
  <c r="L16" i="67"/>
  <c r="BO57" i="71"/>
  <c r="K43" i="67"/>
  <c r="Y43" i="67" s="1"/>
  <c r="K10" i="67"/>
  <c r="Y10" i="67" s="1"/>
  <c r="L43" i="67"/>
  <c r="L22" i="67"/>
  <c r="J45" i="67"/>
  <c r="X45" i="67" s="1"/>
  <c r="K22" i="67"/>
  <c r="Y22" i="67" s="1"/>
  <c r="L37" i="67"/>
  <c r="K38" i="67"/>
  <c r="Y38" i="67" s="1"/>
  <c r="BP33" i="71"/>
  <c r="BP19" i="82" s="1"/>
  <c r="BP25" i="82" s="1"/>
  <c r="BP85" i="82"/>
  <c r="B85" i="82" s="1"/>
  <c r="D8" i="65" s="1"/>
  <c r="E8" i="65" s="1"/>
  <c r="BN44" i="73"/>
  <c r="BO41" i="73"/>
  <c r="BN76" i="82"/>
  <c r="BQ8" i="81"/>
  <c r="BQ8" i="82"/>
  <c r="BM77" i="82"/>
  <c r="BO25" i="82"/>
  <c r="BP80" i="82"/>
  <c r="AB49" i="67"/>
  <c r="BQ45" i="73"/>
  <c r="G18" i="67" s="1"/>
  <c r="U18" i="67" s="1"/>
  <c r="AE29" i="17"/>
  <c r="C13" i="67"/>
  <c r="P13" i="67" s="1"/>
  <c r="AD25" i="17"/>
  <c r="C9" i="67" s="1"/>
  <c r="P9" i="67" s="1"/>
  <c r="BP41" i="73"/>
  <c r="BQ14" i="71"/>
  <c r="BQ14" i="73"/>
  <c r="BQ30" i="73" s="1"/>
  <c r="BQ13" i="82" s="1"/>
  <c r="BK46" i="72"/>
  <c r="BJ46" i="72"/>
  <c r="BM40" i="72"/>
  <c r="BQ46" i="72"/>
  <c r="BQ8" i="71"/>
  <c r="BQ8" i="72"/>
  <c r="BQ8" i="73"/>
  <c r="AB48" i="67"/>
  <c r="Q48" i="67"/>
  <c r="BD45" i="26"/>
  <c r="BD23" i="17" s="1"/>
  <c r="BE43" i="26"/>
  <c r="BQ64" i="71"/>
  <c r="BQ68" i="71" s="1"/>
  <c r="B68" i="71" s="1"/>
  <c r="D6" i="65" s="1"/>
  <c r="F49" i="67"/>
  <c r="F48" i="67"/>
  <c r="Q49" i="67"/>
  <c r="BC29" i="17" l="1"/>
  <c r="BO45" i="82"/>
  <c r="BO64" i="82" s="1"/>
  <c r="BO41" i="82"/>
  <c r="BO60" i="82" s="1"/>
  <c r="BO37" i="82"/>
  <c r="BO56" i="82" s="1"/>
  <c r="BO33" i="82"/>
  <c r="BO52" i="82" s="1"/>
  <c r="BP45" i="82"/>
  <c r="BP64" i="82" s="1"/>
  <c r="BP41" i="82"/>
  <c r="BP60" i="82" s="1"/>
  <c r="BP33" i="82"/>
  <c r="BP52" i="82" s="1"/>
  <c r="BP37" i="82"/>
  <c r="BP56" i="82" s="1"/>
  <c r="BN75" i="82"/>
  <c r="BN56" i="82"/>
  <c r="BD25" i="17"/>
  <c r="C35" i="67" s="1"/>
  <c r="P35" i="67" s="1"/>
  <c r="L50" i="67"/>
  <c r="G31" i="67"/>
  <c r="U31" i="67" s="1"/>
  <c r="F34" i="67"/>
  <c r="T34" i="67" s="1"/>
  <c r="F27" i="67"/>
  <c r="T27" i="67" s="1"/>
  <c r="BQ49" i="73"/>
  <c r="B49" i="73" s="1"/>
  <c r="D7" i="65" s="1"/>
  <c r="E7" i="65" s="1"/>
  <c r="G35" i="67"/>
  <c r="U35" i="67" s="1"/>
  <c r="G34" i="67"/>
  <c r="U34" i="67" s="1"/>
  <c r="G46" i="67"/>
  <c r="U46" i="67" s="1"/>
  <c r="G40" i="67"/>
  <c r="U40" i="67" s="1"/>
  <c r="G44" i="67"/>
  <c r="U44" i="67" s="1"/>
  <c r="G30" i="67"/>
  <c r="U30" i="67" s="1"/>
  <c r="G15" i="67"/>
  <c r="U15" i="67" s="1"/>
  <c r="F33" i="67"/>
  <c r="T33" i="67" s="1"/>
  <c r="F8" i="67"/>
  <c r="T8" i="67" s="1"/>
  <c r="G28" i="67"/>
  <c r="U28" i="67" s="1"/>
  <c r="G16" i="67"/>
  <c r="U16" i="67" s="1"/>
  <c r="F41" i="67"/>
  <c r="T41" i="67" s="1"/>
  <c r="F14" i="67"/>
  <c r="T14" i="67" s="1"/>
  <c r="G38" i="67"/>
  <c r="U38" i="67" s="1"/>
  <c r="G29" i="67"/>
  <c r="U29" i="67" s="1"/>
  <c r="G9" i="67"/>
  <c r="U9" i="67" s="1"/>
  <c r="F42" i="67"/>
  <c r="T42" i="67" s="1"/>
  <c r="F24" i="67"/>
  <c r="T24" i="67" s="1"/>
  <c r="G48" i="67"/>
  <c r="U48" i="67" s="1"/>
  <c r="G49" i="67"/>
  <c r="U49" i="67" s="1"/>
  <c r="G43" i="67"/>
  <c r="U43" i="67" s="1"/>
  <c r="G23" i="67"/>
  <c r="U23" i="67" s="1"/>
  <c r="F40" i="67"/>
  <c r="T40" i="67" s="1"/>
  <c r="F31" i="67"/>
  <c r="T31" i="67" s="1"/>
  <c r="G12" i="67"/>
  <c r="U12" i="67" s="1"/>
  <c r="F12" i="67"/>
  <c r="T12" i="67" s="1"/>
  <c r="F9" i="67"/>
  <c r="T9" i="67" s="1"/>
  <c r="G42" i="67"/>
  <c r="U42" i="67" s="1"/>
  <c r="G41" i="67"/>
  <c r="U41" i="67" s="1"/>
  <c r="F39" i="67"/>
  <c r="T39" i="67" s="1"/>
  <c r="F21" i="67"/>
  <c r="T21" i="67" s="1"/>
  <c r="G27" i="67"/>
  <c r="U27" i="67" s="1"/>
  <c r="F38" i="67"/>
  <c r="T38" i="67" s="1"/>
  <c r="F17" i="67"/>
  <c r="T17" i="67" s="1"/>
  <c r="F46" i="67"/>
  <c r="T46" i="67" s="1"/>
  <c r="G24" i="67"/>
  <c r="U24" i="67" s="1"/>
  <c r="F37" i="67"/>
  <c r="T37" i="67" s="1"/>
  <c r="F18" i="67"/>
  <c r="T18" i="67" s="1"/>
  <c r="G33" i="67"/>
  <c r="U33" i="67" s="1"/>
  <c r="G26" i="67"/>
  <c r="U26" i="67" s="1"/>
  <c r="G13" i="67"/>
  <c r="U13" i="67" s="1"/>
  <c r="F36" i="67"/>
  <c r="T36" i="67" s="1"/>
  <c r="F15" i="67"/>
  <c r="T15" i="67" s="1"/>
  <c r="G10" i="67"/>
  <c r="U10" i="67" s="1"/>
  <c r="R10" i="67" s="1"/>
  <c r="F26" i="67"/>
  <c r="T26" i="67" s="1"/>
  <c r="F22" i="67"/>
  <c r="T22" i="67" s="1"/>
  <c r="H43" i="67"/>
  <c r="H14" i="67"/>
  <c r="H32" i="67"/>
  <c r="H34" i="67"/>
  <c r="H9" i="67"/>
  <c r="H31" i="67"/>
  <c r="H47" i="67"/>
  <c r="H15" i="67"/>
  <c r="H30" i="67"/>
  <c r="H21" i="67"/>
  <c r="H41" i="67"/>
  <c r="H19" i="67"/>
  <c r="H36" i="67"/>
  <c r="H39" i="67"/>
  <c r="H35" i="67"/>
  <c r="H24" i="67"/>
  <c r="H40" i="67"/>
  <c r="H8" i="67"/>
  <c r="H10" i="67"/>
  <c r="H42" i="67"/>
  <c r="H18" i="67"/>
  <c r="H33" i="67"/>
  <c r="H48" i="67"/>
  <c r="H23" i="67"/>
  <c r="H44" i="67"/>
  <c r="H37" i="67"/>
  <c r="H20" i="67"/>
  <c r="H38" i="67"/>
  <c r="H12" i="67"/>
  <c r="H45" i="67"/>
  <c r="H46" i="67"/>
  <c r="H11" i="67"/>
  <c r="H26" i="67"/>
  <c r="H25" i="67"/>
  <c r="H13" i="67"/>
  <c r="H16" i="67"/>
  <c r="H22" i="67"/>
  <c r="H27" i="67"/>
  <c r="H29" i="67"/>
  <c r="H17" i="67"/>
  <c r="H28" i="67"/>
  <c r="G17" i="67"/>
  <c r="U17" i="67" s="1"/>
  <c r="F35" i="67"/>
  <c r="T35" i="67" s="1"/>
  <c r="F28" i="67"/>
  <c r="T28" i="67" s="1"/>
  <c r="G11" i="67"/>
  <c r="U11" i="67" s="1"/>
  <c r="F25" i="67"/>
  <c r="T25" i="67" s="1"/>
  <c r="F16" i="67"/>
  <c r="T16" i="67" s="1"/>
  <c r="G45" i="67"/>
  <c r="U45" i="67" s="1"/>
  <c r="G37" i="67"/>
  <c r="U37" i="67" s="1"/>
  <c r="G22" i="67"/>
  <c r="U22" i="67" s="1"/>
  <c r="F32" i="67"/>
  <c r="T32" i="67" s="1"/>
  <c r="F13" i="67"/>
  <c r="T13" i="67" s="1"/>
  <c r="G8" i="67"/>
  <c r="F19" i="67"/>
  <c r="T19" i="67" s="1"/>
  <c r="F20" i="67"/>
  <c r="T20" i="67" s="1"/>
  <c r="BP57" i="71"/>
  <c r="BN73" i="82"/>
  <c r="H49" i="67"/>
  <c r="I9" i="67"/>
  <c r="W9" i="67" s="1"/>
  <c r="G21" i="67"/>
  <c r="U21" i="67" s="1"/>
  <c r="J36" i="67"/>
  <c r="X36" i="67" s="1"/>
  <c r="J47" i="67"/>
  <c r="X47" i="67" s="1"/>
  <c r="J49" i="67"/>
  <c r="X49" i="67" s="1"/>
  <c r="F11" i="67"/>
  <c r="T11" i="67" s="1"/>
  <c r="J35" i="67"/>
  <c r="X35" i="67" s="1"/>
  <c r="BQ84" i="81"/>
  <c r="B84" i="81" s="1"/>
  <c r="I36" i="67"/>
  <c r="W36" i="67" s="1"/>
  <c r="I49" i="67"/>
  <c r="I45" i="67"/>
  <c r="W45" i="67" s="1"/>
  <c r="I48" i="67"/>
  <c r="W48" i="67" s="1"/>
  <c r="G20" i="67"/>
  <c r="U20" i="67" s="1"/>
  <c r="F45" i="67"/>
  <c r="T45" i="67" s="1"/>
  <c r="F30" i="67"/>
  <c r="T30" i="67" s="1"/>
  <c r="I33" i="67"/>
  <c r="W33" i="67" s="1"/>
  <c r="K50" i="67"/>
  <c r="I15" i="67"/>
  <c r="W15" i="67" s="1"/>
  <c r="G14" i="67"/>
  <c r="U14" i="67" s="1"/>
  <c r="F47" i="67"/>
  <c r="F29" i="67"/>
  <c r="T29" i="67" s="1"/>
  <c r="G39" i="67"/>
  <c r="U39" i="67" s="1"/>
  <c r="G47" i="67"/>
  <c r="U47" i="67" s="1"/>
  <c r="BO63" i="71"/>
  <c r="BQ33" i="71"/>
  <c r="BQ19" i="82" s="1"/>
  <c r="Y50" i="67"/>
  <c r="BO44" i="73"/>
  <c r="BO76" i="82"/>
  <c r="AB50" i="67"/>
  <c r="BN77" i="82"/>
  <c r="AD29" i="17"/>
  <c r="C12" i="67"/>
  <c r="BQ41" i="73"/>
  <c r="E6" i="65"/>
  <c r="BN40" i="72"/>
  <c r="BL46" i="72"/>
  <c r="B46" i="72" s="1"/>
  <c r="D10" i="65" s="1"/>
  <c r="J46" i="67"/>
  <c r="T48" i="67"/>
  <c r="R48" i="67" s="1"/>
  <c r="T49" i="67"/>
  <c r="BF43" i="26"/>
  <c r="BE45" i="26"/>
  <c r="BE23" i="17" s="1"/>
  <c r="BD29" i="17" l="1"/>
  <c r="D9" i="65"/>
  <c r="E9" i="65" s="1"/>
  <c r="M48" i="67"/>
  <c r="BE25" i="17"/>
  <c r="C36" i="67" s="1"/>
  <c r="P36" i="67" s="1"/>
  <c r="R12" i="67"/>
  <c r="R9" i="67"/>
  <c r="R13" i="67"/>
  <c r="R11" i="67"/>
  <c r="R14" i="67"/>
  <c r="F50" i="67"/>
  <c r="H50" i="67"/>
  <c r="R15" i="67"/>
  <c r="M49" i="67"/>
  <c r="T47" i="67"/>
  <c r="T50" i="67" s="1"/>
  <c r="M47" i="67"/>
  <c r="U8" i="67"/>
  <c r="U50" i="67" s="1"/>
  <c r="G50" i="67"/>
  <c r="BQ57" i="71"/>
  <c r="BQ63" i="71" s="1"/>
  <c r="I50" i="67"/>
  <c r="W49" i="67"/>
  <c r="W50" i="67" s="1"/>
  <c r="BP44" i="73"/>
  <c r="BE29" i="17"/>
  <c r="BO73" i="82"/>
  <c r="BP63" i="71"/>
  <c r="BP76" i="82"/>
  <c r="BP73" i="82"/>
  <c r="BO75" i="82"/>
  <c r="BO77" i="82" s="1"/>
  <c r="BP75" i="82"/>
  <c r="BJ41" i="17"/>
  <c r="E44" i="67"/>
  <c r="P12" i="67"/>
  <c r="M12" i="67"/>
  <c r="BO40" i="72"/>
  <c r="E10" i="65"/>
  <c r="M13" i="67"/>
  <c r="M8" i="67"/>
  <c r="M9" i="67"/>
  <c r="M14" i="67"/>
  <c r="BF45" i="26"/>
  <c r="BF23" i="17" s="1"/>
  <c r="BG43" i="26"/>
  <c r="J50" i="67"/>
  <c r="X46" i="67"/>
  <c r="M15" i="67"/>
  <c r="BF25" i="17" l="1"/>
  <c r="C37" i="67" s="1"/>
  <c r="P37" i="67" s="1"/>
  <c r="R49" i="67"/>
  <c r="R47" i="67"/>
  <c r="R8" i="67"/>
  <c r="BQ44" i="73"/>
  <c r="BF29" i="17"/>
  <c r="D29" i="17" s="1"/>
  <c r="BP77" i="82"/>
  <c r="Q44" i="67"/>
  <c r="M11" i="67"/>
  <c r="X50" i="67"/>
  <c r="M10" i="67"/>
  <c r="BP40" i="72"/>
  <c r="BG45" i="26"/>
  <c r="BG23" i="17" s="1"/>
  <c r="BH43" i="26"/>
  <c r="BG25" i="17" l="1"/>
  <c r="C38" i="67" s="1"/>
  <c r="P38" i="67" s="1"/>
  <c r="BG29" i="17"/>
  <c r="BQ40" i="72"/>
  <c r="BH45" i="26"/>
  <c r="BH23" i="17" s="1"/>
  <c r="BI43" i="26"/>
  <c r="BH25" i="17" l="1"/>
  <c r="C39" i="67" s="1"/>
  <c r="P39" i="67" s="1"/>
  <c r="M28" i="67"/>
  <c r="M45" i="67"/>
  <c r="M26" i="67"/>
  <c r="M35" i="67"/>
  <c r="R43" i="67"/>
  <c r="M27" i="67"/>
  <c r="R33" i="67"/>
  <c r="R39" i="67"/>
  <c r="R23" i="67"/>
  <c r="R45" i="67"/>
  <c r="M39" i="67"/>
  <c r="R28" i="67"/>
  <c r="M43" i="67"/>
  <c r="M33" i="67"/>
  <c r="M23" i="67"/>
  <c r="R42" i="67"/>
  <c r="M42" i="67"/>
  <c r="M16" i="67"/>
  <c r="M31" i="67"/>
  <c r="R21" i="67"/>
  <c r="M21" i="67"/>
  <c r="BI45" i="26"/>
  <c r="BI23" i="17" s="1"/>
  <c r="BJ43" i="26"/>
  <c r="M24" i="67"/>
  <c r="R37" i="67"/>
  <c r="M37" i="67"/>
  <c r="M44" i="67"/>
  <c r="R44" i="67"/>
  <c r="R41" i="67"/>
  <c r="M30" i="67"/>
  <c r="M19" i="67"/>
  <c r="M18" i="67"/>
  <c r="M36" i="67"/>
  <c r="R22" i="67"/>
  <c r="M22" i="67"/>
  <c r="M32" i="67"/>
  <c r="M40" i="67"/>
  <c r="R40" i="67"/>
  <c r="M17" i="67"/>
  <c r="M34" i="67"/>
  <c r="M20" i="67"/>
  <c r="M46" i="67"/>
  <c r="M29" i="67"/>
  <c r="M25" i="67"/>
  <c r="R25" i="67"/>
  <c r="R38" i="67"/>
  <c r="M38" i="67"/>
  <c r="BH29" i="17" l="1"/>
  <c r="BI25" i="17"/>
  <c r="C40" i="67" s="1"/>
  <c r="P40" i="67" s="1"/>
  <c r="R34" i="67"/>
  <c r="R17" i="67"/>
  <c r="R20" i="67"/>
  <c r="R24" i="67"/>
  <c r="R32" i="67"/>
  <c r="R26" i="67"/>
  <c r="R46" i="67"/>
  <c r="M41" i="67"/>
  <c r="M50" i="67" s="1"/>
  <c r="R31" i="67"/>
  <c r="R29" i="67"/>
  <c r="R30" i="67"/>
  <c r="R27" i="67"/>
  <c r="R36" i="67"/>
  <c r="R19" i="67"/>
  <c r="R35" i="67"/>
  <c r="BJ45" i="26"/>
  <c r="BJ23" i="17" s="1"/>
  <c r="BK43" i="26"/>
  <c r="R16" i="67"/>
  <c r="BI29" i="17" l="1"/>
  <c r="BJ25" i="17"/>
  <c r="C41" i="67" s="1"/>
  <c r="P41" i="67" s="1"/>
  <c r="BJ29" i="17"/>
  <c r="R18" i="67"/>
  <c r="R50" i="67" s="1"/>
  <c r="BK45" i="26"/>
  <c r="BK23" i="17" s="1"/>
  <c r="BL43" i="26"/>
  <c r="BK25" i="17" l="1"/>
  <c r="C42" i="67" s="1"/>
  <c r="P42" i="67" s="1"/>
  <c r="BK29" i="17"/>
  <c r="BL45" i="26"/>
  <c r="BL23" i="17" s="1"/>
  <c r="BM43" i="26"/>
  <c r="BL25" i="17" l="1"/>
  <c r="C43" i="67" s="1"/>
  <c r="P43" i="67" s="1"/>
  <c r="BM45" i="26"/>
  <c r="BM23" i="17" s="1"/>
  <c r="BN43" i="26"/>
  <c r="BL29" i="17" l="1"/>
  <c r="BM25" i="17"/>
  <c r="C44" i="67" s="1"/>
  <c r="P44" i="67" s="1"/>
  <c r="BO43" i="26"/>
  <c r="BN45" i="26"/>
  <c r="BN23" i="17" s="1"/>
  <c r="BM29" i="17" l="1"/>
  <c r="BN25" i="17"/>
  <c r="C45" i="67" s="1"/>
  <c r="P45" i="67" s="1"/>
  <c r="BN29" i="17"/>
  <c r="BP43" i="26"/>
  <c r="BO45" i="26"/>
  <c r="BO23" i="17" s="1"/>
  <c r="BO25" i="17" l="1"/>
  <c r="C46" i="67" s="1"/>
  <c r="P46" i="67" s="1"/>
  <c r="BO29" i="17"/>
  <c r="BP45" i="26"/>
  <c r="BP23" i="17" s="1"/>
  <c r="BP25" i="17" s="1"/>
  <c r="BQ43" i="26"/>
  <c r="BQ45" i="26" s="1"/>
  <c r="BQ23" i="17" s="1"/>
  <c r="BQ25" i="17" s="1"/>
  <c r="C48" i="67" s="1"/>
  <c r="P48" i="67" s="1"/>
  <c r="BP29" i="17" l="1"/>
  <c r="C47" i="67"/>
  <c r="P47" i="67" s="1"/>
  <c r="C49" i="67"/>
  <c r="P49" i="67" s="1"/>
  <c r="BQ29" i="17"/>
  <c r="D15" i="65" s="1"/>
  <c r="E15" i="65" s="1"/>
  <c r="P50" i="67" l="1"/>
  <c r="C50" i="67"/>
  <c r="E43" i="67"/>
  <c r="BI41" i="17"/>
  <c r="B41" i="17" s="1"/>
  <c r="D13" i="65" s="1"/>
  <c r="D36" i="17"/>
  <c r="E13" i="65" l="1"/>
  <c r="D14" i="65"/>
  <c r="Q43" i="67"/>
  <c r="Q50" i="67" s="1"/>
  <c r="E50" i="67"/>
  <c r="C55" i="67" l="1"/>
  <c r="C56" i="67"/>
  <c r="D17" i="65"/>
  <c r="E17" i="65" s="1"/>
  <c r="E14" i="65"/>
  <c r="D16" i="65"/>
  <c r="E16" i="6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tc={DE324B2F-2A77-44A7-B218-A5651C924105}</author>
  </authors>
  <commentList>
    <comment ref="C13" authorId="0" shapeId="0" xr:uid="{DE324B2F-2A77-44A7-B218-A5651C924105}">
      <text>
        <t>[Threaded comment]
Your version of Excel allows you to read this threaded comment; however, any edits to it will get removed if the file is opened in a newer version of Excel. Learn more: https://go.microsoft.com/fwlink/?linkid=870924
Comment:
    use 2021, not 2023</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tc={A0FB4891-B98A-41EA-9573-8B196BF0B76C}</author>
    <author>tc={3990294E-8470-453D-8D9F-23BC8A0D197E}</author>
    <author>tc={35D84C60-F1B5-44C2-805F-7C1E50543177}</author>
    <author>tc={F1492104-6944-42C6-98F2-79338D1F238A}</author>
    <author>tc={2BED50DA-AEF1-4E71-8428-B0380403FC55}</author>
  </authors>
  <commentList>
    <comment ref="C107" authorId="0" shapeId="0" xr:uid="{A0FB4891-B98A-41EA-9573-8B196BF0B76C}">
      <text>
        <t>[Threaded comment]
Your version of Excel allows you to read this threaded comment; however, any edits to it will get removed if the file is opened in a newer version of Excel. Learn more: https://go.microsoft.com/fwlink/?linkid=870924
Comment:
    Split difference between current outages and 2050 outages to show the gradual increase in flooding frequency</t>
      </text>
    </comment>
    <comment ref="D107" authorId="1" shapeId="0" xr:uid="{3990294E-8470-453D-8D9F-23BC8A0D197E}">
      <text>
        <t>[Threaded comment]
Your version of Excel allows you to read this threaded comment; however, any edits to it will get removed if the file is opened in a newer version of Excel. Learn more: https://go.microsoft.com/fwlink/?linkid=870924
Comment:
    Based on 2022 Tide Chart if all tides were to be raised 1ft per NOAA estimations by 2050 in a no build scenario the lowest point on the project area would be HAT + 0.4 (8.8 + 0.4 = 9.2) all tides above 9.2 on USGS 2022 summary were counted as detour days, there are 48 instances where the highest tide exceeded 9.2 ft in 2022</t>
      </text>
    </comment>
    <comment ref="B127" authorId="2" shapeId="0" xr:uid="{35D84C60-F1B5-44C2-805F-7C1E50543177}">
      <text>
        <t>[Threaded comment]
Your version of Excel allows you to read this threaded comment; however, any edits to it will get removed if the file is opened in a newer version of Excel. Learn more: https://go.microsoft.com/fwlink/?linkid=870924
Comment:
    Google Maps travel time to nearest Fire Station from project area</t>
      </text>
    </comment>
    <comment ref="B132" authorId="3" shapeId="0" xr:uid="{F1492104-6944-42C6-98F2-79338D1F238A}">
      <text>
        <t>[Threaded comment]
Your version of Excel allows you to read this threaded comment; however, any edits to it will get removed if the file is opened in a newer version of Excel. Learn more: https://go.microsoft.com/fwlink/?linkid=870924
Comment:
    2020 Census</t>
      </text>
    </comment>
    <comment ref="B139" authorId="4" shapeId="0" xr:uid="{2BED50DA-AEF1-4E71-8428-B0380403FC55}">
      <text>
        <t>[Threaded comment]
Your version of Excel allows you to read this threaded comment; however, any edits to it will get removed if the file is opened in a newer version of Excel. Learn more: https://go.microsoft.com/fwlink/?linkid=870924
Comment:
    Cost per mile x resilience project area (12,880x0.4) pulled from work plan</t>
      </text>
    </comment>
  </commentList>
</comments>
</file>

<file path=xl/sharedStrings.xml><?xml version="1.0" encoding="utf-8"?>
<sst xmlns="http://schemas.openxmlformats.org/spreadsheetml/2006/main" count="1777" uniqueCount="593">
  <si>
    <t>Discounted Benefits and Costs</t>
  </si>
  <si>
    <t>Total</t>
  </si>
  <si>
    <t>$M</t>
  </si>
  <si>
    <t>Benefits</t>
  </si>
  <si>
    <t>plus Residual Value</t>
  </si>
  <si>
    <t>Net Benefits</t>
  </si>
  <si>
    <t>Total Costs</t>
  </si>
  <si>
    <t>B/C Ratio</t>
  </si>
  <si>
    <t>Net Present Value</t>
  </si>
  <si>
    <t>* includes carbon-related benefits discounted at 3%</t>
  </si>
  <si>
    <t>Cost: Capital Cost</t>
  </si>
  <si>
    <t>Include? (1/0)</t>
  </si>
  <si>
    <t>Source / Notes</t>
  </si>
  <si>
    <t>units</t>
  </si>
  <si>
    <t>Initial Construction Costs</t>
  </si>
  <si>
    <t>Cost Input Year</t>
  </si>
  <si>
    <t>check</t>
  </si>
  <si>
    <t>YOE$</t>
  </si>
  <si>
    <t>excludes staffing expenses</t>
  </si>
  <si>
    <t>Program Cost</t>
  </si>
  <si>
    <t>Cost Conversion to Base Year</t>
  </si>
  <si>
    <t>Apply Real Escalation (0/1)</t>
  </si>
  <si>
    <t>Real Construction Cost Escalation Factor</t>
  </si>
  <si>
    <t>Value of Escalated Real Construction Cost</t>
  </si>
  <si>
    <t>7% Discounted Initial Construction Costs</t>
  </si>
  <si>
    <t>Discount Factor</t>
  </si>
  <si>
    <t>Residual Value</t>
  </si>
  <si>
    <t>Opening Year of Project</t>
  </si>
  <si>
    <t>Useful Life of Project</t>
  </si>
  <si>
    <t>years</t>
  </si>
  <si>
    <t>Included Project Assets</t>
  </si>
  <si>
    <t>Value at End of Analysis Period</t>
  </si>
  <si>
    <t>7% Discounted Residual Value</t>
  </si>
  <si>
    <t>Total Benefits</t>
  </si>
  <si>
    <t>Project Characteristics</t>
  </si>
  <si>
    <t>Benefit Cost Analysis Structure</t>
  </si>
  <si>
    <t>"resulting from"</t>
  </si>
  <si>
    <t>"associated with"</t>
  </si>
  <si>
    <t>Benefit Class</t>
  </si>
  <si>
    <t>Benefit Source1</t>
  </si>
  <si>
    <t>Benefit Source2</t>
  </si>
  <si>
    <t>Benefit Number</t>
  </si>
  <si>
    <t>Travel Time Savings</t>
  </si>
  <si>
    <t>Avoided Detour</t>
  </si>
  <si>
    <t>Reduced Vehicle Operating Costs</t>
  </si>
  <si>
    <t>Reduced Emissions Damage *</t>
  </si>
  <si>
    <t>Avoided Emergency Vehicle Delay</t>
  </si>
  <si>
    <t>Reduced Crash Costs</t>
  </si>
  <si>
    <t>Cross Section Improvements</t>
  </si>
  <si>
    <t>Bicycle Safety Benefits</t>
  </si>
  <si>
    <t>Physical Bike Lane Separation</t>
  </si>
  <si>
    <t>Year</t>
  </si>
  <si>
    <t>Avoided Rehab/Repair Costs</t>
  </si>
  <si>
    <t>State of Good Repair</t>
  </si>
  <si>
    <t>Source</t>
  </si>
  <si>
    <t>Notes</t>
  </si>
  <si>
    <t>Project Details</t>
  </si>
  <si>
    <t>Duration of Operations Analysis Period</t>
  </si>
  <si>
    <t>from narrative: "Rehabilitation will allow this bridge to continue as an important transportation artery for 50 or more years"</t>
  </si>
  <si>
    <t>Project Completion</t>
  </si>
  <si>
    <t>opens in june 2025, so only 50% of benefits are counted the opening year. first full year in 2026</t>
  </si>
  <si>
    <t>Final Year of Operations Period</t>
  </si>
  <si>
    <t>Network Traffic by Vehicle</t>
  </si>
  <si>
    <t>Annualization Factor</t>
  </si>
  <si>
    <t>Auto/Truck</t>
  </si>
  <si>
    <t>days/year</t>
  </si>
  <si>
    <t>Bus</t>
  </si>
  <si>
    <t>assume low bike/ped use in winters</t>
  </si>
  <si>
    <t>Vehicle Occupancy</t>
  </si>
  <si>
    <t>Auto</t>
  </si>
  <si>
    <t>persons/vehicle</t>
  </si>
  <si>
    <t>USDOT parameter</t>
  </si>
  <si>
    <t>Truck</t>
  </si>
  <si>
    <t>https://gisdata.mn.gov/dataset/us-mn-state-metc-trans-stop-boardings-alightings</t>
  </si>
  <si>
    <t>Horizon Year Growth Rate</t>
  </si>
  <si>
    <t>assume no baseline growth as measure of conservativeness</t>
  </si>
  <si>
    <t>Traffic Volume</t>
  </si>
  <si>
    <t>City Traffic Data: 2019 Volume (May/July average)</t>
  </si>
  <si>
    <t>vehicles/day</t>
  </si>
  <si>
    <t>Bicycles</t>
  </si>
  <si>
    <t>persons/day</t>
  </si>
  <si>
    <t>Pedestrians</t>
  </si>
  <si>
    <t>50th St- Westbound</t>
  </si>
  <si>
    <t>50th St- Eastbound</t>
  </si>
  <si>
    <t>Total Volume</t>
  </si>
  <si>
    <t>Crash History Across Bridge</t>
  </si>
  <si>
    <t xml:space="preserve">Minnesota Department of Transportation MnCMAT Crash Application </t>
  </si>
  <si>
    <t>https://mncmat2.dot.state.mn.us/web/</t>
  </si>
  <si>
    <t>Crashes in project area between 2015-2019</t>
  </si>
  <si>
    <t>Vehicles</t>
  </si>
  <si>
    <t>Count</t>
  </si>
  <si>
    <t>Years of Data</t>
  </si>
  <si>
    <t>Rate</t>
  </si>
  <si>
    <t>Fatalities</t>
  </si>
  <si>
    <t>persons/year</t>
  </si>
  <si>
    <t>Minor Injury</t>
  </si>
  <si>
    <t>Possible Injury</t>
  </si>
  <si>
    <t>PDO</t>
  </si>
  <si>
    <t>vehicles/year</t>
  </si>
  <si>
    <t>Crash Modification Factor</t>
  </si>
  <si>
    <t>based on crash reduction resulting from Franklin Ave rehab</t>
  </si>
  <si>
    <t>Bike</t>
  </si>
  <si>
    <t>Existing Bike Crashes</t>
  </si>
  <si>
    <t>compare to separated bike lane project in NYC, with 10% crash reduction</t>
  </si>
  <si>
    <t>https://www.fhwa.dot.gov/environment/bicycle_pedestrian/publications/separated_bikelane_pdg/separatedbikelane_pdg.pdf</t>
  </si>
  <si>
    <t>All Minneapolis Bike Crashes</t>
  </si>
  <si>
    <t>Value</t>
  </si>
  <si>
    <t>Bike/ped crashes in Minneapolis between 2015-2019</t>
  </si>
  <si>
    <t>Fatal</t>
  </si>
  <si>
    <t>Serious Injury</t>
  </si>
  <si>
    <t>Average Severity</t>
  </si>
  <si>
    <t>2020$/person</t>
  </si>
  <si>
    <t>% of year</t>
  </si>
  <si>
    <t>Automobiles</t>
  </si>
  <si>
    <t>Detour Impact</t>
  </si>
  <si>
    <t>from Google Maps</t>
  </si>
  <si>
    <t>No Build (No Detour)</t>
  </si>
  <si>
    <t>Travel Time</t>
  </si>
  <si>
    <t>min</t>
  </si>
  <si>
    <t>Travel Distance</t>
  </si>
  <si>
    <t>miles</t>
  </si>
  <si>
    <t>First Responder Impacts</t>
  </si>
  <si>
    <t>Typical Fire Response Time</t>
  </si>
  <si>
    <t>minutes</t>
  </si>
  <si>
    <t>FEMA Benefit-Cost Analysis Re-engineering (BCAR). 2011. Page 13</t>
  </si>
  <si>
    <t>https://files.hudexchange.info/course-content/ndrc-nofa-benefit-cost-analysis-data-resources-and-expert-tips-webinar/FEMA-BCAR-Resource.pdf</t>
  </si>
  <si>
    <t>Typical EMS Response Time</t>
  </si>
  <si>
    <t>FEMA Benefit-Cost Analysis Re-engineering (BCAR). 2011. Page 17</t>
  </si>
  <si>
    <t>Typical Driving Speed</t>
  </si>
  <si>
    <t>mph</t>
  </si>
  <si>
    <t>Surrounding Population by Tract</t>
  </si>
  <si>
    <t>US Census population of census tracts</t>
  </si>
  <si>
    <t>persons</t>
  </si>
  <si>
    <t>about half of the tract will be impacted by the Project</t>
  </si>
  <si>
    <t>All Tracts</t>
  </si>
  <si>
    <t>Rehabilitation and Repair Cost Savings</t>
  </si>
  <si>
    <t>Annual Avoided Costs</t>
  </si>
  <si>
    <t>5-year average maintenance costs</t>
  </si>
  <si>
    <t>Work includes: Extensive concrete repairs to bridge deck; Bituminous repairs at approaches</t>
  </si>
  <si>
    <t>Work includes: Removal of bridge deck,sidewalk &amp; railings; Removal of cantilevers; New deck, sidewalk &amp; railings - deck width is approx. 48' - edges extend just past spandrel column supports; bike lane stays the same, sidewalk is reduced to 5'</t>
  </si>
  <si>
    <t>Total Avoided Costs</t>
  </si>
  <si>
    <t>2020$/year</t>
  </si>
  <si>
    <t>Daily Vehicle Hours Traveled (VHT)</t>
  </si>
  <si>
    <t>Detour Probability</t>
  </si>
  <si>
    <t>Annual Reduction in Vehicle Hours Traveled (VHT) due to Project</t>
  </si>
  <si>
    <t>VHT/year</t>
  </si>
  <si>
    <t>Average Vehicle Occupancy</t>
  </si>
  <si>
    <t>Recommended Hourly Values of Travel Time Savings</t>
  </si>
  <si>
    <t>Passenger Vehicles</t>
  </si>
  <si>
    <t>In-Vehicle Travel, All Purposes</t>
  </si>
  <si>
    <t>Trucks</t>
  </si>
  <si>
    <t>Truck Drivers</t>
  </si>
  <si>
    <t>Logistics Cost</t>
  </si>
  <si>
    <t>tons/truck</t>
  </si>
  <si>
    <t>Value of Travel Time Savings Benefit</t>
  </si>
  <si>
    <t>Automobile</t>
  </si>
  <si>
    <t>All Vehicles and Users</t>
  </si>
  <si>
    <t>Value Used in Analysis</t>
  </si>
  <si>
    <t>applies benefits only after opening of project</t>
  </si>
  <si>
    <t>7% Discounted Benefits</t>
  </si>
  <si>
    <t xml:space="preserve">Total Benefits </t>
  </si>
  <si>
    <t>Daily Vehicle Miles Traveled (VMT)</t>
  </si>
  <si>
    <t>Annual Reduction in Vehicle Miles Traveled (VMT) due to Project per Year</t>
  </si>
  <si>
    <t>VMT/year</t>
  </si>
  <si>
    <t>Vehicle Operating Cost</t>
  </si>
  <si>
    <t>Light Duty Vehicles</t>
  </si>
  <si>
    <t>U.S.  Department of Transportation, Benefit Cost Analysis Guidance for Discretionary Grant Programs, Dec 2018.  Table A-5: Vehicle Operating Costs.</t>
  </si>
  <si>
    <t>Commercial Trucks</t>
  </si>
  <si>
    <t>Value of Vehicle Operating Cost Savings Benefit</t>
  </si>
  <si>
    <t>All Vehicles</t>
  </si>
  <si>
    <t>Average Speed on Corridor</t>
  </si>
  <si>
    <t>Unit Conversions</t>
  </si>
  <si>
    <t>Metric Ton</t>
  </si>
  <si>
    <t>grams/metric ton</t>
  </si>
  <si>
    <t>Emissions Rate, by Criteria Pollutant and Vehicle Type</t>
  </si>
  <si>
    <r>
      <t>Carbon Dioxide (CO</t>
    </r>
    <r>
      <rPr>
        <vertAlign val="subscript"/>
        <sz val="11"/>
        <color theme="1"/>
        <rFont val="Calibri"/>
        <family val="2"/>
        <scheme val="minor"/>
      </rPr>
      <t>2</t>
    </r>
    <r>
      <rPr>
        <sz val="11"/>
        <color theme="1"/>
        <rFont val="Calibri"/>
        <family val="2"/>
        <scheme val="minor"/>
      </rPr>
      <t>)</t>
    </r>
  </si>
  <si>
    <t>g/mi</t>
  </si>
  <si>
    <r>
      <t>Nitrogen Oxides (NO</t>
    </r>
    <r>
      <rPr>
        <vertAlign val="subscript"/>
        <sz val="10"/>
        <color theme="1"/>
        <rFont val="Arial"/>
        <family val="2"/>
      </rPr>
      <t>x</t>
    </r>
    <r>
      <rPr>
        <sz val="11"/>
        <color theme="1"/>
        <rFont val="Calibri"/>
        <family val="2"/>
        <scheme val="minor"/>
      </rPr>
      <t>)</t>
    </r>
  </si>
  <si>
    <r>
      <t>Particulate Matter (PM</t>
    </r>
    <r>
      <rPr>
        <vertAlign val="subscript"/>
        <sz val="11"/>
        <color theme="1"/>
        <rFont val="Calibri"/>
        <family val="2"/>
        <scheme val="minor"/>
      </rPr>
      <t>2.5</t>
    </r>
    <r>
      <rPr>
        <sz val="11"/>
        <color theme="1"/>
        <rFont val="Calibri"/>
        <family val="2"/>
        <scheme val="minor"/>
      </rPr>
      <t>)</t>
    </r>
  </si>
  <si>
    <r>
      <t>Sulfur Oxides (SO</t>
    </r>
    <r>
      <rPr>
        <vertAlign val="subscript"/>
        <sz val="10"/>
        <color theme="1"/>
        <rFont val="Arial"/>
        <family val="2"/>
      </rPr>
      <t>x</t>
    </r>
    <r>
      <rPr>
        <sz val="11"/>
        <color theme="1"/>
        <rFont val="Calibri"/>
        <family val="2"/>
        <scheme val="minor"/>
      </rPr>
      <t>)</t>
    </r>
  </si>
  <si>
    <t>Reduced Emissions due to Project, by Criteria Pollutant and Vehicle Type</t>
  </si>
  <si>
    <t>metric tons/year</t>
  </si>
  <si>
    <t>Unit Value of Emissions Damage Avoided</t>
  </si>
  <si>
    <t>(varies by year)</t>
  </si>
  <si>
    <t>2020$/metric ton</t>
  </si>
  <si>
    <r>
      <t>Nitrogen oxides (NO</t>
    </r>
    <r>
      <rPr>
        <vertAlign val="subscript"/>
        <sz val="11"/>
        <color theme="1"/>
        <rFont val="Calibri"/>
        <family val="2"/>
        <scheme val="minor"/>
      </rPr>
      <t>x</t>
    </r>
    <r>
      <rPr>
        <sz val="11"/>
        <color theme="1"/>
        <rFont val="Calibri"/>
        <family val="2"/>
        <scheme val="minor"/>
      </rPr>
      <t>)</t>
    </r>
  </si>
  <si>
    <r>
      <t>Particulate matter (PM</t>
    </r>
    <r>
      <rPr>
        <vertAlign val="subscript"/>
        <sz val="11"/>
        <color theme="1"/>
        <rFont val="Calibri"/>
        <family val="2"/>
        <scheme val="minor"/>
      </rPr>
      <t>2.5</t>
    </r>
    <r>
      <rPr>
        <sz val="11"/>
        <color theme="1"/>
        <rFont val="Calibri"/>
        <family val="2"/>
        <scheme val="minor"/>
      </rPr>
      <t>)</t>
    </r>
  </si>
  <si>
    <t>Value of Reduced Emissions Benefit</t>
  </si>
  <si>
    <t>Non-Carbon Pollutants</t>
  </si>
  <si>
    <t>Non-Carbon Value Used in Analysis</t>
  </si>
  <si>
    <t>Carbon Value Used in Analysis</t>
  </si>
  <si>
    <t>All Benefits</t>
  </si>
  <si>
    <t>Discounted Benefits</t>
  </si>
  <si>
    <t>7% Discount Factor</t>
  </si>
  <si>
    <t>3% Discount Factor</t>
  </si>
  <si>
    <t>Service Area</t>
  </si>
  <si>
    <t>Impacted Population</t>
  </si>
  <si>
    <t>%</t>
  </si>
  <si>
    <t>assume truck restrictions apply to first responders</t>
  </si>
  <si>
    <t>Average Delay Time</t>
  </si>
  <si>
    <t>assume first responder delay is 66% of total detour</t>
  </si>
  <si>
    <t>Fire Response</t>
  </si>
  <si>
    <t>Fire Response Time</t>
  </si>
  <si>
    <t>No Build</t>
  </si>
  <si>
    <t>Build</t>
  </si>
  <si>
    <t>Potential Fire Incidents</t>
  </si>
  <si>
    <t>incidents/year</t>
  </si>
  <si>
    <t xml:space="preserve">Probability of no-loss incident </t>
  </si>
  <si>
    <t>percent</t>
  </si>
  <si>
    <t>Average property dollar loss</t>
  </si>
  <si>
    <t>1993$/incident</t>
  </si>
  <si>
    <t>Average property dollar loss in base year dollars</t>
  </si>
  <si>
    <t>0.63 conversion factor from 1993 dollars</t>
  </si>
  <si>
    <t>Reduction in property dollar loss</t>
  </si>
  <si>
    <t xml:space="preserve">Reduction in indirect loss </t>
  </si>
  <si>
    <t>Reduction in mortality and injury loss</t>
  </si>
  <si>
    <t>Total Fire Benefit</t>
  </si>
  <si>
    <t>EMS</t>
  </si>
  <si>
    <t>EMS Response Time</t>
  </si>
  <si>
    <t>Potential Cardiac Arrests</t>
  </si>
  <si>
    <t>Survival Probability</t>
  </si>
  <si>
    <t>Potential Deaths</t>
  </si>
  <si>
    <t>Avoided Deaths</t>
  </si>
  <si>
    <t>Fatality</t>
  </si>
  <si>
    <t>Avoided Fatalities</t>
  </si>
  <si>
    <t>Total EMS Benefit</t>
  </si>
  <si>
    <t>Hospital Access</t>
  </si>
  <si>
    <t>Potential AMI Deaths</t>
  </si>
  <si>
    <t>FEMA Benefit-Cost Analysis Re-engineering (BCAR). 2011. Page 24</t>
  </si>
  <si>
    <t>Potential Unintentional Injury Deaths</t>
  </si>
  <si>
    <t>Additional Travel Distance</t>
  </si>
  <si>
    <t>Increase in Deaths</t>
  </si>
  <si>
    <t>AMI</t>
  </si>
  <si>
    <t>Unintentional Injury</t>
  </si>
  <si>
    <t>Total Hospital Access Benefit</t>
  </si>
  <si>
    <t>Avoided Crashes by Severity</t>
  </si>
  <si>
    <t>Crashes</t>
  </si>
  <si>
    <t>fatalities/year</t>
  </si>
  <si>
    <t>injuries/year</t>
  </si>
  <si>
    <t>vehicles damaged/year</t>
  </si>
  <si>
    <t>Monetization</t>
  </si>
  <si>
    <t>All Avoided Crashes</t>
  </si>
  <si>
    <t>vehicles</t>
  </si>
  <si>
    <t>Value of Crashes</t>
  </si>
  <si>
    <t>2020$/vehicle</t>
  </si>
  <si>
    <t>Value of Reduced Crashes Benefit</t>
  </si>
  <si>
    <t>All Crashes</t>
  </si>
  <si>
    <t>Bike/Ped Improvements</t>
  </si>
  <si>
    <t>Across Bridge</t>
  </si>
  <si>
    <t>Existing Bike/Ped Crashes</t>
  </si>
  <si>
    <t>Avoided Crashes</t>
  </si>
  <si>
    <t>Values of Benefit</t>
  </si>
  <si>
    <t>Total Benefit</t>
  </si>
  <si>
    <t>Avoided Rehab/Repair Cost</t>
  </si>
  <si>
    <t>Calendar Year</t>
  </si>
  <si>
    <t>Initial
Construction
Costs</t>
  </si>
  <si>
    <t>Other Costs</t>
  </si>
  <si>
    <t>Total Benefits 
less 
Other Costs</t>
  </si>
  <si>
    <t>7% 
Discount Factor</t>
  </si>
  <si>
    <t>3% 
Discount Factor</t>
  </si>
  <si>
    <t>Discounted
Capital Costs</t>
  </si>
  <si>
    <t>Discounted
Residual Value</t>
  </si>
  <si>
    <t>Discounted
Total Benefits
less Other Costs</t>
  </si>
  <si>
    <t>Discount Rate</t>
  </si>
  <si>
    <t>Benefit Cost Ratio</t>
  </si>
  <si>
    <t>Parameter Format Version 2.0</t>
  </si>
  <si>
    <t>Key</t>
  </si>
  <si>
    <t>Descriptive text</t>
  </si>
  <si>
    <t>black regular</t>
  </si>
  <si>
    <t>Descriptive subtext</t>
  </si>
  <si>
    <t>grey regular</t>
  </si>
  <si>
    <t>Units</t>
  </si>
  <si>
    <t>black italic</t>
  </si>
  <si>
    <t>Totals</t>
  </si>
  <si>
    <t>black bold</t>
  </si>
  <si>
    <t>Interpretation notes</t>
  </si>
  <si>
    <t>orange regular</t>
  </si>
  <si>
    <t>Scenario selector</t>
  </si>
  <si>
    <t>purple box</t>
  </si>
  <si>
    <t>Input value</t>
  </si>
  <si>
    <t>green box</t>
  </si>
  <si>
    <t>Computed value</t>
  </si>
  <si>
    <t>dark blue regular</t>
  </si>
  <si>
    <t>dark blue bold</t>
  </si>
  <si>
    <t>Formula differs from adjacent cells</t>
  </si>
  <si>
    <t>blue box</t>
  </si>
  <si>
    <t>Checksum or audit value</t>
  </si>
  <si>
    <t>red text</t>
  </si>
  <si>
    <t>Cut-and-paste area for scenario documentation</t>
  </si>
  <si>
    <t>cyan outline</t>
  </si>
  <si>
    <t>Changed from previous version</t>
  </si>
  <si>
    <t>purple text</t>
  </si>
  <si>
    <t>Base Year</t>
  </si>
  <si>
    <t>Base Year of Analysis</t>
  </si>
  <si>
    <t>Base Dollar Year</t>
  </si>
  <si>
    <t>Source/Notes</t>
  </si>
  <si>
    <t>URL</t>
  </si>
  <si>
    <t>Financial Factors</t>
  </si>
  <si>
    <t>Last Updated:</t>
  </si>
  <si>
    <t>required by USDOT</t>
  </si>
  <si>
    <t>only used for carbon-related benefits</t>
  </si>
  <si>
    <t>Inflation</t>
  </si>
  <si>
    <t>GDP Deflator</t>
  </si>
  <si>
    <t>Historical, national</t>
  </si>
  <si>
    <t>U.S.  Department of Transportation, Benefit Cost Analysis Guidance for Discretionary Grant Programs, March 2022</t>
  </si>
  <si>
    <t>https://www.transportation.gov/sites/dot.gov/files/2022-03/Benefit%20Cost%20Analysis%20Guidance%202022%20%28Revised%29.pdf</t>
  </si>
  <si>
    <t>Percent change</t>
  </si>
  <si>
    <t>Forecast, national</t>
  </si>
  <si>
    <t>U.S. Congressional Budget Office 10-year Economic Projections, July 2021.  GDP Price Index, 2012=100.  Accessed at https://www.cbo.gov/about/products/budget-economic-data#4</t>
  </si>
  <si>
    <t xml:space="preserve">https://www.cbo.gov/about/products/budget-economic-data#4 </t>
  </si>
  <si>
    <t>Index Series (nominal)</t>
  </si>
  <si>
    <t>Escalation</t>
  </si>
  <si>
    <t>National ENR Index</t>
  </si>
  <si>
    <t>ENR</t>
  </si>
  <si>
    <t>Escalation Factor</t>
  </si>
  <si>
    <t>GDP Growth</t>
  </si>
  <si>
    <t>GDP</t>
  </si>
  <si>
    <t>GDP Price Index</t>
  </si>
  <si>
    <t>Real GDP</t>
  </si>
  <si>
    <t>Growth Rate</t>
  </si>
  <si>
    <t>Growth Factor from Base Dollar Year</t>
  </si>
  <si>
    <t>Traffic Annualization Factor</t>
  </si>
  <si>
    <t>Weekday Only Annualization</t>
  </si>
  <si>
    <t>USDOT BCA Guidance Parameters</t>
  </si>
  <si>
    <t>Apply Growth Rate (0/1)</t>
  </si>
  <si>
    <t>In-Vehicle Travel, Personal</t>
  </si>
  <si>
    <t>In-Vehicle Travel, Business</t>
  </si>
  <si>
    <t>Bus Drivers</t>
  </si>
  <si>
    <t>Transit Rail Operators</t>
  </si>
  <si>
    <t>Locomotive Engineers</t>
  </si>
  <si>
    <t>Walking/Cycling/Waiting</t>
  </si>
  <si>
    <t>Intercity Personal Travel</t>
  </si>
  <si>
    <t>High-Speed Travel, Personal</t>
  </si>
  <si>
    <t>High-Speed Travel, Business</t>
  </si>
  <si>
    <t>Passenger Vehicles, Weekday Peak</t>
  </si>
  <si>
    <t>persons/automobile</t>
  </si>
  <si>
    <t>Passenger Vehicles, Weekday Off-Peak</t>
  </si>
  <si>
    <t>Passenger Vehicles, Weekend</t>
  </si>
  <si>
    <t>Passenger Vehicles, All Travel</t>
  </si>
  <si>
    <t>persons/truck</t>
  </si>
  <si>
    <t>Total Operating Cost</t>
  </si>
  <si>
    <t>Unit Value of Avoided Fatalities, Injuries, and Crashes</t>
  </si>
  <si>
    <t>KABCO</t>
  </si>
  <si>
    <t>No Injury</t>
  </si>
  <si>
    <t>Non-incapacitating Injury</t>
  </si>
  <si>
    <t>Incapacitating Injury</t>
  </si>
  <si>
    <t>Killed</t>
  </si>
  <si>
    <t>Injured (Unknown Severity)</t>
  </si>
  <si>
    <t>Unknown if Injured</t>
  </si>
  <si>
    <t>Property Damage Only</t>
  </si>
  <si>
    <t>Injury Crash</t>
  </si>
  <si>
    <t>Fatal Crash</t>
  </si>
  <si>
    <t>(not provided)</t>
  </si>
  <si>
    <t>Pedestrian Facility Improvements</t>
  </si>
  <si>
    <t>Expand Sidewalk per foot of added width up to 31 feet</t>
  </si>
  <si>
    <t>Install Marked-Crosswalk on Roadway with volumes &gt;= 10,000 vehicles per day</t>
  </si>
  <si>
    <t>Install Signal for Pedestrian Crossing on Roadway with volumes &gt;= 13,000 vehicles per day</t>
  </si>
  <si>
    <t>Cycling Facility Improvements</t>
  </si>
  <si>
    <t>Cycling Path with At-Grade Crossings</t>
  </si>
  <si>
    <t>Cycling Path with no At-Grade Crossings</t>
  </si>
  <si>
    <t>Dedicated Cycling Lane</t>
  </si>
  <si>
    <t>Cycling Boulevard/"Sharrow"</t>
  </si>
  <si>
    <t>Separated Cycle Track</t>
  </si>
  <si>
    <t>Transit Facility Amenities</t>
  </si>
  <si>
    <t>Light Rail / Street Car</t>
  </si>
  <si>
    <t xml:space="preserve">Rail </t>
  </si>
  <si>
    <t>Clocks</t>
  </si>
  <si>
    <t>Electronic Real-Time Information Displays</t>
  </si>
  <si>
    <t>Information/Emergency Button</t>
  </si>
  <si>
    <t>PA System</t>
  </si>
  <si>
    <t>Platform/Stop Seating Availability</t>
  </si>
  <si>
    <t>Platform/Stop Weather Protection</t>
  </si>
  <si>
    <t>Restroom Availability</t>
  </si>
  <si>
    <t>Retail/Food Outlet Availability</t>
  </si>
  <si>
    <t>Staff Availability</t>
  </si>
  <si>
    <t>Step-Free Access to Station/Stop</t>
  </si>
  <si>
    <t>Step-Free Access to Vehicle</t>
  </si>
  <si>
    <t>Surveillance Cameras</t>
  </si>
  <si>
    <t>Temperature Controlled Environment</t>
  </si>
  <si>
    <t>Ticket Machines</t>
  </si>
  <si>
    <t>Timetables</t>
  </si>
  <si>
    <t>Bike Facilities</t>
  </si>
  <si>
    <t>-</t>
  </si>
  <si>
    <t>Car Access Facilities</t>
  </si>
  <si>
    <t>Elevator</t>
  </si>
  <si>
    <t>Escalators</t>
  </si>
  <si>
    <t>On-Site Ticket Office</t>
  </si>
  <si>
    <t>Taxi Pickup/Dropoff</t>
  </si>
  <si>
    <t>Waiting Room</t>
  </si>
  <si>
    <t>Transit Vehicle Amenities</t>
  </si>
  <si>
    <t>Handrails</t>
  </si>
  <si>
    <t>Luggage Storage</t>
  </si>
  <si>
    <t>Temperature Control</t>
  </si>
  <si>
    <t>Wheelchair Space</t>
  </si>
  <si>
    <t>Food Service Availability</t>
  </si>
  <si>
    <t>Mortality Reduction Benefits</t>
  </si>
  <si>
    <t>Walking (Ages 20-74)</t>
  </si>
  <si>
    <t>Cycling (Ages 20-64)</t>
  </si>
  <si>
    <t>Share of users within applicable age range</t>
  </si>
  <si>
    <t>Walking</t>
  </si>
  <si>
    <t>Cycling</t>
  </si>
  <si>
    <t>Share of trips induced from non-active modes</t>
  </si>
  <si>
    <t>External Highway Use Cost</t>
  </si>
  <si>
    <t>Congestion</t>
  </si>
  <si>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</si>
  <si>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</si>
  <si>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</si>
  <si>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</si>
  <si>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</si>
  <si>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</si>
  <si>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</si>
  <si>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</si>
  <si>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</si>
  <si>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Noise</t>
  </si>
  <si>
    <t>Roadway Parameters</t>
  </si>
  <si>
    <t>U.S Department of Transportation. US Vehicle Miles</t>
  </si>
  <si>
    <t>https://www.bts.gov/content/us-vehicle-miles</t>
  </si>
  <si>
    <t>Passenger Vehicle Miles</t>
  </si>
  <si>
    <t>vehicle-miles/year</t>
  </si>
  <si>
    <t>Sum of Light Duty Vehicle Categories, 2019 data</t>
  </si>
  <si>
    <t>Truck Vehicle Miles</t>
  </si>
  <si>
    <t>Sum of Truck Categories, 2019 data</t>
  </si>
  <si>
    <t>Truck Percentage</t>
  </si>
  <si>
    <t>2015$/ton-hour</t>
  </si>
  <si>
    <t>TREDIS</t>
  </si>
  <si>
    <t>Marginal Public Infractructure Costs</t>
  </si>
  <si>
    <t>GAO-11-134 Freight Transportation, 2011, Table 3.</t>
  </si>
  <si>
    <t>https://www.gao.gov/new.items/d11134.pdf</t>
  </si>
  <si>
    <t>Pavement Damage (ton-mile)</t>
  </si>
  <si>
    <t>2010$/ton-mile</t>
  </si>
  <si>
    <t>$7000 (2010$) per 1 million ton-miles</t>
  </si>
  <si>
    <t>Pavement Damange (vehicle-mile)</t>
  </si>
  <si>
    <t>Auto/Urban Interstate</t>
  </si>
  <si>
    <t>2010$/vehicle-mile</t>
  </si>
  <si>
    <t>40 kip 4-axle S.U. Truck/Urban Interstate</t>
  </si>
  <si>
    <t>Non-fuel Operating Cost</t>
  </si>
  <si>
    <t>2021$/vehicle-mile</t>
  </si>
  <si>
    <t>American Automobile Association, Your Driving Costs – 2021 Edition (average maintenance + depreciation)</t>
  </si>
  <si>
    <t>https://newsroom.aaa.com/wp-content/uploads/2021/08/2021-YDC-Brochure-Live.pdf</t>
  </si>
  <si>
    <t>American Transportation Research Institute, An Analysis of the Operational Costs of Trucking: 2021 Update (Table 8 minus fuel costs)</t>
  </si>
  <si>
    <t>https://truckingresearch.org/wp-content/uploads/2021/11/ATRI-Operational-Cost-of-Trucking-2021-FINAL.pdf</t>
  </si>
  <si>
    <t>National Crash Statistics</t>
  </si>
  <si>
    <t>National Crash Rates</t>
  </si>
  <si>
    <t>National Highway Traffic Safety Administration. 2021. Traffic Safety Facts 2019 Data- Summary of Motor Vehicle Crashes</t>
  </si>
  <si>
    <t>https://crashstats.nhtsa.dot.gov/Api/Public/ViewPublication/813209</t>
  </si>
  <si>
    <t>Total VMT</t>
  </si>
  <si>
    <t>MVMT/year</t>
  </si>
  <si>
    <t>National Highway Traffic Safety Administration. 2021. Traffic Safety Facts 2019 Data- Passenger Vehicles</t>
  </si>
  <si>
    <t>https://crashstats.nhtsa.dot.gov/Api/Public/ViewPublication/813152.pdf</t>
  </si>
  <si>
    <t>National Highway Traffic Safety Administration. 2021. Traffic Safety Facts 2019 Data- Large Trucks</t>
  </si>
  <si>
    <t>https://crashstats.nhtsa.dot.gov/Api/Public/ViewPublication/813110.pdf</t>
  </si>
  <si>
    <t>Injuries</t>
  </si>
  <si>
    <t>Vehicles Involved</t>
  </si>
  <si>
    <t>passenger vehicles + large trucks</t>
  </si>
  <si>
    <t>Fatal Crashes</t>
  </si>
  <si>
    <t>crashes</t>
  </si>
  <si>
    <t>Injury Crashes</t>
  </si>
  <si>
    <t>PDO crashes</t>
  </si>
  <si>
    <t>crashes/year</t>
  </si>
  <si>
    <t>Total Crashes</t>
  </si>
  <si>
    <t>Conversion to Persons/Vehicles</t>
  </si>
  <si>
    <t>Persons killed per fatal crash</t>
  </si>
  <si>
    <t>persons/crash</t>
  </si>
  <si>
    <t>Persons injured per injury crash</t>
  </si>
  <si>
    <t>Vehicles per crash</t>
  </si>
  <si>
    <t>vehicles/crash</t>
  </si>
  <si>
    <t>Crash Exposure</t>
  </si>
  <si>
    <t>crashes/100MVMT</t>
  </si>
  <si>
    <t>Fatality Rate</t>
  </si>
  <si>
    <t>fatalities/100MVMT</t>
  </si>
  <si>
    <t>Injury Rate</t>
  </si>
  <si>
    <t>injuries/100MVMT</t>
  </si>
  <si>
    <t>PD Rate</t>
  </si>
  <si>
    <t>vehicles damaged/100MVMT</t>
  </si>
  <si>
    <t>Crash Probabilities</t>
  </si>
  <si>
    <t>Fatal crash per crash</t>
  </si>
  <si>
    <t>% of crashes</t>
  </si>
  <si>
    <t>Injury crash per crash</t>
  </si>
  <si>
    <t>PDO per crash</t>
  </si>
  <si>
    <t>Fuel Cost</t>
  </si>
  <si>
    <t>Fuel Cost, national aggregate including federal, state, and local taxes</t>
  </si>
  <si>
    <t>Gasoline</t>
  </si>
  <si>
    <t>2020$/gallon</t>
  </si>
  <si>
    <t>EIA Annual projections to 2050 Table A12</t>
  </si>
  <si>
    <t xml:space="preserve">https://www.eia.gov/analysis/projection-data.php#annualproj </t>
  </si>
  <si>
    <t>Diesel</t>
  </si>
  <si>
    <t>Convert to Base Dollar</t>
  </si>
  <si>
    <t>State + Federal Gas Tax</t>
  </si>
  <si>
    <t>EIA State &amp; Federal tax on motor gasoline</t>
  </si>
  <si>
    <t xml:space="preserve">https://www.eia.gov/petroleum/marketing/monthly/xls/fueltaxes.xls </t>
  </si>
  <si>
    <t>2021$/gallon</t>
  </si>
  <si>
    <t>Fuel Cost, less taxes</t>
  </si>
  <si>
    <t>Freight Parameters</t>
  </si>
  <si>
    <t>Freight Reliability Cost</t>
  </si>
  <si>
    <t>2016$/hour</t>
  </si>
  <si>
    <t>Association of American Railroads, "Estimate of Direct Delay Costs per Freight Train Hour", provided by W Thompson on 9/28/2017</t>
  </si>
  <si>
    <t>BCA_75th-Street-CIP-&amp;-B9_INFRA_2017-11-02.xlsx</t>
  </si>
  <si>
    <t>Shipper Cost</t>
  </si>
  <si>
    <t>2014$/ton-mile</t>
  </si>
  <si>
    <t>Congressional Budget Office 2015 Pricing Freight Transport to Account for External Costs, Table A-4</t>
  </si>
  <si>
    <t>http://www.cbo.gov/sites/default/files/114th-congress-2015-2016/workingpaper/50049-Freight_Transport_Working_Paper-2.pdf</t>
  </si>
  <si>
    <t>Rail</t>
  </si>
  <si>
    <t>Truck Payload</t>
  </si>
  <si>
    <t>U.S. Department of Transportation. Comprehensive Truck Size and Weight Study. Vol 2, Chapter 3. September, 2000. Values based on 5-axle truck-trailer.  Accessed at http://www.fhwa.dot.gov/reports/tswstudy/tswfinal.htm</t>
  </si>
  <si>
    <t>http://www.fhwa.dot.gov/reports/tswstudy/tswfinal.htm</t>
  </si>
  <si>
    <t>Truck Type</t>
  </si>
  <si>
    <r>
      <t xml:space="preserve">Payload Capacity </t>
    </r>
    <r>
      <rPr>
        <i/>
        <sz val="11"/>
        <color theme="1"/>
        <rFont val="Calibri"/>
        <family val="2"/>
        <scheme val="minor"/>
      </rPr>
      <t>(pounds)</t>
    </r>
  </si>
  <si>
    <t>Platform/Flatbed</t>
  </si>
  <si>
    <t>Van</t>
  </si>
  <si>
    <t>Grain Body</t>
  </si>
  <si>
    <t>Dump Truck</t>
  </si>
  <si>
    <t>Tank Body</t>
  </si>
  <si>
    <t>Passenger Rail Parameters</t>
  </si>
  <si>
    <t xml:space="preserve">Bureau of Transportation Statistics. Railroad Passenger Safety Data. </t>
  </si>
  <si>
    <t>https://www.bts.gov/content/railroad-passenger-safety-data</t>
  </si>
  <si>
    <t>Train Miles (millions)</t>
  </si>
  <si>
    <t>1M passenger train-miles</t>
  </si>
  <si>
    <t>persons/100M train-miles</t>
  </si>
  <si>
    <t>Fuel Consumption Rates</t>
  </si>
  <si>
    <t>Rail Fuel Consumption Rates</t>
  </si>
  <si>
    <t>Locomotive Idle Fuel Consumption</t>
  </si>
  <si>
    <t>gallons/hr</t>
  </si>
  <si>
    <t>Argonne National Laboratory. 2002. Railroad and Locomotive Technology Roadmap. Page 20</t>
  </si>
  <si>
    <t>https://publications.anl.gov/anlpubs/2003/02/45512.pdf</t>
  </si>
  <si>
    <t>Freight Rail Fuel Consumption</t>
  </si>
  <si>
    <t>ton-miles/gallon</t>
  </si>
  <si>
    <t>Association of American Railroads. 2019. The Environmental Benefits of Moving Freight by Rail</t>
  </si>
  <si>
    <t>https://www.aar.org/wp-content/uploads/2018/07/AAR-Environmental-Benefits-Movig-Freight-by-Rail.pdf</t>
  </si>
  <si>
    <t>Amtrak</t>
  </si>
  <si>
    <t>Bureau of Transportation Statistics. 2018. Amtrak Fuel Consumption and Travel</t>
  </si>
  <si>
    <t>https://www.bts.gov/content/amtrak-fuel-consumption-and-travel-1</t>
  </si>
  <si>
    <t>Electric</t>
  </si>
  <si>
    <t>million of kWhs</t>
  </si>
  <si>
    <t>million gallons</t>
  </si>
  <si>
    <t>Train Miles</t>
  </si>
  <si>
    <t>millions of miles</t>
  </si>
  <si>
    <t>Diesel Conversion</t>
  </si>
  <si>
    <t>kWh/gallon</t>
  </si>
  <si>
    <t>American Bus Association. 2014. Updated Comparison of Energy Use and CO2 Emissions from Different Transportation Modes. Page 2</t>
  </si>
  <si>
    <t>https://www.buses.org/assets/images/uploads/general/Report%20-%20Energy%20Use%20and%20Emissions.pdf</t>
  </si>
  <si>
    <t>Amtrak Fuel Consumption</t>
  </si>
  <si>
    <t>train-miles/gallon</t>
  </si>
  <si>
    <t>Auto Fuel Consumption Rates</t>
  </si>
  <si>
    <t xml:space="preserve">California Department of Transportation Life-Cycle Benefit-Cost Analysis Model, Cal-B/C V6.2 Emissions Tables. </t>
  </si>
  <si>
    <t>http://www.dot.ca.gov/hq/tpp/offices/eab/LCBC_Analysis_Model.html</t>
  </si>
  <si>
    <t>Speed</t>
  </si>
  <si>
    <t>gallons/mi</t>
  </si>
  <si>
    <t>Emission Factors</t>
  </si>
  <si>
    <t>Locomotive</t>
  </si>
  <si>
    <t>United States Environmental Protection Agency. 2009. Emissions Factors for Locomotives</t>
  </si>
  <si>
    <t>https://nepis.epa.gov/Exe/ZyPDF.cgi/P100500B.PDF?Dockey=P100500B.PDF</t>
  </si>
  <si>
    <t>Large Linehaul</t>
  </si>
  <si>
    <t>Hydrocarbon (HC)</t>
  </si>
  <si>
    <t>g/gallon</t>
  </si>
  <si>
    <t>Nitrogen oxides (NOx)</t>
  </si>
  <si>
    <t>Particulate matter (PM10)</t>
  </si>
  <si>
    <t>Large Switch</t>
  </si>
  <si>
    <t>Small Railroads</t>
  </si>
  <si>
    <t>Passenger/Commuter</t>
  </si>
  <si>
    <t>Average</t>
  </si>
  <si>
    <t>CO2 Emissions Factor</t>
  </si>
  <si>
    <t>https://www.eia.gov/environment/emissions/co2_vol_mass.php</t>
  </si>
  <si>
    <t>Average Vehicle Emissions</t>
  </si>
  <si>
    <t xml:space="preserve">U.S. Environmental Protection Agency.  "Average Annual Emissions and Fuel Consumption for Gasoline-Fueled Passenger Cars and Light Trucks" (EPA-420-F-08-024, December 2011). </t>
  </si>
  <si>
    <t>https://nepis.epa.gov/Exe/ZyNET.exe/P100EVXP.txt?ZyActionD=ZyDocument&amp;Client=EPA&amp;Index=2006%20Thru%202010&amp;Docs=&amp;Query=&amp;Time=&amp;EndTime=&amp;SearchMethod=1&amp;TocRestrict=n&amp;Toc=&amp;TocEntry=&amp;QField=&amp;QFieldYear=&amp;QFieldMonth=&amp;QFieldDay=&amp;UseQField=&amp;IntQFieldOp=0&amp;ExtQFieldOp=0&amp;XmlQuery=&amp;File=D%3A%5CZYFILES%5CINDEX%20DATA%5C06THRU10%5CTXT%5C00000033%5CP100EVXP.txt&amp;User=ANONYMOUS&amp;Password=anonymous&amp;SortMethod=h%7C-&amp;MaximumDocuments=1&amp;FuzzyDegree=0&amp;ImageQuality=r75g8/r75g8/x150y150g16/i425&amp;Display=hpfr&amp;DefSeekPage=x&amp;SearchBack=ZyActionL&amp;Back=ZyActionS&amp;BackDesc=Results%20page&amp;MaximumPages=1&amp;ZyEntry=4</t>
  </si>
  <si>
    <t>grams/mile</t>
  </si>
  <si>
    <t>Volatile Organic Compounds (VOCs)</t>
  </si>
  <si>
    <t xml:space="preserve">U.S. Environmental Protection Agency: Average Heavy-Duty Truck Emission Rates by GVW Class.  Fleet assumed Diesel Tier VIIIa 60,000 lb max </t>
  </si>
  <si>
    <t>https://nepis.epa.gov/Exe/ZyNET.exe/P100EVY6.txt?ZyActionD=ZyDocument&amp;Client=EPA&amp;Index=2006%20Thru%202010&amp;Docs=&amp;Query=&amp;Time=&amp;EndTime=&amp;SearchMethod=1&amp;TocRestrict=n&amp;Toc=&amp;TocEntry=&amp;QField=&amp;QFieldYear=&amp;QFieldMonth=&amp;QFieldDay=&amp;UseQField=&amp;IntQFieldOp=0&amp;ExtQFieldOp=0&amp;XmlQuery=&amp;File=D%3A%5CZYFILES%5CINDEX%20DATA%5C06THRU10%5CTXT%5C00000033%5CP100EVY6.txt&amp;User=ANONYMOUS&amp;Password=anonymous&amp;SortMethod=h%7C-&amp;MaximumDocuments=1&amp;FuzzyDegree=0&amp;ImageQuality=r75g8/r75g8/x150y150g16/i425&amp;Display=hpfr&amp;DefSeekPage=x&amp;SearchBack=ZyActionL&amp;Back=ZyActionS&amp;BackDesc=Results%20page&amp;MaximumPages=1&amp;ZyEntry=5</t>
  </si>
  <si>
    <t>Vehicle Emissions by Travel Speed</t>
  </si>
  <si>
    <t>Caltrans. The California Life-Cycle Benefit/Cost Analysis Model. Emissions Calculator</t>
  </si>
  <si>
    <t>https://dot.ca.gov/programs/transportation-planning/division-of-transportation-planning/data-analytics-services/transportation-economics</t>
  </si>
  <si>
    <t>Carbon Dioxide (CO2)</t>
  </si>
  <si>
    <t>Nitrogen Oxides (NOx)</t>
  </si>
  <si>
    <t>Particulate Matter (PM2.5)</t>
  </si>
  <si>
    <t>Sulfur Oxides (SOx)</t>
  </si>
  <si>
    <t>Build (Detour)</t>
  </si>
  <si>
    <t>Fire &amp; EMS</t>
  </si>
  <si>
    <t>Current Days per Year</t>
  </si>
  <si>
    <t>Anticipated Days per Year 2050</t>
  </si>
  <si>
    <t>Anticipated Days per Year 2035</t>
  </si>
  <si>
    <t>AADT</t>
  </si>
  <si>
    <t>Detour Probability due to Flooding</t>
  </si>
  <si>
    <t>Total Detour Probability (No Build)</t>
  </si>
  <si>
    <t>Construction Cost</t>
  </si>
  <si>
    <t>Total Cost</t>
  </si>
  <si>
    <t>Flooding Probability is in relation to the lowest point of the structure (HAT + 1.4). Anticipating a 1ft rise in sea level by 2050 (NOAA) and a no build scenario the lowest point of structure would be HAT + 0.4. In 2022, HAT + 0.4 was exceeded 48 times. the difference between current and future frequency was split halfway through the NOAA anaylsis period (2035) to show represent the gradual increase in sea level rise between now and 2050.  https://waterdata.usgs.gov/nwis/wys_rpt?dv_ts_ids=63780_63781&amp;wys_water_yr=2022&amp;site_no=01037050&amp;agency_cd=USGS&amp;adr_water_years=2010%2C2011%2C2012%2C2013%2C2014%2C2015%2C2016%2C2017%2C2018%2C2019%2C2020%2C2021%2C2022&amp;referred_module=</t>
  </si>
  <si>
    <t>2023$/year</t>
  </si>
  <si>
    <t>East Side Road Addison</t>
  </si>
  <si>
    <t>Preliminary Engineering and ROW</t>
  </si>
  <si>
    <r>
      <t>Total</t>
    </r>
    <r>
      <rPr>
        <vertAlign val="superscript"/>
        <sz val="12"/>
        <color theme="1"/>
        <rFont val="Times New Roman"/>
        <family val="1"/>
      </rPr>
      <t>#</t>
    </r>
  </si>
  <si>
    <r>
      <rPr>
        <vertAlign val="superscript"/>
        <sz val="9"/>
        <color theme="1"/>
        <rFont val="Times New Roman"/>
        <family val="1"/>
      </rPr>
      <t>#</t>
    </r>
    <r>
      <rPr>
        <sz val="9"/>
        <color theme="1"/>
        <rFont val="Times New Roman"/>
        <family val="1"/>
      </rPr>
      <t xml:space="preserve"> in 2020 dollars</t>
    </r>
  </si>
  <si>
    <t>Benefit-Cost Calculations for MaineDOT's Resiliency Improvements to East Side Road in Addison, Maine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</si>
</sst>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6" formatCode="&quot;$&quot;#,##0_);[Red]\(&quot;$&quot;#,##0\)"/>
    <numFmt numFmtId="8" formatCode="&quot;$&quot;#,##0.00_);[Red]\(&quot;$&quot;#,##0.00\)"/>
    <numFmt numFmtId="44" formatCode="_(&quot;$&quot;* #,##0.00_);_(&quot;$&quot;* \(#,##0.00\);_(&quot;$&quot;* &quot;-&quot;??_);_(@_)"/>
    <numFmt numFmtId="43" formatCode="_(* #,##0.00_);_(* \(#,##0.00\);_(* &quot;-&quot;??_);_(@_)"/>
    <numFmt numFmtId="164" formatCode="#,##0.00%;[Red]\(#,##0.00%\);&quot;-&quot;"/>
    <numFmt numFmtId="165" formatCode="#,##0;[Red]\(#,##0\);&quot;-&quot;"/>
    <numFmt numFmtId="166" formatCode="#,##0.00;[Red]\(#,##0.00\);&quot;-&quot;"/>
    <numFmt numFmtId="167" formatCode="_(* #,##0_);_(* \(#,##0\)"/>
    <numFmt numFmtId="168" formatCode="mmm\-yyyy"/>
    <numFmt numFmtId="169" formatCode="dd\ mmm\ yy"/>
    <numFmt numFmtId="170" formatCode="#,##0;\(#,##0\)"/>
    <numFmt numFmtId="171" formatCode="#,##0;\-#,##0;\-"/>
    <numFmt numFmtId="172" formatCode="#,##0_ ;[Red]\(#,##0\);\-\ "/>
    <numFmt numFmtId="173" formatCode="#,##0;\(#,##0\);\-"/>
    <numFmt numFmtId="174" formatCode="&quot;þ&quot;;&quot;ý&quot;;&quot;¨&quot;"/>
    <numFmt numFmtId="175" formatCode="&quot;þ&quot;;;&quot;o&quot;;"/>
    <numFmt numFmtId="176" formatCode="#,##0.00\ ;[Red]\(#,##0.00\)"/>
    <numFmt numFmtId="177" formatCode="###0.00_)"/>
    <numFmt numFmtId="178" formatCode="#,##0_)"/>
    <numFmt numFmtId="179" formatCode="#,##0_);\(#,##0\);&quot;- &quot;;&quot;  &quot;@"/>
    <numFmt numFmtId="180" formatCode="_-* #,##0_-;\-* #,##0_-;_-* &quot;-&quot;_-;_-@_-"/>
    <numFmt numFmtId="181" formatCode="_-* #,##0.00_-;\-* #,##0.00_-;_-* &quot;-&quot;??_-;_-@_-"/>
    <numFmt numFmtId="182" formatCode="[Green]&quot;é&quot;;[Red]&quot;ê&quot;;&quot;ù&quot;;"/>
    <numFmt numFmtId="183" formatCode="_([$€-2]* #,##0.00_);_([$€-2]* \(#,##0.00\);_([$€-2]* &quot;-&quot;??_)"/>
    <numFmt numFmtId="184" formatCode="#,##0;\(#,##0\);0"/>
    <numFmt numFmtId="185" formatCode="_(* #,##0.0_%_);_(* \(#,##0.0_%\);_(* &quot; - &quot;_%_);_(@_)"/>
    <numFmt numFmtId="186" formatCode="_(* #,##0.0%_);_(* \(#,##0.0%\);_(* &quot; - &quot;\%_);_(@_)"/>
    <numFmt numFmtId="187" formatCode="_(* #,##0.0_);_(* \(#,##0.0\);_(* &quot; - &quot;_);_(@_)"/>
    <numFmt numFmtId="188" formatCode="_(* #,##0.00_);_(* \(#,##0.00\);_(* &quot; - &quot;_);_(@_)"/>
    <numFmt numFmtId="189" formatCode="_(* #,##0.000_);_(* \(#,##0.000\);_(* &quot; - &quot;_);_(@_)"/>
    <numFmt numFmtId="190" formatCode="#,##0;\(#,##0\);&quot;-&quot;"/>
    <numFmt numFmtId="191" formatCode="#,##0.0000_);\(#,##0.0000\);&quot;- &quot;;&quot;  &quot;@"/>
    <numFmt numFmtId="192" formatCode="#,##0\ ;[Red]\(#,##0\);\-\ "/>
    <numFmt numFmtId="193" formatCode="&quot;Lookup&quot;\ 0"/>
    <numFmt numFmtId="194" formatCode="###0_);\(###0\);&quot;- &quot;;&quot;  &quot;@"/>
    <numFmt numFmtId="195" formatCode="_-&quot;£&quot;* #,##0_-;\-&quot;£&quot;* #,##0_-;_-&quot;£&quot;* &quot;-&quot;_-;_-@_-"/>
    <numFmt numFmtId="196" formatCode="_-&quot;£&quot;* #,##0.00_-;\-&quot;£&quot;* #,##0.00_-;_-&quot;£&quot;* &quot;-&quot;??_-;_-@_-"/>
    <numFmt numFmtId="197" formatCode="&quot;$&quot;#,##0"/>
    <numFmt numFmtId="198" formatCode="0.000"/>
    <numFmt numFmtId="199" formatCode="0.0000"/>
    <numFmt numFmtId="200" formatCode="&quot;$&quot;#,##0.00"/>
    <numFmt numFmtId="201" formatCode="#,##0.000"/>
    <numFmt numFmtId="202" formatCode="&quot;$&quot;#,##0.000"/>
    <numFmt numFmtId="203" formatCode="0.0"/>
    <numFmt numFmtId="204" formatCode="#0.0000"/>
    <numFmt numFmtId="205" formatCode="0.00000"/>
    <numFmt numFmtId="206" formatCode="_(* #,##0_);_(* \(#,##0\);_(* &quot;-&quot;??_);_(@_)"/>
    <numFmt numFmtId="207" formatCode="#,##0.0000"/>
    <numFmt numFmtId="208" formatCode="[$£-809]#,##0.000"/>
    <numFmt numFmtId="209" formatCode="[$$-409]#,##0"/>
    <numFmt numFmtId="210" formatCode="#,##0\ "/>
    <numFmt numFmtId="211" formatCode="_(* #,##0.0_);_(* \(#,##0.0\);_(* &quot;-&quot;??_);_(@_)"/>
    <numFmt numFmtId="212" formatCode="0.0_W"/>
    <numFmt numFmtId="213" formatCode="0.00_)"/>
    <numFmt numFmtId="214" formatCode="#,##0.0"/>
    <numFmt numFmtId="215" formatCode="_(* #,##0.000_);_(* \(#,##0.000\);_(* &quot;-&quot;??_);_(@_)"/>
    <numFmt numFmtId="216" formatCode="&quot;$&quot;#,##0.000_);[Red]\(&quot;$&quot;#,##0.000\)"/>
    <numFmt numFmtId="217" formatCode="_(* #,##0.0000_);_(* \(#,##0.0000\);_(* &quot;-&quot;??_);_(@_)"/>
    <numFmt numFmtId="218" formatCode="&quot;$&quot;#,##0.0"/>
    <numFmt numFmtId="219" formatCode="0.0%"/>
    <numFmt numFmtId="220" formatCode="&quot;$&quot;#,##0.0000_);[Red]\(&quot;$&quot;#,##0.0000\)"/>
    <numFmt numFmtId="221" formatCode="#,##0.000000"/>
    <numFmt numFmtId="222" formatCode="#,##0;[Red]#,##0"/>
  </numFmts>
  <fonts count="17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4"/>
      <color theme="1"/>
      <name val="Calibri"/>
      <family val="2"/>
      <scheme val="minor"/>
    </font>
    <font>
      <sz val="11"/>
      <name val="Calibri"/>
      <family val="2"/>
      <scheme val="minor"/>
    </font>
    <font>
      <sz val="11"/>
      <color theme="3"/>
      <name val="Calibri"/>
      <family val="2"/>
      <scheme val="minor"/>
    </font>
    <font>
      <sz val="11"/>
      <color theme="9" tint="-0.249977111117893"/>
      <name val="Calibri"/>
      <family val="2"/>
      <scheme val="minor"/>
    </font>
    <font>
      <sz val="11"/>
      <name val="Times New Roman"/>
      <family val="1"/>
    </font>
    <font>
      <sz val="10"/>
      <name val="Arial"/>
      <family val="2"/>
    </font>
    <font>
      <sz val="10"/>
      <name val="Book Antiqua"/>
      <family val="1"/>
    </font>
    <font>
      <b/>
      <sz val="9"/>
      <name val="Helv"/>
    </font>
    <font>
      <sz val="10"/>
      <color indexed="12"/>
      <name val="Arial"/>
      <family val="2"/>
    </font>
    <font>
      <sz val="10"/>
      <name val="MS Sans Serif"/>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1"/>
      <name val="Arial"/>
      <family val="2"/>
    </font>
    <font>
      <sz val="14"/>
      <name val="Wingdings"/>
      <charset val="2"/>
    </font>
    <font>
      <sz val="22"/>
      <color indexed="12"/>
      <name val="Wingdings"/>
      <charset val="2"/>
    </font>
    <font>
      <sz val="22"/>
      <name val="Wingdings"/>
      <charset val="2"/>
    </font>
    <font>
      <sz val="12"/>
      <name val="Helv"/>
    </font>
    <font>
      <b/>
      <u val="singleAccounting"/>
      <sz val="11"/>
      <name val="Arial"/>
      <family val="2"/>
    </font>
    <font>
      <sz val="10"/>
      <color theme="1"/>
      <name val="Calibri"/>
      <family val="2"/>
      <scheme val="minor"/>
    </font>
    <font>
      <sz val="12"/>
      <color theme="1"/>
      <name val="Arial"/>
      <family val="2"/>
    </font>
    <font>
      <sz val="10"/>
      <color theme="1"/>
      <name val="Arial"/>
      <family val="2"/>
    </font>
    <font>
      <b/>
      <sz val="8"/>
      <color indexed="10"/>
      <name val="Arial"/>
      <family val="2"/>
    </font>
    <font>
      <b/>
      <sz val="16"/>
      <color indexed="9"/>
      <name val="Arial"/>
      <family val="2"/>
    </font>
    <font>
      <b/>
      <sz val="16"/>
      <name val="Arial"/>
      <family val="2"/>
    </font>
    <font>
      <b/>
      <sz val="12"/>
      <name val="Helv"/>
    </font>
    <font>
      <sz val="10"/>
      <name val="BERNHARD"/>
    </font>
    <font>
      <sz val="10"/>
      <color indexed="50"/>
      <name val="Arial"/>
      <family val="2"/>
    </font>
    <font>
      <sz val="10"/>
      <name val="Helv"/>
    </font>
    <font>
      <sz val="9"/>
      <name val="Helv"/>
    </font>
    <font>
      <vertAlign val="superscript"/>
      <sz val="12"/>
      <name val="Helv"/>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b/>
      <sz val="10"/>
      <name val="Arial"/>
      <family val="2"/>
    </font>
    <font>
      <sz val="10"/>
      <name val="Helvetica"/>
      <family val="2"/>
    </font>
    <font>
      <sz val="10"/>
      <color indexed="18"/>
      <name val="Arial"/>
      <family val="2"/>
    </font>
    <font>
      <sz val="10"/>
      <color indexed="23"/>
      <name val="Arial"/>
      <family val="2"/>
    </font>
    <font>
      <b/>
      <sz val="12"/>
      <name val="Arial"/>
      <family val="2"/>
    </font>
    <font>
      <b/>
      <u/>
      <sz val="16"/>
      <color indexed="10"/>
      <name val="Palatino"/>
      <family val="1"/>
    </font>
    <font>
      <b/>
      <sz val="10"/>
      <name val="Helv"/>
    </font>
    <font>
      <sz val="8.5"/>
      <name val="Helv"/>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rgb="FF000000"/>
      <name val="Times New Roman"/>
      <family val="1"/>
    </font>
    <font>
      <sz val="12"/>
      <color theme="1"/>
      <name val="Calibri"/>
      <family val="2"/>
      <scheme val="minor"/>
    </font>
    <font>
      <sz val="10"/>
      <color indexed="54"/>
      <name val="Arial"/>
      <family val="2"/>
    </font>
    <font>
      <sz val="9"/>
      <color indexed="8"/>
      <name val="Arial"/>
      <family val="2"/>
    </font>
    <font>
      <sz val="10"/>
      <name val="Times New Roman"/>
      <family val="1"/>
    </font>
    <font>
      <sz val="8"/>
      <name val="Arial"/>
      <family val="2"/>
    </font>
    <font>
      <sz val="8"/>
      <name val="Helvetica"/>
      <family val="2"/>
    </font>
    <font>
      <sz val="8"/>
      <name val="Helv"/>
    </font>
    <font>
      <sz val="10"/>
      <color indexed="19"/>
      <name val="Arial"/>
      <family val="2"/>
    </font>
    <font>
      <b/>
      <sz val="14"/>
      <name val="Helv"/>
    </font>
    <font>
      <b/>
      <sz val="16"/>
      <color indexed="24"/>
      <name val="Univers 45 Light"/>
      <family val="2"/>
    </font>
    <font>
      <b/>
      <sz val="14"/>
      <name val="Arial"/>
      <family val="2"/>
    </font>
    <font>
      <sz val="10"/>
      <color indexed="10"/>
      <name val="Arial"/>
      <family val="2"/>
    </font>
    <font>
      <b/>
      <sz val="10"/>
      <color indexed="57"/>
      <name val="Arial"/>
      <family val="2"/>
    </font>
    <font>
      <b/>
      <sz val="24"/>
      <name val="Helvetica"/>
      <family val="2"/>
    </font>
    <font>
      <b/>
      <sz val="11"/>
      <name val="Calibri"/>
      <family val="2"/>
      <scheme val="minor"/>
    </font>
    <font>
      <u/>
      <sz val="11"/>
      <color theme="1"/>
      <name val="Calibri"/>
      <family val="2"/>
      <scheme val="minor"/>
    </font>
    <font>
      <i/>
      <sz val="11"/>
      <color theme="3"/>
      <name val="Calibri"/>
      <family val="2"/>
      <scheme val="minor"/>
    </font>
    <font>
      <i/>
      <sz val="11"/>
      <color theme="0" tint="-0.499984740745262"/>
      <name val="Calibri"/>
      <family val="2"/>
      <scheme val="minor"/>
    </font>
    <font>
      <i/>
      <sz val="11"/>
      <color theme="1"/>
      <name val="Calibri"/>
      <family val="2"/>
      <scheme val="minor"/>
    </font>
    <font>
      <i/>
      <sz val="11"/>
      <name val="Calibri"/>
      <family val="2"/>
      <scheme val="minor"/>
    </font>
    <font>
      <b/>
      <sz val="10"/>
      <color indexed="12"/>
      <name val="Arial"/>
      <family val="2"/>
    </font>
    <font>
      <vertAlign val="subscript"/>
      <sz val="11"/>
      <color theme="1"/>
      <name val="Calibri"/>
      <family val="2"/>
      <scheme val="minor"/>
    </font>
    <font>
      <sz val="11"/>
      <color theme="1"/>
      <name val="Calibri"/>
      <family val="2"/>
    </font>
    <font>
      <i/>
      <sz val="11"/>
      <color theme="1"/>
      <name val="Calibri"/>
      <family val="2"/>
    </font>
    <font>
      <sz val="11"/>
      <color theme="3"/>
      <name val="Calibri"/>
      <family val="2"/>
    </font>
    <font>
      <sz val="11"/>
      <color theme="5"/>
      <name val="Calibri"/>
      <family val="2"/>
      <scheme val="minor"/>
    </font>
    <font>
      <sz val="11"/>
      <color theme="7"/>
      <name val="Calibri"/>
      <family val="2"/>
      <scheme val="minor"/>
    </font>
    <font>
      <sz val="11"/>
      <color theme="0" tint="-0.499984740745262"/>
      <name val="Calibri"/>
      <family val="2"/>
      <scheme val="minor"/>
    </font>
    <font>
      <vertAlign val="subscript"/>
      <sz val="10"/>
      <color theme="1"/>
      <name val="Arial"/>
      <family val="2"/>
    </font>
    <font>
      <sz val="10"/>
      <name val="Arial"/>
      <family val="2"/>
    </font>
    <font>
      <sz val="11"/>
      <color theme="1"/>
      <name val="Arial"/>
      <family val="2"/>
    </font>
    <font>
      <sz val="12"/>
      <name val="Arial"/>
      <family val="2"/>
    </font>
    <font>
      <u/>
      <sz val="11"/>
      <color theme="10"/>
      <name val="Calibri"/>
      <family val="2"/>
    </font>
    <font>
      <u/>
      <sz val="10"/>
      <color indexed="12"/>
      <name val="Arial"/>
      <family val="2"/>
    </font>
    <font>
      <sz val="11"/>
      <color theme="3"/>
      <name val="Arial"/>
      <family val="2"/>
    </font>
    <font>
      <u/>
      <sz val="10"/>
      <color theme="10"/>
      <name val="Arial"/>
      <family val="2"/>
    </font>
    <font>
      <u/>
      <sz val="11"/>
      <color theme="3"/>
      <name val="Arial"/>
      <family val="2"/>
    </font>
    <font>
      <sz val="11"/>
      <color indexed="8"/>
      <name val="Calibri"/>
      <family val="2"/>
      <scheme val="minor"/>
    </font>
    <font>
      <b/>
      <sz val="12"/>
      <color theme="1"/>
      <name val="Calibri"/>
      <family val="2"/>
      <scheme val="minor"/>
    </font>
    <font>
      <b/>
      <sz val="14"/>
      <color theme="1"/>
      <name val="Calibri"/>
      <family val="2"/>
      <scheme val="minor"/>
    </font>
    <font>
      <sz val="14"/>
      <color theme="3"/>
      <name val="Calibri"/>
      <family val="2"/>
      <scheme val="minor"/>
    </font>
    <font>
      <sz val="12"/>
      <color theme="1"/>
      <name val="Calibri"/>
      <family val="2"/>
    </font>
    <font>
      <b/>
      <i/>
      <sz val="11"/>
      <color theme="1"/>
      <name val="Calibri"/>
      <family val="2"/>
      <scheme val="minor"/>
    </font>
    <font>
      <b/>
      <sz val="11"/>
      <color theme="9" tint="-0.249977111117893"/>
      <name val="Calibri"/>
      <family val="2"/>
      <scheme val="minor"/>
    </font>
    <font>
      <b/>
      <sz val="16"/>
      <color theme="3"/>
      <name val="Calibri"/>
      <family val="2"/>
      <scheme val="minor"/>
    </font>
    <font>
      <sz val="10"/>
      <name val="Arial"/>
      <family val="2"/>
    </font>
    <font>
      <sz val="10"/>
      <color indexed="8"/>
      <name val="Arial"/>
      <family val="2"/>
    </font>
    <font>
      <sz val="9"/>
      <color indexed="8"/>
      <name val="Calibri"/>
      <family val="2"/>
    </font>
    <font>
      <sz val="10"/>
      <name val="Tahoma"/>
      <family val="2"/>
    </font>
    <font>
      <b/>
      <i/>
      <sz val="16"/>
      <name val="Helv"/>
    </font>
    <font>
      <sz val="10"/>
      <color theme="0"/>
      <name val="Arial"/>
      <family val="2"/>
    </font>
    <font>
      <sz val="12"/>
      <color theme="0"/>
      <name val="Arial"/>
      <family val="2"/>
    </font>
    <font>
      <sz val="12"/>
      <color theme="0"/>
      <name val="Arial Narrow"/>
      <family val="2"/>
    </font>
    <font>
      <sz val="11"/>
      <color theme="0"/>
      <name val="Times New Roman"/>
      <family val="2"/>
    </font>
    <font>
      <sz val="11"/>
      <color rgb="FF9C0006"/>
      <name val="Times New Roman"/>
      <family val="2"/>
    </font>
    <font>
      <b/>
      <sz val="12"/>
      <color rgb="FFFA7D00"/>
      <name val="Arial"/>
      <family val="2"/>
    </font>
    <font>
      <b/>
      <sz val="12"/>
      <color rgb="FFFA7D00"/>
      <name val="Arial Narrow"/>
      <family val="2"/>
    </font>
    <font>
      <sz val="10"/>
      <color theme="1"/>
      <name val="Tahoma"/>
      <family val="2"/>
    </font>
    <font>
      <sz val="12"/>
      <color theme="1"/>
      <name val="Arial Narrow"/>
      <family val="2"/>
    </font>
    <font>
      <b/>
      <sz val="13"/>
      <color theme="3"/>
      <name val="Arial"/>
      <family val="2"/>
    </font>
    <font>
      <b/>
      <sz val="13"/>
      <color theme="3"/>
      <name val="Arial Narrow"/>
      <family val="2"/>
    </font>
    <font>
      <u/>
      <sz val="11"/>
      <color theme="10"/>
      <name val="Calibri"/>
      <family val="2"/>
      <scheme val="minor"/>
    </font>
    <font>
      <sz val="12"/>
      <color rgb="FF3F3F76"/>
      <name val="Arial"/>
      <family val="2"/>
    </font>
    <font>
      <sz val="12"/>
      <color rgb="FF3F3F76"/>
      <name val="Arial Narrow"/>
      <family val="2"/>
    </font>
    <font>
      <sz val="10"/>
      <color theme="4"/>
      <name val="Arial"/>
      <family val="2"/>
    </font>
    <font>
      <sz val="11"/>
      <color rgb="FF000000"/>
      <name val="Calibri"/>
      <family val="2"/>
      <scheme val="minor"/>
    </font>
    <font>
      <sz val="12"/>
      <color theme="1"/>
      <name val="Times New Roman"/>
      <family val="2"/>
    </font>
    <font>
      <sz val="10"/>
      <color theme="1"/>
      <name val="Arial Narrow"/>
      <family val="2"/>
    </font>
    <font>
      <b/>
      <sz val="12"/>
      <color theme="5"/>
      <name val="Tahoma"/>
      <family val="2"/>
    </font>
    <font>
      <b/>
      <sz val="11"/>
      <color theme="1"/>
      <name val="Times New Roman"/>
      <family val="2"/>
    </font>
    <font>
      <sz val="18"/>
      <color theme="3"/>
      <name val="Cambria"/>
      <family val="2"/>
      <scheme val="major"/>
    </font>
    <font>
      <b/>
      <sz val="9"/>
      <color indexed="8"/>
      <name val="Calibri"/>
      <family val="2"/>
    </font>
    <font>
      <b/>
      <sz val="12"/>
      <color indexed="30"/>
      <name val="Calibri"/>
      <family val="2"/>
    </font>
    <font>
      <b/>
      <sz val="11"/>
      <color rgb="FF000000"/>
      <name val="Calibri"/>
      <family val="2"/>
    </font>
    <font>
      <sz val="11"/>
      <color rgb="FF000000"/>
      <name val="Calibri"/>
      <family val="2"/>
    </font>
    <font>
      <i/>
      <sz val="12"/>
      <color theme="1"/>
      <name val="Calibri"/>
      <family val="2"/>
      <scheme val="minor"/>
    </font>
    <font>
      <sz val="11"/>
      <color theme="9"/>
      <name val="Calibri"/>
      <family val="2"/>
      <scheme val="minor"/>
    </font>
    <font>
      <i/>
      <sz val="11"/>
      <color theme="5"/>
      <name val="Calibri"/>
      <family val="2"/>
      <scheme val="minor"/>
    </font>
    <font>
      <sz val="8"/>
      <name val="Calibri"/>
      <family val="2"/>
      <scheme val="minor"/>
    </font>
    <font>
      <b/>
      <sz val="14"/>
      <name val="Calibri"/>
      <family val="2"/>
      <scheme val="minor"/>
    </font>
    <font>
      <b/>
      <sz val="11"/>
      <color theme="4"/>
      <name val="Calibri"/>
      <family val="2"/>
      <scheme val="minor"/>
    </font>
    <font>
      <b/>
      <sz val="11"/>
      <color theme="5"/>
      <name val="Calibri"/>
      <family val="2"/>
      <scheme val="minor"/>
    </font>
    <font>
      <sz val="12"/>
      <color theme="1"/>
      <name val="Times New Roman"/>
      <family val="1"/>
    </font>
    <font>
      <b/>
      <sz val="12"/>
      <color theme="1"/>
      <name val="Times New Roman"/>
      <family val="1"/>
    </font>
    <font>
      <i/>
      <sz val="12"/>
      <color theme="1"/>
      <name val="Times New Roman"/>
      <family val="1"/>
    </font>
    <font>
      <vertAlign val="superscript"/>
      <sz val="12"/>
      <color theme="1"/>
      <name val="Times New Roman"/>
      <family val="1"/>
    </font>
    <font>
      <sz val="9"/>
      <color theme="1"/>
      <name val="Times New Roman"/>
      <family val="1"/>
    </font>
    <font>
      <vertAlign val="superscript"/>
      <sz val="9"/>
      <color theme="1"/>
      <name val="Times New Roman"/>
      <family val="1"/>
    </font>
  </fonts>
  <fills count="8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indexed="13"/>
        <bgColor indexed="64"/>
      </patternFill>
    </fill>
    <fill>
      <patternFill patternType="solid">
        <fgColor indexed="43"/>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22"/>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solid">
        <fgColor indexed="22"/>
        <bgColor indexed="55"/>
      </patternFill>
    </fill>
    <fill>
      <patternFill patternType="solid">
        <fgColor indexed="24"/>
        <bgColor indexed="64"/>
      </patternFill>
    </fill>
    <fill>
      <patternFill patternType="darkUp">
        <fgColor indexed="8"/>
        <bgColor indexed="13"/>
      </patternFill>
    </fill>
    <fill>
      <patternFill patternType="solid">
        <fgColor indexed="11"/>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01FF00"/>
        <bgColor indexed="64"/>
      </patternFill>
    </fill>
    <fill>
      <patternFill patternType="solid">
        <fgColor rgb="FFFF3333"/>
        <bgColor indexed="64"/>
      </patternFill>
    </fill>
    <fill>
      <patternFill patternType="solid">
        <fgColor rgb="FFFFCCCC"/>
        <bgColor indexed="64"/>
      </patternFill>
    </fill>
    <fill>
      <patternFill patternType="solid">
        <fgColor rgb="FFFF9999"/>
        <bgColor indexed="64"/>
      </patternFill>
    </fill>
    <fill>
      <patternFill patternType="solid">
        <fgColor rgb="FFFF6666"/>
        <bgColor indexed="64"/>
      </patternFill>
    </fill>
    <fill>
      <patternFill patternType="solid">
        <fgColor rgb="FFCC6666"/>
        <bgColor indexed="64"/>
      </patternFill>
    </fill>
    <fill>
      <patternFill patternType="solid">
        <fgColor rgb="FFCCFFFF"/>
        <bgColor indexed="64"/>
      </patternFill>
    </fill>
    <fill>
      <patternFill patternType="solid">
        <fgColor rgb="FF01FFFF"/>
        <bgColor indexed="64"/>
      </patternFill>
    </fill>
    <fill>
      <patternFill patternType="solid">
        <fgColor rgb="FF99CCCC"/>
        <bgColor indexed="64"/>
      </patternFill>
    </fill>
    <fill>
      <patternFill patternType="solid">
        <fgColor rgb="FF00CCCC"/>
        <bgColor indexed="64"/>
      </patternFill>
    </fill>
    <fill>
      <patternFill patternType="solid">
        <fgColor rgb="FF669999"/>
        <bgColor indexed="64"/>
      </patternFill>
    </fill>
    <fill>
      <patternFill patternType="solid">
        <fgColor rgb="FF009999"/>
        <bgColor indexed="64"/>
      </patternFill>
    </fill>
    <fill>
      <patternFill patternType="solid">
        <fgColor rgb="FFFFCCFF"/>
        <bgColor indexed="64"/>
      </patternFill>
    </fill>
    <fill>
      <patternFill patternType="solid">
        <fgColor rgb="FFFF99FF"/>
        <bgColor indexed="64"/>
      </patternFill>
    </fill>
    <fill>
      <patternFill patternType="solid">
        <fgColor rgb="FFFF33FF"/>
        <bgColor indexed="64"/>
      </patternFill>
    </fill>
    <fill>
      <patternFill patternType="solid">
        <fgColor rgb="FFCC99CC"/>
        <bgColor indexed="64"/>
      </patternFill>
    </fill>
    <fill>
      <patternFill patternType="solid">
        <fgColor rgb="FFCC66CC"/>
        <bgColor indexed="64"/>
      </patternFill>
    </fill>
  </fills>
  <borders count="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theme="6"/>
      </left>
      <right style="thin">
        <color theme="6"/>
      </right>
      <top style="thin">
        <color theme="6"/>
      </top>
      <bottom style="thin">
        <color theme="6"/>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bottom style="thin">
        <color indexed="22"/>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right/>
      <top/>
      <bottom style="hair">
        <color indexed="64"/>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64"/>
      </top>
      <bottom/>
      <diagonal/>
    </border>
    <border>
      <left/>
      <right/>
      <top style="thin">
        <color indexed="19"/>
      </top>
      <bottom/>
      <diagonal/>
    </border>
    <border>
      <left/>
      <right/>
      <top/>
      <bottom style="hair">
        <color indexed="8"/>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theme="6"/>
      </left>
      <right style="thin">
        <color theme="6"/>
      </right>
      <top style="thin">
        <color theme="6"/>
      </top>
      <bottom/>
      <diagonal/>
    </border>
    <border>
      <left style="thin">
        <color theme="3"/>
      </left>
      <right style="thin">
        <color theme="3"/>
      </right>
      <top style="thin">
        <color theme="3"/>
      </top>
      <bottom style="thin">
        <color theme="3"/>
      </bottom>
      <diagonal/>
    </border>
    <border>
      <left style="thin">
        <color theme="6"/>
      </left>
      <right style="thin">
        <color theme="6"/>
      </right>
      <top style="thin">
        <color theme="6"/>
      </top>
      <bottom style="thin">
        <color indexed="64"/>
      </bottom>
      <diagonal/>
    </border>
    <border>
      <left/>
      <right/>
      <top/>
      <bottom style="thin">
        <color auto="1"/>
      </bottom>
      <diagonal/>
    </border>
    <border>
      <left style="thin">
        <color theme="7"/>
      </left>
      <right style="thin">
        <color theme="7"/>
      </right>
      <top style="thin">
        <color theme="7"/>
      </top>
      <bottom style="thin">
        <color theme="7"/>
      </bottom>
      <diagonal/>
    </border>
    <border>
      <left style="medium">
        <color theme="8"/>
      </left>
      <right style="medium">
        <color theme="8"/>
      </right>
      <top style="medium">
        <color theme="8"/>
      </top>
      <bottom style="medium">
        <color theme="8"/>
      </bottom>
      <diagonal/>
    </border>
    <border>
      <left/>
      <right style="thin">
        <color theme="6"/>
      </right>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bottom style="dashed">
        <color rgb="FFBFBFBF"/>
      </bottom>
      <diagonal/>
    </border>
    <border>
      <left/>
      <right/>
      <top style="medium">
        <color rgb="FF0096D7"/>
      </top>
      <bottom/>
      <diagonal/>
    </border>
    <border>
      <left/>
      <right/>
      <top/>
      <bottom style="thick">
        <color rgb="FF0096D7"/>
      </bottom>
      <diagonal/>
    </border>
    <border>
      <left/>
      <right/>
      <top/>
      <bottom style="thin">
        <color rgb="FFBFBFBF"/>
      </bottom>
      <diagonal/>
    </border>
  </borders>
  <cellStyleXfs count="5339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23" fillId="34" borderId="0" applyBorder="0">
      <alignment horizontal="center"/>
      <protection locked="0"/>
    </xf>
    <xf numFmtId="164" fontId="23" fillId="0" borderId="0" applyFill="0" applyBorder="0">
      <alignment horizontal="center"/>
    </xf>
    <xf numFmtId="0" fontId="24" fillId="0" borderId="0" applyNumberForma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165" fontId="23" fillId="34" borderId="0" applyBorder="0">
      <alignment horizontal="center"/>
      <protection locked="0"/>
    </xf>
    <xf numFmtId="165" fontId="23" fillId="0" borderId="0" applyFill="0" applyBorder="0">
      <alignment horizontal="center"/>
    </xf>
    <xf numFmtId="166" fontId="23" fillId="34" borderId="0" applyBorder="0">
      <alignment horizontal="center"/>
      <protection locked="0"/>
    </xf>
    <xf numFmtId="166" fontId="23" fillId="0" borderId="0" applyFill="0" applyBorder="0">
      <alignment horizontal="center"/>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0" borderId="0"/>
    <xf numFmtId="0" fontId="26" fillId="0" borderId="12">
      <alignment horizontal="center" vertical="center"/>
    </xf>
    <xf numFmtId="0" fontId="27" fillId="35" borderId="12"/>
    <xf numFmtId="0" fontId="28" fillId="0" borderId="0" applyFont="0" applyFill="0" applyBorder="0" applyAlignment="0" applyProtection="0"/>
    <xf numFmtId="167" fontId="29" fillId="35" borderId="12" applyBorder="0"/>
    <xf numFmtId="0" fontId="27" fillId="35" borderId="12">
      <alignment horizontal="center"/>
      <protection locked="0"/>
    </xf>
    <xf numFmtId="168" fontId="30" fillId="0" borderId="0" applyNumberFormat="0" applyFont="0" applyAlignment="0">
      <alignment vertical="top"/>
    </xf>
    <xf numFmtId="0" fontId="31" fillId="0" borderId="0"/>
    <xf numFmtId="169" fontId="32" fillId="36" borderId="13">
      <alignment horizontal="center"/>
    </xf>
    <xf numFmtId="170" fontId="24" fillId="37" borderId="14" applyNumberFormat="0">
      <alignment vertical="center"/>
    </xf>
    <xf numFmtId="171" fontId="24" fillId="38" borderId="14" applyNumberFormat="0">
      <alignment vertical="center"/>
    </xf>
    <xf numFmtId="1" fontId="24" fillId="39" borderId="14" applyNumberFormat="0">
      <alignment vertical="center"/>
    </xf>
    <xf numFmtId="170" fontId="24" fillId="39" borderId="14" applyNumberFormat="0">
      <alignment vertical="center"/>
    </xf>
    <xf numFmtId="170" fontId="24" fillId="40" borderId="14" applyNumberFormat="0">
      <alignment vertical="center"/>
    </xf>
    <xf numFmtId="172" fontId="33" fillId="0" borderId="0"/>
    <xf numFmtId="3" fontId="24" fillId="0" borderId="14" applyNumberFormat="0">
      <alignment vertical="center"/>
    </xf>
    <xf numFmtId="173" fontId="34" fillId="41" borderId="14" applyNumberFormat="0" applyFont="0" applyAlignment="0">
      <alignment vertical="center"/>
    </xf>
    <xf numFmtId="170" fontId="34" fillId="42" borderId="14" applyNumberFormat="0">
      <alignment vertical="center"/>
    </xf>
    <xf numFmtId="174" fontId="35" fillId="0" borderId="0" applyFill="0" applyBorder="0" applyProtection="0">
      <alignment horizontal="center" vertical="center"/>
    </xf>
    <xf numFmtId="175" fontId="36" fillId="34" borderId="15">
      <alignment horizontal="center" vertical="center"/>
      <protection locked="0"/>
    </xf>
    <xf numFmtId="175" fontId="37" fillId="0" borderId="0" applyFill="0" applyBorder="0">
      <alignment horizontal="center" vertical="center"/>
    </xf>
    <xf numFmtId="0" fontId="38" fillId="0" borderId="0">
      <alignment horizontal="center" vertical="center" wrapText="1"/>
    </xf>
    <xf numFmtId="0" fontId="39" fillId="0" borderId="0" applyNumberFormat="0">
      <alignment horizontal="center" wrapText="1"/>
    </xf>
    <xf numFmtId="176"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16" applyFont="0" applyFill="0" applyBorder="0" applyAlignment="0" applyProtection="0">
      <alignment horizontal="right"/>
    </xf>
    <xf numFmtId="0" fontId="43" fillId="0" borderId="0" applyFill="0" applyBorder="0"/>
    <xf numFmtId="170" fontId="44" fillId="43" borderId="0" applyFont="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170" fontId="45" fillId="43" borderId="13" applyNumberFormat="0" applyBorder="0" applyAlignment="0">
      <alignment vertical="center" wrapText="1"/>
    </xf>
    <xf numFmtId="0" fontId="46" fillId="0" borderId="0">
      <alignment horizontal="left" vertical="center" wrapText="1"/>
    </xf>
    <xf numFmtId="0" fontId="47" fillId="0" borderId="0"/>
    <xf numFmtId="0" fontId="47" fillId="0" borderId="0"/>
    <xf numFmtId="44" fontId="24" fillId="0" borderId="0" applyFont="0" applyFill="0" applyBorder="0" applyAlignment="0" applyProtection="0"/>
    <xf numFmtId="44" fontId="40" fillId="0" borderId="0" applyFont="0" applyFill="0" applyBorder="0" applyAlignment="0" applyProtection="0"/>
    <xf numFmtId="44" fontId="2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0"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38" fontId="48" fillId="35" borderId="17"/>
    <xf numFmtId="177" fontId="49" fillId="0" borderId="18" applyNumberFormat="0" applyFill="0">
      <alignment horizontal="right"/>
    </xf>
    <xf numFmtId="178" fontId="50" fillId="0" borderId="18">
      <alignment horizontal="right" vertical="center"/>
    </xf>
    <xf numFmtId="49" fontId="51" fillId="0" borderId="18">
      <alignment horizontal="left" vertical="center"/>
    </xf>
    <xf numFmtId="177" fontId="49" fillId="0" borderId="18" applyNumberFormat="0" applyFill="0">
      <alignment horizontal="right"/>
    </xf>
    <xf numFmtId="0" fontId="24" fillId="0" borderId="0" applyFont="0" applyFill="0" applyBorder="0" applyAlignment="0" applyProtection="0"/>
    <xf numFmtId="179" fontId="24" fillId="44" borderId="0" applyNumberFormat="0" applyFont="0" applyBorder="0" applyAlignment="0" applyProtection="0"/>
    <xf numFmtId="180" fontId="24" fillId="0" borderId="0" applyFont="0" applyFill="0" applyBorder="0" applyAlignment="0" applyProtection="0"/>
    <xf numFmtId="181" fontId="24" fillId="0" borderId="0" applyFont="0" applyFill="0" applyBorder="0" applyAlignment="0" applyProtection="0"/>
    <xf numFmtId="182" fontId="52" fillId="0" borderId="0" applyFill="0" applyBorder="0">
      <alignment horizontal="center" vertical="center"/>
    </xf>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183" fontId="24" fillId="0" borderId="0" applyFont="0" applyFill="0" applyBorder="0" applyAlignment="0" applyProtection="0"/>
    <xf numFmtId="0" fontId="24" fillId="45" borderId="19" applyNumberFormat="0">
      <alignment vertical="center"/>
    </xf>
    <xf numFmtId="184" fontId="24" fillId="46" borderId="0" applyNumberFormat="0" applyFont="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185" fontId="55" fillId="0" borderId="0">
      <alignment horizontal="right" vertical="top"/>
    </xf>
    <xf numFmtId="186" fontId="56" fillId="0" borderId="0">
      <alignment horizontal="right" vertical="top"/>
    </xf>
    <xf numFmtId="0" fontId="55" fillId="0" borderId="0">
      <alignment horizontal="right" vertical="top"/>
    </xf>
    <xf numFmtId="0" fontId="56" fillId="0" borderId="0" applyFill="0" applyBorder="0">
      <alignment horizontal="right" vertical="top"/>
    </xf>
    <xf numFmtId="187" fontId="56" fillId="0" borderId="0" applyFill="0" applyBorder="0">
      <alignment horizontal="right" vertical="top"/>
    </xf>
    <xf numFmtId="188" fontId="56" fillId="0" borderId="0" applyFill="0" applyBorder="0">
      <alignment horizontal="right" vertical="top"/>
    </xf>
    <xf numFmtId="189" fontId="56" fillId="0" borderId="0" applyFill="0" applyBorder="0">
      <alignment horizontal="right" vertical="top"/>
    </xf>
    <xf numFmtId="0" fontId="57" fillId="0" borderId="0">
      <alignment horizontal="center" wrapText="1"/>
    </xf>
    <xf numFmtId="190" fontId="58" fillId="0" borderId="0" applyFill="0" applyBorder="0">
      <alignment vertical="top"/>
    </xf>
    <xf numFmtId="190" fontId="59" fillId="0" borderId="0" applyFill="0" applyBorder="0" applyProtection="0">
      <alignment vertical="top"/>
    </xf>
    <xf numFmtId="190" fontId="60" fillId="0" borderId="0">
      <alignment vertical="top"/>
    </xf>
    <xf numFmtId="180" fontId="56" fillId="0" borderId="0" applyFill="0" applyBorder="0" applyAlignment="0" applyProtection="0">
      <alignment horizontal="right" vertical="top"/>
    </xf>
    <xf numFmtId="190" fontId="45" fillId="0" borderId="0"/>
    <xf numFmtId="0" fontId="56" fillId="0" borderId="0" applyFill="0" applyBorder="0">
      <alignment horizontal="left" vertical="top"/>
    </xf>
    <xf numFmtId="191" fontId="24" fillId="0" borderId="0" applyFont="0" applyFill="0" applyBorder="0" applyAlignment="0" applyProtection="0"/>
    <xf numFmtId="173" fontId="61" fillId="0" borderId="0">
      <alignment vertical="top"/>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62" fillId="0" borderId="0" applyNumberFormat="0" applyFill="0" applyBorder="0" applyAlignment="0" applyProtection="0"/>
    <xf numFmtId="0" fontId="47" fillId="0" borderId="0"/>
    <xf numFmtId="179" fontId="63" fillId="0" borderId="0" applyNumberFormat="0" applyFill="0" applyBorder="0" applyAlignment="0" applyProtection="0"/>
    <xf numFmtId="0" fontId="34" fillId="0" borderId="0"/>
    <xf numFmtId="172" fontId="34" fillId="0" borderId="0"/>
    <xf numFmtId="0" fontId="64" fillId="40" borderId="21" applyNumberFormat="0">
      <alignment vertical="center"/>
    </xf>
    <xf numFmtId="184" fontId="65" fillId="0" borderId="0" applyNumberFormat="0" applyFill="0" applyBorder="0" applyAlignment="0" applyProtection="0"/>
    <xf numFmtId="0" fontId="66" fillId="47" borderId="0"/>
    <xf numFmtId="0" fontId="67" fillId="0" borderId="18">
      <alignment horizontal="left"/>
    </xf>
    <xf numFmtId="0" fontId="26" fillId="0" borderId="22">
      <alignment horizontal="right" vertical="center"/>
    </xf>
    <xf numFmtId="0" fontId="68" fillId="0" borderId="18">
      <alignment horizontal="left" vertical="center"/>
    </xf>
    <xf numFmtId="0" fontId="49" fillId="0" borderId="18">
      <alignment horizontal="left" vertical="center"/>
    </xf>
    <xf numFmtId="0" fontId="67" fillId="0" borderId="18">
      <alignment horizontal="left"/>
    </xf>
    <xf numFmtId="0" fontId="67" fillId="48" borderId="0">
      <alignment horizontal="centerContinuous" wrapText="1"/>
    </xf>
    <xf numFmtId="49" fontId="67" fillId="48" borderId="10">
      <alignment horizontal="left" vertical="center"/>
    </xf>
    <xf numFmtId="0" fontId="67" fillId="48" borderId="0">
      <alignment horizontal="centerContinuous" vertical="center" wrapText="1"/>
    </xf>
    <xf numFmtId="0" fontId="69" fillId="0" borderId="0" applyFill="0" applyBorder="0" applyProtection="0">
      <alignment horizontal="right"/>
    </xf>
    <xf numFmtId="192" fontId="54" fillId="0" borderId="0" applyFont="0" applyBorder="0" applyAlignment="0"/>
    <xf numFmtId="173" fontId="70" fillId="0" borderId="0">
      <alignment vertical="top"/>
    </xf>
    <xf numFmtId="0" fontId="71" fillId="35" borderId="23"/>
    <xf numFmtId="170" fontId="72" fillId="35" borderId="15" applyNumberFormat="0">
      <alignment vertical="center"/>
      <protection locked="0"/>
    </xf>
    <xf numFmtId="0" fontId="72" fillId="49" borderId="15" applyNumberFormat="0">
      <alignment vertical="center"/>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73" fillId="0" borderId="0" applyNumberFormat="0" applyFill="0" applyBorder="0" applyProtection="0">
      <alignment horizontal="centerContinuous" wrapText="1"/>
    </xf>
    <xf numFmtId="38" fontId="74" fillId="0" borderId="0"/>
    <xf numFmtId="38" fontId="75" fillId="0" borderId="0"/>
    <xf numFmtId="38" fontId="76" fillId="0" borderId="0"/>
    <xf numFmtId="38" fontId="77" fillId="0" borderId="0"/>
    <xf numFmtId="0" fontId="23" fillId="0" borderId="0"/>
    <xf numFmtId="0" fontId="23" fillId="0" borderId="0"/>
    <xf numFmtId="173" fontId="78" fillId="0" borderId="0" applyFont="0">
      <alignment vertical="top"/>
    </xf>
    <xf numFmtId="0" fontId="79" fillId="0" borderId="0" applyNumberFormat="0" applyFill="0" applyBorder="0" applyAlignment="0" applyProtection="0"/>
    <xf numFmtId="193" fontId="80" fillId="0" borderId="0" applyFill="0">
      <alignment horizontal="center"/>
    </xf>
    <xf numFmtId="0" fontId="81" fillId="0" borderId="0" applyNumberFormat="0" applyFill="0" applyBorder="0" applyAlignment="0" applyProtection="0"/>
    <xf numFmtId="180" fontId="24" fillId="0" borderId="0" applyFont="0" applyFill="0" applyBorder="0" applyAlignment="0" applyProtection="0"/>
    <xf numFmtId="181" fontId="24" fillId="0" borderId="0" applyFont="0" applyFill="0" applyBorder="0" applyAlignment="0" applyProtection="0"/>
    <xf numFmtId="0" fontId="82" fillId="0" borderId="0" applyNumberFormat="0" applyFill="0">
      <alignment vertical="center"/>
    </xf>
    <xf numFmtId="0" fontId="24" fillId="0" borderId="0" applyFont="0" applyFill="0" applyBorder="0" applyAlignment="0" applyProtection="0"/>
    <xf numFmtId="0" fontId="24" fillId="0" borderId="0" applyFont="0" applyFill="0" applyBorder="0" applyAlignment="0" applyProtection="0"/>
    <xf numFmtId="0" fontId="72" fillId="37" borderId="25" applyNumberFormat="0" applyFont="0" applyFill="0" applyAlignment="0" applyProtection="0">
      <alignment vertical="center"/>
      <protection locked="0"/>
    </xf>
    <xf numFmtId="0" fontId="83" fillId="0" borderId="0" applyNumberFormat="0" applyBorder="0">
      <alignment horizontal="left" vertical="top"/>
    </xf>
    <xf numFmtId="0" fontId="72" fillId="37" borderId="25" applyNumberFormat="0" applyFont="0" applyFill="0" applyAlignment="0" applyProtection="0">
      <alignment vertical="center"/>
      <protection locked="0"/>
    </xf>
    <xf numFmtId="0" fontId="84" fillId="0" borderId="0"/>
    <xf numFmtId="0" fontId="84" fillId="0" borderId="0"/>
    <xf numFmtId="0" fontId="41" fillId="0" borderId="0"/>
    <xf numFmtId="0" fontId="1" fillId="0" borderId="0"/>
    <xf numFmtId="0" fontId="1" fillId="0" borderId="0"/>
    <xf numFmtId="0" fontId="84" fillId="0" borderId="0"/>
    <xf numFmtId="0" fontId="1" fillId="0" borderId="0"/>
    <xf numFmtId="0" fontId="84" fillId="0" borderId="0"/>
    <xf numFmtId="0" fontId="1" fillId="0" borderId="0"/>
    <xf numFmtId="0" fontId="42" fillId="0" borderId="0"/>
    <xf numFmtId="0" fontId="24" fillId="0" borderId="0"/>
    <xf numFmtId="0" fontId="40" fillId="0" borderId="0"/>
    <xf numFmtId="0" fontId="40"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2" fillId="0" borderId="0"/>
    <xf numFmtId="0" fontId="41" fillId="0" borderId="0"/>
    <xf numFmtId="0" fontId="1" fillId="0" borderId="0"/>
    <xf numFmtId="0" fontId="1" fillId="0" borderId="0"/>
    <xf numFmtId="0" fontId="24" fillId="0" borderId="0"/>
    <xf numFmtId="0" fontId="1" fillId="0" borderId="0"/>
    <xf numFmtId="0" fontId="24" fillId="0" borderId="0"/>
    <xf numFmtId="0" fontId="24" fillId="0" borderId="0"/>
    <xf numFmtId="0" fontId="24" fillId="0" borderId="0"/>
    <xf numFmtId="0" fontId="85" fillId="0" borderId="0"/>
    <xf numFmtId="0" fontId="85" fillId="0" borderId="0"/>
    <xf numFmtId="0" fontId="42" fillId="0" borderId="0"/>
    <xf numFmtId="0" fontId="1" fillId="0" borderId="0"/>
    <xf numFmtId="0" fontId="1" fillId="0" borderId="0"/>
    <xf numFmtId="0" fontId="40"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42" fillId="0" borderId="0"/>
    <xf numFmtId="0" fontId="1" fillId="0" borderId="0"/>
    <xf numFmtId="0" fontId="1" fillId="0" borderId="0"/>
    <xf numFmtId="0" fontId="42" fillId="0" borderId="0"/>
    <xf numFmtId="0" fontId="24" fillId="0" borderId="0"/>
    <xf numFmtId="0" fontId="40" fillId="0" borderId="0"/>
    <xf numFmtId="0" fontId="24" fillId="0" borderId="0"/>
    <xf numFmtId="0" fontId="1" fillId="0" borderId="0"/>
    <xf numFmtId="0" fontId="1" fillId="0" borderId="0"/>
    <xf numFmtId="0" fontId="1" fillId="0" borderId="0"/>
    <xf numFmtId="0" fontId="1" fillId="0" borderId="0"/>
    <xf numFmtId="0" fontId="24" fillId="0" borderId="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84" fontId="86" fillId="0" borderId="0" applyNumberFormat="0" applyFill="0" applyBorder="0" applyAlignment="0" applyProtection="0"/>
    <xf numFmtId="194" fontId="24" fillId="0" borderId="0" applyFont="0" applyFill="0" applyBorder="0" applyAlignment="0" applyProtection="0"/>
    <xf numFmtId="0" fontId="24" fillId="0" borderId="12"/>
    <xf numFmtId="0" fontId="24" fillId="0" borderId="0" applyFont="0" applyFill="0" applyBorder="0" applyAlignment="0" applyProtection="0"/>
    <xf numFmtId="14" fontId="24" fillId="0" borderId="0" applyFont="0" applyFill="0" applyBorder="0" applyAlignment="0" applyProtection="0"/>
    <xf numFmtId="0" fontId="24" fillId="0" borderId="0" applyFont="0" applyFill="0" applyBorder="0" applyAlignment="0" applyProtection="0"/>
    <xf numFmtId="167" fontId="87" fillId="0" borderId="12" applyBorder="0"/>
    <xf numFmtId="1" fontId="24" fillId="0" borderId="0" applyFont="0" applyFill="0" applyBorder="0" applyAlignment="0" applyProtection="0"/>
    <xf numFmtId="0" fontId="47" fillId="0" borderId="0"/>
    <xf numFmtId="9" fontId="88" fillId="0" borderId="0" applyFont="0" applyFill="0" applyBorder="0" applyAlignment="0" applyProtection="0"/>
    <xf numFmtId="10" fontId="8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0"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8" fillId="0" borderId="0" applyFont="0" applyFill="0" applyBorder="0" applyAlignment="0" applyProtection="0"/>
    <xf numFmtId="0" fontId="89" fillId="50" borderId="26" applyNumberFormat="0" applyFont="0" applyBorder="0" applyAlignment="0" applyProtection="0"/>
    <xf numFmtId="0" fontId="89" fillId="50" borderId="26" applyNumberFormat="0" applyFont="0" applyBorder="0" applyAlignment="0" applyProtection="0"/>
    <xf numFmtId="0" fontId="89" fillId="50" borderId="26" applyNumberFormat="0" applyFont="0" applyBorder="0" applyAlignment="0" applyProtection="0"/>
    <xf numFmtId="3" fontId="50" fillId="0" borderId="0">
      <alignment horizontal="left" vertical="center"/>
    </xf>
    <xf numFmtId="0" fontId="24" fillId="0" borderId="0" applyFill="0" applyBorder="0" applyProtection="0">
      <alignment vertical="center"/>
    </xf>
    <xf numFmtId="0" fontId="38" fillId="0" borderId="0">
      <alignment horizontal="left" vertical="center"/>
    </xf>
    <xf numFmtId="170" fontId="44" fillId="43" borderId="0">
      <alignment vertical="center"/>
    </xf>
    <xf numFmtId="170" fontId="30" fillId="51" borderId="0"/>
    <xf numFmtId="0" fontId="90" fillId="0" borderId="0" applyNumberFormat="0" applyFill="0" applyBorder="0" applyAlignment="0" applyProtection="0"/>
    <xf numFmtId="0" fontId="34" fillId="52" borderId="14" applyNumberFormat="0">
      <alignment horizontal="center" vertical="center"/>
      <protection locked="0"/>
    </xf>
    <xf numFmtId="0" fontId="91" fillId="0" borderId="0">
      <alignment horizontal="right"/>
    </xf>
    <xf numFmtId="49" fontId="91" fillId="0" borderId="0">
      <alignment horizontal="center"/>
    </xf>
    <xf numFmtId="0" fontId="51" fillId="0" borderId="0">
      <alignment horizontal="right"/>
    </xf>
    <xf numFmtId="0" fontId="91" fillId="0" borderId="0">
      <alignment horizontal="left"/>
    </xf>
    <xf numFmtId="0" fontId="24" fillId="53" borderId="0"/>
    <xf numFmtId="49" fontId="50" fillId="0" borderId="0">
      <alignment horizontal="left" vertical="center"/>
    </xf>
    <xf numFmtId="0" fontId="24" fillId="0" borderId="0" applyNumberFormat="0" applyFill="0" applyBorder="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49" fontId="51" fillId="0" borderId="18">
      <alignment horizontal="left"/>
    </xf>
    <xf numFmtId="177" fontId="50" fillId="0" borderId="0" applyNumberFormat="0">
      <alignment horizontal="right"/>
    </xf>
    <xf numFmtId="0" fontId="26" fillId="54" borderId="0">
      <alignment horizontal="centerContinuous" vertical="center" wrapText="1"/>
    </xf>
    <xf numFmtId="0" fontId="26" fillId="0" borderId="29">
      <alignment horizontal="left" vertical="center"/>
    </xf>
    <xf numFmtId="0" fontId="93" fillId="0" borderId="0">
      <alignment horizontal="left" vertical="top"/>
    </xf>
    <xf numFmtId="0" fontId="89" fillId="0" borderId="30" applyNumberFormat="0" applyFont="0" applyFill="0" applyAlignment="0" applyProtection="0">
      <alignment horizontal="right"/>
    </xf>
    <xf numFmtId="0" fontId="89" fillId="0" borderId="30" applyNumberFormat="0" applyFont="0" applyFill="0" applyAlignment="0" applyProtection="0">
      <alignment horizontal="right"/>
    </xf>
    <xf numFmtId="0" fontId="89" fillId="0" borderId="30" applyNumberFormat="0" applyFont="0" applyFill="0" applyAlignment="0" applyProtection="0">
      <alignment horizontal="right"/>
    </xf>
    <xf numFmtId="0" fontId="54" fillId="0" borderId="0" applyFont="0" applyFill="0" applyBorder="0" applyAlignment="0" applyProtection="0"/>
    <xf numFmtId="170" fontId="44" fillId="55" borderId="0" applyNumberFormat="0">
      <alignment vertical="center"/>
    </xf>
    <xf numFmtId="170" fontId="94" fillId="37" borderId="0" applyNumberFormat="0">
      <alignment vertical="center"/>
    </xf>
    <xf numFmtId="170" fontId="95" fillId="0" borderId="0" applyNumberFormat="0">
      <alignment vertical="center"/>
    </xf>
    <xf numFmtId="170" fontId="30" fillId="0" borderId="0" applyNumberFormat="0">
      <alignment vertical="center"/>
    </xf>
    <xf numFmtId="0" fontId="67" fillId="0" borderId="0">
      <alignment horizontal="left"/>
    </xf>
    <xf numFmtId="0" fontId="46" fillId="0" borderId="0">
      <alignment horizontal="left"/>
    </xf>
    <xf numFmtId="0" fontId="49" fillId="0" borderId="0">
      <alignment horizontal="left"/>
    </xf>
    <xf numFmtId="0" fontId="93" fillId="0" borderId="0">
      <alignment horizontal="left" vertical="top"/>
    </xf>
    <xf numFmtId="0" fontId="46" fillId="0" borderId="0">
      <alignment horizontal="left"/>
    </xf>
    <xf numFmtId="0" fontId="49" fillId="0" borderId="0">
      <alignment horizontal="left"/>
    </xf>
    <xf numFmtId="0" fontId="67" fillId="0" borderId="0">
      <alignment vertical="center"/>
    </xf>
    <xf numFmtId="179" fontId="96" fillId="0" borderId="0" applyNumberFormat="0" applyFill="0" applyBorder="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0" fontId="54" fillId="0" borderId="32" applyFont="0" applyFill="0" applyAlignment="0" applyProtection="0"/>
    <xf numFmtId="170" fontId="34" fillId="56" borderId="0" applyNumberFormat="0" applyFont="0" applyBorder="0" applyAlignment="0" applyProtection="0"/>
    <xf numFmtId="0" fontId="97" fillId="0" borderId="0">
      <alignment vertical="center"/>
    </xf>
    <xf numFmtId="0" fontId="98" fillId="0" borderId="0" applyNumberFormat="0" applyFill="0" applyBorder="0" applyAlignment="0" applyProtection="0"/>
    <xf numFmtId="195" fontId="24" fillId="0" borderId="0" applyFont="0" applyFill="0" applyBorder="0" applyAlignment="0" applyProtection="0"/>
    <xf numFmtId="196" fontId="24" fillId="0" borderId="0" applyFont="0" applyFill="0" applyBorder="0" applyAlignment="0" applyProtection="0"/>
    <xf numFmtId="0" fontId="28" fillId="0" borderId="0"/>
    <xf numFmtId="0" fontId="24" fillId="57" borderId="0" applyNumberFormat="0" applyFont="0" applyBorder="0" applyAlignment="0" applyProtection="0"/>
    <xf numFmtId="49" fontId="50" fillId="0" borderId="18">
      <alignment horizontal="left"/>
    </xf>
    <xf numFmtId="0" fontId="26" fillId="0" borderId="22">
      <alignment horizontal="left"/>
    </xf>
    <xf numFmtId="0" fontId="67" fillId="0" borderId="0">
      <alignment horizontal="left" vertical="center"/>
    </xf>
    <xf numFmtId="49" fontId="91" fillId="0" borderId="18">
      <alignment horizontal="left"/>
    </xf>
    <xf numFmtId="9" fontId="1" fillId="0" borderId="0" applyFont="0" applyFill="0" applyBorder="0" applyAlignment="0" applyProtection="0"/>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170" fontId="45" fillId="43" borderId="33" applyNumberFormat="0" applyBorder="0" applyAlignment="0">
      <alignment vertical="center" wrapText="1"/>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40" borderId="20" applyNumberFormat="0">
      <alignment vertical="center"/>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35" borderId="24" applyNumberFormat="0" applyAlignment="0">
      <protection locked="0"/>
    </xf>
    <xf numFmtId="0" fontId="24" fillId="0" borderId="0"/>
    <xf numFmtId="0" fontId="42" fillId="0" borderId="0"/>
    <xf numFmtId="9" fontId="42" fillId="0" borderId="0" applyFont="0" applyFill="0" applyBorder="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0" fontId="54" fillId="0" borderId="27"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28"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184" fontId="92" fillId="0" borderId="31" applyNumberFormat="0" applyFont="0" applyFill="0" applyAlignment="0" applyProtection="0"/>
    <xf numFmtId="44" fontId="1" fillId="0" borderId="0" applyFont="0" applyFill="0" applyBorder="0" applyAlignment="0" applyProtection="0"/>
    <xf numFmtId="0" fontId="114" fillId="0" borderId="0"/>
    <xf numFmtId="0" fontId="1" fillId="0" borderId="0"/>
    <xf numFmtId="0" fontId="1" fillId="0" borderId="0"/>
    <xf numFmtId="0" fontId="1" fillId="0" borderId="0"/>
    <xf numFmtId="0" fontId="116" fillId="0" borderId="0"/>
    <xf numFmtId="43" fontId="24" fillId="0" borderId="0" applyFon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1"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8"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5" fillId="0" borderId="0"/>
    <xf numFmtId="0" fontId="1" fillId="0" borderId="0"/>
    <xf numFmtId="0" fontId="24"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19" fillId="0" borderId="0" applyNumberFormat="0" applyFill="0" applyBorder="0" applyAlignment="0" applyProtection="0">
      <alignment vertical="top"/>
      <protection locked="0"/>
    </xf>
    <xf numFmtId="0" fontId="121" fillId="0" borderId="0" applyNumberFormat="0" applyFill="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9" fontId="2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30" fillId="0" borderId="0"/>
    <xf numFmtId="208"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63" borderId="0"/>
    <xf numFmtId="0" fontId="1" fillId="64" borderId="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35" fillId="9" borderId="0" applyNumberFormat="0" applyBorder="0" applyAlignment="0" applyProtection="0"/>
    <xf numFmtId="0" fontId="135" fillId="9" borderId="0" applyNumberFormat="0" applyBorder="0" applyAlignment="0" applyProtection="0"/>
    <xf numFmtId="0" fontId="136" fillId="9" borderId="0" applyNumberFormat="0" applyBorder="0" applyAlignment="0" applyProtection="0"/>
    <xf numFmtId="0" fontId="13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35" fillId="13" borderId="0" applyNumberFormat="0" applyBorder="0" applyAlignment="0" applyProtection="0"/>
    <xf numFmtId="209" fontId="138" fillId="13" borderId="0" applyNumberFormat="0" applyBorder="0" applyAlignment="0" applyProtection="0"/>
    <xf numFmtId="0" fontId="136" fillId="13" borderId="0" applyNumberFormat="0" applyBorder="0" applyAlignment="0" applyProtection="0"/>
    <xf numFmtId="0" fontId="13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36" fillId="17" borderId="0" applyNumberFormat="0" applyBorder="0" applyAlignment="0" applyProtection="0"/>
    <xf numFmtId="0" fontId="13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210" fontId="34" fillId="0" borderId="0">
      <alignment vertical="center"/>
    </xf>
    <xf numFmtId="0" fontId="7" fillId="3" borderId="0" applyNumberFormat="0" applyBorder="0" applyAlignment="0" applyProtection="0"/>
    <xf numFmtId="209" fontId="139" fillId="3" borderId="0" applyNumberFormat="0" applyBorder="0" applyAlignment="0" applyProtection="0"/>
    <xf numFmtId="0" fontId="132" fillId="0" borderId="43" applyNumberFormat="0" applyFont="0" applyProtection="0">
      <alignment wrapText="1"/>
    </xf>
    <xf numFmtId="0" fontId="11" fillId="6" borderId="4" applyNumberFormat="0" applyAlignment="0" applyProtection="0"/>
    <xf numFmtId="0" fontId="11" fillId="6" borderId="4" applyNumberFormat="0" applyAlignment="0" applyProtection="0"/>
    <xf numFmtId="0" fontId="140" fillId="6" borderId="4" applyNumberFormat="0" applyAlignment="0" applyProtection="0"/>
    <xf numFmtId="0" fontId="141" fillId="6" borderId="4" applyNumberFormat="0" applyAlignment="0" applyProtection="0"/>
    <xf numFmtId="0" fontId="13" fillId="7" borderId="7" applyNumberFormat="0" applyAlignment="0" applyProtection="0"/>
    <xf numFmtId="0" fontId="1" fillId="65" borderId="0"/>
    <xf numFmtId="0" fontId="1" fillId="66" borderId="0"/>
    <xf numFmtId="0" fontId="1" fillId="67" borderId="0"/>
    <xf numFmtId="0" fontId="1" fillId="68" borderId="0"/>
    <xf numFmtId="43" fontId="24" fillId="0" borderId="0" applyFont="0" applyFill="0" applyBorder="0" applyAlignment="0" applyProtection="0"/>
    <xf numFmtId="43" fontId="131" fillId="0" borderId="0" applyFont="0" applyFill="0" applyBorder="0" applyAlignment="0" applyProtection="0">
      <alignment vertical="top"/>
    </xf>
    <xf numFmtId="43" fontId="133" fillId="0" borderId="0" applyFont="0" applyFill="0" applyBorder="0" applyAlignment="0" applyProtection="0"/>
    <xf numFmtId="43" fontId="142" fillId="0" borderId="0" applyFont="0" applyFill="0" applyBorder="0" applyAlignment="0" applyProtection="0"/>
    <xf numFmtId="43" fontId="14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3" fontId="24" fillId="0" borderId="0" applyFont="0" applyFill="0" applyBorder="0" applyAlignment="0" applyProtection="0"/>
    <xf numFmtId="44" fontId="131" fillId="0" borderId="0" applyFont="0" applyFill="0" applyBorder="0" applyAlignment="0" applyProtection="0">
      <alignment vertical="top"/>
    </xf>
    <xf numFmtId="44" fontId="131" fillId="0" borderId="0" applyFont="0" applyFill="0" applyBorder="0" applyAlignment="0" applyProtection="0">
      <alignment vertical="top"/>
    </xf>
    <xf numFmtId="44" fontId="133" fillId="0" borderId="0" applyFont="0" applyFill="0" applyBorder="0" applyAlignment="0" applyProtection="0"/>
    <xf numFmtId="44" fontId="24"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85" fillId="0" borderId="0" applyFont="0" applyFill="0" applyBorder="0" applyAlignment="0" applyProtection="0"/>
    <xf numFmtId="211" fontId="24" fillId="0" borderId="0" applyFont="0" applyFill="0" applyBorder="0" applyAlignment="0" applyProtection="0"/>
    <xf numFmtId="212" fontId="49" fillId="0" borderId="18">
      <alignment horizontal="right"/>
    </xf>
    <xf numFmtId="0" fontId="15" fillId="0" borderId="0" applyNumberFormat="0" applyFill="0" applyBorder="0" applyAlignment="0" applyProtection="0"/>
    <xf numFmtId="2" fontId="24" fillId="0" borderId="0" applyFont="0" applyFill="0" applyBorder="0" applyAlignment="0" applyProtection="0"/>
    <xf numFmtId="0" fontId="6" fillId="2" borderId="0" applyNumberFormat="0" applyBorder="0" applyAlignment="0" applyProtection="0"/>
    <xf numFmtId="38" fontId="89" fillId="40"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44" fillId="0" borderId="2" applyNumberFormat="0" applyFill="0" applyAlignment="0" applyProtection="0"/>
    <xf numFmtId="0" fontId="145"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209" fontId="67" fillId="0" borderId="18">
      <alignment horizontal="left"/>
    </xf>
    <xf numFmtId="209" fontId="67" fillId="0" borderId="18">
      <alignment horizontal="left"/>
    </xf>
    <xf numFmtId="209" fontId="67" fillId="48" borderId="0">
      <alignment horizontal="centerContinuous" wrapText="1"/>
    </xf>
    <xf numFmtId="209" fontId="67" fillId="48" borderId="0">
      <alignment horizontal="centerContinuous" wrapText="1"/>
    </xf>
    <xf numFmtId="0" fontId="117"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xf numFmtId="10" fontId="89" fillId="38" borderId="33" applyNumberFormat="0" applyBorder="0" applyAlignment="0" applyProtection="0"/>
    <xf numFmtId="0" fontId="147" fillId="5" borderId="4" applyNumberFormat="0" applyAlignment="0" applyProtection="0"/>
    <xf numFmtId="0" fontId="147" fillId="5" borderId="4" applyNumberFormat="0" applyAlignment="0" applyProtection="0"/>
    <xf numFmtId="0" fontId="147" fillId="5" borderId="4" applyNumberFormat="0" applyAlignment="0" applyProtection="0"/>
    <xf numFmtId="0" fontId="147" fillId="5" borderId="4" applyNumberFormat="0" applyAlignment="0" applyProtection="0"/>
    <xf numFmtId="0" fontId="147" fillId="5" borderId="4" applyNumberFormat="0" applyAlignment="0" applyProtection="0"/>
    <xf numFmtId="0" fontId="148"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49" fillId="0" borderId="4" applyNumberFormat="0" applyAlignment="0" applyProtection="0"/>
    <xf numFmtId="0" fontId="149" fillId="0" borderId="4" applyNumberFormat="0" applyAlignment="0" applyProtection="0"/>
    <xf numFmtId="0" fontId="149" fillId="0" borderId="4" applyNumberFormat="0" applyAlignment="0" applyProtection="0"/>
    <xf numFmtId="0" fontId="149" fillId="0" borderId="4" applyNumberFormat="0" applyAlignment="0" applyProtection="0"/>
    <xf numFmtId="0" fontId="9" fillId="5" borderId="4" applyNumberFormat="0" applyAlignment="0" applyProtection="0"/>
    <xf numFmtId="0" fontId="9" fillId="5" borderId="4" applyNumberFormat="0" applyAlignment="0" applyProtection="0"/>
    <xf numFmtId="0" fontId="147" fillId="5" borderId="4" applyNumberFormat="0" applyAlignment="0" applyProtection="0"/>
    <xf numFmtId="0" fontId="147" fillId="5" borderId="4" applyNumberFormat="0" applyAlignment="0" applyProtection="0"/>
    <xf numFmtId="0" fontId="147"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213" fontId="134" fillId="0" borderId="0"/>
    <xf numFmtId="0" fontId="1" fillId="0" borderId="0"/>
    <xf numFmtId="0" fontId="1" fillId="0" borderId="0"/>
    <xf numFmtId="0" fontId="1" fillId="0" borderId="0"/>
    <xf numFmtId="0" fontId="1" fillId="0" borderId="0"/>
    <xf numFmtId="0" fontId="1" fillId="0" borderId="0"/>
    <xf numFmtId="0" fontId="150" fillId="0" borderId="0"/>
    <xf numFmtId="0" fontId="24" fillId="0" borderId="0"/>
    <xf numFmtId="0" fontId="131" fillId="0" borderId="0">
      <alignment vertical="top"/>
    </xf>
    <xf numFmtId="209" fontId="133" fillId="0" borderId="0"/>
    <xf numFmtId="0" fontId="41" fillId="0" borderId="0"/>
    <xf numFmtId="0" fontId="131" fillId="0" borderId="0">
      <alignment vertical="top"/>
    </xf>
    <xf numFmtId="0" fontId="1" fillId="0" borderId="0"/>
    <xf numFmtId="0" fontId="1" fillId="0" borderId="0"/>
    <xf numFmtId="0" fontId="1" fillId="0" borderId="0"/>
    <xf numFmtId="0" fontId="1" fillId="0" borderId="0"/>
    <xf numFmtId="0" fontId="151" fillId="0" borderId="0"/>
    <xf numFmtId="0" fontId="1" fillId="0" borderId="0"/>
    <xf numFmtId="0" fontId="85" fillId="0" borderId="0"/>
    <xf numFmtId="0" fontId="1" fillId="0" borderId="0"/>
    <xf numFmtId="0" fontId="1" fillId="0" borderId="0"/>
    <xf numFmtId="0" fontId="1" fillId="0" borderId="0"/>
    <xf numFmtId="208" fontId="1" fillId="0" borderId="0"/>
    <xf numFmtId="208" fontId="1" fillId="0" borderId="0"/>
    <xf numFmtId="209" fontId="24" fillId="0" borderId="0"/>
    <xf numFmtId="0" fontId="24" fillId="0" borderId="0"/>
    <xf numFmtId="0" fontId="122" fillId="0" borderId="0"/>
    <xf numFmtId="0" fontId="24" fillId="0" borderId="0"/>
    <xf numFmtId="0" fontId="24" fillId="0" borderId="0"/>
    <xf numFmtId="0" fontId="24" fillId="0" borderId="0"/>
    <xf numFmtId="0" fontId="24" fillId="0" borderId="0"/>
    <xf numFmtId="0" fontId="24" fillId="0" borderId="0"/>
    <xf numFmtId="0" fontId="1" fillId="0" borderId="0"/>
    <xf numFmtId="208" fontId="1" fillId="0" borderId="0"/>
    <xf numFmtId="209" fontId="24" fillId="0" borderId="0"/>
    <xf numFmtId="208" fontId="1" fillId="0" borderId="0"/>
    <xf numFmtId="209" fontId="28" fillId="0" borderId="0"/>
    <xf numFmtId="209" fontId="28" fillId="0" borderId="0"/>
    <xf numFmtId="0" fontId="151" fillId="0" borderId="0"/>
    <xf numFmtId="0" fontId="42" fillId="0" borderId="0"/>
    <xf numFmtId="0" fontId="42" fillId="0" borderId="0"/>
    <xf numFmtId="208" fontId="1" fillId="0" borderId="0"/>
    <xf numFmtId="209" fontId="133" fillId="0" borderId="0"/>
    <xf numFmtId="0" fontId="1" fillId="0" borderId="0"/>
    <xf numFmtId="0" fontId="152" fillId="0" borderId="0"/>
    <xf numFmtId="0" fontId="41" fillId="8" borderId="8" applyNumberFormat="0" applyFont="0" applyAlignment="0" applyProtection="0"/>
    <xf numFmtId="0" fontId="10" fillId="6" borderId="5" applyNumberFormat="0" applyAlignment="0" applyProtection="0"/>
    <xf numFmtId="9" fontId="24" fillId="0" borderId="0" applyFont="0" applyFill="0" applyBorder="0" applyAlignment="0" applyProtection="0"/>
    <xf numFmtId="10" fontId="24" fillId="0" borderId="0" applyFont="0" applyFill="0" applyBorder="0" applyAlignment="0" applyProtection="0"/>
    <xf numFmtId="9" fontId="1" fillId="0" borderId="0" applyFont="0" applyFill="0" applyBorder="0" applyAlignment="0" applyProtection="0"/>
    <xf numFmtId="9" fontId="151" fillId="0" borderId="0" applyFont="0" applyFill="0" applyBorder="0" applyAlignment="0" applyProtection="0"/>
    <xf numFmtId="9" fontId="85"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1" fillId="0" borderId="0" applyFont="0" applyFill="0" applyBorder="0" applyAlignment="0" applyProtection="0">
      <alignment vertical="top"/>
    </xf>
    <xf numFmtId="9" fontId="133" fillId="0" borderId="0" applyFont="0" applyFill="0" applyBorder="0" applyAlignment="0" applyProtection="0"/>
    <xf numFmtId="9" fontId="42" fillId="0" borderId="0" applyFont="0" applyFill="0" applyBorder="0" applyAlignment="0" applyProtection="0"/>
    <xf numFmtId="9" fontId="24" fillId="0" borderId="0" applyFont="0" applyFill="0" applyBorder="0" applyAlignment="0" applyProtection="0"/>
    <xf numFmtId="9" fontId="152" fillId="0" borderId="0" applyFont="0" applyFill="0" applyBorder="0" applyAlignment="0" applyProtection="0"/>
    <xf numFmtId="9" fontId="28"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143" fillId="0" borderId="0" applyFont="0" applyFill="0" applyBorder="0" applyAlignment="0" applyProtection="0"/>
    <xf numFmtId="9" fontId="1" fillId="0" borderId="0" applyFont="0" applyFill="0" applyBorder="0" applyAlignment="0" applyProtection="0"/>
    <xf numFmtId="0" fontId="24" fillId="0" borderId="0"/>
    <xf numFmtId="0" fontId="1" fillId="69" borderId="0"/>
    <xf numFmtId="0" fontId="1" fillId="70" borderId="0"/>
    <xf numFmtId="0" fontId="1" fillId="71" borderId="0"/>
    <xf numFmtId="0" fontId="1" fillId="72" borderId="0"/>
    <xf numFmtId="0" fontId="1" fillId="73" borderId="0"/>
    <xf numFmtId="0" fontId="1" fillId="74" borderId="0"/>
    <xf numFmtId="0" fontId="1" fillId="75" borderId="0"/>
    <xf numFmtId="0" fontId="1" fillId="76" borderId="0"/>
    <xf numFmtId="0" fontId="1" fillId="77" borderId="0"/>
    <xf numFmtId="0" fontId="1" fillId="78" borderId="0"/>
    <xf numFmtId="0" fontId="1" fillId="79" borderId="0"/>
    <xf numFmtId="209" fontId="51" fillId="0" borderId="0">
      <alignment horizontal="right"/>
    </xf>
    <xf numFmtId="209" fontId="51" fillId="0" borderId="0">
      <alignment horizontal="right"/>
    </xf>
    <xf numFmtId="209" fontId="91" fillId="0" borderId="0">
      <alignment horizontal="left"/>
    </xf>
    <xf numFmtId="209" fontId="91" fillId="0" borderId="0">
      <alignment horizontal="left"/>
    </xf>
    <xf numFmtId="0" fontId="91" fillId="0" borderId="0">
      <alignment horizontal="left"/>
    </xf>
    <xf numFmtId="0" fontId="153" fillId="0" borderId="0"/>
    <xf numFmtId="49" fontId="51" fillId="0" borderId="18">
      <alignment horizontal="left" vertical="center"/>
    </xf>
    <xf numFmtId="49" fontId="38" fillId="0" borderId="18" applyFill="0">
      <alignment horizontal="left" vertical="center"/>
    </xf>
    <xf numFmtId="49" fontId="51" fillId="0" borderId="18">
      <alignment horizontal="left"/>
    </xf>
    <xf numFmtId="40" fontId="58" fillId="0" borderId="0"/>
    <xf numFmtId="209" fontId="93" fillId="0" borderId="0">
      <alignment horizontal="left" vertical="top"/>
    </xf>
    <xf numFmtId="209" fontId="93" fillId="0" borderId="0">
      <alignment horizontal="left" vertical="top"/>
    </xf>
    <xf numFmtId="0" fontId="93" fillId="0" borderId="0">
      <alignment horizontal="left" vertical="top"/>
    </xf>
    <xf numFmtId="209" fontId="46" fillId="0" borderId="0">
      <alignment horizontal="left"/>
    </xf>
    <xf numFmtId="209" fontId="46" fillId="0" borderId="0">
      <alignment horizontal="left"/>
    </xf>
    <xf numFmtId="0" fontId="16" fillId="0" borderId="9" applyNumberFormat="0" applyFill="0" applyAlignment="0" applyProtection="0"/>
    <xf numFmtId="209" fontId="154" fillId="0" borderId="9"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4" fillId="0" borderId="0"/>
    <xf numFmtId="0" fontId="132" fillId="0" borderId="0"/>
    <xf numFmtId="0" fontId="155" fillId="0" borderId="0" applyNumberFormat="0" applyFill="0" applyBorder="0" applyAlignment="0" applyProtection="0"/>
    <xf numFmtId="0" fontId="132" fillId="0" borderId="0" applyNumberFormat="0" applyFill="0" applyBorder="0" applyAlignment="0" applyProtection="0"/>
    <xf numFmtId="0" fontId="132" fillId="0" borderId="44" applyNumberFormat="0" applyProtection="0">
      <alignment wrapText="1"/>
    </xf>
    <xf numFmtId="0" fontId="156" fillId="0" borderId="45" applyNumberFormat="0" applyProtection="0">
      <alignment wrapText="1"/>
    </xf>
    <xf numFmtId="0" fontId="156" fillId="0" borderId="46" applyNumberFormat="0" applyProtection="0">
      <alignment wrapText="1"/>
    </xf>
    <xf numFmtId="0" fontId="157" fillId="0" borderId="0" applyNumberFormat="0" applyProtection="0">
      <alignment horizontal="left"/>
    </xf>
  </cellStyleXfs>
  <cellXfs count="306">
    <xf numFmtId="0" fontId="0" fillId="0" borderId="0" xfId="0"/>
    <xf numFmtId="0" fontId="18" fillId="0" borderId="0" xfId="0" applyFont="1"/>
    <xf numFmtId="0" fontId="19" fillId="0" borderId="0" xfId="0" applyFont="1"/>
    <xf numFmtId="0" fontId="16" fillId="0" borderId="0" xfId="0" applyFont="1"/>
    <xf numFmtId="0" fontId="16" fillId="0" borderId="0" xfId="0" applyFont="1" applyAlignment="1">
      <alignment horizontal="center"/>
    </xf>
    <xf numFmtId="0" fontId="100" fillId="0" borderId="0" xfId="0" applyFont="1"/>
    <xf numFmtId="0" fontId="0" fillId="58" borderId="0" xfId="0" applyFill="1"/>
    <xf numFmtId="0" fontId="0" fillId="33" borderId="11" xfId="0" applyFill="1" applyBorder="1"/>
    <xf numFmtId="0" fontId="22" fillId="0" borderId="0" xfId="0" applyFont="1"/>
    <xf numFmtId="0" fontId="102" fillId="0" borderId="33" xfId="3289" applyFont="1" applyBorder="1" applyAlignment="1">
      <alignment horizontal="center"/>
    </xf>
    <xf numFmtId="0" fontId="0" fillId="0" borderId="33" xfId="3289" applyFont="1" applyBorder="1" applyAlignment="1">
      <alignment horizontal="center" wrapText="1"/>
    </xf>
    <xf numFmtId="10" fontId="21" fillId="0" borderId="0" xfId="7388" applyNumberFormat="1" applyFont="1" applyFill="1" applyBorder="1"/>
    <xf numFmtId="0" fontId="1" fillId="33" borderId="11" xfId="3248" applyFont="1" applyFill="1" applyBorder="1" applyAlignment="1">
      <alignment horizontal="center"/>
    </xf>
    <xf numFmtId="0" fontId="1" fillId="0" borderId="0" xfId="3248" applyFont="1"/>
    <xf numFmtId="0" fontId="101" fillId="0" borderId="0" xfId="0" applyFont="1" applyAlignment="1">
      <alignment horizontal="center"/>
    </xf>
    <xf numFmtId="3" fontId="0" fillId="33" borderId="11" xfId="0" applyNumberFormat="1" applyFill="1" applyBorder="1"/>
    <xf numFmtId="197" fontId="21" fillId="0" borderId="0" xfId="0" applyNumberFormat="1" applyFont="1"/>
    <xf numFmtId="0" fontId="5" fillId="0" borderId="37" xfId="0" applyFont="1" applyBorder="1" applyAlignment="1">
      <alignment horizontal="center"/>
    </xf>
    <xf numFmtId="0" fontId="0" fillId="0" borderId="0" xfId="0" applyAlignment="1">
      <alignment horizontal="left" indent="2"/>
    </xf>
    <xf numFmtId="0" fontId="0" fillId="0" borderId="0" xfId="0" applyAlignment="1">
      <alignment horizontal="left"/>
    </xf>
    <xf numFmtId="0" fontId="16" fillId="58" borderId="0" xfId="0" applyFont="1" applyFill="1"/>
    <xf numFmtId="197" fontId="0" fillId="33" borderId="11" xfId="0" applyNumberFormat="1" applyFill="1" applyBorder="1"/>
    <xf numFmtId="0" fontId="103" fillId="0" borderId="0" xfId="0" applyFont="1"/>
    <xf numFmtId="200" fontId="21" fillId="0" borderId="0" xfId="0" applyNumberFormat="1" applyFont="1"/>
    <xf numFmtId="0" fontId="0" fillId="0" borderId="0" xfId="0" applyAlignment="1">
      <alignment horizontal="left" indent="3"/>
    </xf>
    <xf numFmtId="10" fontId="21" fillId="0" borderId="0" xfId="7388" applyNumberFormat="1" applyFont="1" applyFill="1" applyBorder="1" applyAlignment="1"/>
    <xf numFmtId="201" fontId="21" fillId="59" borderId="35" xfId="0" applyNumberFormat="1" applyFont="1" applyFill="1" applyBorder="1"/>
    <xf numFmtId="10" fontId="21" fillId="0" borderId="0" xfId="7388" applyNumberFormat="1" applyFont="1" applyAlignment="1"/>
    <xf numFmtId="0" fontId="5" fillId="0" borderId="0" xfId="0" applyFont="1" applyAlignment="1">
      <alignment horizontal="center"/>
    </xf>
    <xf numFmtId="197" fontId="103" fillId="0" borderId="0" xfId="0" applyNumberFormat="1" applyFont="1" applyAlignment="1">
      <alignment horizontal="left" indent="1"/>
    </xf>
    <xf numFmtId="0" fontId="0" fillId="0" borderId="0" xfId="0" applyAlignment="1">
      <alignment horizontal="center"/>
    </xf>
    <xf numFmtId="0" fontId="107" fillId="0" borderId="0" xfId="3253" applyFont="1" applyAlignment="1">
      <alignment horizontal="left" vertical="center" indent="1"/>
    </xf>
    <xf numFmtId="4" fontId="109" fillId="0" borderId="0" xfId="3376" applyNumberFormat="1" applyFont="1" applyFill="1" applyBorder="1" applyAlignment="1">
      <alignment vertical="center"/>
    </xf>
    <xf numFmtId="0" fontId="103" fillId="58" borderId="0" xfId="0" applyFont="1" applyFill="1"/>
    <xf numFmtId="0" fontId="111" fillId="0" borderId="0" xfId="0" applyFont="1"/>
    <xf numFmtId="3" fontId="21" fillId="0" borderId="0" xfId="0" applyNumberFormat="1" applyFont="1"/>
    <xf numFmtId="197" fontId="0" fillId="0" borderId="0" xfId="0" applyNumberFormat="1"/>
    <xf numFmtId="0" fontId="0" fillId="61" borderId="0" xfId="0" applyFill="1"/>
    <xf numFmtId="9" fontId="0" fillId="33" borderId="11" xfId="0" applyNumberFormat="1" applyFill="1" applyBorder="1"/>
    <xf numFmtId="0" fontId="16" fillId="0" borderId="0" xfId="0" applyFont="1" applyAlignment="1">
      <alignment horizontal="left" indent="3"/>
    </xf>
    <xf numFmtId="198" fontId="21" fillId="0" borderId="0" xfId="0" applyNumberFormat="1" applyFont="1"/>
    <xf numFmtId="0" fontId="103" fillId="0" borderId="0" xfId="0" applyFont="1" applyAlignment="1">
      <alignment horizontal="left"/>
    </xf>
    <xf numFmtId="0" fontId="99" fillId="0" borderId="33" xfId="0" applyFont="1" applyBorder="1"/>
    <xf numFmtId="197" fontId="0" fillId="0" borderId="33" xfId="0" applyNumberFormat="1" applyBorder="1"/>
    <xf numFmtId="197" fontId="16" fillId="0" borderId="33" xfId="0" applyNumberFormat="1" applyFont="1" applyBorder="1"/>
    <xf numFmtId="203" fontId="0" fillId="0" borderId="0" xfId="0" applyNumberFormat="1"/>
    <xf numFmtId="198" fontId="20" fillId="33" borderId="11" xfId="0" applyNumberFormat="1" applyFont="1" applyFill="1" applyBorder="1"/>
    <xf numFmtId="2" fontId="20" fillId="33" borderId="11" xfId="0" applyNumberFormat="1" applyFont="1" applyFill="1" applyBorder="1" applyAlignment="1">
      <alignment horizontal="right"/>
    </xf>
    <xf numFmtId="2" fontId="0" fillId="0" borderId="0" xfId="0" applyNumberFormat="1"/>
    <xf numFmtId="204" fontId="122" fillId="33" borderId="11" xfId="0" applyNumberFormat="1" applyFont="1" applyFill="1" applyBorder="1" applyAlignment="1">
      <alignment horizontal="right"/>
    </xf>
    <xf numFmtId="0" fontId="20" fillId="0" borderId="0" xfId="0" applyFont="1"/>
    <xf numFmtId="0" fontId="20" fillId="33" borderId="11" xfId="0" applyFont="1" applyFill="1" applyBorder="1"/>
    <xf numFmtId="198" fontId="101" fillId="0" borderId="0" xfId="0" applyNumberFormat="1" applyFont="1" applyAlignment="1">
      <alignment horizontal="center"/>
    </xf>
    <xf numFmtId="0" fontId="0" fillId="62" borderId="0" xfId="0" applyFill="1"/>
    <xf numFmtId="0" fontId="124" fillId="58" borderId="0" xfId="0" applyFont="1" applyFill="1"/>
    <xf numFmtId="0" fontId="85" fillId="61" borderId="0" xfId="0" applyFont="1" applyFill="1"/>
    <xf numFmtId="0" fontId="0" fillId="0" borderId="0" xfId="0" applyAlignment="1">
      <alignment horizontal="left" indent="1"/>
    </xf>
    <xf numFmtId="0" fontId="85" fillId="61" borderId="0" xfId="0" applyFont="1" applyFill="1" applyAlignment="1">
      <alignment horizontal="left" indent="1"/>
    </xf>
    <xf numFmtId="0" fontId="125" fillId="0" borderId="0" xfId="0" applyFont="1"/>
    <xf numFmtId="0" fontId="124" fillId="58" borderId="0" xfId="0" applyFont="1" applyFill="1" applyAlignment="1">
      <alignment horizontal="left"/>
    </xf>
    <xf numFmtId="0" fontId="124" fillId="62" borderId="0" xfId="0" applyFont="1" applyFill="1"/>
    <xf numFmtId="0" fontId="124" fillId="0" borderId="0" xfId="0" applyFont="1"/>
    <xf numFmtId="0" fontId="85" fillId="0" borderId="0" xfId="0" applyFont="1"/>
    <xf numFmtId="0" fontId="0" fillId="0" borderId="0" xfId="0" applyAlignment="1">
      <alignment horizontal="center" wrapText="1"/>
    </xf>
    <xf numFmtId="0" fontId="0" fillId="0" borderId="41" xfId="3289" applyFont="1" applyBorder="1" applyAlignment="1">
      <alignment horizontal="left" indent="1"/>
    </xf>
    <xf numFmtId="0" fontId="0" fillId="0" borderId="42" xfId="0" applyBorder="1"/>
    <xf numFmtId="0" fontId="0" fillId="0" borderId="41" xfId="3289" applyFont="1" applyBorder="1"/>
    <xf numFmtId="4" fontId="1" fillId="0" borderId="42" xfId="3289" applyNumberFormat="1" applyFont="1" applyBorder="1"/>
    <xf numFmtId="197" fontId="1" fillId="0" borderId="33" xfId="3289" applyNumberFormat="1" applyFont="1" applyBorder="1"/>
    <xf numFmtId="0" fontId="16" fillId="0" borderId="33" xfId="0" applyFont="1" applyBorder="1"/>
    <xf numFmtId="9" fontId="108" fillId="0" borderId="0" xfId="3376" applyFont="1" applyFill="1" applyBorder="1" applyAlignment="1">
      <alignment horizontal="left" vertical="center"/>
    </xf>
    <xf numFmtId="198" fontId="0" fillId="0" borderId="33" xfId="0" applyNumberFormat="1" applyBorder="1"/>
    <xf numFmtId="3" fontId="0" fillId="0" borderId="0" xfId="0" applyNumberFormat="1"/>
    <xf numFmtId="0" fontId="123" fillId="61" borderId="0" xfId="0" applyFont="1" applyFill="1" applyAlignment="1">
      <alignment horizontal="left"/>
    </xf>
    <xf numFmtId="0" fontId="85" fillId="0" borderId="0" xfId="0" applyFont="1" applyAlignment="1">
      <alignment horizontal="left" indent="3"/>
    </xf>
    <xf numFmtId="0" fontId="0" fillId="0" borderId="0" xfId="0" applyAlignment="1">
      <alignment horizontal="left" indent="6"/>
    </xf>
    <xf numFmtId="1" fontId="0" fillId="0" borderId="0" xfId="0" applyNumberFormat="1"/>
    <xf numFmtId="1" fontId="5" fillId="0" borderId="37" xfId="0" applyNumberFormat="1" applyFont="1" applyBorder="1" applyAlignment="1">
      <alignment horizontal="center"/>
    </xf>
    <xf numFmtId="3" fontId="101" fillId="0" borderId="0" xfId="0" applyNumberFormat="1" applyFont="1" applyAlignment="1">
      <alignment horizontal="center"/>
    </xf>
    <xf numFmtId="201" fontId="21" fillId="0" borderId="0" xfId="0" applyNumberFormat="1" applyFont="1"/>
    <xf numFmtId="1" fontId="16" fillId="0" borderId="0" xfId="0" applyNumberFormat="1" applyFont="1"/>
    <xf numFmtId="197" fontId="0" fillId="62" borderId="0" xfId="0" applyNumberFormat="1" applyFill="1"/>
    <xf numFmtId="0" fontId="21" fillId="0" borderId="0" xfId="0" applyFont="1"/>
    <xf numFmtId="6" fontId="21" fillId="0" borderId="0" xfId="0" applyNumberFormat="1" applyFont="1"/>
    <xf numFmtId="6" fontId="5" fillId="0" borderId="0" xfId="0" applyNumberFormat="1" applyFont="1"/>
    <xf numFmtId="197" fontId="5" fillId="0" borderId="0" xfId="0" applyNumberFormat="1" applyFont="1"/>
    <xf numFmtId="0" fontId="123" fillId="0" borderId="0" xfId="0" applyFont="1" applyAlignment="1">
      <alignment horizontal="left"/>
    </xf>
    <xf numFmtId="205" fontId="0" fillId="0" borderId="0" xfId="0" applyNumberFormat="1"/>
    <xf numFmtId="197" fontId="127" fillId="0" borderId="0" xfId="0" applyNumberFormat="1" applyFont="1" applyAlignment="1">
      <alignment horizontal="left" indent="1"/>
    </xf>
    <xf numFmtId="0" fontId="128" fillId="0" borderId="0" xfId="0" applyFont="1"/>
    <xf numFmtId="205" fontId="5" fillId="0" borderId="0" xfId="0" applyNumberFormat="1" applyFont="1"/>
    <xf numFmtId="0" fontId="5" fillId="0" borderId="0" xfId="0" applyFont="1"/>
    <xf numFmtId="3" fontId="5" fillId="0" borderId="0" xfId="0" applyNumberFormat="1" applyFont="1"/>
    <xf numFmtId="3" fontId="16" fillId="0" borderId="0" xfId="0" applyNumberFormat="1" applyFont="1"/>
    <xf numFmtId="0" fontId="104" fillId="0" borderId="0" xfId="0" applyFont="1"/>
    <xf numFmtId="3" fontId="21" fillId="0" borderId="0" xfId="0" applyNumberFormat="1" applyFont="1" applyAlignment="1">
      <alignment horizontal="right"/>
    </xf>
    <xf numFmtId="10" fontId="21" fillId="0" borderId="0" xfId="7388" applyNumberFormat="1" applyFont="1" applyFill="1" applyBorder="1" applyAlignment="1">
      <alignment horizontal="right"/>
    </xf>
    <xf numFmtId="3" fontId="0" fillId="0" borderId="0" xfId="0" applyNumberFormat="1" applyAlignment="1">
      <alignment horizontal="right"/>
    </xf>
    <xf numFmtId="0" fontId="124" fillId="58" borderId="0" xfId="0" applyFont="1" applyFill="1" applyAlignment="1">
      <alignment horizontal="right"/>
    </xf>
    <xf numFmtId="1" fontId="0" fillId="33" borderId="11" xfId="0" applyNumberFormat="1" applyFill="1" applyBorder="1" applyAlignment="1">
      <alignment horizontal="right"/>
    </xf>
    <xf numFmtId="1" fontId="21" fillId="0" borderId="0" xfId="0" applyNumberFormat="1" applyFont="1" applyAlignment="1">
      <alignment horizontal="right"/>
    </xf>
    <xf numFmtId="0" fontId="16" fillId="61" borderId="0" xfId="0" applyFont="1" applyFill="1"/>
    <xf numFmtId="0" fontId="127" fillId="0" borderId="0" xfId="0" applyFont="1"/>
    <xf numFmtId="197" fontId="103" fillId="58" borderId="0" xfId="0" applyNumberFormat="1" applyFont="1" applyFill="1" applyAlignment="1">
      <alignment horizontal="left" indent="1"/>
    </xf>
    <xf numFmtId="0" fontId="16" fillId="0" borderId="0" xfId="0" applyFont="1" applyAlignment="1">
      <alignment horizontal="left" indent="1"/>
    </xf>
    <xf numFmtId="0" fontId="16" fillId="0" borderId="0" xfId="0" applyFont="1" applyAlignment="1">
      <alignment horizontal="left" indent="2"/>
    </xf>
    <xf numFmtId="0" fontId="99" fillId="0" borderId="0" xfId="0" applyFont="1" applyAlignment="1">
      <alignment horizontal="left" indent="1"/>
    </xf>
    <xf numFmtId="197" fontId="5" fillId="0" borderId="0" xfId="0" applyNumberFormat="1" applyFont="1" applyAlignment="1">
      <alignment horizontal="right"/>
    </xf>
    <xf numFmtId="197" fontId="21" fillId="0" borderId="0" xfId="52865" applyNumberFormat="1" applyFont="1"/>
    <xf numFmtId="197" fontId="5" fillId="0" borderId="0" xfId="52865" applyNumberFormat="1" applyFont="1"/>
    <xf numFmtId="197" fontId="20" fillId="33" borderId="11" xfId="0" applyNumberFormat="1" applyFont="1" applyFill="1" applyBorder="1" applyAlignment="1">
      <alignment horizontal="right"/>
    </xf>
    <xf numFmtId="197" fontId="21" fillId="0" borderId="0" xfId="0" applyNumberFormat="1" applyFont="1" applyAlignment="1">
      <alignment horizontal="right"/>
    </xf>
    <xf numFmtId="4" fontId="1" fillId="0" borderId="0" xfId="3289" applyNumberFormat="1" applyFont="1"/>
    <xf numFmtId="197" fontId="1" fillId="0" borderId="0" xfId="3289" applyNumberFormat="1" applyFont="1"/>
    <xf numFmtId="0" fontId="0" fillId="0" borderId="33" xfId="0" applyBorder="1" applyAlignment="1">
      <alignment horizontal="center" wrapText="1"/>
    </xf>
    <xf numFmtId="197" fontId="16" fillId="0" borderId="0" xfId="0" applyNumberFormat="1" applyFont="1"/>
    <xf numFmtId="0" fontId="20" fillId="0" borderId="33" xfId="0" applyFont="1" applyBorder="1" applyAlignment="1">
      <alignment horizontal="center"/>
    </xf>
    <xf numFmtId="0" fontId="129" fillId="0" borderId="0" xfId="0" applyFont="1"/>
    <xf numFmtId="199" fontId="21" fillId="0" borderId="0" xfId="0" applyNumberFormat="1" applyFont="1"/>
    <xf numFmtId="214" fontId="21" fillId="0" borderId="0" xfId="0" applyNumberFormat="1" applyFont="1"/>
    <xf numFmtId="0" fontId="0" fillId="33" borderId="11" xfId="0" applyFill="1" applyBorder="1" applyAlignment="1">
      <alignment horizontal="left"/>
    </xf>
    <xf numFmtId="0" fontId="0" fillId="0" borderId="0" xfId="0" applyAlignment="1">
      <alignment horizontal="left" indent="5"/>
    </xf>
    <xf numFmtId="1" fontId="21" fillId="0" borderId="0" xfId="0" applyNumberFormat="1" applyFont="1"/>
    <xf numFmtId="2" fontId="21" fillId="0" borderId="0" xfId="0" applyNumberFormat="1" applyFont="1" applyAlignment="1">
      <alignment horizontal="right"/>
    </xf>
    <xf numFmtId="200" fontId="21" fillId="0" borderId="0" xfId="52865" applyNumberFormat="1" applyFont="1"/>
    <xf numFmtId="0" fontId="158" fillId="0" borderId="0" xfId="0" applyFont="1" applyAlignment="1">
      <alignment vertical="center" wrapText="1"/>
    </xf>
    <xf numFmtId="0" fontId="121" fillId="0" borderId="0" xfId="53012"/>
    <xf numFmtId="1" fontId="21" fillId="0" borderId="0" xfId="53172" applyNumberFormat="1" applyFont="1" applyFill="1" applyBorder="1" applyAlignment="1">
      <alignment horizontal="right"/>
    </xf>
    <xf numFmtId="199" fontId="0" fillId="33" borderId="11" xfId="0" applyNumberFormat="1" applyFill="1" applyBorder="1"/>
    <xf numFmtId="200" fontId="1" fillId="33" borderId="11" xfId="52865" applyNumberFormat="1" applyFont="1" applyFill="1" applyBorder="1" applyAlignment="1">
      <alignment horizontal="right"/>
    </xf>
    <xf numFmtId="205" fontId="21" fillId="0" borderId="0" xfId="0" applyNumberFormat="1" applyFont="1"/>
    <xf numFmtId="3" fontId="0" fillId="33" borderId="11" xfId="0" applyNumberFormat="1" applyFill="1" applyBorder="1" applyAlignment="1">
      <alignment horizontal="right"/>
    </xf>
    <xf numFmtId="0" fontId="16" fillId="0" borderId="0" xfId="0" applyFont="1" applyAlignment="1">
      <alignment horizontal="left"/>
    </xf>
    <xf numFmtId="1" fontId="20" fillId="33" borderId="11" xfId="0" applyNumberFormat="1" applyFont="1" applyFill="1" applyBorder="1" applyAlignment="1">
      <alignment horizontal="right"/>
    </xf>
    <xf numFmtId="2" fontId="21" fillId="59" borderId="35" xfId="53172" applyNumberFormat="1" applyFont="1" applyFill="1" applyBorder="1"/>
    <xf numFmtId="10" fontId="21" fillId="59" borderId="35" xfId="7388" applyNumberFormat="1" applyFont="1" applyFill="1" applyBorder="1"/>
    <xf numFmtId="215" fontId="21" fillId="0" borderId="0" xfId="53172" applyNumberFormat="1" applyFont="1" applyFill="1" applyBorder="1"/>
    <xf numFmtId="0" fontId="20" fillId="33" borderId="11" xfId="3248" applyFont="1" applyFill="1" applyBorder="1" applyAlignment="1">
      <alignment horizontal="center"/>
    </xf>
    <xf numFmtId="2" fontId="21" fillId="0" borderId="0" xfId="0" applyNumberFormat="1" applyFont="1"/>
    <xf numFmtId="4" fontId="21" fillId="0" borderId="0" xfId="53172" applyNumberFormat="1" applyFont="1"/>
    <xf numFmtId="0" fontId="21" fillId="0" borderId="0" xfId="0" applyFont="1" applyAlignment="1">
      <alignment horizontal="center"/>
    </xf>
    <xf numFmtId="197" fontId="103" fillId="0" borderId="0" xfId="0" applyNumberFormat="1" applyFont="1" applyAlignment="1">
      <alignment horizontal="left"/>
    </xf>
    <xf numFmtId="4" fontId="21" fillId="59" borderId="35" xfId="0" applyNumberFormat="1" applyFont="1" applyFill="1" applyBorder="1"/>
    <xf numFmtId="0" fontId="161" fillId="0" borderId="0" xfId="3253" applyFont="1" applyAlignment="1">
      <alignment wrapText="1"/>
    </xf>
    <xf numFmtId="0" fontId="103" fillId="0" borderId="0" xfId="3253" applyFont="1" applyAlignment="1">
      <alignment horizontal="left"/>
    </xf>
    <xf numFmtId="0" fontId="24" fillId="0" borderId="0" xfId="3253"/>
    <xf numFmtId="0" fontId="24" fillId="0" borderId="0" xfId="3253" applyAlignment="1">
      <alignment vertical="top"/>
    </xf>
    <xf numFmtId="3" fontId="104" fillId="0" borderId="0" xfId="0" applyNumberFormat="1" applyFont="1" applyAlignment="1">
      <alignment horizontal="left" indent="1"/>
    </xf>
    <xf numFmtId="3" fontId="21" fillId="0" borderId="0" xfId="0" applyNumberFormat="1" applyFont="1" applyAlignment="1">
      <alignment horizontal="center"/>
    </xf>
    <xf numFmtId="0" fontId="103" fillId="0" borderId="0" xfId="0" applyFont="1" applyAlignment="1">
      <alignment horizontal="center"/>
    </xf>
    <xf numFmtId="0" fontId="162" fillId="0" borderId="0" xfId="0" applyFont="1"/>
    <xf numFmtId="0" fontId="22" fillId="0" borderId="0" xfId="0" applyFont="1" applyAlignment="1">
      <alignment horizontal="left" vertical="top"/>
    </xf>
    <xf numFmtId="0" fontId="40" fillId="0" borderId="0" xfId="0" applyFont="1"/>
    <xf numFmtId="206" fontId="0" fillId="33" borderId="11" xfId="53172" applyNumberFormat="1" applyFont="1" applyFill="1" applyBorder="1" applyAlignment="1">
      <alignment horizontal="right"/>
    </xf>
    <xf numFmtId="217" fontId="21" fillId="0" borderId="0" xfId="53172" applyNumberFormat="1" applyFont="1" applyFill="1" applyBorder="1" applyAlignment="1">
      <alignment horizontal="right"/>
    </xf>
    <xf numFmtId="0" fontId="99" fillId="33" borderId="36" xfId="0" applyFont="1" applyFill="1" applyBorder="1" applyAlignment="1">
      <alignment horizontal="center" vertical="center"/>
    </xf>
    <xf numFmtId="0" fontId="16" fillId="0" borderId="37" xfId="0" applyFont="1" applyBorder="1"/>
    <xf numFmtId="198" fontId="20" fillId="0" borderId="40" xfId="0" applyNumberFormat="1" applyFont="1" applyBorder="1"/>
    <xf numFmtId="10" fontId="21" fillId="33" borderId="34" xfId="0" applyNumberFormat="1" applyFont="1" applyFill="1" applyBorder="1"/>
    <xf numFmtId="10" fontId="21" fillId="0" borderId="0" xfId="0" applyNumberFormat="1" applyFont="1"/>
    <xf numFmtId="202" fontId="21" fillId="0" borderId="0" xfId="0" applyNumberFormat="1" applyFont="1"/>
    <xf numFmtId="4" fontId="0" fillId="33" borderId="11" xfId="0" applyNumberFormat="1" applyFill="1" applyBorder="1" applyAlignment="1">
      <alignment horizontal="right"/>
    </xf>
    <xf numFmtId="4" fontId="0" fillId="0" borderId="0" xfId="0" applyNumberFormat="1" applyAlignment="1">
      <alignment horizontal="right"/>
    </xf>
    <xf numFmtId="8" fontId="0" fillId="33" borderId="11" xfId="0" applyNumberFormat="1" applyFill="1" applyBorder="1" applyAlignment="1">
      <alignment horizontal="right"/>
    </xf>
    <xf numFmtId="8" fontId="21" fillId="0" borderId="0" xfId="0" applyNumberFormat="1" applyFont="1" applyAlignment="1">
      <alignment horizontal="right"/>
    </xf>
    <xf numFmtId="216" fontId="0" fillId="33" borderId="11" xfId="0" applyNumberFormat="1" applyFill="1" applyBorder="1" applyAlignment="1">
      <alignment horizontal="right"/>
    </xf>
    <xf numFmtId="216" fontId="21" fillId="0" borderId="0" xfId="0" applyNumberFormat="1" applyFont="1" applyAlignment="1">
      <alignment horizontal="right"/>
    </xf>
    <xf numFmtId="8" fontId="20" fillId="33" borderId="11" xfId="0" applyNumberFormat="1" applyFont="1" applyFill="1" applyBorder="1" applyAlignment="1">
      <alignment horizontal="right"/>
    </xf>
    <xf numFmtId="43" fontId="21" fillId="0" borderId="0" xfId="53172" applyFont="1" applyFill="1" applyBorder="1" applyAlignment="1">
      <alignment horizontal="right"/>
    </xf>
    <xf numFmtId="10" fontId="21" fillId="0" borderId="0" xfId="7388" applyNumberFormat="1" applyFont="1" applyFill="1" applyBorder="1" applyAlignment="1">
      <alignment horizontal="right" indent="1"/>
    </xf>
    <xf numFmtId="3" fontId="0" fillId="33" borderId="11" xfId="53172" applyNumberFormat="1" applyFont="1" applyFill="1" applyBorder="1" applyAlignment="1">
      <alignment horizontal="right"/>
    </xf>
    <xf numFmtId="4" fontId="21" fillId="0" borderId="0" xfId="53172" applyNumberFormat="1" applyFont="1" applyFill="1" applyBorder="1" applyAlignment="1">
      <alignment horizontal="right"/>
    </xf>
    <xf numFmtId="0" fontId="1" fillId="0" borderId="0" xfId="3253" applyFont="1"/>
    <xf numFmtId="198" fontId="0" fillId="33" borderId="11" xfId="0" applyNumberFormat="1" applyFill="1" applyBorder="1"/>
    <xf numFmtId="0" fontId="1" fillId="0" borderId="0" xfId="3253" quotePrefix="1" applyFont="1"/>
    <xf numFmtId="0" fontId="40" fillId="0" borderId="0" xfId="3253" applyFont="1"/>
    <xf numFmtId="2" fontId="21" fillId="0" borderId="0" xfId="3253" applyNumberFormat="1" applyFont="1"/>
    <xf numFmtId="199" fontId="20" fillId="33" borderId="11" xfId="0" applyNumberFormat="1" applyFont="1" applyFill="1" applyBorder="1"/>
    <xf numFmtId="0" fontId="103" fillId="0" borderId="0" xfId="0" applyFont="1" applyAlignment="1">
      <alignment horizontal="left" indent="1"/>
    </xf>
    <xf numFmtId="197" fontId="21" fillId="33" borderId="11" xfId="0" applyNumberFormat="1" applyFont="1" applyFill="1" applyBorder="1"/>
    <xf numFmtId="198" fontId="103" fillId="0" borderId="0" xfId="0" applyNumberFormat="1" applyFont="1"/>
    <xf numFmtId="198" fontId="103" fillId="0" borderId="0" xfId="0" applyNumberFormat="1" applyFont="1" applyAlignment="1">
      <alignment horizontal="left" indent="1"/>
    </xf>
    <xf numFmtId="216" fontId="20" fillId="33" borderId="11" xfId="0" applyNumberFormat="1" applyFont="1" applyFill="1" applyBorder="1" applyAlignment="1">
      <alignment horizontal="right"/>
    </xf>
    <xf numFmtId="0" fontId="5" fillId="33" borderId="36" xfId="0" applyFont="1" applyFill="1" applyBorder="1" applyAlignment="1">
      <alignment horizontal="center"/>
    </xf>
    <xf numFmtId="0" fontId="21" fillId="59" borderId="35" xfId="0" applyFont="1" applyFill="1" applyBorder="1"/>
    <xf numFmtId="3" fontId="20" fillId="33" borderId="11" xfId="0" applyNumberFormat="1" applyFont="1" applyFill="1" applyBorder="1"/>
    <xf numFmtId="0" fontId="0" fillId="58" borderId="0" xfId="0" applyFill="1" applyAlignment="1">
      <alignment horizontal="left"/>
    </xf>
    <xf numFmtId="0" fontId="112" fillId="0" borderId="0" xfId="0" applyFont="1"/>
    <xf numFmtId="0" fontId="20" fillId="60" borderId="38" xfId="0" applyFont="1" applyFill="1" applyBorder="1"/>
    <xf numFmtId="0" fontId="110" fillId="0" borderId="0" xfId="0" applyFont="1"/>
    <xf numFmtId="0" fontId="0" fillId="0" borderId="39" xfId="0" applyBorder="1"/>
    <xf numFmtId="0" fontId="104" fillId="0" borderId="0" xfId="0" applyFont="1" applyAlignment="1">
      <alignment horizontal="center"/>
    </xf>
    <xf numFmtId="0" fontId="99" fillId="0" borderId="0" xfId="0" applyFont="1" applyAlignment="1">
      <alignment horizontal="center"/>
    </xf>
    <xf numFmtId="0" fontId="85" fillId="61" borderId="0" xfId="0" applyFont="1" applyFill="1" applyAlignment="1">
      <alignment horizontal="right"/>
    </xf>
    <xf numFmtId="0" fontId="85" fillId="61" borderId="0" xfId="0" applyFont="1" applyFill="1" applyAlignment="1">
      <alignment horizontal="left"/>
    </xf>
    <xf numFmtId="0" fontId="146" fillId="0" borderId="0" xfId="53263"/>
    <xf numFmtId="0" fontId="146" fillId="0" borderId="0" xfId="53263" applyAlignment="1"/>
    <xf numFmtId="0" fontId="16" fillId="58" borderId="0" xfId="0" applyFont="1" applyFill="1" applyAlignment="1">
      <alignment horizontal="left"/>
    </xf>
    <xf numFmtId="198" fontId="103" fillId="0" borderId="0" xfId="0" applyNumberFormat="1" applyFont="1" applyAlignment="1">
      <alignment horizontal="left"/>
    </xf>
    <xf numFmtId="0" fontId="146" fillId="0" borderId="0" xfId="53263" applyFill="1"/>
    <xf numFmtId="0" fontId="126" fillId="0" borderId="0" xfId="3253" applyFont="1" applyAlignment="1">
      <alignment vertical="top"/>
    </xf>
    <xf numFmtId="9" fontId="126" fillId="0" borderId="0" xfId="3376" applyFont="1" applyFill="1" applyBorder="1" applyAlignment="1">
      <alignment vertical="center"/>
    </xf>
    <xf numFmtId="9" fontId="126" fillId="0" borderId="0" xfId="3376" applyFont="1" applyFill="1" applyBorder="1" applyAlignment="1">
      <alignment horizontal="left" vertical="center" indent="1"/>
    </xf>
    <xf numFmtId="9" fontId="126" fillId="0" borderId="0" xfId="3376" applyFont="1" applyFill="1" applyBorder="1" applyAlignment="1">
      <alignment horizontal="left" vertical="center"/>
    </xf>
    <xf numFmtId="206" fontId="0" fillId="0" borderId="0" xfId="53172" applyNumberFormat="1" applyFont="1"/>
    <xf numFmtId="3" fontId="21" fillId="0" borderId="0" xfId="0" applyNumberFormat="1" applyFont="1" applyAlignment="1">
      <alignment horizontal="left"/>
    </xf>
    <xf numFmtId="0" fontId="103" fillId="0" borderId="0" xfId="0" applyFont="1" applyAlignment="1">
      <alignment horizontal="left" indent="3"/>
    </xf>
    <xf numFmtId="0" fontId="85" fillId="0" borderId="0" xfId="3253" applyFont="1"/>
    <xf numFmtId="0" fontId="85" fillId="0" borderId="0" xfId="3253" applyFont="1" applyAlignment="1">
      <alignment horizontal="left"/>
    </xf>
    <xf numFmtId="9" fontId="160" fillId="0" borderId="0" xfId="3376" applyFont="1" applyFill="1" applyBorder="1" applyAlignment="1">
      <alignment horizontal="left"/>
    </xf>
    <xf numFmtId="0" fontId="123" fillId="0" borderId="0" xfId="0" applyFont="1"/>
    <xf numFmtId="2" fontId="20" fillId="33" borderId="11" xfId="0" applyNumberFormat="1" applyFont="1" applyFill="1" applyBorder="1"/>
    <xf numFmtId="2" fontId="24" fillId="0" borderId="0" xfId="3249" applyNumberFormat="1"/>
    <xf numFmtId="2" fontId="105" fillId="0" borderId="0" xfId="3249" applyNumberFormat="1" applyFont="1"/>
    <xf numFmtId="0" fontId="159" fillId="0" borderId="0" xfId="0" applyFont="1" applyAlignment="1">
      <alignment horizontal="left" vertical="center" wrapText="1" indent="2"/>
    </xf>
    <xf numFmtId="0" fontId="20" fillId="0" borderId="37" xfId="0" applyFont="1" applyBorder="1" applyAlignment="1">
      <alignment horizontal="left"/>
    </xf>
    <xf numFmtId="10" fontId="21" fillId="0" borderId="0" xfId="7388" applyNumberFormat="1" applyFont="1"/>
    <xf numFmtId="0" fontId="124" fillId="33" borderId="11" xfId="0" applyFont="1" applyFill="1" applyBorder="1" applyAlignment="1">
      <alignment horizontal="left"/>
    </xf>
    <xf numFmtId="197" fontId="20" fillId="33" borderId="11" xfId="0" applyNumberFormat="1" applyFont="1" applyFill="1" applyBorder="1"/>
    <xf numFmtId="0" fontId="0" fillId="0" borderId="0" xfId="0" applyAlignment="1">
      <alignment horizontal="left" indent="4"/>
    </xf>
    <xf numFmtId="43" fontId="21" fillId="0" borderId="0" xfId="0" applyNumberFormat="1" applyFont="1"/>
    <xf numFmtId="197" fontId="5" fillId="0" borderId="0" xfId="53172" applyNumberFormat="1" applyFont="1"/>
    <xf numFmtId="0" fontId="16" fillId="0" borderId="0" xfId="0" applyFont="1" applyAlignment="1">
      <alignment horizontal="left" indent="5"/>
    </xf>
    <xf numFmtId="219" fontId="0" fillId="0" borderId="0" xfId="7388" applyNumberFormat="1" applyFont="1"/>
    <xf numFmtId="3" fontId="20" fillId="33" borderId="11" xfId="7388" applyNumberFormat="1" applyFont="1" applyFill="1" applyBorder="1" applyAlignment="1">
      <alignment horizontal="right"/>
    </xf>
    <xf numFmtId="0" fontId="22" fillId="0" borderId="0" xfId="0" applyFont="1" applyAlignment="1">
      <alignment horizontal="left"/>
    </xf>
    <xf numFmtId="8" fontId="21" fillId="0" borderId="0" xfId="0" applyNumberFormat="1" applyFont="1"/>
    <xf numFmtId="9" fontId="21" fillId="0" borderId="0" xfId="0" applyNumberFormat="1" applyFont="1"/>
    <xf numFmtId="0" fontId="0" fillId="0" borderId="0" xfId="0" applyAlignment="1">
      <alignment horizontal="left" wrapText="1"/>
    </xf>
    <xf numFmtId="9" fontId="0" fillId="33" borderId="11" xfId="7388" applyFont="1" applyFill="1" applyBorder="1" applyAlignment="1">
      <alignment horizontal="right"/>
    </xf>
    <xf numFmtId="220" fontId="0" fillId="33" borderId="11" xfId="0" applyNumberFormat="1" applyFill="1" applyBorder="1" applyAlignment="1">
      <alignment horizontal="right"/>
    </xf>
    <xf numFmtId="218" fontId="21" fillId="0" borderId="0" xfId="0" applyNumberFormat="1" applyFont="1"/>
    <xf numFmtId="0" fontId="22" fillId="0" borderId="0" xfId="0" applyFont="1" applyAlignment="1">
      <alignment wrapText="1"/>
    </xf>
    <xf numFmtId="3" fontId="21" fillId="33" borderId="11" xfId="7388" applyNumberFormat="1" applyFont="1" applyFill="1" applyBorder="1" applyAlignment="1">
      <alignment horizontal="right"/>
    </xf>
    <xf numFmtId="214" fontId="20" fillId="33" borderId="11" xfId="7388" applyNumberFormat="1" applyFont="1" applyFill="1" applyBorder="1" applyAlignment="1">
      <alignment horizontal="right"/>
    </xf>
    <xf numFmtId="4" fontId="20" fillId="33" borderId="11" xfId="7388" applyNumberFormat="1" applyFont="1" applyFill="1" applyBorder="1" applyAlignment="1">
      <alignment horizontal="right"/>
    </xf>
    <xf numFmtId="0" fontId="121" fillId="0" borderId="0" xfId="53012" applyFill="1" applyAlignment="1">
      <alignment horizontal="left"/>
    </xf>
    <xf numFmtId="214" fontId="21" fillId="0" borderId="0" xfId="0" applyNumberFormat="1" applyFont="1" applyAlignment="1">
      <alignment horizontal="right"/>
    </xf>
    <xf numFmtId="201" fontId="21" fillId="0" borderId="0" xfId="53172" applyNumberFormat="1" applyFont="1"/>
    <xf numFmtId="0" fontId="127" fillId="0" borderId="0" xfId="0" applyFont="1" applyAlignment="1">
      <alignment horizontal="center"/>
    </xf>
    <xf numFmtId="2" fontId="21" fillId="0" borderId="0" xfId="53172" applyNumberFormat="1" applyFont="1" applyAlignment="1">
      <alignment horizontal="center" vertical="center"/>
    </xf>
    <xf numFmtId="0" fontId="0" fillId="0" borderId="0" xfId="0" applyAlignment="1">
      <alignment horizontal="left" indent="8"/>
    </xf>
    <xf numFmtId="3" fontId="21" fillId="0" borderId="0" xfId="7388" applyNumberFormat="1" applyFont="1" applyFill="1" applyAlignment="1">
      <alignment horizontal="right"/>
    </xf>
    <xf numFmtId="10" fontId="21" fillId="0" borderId="0" xfId="7388" applyNumberFormat="1" applyFont="1" applyFill="1" applyAlignment="1">
      <alignment horizontal="right"/>
    </xf>
    <xf numFmtId="2" fontId="21" fillId="0" borderId="0" xfId="7388" applyNumberFormat="1" applyFont="1" applyFill="1" applyAlignment="1">
      <alignment horizontal="right"/>
    </xf>
    <xf numFmtId="2" fontId="21" fillId="0" borderId="0" xfId="53172" applyNumberFormat="1" applyFont="1" applyAlignment="1">
      <alignment horizontal="right"/>
    </xf>
    <xf numFmtId="4" fontId="21" fillId="0" borderId="0" xfId="0" applyNumberFormat="1" applyFont="1"/>
    <xf numFmtId="0" fontId="16" fillId="0" borderId="0" xfId="0" applyFont="1" applyAlignment="1">
      <alignment horizontal="left" indent="8"/>
    </xf>
    <xf numFmtId="3" fontId="21" fillId="0" borderId="0" xfId="53172" applyNumberFormat="1" applyFont="1" applyAlignment="1">
      <alignment horizontal="right"/>
    </xf>
    <xf numFmtId="3" fontId="5" fillId="0" borderId="0" xfId="53172" applyNumberFormat="1" applyFont="1" applyAlignment="1">
      <alignment horizontal="right"/>
    </xf>
    <xf numFmtId="3" fontId="5" fillId="0" borderId="0" xfId="0" applyNumberFormat="1" applyFont="1" applyAlignment="1">
      <alignment horizontal="right"/>
    </xf>
    <xf numFmtId="207" fontId="21" fillId="0" borderId="0" xfId="7388" applyNumberFormat="1" applyFont="1"/>
    <xf numFmtId="8" fontId="0" fillId="0" borderId="0" xfId="0" applyNumberFormat="1"/>
    <xf numFmtId="0" fontId="164" fillId="58" borderId="0" xfId="0" applyFont="1" applyFill="1" applyAlignment="1">
      <alignment horizontal="left"/>
    </xf>
    <xf numFmtId="3" fontId="20" fillId="33" borderId="11" xfId="0" applyNumberFormat="1" applyFont="1" applyFill="1" applyBorder="1" applyAlignment="1">
      <alignment horizontal="right"/>
    </xf>
    <xf numFmtId="0" fontId="123" fillId="61" borderId="0" xfId="0" applyFont="1" applyFill="1" applyAlignment="1">
      <alignment horizontal="center"/>
    </xf>
    <xf numFmtId="221" fontId="21" fillId="0" borderId="0" xfId="0" applyNumberFormat="1" applyFont="1"/>
    <xf numFmtId="4" fontId="21" fillId="0" borderId="0" xfId="0" applyNumberFormat="1" applyFont="1" applyAlignment="1">
      <alignment horizontal="right"/>
    </xf>
    <xf numFmtId="3" fontId="121" fillId="0" borderId="0" xfId="53012" applyNumberFormat="1" applyFill="1" applyAlignment="1">
      <alignment horizontal="left"/>
    </xf>
    <xf numFmtId="200" fontId="20" fillId="33" borderId="11" xfId="7388" applyNumberFormat="1" applyFont="1" applyFill="1" applyBorder="1" applyAlignment="1">
      <alignment horizontal="right"/>
    </xf>
    <xf numFmtId="197" fontId="21" fillId="0" borderId="0" xfId="7388" applyNumberFormat="1" applyFont="1" applyFill="1" applyBorder="1" applyAlignment="1">
      <alignment horizontal="right"/>
    </xf>
    <xf numFmtId="200" fontId="21" fillId="0" borderId="0" xfId="0" applyNumberFormat="1" applyFont="1" applyAlignment="1">
      <alignment horizontal="right"/>
    </xf>
    <xf numFmtId="219" fontId="20" fillId="33" borderId="11" xfId="7388" applyNumberFormat="1" applyFont="1" applyFill="1" applyBorder="1" applyAlignment="1">
      <alignment horizontal="right"/>
    </xf>
    <xf numFmtId="219" fontId="21" fillId="33" borderId="11" xfId="7388" applyNumberFormat="1" applyFont="1" applyFill="1" applyBorder="1" applyAlignment="1">
      <alignment horizontal="right"/>
    </xf>
    <xf numFmtId="200" fontId="22" fillId="0" borderId="0" xfId="0" applyNumberFormat="1" applyFont="1"/>
    <xf numFmtId="222" fontId="5" fillId="0" borderId="0" xfId="0" applyNumberFormat="1" applyFont="1" applyAlignment="1">
      <alignment horizontal="center"/>
    </xf>
    <xf numFmtId="0" fontId="1" fillId="0" borderId="0" xfId="3253" applyFont="1" applyAlignment="1">
      <alignment horizontal="left"/>
    </xf>
    <xf numFmtId="9" fontId="1" fillId="0" borderId="0" xfId="3376" applyFont="1" applyFill="1" applyBorder="1" applyAlignment="1"/>
    <xf numFmtId="207" fontId="21" fillId="0" borderId="0" xfId="0" applyNumberFormat="1" applyFont="1"/>
    <xf numFmtId="0" fontId="16" fillId="0" borderId="0" xfId="0" applyFont="1" applyAlignment="1">
      <alignment horizontal="left" indent="4"/>
    </xf>
    <xf numFmtId="0" fontId="124" fillId="58" borderId="0" xfId="3253" applyFont="1" applyFill="1" applyAlignment="1">
      <alignment horizontal="left"/>
    </xf>
    <xf numFmtId="0" fontId="1" fillId="58" borderId="0" xfId="3253" applyFont="1" applyFill="1"/>
    <xf numFmtId="0" fontId="1" fillId="58" borderId="0" xfId="3253" applyFont="1" applyFill="1" applyAlignment="1">
      <alignment horizontal="left"/>
    </xf>
    <xf numFmtId="9" fontId="1" fillId="58" borderId="0" xfId="3376" applyFont="1" applyFill="1" applyBorder="1" applyAlignment="1"/>
    <xf numFmtId="0" fontId="22" fillId="0" borderId="0" xfId="3253" applyFont="1" applyAlignment="1">
      <alignment horizontal="left"/>
    </xf>
    <xf numFmtId="4" fontId="5" fillId="0" borderId="0" xfId="0" applyNumberFormat="1" applyFont="1"/>
    <xf numFmtId="201" fontId="5" fillId="0" borderId="0" xfId="0" applyNumberFormat="1" applyFont="1"/>
    <xf numFmtId="197" fontId="165" fillId="0" borderId="0" xfId="0" applyNumberFormat="1" applyFont="1"/>
    <xf numFmtId="219" fontId="21" fillId="0" borderId="0" xfId="0" applyNumberFormat="1" applyFont="1"/>
    <xf numFmtId="200" fontId="16" fillId="0" borderId="0" xfId="0" applyNumberFormat="1" applyFont="1"/>
    <xf numFmtId="197" fontId="166" fillId="33" borderId="11" xfId="0" applyNumberFormat="1" applyFont="1" applyFill="1" applyBorder="1" applyAlignment="1">
      <alignment horizontal="right"/>
    </xf>
    <xf numFmtId="9" fontId="0" fillId="0" borderId="0" xfId="7388" applyFont="1"/>
    <xf numFmtId="0" fontId="0" fillId="0" borderId="0" xfId="0" applyAlignment="1">
      <alignment wrapText="1"/>
    </xf>
    <xf numFmtId="0" fontId="167" fillId="0" borderId="33" xfId="0" applyFont="1" applyBorder="1"/>
    <xf numFmtId="0" fontId="167" fillId="0" borderId="33" xfId="0" applyFont="1" applyBorder="1" applyAlignment="1">
      <alignment horizontal="left" indent="1"/>
    </xf>
    <xf numFmtId="0" fontId="167" fillId="0" borderId="33" xfId="0" applyFont="1" applyBorder="1" applyAlignment="1">
      <alignment horizontal="left" indent="2"/>
    </xf>
    <xf numFmtId="0" fontId="167" fillId="61" borderId="33" xfId="0" applyFont="1" applyFill="1" applyBorder="1"/>
    <xf numFmtId="0" fontId="167" fillId="0" borderId="0" xfId="0" applyFont="1"/>
    <xf numFmtId="0" fontId="167" fillId="0" borderId="33" xfId="3289" applyFont="1" applyBorder="1" applyAlignment="1">
      <alignment horizontal="center" wrapText="1"/>
    </xf>
    <xf numFmtId="197" fontId="168" fillId="0" borderId="33" xfId="0" applyNumberFormat="1" applyFont="1" applyBorder="1"/>
    <xf numFmtId="0" fontId="169" fillId="0" borderId="0" xfId="0" applyFont="1" applyAlignment="1">
      <alignment horizontal="right"/>
    </xf>
    <xf numFmtId="0" fontId="167" fillId="0" borderId="33" xfId="3289" applyFont="1" applyBorder="1" applyAlignment="1">
      <alignment horizontal="left" wrapText="1" indent="3"/>
    </xf>
    <xf numFmtId="197" fontId="167" fillId="0" borderId="33" xfId="0" applyNumberFormat="1" applyFont="1" applyBorder="1"/>
    <xf numFmtId="218" fontId="167" fillId="0" borderId="33" xfId="0" applyNumberFormat="1" applyFont="1" applyBorder="1"/>
    <xf numFmtId="218" fontId="168" fillId="0" borderId="33" xfId="0" applyNumberFormat="1" applyFont="1" applyBorder="1"/>
    <xf numFmtId="197" fontId="168" fillId="61" borderId="33" xfId="0" applyNumberFormat="1" applyFont="1" applyFill="1" applyBorder="1"/>
    <xf numFmtId="218" fontId="168" fillId="61" borderId="33" xfId="0" applyNumberFormat="1" applyFont="1" applyFill="1" applyBorder="1"/>
    <xf numFmtId="0" fontId="167" fillId="0" borderId="33" xfId="3289" applyFont="1" applyBorder="1" applyAlignment="1">
      <alignment horizontal="left" wrapText="1"/>
    </xf>
    <xf numFmtId="2" fontId="168" fillId="0" borderId="33" xfId="0" applyNumberFormat="1" applyFont="1" applyBorder="1"/>
    <xf numFmtId="0" fontId="171" fillId="0" borderId="0" xfId="0" applyFont="1"/>
    <xf numFmtId="0" fontId="167" fillId="0" borderId="0" xfId="0" applyFont="1" applyAlignment="1">
      <alignment horizontal="center"/>
    </xf>
    <xf numFmtId="0" fontId="0" fillId="0" borderId="0" xfId="0" applyAlignment="1"/>
    <xf numFmtId="14" fontId="167" fillId="0" borderId="0" xfId="0" applyNumberFormat="1" applyFont="1" applyAlignment="1">
      <alignment horizontal="center"/>
    </xf>
    <xf numFmtId="0" fontId="167" fillId="0" borderId="0" xfId="0" applyFont="1" applyAlignment="1">
      <alignment wrapText="1"/>
    </xf>
    <xf numFmtId="0" fontId="0" fillId="0" borderId="0" xfId="0" applyAlignment="1">
      <alignment wrapText="1"/>
    </xf>
    <xf numFmtId="0" fontId="0" fillId="0" borderId="0" xfId="0" applyAlignment="1">
      <alignment horizontal="left" vertical="top" wrapText="1"/>
    </xf>
  </cellXfs>
  <cellStyles count="53392">
    <cellStyle name="%_2DP_in" xfId="42" xr:uid="{00000000-0005-0000-0000-000000000000}"/>
    <cellStyle name="%_2DP_out" xfId="43" xr:uid="{00000000-0005-0000-0000-000001000000}"/>
    <cellStyle name="_example template 14" xfId="44" xr:uid="{00000000-0005-0000-0000-000002000000}"/>
    <cellStyle name="£'000" xfId="45" xr:uid="{00000000-0005-0000-0000-000003000000}"/>
    <cellStyle name="£k" xfId="46" xr:uid="{00000000-0005-0000-0000-000004000000}"/>
    <cellStyle name="0_DP_in" xfId="47" xr:uid="{00000000-0005-0000-0000-000005000000}"/>
    <cellStyle name="0_DP_out" xfId="48" xr:uid="{00000000-0005-0000-0000-000006000000}"/>
    <cellStyle name="2_DP_in" xfId="49" xr:uid="{00000000-0005-0000-0000-000007000000}"/>
    <cellStyle name="2_DP_out" xfId="50" xr:uid="{00000000-0005-0000-0000-000008000000}"/>
    <cellStyle name="20% - Accent1" xfId="19" builtinId="30" customBuiltin="1"/>
    <cellStyle name="20% - Accent1 2" xfId="51" xr:uid="{00000000-0005-0000-0000-00000A000000}"/>
    <cellStyle name="20% - Accent1 2 2" xfId="52" xr:uid="{00000000-0005-0000-0000-00000B000000}"/>
    <cellStyle name="20% - Accent1 2 2 2" xfId="53" xr:uid="{00000000-0005-0000-0000-00000C000000}"/>
    <cellStyle name="20% - Accent1 2 3" xfId="54" xr:uid="{00000000-0005-0000-0000-00000D000000}"/>
    <cellStyle name="20% - Accent2" xfId="23" builtinId="34" customBuiltin="1"/>
    <cellStyle name="20% - Accent2 2" xfId="55" xr:uid="{00000000-0005-0000-0000-00000F000000}"/>
    <cellStyle name="20% - Accent2 2 2" xfId="56" xr:uid="{00000000-0005-0000-0000-000010000000}"/>
    <cellStyle name="20% - Accent2 2 2 2" xfId="57" xr:uid="{00000000-0005-0000-0000-000011000000}"/>
    <cellStyle name="20% - Accent2 2 3" xfId="58" xr:uid="{00000000-0005-0000-0000-000012000000}"/>
    <cellStyle name="20% - Accent3" xfId="27" builtinId="38" customBuiltin="1"/>
    <cellStyle name="20% - Accent3 2" xfId="59" xr:uid="{00000000-0005-0000-0000-000014000000}"/>
    <cellStyle name="20% - Accent3 2 2" xfId="60" xr:uid="{00000000-0005-0000-0000-000015000000}"/>
    <cellStyle name="20% - Accent3 2 2 2" xfId="61" xr:uid="{00000000-0005-0000-0000-000016000000}"/>
    <cellStyle name="20% - Accent3 2 3" xfId="62" xr:uid="{00000000-0005-0000-0000-000017000000}"/>
    <cellStyle name="20% - Accent4" xfId="31" builtinId="42" customBuiltin="1"/>
    <cellStyle name="20% - Accent4 2" xfId="63" xr:uid="{00000000-0005-0000-0000-000019000000}"/>
    <cellStyle name="20% - Accent4 2 2" xfId="64" xr:uid="{00000000-0005-0000-0000-00001A000000}"/>
    <cellStyle name="20% - Accent4 2 2 2" xfId="65" xr:uid="{00000000-0005-0000-0000-00001B000000}"/>
    <cellStyle name="20% - Accent4 2 3" xfId="66" xr:uid="{00000000-0005-0000-0000-00001C000000}"/>
    <cellStyle name="20% - Accent5" xfId="35" builtinId="46" customBuiltin="1"/>
    <cellStyle name="20% - Accent5 2" xfId="67" xr:uid="{00000000-0005-0000-0000-00001E000000}"/>
    <cellStyle name="20% - Accent5 2 2" xfId="68" xr:uid="{00000000-0005-0000-0000-00001F000000}"/>
    <cellStyle name="20% - Accent5 2 2 2" xfId="69" xr:uid="{00000000-0005-0000-0000-000020000000}"/>
    <cellStyle name="20% - Accent5 2 3" xfId="70" xr:uid="{00000000-0005-0000-0000-000021000000}"/>
    <cellStyle name="20% - Accent6" xfId="39" builtinId="50" customBuiltin="1"/>
    <cellStyle name="20% - Accent6 2" xfId="71" xr:uid="{00000000-0005-0000-0000-000023000000}"/>
    <cellStyle name="20% - Accent6 2 2" xfId="72" xr:uid="{00000000-0005-0000-0000-000024000000}"/>
    <cellStyle name="20% - Accent6 2 2 2" xfId="73" xr:uid="{00000000-0005-0000-0000-000025000000}"/>
    <cellStyle name="20% - Accent6 2 3" xfId="74" xr:uid="{00000000-0005-0000-0000-000026000000}"/>
    <cellStyle name="20% - Accent6 2 4" xfId="53174" xr:uid="{00000000-0005-0000-0000-000027000000}"/>
    <cellStyle name="20% - Accent6 3" xfId="53175" xr:uid="{00000000-0005-0000-0000-000028000000}"/>
    <cellStyle name="40% - Accent1" xfId="20" builtinId="31" customBuiltin="1"/>
    <cellStyle name="40% - Accent1 2" xfId="75" xr:uid="{00000000-0005-0000-0000-00002A000000}"/>
    <cellStyle name="40% - Accent1 2 2" xfId="76" xr:uid="{00000000-0005-0000-0000-00002B000000}"/>
    <cellStyle name="40% - Accent1 2 2 2" xfId="77" xr:uid="{00000000-0005-0000-0000-00002C000000}"/>
    <cellStyle name="40% - Accent1 2 3" xfId="78" xr:uid="{00000000-0005-0000-0000-00002D000000}"/>
    <cellStyle name="40% - Accent2" xfId="24" builtinId="35" customBuiltin="1"/>
    <cellStyle name="40% - Accent2 2" xfId="79" xr:uid="{00000000-0005-0000-0000-00002F000000}"/>
    <cellStyle name="40% - Accent2 2 2" xfId="80" xr:uid="{00000000-0005-0000-0000-000030000000}"/>
    <cellStyle name="40% - Accent2 2 2 2" xfId="81" xr:uid="{00000000-0005-0000-0000-000031000000}"/>
    <cellStyle name="40% - Accent2 2 3" xfId="82" xr:uid="{00000000-0005-0000-0000-000032000000}"/>
    <cellStyle name="40% - Accent2 2 4" xfId="53176" xr:uid="{00000000-0005-0000-0000-000033000000}"/>
    <cellStyle name="40% - Accent3" xfId="28" builtinId="39" customBuiltin="1"/>
    <cellStyle name="40% - Accent3 2" xfId="83" xr:uid="{00000000-0005-0000-0000-000035000000}"/>
    <cellStyle name="40% - Accent3 2 2" xfId="84" xr:uid="{00000000-0005-0000-0000-000036000000}"/>
    <cellStyle name="40% - Accent3 2 2 2" xfId="85" xr:uid="{00000000-0005-0000-0000-000037000000}"/>
    <cellStyle name="40% - Accent3 2 3" xfId="86" xr:uid="{00000000-0005-0000-0000-000038000000}"/>
    <cellStyle name="40% - Accent4" xfId="32" builtinId="43" customBuiltin="1"/>
    <cellStyle name="40% - Accent4 2" xfId="87" xr:uid="{00000000-0005-0000-0000-00003A000000}"/>
    <cellStyle name="40% - Accent4 2 2" xfId="88" xr:uid="{00000000-0005-0000-0000-00003B000000}"/>
    <cellStyle name="40% - Accent4 2 2 2" xfId="89" xr:uid="{00000000-0005-0000-0000-00003C000000}"/>
    <cellStyle name="40% - Accent4 2 3" xfId="90" xr:uid="{00000000-0005-0000-0000-00003D000000}"/>
    <cellStyle name="40% - Accent5" xfId="36" builtinId="47" customBuiltin="1"/>
    <cellStyle name="40% - Accent5 2" xfId="91" xr:uid="{00000000-0005-0000-0000-00003F000000}"/>
    <cellStyle name="40% - Accent5 2 2" xfId="92" xr:uid="{00000000-0005-0000-0000-000040000000}"/>
    <cellStyle name="40% - Accent5 2 2 2" xfId="93" xr:uid="{00000000-0005-0000-0000-000041000000}"/>
    <cellStyle name="40% - Accent5 2 3" xfId="94" xr:uid="{00000000-0005-0000-0000-000042000000}"/>
    <cellStyle name="40% - Accent6" xfId="40" builtinId="51" customBuiltin="1"/>
    <cellStyle name="40% - Accent6 2" xfId="95" xr:uid="{00000000-0005-0000-0000-000044000000}"/>
    <cellStyle name="40% - Accent6 2 2" xfId="96" xr:uid="{00000000-0005-0000-0000-000045000000}"/>
    <cellStyle name="40% - Accent6 2 2 2" xfId="97" xr:uid="{00000000-0005-0000-0000-000046000000}"/>
    <cellStyle name="40% - Accent6 2 3" xfId="98" xr:uid="{00000000-0005-0000-0000-000047000000}"/>
    <cellStyle name="508Table-Start" xfId="53177" xr:uid="{00000000-0005-0000-0000-000048000000}"/>
    <cellStyle name="508Table-Stop" xfId="53178" xr:uid="{00000000-0005-0000-0000-000049000000}"/>
    <cellStyle name="60% - Accent1" xfId="21" builtinId="32" customBuiltin="1"/>
    <cellStyle name="60% - Accent1 2" xfId="53179" xr:uid="{00000000-0005-0000-0000-00004B000000}"/>
    <cellStyle name="60% - Accent2" xfId="25" builtinId="36" customBuiltin="1"/>
    <cellStyle name="60% - Accent2 2" xfId="53180" xr:uid="{00000000-0005-0000-0000-00004D000000}"/>
    <cellStyle name="60% - Accent3" xfId="29" builtinId="40" customBuiltin="1"/>
    <cellStyle name="60% - Accent3 2" xfId="53181" xr:uid="{00000000-0005-0000-0000-00004F000000}"/>
    <cellStyle name="60% - Accent4" xfId="33" builtinId="44" customBuiltin="1"/>
    <cellStyle name="60% - Accent4 2" xfId="53182" xr:uid="{00000000-0005-0000-0000-000051000000}"/>
    <cellStyle name="60% - Accent5" xfId="37" builtinId="48" customBuiltin="1"/>
    <cellStyle name="60% - Accent5 2" xfId="53183" xr:uid="{00000000-0005-0000-0000-000053000000}"/>
    <cellStyle name="60% - Accent6" xfId="41" builtinId="52" customBuiltin="1"/>
    <cellStyle name="60% - Accent6 2" xfId="53184" xr:uid="{00000000-0005-0000-0000-000055000000}"/>
    <cellStyle name="AA Nombre" xfId="99" xr:uid="{00000000-0005-0000-0000-000056000000}"/>
    <cellStyle name="Accent1" xfId="18" builtinId="29" customBuiltin="1"/>
    <cellStyle name="Accent1 2" xfId="53185" xr:uid="{00000000-0005-0000-0000-000058000000}"/>
    <cellStyle name="Accent1 2 2" xfId="53186" xr:uid="{00000000-0005-0000-0000-000059000000}"/>
    <cellStyle name="Accent1 2 3" xfId="53187" xr:uid="{00000000-0005-0000-0000-00005A000000}"/>
    <cellStyle name="Accent1 2 4" xfId="53188" xr:uid="{00000000-0005-0000-0000-00005B000000}"/>
    <cellStyle name="Accent1 2 5" xfId="53189" xr:uid="{00000000-0005-0000-0000-00005C000000}"/>
    <cellStyle name="Accent1 2 6" xfId="53190" xr:uid="{00000000-0005-0000-0000-00005D000000}"/>
    <cellStyle name="Accent1 3" xfId="53191" xr:uid="{00000000-0005-0000-0000-00005E000000}"/>
    <cellStyle name="Accent1 4" xfId="53192" xr:uid="{00000000-0005-0000-0000-00005F000000}"/>
    <cellStyle name="Accent2" xfId="22" builtinId="33" customBuiltin="1"/>
    <cellStyle name="Accent2 2" xfId="53193" xr:uid="{00000000-0005-0000-0000-000061000000}"/>
    <cellStyle name="Accent2 2 2" xfId="53194" xr:uid="{00000000-0005-0000-0000-000062000000}"/>
    <cellStyle name="Accent2 2 3" xfId="53195" xr:uid="{00000000-0005-0000-0000-000063000000}"/>
    <cellStyle name="Accent2 2 4" xfId="53196" xr:uid="{00000000-0005-0000-0000-000064000000}"/>
    <cellStyle name="Accent2 2 5" xfId="53197" xr:uid="{00000000-0005-0000-0000-000065000000}"/>
    <cellStyle name="Accent2 3" xfId="53198" xr:uid="{00000000-0005-0000-0000-000066000000}"/>
    <cellStyle name="Accent2 4" xfId="53199" xr:uid="{00000000-0005-0000-0000-000067000000}"/>
    <cellStyle name="Accent2 5" xfId="53200" xr:uid="{00000000-0005-0000-0000-000068000000}"/>
    <cellStyle name="Accent3" xfId="26" builtinId="37" customBuiltin="1"/>
    <cellStyle name="Accent3 2" xfId="53201" xr:uid="{00000000-0005-0000-0000-00006A000000}"/>
    <cellStyle name="Accent3 2 2" xfId="53202" xr:uid="{00000000-0005-0000-0000-00006B000000}"/>
    <cellStyle name="Accent3 2 3" xfId="53203" xr:uid="{00000000-0005-0000-0000-00006C000000}"/>
    <cellStyle name="Accent3 2 4" xfId="53204" xr:uid="{00000000-0005-0000-0000-00006D000000}"/>
    <cellStyle name="Accent3 3" xfId="53205" xr:uid="{00000000-0005-0000-0000-00006E000000}"/>
    <cellStyle name="Accent3 4" xfId="53206" xr:uid="{00000000-0005-0000-0000-00006F000000}"/>
    <cellStyle name="Accent4" xfId="30" builtinId="41" customBuiltin="1"/>
    <cellStyle name="Accent4 2" xfId="53207" xr:uid="{00000000-0005-0000-0000-000071000000}"/>
    <cellStyle name="Accent4 2 2" xfId="53208" xr:uid="{00000000-0005-0000-0000-000072000000}"/>
    <cellStyle name="Accent4 2 3" xfId="53209" xr:uid="{00000000-0005-0000-0000-000073000000}"/>
    <cellStyle name="Accent4 2 4" xfId="53210" xr:uid="{00000000-0005-0000-0000-000074000000}"/>
    <cellStyle name="Accent5" xfId="34" builtinId="45" customBuiltin="1"/>
    <cellStyle name="Accent5 2" xfId="53211" xr:uid="{00000000-0005-0000-0000-000076000000}"/>
    <cellStyle name="Accent6" xfId="38" builtinId="49" customBuiltin="1"/>
    <cellStyle name="Accent6 2" xfId="53212" xr:uid="{00000000-0005-0000-0000-000078000000}"/>
    <cellStyle name="Anos" xfId="100" xr:uid="{00000000-0005-0000-0000-000079000000}"/>
    <cellStyle name="Arial 11" xfId="53213" xr:uid="{00000000-0005-0000-0000-00007A000000}"/>
    <cellStyle name="assumption 1" xfId="101" xr:uid="{00000000-0005-0000-0000-00007B000000}"/>
    <cellStyle name="assumption 2" xfId="102" xr:uid="{00000000-0005-0000-0000-00007C000000}"/>
    <cellStyle name="assumption 4" xfId="103" xr:uid="{00000000-0005-0000-0000-00007D000000}"/>
    <cellStyle name="Assumption Date" xfId="104" xr:uid="{00000000-0005-0000-0000-00007E000000}"/>
    <cellStyle name="Bad" xfId="7" builtinId="27" customBuiltin="1"/>
    <cellStyle name="Bad 2" xfId="53214" xr:uid="{00000000-0005-0000-0000-000080000000}"/>
    <cellStyle name="Bad 3" xfId="53215" xr:uid="{00000000-0005-0000-0000-000081000000}"/>
    <cellStyle name="BlankRow" xfId="105" xr:uid="{00000000-0005-0000-0000-000082000000}"/>
    <cellStyle name="Body: normal cell" xfId="53216" xr:uid="{00000000-0005-0000-0000-000083000000}"/>
    <cellStyle name="bullet" xfId="106" xr:uid="{00000000-0005-0000-0000-000084000000}"/>
    <cellStyle name="Calander_heading" xfId="107" xr:uid="{00000000-0005-0000-0000-000085000000}"/>
    <cellStyle name="Calc" xfId="108" xr:uid="{00000000-0005-0000-0000-000086000000}"/>
    <cellStyle name="Calc - Blue" xfId="109" xr:uid="{00000000-0005-0000-0000-000087000000}"/>
    <cellStyle name="Calc - Feed" xfId="110" xr:uid="{00000000-0005-0000-0000-000088000000}"/>
    <cellStyle name="Calc - Green" xfId="111" xr:uid="{00000000-0005-0000-0000-000089000000}"/>
    <cellStyle name="Calc - Grey" xfId="112" xr:uid="{00000000-0005-0000-0000-00008A000000}"/>
    <cellStyle name="Calc - Index" xfId="113" xr:uid="{00000000-0005-0000-0000-00008B000000}"/>
    <cellStyle name="Calc - White" xfId="114" xr:uid="{00000000-0005-0000-0000-00008C000000}"/>
    <cellStyle name="Calc - yellow" xfId="115" xr:uid="{00000000-0005-0000-0000-00008D000000}"/>
    <cellStyle name="Calc_BizMo" xfId="116" xr:uid="{00000000-0005-0000-0000-00008E000000}"/>
    <cellStyle name="Calculation" xfId="11" builtinId="22" customBuiltin="1"/>
    <cellStyle name="Calculation 2" xfId="53217" xr:uid="{00000000-0005-0000-0000-000090000000}"/>
    <cellStyle name="Calculation 2 2" xfId="53218" xr:uid="{00000000-0005-0000-0000-000091000000}"/>
    <cellStyle name="Calculation 3" xfId="53219" xr:uid="{00000000-0005-0000-0000-000092000000}"/>
    <cellStyle name="Calculation 4" xfId="53220" xr:uid="{00000000-0005-0000-0000-000093000000}"/>
    <cellStyle name="Check Box" xfId="117" xr:uid="{00000000-0005-0000-0000-000094000000}"/>
    <cellStyle name="Check Box Input" xfId="118" xr:uid="{00000000-0005-0000-0000-000095000000}"/>
    <cellStyle name="Check Box_First Capital Connect Financial Model" xfId="119" xr:uid="{00000000-0005-0000-0000-000096000000}"/>
    <cellStyle name="Check Cell" xfId="13" builtinId="23" customBuiltin="1"/>
    <cellStyle name="Check Cell 2" xfId="53221" xr:uid="{00000000-0005-0000-0000-000098000000}"/>
    <cellStyle name="CHlevel1" xfId="53222" xr:uid="{00000000-0005-0000-0000-000099000000}"/>
    <cellStyle name="CHlevel2" xfId="53223" xr:uid="{00000000-0005-0000-0000-00009A000000}"/>
    <cellStyle name="CHlevel3" xfId="53224" xr:uid="{00000000-0005-0000-0000-00009B000000}"/>
    <cellStyle name="CHlevel4" xfId="53225" xr:uid="{00000000-0005-0000-0000-00009C000000}"/>
    <cellStyle name="Column heading" xfId="120" xr:uid="{00000000-0005-0000-0000-00009D000000}"/>
    <cellStyle name="Column Title" xfId="121" xr:uid="{00000000-0005-0000-0000-00009E000000}"/>
    <cellStyle name="Comma" xfId="53172" builtinId="3"/>
    <cellStyle name="comma (2)" xfId="122" xr:uid="{00000000-0005-0000-0000-0000A0000000}"/>
    <cellStyle name="Comma 10" xfId="123" xr:uid="{00000000-0005-0000-0000-0000A1000000}"/>
    <cellStyle name="Comma 100" xfId="124" xr:uid="{00000000-0005-0000-0000-0000A2000000}"/>
    <cellStyle name="Comma 101" xfId="125" xr:uid="{00000000-0005-0000-0000-0000A3000000}"/>
    <cellStyle name="Comma 102" xfId="126" xr:uid="{00000000-0005-0000-0000-0000A4000000}"/>
    <cellStyle name="Comma 103" xfId="127" xr:uid="{00000000-0005-0000-0000-0000A5000000}"/>
    <cellStyle name="Comma 104" xfId="128" xr:uid="{00000000-0005-0000-0000-0000A6000000}"/>
    <cellStyle name="Comma 105" xfId="129" xr:uid="{00000000-0005-0000-0000-0000A7000000}"/>
    <cellStyle name="Comma 106" xfId="130" xr:uid="{00000000-0005-0000-0000-0000A8000000}"/>
    <cellStyle name="Comma 107" xfId="131" xr:uid="{00000000-0005-0000-0000-0000A9000000}"/>
    <cellStyle name="Comma 108" xfId="132" xr:uid="{00000000-0005-0000-0000-0000AA000000}"/>
    <cellStyle name="Comma 109" xfId="133" xr:uid="{00000000-0005-0000-0000-0000AB000000}"/>
    <cellStyle name="Comma 11" xfId="134" xr:uid="{00000000-0005-0000-0000-0000AC000000}"/>
    <cellStyle name="Comma 110" xfId="135" xr:uid="{00000000-0005-0000-0000-0000AD000000}"/>
    <cellStyle name="Comma 111" xfId="136" xr:uid="{00000000-0005-0000-0000-0000AE000000}"/>
    <cellStyle name="Comma 112" xfId="137" xr:uid="{00000000-0005-0000-0000-0000AF000000}"/>
    <cellStyle name="Comma 113" xfId="138" xr:uid="{00000000-0005-0000-0000-0000B0000000}"/>
    <cellStyle name="Comma 114" xfId="139" xr:uid="{00000000-0005-0000-0000-0000B1000000}"/>
    <cellStyle name="Comma 115" xfId="140" xr:uid="{00000000-0005-0000-0000-0000B2000000}"/>
    <cellStyle name="Comma 116" xfId="141" xr:uid="{00000000-0005-0000-0000-0000B3000000}"/>
    <cellStyle name="Comma 117" xfId="142" xr:uid="{00000000-0005-0000-0000-0000B4000000}"/>
    <cellStyle name="Comma 118" xfId="143" xr:uid="{00000000-0005-0000-0000-0000B5000000}"/>
    <cellStyle name="Comma 119" xfId="144" xr:uid="{00000000-0005-0000-0000-0000B6000000}"/>
    <cellStyle name="Comma 12" xfId="145" xr:uid="{00000000-0005-0000-0000-0000B7000000}"/>
    <cellStyle name="Comma 120" xfId="146" xr:uid="{00000000-0005-0000-0000-0000B8000000}"/>
    <cellStyle name="Comma 121" xfId="147" xr:uid="{00000000-0005-0000-0000-0000B9000000}"/>
    <cellStyle name="Comma 122" xfId="148" xr:uid="{00000000-0005-0000-0000-0000BA000000}"/>
    <cellStyle name="Comma 123" xfId="149" xr:uid="{00000000-0005-0000-0000-0000BB000000}"/>
    <cellStyle name="Comma 124" xfId="150" xr:uid="{00000000-0005-0000-0000-0000BC000000}"/>
    <cellStyle name="Comma 125" xfId="151" xr:uid="{00000000-0005-0000-0000-0000BD000000}"/>
    <cellStyle name="Comma 126" xfId="152" xr:uid="{00000000-0005-0000-0000-0000BE000000}"/>
    <cellStyle name="Comma 127" xfId="153" xr:uid="{00000000-0005-0000-0000-0000BF000000}"/>
    <cellStyle name="Comma 128" xfId="154" xr:uid="{00000000-0005-0000-0000-0000C0000000}"/>
    <cellStyle name="Comma 129" xfId="155" xr:uid="{00000000-0005-0000-0000-0000C1000000}"/>
    <cellStyle name="Comma 13" xfId="156" xr:uid="{00000000-0005-0000-0000-0000C2000000}"/>
    <cellStyle name="Comma 130" xfId="157" xr:uid="{00000000-0005-0000-0000-0000C3000000}"/>
    <cellStyle name="Comma 131" xfId="158" xr:uid="{00000000-0005-0000-0000-0000C4000000}"/>
    <cellStyle name="Comma 132" xfId="159" xr:uid="{00000000-0005-0000-0000-0000C5000000}"/>
    <cellStyle name="Comma 133" xfId="160" xr:uid="{00000000-0005-0000-0000-0000C6000000}"/>
    <cellStyle name="Comma 134" xfId="53226" xr:uid="{00000000-0005-0000-0000-0000C7000000}"/>
    <cellStyle name="Comma 14" xfId="161" xr:uid="{00000000-0005-0000-0000-0000C8000000}"/>
    <cellStyle name="Comma 15" xfId="162" xr:uid="{00000000-0005-0000-0000-0000C9000000}"/>
    <cellStyle name="Comma 16" xfId="163" xr:uid="{00000000-0005-0000-0000-0000CA000000}"/>
    <cellStyle name="Comma 17" xfId="164" xr:uid="{00000000-0005-0000-0000-0000CB000000}"/>
    <cellStyle name="Comma 18" xfId="165" xr:uid="{00000000-0005-0000-0000-0000CC000000}"/>
    <cellStyle name="Comma 19" xfId="166" xr:uid="{00000000-0005-0000-0000-0000CD000000}"/>
    <cellStyle name="Comma 2" xfId="167" xr:uid="{00000000-0005-0000-0000-0000CE000000}"/>
    <cellStyle name="Comma 2 2" xfId="168" xr:uid="{00000000-0005-0000-0000-0000CF000000}"/>
    <cellStyle name="Comma 2 2 2" xfId="169" xr:uid="{00000000-0005-0000-0000-0000D0000000}"/>
    <cellStyle name="Comma 2 2 2 2" xfId="170" xr:uid="{00000000-0005-0000-0000-0000D1000000}"/>
    <cellStyle name="Comma 2 2 3" xfId="171" xr:uid="{00000000-0005-0000-0000-0000D2000000}"/>
    <cellStyle name="Comma 2 2 4" xfId="52871" xr:uid="{00000000-0005-0000-0000-0000D3000000}"/>
    <cellStyle name="Comma 2 2 5" xfId="53227" xr:uid="{00000000-0005-0000-0000-0000D4000000}"/>
    <cellStyle name="Comma 2 3" xfId="172" xr:uid="{00000000-0005-0000-0000-0000D5000000}"/>
    <cellStyle name="Comma 2 3 2" xfId="53228" xr:uid="{00000000-0005-0000-0000-0000D6000000}"/>
    <cellStyle name="Comma 2 4" xfId="173" xr:uid="{00000000-0005-0000-0000-0000D7000000}"/>
    <cellStyle name="Comma 2 4 2" xfId="174" xr:uid="{00000000-0005-0000-0000-0000D8000000}"/>
    <cellStyle name="Comma 2 5" xfId="175" xr:uid="{00000000-0005-0000-0000-0000D9000000}"/>
    <cellStyle name="Comma 20" xfId="176" xr:uid="{00000000-0005-0000-0000-0000DA000000}"/>
    <cellStyle name="Comma 21" xfId="177" xr:uid="{00000000-0005-0000-0000-0000DB000000}"/>
    <cellStyle name="Comma 22" xfId="178" xr:uid="{00000000-0005-0000-0000-0000DC000000}"/>
    <cellStyle name="Comma 23" xfId="179" xr:uid="{00000000-0005-0000-0000-0000DD000000}"/>
    <cellStyle name="Comma 24" xfId="180" xr:uid="{00000000-0005-0000-0000-0000DE000000}"/>
    <cellStyle name="Comma 25" xfId="181" xr:uid="{00000000-0005-0000-0000-0000DF000000}"/>
    <cellStyle name="Comma 26" xfId="182" xr:uid="{00000000-0005-0000-0000-0000E0000000}"/>
    <cellStyle name="Comma 27" xfId="183" xr:uid="{00000000-0005-0000-0000-0000E1000000}"/>
    <cellStyle name="Comma 28" xfId="184" xr:uid="{00000000-0005-0000-0000-0000E2000000}"/>
    <cellStyle name="Comma 29" xfId="185" xr:uid="{00000000-0005-0000-0000-0000E3000000}"/>
    <cellStyle name="Comma 3" xfId="186" xr:uid="{00000000-0005-0000-0000-0000E4000000}"/>
    <cellStyle name="Comma 3 2" xfId="187" xr:uid="{00000000-0005-0000-0000-0000E5000000}"/>
    <cellStyle name="Comma 3 2 2" xfId="53230" xr:uid="{00000000-0005-0000-0000-0000E6000000}"/>
    <cellStyle name="Comma 3 3" xfId="188" xr:uid="{00000000-0005-0000-0000-0000E7000000}"/>
    <cellStyle name="Comma 3 4" xfId="53229" xr:uid="{00000000-0005-0000-0000-0000E8000000}"/>
    <cellStyle name="Comma 30" xfId="189" xr:uid="{00000000-0005-0000-0000-0000E9000000}"/>
    <cellStyle name="Comma 31" xfId="190" xr:uid="{00000000-0005-0000-0000-0000EA000000}"/>
    <cellStyle name="Comma 32" xfId="191" xr:uid="{00000000-0005-0000-0000-0000EB000000}"/>
    <cellStyle name="Comma 33" xfId="192" xr:uid="{00000000-0005-0000-0000-0000EC000000}"/>
    <cellStyle name="Comma 34" xfId="193" xr:uid="{00000000-0005-0000-0000-0000ED000000}"/>
    <cellStyle name="Comma 35" xfId="194" xr:uid="{00000000-0005-0000-0000-0000EE000000}"/>
    <cellStyle name="Comma 36" xfId="195" xr:uid="{00000000-0005-0000-0000-0000EF000000}"/>
    <cellStyle name="Comma 37" xfId="196" xr:uid="{00000000-0005-0000-0000-0000F0000000}"/>
    <cellStyle name="Comma 38" xfId="197" xr:uid="{00000000-0005-0000-0000-0000F1000000}"/>
    <cellStyle name="Comma 39" xfId="198" xr:uid="{00000000-0005-0000-0000-0000F2000000}"/>
    <cellStyle name="Comma 4" xfId="199" xr:uid="{00000000-0005-0000-0000-0000F3000000}"/>
    <cellStyle name="Comma 4 2" xfId="53232" xr:uid="{00000000-0005-0000-0000-0000F4000000}"/>
    <cellStyle name="Comma 4 3" xfId="53231" xr:uid="{00000000-0005-0000-0000-0000F5000000}"/>
    <cellStyle name="Comma 40" xfId="200" xr:uid="{00000000-0005-0000-0000-0000F6000000}"/>
    <cellStyle name="Comma 41" xfId="201" xr:uid="{00000000-0005-0000-0000-0000F7000000}"/>
    <cellStyle name="Comma 42" xfId="202" xr:uid="{00000000-0005-0000-0000-0000F8000000}"/>
    <cellStyle name="Comma 43" xfId="203" xr:uid="{00000000-0005-0000-0000-0000F9000000}"/>
    <cellStyle name="Comma 44" xfId="204" xr:uid="{00000000-0005-0000-0000-0000FA000000}"/>
    <cellStyle name="Comma 45" xfId="205" xr:uid="{00000000-0005-0000-0000-0000FB000000}"/>
    <cellStyle name="Comma 46" xfId="206" xr:uid="{00000000-0005-0000-0000-0000FC000000}"/>
    <cellStyle name="Comma 47" xfId="207" xr:uid="{00000000-0005-0000-0000-0000FD000000}"/>
    <cellStyle name="Comma 48" xfId="208" xr:uid="{00000000-0005-0000-0000-0000FE000000}"/>
    <cellStyle name="Comma 49" xfId="209" xr:uid="{00000000-0005-0000-0000-0000FF000000}"/>
    <cellStyle name="Comma 5" xfId="210" xr:uid="{00000000-0005-0000-0000-000000010000}"/>
    <cellStyle name="Comma 5 2" xfId="53233" xr:uid="{00000000-0005-0000-0000-000001010000}"/>
    <cellStyle name="Comma 50" xfId="211" xr:uid="{00000000-0005-0000-0000-000002010000}"/>
    <cellStyle name="Comma 51" xfId="212" xr:uid="{00000000-0005-0000-0000-000003010000}"/>
    <cellStyle name="Comma 52" xfId="213" xr:uid="{00000000-0005-0000-0000-000004010000}"/>
    <cellStyle name="Comma 53" xfId="214" xr:uid="{00000000-0005-0000-0000-000005010000}"/>
    <cellStyle name="Comma 54" xfId="215" xr:uid="{00000000-0005-0000-0000-000006010000}"/>
    <cellStyle name="Comma 55" xfId="216" xr:uid="{00000000-0005-0000-0000-000007010000}"/>
    <cellStyle name="Comma 56" xfId="217" xr:uid="{00000000-0005-0000-0000-000008010000}"/>
    <cellStyle name="Comma 57" xfId="218" xr:uid="{00000000-0005-0000-0000-000009010000}"/>
    <cellStyle name="Comma 58" xfId="219" xr:uid="{00000000-0005-0000-0000-00000A010000}"/>
    <cellStyle name="Comma 59" xfId="220" xr:uid="{00000000-0005-0000-0000-00000B010000}"/>
    <cellStyle name="Comma 6" xfId="221" xr:uid="{00000000-0005-0000-0000-00000C010000}"/>
    <cellStyle name="Comma 6 2" xfId="53234" xr:uid="{00000000-0005-0000-0000-00000D010000}"/>
    <cellStyle name="Comma 60" xfId="222" xr:uid="{00000000-0005-0000-0000-00000E010000}"/>
    <cellStyle name="Comma 61" xfId="223" xr:uid="{00000000-0005-0000-0000-00000F010000}"/>
    <cellStyle name="Comma 62" xfId="224" xr:uid="{00000000-0005-0000-0000-000010010000}"/>
    <cellStyle name="Comma 63" xfId="225" xr:uid="{00000000-0005-0000-0000-000011010000}"/>
    <cellStyle name="Comma 64" xfId="226" xr:uid="{00000000-0005-0000-0000-000012010000}"/>
    <cellStyle name="Comma 65" xfId="227" xr:uid="{00000000-0005-0000-0000-000013010000}"/>
    <cellStyle name="Comma 66" xfId="228" xr:uid="{00000000-0005-0000-0000-000014010000}"/>
    <cellStyle name="Comma 67" xfId="229" xr:uid="{00000000-0005-0000-0000-000015010000}"/>
    <cellStyle name="Comma 68" xfId="230" xr:uid="{00000000-0005-0000-0000-000016010000}"/>
    <cellStyle name="Comma 69" xfId="231" xr:uid="{00000000-0005-0000-0000-000017010000}"/>
    <cellStyle name="Comma 7" xfId="232" xr:uid="{00000000-0005-0000-0000-000018010000}"/>
    <cellStyle name="Comma 7 2" xfId="53235" xr:uid="{00000000-0005-0000-0000-000019010000}"/>
    <cellStyle name="Comma 70" xfId="233" xr:uid="{00000000-0005-0000-0000-00001A010000}"/>
    <cellStyle name="Comma 71" xfId="234" xr:uid="{00000000-0005-0000-0000-00001B010000}"/>
    <cellStyle name="Comma 72" xfId="235" xr:uid="{00000000-0005-0000-0000-00001C010000}"/>
    <cellStyle name="Comma 73" xfId="236" xr:uid="{00000000-0005-0000-0000-00001D010000}"/>
    <cellStyle name="Comma 74" xfId="237" xr:uid="{00000000-0005-0000-0000-00001E010000}"/>
    <cellStyle name="Comma 75" xfId="238" xr:uid="{00000000-0005-0000-0000-00001F010000}"/>
    <cellStyle name="Comma 76" xfId="239" xr:uid="{00000000-0005-0000-0000-000020010000}"/>
    <cellStyle name="Comma 77" xfId="240" xr:uid="{00000000-0005-0000-0000-000021010000}"/>
    <cellStyle name="Comma 78" xfId="241" xr:uid="{00000000-0005-0000-0000-000022010000}"/>
    <cellStyle name="Comma 79" xfId="242" xr:uid="{00000000-0005-0000-0000-000023010000}"/>
    <cellStyle name="Comma 8" xfId="243" xr:uid="{00000000-0005-0000-0000-000024010000}"/>
    <cellStyle name="Comma 80" xfId="244" xr:uid="{00000000-0005-0000-0000-000025010000}"/>
    <cellStyle name="Comma 81" xfId="245" xr:uid="{00000000-0005-0000-0000-000026010000}"/>
    <cellStyle name="Comma 82" xfId="246" xr:uid="{00000000-0005-0000-0000-000027010000}"/>
    <cellStyle name="Comma 83" xfId="247" xr:uid="{00000000-0005-0000-0000-000028010000}"/>
    <cellStyle name="Comma 84" xfId="248" xr:uid="{00000000-0005-0000-0000-000029010000}"/>
    <cellStyle name="Comma 85" xfId="249" xr:uid="{00000000-0005-0000-0000-00002A010000}"/>
    <cellStyle name="Comma 86" xfId="250" xr:uid="{00000000-0005-0000-0000-00002B010000}"/>
    <cellStyle name="Comma 87" xfId="251" xr:uid="{00000000-0005-0000-0000-00002C010000}"/>
    <cellStyle name="Comma 88" xfId="252" xr:uid="{00000000-0005-0000-0000-00002D010000}"/>
    <cellStyle name="Comma 89" xfId="253" xr:uid="{00000000-0005-0000-0000-00002E010000}"/>
    <cellStyle name="Comma 9" xfId="254" xr:uid="{00000000-0005-0000-0000-00002F010000}"/>
    <cellStyle name="Comma 90" xfId="255" xr:uid="{00000000-0005-0000-0000-000030010000}"/>
    <cellStyle name="Comma 91" xfId="256" xr:uid="{00000000-0005-0000-0000-000031010000}"/>
    <cellStyle name="Comma 92" xfId="257" xr:uid="{00000000-0005-0000-0000-000032010000}"/>
    <cellStyle name="Comma 93" xfId="258" xr:uid="{00000000-0005-0000-0000-000033010000}"/>
    <cellStyle name="Comma 94" xfId="259" xr:uid="{00000000-0005-0000-0000-000034010000}"/>
    <cellStyle name="Comma 95" xfId="260" xr:uid="{00000000-0005-0000-0000-000035010000}"/>
    <cellStyle name="Comma 96" xfId="261" xr:uid="{00000000-0005-0000-0000-000036010000}"/>
    <cellStyle name="Comma 97" xfId="262" xr:uid="{00000000-0005-0000-0000-000037010000}"/>
    <cellStyle name="Comma 98" xfId="263" xr:uid="{00000000-0005-0000-0000-000038010000}"/>
    <cellStyle name="Comma 99" xfId="264" xr:uid="{00000000-0005-0000-0000-000039010000}"/>
    <cellStyle name="Comma(2)" xfId="265" xr:uid="{00000000-0005-0000-0000-00003A010000}"/>
    <cellStyle name="Comma0" xfId="53236" xr:uid="{00000000-0005-0000-0000-00003B010000}"/>
    <cellStyle name="Control Check" xfId="266" xr:uid="{00000000-0005-0000-0000-00003C010000}"/>
    <cellStyle name="control table footer 1" xfId="267" xr:uid="{00000000-0005-0000-0000-00003D010000}"/>
    <cellStyle name="control table header 1" xfId="268" xr:uid="{00000000-0005-0000-0000-00003E010000}"/>
    <cellStyle name="control table header 1 2" xfId="269" xr:uid="{00000000-0005-0000-0000-00003F010000}"/>
    <cellStyle name="control table header 1 2 10" xfId="270" xr:uid="{00000000-0005-0000-0000-000040010000}"/>
    <cellStyle name="control table header 1 2 10 2" xfId="7389" xr:uid="{00000000-0005-0000-0000-000041010000}"/>
    <cellStyle name="control table header 1 2 10 2 2" xfId="7390" xr:uid="{00000000-0005-0000-0000-000042010000}"/>
    <cellStyle name="control table header 1 2 10 2 3" xfId="7391" xr:uid="{00000000-0005-0000-0000-000043010000}"/>
    <cellStyle name="control table header 1 2 10 2 4" xfId="7392" xr:uid="{00000000-0005-0000-0000-000044010000}"/>
    <cellStyle name="control table header 1 2 10 3" xfId="7393" xr:uid="{00000000-0005-0000-0000-000045010000}"/>
    <cellStyle name="control table header 1 2 10 3 2" xfId="7394" xr:uid="{00000000-0005-0000-0000-000046010000}"/>
    <cellStyle name="control table header 1 2 10 3 3" xfId="7395" xr:uid="{00000000-0005-0000-0000-000047010000}"/>
    <cellStyle name="control table header 1 2 10 3 4" xfId="7396" xr:uid="{00000000-0005-0000-0000-000048010000}"/>
    <cellStyle name="control table header 1 2 10 4" xfId="7397" xr:uid="{00000000-0005-0000-0000-000049010000}"/>
    <cellStyle name="control table header 1 2 11" xfId="271" xr:uid="{00000000-0005-0000-0000-00004A010000}"/>
    <cellStyle name="control table header 1 2 11 2" xfId="7398" xr:uid="{00000000-0005-0000-0000-00004B010000}"/>
    <cellStyle name="control table header 1 2 11 2 2" xfId="7399" xr:uid="{00000000-0005-0000-0000-00004C010000}"/>
    <cellStyle name="control table header 1 2 11 2 3" xfId="7400" xr:uid="{00000000-0005-0000-0000-00004D010000}"/>
    <cellStyle name="control table header 1 2 11 2 4" xfId="7401" xr:uid="{00000000-0005-0000-0000-00004E010000}"/>
    <cellStyle name="control table header 1 2 11 3" xfId="7402" xr:uid="{00000000-0005-0000-0000-00004F010000}"/>
    <cellStyle name="control table header 1 2 11 3 2" xfId="7403" xr:uid="{00000000-0005-0000-0000-000050010000}"/>
    <cellStyle name="control table header 1 2 11 3 3" xfId="7404" xr:uid="{00000000-0005-0000-0000-000051010000}"/>
    <cellStyle name="control table header 1 2 11 3 4" xfId="7405" xr:uid="{00000000-0005-0000-0000-000052010000}"/>
    <cellStyle name="control table header 1 2 11 4" xfId="7406" xr:uid="{00000000-0005-0000-0000-000053010000}"/>
    <cellStyle name="control table header 1 2 12" xfId="272" xr:uid="{00000000-0005-0000-0000-000054010000}"/>
    <cellStyle name="control table header 1 2 12 2" xfId="7407" xr:uid="{00000000-0005-0000-0000-000055010000}"/>
    <cellStyle name="control table header 1 2 12 2 2" xfId="7408" xr:uid="{00000000-0005-0000-0000-000056010000}"/>
    <cellStyle name="control table header 1 2 12 2 3" xfId="7409" xr:uid="{00000000-0005-0000-0000-000057010000}"/>
    <cellStyle name="control table header 1 2 12 2 4" xfId="7410" xr:uid="{00000000-0005-0000-0000-000058010000}"/>
    <cellStyle name="control table header 1 2 12 3" xfId="7411" xr:uid="{00000000-0005-0000-0000-000059010000}"/>
    <cellStyle name="control table header 1 2 12 3 2" xfId="7412" xr:uid="{00000000-0005-0000-0000-00005A010000}"/>
    <cellStyle name="control table header 1 2 12 3 3" xfId="7413" xr:uid="{00000000-0005-0000-0000-00005B010000}"/>
    <cellStyle name="control table header 1 2 12 3 4" xfId="7414" xr:uid="{00000000-0005-0000-0000-00005C010000}"/>
    <cellStyle name="control table header 1 2 12 4" xfId="7415" xr:uid="{00000000-0005-0000-0000-00005D010000}"/>
    <cellStyle name="control table header 1 2 13" xfId="273" xr:uid="{00000000-0005-0000-0000-00005E010000}"/>
    <cellStyle name="control table header 1 2 13 2" xfId="7416" xr:uid="{00000000-0005-0000-0000-00005F010000}"/>
    <cellStyle name="control table header 1 2 13 2 2" xfId="7417" xr:uid="{00000000-0005-0000-0000-000060010000}"/>
    <cellStyle name="control table header 1 2 13 2 3" xfId="7418" xr:uid="{00000000-0005-0000-0000-000061010000}"/>
    <cellStyle name="control table header 1 2 13 2 4" xfId="7419" xr:uid="{00000000-0005-0000-0000-000062010000}"/>
    <cellStyle name="control table header 1 2 13 3" xfId="7420" xr:uid="{00000000-0005-0000-0000-000063010000}"/>
    <cellStyle name="control table header 1 2 13 3 2" xfId="7421" xr:uid="{00000000-0005-0000-0000-000064010000}"/>
    <cellStyle name="control table header 1 2 13 3 3" xfId="7422" xr:uid="{00000000-0005-0000-0000-000065010000}"/>
    <cellStyle name="control table header 1 2 13 3 4" xfId="7423" xr:uid="{00000000-0005-0000-0000-000066010000}"/>
    <cellStyle name="control table header 1 2 13 4" xfId="7424" xr:uid="{00000000-0005-0000-0000-000067010000}"/>
    <cellStyle name="control table header 1 2 14" xfId="274" xr:uid="{00000000-0005-0000-0000-000068010000}"/>
    <cellStyle name="control table header 1 2 14 2" xfId="7425" xr:uid="{00000000-0005-0000-0000-000069010000}"/>
    <cellStyle name="control table header 1 2 14 2 2" xfId="7426" xr:uid="{00000000-0005-0000-0000-00006A010000}"/>
    <cellStyle name="control table header 1 2 14 2 3" xfId="7427" xr:uid="{00000000-0005-0000-0000-00006B010000}"/>
    <cellStyle name="control table header 1 2 14 2 4" xfId="7428" xr:uid="{00000000-0005-0000-0000-00006C010000}"/>
    <cellStyle name="control table header 1 2 14 3" xfId="7429" xr:uid="{00000000-0005-0000-0000-00006D010000}"/>
    <cellStyle name="control table header 1 2 14 3 2" xfId="7430" xr:uid="{00000000-0005-0000-0000-00006E010000}"/>
    <cellStyle name="control table header 1 2 14 3 3" xfId="7431" xr:uid="{00000000-0005-0000-0000-00006F010000}"/>
    <cellStyle name="control table header 1 2 14 3 4" xfId="7432" xr:uid="{00000000-0005-0000-0000-000070010000}"/>
    <cellStyle name="control table header 1 2 14 4" xfId="7433" xr:uid="{00000000-0005-0000-0000-000071010000}"/>
    <cellStyle name="control table header 1 2 15" xfId="275" xr:uid="{00000000-0005-0000-0000-000072010000}"/>
    <cellStyle name="control table header 1 2 15 2" xfId="7434" xr:uid="{00000000-0005-0000-0000-000073010000}"/>
    <cellStyle name="control table header 1 2 15 2 2" xfId="7435" xr:uid="{00000000-0005-0000-0000-000074010000}"/>
    <cellStyle name="control table header 1 2 15 2 3" xfId="7436" xr:uid="{00000000-0005-0000-0000-000075010000}"/>
    <cellStyle name="control table header 1 2 15 2 4" xfId="7437" xr:uid="{00000000-0005-0000-0000-000076010000}"/>
    <cellStyle name="control table header 1 2 15 3" xfId="7438" xr:uid="{00000000-0005-0000-0000-000077010000}"/>
    <cellStyle name="control table header 1 2 15 3 2" xfId="7439" xr:uid="{00000000-0005-0000-0000-000078010000}"/>
    <cellStyle name="control table header 1 2 15 3 3" xfId="7440" xr:uid="{00000000-0005-0000-0000-000079010000}"/>
    <cellStyle name="control table header 1 2 15 3 4" xfId="7441" xr:uid="{00000000-0005-0000-0000-00007A010000}"/>
    <cellStyle name="control table header 1 2 15 4" xfId="7442" xr:uid="{00000000-0005-0000-0000-00007B010000}"/>
    <cellStyle name="control table header 1 2 16" xfId="276" xr:uid="{00000000-0005-0000-0000-00007C010000}"/>
    <cellStyle name="control table header 1 2 16 2" xfId="7443" xr:uid="{00000000-0005-0000-0000-00007D010000}"/>
    <cellStyle name="control table header 1 2 16 2 2" xfId="7444" xr:uid="{00000000-0005-0000-0000-00007E010000}"/>
    <cellStyle name="control table header 1 2 16 2 3" xfId="7445" xr:uid="{00000000-0005-0000-0000-00007F010000}"/>
    <cellStyle name="control table header 1 2 16 2 4" xfId="7446" xr:uid="{00000000-0005-0000-0000-000080010000}"/>
    <cellStyle name="control table header 1 2 16 3" xfId="7447" xr:uid="{00000000-0005-0000-0000-000081010000}"/>
    <cellStyle name="control table header 1 2 16 3 2" xfId="7448" xr:uid="{00000000-0005-0000-0000-000082010000}"/>
    <cellStyle name="control table header 1 2 16 3 3" xfId="7449" xr:uid="{00000000-0005-0000-0000-000083010000}"/>
    <cellStyle name="control table header 1 2 16 3 4" xfId="7450" xr:uid="{00000000-0005-0000-0000-000084010000}"/>
    <cellStyle name="control table header 1 2 16 4" xfId="7451" xr:uid="{00000000-0005-0000-0000-000085010000}"/>
    <cellStyle name="control table header 1 2 17" xfId="7452" xr:uid="{00000000-0005-0000-0000-000086010000}"/>
    <cellStyle name="control table header 1 2 17 2" xfId="7453" xr:uid="{00000000-0005-0000-0000-000087010000}"/>
    <cellStyle name="control table header 1 2 17 3" xfId="7454" xr:uid="{00000000-0005-0000-0000-000088010000}"/>
    <cellStyle name="control table header 1 2 17 4" xfId="7455" xr:uid="{00000000-0005-0000-0000-000089010000}"/>
    <cellStyle name="control table header 1 2 2" xfId="277" xr:uid="{00000000-0005-0000-0000-00008A010000}"/>
    <cellStyle name="control table header 1 2 2 10" xfId="278" xr:uid="{00000000-0005-0000-0000-00008B010000}"/>
    <cellStyle name="control table header 1 2 2 10 2" xfId="7456" xr:uid="{00000000-0005-0000-0000-00008C010000}"/>
    <cellStyle name="control table header 1 2 2 10 2 2" xfId="7457" xr:uid="{00000000-0005-0000-0000-00008D010000}"/>
    <cellStyle name="control table header 1 2 2 10 2 3" xfId="7458" xr:uid="{00000000-0005-0000-0000-00008E010000}"/>
    <cellStyle name="control table header 1 2 2 10 2 4" xfId="7459" xr:uid="{00000000-0005-0000-0000-00008F010000}"/>
    <cellStyle name="control table header 1 2 2 10 3" xfId="7460" xr:uid="{00000000-0005-0000-0000-000090010000}"/>
    <cellStyle name="control table header 1 2 2 10 3 2" xfId="7461" xr:uid="{00000000-0005-0000-0000-000091010000}"/>
    <cellStyle name="control table header 1 2 2 10 3 3" xfId="7462" xr:uid="{00000000-0005-0000-0000-000092010000}"/>
    <cellStyle name="control table header 1 2 2 10 3 4" xfId="7463" xr:uid="{00000000-0005-0000-0000-000093010000}"/>
    <cellStyle name="control table header 1 2 2 10 4" xfId="7464" xr:uid="{00000000-0005-0000-0000-000094010000}"/>
    <cellStyle name="control table header 1 2 2 11" xfId="279" xr:uid="{00000000-0005-0000-0000-000095010000}"/>
    <cellStyle name="control table header 1 2 2 11 2" xfId="7465" xr:uid="{00000000-0005-0000-0000-000096010000}"/>
    <cellStyle name="control table header 1 2 2 11 2 2" xfId="7466" xr:uid="{00000000-0005-0000-0000-000097010000}"/>
    <cellStyle name="control table header 1 2 2 11 2 3" xfId="7467" xr:uid="{00000000-0005-0000-0000-000098010000}"/>
    <cellStyle name="control table header 1 2 2 11 2 4" xfId="7468" xr:uid="{00000000-0005-0000-0000-000099010000}"/>
    <cellStyle name="control table header 1 2 2 11 3" xfId="7469" xr:uid="{00000000-0005-0000-0000-00009A010000}"/>
    <cellStyle name="control table header 1 2 2 11 3 2" xfId="7470" xr:uid="{00000000-0005-0000-0000-00009B010000}"/>
    <cellStyle name="control table header 1 2 2 11 3 3" xfId="7471" xr:uid="{00000000-0005-0000-0000-00009C010000}"/>
    <cellStyle name="control table header 1 2 2 11 3 4" xfId="7472" xr:uid="{00000000-0005-0000-0000-00009D010000}"/>
    <cellStyle name="control table header 1 2 2 11 4" xfId="7473" xr:uid="{00000000-0005-0000-0000-00009E010000}"/>
    <cellStyle name="control table header 1 2 2 12" xfId="280" xr:uid="{00000000-0005-0000-0000-00009F010000}"/>
    <cellStyle name="control table header 1 2 2 12 2" xfId="7474" xr:uid="{00000000-0005-0000-0000-0000A0010000}"/>
    <cellStyle name="control table header 1 2 2 12 2 2" xfId="7475" xr:uid="{00000000-0005-0000-0000-0000A1010000}"/>
    <cellStyle name="control table header 1 2 2 12 2 3" xfId="7476" xr:uid="{00000000-0005-0000-0000-0000A2010000}"/>
    <cellStyle name="control table header 1 2 2 12 2 4" xfId="7477" xr:uid="{00000000-0005-0000-0000-0000A3010000}"/>
    <cellStyle name="control table header 1 2 2 12 3" xfId="7478" xr:uid="{00000000-0005-0000-0000-0000A4010000}"/>
    <cellStyle name="control table header 1 2 2 12 3 2" xfId="7479" xr:uid="{00000000-0005-0000-0000-0000A5010000}"/>
    <cellStyle name="control table header 1 2 2 12 3 3" xfId="7480" xr:uid="{00000000-0005-0000-0000-0000A6010000}"/>
    <cellStyle name="control table header 1 2 2 12 3 4" xfId="7481" xr:uid="{00000000-0005-0000-0000-0000A7010000}"/>
    <cellStyle name="control table header 1 2 2 12 4" xfId="7482" xr:uid="{00000000-0005-0000-0000-0000A8010000}"/>
    <cellStyle name="control table header 1 2 2 13" xfId="281" xr:uid="{00000000-0005-0000-0000-0000A9010000}"/>
    <cellStyle name="control table header 1 2 2 13 2" xfId="7483" xr:uid="{00000000-0005-0000-0000-0000AA010000}"/>
    <cellStyle name="control table header 1 2 2 13 2 2" xfId="7484" xr:uid="{00000000-0005-0000-0000-0000AB010000}"/>
    <cellStyle name="control table header 1 2 2 13 2 3" xfId="7485" xr:uid="{00000000-0005-0000-0000-0000AC010000}"/>
    <cellStyle name="control table header 1 2 2 13 2 4" xfId="7486" xr:uid="{00000000-0005-0000-0000-0000AD010000}"/>
    <cellStyle name="control table header 1 2 2 13 3" xfId="7487" xr:uid="{00000000-0005-0000-0000-0000AE010000}"/>
    <cellStyle name="control table header 1 2 2 13 3 2" xfId="7488" xr:uid="{00000000-0005-0000-0000-0000AF010000}"/>
    <cellStyle name="control table header 1 2 2 13 3 3" xfId="7489" xr:uid="{00000000-0005-0000-0000-0000B0010000}"/>
    <cellStyle name="control table header 1 2 2 13 3 4" xfId="7490" xr:uid="{00000000-0005-0000-0000-0000B1010000}"/>
    <cellStyle name="control table header 1 2 2 13 4" xfId="7491" xr:uid="{00000000-0005-0000-0000-0000B2010000}"/>
    <cellStyle name="control table header 1 2 2 14" xfId="282" xr:uid="{00000000-0005-0000-0000-0000B3010000}"/>
    <cellStyle name="control table header 1 2 2 14 2" xfId="7492" xr:uid="{00000000-0005-0000-0000-0000B4010000}"/>
    <cellStyle name="control table header 1 2 2 14 2 2" xfId="7493" xr:uid="{00000000-0005-0000-0000-0000B5010000}"/>
    <cellStyle name="control table header 1 2 2 14 2 3" xfId="7494" xr:uid="{00000000-0005-0000-0000-0000B6010000}"/>
    <cellStyle name="control table header 1 2 2 14 2 4" xfId="7495" xr:uid="{00000000-0005-0000-0000-0000B7010000}"/>
    <cellStyle name="control table header 1 2 2 14 3" xfId="7496" xr:uid="{00000000-0005-0000-0000-0000B8010000}"/>
    <cellStyle name="control table header 1 2 2 14 3 2" xfId="7497" xr:uid="{00000000-0005-0000-0000-0000B9010000}"/>
    <cellStyle name="control table header 1 2 2 14 3 3" xfId="7498" xr:uid="{00000000-0005-0000-0000-0000BA010000}"/>
    <cellStyle name="control table header 1 2 2 14 3 4" xfId="7499" xr:uid="{00000000-0005-0000-0000-0000BB010000}"/>
    <cellStyle name="control table header 1 2 2 14 4" xfId="7500" xr:uid="{00000000-0005-0000-0000-0000BC010000}"/>
    <cellStyle name="control table header 1 2 2 15" xfId="283" xr:uid="{00000000-0005-0000-0000-0000BD010000}"/>
    <cellStyle name="control table header 1 2 2 15 2" xfId="7501" xr:uid="{00000000-0005-0000-0000-0000BE010000}"/>
    <cellStyle name="control table header 1 2 2 15 2 2" xfId="7502" xr:uid="{00000000-0005-0000-0000-0000BF010000}"/>
    <cellStyle name="control table header 1 2 2 15 2 3" xfId="7503" xr:uid="{00000000-0005-0000-0000-0000C0010000}"/>
    <cellStyle name="control table header 1 2 2 15 2 4" xfId="7504" xr:uid="{00000000-0005-0000-0000-0000C1010000}"/>
    <cellStyle name="control table header 1 2 2 15 3" xfId="7505" xr:uid="{00000000-0005-0000-0000-0000C2010000}"/>
    <cellStyle name="control table header 1 2 2 15 3 2" xfId="7506" xr:uid="{00000000-0005-0000-0000-0000C3010000}"/>
    <cellStyle name="control table header 1 2 2 15 3 3" xfId="7507" xr:uid="{00000000-0005-0000-0000-0000C4010000}"/>
    <cellStyle name="control table header 1 2 2 15 3 4" xfId="7508" xr:uid="{00000000-0005-0000-0000-0000C5010000}"/>
    <cellStyle name="control table header 1 2 2 15 4" xfId="7509" xr:uid="{00000000-0005-0000-0000-0000C6010000}"/>
    <cellStyle name="control table header 1 2 2 16" xfId="284" xr:uid="{00000000-0005-0000-0000-0000C7010000}"/>
    <cellStyle name="control table header 1 2 2 16 2" xfId="7510" xr:uid="{00000000-0005-0000-0000-0000C8010000}"/>
    <cellStyle name="control table header 1 2 2 16 2 2" xfId="7511" xr:uid="{00000000-0005-0000-0000-0000C9010000}"/>
    <cellStyle name="control table header 1 2 2 16 2 3" xfId="7512" xr:uid="{00000000-0005-0000-0000-0000CA010000}"/>
    <cellStyle name="control table header 1 2 2 16 2 4" xfId="7513" xr:uid="{00000000-0005-0000-0000-0000CB010000}"/>
    <cellStyle name="control table header 1 2 2 16 3" xfId="7514" xr:uid="{00000000-0005-0000-0000-0000CC010000}"/>
    <cellStyle name="control table header 1 2 2 16 3 2" xfId="7515" xr:uid="{00000000-0005-0000-0000-0000CD010000}"/>
    <cellStyle name="control table header 1 2 2 16 3 3" xfId="7516" xr:uid="{00000000-0005-0000-0000-0000CE010000}"/>
    <cellStyle name="control table header 1 2 2 16 3 4" xfId="7517" xr:uid="{00000000-0005-0000-0000-0000CF010000}"/>
    <cellStyle name="control table header 1 2 2 16 4" xfId="7518" xr:uid="{00000000-0005-0000-0000-0000D0010000}"/>
    <cellStyle name="control table header 1 2 2 17" xfId="285" xr:uid="{00000000-0005-0000-0000-0000D1010000}"/>
    <cellStyle name="control table header 1 2 2 17 2" xfId="7519" xr:uid="{00000000-0005-0000-0000-0000D2010000}"/>
    <cellStyle name="control table header 1 2 2 17 2 2" xfId="7520" xr:uid="{00000000-0005-0000-0000-0000D3010000}"/>
    <cellStyle name="control table header 1 2 2 17 2 3" xfId="7521" xr:uid="{00000000-0005-0000-0000-0000D4010000}"/>
    <cellStyle name="control table header 1 2 2 17 2 4" xfId="7522" xr:uid="{00000000-0005-0000-0000-0000D5010000}"/>
    <cellStyle name="control table header 1 2 2 17 3" xfId="7523" xr:uid="{00000000-0005-0000-0000-0000D6010000}"/>
    <cellStyle name="control table header 1 2 2 17 3 2" xfId="7524" xr:uid="{00000000-0005-0000-0000-0000D7010000}"/>
    <cellStyle name="control table header 1 2 2 17 3 3" xfId="7525" xr:uid="{00000000-0005-0000-0000-0000D8010000}"/>
    <cellStyle name="control table header 1 2 2 17 3 4" xfId="7526" xr:uid="{00000000-0005-0000-0000-0000D9010000}"/>
    <cellStyle name="control table header 1 2 2 17 4" xfId="7527" xr:uid="{00000000-0005-0000-0000-0000DA010000}"/>
    <cellStyle name="control table header 1 2 2 18" xfId="286" xr:uid="{00000000-0005-0000-0000-0000DB010000}"/>
    <cellStyle name="control table header 1 2 2 18 2" xfId="7528" xr:uid="{00000000-0005-0000-0000-0000DC010000}"/>
    <cellStyle name="control table header 1 2 2 18 2 2" xfId="7529" xr:uid="{00000000-0005-0000-0000-0000DD010000}"/>
    <cellStyle name="control table header 1 2 2 18 2 3" xfId="7530" xr:uid="{00000000-0005-0000-0000-0000DE010000}"/>
    <cellStyle name="control table header 1 2 2 18 2 4" xfId="7531" xr:uid="{00000000-0005-0000-0000-0000DF010000}"/>
    <cellStyle name="control table header 1 2 2 18 3" xfId="7532" xr:uid="{00000000-0005-0000-0000-0000E0010000}"/>
    <cellStyle name="control table header 1 2 2 18 3 2" xfId="7533" xr:uid="{00000000-0005-0000-0000-0000E1010000}"/>
    <cellStyle name="control table header 1 2 2 18 3 3" xfId="7534" xr:uid="{00000000-0005-0000-0000-0000E2010000}"/>
    <cellStyle name="control table header 1 2 2 18 3 4" xfId="7535" xr:uid="{00000000-0005-0000-0000-0000E3010000}"/>
    <cellStyle name="control table header 1 2 2 18 4" xfId="7536" xr:uid="{00000000-0005-0000-0000-0000E4010000}"/>
    <cellStyle name="control table header 1 2 2 19" xfId="287" xr:uid="{00000000-0005-0000-0000-0000E5010000}"/>
    <cellStyle name="control table header 1 2 2 19 2" xfId="7537" xr:uid="{00000000-0005-0000-0000-0000E6010000}"/>
    <cellStyle name="control table header 1 2 2 19 2 2" xfId="7538" xr:uid="{00000000-0005-0000-0000-0000E7010000}"/>
    <cellStyle name="control table header 1 2 2 19 2 3" xfId="7539" xr:uid="{00000000-0005-0000-0000-0000E8010000}"/>
    <cellStyle name="control table header 1 2 2 19 2 4" xfId="7540" xr:uid="{00000000-0005-0000-0000-0000E9010000}"/>
    <cellStyle name="control table header 1 2 2 19 3" xfId="7541" xr:uid="{00000000-0005-0000-0000-0000EA010000}"/>
    <cellStyle name="control table header 1 2 2 19 3 2" xfId="7542" xr:uid="{00000000-0005-0000-0000-0000EB010000}"/>
    <cellStyle name="control table header 1 2 2 19 3 3" xfId="7543" xr:uid="{00000000-0005-0000-0000-0000EC010000}"/>
    <cellStyle name="control table header 1 2 2 19 3 4" xfId="7544" xr:uid="{00000000-0005-0000-0000-0000ED010000}"/>
    <cellStyle name="control table header 1 2 2 19 4" xfId="7545" xr:uid="{00000000-0005-0000-0000-0000EE010000}"/>
    <cellStyle name="control table header 1 2 2 2" xfId="288" xr:uid="{00000000-0005-0000-0000-0000EF010000}"/>
    <cellStyle name="control table header 1 2 2 2 10" xfId="289" xr:uid="{00000000-0005-0000-0000-0000F0010000}"/>
    <cellStyle name="control table header 1 2 2 2 10 2" xfId="7546" xr:uid="{00000000-0005-0000-0000-0000F1010000}"/>
    <cellStyle name="control table header 1 2 2 2 10 2 2" xfId="7547" xr:uid="{00000000-0005-0000-0000-0000F2010000}"/>
    <cellStyle name="control table header 1 2 2 2 10 2 3" xfId="7548" xr:uid="{00000000-0005-0000-0000-0000F3010000}"/>
    <cellStyle name="control table header 1 2 2 2 10 2 4" xfId="7549" xr:uid="{00000000-0005-0000-0000-0000F4010000}"/>
    <cellStyle name="control table header 1 2 2 2 10 3" xfId="7550" xr:uid="{00000000-0005-0000-0000-0000F5010000}"/>
    <cellStyle name="control table header 1 2 2 2 10 3 2" xfId="7551" xr:uid="{00000000-0005-0000-0000-0000F6010000}"/>
    <cellStyle name="control table header 1 2 2 2 10 3 3" xfId="7552" xr:uid="{00000000-0005-0000-0000-0000F7010000}"/>
    <cellStyle name="control table header 1 2 2 2 10 3 4" xfId="7553" xr:uid="{00000000-0005-0000-0000-0000F8010000}"/>
    <cellStyle name="control table header 1 2 2 2 10 4" xfId="7554" xr:uid="{00000000-0005-0000-0000-0000F9010000}"/>
    <cellStyle name="control table header 1 2 2 2 11" xfId="290" xr:uid="{00000000-0005-0000-0000-0000FA010000}"/>
    <cellStyle name="control table header 1 2 2 2 11 2" xfId="7555" xr:uid="{00000000-0005-0000-0000-0000FB010000}"/>
    <cellStyle name="control table header 1 2 2 2 11 2 2" xfId="7556" xr:uid="{00000000-0005-0000-0000-0000FC010000}"/>
    <cellStyle name="control table header 1 2 2 2 11 2 3" xfId="7557" xr:uid="{00000000-0005-0000-0000-0000FD010000}"/>
    <cellStyle name="control table header 1 2 2 2 11 2 4" xfId="7558" xr:uid="{00000000-0005-0000-0000-0000FE010000}"/>
    <cellStyle name="control table header 1 2 2 2 11 3" xfId="7559" xr:uid="{00000000-0005-0000-0000-0000FF010000}"/>
    <cellStyle name="control table header 1 2 2 2 11 3 2" xfId="7560" xr:uid="{00000000-0005-0000-0000-000000020000}"/>
    <cellStyle name="control table header 1 2 2 2 11 3 3" xfId="7561" xr:uid="{00000000-0005-0000-0000-000001020000}"/>
    <cellStyle name="control table header 1 2 2 2 11 3 4" xfId="7562" xr:uid="{00000000-0005-0000-0000-000002020000}"/>
    <cellStyle name="control table header 1 2 2 2 11 4" xfId="7563" xr:uid="{00000000-0005-0000-0000-000003020000}"/>
    <cellStyle name="control table header 1 2 2 2 12" xfId="291" xr:uid="{00000000-0005-0000-0000-000004020000}"/>
    <cellStyle name="control table header 1 2 2 2 12 2" xfId="7564" xr:uid="{00000000-0005-0000-0000-000005020000}"/>
    <cellStyle name="control table header 1 2 2 2 12 2 2" xfId="7565" xr:uid="{00000000-0005-0000-0000-000006020000}"/>
    <cellStyle name="control table header 1 2 2 2 12 2 3" xfId="7566" xr:uid="{00000000-0005-0000-0000-000007020000}"/>
    <cellStyle name="control table header 1 2 2 2 12 2 4" xfId="7567" xr:uid="{00000000-0005-0000-0000-000008020000}"/>
    <cellStyle name="control table header 1 2 2 2 12 3" xfId="7568" xr:uid="{00000000-0005-0000-0000-000009020000}"/>
    <cellStyle name="control table header 1 2 2 2 12 3 2" xfId="7569" xr:uid="{00000000-0005-0000-0000-00000A020000}"/>
    <cellStyle name="control table header 1 2 2 2 12 3 3" xfId="7570" xr:uid="{00000000-0005-0000-0000-00000B020000}"/>
    <cellStyle name="control table header 1 2 2 2 12 3 4" xfId="7571" xr:uid="{00000000-0005-0000-0000-00000C020000}"/>
    <cellStyle name="control table header 1 2 2 2 12 4" xfId="7572" xr:uid="{00000000-0005-0000-0000-00000D020000}"/>
    <cellStyle name="control table header 1 2 2 2 13" xfId="292" xr:uid="{00000000-0005-0000-0000-00000E020000}"/>
    <cellStyle name="control table header 1 2 2 2 13 2" xfId="7573" xr:uid="{00000000-0005-0000-0000-00000F020000}"/>
    <cellStyle name="control table header 1 2 2 2 13 2 2" xfId="7574" xr:uid="{00000000-0005-0000-0000-000010020000}"/>
    <cellStyle name="control table header 1 2 2 2 13 2 3" xfId="7575" xr:uid="{00000000-0005-0000-0000-000011020000}"/>
    <cellStyle name="control table header 1 2 2 2 13 2 4" xfId="7576" xr:uid="{00000000-0005-0000-0000-000012020000}"/>
    <cellStyle name="control table header 1 2 2 2 13 3" xfId="7577" xr:uid="{00000000-0005-0000-0000-000013020000}"/>
    <cellStyle name="control table header 1 2 2 2 13 3 2" xfId="7578" xr:uid="{00000000-0005-0000-0000-000014020000}"/>
    <cellStyle name="control table header 1 2 2 2 13 3 3" xfId="7579" xr:uid="{00000000-0005-0000-0000-000015020000}"/>
    <cellStyle name="control table header 1 2 2 2 13 3 4" xfId="7580" xr:uid="{00000000-0005-0000-0000-000016020000}"/>
    <cellStyle name="control table header 1 2 2 2 13 4" xfId="7581" xr:uid="{00000000-0005-0000-0000-000017020000}"/>
    <cellStyle name="control table header 1 2 2 2 14" xfId="293" xr:uid="{00000000-0005-0000-0000-000018020000}"/>
    <cellStyle name="control table header 1 2 2 2 14 2" xfId="7582" xr:uid="{00000000-0005-0000-0000-000019020000}"/>
    <cellStyle name="control table header 1 2 2 2 14 2 2" xfId="7583" xr:uid="{00000000-0005-0000-0000-00001A020000}"/>
    <cellStyle name="control table header 1 2 2 2 14 2 3" xfId="7584" xr:uid="{00000000-0005-0000-0000-00001B020000}"/>
    <cellStyle name="control table header 1 2 2 2 14 2 4" xfId="7585" xr:uid="{00000000-0005-0000-0000-00001C020000}"/>
    <cellStyle name="control table header 1 2 2 2 14 3" xfId="7586" xr:uid="{00000000-0005-0000-0000-00001D020000}"/>
    <cellStyle name="control table header 1 2 2 2 14 3 2" xfId="7587" xr:uid="{00000000-0005-0000-0000-00001E020000}"/>
    <cellStyle name="control table header 1 2 2 2 14 3 3" xfId="7588" xr:uid="{00000000-0005-0000-0000-00001F020000}"/>
    <cellStyle name="control table header 1 2 2 2 14 3 4" xfId="7589" xr:uid="{00000000-0005-0000-0000-000020020000}"/>
    <cellStyle name="control table header 1 2 2 2 14 4" xfId="7590" xr:uid="{00000000-0005-0000-0000-000021020000}"/>
    <cellStyle name="control table header 1 2 2 2 15" xfId="294" xr:uid="{00000000-0005-0000-0000-000022020000}"/>
    <cellStyle name="control table header 1 2 2 2 15 2" xfId="7591" xr:uid="{00000000-0005-0000-0000-000023020000}"/>
    <cellStyle name="control table header 1 2 2 2 15 2 2" xfId="7592" xr:uid="{00000000-0005-0000-0000-000024020000}"/>
    <cellStyle name="control table header 1 2 2 2 15 2 3" xfId="7593" xr:uid="{00000000-0005-0000-0000-000025020000}"/>
    <cellStyle name="control table header 1 2 2 2 15 2 4" xfId="7594" xr:uid="{00000000-0005-0000-0000-000026020000}"/>
    <cellStyle name="control table header 1 2 2 2 15 3" xfId="7595" xr:uid="{00000000-0005-0000-0000-000027020000}"/>
    <cellStyle name="control table header 1 2 2 2 15 3 2" xfId="7596" xr:uid="{00000000-0005-0000-0000-000028020000}"/>
    <cellStyle name="control table header 1 2 2 2 15 3 3" xfId="7597" xr:uid="{00000000-0005-0000-0000-000029020000}"/>
    <cellStyle name="control table header 1 2 2 2 15 3 4" xfId="7598" xr:uid="{00000000-0005-0000-0000-00002A020000}"/>
    <cellStyle name="control table header 1 2 2 2 15 4" xfId="7599" xr:uid="{00000000-0005-0000-0000-00002B020000}"/>
    <cellStyle name="control table header 1 2 2 2 16" xfId="295" xr:uid="{00000000-0005-0000-0000-00002C020000}"/>
    <cellStyle name="control table header 1 2 2 2 16 2" xfId="7600" xr:uid="{00000000-0005-0000-0000-00002D020000}"/>
    <cellStyle name="control table header 1 2 2 2 16 2 2" xfId="7601" xr:uid="{00000000-0005-0000-0000-00002E020000}"/>
    <cellStyle name="control table header 1 2 2 2 16 2 3" xfId="7602" xr:uid="{00000000-0005-0000-0000-00002F020000}"/>
    <cellStyle name="control table header 1 2 2 2 16 2 4" xfId="7603" xr:uid="{00000000-0005-0000-0000-000030020000}"/>
    <cellStyle name="control table header 1 2 2 2 16 3" xfId="7604" xr:uid="{00000000-0005-0000-0000-000031020000}"/>
    <cellStyle name="control table header 1 2 2 2 16 3 2" xfId="7605" xr:uid="{00000000-0005-0000-0000-000032020000}"/>
    <cellStyle name="control table header 1 2 2 2 16 3 3" xfId="7606" xr:uid="{00000000-0005-0000-0000-000033020000}"/>
    <cellStyle name="control table header 1 2 2 2 16 3 4" xfId="7607" xr:uid="{00000000-0005-0000-0000-000034020000}"/>
    <cellStyle name="control table header 1 2 2 2 16 4" xfId="7608" xr:uid="{00000000-0005-0000-0000-000035020000}"/>
    <cellStyle name="control table header 1 2 2 2 17" xfId="296" xr:uid="{00000000-0005-0000-0000-000036020000}"/>
    <cellStyle name="control table header 1 2 2 2 17 2" xfId="7609" xr:uid="{00000000-0005-0000-0000-000037020000}"/>
    <cellStyle name="control table header 1 2 2 2 17 2 2" xfId="7610" xr:uid="{00000000-0005-0000-0000-000038020000}"/>
    <cellStyle name="control table header 1 2 2 2 17 2 3" xfId="7611" xr:uid="{00000000-0005-0000-0000-000039020000}"/>
    <cellStyle name="control table header 1 2 2 2 17 2 4" xfId="7612" xr:uid="{00000000-0005-0000-0000-00003A020000}"/>
    <cellStyle name="control table header 1 2 2 2 17 3" xfId="7613" xr:uid="{00000000-0005-0000-0000-00003B020000}"/>
    <cellStyle name="control table header 1 2 2 2 17 3 2" xfId="7614" xr:uid="{00000000-0005-0000-0000-00003C020000}"/>
    <cellStyle name="control table header 1 2 2 2 17 3 3" xfId="7615" xr:uid="{00000000-0005-0000-0000-00003D020000}"/>
    <cellStyle name="control table header 1 2 2 2 17 3 4" xfId="7616" xr:uid="{00000000-0005-0000-0000-00003E020000}"/>
    <cellStyle name="control table header 1 2 2 2 17 4" xfId="7617" xr:uid="{00000000-0005-0000-0000-00003F020000}"/>
    <cellStyle name="control table header 1 2 2 2 18" xfId="297" xr:uid="{00000000-0005-0000-0000-000040020000}"/>
    <cellStyle name="control table header 1 2 2 2 18 2" xfId="7618" xr:uid="{00000000-0005-0000-0000-000041020000}"/>
    <cellStyle name="control table header 1 2 2 2 18 2 2" xfId="7619" xr:uid="{00000000-0005-0000-0000-000042020000}"/>
    <cellStyle name="control table header 1 2 2 2 18 2 3" xfId="7620" xr:uid="{00000000-0005-0000-0000-000043020000}"/>
    <cellStyle name="control table header 1 2 2 2 18 2 4" xfId="7621" xr:uid="{00000000-0005-0000-0000-000044020000}"/>
    <cellStyle name="control table header 1 2 2 2 18 3" xfId="7622" xr:uid="{00000000-0005-0000-0000-000045020000}"/>
    <cellStyle name="control table header 1 2 2 2 18 3 2" xfId="7623" xr:uid="{00000000-0005-0000-0000-000046020000}"/>
    <cellStyle name="control table header 1 2 2 2 18 3 3" xfId="7624" xr:uid="{00000000-0005-0000-0000-000047020000}"/>
    <cellStyle name="control table header 1 2 2 2 18 3 4" xfId="7625" xr:uid="{00000000-0005-0000-0000-000048020000}"/>
    <cellStyle name="control table header 1 2 2 2 18 4" xfId="7626" xr:uid="{00000000-0005-0000-0000-000049020000}"/>
    <cellStyle name="control table header 1 2 2 2 19" xfId="298" xr:uid="{00000000-0005-0000-0000-00004A020000}"/>
    <cellStyle name="control table header 1 2 2 2 19 2" xfId="7627" xr:uid="{00000000-0005-0000-0000-00004B020000}"/>
    <cellStyle name="control table header 1 2 2 2 19 2 2" xfId="7628" xr:uid="{00000000-0005-0000-0000-00004C020000}"/>
    <cellStyle name="control table header 1 2 2 2 19 2 3" xfId="7629" xr:uid="{00000000-0005-0000-0000-00004D020000}"/>
    <cellStyle name="control table header 1 2 2 2 19 2 4" xfId="7630" xr:uid="{00000000-0005-0000-0000-00004E020000}"/>
    <cellStyle name="control table header 1 2 2 2 19 3" xfId="7631" xr:uid="{00000000-0005-0000-0000-00004F020000}"/>
    <cellStyle name="control table header 1 2 2 2 19 3 2" xfId="7632" xr:uid="{00000000-0005-0000-0000-000050020000}"/>
    <cellStyle name="control table header 1 2 2 2 19 3 3" xfId="7633" xr:uid="{00000000-0005-0000-0000-000051020000}"/>
    <cellStyle name="control table header 1 2 2 2 19 3 4" xfId="7634" xr:uid="{00000000-0005-0000-0000-000052020000}"/>
    <cellStyle name="control table header 1 2 2 2 19 4" xfId="7635" xr:uid="{00000000-0005-0000-0000-000053020000}"/>
    <cellStyle name="control table header 1 2 2 2 2" xfId="299" xr:uid="{00000000-0005-0000-0000-000054020000}"/>
    <cellStyle name="control table header 1 2 2 2 2 2" xfId="7636" xr:uid="{00000000-0005-0000-0000-000055020000}"/>
    <cellStyle name="control table header 1 2 2 2 2 2 2" xfId="7637" xr:uid="{00000000-0005-0000-0000-000056020000}"/>
    <cellStyle name="control table header 1 2 2 2 2 2 3" xfId="7638" xr:uid="{00000000-0005-0000-0000-000057020000}"/>
    <cellStyle name="control table header 1 2 2 2 2 2 4" xfId="7639" xr:uid="{00000000-0005-0000-0000-000058020000}"/>
    <cellStyle name="control table header 1 2 2 2 2 3" xfId="7640" xr:uid="{00000000-0005-0000-0000-000059020000}"/>
    <cellStyle name="control table header 1 2 2 2 2 3 2" xfId="7641" xr:uid="{00000000-0005-0000-0000-00005A020000}"/>
    <cellStyle name="control table header 1 2 2 2 2 3 3" xfId="7642" xr:uid="{00000000-0005-0000-0000-00005B020000}"/>
    <cellStyle name="control table header 1 2 2 2 2 3 4" xfId="7643" xr:uid="{00000000-0005-0000-0000-00005C020000}"/>
    <cellStyle name="control table header 1 2 2 2 2 4" xfId="7644" xr:uid="{00000000-0005-0000-0000-00005D020000}"/>
    <cellStyle name="control table header 1 2 2 2 20" xfId="300" xr:uid="{00000000-0005-0000-0000-00005E020000}"/>
    <cellStyle name="control table header 1 2 2 2 20 2" xfId="7645" xr:uid="{00000000-0005-0000-0000-00005F020000}"/>
    <cellStyle name="control table header 1 2 2 2 20 2 2" xfId="7646" xr:uid="{00000000-0005-0000-0000-000060020000}"/>
    <cellStyle name="control table header 1 2 2 2 20 2 3" xfId="7647" xr:uid="{00000000-0005-0000-0000-000061020000}"/>
    <cellStyle name="control table header 1 2 2 2 20 2 4" xfId="7648" xr:uid="{00000000-0005-0000-0000-000062020000}"/>
    <cellStyle name="control table header 1 2 2 2 20 3" xfId="7649" xr:uid="{00000000-0005-0000-0000-000063020000}"/>
    <cellStyle name="control table header 1 2 2 2 20 3 2" xfId="7650" xr:uid="{00000000-0005-0000-0000-000064020000}"/>
    <cellStyle name="control table header 1 2 2 2 20 3 3" xfId="7651" xr:uid="{00000000-0005-0000-0000-000065020000}"/>
    <cellStyle name="control table header 1 2 2 2 20 3 4" xfId="7652" xr:uid="{00000000-0005-0000-0000-000066020000}"/>
    <cellStyle name="control table header 1 2 2 2 20 4" xfId="7653" xr:uid="{00000000-0005-0000-0000-000067020000}"/>
    <cellStyle name="control table header 1 2 2 2 21" xfId="301" xr:uid="{00000000-0005-0000-0000-000068020000}"/>
    <cellStyle name="control table header 1 2 2 2 21 2" xfId="7654" xr:uid="{00000000-0005-0000-0000-000069020000}"/>
    <cellStyle name="control table header 1 2 2 2 21 2 2" xfId="7655" xr:uid="{00000000-0005-0000-0000-00006A020000}"/>
    <cellStyle name="control table header 1 2 2 2 21 2 3" xfId="7656" xr:uid="{00000000-0005-0000-0000-00006B020000}"/>
    <cellStyle name="control table header 1 2 2 2 21 2 4" xfId="7657" xr:uid="{00000000-0005-0000-0000-00006C020000}"/>
    <cellStyle name="control table header 1 2 2 2 21 3" xfId="7658" xr:uid="{00000000-0005-0000-0000-00006D020000}"/>
    <cellStyle name="control table header 1 2 2 2 21 3 2" xfId="7659" xr:uid="{00000000-0005-0000-0000-00006E020000}"/>
    <cellStyle name="control table header 1 2 2 2 21 3 3" xfId="7660" xr:uid="{00000000-0005-0000-0000-00006F020000}"/>
    <cellStyle name="control table header 1 2 2 2 21 3 4" xfId="7661" xr:uid="{00000000-0005-0000-0000-000070020000}"/>
    <cellStyle name="control table header 1 2 2 2 21 4" xfId="7662" xr:uid="{00000000-0005-0000-0000-000071020000}"/>
    <cellStyle name="control table header 1 2 2 2 22" xfId="302" xr:uid="{00000000-0005-0000-0000-000072020000}"/>
    <cellStyle name="control table header 1 2 2 2 22 2" xfId="7663" xr:uid="{00000000-0005-0000-0000-000073020000}"/>
    <cellStyle name="control table header 1 2 2 2 22 2 2" xfId="7664" xr:uid="{00000000-0005-0000-0000-000074020000}"/>
    <cellStyle name="control table header 1 2 2 2 22 2 3" xfId="7665" xr:uid="{00000000-0005-0000-0000-000075020000}"/>
    <cellStyle name="control table header 1 2 2 2 22 2 4" xfId="7666" xr:uid="{00000000-0005-0000-0000-000076020000}"/>
    <cellStyle name="control table header 1 2 2 2 22 3" xfId="7667" xr:uid="{00000000-0005-0000-0000-000077020000}"/>
    <cellStyle name="control table header 1 2 2 2 22 3 2" xfId="7668" xr:uid="{00000000-0005-0000-0000-000078020000}"/>
    <cellStyle name="control table header 1 2 2 2 22 3 3" xfId="7669" xr:uid="{00000000-0005-0000-0000-000079020000}"/>
    <cellStyle name="control table header 1 2 2 2 22 3 4" xfId="7670" xr:uid="{00000000-0005-0000-0000-00007A020000}"/>
    <cellStyle name="control table header 1 2 2 2 22 4" xfId="7671" xr:uid="{00000000-0005-0000-0000-00007B020000}"/>
    <cellStyle name="control table header 1 2 2 2 23" xfId="303" xr:uid="{00000000-0005-0000-0000-00007C020000}"/>
    <cellStyle name="control table header 1 2 2 2 23 2" xfId="7672" xr:uid="{00000000-0005-0000-0000-00007D020000}"/>
    <cellStyle name="control table header 1 2 2 2 23 2 2" xfId="7673" xr:uid="{00000000-0005-0000-0000-00007E020000}"/>
    <cellStyle name="control table header 1 2 2 2 23 2 3" xfId="7674" xr:uid="{00000000-0005-0000-0000-00007F020000}"/>
    <cellStyle name="control table header 1 2 2 2 23 2 4" xfId="7675" xr:uid="{00000000-0005-0000-0000-000080020000}"/>
    <cellStyle name="control table header 1 2 2 2 23 3" xfId="7676" xr:uid="{00000000-0005-0000-0000-000081020000}"/>
    <cellStyle name="control table header 1 2 2 2 23 3 2" xfId="7677" xr:uid="{00000000-0005-0000-0000-000082020000}"/>
    <cellStyle name="control table header 1 2 2 2 23 3 3" xfId="7678" xr:uid="{00000000-0005-0000-0000-000083020000}"/>
    <cellStyle name="control table header 1 2 2 2 23 3 4" xfId="7679" xr:uid="{00000000-0005-0000-0000-000084020000}"/>
    <cellStyle name="control table header 1 2 2 2 23 4" xfId="7680" xr:uid="{00000000-0005-0000-0000-000085020000}"/>
    <cellStyle name="control table header 1 2 2 2 24" xfId="304" xr:uid="{00000000-0005-0000-0000-000086020000}"/>
    <cellStyle name="control table header 1 2 2 2 24 2" xfId="7681" xr:uid="{00000000-0005-0000-0000-000087020000}"/>
    <cellStyle name="control table header 1 2 2 2 24 2 2" xfId="7682" xr:uid="{00000000-0005-0000-0000-000088020000}"/>
    <cellStyle name="control table header 1 2 2 2 24 2 3" xfId="7683" xr:uid="{00000000-0005-0000-0000-000089020000}"/>
    <cellStyle name="control table header 1 2 2 2 24 2 4" xfId="7684" xr:uid="{00000000-0005-0000-0000-00008A020000}"/>
    <cellStyle name="control table header 1 2 2 2 24 3" xfId="7685" xr:uid="{00000000-0005-0000-0000-00008B020000}"/>
    <cellStyle name="control table header 1 2 2 2 24 3 2" xfId="7686" xr:uid="{00000000-0005-0000-0000-00008C020000}"/>
    <cellStyle name="control table header 1 2 2 2 24 3 3" xfId="7687" xr:uid="{00000000-0005-0000-0000-00008D020000}"/>
    <cellStyle name="control table header 1 2 2 2 24 3 4" xfId="7688" xr:uid="{00000000-0005-0000-0000-00008E020000}"/>
    <cellStyle name="control table header 1 2 2 2 24 4" xfId="7689" xr:uid="{00000000-0005-0000-0000-00008F020000}"/>
    <cellStyle name="control table header 1 2 2 2 25" xfId="305" xr:uid="{00000000-0005-0000-0000-000090020000}"/>
    <cellStyle name="control table header 1 2 2 2 25 2" xfId="7690" xr:uid="{00000000-0005-0000-0000-000091020000}"/>
    <cellStyle name="control table header 1 2 2 2 25 2 2" xfId="7691" xr:uid="{00000000-0005-0000-0000-000092020000}"/>
    <cellStyle name="control table header 1 2 2 2 25 2 3" xfId="7692" xr:uid="{00000000-0005-0000-0000-000093020000}"/>
    <cellStyle name="control table header 1 2 2 2 25 2 4" xfId="7693" xr:uid="{00000000-0005-0000-0000-000094020000}"/>
    <cellStyle name="control table header 1 2 2 2 25 3" xfId="7694" xr:uid="{00000000-0005-0000-0000-000095020000}"/>
    <cellStyle name="control table header 1 2 2 2 25 3 2" xfId="7695" xr:uid="{00000000-0005-0000-0000-000096020000}"/>
    <cellStyle name="control table header 1 2 2 2 25 3 3" xfId="7696" xr:uid="{00000000-0005-0000-0000-000097020000}"/>
    <cellStyle name="control table header 1 2 2 2 25 3 4" xfId="7697" xr:uid="{00000000-0005-0000-0000-000098020000}"/>
    <cellStyle name="control table header 1 2 2 2 25 4" xfId="7698" xr:uid="{00000000-0005-0000-0000-000099020000}"/>
    <cellStyle name="control table header 1 2 2 2 26" xfId="306" xr:uid="{00000000-0005-0000-0000-00009A020000}"/>
    <cellStyle name="control table header 1 2 2 2 26 2" xfId="7699" xr:uid="{00000000-0005-0000-0000-00009B020000}"/>
    <cellStyle name="control table header 1 2 2 2 26 2 2" xfId="7700" xr:uid="{00000000-0005-0000-0000-00009C020000}"/>
    <cellStyle name="control table header 1 2 2 2 26 2 3" xfId="7701" xr:uid="{00000000-0005-0000-0000-00009D020000}"/>
    <cellStyle name="control table header 1 2 2 2 26 2 4" xfId="7702" xr:uid="{00000000-0005-0000-0000-00009E020000}"/>
    <cellStyle name="control table header 1 2 2 2 26 3" xfId="7703" xr:uid="{00000000-0005-0000-0000-00009F020000}"/>
    <cellStyle name="control table header 1 2 2 2 26 3 2" xfId="7704" xr:uid="{00000000-0005-0000-0000-0000A0020000}"/>
    <cellStyle name="control table header 1 2 2 2 26 3 3" xfId="7705" xr:uid="{00000000-0005-0000-0000-0000A1020000}"/>
    <cellStyle name="control table header 1 2 2 2 26 3 4" xfId="7706" xr:uid="{00000000-0005-0000-0000-0000A2020000}"/>
    <cellStyle name="control table header 1 2 2 2 26 4" xfId="7707" xr:uid="{00000000-0005-0000-0000-0000A3020000}"/>
    <cellStyle name="control table header 1 2 2 2 27" xfId="307" xr:uid="{00000000-0005-0000-0000-0000A4020000}"/>
    <cellStyle name="control table header 1 2 2 2 27 2" xfId="7708" xr:uid="{00000000-0005-0000-0000-0000A5020000}"/>
    <cellStyle name="control table header 1 2 2 2 27 2 2" xfId="7709" xr:uid="{00000000-0005-0000-0000-0000A6020000}"/>
    <cellStyle name="control table header 1 2 2 2 27 2 3" xfId="7710" xr:uid="{00000000-0005-0000-0000-0000A7020000}"/>
    <cellStyle name="control table header 1 2 2 2 27 2 4" xfId="7711" xr:uid="{00000000-0005-0000-0000-0000A8020000}"/>
    <cellStyle name="control table header 1 2 2 2 27 3" xfId="7712" xr:uid="{00000000-0005-0000-0000-0000A9020000}"/>
    <cellStyle name="control table header 1 2 2 2 27 3 2" xfId="7713" xr:uid="{00000000-0005-0000-0000-0000AA020000}"/>
    <cellStyle name="control table header 1 2 2 2 27 3 3" xfId="7714" xr:uid="{00000000-0005-0000-0000-0000AB020000}"/>
    <cellStyle name="control table header 1 2 2 2 27 3 4" xfId="7715" xr:uid="{00000000-0005-0000-0000-0000AC020000}"/>
    <cellStyle name="control table header 1 2 2 2 27 4" xfId="7716" xr:uid="{00000000-0005-0000-0000-0000AD020000}"/>
    <cellStyle name="control table header 1 2 2 2 28" xfId="308" xr:uid="{00000000-0005-0000-0000-0000AE020000}"/>
    <cellStyle name="control table header 1 2 2 2 28 2" xfId="7717" xr:uid="{00000000-0005-0000-0000-0000AF020000}"/>
    <cellStyle name="control table header 1 2 2 2 28 2 2" xfId="7718" xr:uid="{00000000-0005-0000-0000-0000B0020000}"/>
    <cellStyle name="control table header 1 2 2 2 28 2 3" xfId="7719" xr:uid="{00000000-0005-0000-0000-0000B1020000}"/>
    <cellStyle name="control table header 1 2 2 2 28 2 4" xfId="7720" xr:uid="{00000000-0005-0000-0000-0000B2020000}"/>
    <cellStyle name="control table header 1 2 2 2 28 3" xfId="7721" xr:uid="{00000000-0005-0000-0000-0000B3020000}"/>
    <cellStyle name="control table header 1 2 2 2 28 3 2" xfId="7722" xr:uid="{00000000-0005-0000-0000-0000B4020000}"/>
    <cellStyle name="control table header 1 2 2 2 28 3 3" xfId="7723" xr:uid="{00000000-0005-0000-0000-0000B5020000}"/>
    <cellStyle name="control table header 1 2 2 2 28 3 4" xfId="7724" xr:uid="{00000000-0005-0000-0000-0000B6020000}"/>
    <cellStyle name="control table header 1 2 2 2 28 4" xfId="7725" xr:uid="{00000000-0005-0000-0000-0000B7020000}"/>
    <cellStyle name="control table header 1 2 2 2 29" xfId="309" xr:uid="{00000000-0005-0000-0000-0000B8020000}"/>
    <cellStyle name="control table header 1 2 2 2 29 2" xfId="7726" xr:uid="{00000000-0005-0000-0000-0000B9020000}"/>
    <cellStyle name="control table header 1 2 2 2 29 2 2" xfId="7727" xr:uid="{00000000-0005-0000-0000-0000BA020000}"/>
    <cellStyle name="control table header 1 2 2 2 29 2 3" xfId="7728" xr:uid="{00000000-0005-0000-0000-0000BB020000}"/>
    <cellStyle name="control table header 1 2 2 2 29 2 4" xfId="7729" xr:uid="{00000000-0005-0000-0000-0000BC020000}"/>
    <cellStyle name="control table header 1 2 2 2 29 3" xfId="7730" xr:uid="{00000000-0005-0000-0000-0000BD020000}"/>
    <cellStyle name="control table header 1 2 2 2 29 3 2" xfId="7731" xr:uid="{00000000-0005-0000-0000-0000BE020000}"/>
    <cellStyle name="control table header 1 2 2 2 29 3 3" xfId="7732" xr:uid="{00000000-0005-0000-0000-0000BF020000}"/>
    <cellStyle name="control table header 1 2 2 2 29 3 4" xfId="7733" xr:uid="{00000000-0005-0000-0000-0000C0020000}"/>
    <cellStyle name="control table header 1 2 2 2 29 4" xfId="7734" xr:uid="{00000000-0005-0000-0000-0000C1020000}"/>
    <cellStyle name="control table header 1 2 2 2 3" xfId="310" xr:uid="{00000000-0005-0000-0000-0000C2020000}"/>
    <cellStyle name="control table header 1 2 2 2 3 2" xfId="7735" xr:uid="{00000000-0005-0000-0000-0000C3020000}"/>
    <cellStyle name="control table header 1 2 2 2 3 2 2" xfId="7736" xr:uid="{00000000-0005-0000-0000-0000C4020000}"/>
    <cellStyle name="control table header 1 2 2 2 3 2 3" xfId="7737" xr:uid="{00000000-0005-0000-0000-0000C5020000}"/>
    <cellStyle name="control table header 1 2 2 2 3 2 4" xfId="7738" xr:uid="{00000000-0005-0000-0000-0000C6020000}"/>
    <cellStyle name="control table header 1 2 2 2 3 3" xfId="7739" xr:uid="{00000000-0005-0000-0000-0000C7020000}"/>
    <cellStyle name="control table header 1 2 2 2 3 3 2" xfId="7740" xr:uid="{00000000-0005-0000-0000-0000C8020000}"/>
    <cellStyle name="control table header 1 2 2 2 3 3 3" xfId="7741" xr:uid="{00000000-0005-0000-0000-0000C9020000}"/>
    <cellStyle name="control table header 1 2 2 2 3 3 4" xfId="7742" xr:uid="{00000000-0005-0000-0000-0000CA020000}"/>
    <cellStyle name="control table header 1 2 2 2 3 4" xfId="7743" xr:uid="{00000000-0005-0000-0000-0000CB020000}"/>
    <cellStyle name="control table header 1 2 2 2 30" xfId="311" xr:uid="{00000000-0005-0000-0000-0000CC020000}"/>
    <cellStyle name="control table header 1 2 2 2 30 2" xfId="7744" xr:uid="{00000000-0005-0000-0000-0000CD020000}"/>
    <cellStyle name="control table header 1 2 2 2 30 2 2" xfId="7745" xr:uid="{00000000-0005-0000-0000-0000CE020000}"/>
    <cellStyle name="control table header 1 2 2 2 30 2 3" xfId="7746" xr:uid="{00000000-0005-0000-0000-0000CF020000}"/>
    <cellStyle name="control table header 1 2 2 2 30 2 4" xfId="7747" xr:uid="{00000000-0005-0000-0000-0000D0020000}"/>
    <cellStyle name="control table header 1 2 2 2 30 3" xfId="7748" xr:uid="{00000000-0005-0000-0000-0000D1020000}"/>
    <cellStyle name="control table header 1 2 2 2 30 3 2" xfId="7749" xr:uid="{00000000-0005-0000-0000-0000D2020000}"/>
    <cellStyle name="control table header 1 2 2 2 30 3 3" xfId="7750" xr:uid="{00000000-0005-0000-0000-0000D3020000}"/>
    <cellStyle name="control table header 1 2 2 2 30 3 4" xfId="7751" xr:uid="{00000000-0005-0000-0000-0000D4020000}"/>
    <cellStyle name="control table header 1 2 2 2 30 4" xfId="7752" xr:uid="{00000000-0005-0000-0000-0000D5020000}"/>
    <cellStyle name="control table header 1 2 2 2 31" xfId="312" xr:uid="{00000000-0005-0000-0000-0000D6020000}"/>
    <cellStyle name="control table header 1 2 2 2 31 2" xfId="7753" xr:uid="{00000000-0005-0000-0000-0000D7020000}"/>
    <cellStyle name="control table header 1 2 2 2 31 2 2" xfId="7754" xr:uid="{00000000-0005-0000-0000-0000D8020000}"/>
    <cellStyle name="control table header 1 2 2 2 31 2 3" xfId="7755" xr:uid="{00000000-0005-0000-0000-0000D9020000}"/>
    <cellStyle name="control table header 1 2 2 2 31 2 4" xfId="7756" xr:uid="{00000000-0005-0000-0000-0000DA020000}"/>
    <cellStyle name="control table header 1 2 2 2 31 3" xfId="7757" xr:uid="{00000000-0005-0000-0000-0000DB020000}"/>
    <cellStyle name="control table header 1 2 2 2 31 3 2" xfId="7758" xr:uid="{00000000-0005-0000-0000-0000DC020000}"/>
    <cellStyle name="control table header 1 2 2 2 31 3 3" xfId="7759" xr:uid="{00000000-0005-0000-0000-0000DD020000}"/>
    <cellStyle name="control table header 1 2 2 2 31 3 4" xfId="7760" xr:uid="{00000000-0005-0000-0000-0000DE020000}"/>
    <cellStyle name="control table header 1 2 2 2 31 4" xfId="7761" xr:uid="{00000000-0005-0000-0000-0000DF020000}"/>
    <cellStyle name="control table header 1 2 2 2 32" xfId="313" xr:uid="{00000000-0005-0000-0000-0000E0020000}"/>
    <cellStyle name="control table header 1 2 2 2 32 2" xfId="7762" xr:uid="{00000000-0005-0000-0000-0000E1020000}"/>
    <cellStyle name="control table header 1 2 2 2 32 2 2" xfId="7763" xr:uid="{00000000-0005-0000-0000-0000E2020000}"/>
    <cellStyle name="control table header 1 2 2 2 32 2 3" xfId="7764" xr:uid="{00000000-0005-0000-0000-0000E3020000}"/>
    <cellStyle name="control table header 1 2 2 2 32 2 4" xfId="7765" xr:uid="{00000000-0005-0000-0000-0000E4020000}"/>
    <cellStyle name="control table header 1 2 2 2 32 3" xfId="7766" xr:uid="{00000000-0005-0000-0000-0000E5020000}"/>
    <cellStyle name="control table header 1 2 2 2 32 3 2" xfId="7767" xr:uid="{00000000-0005-0000-0000-0000E6020000}"/>
    <cellStyle name="control table header 1 2 2 2 32 3 3" xfId="7768" xr:uid="{00000000-0005-0000-0000-0000E7020000}"/>
    <cellStyle name="control table header 1 2 2 2 32 3 4" xfId="7769" xr:uid="{00000000-0005-0000-0000-0000E8020000}"/>
    <cellStyle name="control table header 1 2 2 2 32 4" xfId="7770" xr:uid="{00000000-0005-0000-0000-0000E9020000}"/>
    <cellStyle name="control table header 1 2 2 2 33" xfId="314" xr:uid="{00000000-0005-0000-0000-0000EA020000}"/>
    <cellStyle name="control table header 1 2 2 2 33 2" xfId="7771" xr:uid="{00000000-0005-0000-0000-0000EB020000}"/>
    <cellStyle name="control table header 1 2 2 2 33 2 2" xfId="7772" xr:uid="{00000000-0005-0000-0000-0000EC020000}"/>
    <cellStyle name="control table header 1 2 2 2 33 2 3" xfId="7773" xr:uid="{00000000-0005-0000-0000-0000ED020000}"/>
    <cellStyle name="control table header 1 2 2 2 33 2 4" xfId="7774" xr:uid="{00000000-0005-0000-0000-0000EE020000}"/>
    <cellStyle name="control table header 1 2 2 2 33 3" xfId="7775" xr:uid="{00000000-0005-0000-0000-0000EF020000}"/>
    <cellStyle name="control table header 1 2 2 2 33 3 2" xfId="7776" xr:uid="{00000000-0005-0000-0000-0000F0020000}"/>
    <cellStyle name="control table header 1 2 2 2 33 3 3" xfId="7777" xr:uid="{00000000-0005-0000-0000-0000F1020000}"/>
    <cellStyle name="control table header 1 2 2 2 33 3 4" xfId="7778" xr:uid="{00000000-0005-0000-0000-0000F2020000}"/>
    <cellStyle name="control table header 1 2 2 2 33 4" xfId="7779" xr:uid="{00000000-0005-0000-0000-0000F3020000}"/>
    <cellStyle name="control table header 1 2 2 2 34" xfId="315" xr:uid="{00000000-0005-0000-0000-0000F4020000}"/>
    <cellStyle name="control table header 1 2 2 2 34 2" xfId="7780" xr:uid="{00000000-0005-0000-0000-0000F5020000}"/>
    <cellStyle name="control table header 1 2 2 2 34 2 2" xfId="7781" xr:uid="{00000000-0005-0000-0000-0000F6020000}"/>
    <cellStyle name="control table header 1 2 2 2 34 2 3" xfId="7782" xr:uid="{00000000-0005-0000-0000-0000F7020000}"/>
    <cellStyle name="control table header 1 2 2 2 34 2 4" xfId="7783" xr:uid="{00000000-0005-0000-0000-0000F8020000}"/>
    <cellStyle name="control table header 1 2 2 2 34 3" xfId="7784" xr:uid="{00000000-0005-0000-0000-0000F9020000}"/>
    <cellStyle name="control table header 1 2 2 2 34 3 2" xfId="7785" xr:uid="{00000000-0005-0000-0000-0000FA020000}"/>
    <cellStyle name="control table header 1 2 2 2 34 3 3" xfId="7786" xr:uid="{00000000-0005-0000-0000-0000FB020000}"/>
    <cellStyle name="control table header 1 2 2 2 34 3 4" xfId="7787" xr:uid="{00000000-0005-0000-0000-0000FC020000}"/>
    <cellStyle name="control table header 1 2 2 2 34 4" xfId="7788" xr:uid="{00000000-0005-0000-0000-0000FD020000}"/>
    <cellStyle name="control table header 1 2 2 2 35" xfId="316" xr:uid="{00000000-0005-0000-0000-0000FE020000}"/>
    <cellStyle name="control table header 1 2 2 2 35 2" xfId="7789" xr:uid="{00000000-0005-0000-0000-0000FF020000}"/>
    <cellStyle name="control table header 1 2 2 2 35 2 2" xfId="7790" xr:uid="{00000000-0005-0000-0000-000000030000}"/>
    <cellStyle name="control table header 1 2 2 2 35 2 3" xfId="7791" xr:uid="{00000000-0005-0000-0000-000001030000}"/>
    <cellStyle name="control table header 1 2 2 2 35 2 4" xfId="7792" xr:uid="{00000000-0005-0000-0000-000002030000}"/>
    <cellStyle name="control table header 1 2 2 2 35 3" xfId="7793" xr:uid="{00000000-0005-0000-0000-000003030000}"/>
    <cellStyle name="control table header 1 2 2 2 35 3 2" xfId="7794" xr:uid="{00000000-0005-0000-0000-000004030000}"/>
    <cellStyle name="control table header 1 2 2 2 35 3 3" xfId="7795" xr:uid="{00000000-0005-0000-0000-000005030000}"/>
    <cellStyle name="control table header 1 2 2 2 35 3 4" xfId="7796" xr:uid="{00000000-0005-0000-0000-000006030000}"/>
    <cellStyle name="control table header 1 2 2 2 35 4" xfId="7797" xr:uid="{00000000-0005-0000-0000-000007030000}"/>
    <cellStyle name="control table header 1 2 2 2 36" xfId="317" xr:uid="{00000000-0005-0000-0000-000008030000}"/>
    <cellStyle name="control table header 1 2 2 2 36 2" xfId="7798" xr:uid="{00000000-0005-0000-0000-000009030000}"/>
    <cellStyle name="control table header 1 2 2 2 36 2 2" xfId="7799" xr:uid="{00000000-0005-0000-0000-00000A030000}"/>
    <cellStyle name="control table header 1 2 2 2 36 2 3" xfId="7800" xr:uid="{00000000-0005-0000-0000-00000B030000}"/>
    <cellStyle name="control table header 1 2 2 2 36 2 4" xfId="7801" xr:uid="{00000000-0005-0000-0000-00000C030000}"/>
    <cellStyle name="control table header 1 2 2 2 36 3" xfId="7802" xr:uid="{00000000-0005-0000-0000-00000D030000}"/>
    <cellStyle name="control table header 1 2 2 2 36 3 2" xfId="7803" xr:uid="{00000000-0005-0000-0000-00000E030000}"/>
    <cellStyle name="control table header 1 2 2 2 36 3 3" xfId="7804" xr:uid="{00000000-0005-0000-0000-00000F030000}"/>
    <cellStyle name="control table header 1 2 2 2 36 3 4" xfId="7805" xr:uid="{00000000-0005-0000-0000-000010030000}"/>
    <cellStyle name="control table header 1 2 2 2 36 4" xfId="7806" xr:uid="{00000000-0005-0000-0000-000011030000}"/>
    <cellStyle name="control table header 1 2 2 2 37" xfId="318" xr:uid="{00000000-0005-0000-0000-000012030000}"/>
    <cellStyle name="control table header 1 2 2 2 37 2" xfId="7807" xr:uid="{00000000-0005-0000-0000-000013030000}"/>
    <cellStyle name="control table header 1 2 2 2 37 2 2" xfId="7808" xr:uid="{00000000-0005-0000-0000-000014030000}"/>
    <cellStyle name="control table header 1 2 2 2 37 2 3" xfId="7809" xr:uid="{00000000-0005-0000-0000-000015030000}"/>
    <cellStyle name="control table header 1 2 2 2 37 2 4" xfId="7810" xr:uid="{00000000-0005-0000-0000-000016030000}"/>
    <cellStyle name="control table header 1 2 2 2 37 3" xfId="7811" xr:uid="{00000000-0005-0000-0000-000017030000}"/>
    <cellStyle name="control table header 1 2 2 2 37 3 2" xfId="7812" xr:uid="{00000000-0005-0000-0000-000018030000}"/>
    <cellStyle name="control table header 1 2 2 2 37 3 3" xfId="7813" xr:uid="{00000000-0005-0000-0000-000019030000}"/>
    <cellStyle name="control table header 1 2 2 2 37 3 4" xfId="7814" xr:uid="{00000000-0005-0000-0000-00001A030000}"/>
    <cellStyle name="control table header 1 2 2 2 37 4" xfId="7815" xr:uid="{00000000-0005-0000-0000-00001B030000}"/>
    <cellStyle name="control table header 1 2 2 2 38" xfId="319" xr:uid="{00000000-0005-0000-0000-00001C030000}"/>
    <cellStyle name="control table header 1 2 2 2 38 2" xfId="7816" xr:uid="{00000000-0005-0000-0000-00001D030000}"/>
    <cellStyle name="control table header 1 2 2 2 38 2 2" xfId="7817" xr:uid="{00000000-0005-0000-0000-00001E030000}"/>
    <cellStyle name="control table header 1 2 2 2 38 2 3" xfId="7818" xr:uid="{00000000-0005-0000-0000-00001F030000}"/>
    <cellStyle name="control table header 1 2 2 2 38 2 4" xfId="7819" xr:uid="{00000000-0005-0000-0000-000020030000}"/>
    <cellStyle name="control table header 1 2 2 2 38 3" xfId="7820" xr:uid="{00000000-0005-0000-0000-000021030000}"/>
    <cellStyle name="control table header 1 2 2 2 38 3 2" xfId="7821" xr:uid="{00000000-0005-0000-0000-000022030000}"/>
    <cellStyle name="control table header 1 2 2 2 38 3 3" xfId="7822" xr:uid="{00000000-0005-0000-0000-000023030000}"/>
    <cellStyle name="control table header 1 2 2 2 38 3 4" xfId="7823" xr:uid="{00000000-0005-0000-0000-000024030000}"/>
    <cellStyle name="control table header 1 2 2 2 38 4" xfId="7824" xr:uid="{00000000-0005-0000-0000-000025030000}"/>
    <cellStyle name="control table header 1 2 2 2 39" xfId="320" xr:uid="{00000000-0005-0000-0000-000026030000}"/>
    <cellStyle name="control table header 1 2 2 2 39 2" xfId="7825" xr:uid="{00000000-0005-0000-0000-000027030000}"/>
    <cellStyle name="control table header 1 2 2 2 39 2 2" xfId="7826" xr:uid="{00000000-0005-0000-0000-000028030000}"/>
    <cellStyle name="control table header 1 2 2 2 39 2 3" xfId="7827" xr:uid="{00000000-0005-0000-0000-000029030000}"/>
    <cellStyle name="control table header 1 2 2 2 39 2 4" xfId="7828" xr:uid="{00000000-0005-0000-0000-00002A030000}"/>
    <cellStyle name="control table header 1 2 2 2 39 3" xfId="7829" xr:uid="{00000000-0005-0000-0000-00002B030000}"/>
    <cellStyle name="control table header 1 2 2 2 39 3 2" xfId="7830" xr:uid="{00000000-0005-0000-0000-00002C030000}"/>
    <cellStyle name="control table header 1 2 2 2 39 3 3" xfId="7831" xr:uid="{00000000-0005-0000-0000-00002D030000}"/>
    <cellStyle name="control table header 1 2 2 2 39 3 4" xfId="7832" xr:uid="{00000000-0005-0000-0000-00002E030000}"/>
    <cellStyle name="control table header 1 2 2 2 39 4" xfId="7833" xr:uid="{00000000-0005-0000-0000-00002F030000}"/>
    <cellStyle name="control table header 1 2 2 2 4" xfId="321" xr:uid="{00000000-0005-0000-0000-000030030000}"/>
    <cellStyle name="control table header 1 2 2 2 4 2" xfId="7834" xr:uid="{00000000-0005-0000-0000-000031030000}"/>
    <cellStyle name="control table header 1 2 2 2 4 2 2" xfId="7835" xr:uid="{00000000-0005-0000-0000-000032030000}"/>
    <cellStyle name="control table header 1 2 2 2 4 2 3" xfId="7836" xr:uid="{00000000-0005-0000-0000-000033030000}"/>
    <cellStyle name="control table header 1 2 2 2 4 2 4" xfId="7837" xr:uid="{00000000-0005-0000-0000-000034030000}"/>
    <cellStyle name="control table header 1 2 2 2 4 3" xfId="7838" xr:uid="{00000000-0005-0000-0000-000035030000}"/>
    <cellStyle name="control table header 1 2 2 2 4 3 2" xfId="7839" xr:uid="{00000000-0005-0000-0000-000036030000}"/>
    <cellStyle name="control table header 1 2 2 2 4 3 3" xfId="7840" xr:uid="{00000000-0005-0000-0000-000037030000}"/>
    <cellStyle name="control table header 1 2 2 2 4 3 4" xfId="7841" xr:uid="{00000000-0005-0000-0000-000038030000}"/>
    <cellStyle name="control table header 1 2 2 2 4 4" xfId="7842" xr:uid="{00000000-0005-0000-0000-000039030000}"/>
    <cellStyle name="control table header 1 2 2 2 40" xfId="322" xr:uid="{00000000-0005-0000-0000-00003A030000}"/>
    <cellStyle name="control table header 1 2 2 2 40 2" xfId="7843" xr:uid="{00000000-0005-0000-0000-00003B030000}"/>
    <cellStyle name="control table header 1 2 2 2 40 2 2" xfId="7844" xr:uid="{00000000-0005-0000-0000-00003C030000}"/>
    <cellStyle name="control table header 1 2 2 2 40 2 3" xfId="7845" xr:uid="{00000000-0005-0000-0000-00003D030000}"/>
    <cellStyle name="control table header 1 2 2 2 40 2 4" xfId="7846" xr:uid="{00000000-0005-0000-0000-00003E030000}"/>
    <cellStyle name="control table header 1 2 2 2 40 3" xfId="7847" xr:uid="{00000000-0005-0000-0000-00003F030000}"/>
    <cellStyle name="control table header 1 2 2 2 40 3 2" xfId="7848" xr:uid="{00000000-0005-0000-0000-000040030000}"/>
    <cellStyle name="control table header 1 2 2 2 40 3 3" xfId="7849" xr:uid="{00000000-0005-0000-0000-000041030000}"/>
    <cellStyle name="control table header 1 2 2 2 40 3 4" xfId="7850" xr:uid="{00000000-0005-0000-0000-000042030000}"/>
    <cellStyle name="control table header 1 2 2 2 40 4" xfId="7851" xr:uid="{00000000-0005-0000-0000-000043030000}"/>
    <cellStyle name="control table header 1 2 2 2 41" xfId="323" xr:uid="{00000000-0005-0000-0000-000044030000}"/>
    <cellStyle name="control table header 1 2 2 2 41 2" xfId="7852" xr:uid="{00000000-0005-0000-0000-000045030000}"/>
    <cellStyle name="control table header 1 2 2 2 41 2 2" xfId="7853" xr:uid="{00000000-0005-0000-0000-000046030000}"/>
    <cellStyle name="control table header 1 2 2 2 41 2 3" xfId="7854" xr:uid="{00000000-0005-0000-0000-000047030000}"/>
    <cellStyle name="control table header 1 2 2 2 41 2 4" xfId="7855" xr:uid="{00000000-0005-0000-0000-000048030000}"/>
    <cellStyle name="control table header 1 2 2 2 41 3" xfId="7856" xr:uid="{00000000-0005-0000-0000-000049030000}"/>
    <cellStyle name="control table header 1 2 2 2 41 3 2" xfId="7857" xr:uid="{00000000-0005-0000-0000-00004A030000}"/>
    <cellStyle name="control table header 1 2 2 2 41 3 3" xfId="7858" xr:uid="{00000000-0005-0000-0000-00004B030000}"/>
    <cellStyle name="control table header 1 2 2 2 41 3 4" xfId="7859" xr:uid="{00000000-0005-0000-0000-00004C030000}"/>
    <cellStyle name="control table header 1 2 2 2 41 4" xfId="7860" xr:uid="{00000000-0005-0000-0000-00004D030000}"/>
    <cellStyle name="control table header 1 2 2 2 42" xfId="324" xr:uid="{00000000-0005-0000-0000-00004E030000}"/>
    <cellStyle name="control table header 1 2 2 2 42 2" xfId="7861" xr:uid="{00000000-0005-0000-0000-00004F030000}"/>
    <cellStyle name="control table header 1 2 2 2 42 2 2" xfId="7862" xr:uid="{00000000-0005-0000-0000-000050030000}"/>
    <cellStyle name="control table header 1 2 2 2 42 2 3" xfId="7863" xr:uid="{00000000-0005-0000-0000-000051030000}"/>
    <cellStyle name="control table header 1 2 2 2 42 2 4" xfId="7864" xr:uid="{00000000-0005-0000-0000-000052030000}"/>
    <cellStyle name="control table header 1 2 2 2 42 3" xfId="7865" xr:uid="{00000000-0005-0000-0000-000053030000}"/>
    <cellStyle name="control table header 1 2 2 2 42 3 2" xfId="7866" xr:uid="{00000000-0005-0000-0000-000054030000}"/>
    <cellStyle name="control table header 1 2 2 2 42 3 3" xfId="7867" xr:uid="{00000000-0005-0000-0000-000055030000}"/>
    <cellStyle name="control table header 1 2 2 2 42 3 4" xfId="7868" xr:uid="{00000000-0005-0000-0000-000056030000}"/>
    <cellStyle name="control table header 1 2 2 2 42 4" xfId="7869" xr:uid="{00000000-0005-0000-0000-000057030000}"/>
    <cellStyle name="control table header 1 2 2 2 43" xfId="325" xr:uid="{00000000-0005-0000-0000-000058030000}"/>
    <cellStyle name="control table header 1 2 2 2 43 2" xfId="7870" xr:uid="{00000000-0005-0000-0000-000059030000}"/>
    <cellStyle name="control table header 1 2 2 2 43 2 2" xfId="7871" xr:uid="{00000000-0005-0000-0000-00005A030000}"/>
    <cellStyle name="control table header 1 2 2 2 43 2 3" xfId="7872" xr:uid="{00000000-0005-0000-0000-00005B030000}"/>
    <cellStyle name="control table header 1 2 2 2 43 2 4" xfId="7873" xr:uid="{00000000-0005-0000-0000-00005C030000}"/>
    <cellStyle name="control table header 1 2 2 2 43 3" xfId="7874" xr:uid="{00000000-0005-0000-0000-00005D030000}"/>
    <cellStyle name="control table header 1 2 2 2 43 3 2" xfId="7875" xr:uid="{00000000-0005-0000-0000-00005E030000}"/>
    <cellStyle name="control table header 1 2 2 2 43 3 3" xfId="7876" xr:uid="{00000000-0005-0000-0000-00005F030000}"/>
    <cellStyle name="control table header 1 2 2 2 43 3 4" xfId="7877" xr:uid="{00000000-0005-0000-0000-000060030000}"/>
    <cellStyle name="control table header 1 2 2 2 43 4" xfId="7878" xr:uid="{00000000-0005-0000-0000-000061030000}"/>
    <cellStyle name="control table header 1 2 2 2 44" xfId="326" xr:uid="{00000000-0005-0000-0000-000062030000}"/>
    <cellStyle name="control table header 1 2 2 2 44 2" xfId="7879" xr:uid="{00000000-0005-0000-0000-000063030000}"/>
    <cellStyle name="control table header 1 2 2 2 44 2 2" xfId="7880" xr:uid="{00000000-0005-0000-0000-000064030000}"/>
    <cellStyle name="control table header 1 2 2 2 44 2 3" xfId="7881" xr:uid="{00000000-0005-0000-0000-000065030000}"/>
    <cellStyle name="control table header 1 2 2 2 44 2 4" xfId="7882" xr:uid="{00000000-0005-0000-0000-000066030000}"/>
    <cellStyle name="control table header 1 2 2 2 44 3" xfId="7883" xr:uid="{00000000-0005-0000-0000-000067030000}"/>
    <cellStyle name="control table header 1 2 2 2 44 3 2" xfId="7884" xr:uid="{00000000-0005-0000-0000-000068030000}"/>
    <cellStyle name="control table header 1 2 2 2 44 3 3" xfId="7885" xr:uid="{00000000-0005-0000-0000-000069030000}"/>
    <cellStyle name="control table header 1 2 2 2 44 3 4" xfId="7886" xr:uid="{00000000-0005-0000-0000-00006A030000}"/>
    <cellStyle name="control table header 1 2 2 2 44 4" xfId="7887" xr:uid="{00000000-0005-0000-0000-00006B030000}"/>
    <cellStyle name="control table header 1 2 2 2 45" xfId="7888" xr:uid="{00000000-0005-0000-0000-00006C030000}"/>
    <cellStyle name="control table header 1 2 2 2 45 2" xfId="7889" xr:uid="{00000000-0005-0000-0000-00006D030000}"/>
    <cellStyle name="control table header 1 2 2 2 45 3" xfId="7890" xr:uid="{00000000-0005-0000-0000-00006E030000}"/>
    <cellStyle name="control table header 1 2 2 2 45 4" xfId="7891" xr:uid="{00000000-0005-0000-0000-00006F030000}"/>
    <cellStyle name="control table header 1 2 2 2 46" xfId="7892" xr:uid="{00000000-0005-0000-0000-000070030000}"/>
    <cellStyle name="control table header 1 2 2 2 46 2" xfId="7893" xr:uid="{00000000-0005-0000-0000-000071030000}"/>
    <cellStyle name="control table header 1 2 2 2 46 3" xfId="7894" xr:uid="{00000000-0005-0000-0000-000072030000}"/>
    <cellStyle name="control table header 1 2 2 2 46 4" xfId="7895" xr:uid="{00000000-0005-0000-0000-000073030000}"/>
    <cellStyle name="control table header 1 2 2 2 47" xfId="7896" xr:uid="{00000000-0005-0000-0000-000074030000}"/>
    <cellStyle name="control table header 1 2 2 2 47 2" xfId="7897" xr:uid="{00000000-0005-0000-0000-000075030000}"/>
    <cellStyle name="control table header 1 2 2 2 47 3" xfId="7898" xr:uid="{00000000-0005-0000-0000-000076030000}"/>
    <cellStyle name="control table header 1 2 2 2 47 4" xfId="7899" xr:uid="{00000000-0005-0000-0000-000077030000}"/>
    <cellStyle name="control table header 1 2 2 2 48" xfId="7900" xr:uid="{00000000-0005-0000-0000-000078030000}"/>
    <cellStyle name="control table header 1 2 2 2 5" xfId="327" xr:uid="{00000000-0005-0000-0000-000079030000}"/>
    <cellStyle name="control table header 1 2 2 2 5 2" xfId="7901" xr:uid="{00000000-0005-0000-0000-00007A030000}"/>
    <cellStyle name="control table header 1 2 2 2 5 2 2" xfId="7902" xr:uid="{00000000-0005-0000-0000-00007B030000}"/>
    <cellStyle name="control table header 1 2 2 2 5 2 3" xfId="7903" xr:uid="{00000000-0005-0000-0000-00007C030000}"/>
    <cellStyle name="control table header 1 2 2 2 5 2 4" xfId="7904" xr:uid="{00000000-0005-0000-0000-00007D030000}"/>
    <cellStyle name="control table header 1 2 2 2 5 3" xfId="7905" xr:uid="{00000000-0005-0000-0000-00007E030000}"/>
    <cellStyle name="control table header 1 2 2 2 5 3 2" xfId="7906" xr:uid="{00000000-0005-0000-0000-00007F030000}"/>
    <cellStyle name="control table header 1 2 2 2 5 3 3" xfId="7907" xr:uid="{00000000-0005-0000-0000-000080030000}"/>
    <cellStyle name="control table header 1 2 2 2 5 3 4" xfId="7908" xr:uid="{00000000-0005-0000-0000-000081030000}"/>
    <cellStyle name="control table header 1 2 2 2 5 4" xfId="7909" xr:uid="{00000000-0005-0000-0000-000082030000}"/>
    <cellStyle name="control table header 1 2 2 2 6" xfId="328" xr:uid="{00000000-0005-0000-0000-000083030000}"/>
    <cellStyle name="control table header 1 2 2 2 6 2" xfId="7910" xr:uid="{00000000-0005-0000-0000-000084030000}"/>
    <cellStyle name="control table header 1 2 2 2 6 2 2" xfId="7911" xr:uid="{00000000-0005-0000-0000-000085030000}"/>
    <cellStyle name="control table header 1 2 2 2 6 2 3" xfId="7912" xr:uid="{00000000-0005-0000-0000-000086030000}"/>
    <cellStyle name="control table header 1 2 2 2 6 2 4" xfId="7913" xr:uid="{00000000-0005-0000-0000-000087030000}"/>
    <cellStyle name="control table header 1 2 2 2 6 3" xfId="7914" xr:uid="{00000000-0005-0000-0000-000088030000}"/>
    <cellStyle name="control table header 1 2 2 2 6 3 2" xfId="7915" xr:uid="{00000000-0005-0000-0000-000089030000}"/>
    <cellStyle name="control table header 1 2 2 2 6 3 3" xfId="7916" xr:uid="{00000000-0005-0000-0000-00008A030000}"/>
    <cellStyle name="control table header 1 2 2 2 6 3 4" xfId="7917" xr:uid="{00000000-0005-0000-0000-00008B030000}"/>
    <cellStyle name="control table header 1 2 2 2 6 4" xfId="7918" xr:uid="{00000000-0005-0000-0000-00008C030000}"/>
    <cellStyle name="control table header 1 2 2 2 7" xfId="329" xr:uid="{00000000-0005-0000-0000-00008D030000}"/>
    <cellStyle name="control table header 1 2 2 2 7 2" xfId="7919" xr:uid="{00000000-0005-0000-0000-00008E030000}"/>
    <cellStyle name="control table header 1 2 2 2 7 2 2" xfId="7920" xr:uid="{00000000-0005-0000-0000-00008F030000}"/>
    <cellStyle name="control table header 1 2 2 2 7 2 3" xfId="7921" xr:uid="{00000000-0005-0000-0000-000090030000}"/>
    <cellStyle name="control table header 1 2 2 2 7 2 4" xfId="7922" xr:uid="{00000000-0005-0000-0000-000091030000}"/>
    <cellStyle name="control table header 1 2 2 2 7 3" xfId="7923" xr:uid="{00000000-0005-0000-0000-000092030000}"/>
    <cellStyle name="control table header 1 2 2 2 7 3 2" xfId="7924" xr:uid="{00000000-0005-0000-0000-000093030000}"/>
    <cellStyle name="control table header 1 2 2 2 7 3 3" xfId="7925" xr:uid="{00000000-0005-0000-0000-000094030000}"/>
    <cellStyle name="control table header 1 2 2 2 7 3 4" xfId="7926" xr:uid="{00000000-0005-0000-0000-000095030000}"/>
    <cellStyle name="control table header 1 2 2 2 7 4" xfId="7927" xr:uid="{00000000-0005-0000-0000-000096030000}"/>
    <cellStyle name="control table header 1 2 2 2 8" xfId="330" xr:uid="{00000000-0005-0000-0000-000097030000}"/>
    <cellStyle name="control table header 1 2 2 2 8 2" xfId="7928" xr:uid="{00000000-0005-0000-0000-000098030000}"/>
    <cellStyle name="control table header 1 2 2 2 8 2 2" xfId="7929" xr:uid="{00000000-0005-0000-0000-000099030000}"/>
    <cellStyle name="control table header 1 2 2 2 8 2 3" xfId="7930" xr:uid="{00000000-0005-0000-0000-00009A030000}"/>
    <cellStyle name="control table header 1 2 2 2 8 2 4" xfId="7931" xr:uid="{00000000-0005-0000-0000-00009B030000}"/>
    <cellStyle name="control table header 1 2 2 2 8 3" xfId="7932" xr:uid="{00000000-0005-0000-0000-00009C030000}"/>
    <cellStyle name="control table header 1 2 2 2 8 3 2" xfId="7933" xr:uid="{00000000-0005-0000-0000-00009D030000}"/>
    <cellStyle name="control table header 1 2 2 2 8 3 3" xfId="7934" xr:uid="{00000000-0005-0000-0000-00009E030000}"/>
    <cellStyle name="control table header 1 2 2 2 8 3 4" xfId="7935" xr:uid="{00000000-0005-0000-0000-00009F030000}"/>
    <cellStyle name="control table header 1 2 2 2 8 4" xfId="7936" xr:uid="{00000000-0005-0000-0000-0000A0030000}"/>
    <cellStyle name="control table header 1 2 2 2 9" xfId="331" xr:uid="{00000000-0005-0000-0000-0000A1030000}"/>
    <cellStyle name="control table header 1 2 2 2 9 2" xfId="7937" xr:uid="{00000000-0005-0000-0000-0000A2030000}"/>
    <cellStyle name="control table header 1 2 2 2 9 2 2" xfId="7938" xr:uid="{00000000-0005-0000-0000-0000A3030000}"/>
    <cellStyle name="control table header 1 2 2 2 9 2 3" xfId="7939" xr:uid="{00000000-0005-0000-0000-0000A4030000}"/>
    <cellStyle name="control table header 1 2 2 2 9 2 4" xfId="7940" xr:uid="{00000000-0005-0000-0000-0000A5030000}"/>
    <cellStyle name="control table header 1 2 2 2 9 3" xfId="7941" xr:uid="{00000000-0005-0000-0000-0000A6030000}"/>
    <cellStyle name="control table header 1 2 2 2 9 3 2" xfId="7942" xr:uid="{00000000-0005-0000-0000-0000A7030000}"/>
    <cellStyle name="control table header 1 2 2 2 9 3 3" xfId="7943" xr:uid="{00000000-0005-0000-0000-0000A8030000}"/>
    <cellStyle name="control table header 1 2 2 2 9 3 4" xfId="7944" xr:uid="{00000000-0005-0000-0000-0000A9030000}"/>
    <cellStyle name="control table header 1 2 2 2 9 4" xfId="7945" xr:uid="{00000000-0005-0000-0000-0000AA030000}"/>
    <cellStyle name="control table header 1 2 2 20" xfId="332" xr:uid="{00000000-0005-0000-0000-0000AB030000}"/>
    <cellStyle name="control table header 1 2 2 20 2" xfId="7946" xr:uid="{00000000-0005-0000-0000-0000AC030000}"/>
    <cellStyle name="control table header 1 2 2 20 2 2" xfId="7947" xr:uid="{00000000-0005-0000-0000-0000AD030000}"/>
    <cellStyle name="control table header 1 2 2 20 2 3" xfId="7948" xr:uid="{00000000-0005-0000-0000-0000AE030000}"/>
    <cellStyle name="control table header 1 2 2 20 2 4" xfId="7949" xr:uid="{00000000-0005-0000-0000-0000AF030000}"/>
    <cellStyle name="control table header 1 2 2 20 3" xfId="7950" xr:uid="{00000000-0005-0000-0000-0000B0030000}"/>
    <cellStyle name="control table header 1 2 2 20 3 2" xfId="7951" xr:uid="{00000000-0005-0000-0000-0000B1030000}"/>
    <cellStyle name="control table header 1 2 2 20 3 3" xfId="7952" xr:uid="{00000000-0005-0000-0000-0000B2030000}"/>
    <cellStyle name="control table header 1 2 2 20 3 4" xfId="7953" xr:uid="{00000000-0005-0000-0000-0000B3030000}"/>
    <cellStyle name="control table header 1 2 2 20 4" xfId="7954" xr:uid="{00000000-0005-0000-0000-0000B4030000}"/>
    <cellStyle name="control table header 1 2 2 21" xfId="333" xr:uid="{00000000-0005-0000-0000-0000B5030000}"/>
    <cellStyle name="control table header 1 2 2 21 2" xfId="7955" xr:uid="{00000000-0005-0000-0000-0000B6030000}"/>
    <cellStyle name="control table header 1 2 2 21 2 2" xfId="7956" xr:uid="{00000000-0005-0000-0000-0000B7030000}"/>
    <cellStyle name="control table header 1 2 2 21 2 3" xfId="7957" xr:uid="{00000000-0005-0000-0000-0000B8030000}"/>
    <cellStyle name="control table header 1 2 2 21 2 4" xfId="7958" xr:uid="{00000000-0005-0000-0000-0000B9030000}"/>
    <cellStyle name="control table header 1 2 2 21 3" xfId="7959" xr:uid="{00000000-0005-0000-0000-0000BA030000}"/>
    <cellStyle name="control table header 1 2 2 21 3 2" xfId="7960" xr:uid="{00000000-0005-0000-0000-0000BB030000}"/>
    <cellStyle name="control table header 1 2 2 21 3 3" xfId="7961" xr:uid="{00000000-0005-0000-0000-0000BC030000}"/>
    <cellStyle name="control table header 1 2 2 21 3 4" xfId="7962" xr:uid="{00000000-0005-0000-0000-0000BD030000}"/>
    <cellStyle name="control table header 1 2 2 21 4" xfId="7963" xr:uid="{00000000-0005-0000-0000-0000BE030000}"/>
    <cellStyle name="control table header 1 2 2 22" xfId="334" xr:uid="{00000000-0005-0000-0000-0000BF030000}"/>
    <cellStyle name="control table header 1 2 2 22 2" xfId="7964" xr:uid="{00000000-0005-0000-0000-0000C0030000}"/>
    <cellStyle name="control table header 1 2 2 22 2 2" xfId="7965" xr:uid="{00000000-0005-0000-0000-0000C1030000}"/>
    <cellStyle name="control table header 1 2 2 22 2 3" xfId="7966" xr:uid="{00000000-0005-0000-0000-0000C2030000}"/>
    <cellStyle name="control table header 1 2 2 22 2 4" xfId="7967" xr:uid="{00000000-0005-0000-0000-0000C3030000}"/>
    <cellStyle name="control table header 1 2 2 22 3" xfId="7968" xr:uid="{00000000-0005-0000-0000-0000C4030000}"/>
    <cellStyle name="control table header 1 2 2 22 3 2" xfId="7969" xr:uid="{00000000-0005-0000-0000-0000C5030000}"/>
    <cellStyle name="control table header 1 2 2 22 3 3" xfId="7970" xr:uid="{00000000-0005-0000-0000-0000C6030000}"/>
    <cellStyle name="control table header 1 2 2 22 3 4" xfId="7971" xr:uid="{00000000-0005-0000-0000-0000C7030000}"/>
    <cellStyle name="control table header 1 2 2 22 4" xfId="7972" xr:uid="{00000000-0005-0000-0000-0000C8030000}"/>
    <cellStyle name="control table header 1 2 2 23" xfId="335" xr:uid="{00000000-0005-0000-0000-0000C9030000}"/>
    <cellStyle name="control table header 1 2 2 23 2" xfId="7973" xr:uid="{00000000-0005-0000-0000-0000CA030000}"/>
    <cellStyle name="control table header 1 2 2 23 2 2" xfId="7974" xr:uid="{00000000-0005-0000-0000-0000CB030000}"/>
    <cellStyle name="control table header 1 2 2 23 2 3" xfId="7975" xr:uid="{00000000-0005-0000-0000-0000CC030000}"/>
    <cellStyle name="control table header 1 2 2 23 2 4" xfId="7976" xr:uid="{00000000-0005-0000-0000-0000CD030000}"/>
    <cellStyle name="control table header 1 2 2 23 3" xfId="7977" xr:uid="{00000000-0005-0000-0000-0000CE030000}"/>
    <cellStyle name="control table header 1 2 2 23 3 2" xfId="7978" xr:uid="{00000000-0005-0000-0000-0000CF030000}"/>
    <cellStyle name="control table header 1 2 2 23 3 3" xfId="7979" xr:uid="{00000000-0005-0000-0000-0000D0030000}"/>
    <cellStyle name="control table header 1 2 2 23 3 4" xfId="7980" xr:uid="{00000000-0005-0000-0000-0000D1030000}"/>
    <cellStyle name="control table header 1 2 2 23 4" xfId="7981" xr:uid="{00000000-0005-0000-0000-0000D2030000}"/>
    <cellStyle name="control table header 1 2 2 24" xfId="336" xr:uid="{00000000-0005-0000-0000-0000D3030000}"/>
    <cellStyle name="control table header 1 2 2 24 2" xfId="7982" xr:uid="{00000000-0005-0000-0000-0000D4030000}"/>
    <cellStyle name="control table header 1 2 2 24 2 2" xfId="7983" xr:uid="{00000000-0005-0000-0000-0000D5030000}"/>
    <cellStyle name="control table header 1 2 2 24 2 3" xfId="7984" xr:uid="{00000000-0005-0000-0000-0000D6030000}"/>
    <cellStyle name="control table header 1 2 2 24 2 4" xfId="7985" xr:uid="{00000000-0005-0000-0000-0000D7030000}"/>
    <cellStyle name="control table header 1 2 2 24 3" xfId="7986" xr:uid="{00000000-0005-0000-0000-0000D8030000}"/>
    <cellStyle name="control table header 1 2 2 24 3 2" xfId="7987" xr:uid="{00000000-0005-0000-0000-0000D9030000}"/>
    <cellStyle name="control table header 1 2 2 24 3 3" xfId="7988" xr:uid="{00000000-0005-0000-0000-0000DA030000}"/>
    <cellStyle name="control table header 1 2 2 24 3 4" xfId="7989" xr:uid="{00000000-0005-0000-0000-0000DB030000}"/>
    <cellStyle name="control table header 1 2 2 24 4" xfId="7990" xr:uid="{00000000-0005-0000-0000-0000DC030000}"/>
    <cellStyle name="control table header 1 2 2 25" xfId="337" xr:uid="{00000000-0005-0000-0000-0000DD030000}"/>
    <cellStyle name="control table header 1 2 2 25 2" xfId="7991" xr:uid="{00000000-0005-0000-0000-0000DE030000}"/>
    <cellStyle name="control table header 1 2 2 25 2 2" xfId="7992" xr:uid="{00000000-0005-0000-0000-0000DF030000}"/>
    <cellStyle name="control table header 1 2 2 25 2 3" xfId="7993" xr:uid="{00000000-0005-0000-0000-0000E0030000}"/>
    <cellStyle name="control table header 1 2 2 25 2 4" xfId="7994" xr:uid="{00000000-0005-0000-0000-0000E1030000}"/>
    <cellStyle name="control table header 1 2 2 25 3" xfId="7995" xr:uid="{00000000-0005-0000-0000-0000E2030000}"/>
    <cellStyle name="control table header 1 2 2 25 3 2" xfId="7996" xr:uid="{00000000-0005-0000-0000-0000E3030000}"/>
    <cellStyle name="control table header 1 2 2 25 3 3" xfId="7997" xr:uid="{00000000-0005-0000-0000-0000E4030000}"/>
    <cellStyle name="control table header 1 2 2 25 3 4" xfId="7998" xr:uid="{00000000-0005-0000-0000-0000E5030000}"/>
    <cellStyle name="control table header 1 2 2 25 4" xfId="7999" xr:uid="{00000000-0005-0000-0000-0000E6030000}"/>
    <cellStyle name="control table header 1 2 2 26" xfId="338" xr:uid="{00000000-0005-0000-0000-0000E7030000}"/>
    <cellStyle name="control table header 1 2 2 26 2" xfId="8000" xr:uid="{00000000-0005-0000-0000-0000E8030000}"/>
    <cellStyle name="control table header 1 2 2 26 2 2" xfId="8001" xr:uid="{00000000-0005-0000-0000-0000E9030000}"/>
    <cellStyle name="control table header 1 2 2 26 2 3" xfId="8002" xr:uid="{00000000-0005-0000-0000-0000EA030000}"/>
    <cellStyle name="control table header 1 2 2 26 2 4" xfId="8003" xr:uid="{00000000-0005-0000-0000-0000EB030000}"/>
    <cellStyle name="control table header 1 2 2 26 3" xfId="8004" xr:uid="{00000000-0005-0000-0000-0000EC030000}"/>
    <cellStyle name="control table header 1 2 2 26 3 2" xfId="8005" xr:uid="{00000000-0005-0000-0000-0000ED030000}"/>
    <cellStyle name="control table header 1 2 2 26 3 3" xfId="8006" xr:uid="{00000000-0005-0000-0000-0000EE030000}"/>
    <cellStyle name="control table header 1 2 2 26 3 4" xfId="8007" xr:uid="{00000000-0005-0000-0000-0000EF030000}"/>
    <cellStyle name="control table header 1 2 2 26 4" xfId="8008" xr:uid="{00000000-0005-0000-0000-0000F0030000}"/>
    <cellStyle name="control table header 1 2 2 27" xfId="339" xr:uid="{00000000-0005-0000-0000-0000F1030000}"/>
    <cellStyle name="control table header 1 2 2 27 2" xfId="8009" xr:uid="{00000000-0005-0000-0000-0000F2030000}"/>
    <cellStyle name="control table header 1 2 2 27 2 2" xfId="8010" xr:uid="{00000000-0005-0000-0000-0000F3030000}"/>
    <cellStyle name="control table header 1 2 2 27 2 3" xfId="8011" xr:uid="{00000000-0005-0000-0000-0000F4030000}"/>
    <cellStyle name="control table header 1 2 2 27 2 4" xfId="8012" xr:uid="{00000000-0005-0000-0000-0000F5030000}"/>
    <cellStyle name="control table header 1 2 2 27 3" xfId="8013" xr:uid="{00000000-0005-0000-0000-0000F6030000}"/>
    <cellStyle name="control table header 1 2 2 27 3 2" xfId="8014" xr:uid="{00000000-0005-0000-0000-0000F7030000}"/>
    <cellStyle name="control table header 1 2 2 27 3 3" xfId="8015" xr:uid="{00000000-0005-0000-0000-0000F8030000}"/>
    <cellStyle name="control table header 1 2 2 27 3 4" xfId="8016" xr:uid="{00000000-0005-0000-0000-0000F9030000}"/>
    <cellStyle name="control table header 1 2 2 27 4" xfId="8017" xr:uid="{00000000-0005-0000-0000-0000FA030000}"/>
    <cellStyle name="control table header 1 2 2 28" xfId="340" xr:uid="{00000000-0005-0000-0000-0000FB030000}"/>
    <cellStyle name="control table header 1 2 2 28 2" xfId="8018" xr:uid="{00000000-0005-0000-0000-0000FC030000}"/>
    <cellStyle name="control table header 1 2 2 28 2 2" xfId="8019" xr:uid="{00000000-0005-0000-0000-0000FD030000}"/>
    <cellStyle name="control table header 1 2 2 28 2 3" xfId="8020" xr:uid="{00000000-0005-0000-0000-0000FE030000}"/>
    <cellStyle name="control table header 1 2 2 28 2 4" xfId="8021" xr:uid="{00000000-0005-0000-0000-0000FF030000}"/>
    <cellStyle name="control table header 1 2 2 28 3" xfId="8022" xr:uid="{00000000-0005-0000-0000-000000040000}"/>
    <cellStyle name="control table header 1 2 2 28 3 2" xfId="8023" xr:uid="{00000000-0005-0000-0000-000001040000}"/>
    <cellStyle name="control table header 1 2 2 28 3 3" xfId="8024" xr:uid="{00000000-0005-0000-0000-000002040000}"/>
    <cellStyle name="control table header 1 2 2 28 3 4" xfId="8025" xr:uid="{00000000-0005-0000-0000-000003040000}"/>
    <cellStyle name="control table header 1 2 2 28 4" xfId="8026" xr:uid="{00000000-0005-0000-0000-000004040000}"/>
    <cellStyle name="control table header 1 2 2 29" xfId="341" xr:uid="{00000000-0005-0000-0000-000005040000}"/>
    <cellStyle name="control table header 1 2 2 29 2" xfId="8027" xr:uid="{00000000-0005-0000-0000-000006040000}"/>
    <cellStyle name="control table header 1 2 2 29 2 2" xfId="8028" xr:uid="{00000000-0005-0000-0000-000007040000}"/>
    <cellStyle name="control table header 1 2 2 29 2 3" xfId="8029" xr:uid="{00000000-0005-0000-0000-000008040000}"/>
    <cellStyle name="control table header 1 2 2 29 2 4" xfId="8030" xr:uid="{00000000-0005-0000-0000-000009040000}"/>
    <cellStyle name="control table header 1 2 2 29 3" xfId="8031" xr:uid="{00000000-0005-0000-0000-00000A040000}"/>
    <cellStyle name="control table header 1 2 2 29 3 2" xfId="8032" xr:uid="{00000000-0005-0000-0000-00000B040000}"/>
    <cellStyle name="control table header 1 2 2 29 3 3" xfId="8033" xr:uid="{00000000-0005-0000-0000-00000C040000}"/>
    <cellStyle name="control table header 1 2 2 29 3 4" xfId="8034" xr:uid="{00000000-0005-0000-0000-00000D040000}"/>
    <cellStyle name="control table header 1 2 2 29 4" xfId="8035" xr:uid="{00000000-0005-0000-0000-00000E040000}"/>
    <cellStyle name="control table header 1 2 2 3" xfId="342" xr:uid="{00000000-0005-0000-0000-00000F040000}"/>
    <cellStyle name="control table header 1 2 2 3 2" xfId="8036" xr:uid="{00000000-0005-0000-0000-000010040000}"/>
    <cellStyle name="control table header 1 2 2 3 2 2" xfId="8037" xr:uid="{00000000-0005-0000-0000-000011040000}"/>
    <cellStyle name="control table header 1 2 2 3 2 3" xfId="8038" xr:uid="{00000000-0005-0000-0000-000012040000}"/>
    <cellStyle name="control table header 1 2 2 3 2 4" xfId="8039" xr:uid="{00000000-0005-0000-0000-000013040000}"/>
    <cellStyle name="control table header 1 2 2 3 3" xfId="8040" xr:uid="{00000000-0005-0000-0000-000014040000}"/>
    <cellStyle name="control table header 1 2 2 3 3 2" xfId="8041" xr:uid="{00000000-0005-0000-0000-000015040000}"/>
    <cellStyle name="control table header 1 2 2 3 3 3" xfId="8042" xr:uid="{00000000-0005-0000-0000-000016040000}"/>
    <cellStyle name="control table header 1 2 2 3 3 4" xfId="8043" xr:uid="{00000000-0005-0000-0000-000017040000}"/>
    <cellStyle name="control table header 1 2 2 3 4" xfId="8044" xr:uid="{00000000-0005-0000-0000-000018040000}"/>
    <cellStyle name="control table header 1 2 2 30" xfId="343" xr:uid="{00000000-0005-0000-0000-000019040000}"/>
    <cellStyle name="control table header 1 2 2 30 2" xfId="8045" xr:uid="{00000000-0005-0000-0000-00001A040000}"/>
    <cellStyle name="control table header 1 2 2 30 2 2" xfId="8046" xr:uid="{00000000-0005-0000-0000-00001B040000}"/>
    <cellStyle name="control table header 1 2 2 30 2 3" xfId="8047" xr:uid="{00000000-0005-0000-0000-00001C040000}"/>
    <cellStyle name="control table header 1 2 2 30 2 4" xfId="8048" xr:uid="{00000000-0005-0000-0000-00001D040000}"/>
    <cellStyle name="control table header 1 2 2 30 3" xfId="8049" xr:uid="{00000000-0005-0000-0000-00001E040000}"/>
    <cellStyle name="control table header 1 2 2 30 3 2" xfId="8050" xr:uid="{00000000-0005-0000-0000-00001F040000}"/>
    <cellStyle name="control table header 1 2 2 30 3 3" xfId="8051" xr:uid="{00000000-0005-0000-0000-000020040000}"/>
    <cellStyle name="control table header 1 2 2 30 3 4" xfId="8052" xr:uid="{00000000-0005-0000-0000-000021040000}"/>
    <cellStyle name="control table header 1 2 2 30 4" xfId="8053" xr:uid="{00000000-0005-0000-0000-000022040000}"/>
    <cellStyle name="control table header 1 2 2 31" xfId="344" xr:uid="{00000000-0005-0000-0000-000023040000}"/>
    <cellStyle name="control table header 1 2 2 31 2" xfId="8054" xr:uid="{00000000-0005-0000-0000-000024040000}"/>
    <cellStyle name="control table header 1 2 2 31 2 2" xfId="8055" xr:uid="{00000000-0005-0000-0000-000025040000}"/>
    <cellStyle name="control table header 1 2 2 31 2 3" xfId="8056" xr:uid="{00000000-0005-0000-0000-000026040000}"/>
    <cellStyle name="control table header 1 2 2 31 2 4" xfId="8057" xr:uid="{00000000-0005-0000-0000-000027040000}"/>
    <cellStyle name="control table header 1 2 2 31 3" xfId="8058" xr:uid="{00000000-0005-0000-0000-000028040000}"/>
    <cellStyle name="control table header 1 2 2 31 3 2" xfId="8059" xr:uid="{00000000-0005-0000-0000-000029040000}"/>
    <cellStyle name="control table header 1 2 2 31 3 3" xfId="8060" xr:uid="{00000000-0005-0000-0000-00002A040000}"/>
    <cellStyle name="control table header 1 2 2 31 3 4" xfId="8061" xr:uid="{00000000-0005-0000-0000-00002B040000}"/>
    <cellStyle name="control table header 1 2 2 31 4" xfId="8062" xr:uid="{00000000-0005-0000-0000-00002C040000}"/>
    <cellStyle name="control table header 1 2 2 32" xfId="345" xr:uid="{00000000-0005-0000-0000-00002D040000}"/>
    <cellStyle name="control table header 1 2 2 32 2" xfId="8063" xr:uid="{00000000-0005-0000-0000-00002E040000}"/>
    <cellStyle name="control table header 1 2 2 32 2 2" xfId="8064" xr:uid="{00000000-0005-0000-0000-00002F040000}"/>
    <cellStyle name="control table header 1 2 2 32 2 3" xfId="8065" xr:uid="{00000000-0005-0000-0000-000030040000}"/>
    <cellStyle name="control table header 1 2 2 32 2 4" xfId="8066" xr:uid="{00000000-0005-0000-0000-000031040000}"/>
    <cellStyle name="control table header 1 2 2 32 3" xfId="8067" xr:uid="{00000000-0005-0000-0000-000032040000}"/>
    <cellStyle name="control table header 1 2 2 32 3 2" xfId="8068" xr:uid="{00000000-0005-0000-0000-000033040000}"/>
    <cellStyle name="control table header 1 2 2 32 3 3" xfId="8069" xr:uid="{00000000-0005-0000-0000-000034040000}"/>
    <cellStyle name="control table header 1 2 2 32 3 4" xfId="8070" xr:uid="{00000000-0005-0000-0000-000035040000}"/>
    <cellStyle name="control table header 1 2 2 32 4" xfId="8071" xr:uid="{00000000-0005-0000-0000-000036040000}"/>
    <cellStyle name="control table header 1 2 2 33" xfId="346" xr:uid="{00000000-0005-0000-0000-000037040000}"/>
    <cellStyle name="control table header 1 2 2 33 2" xfId="8072" xr:uid="{00000000-0005-0000-0000-000038040000}"/>
    <cellStyle name="control table header 1 2 2 33 2 2" xfId="8073" xr:uid="{00000000-0005-0000-0000-000039040000}"/>
    <cellStyle name="control table header 1 2 2 33 2 3" xfId="8074" xr:uid="{00000000-0005-0000-0000-00003A040000}"/>
    <cellStyle name="control table header 1 2 2 33 2 4" xfId="8075" xr:uid="{00000000-0005-0000-0000-00003B040000}"/>
    <cellStyle name="control table header 1 2 2 33 3" xfId="8076" xr:uid="{00000000-0005-0000-0000-00003C040000}"/>
    <cellStyle name="control table header 1 2 2 33 3 2" xfId="8077" xr:uid="{00000000-0005-0000-0000-00003D040000}"/>
    <cellStyle name="control table header 1 2 2 33 3 3" xfId="8078" xr:uid="{00000000-0005-0000-0000-00003E040000}"/>
    <cellStyle name="control table header 1 2 2 33 3 4" xfId="8079" xr:uid="{00000000-0005-0000-0000-00003F040000}"/>
    <cellStyle name="control table header 1 2 2 33 4" xfId="8080" xr:uid="{00000000-0005-0000-0000-000040040000}"/>
    <cellStyle name="control table header 1 2 2 34" xfId="347" xr:uid="{00000000-0005-0000-0000-000041040000}"/>
    <cellStyle name="control table header 1 2 2 34 2" xfId="8081" xr:uid="{00000000-0005-0000-0000-000042040000}"/>
    <cellStyle name="control table header 1 2 2 34 2 2" xfId="8082" xr:uid="{00000000-0005-0000-0000-000043040000}"/>
    <cellStyle name="control table header 1 2 2 34 2 3" xfId="8083" xr:uid="{00000000-0005-0000-0000-000044040000}"/>
    <cellStyle name="control table header 1 2 2 34 2 4" xfId="8084" xr:uid="{00000000-0005-0000-0000-000045040000}"/>
    <cellStyle name="control table header 1 2 2 34 3" xfId="8085" xr:uid="{00000000-0005-0000-0000-000046040000}"/>
    <cellStyle name="control table header 1 2 2 34 3 2" xfId="8086" xr:uid="{00000000-0005-0000-0000-000047040000}"/>
    <cellStyle name="control table header 1 2 2 34 3 3" xfId="8087" xr:uid="{00000000-0005-0000-0000-000048040000}"/>
    <cellStyle name="control table header 1 2 2 34 3 4" xfId="8088" xr:uid="{00000000-0005-0000-0000-000049040000}"/>
    <cellStyle name="control table header 1 2 2 34 4" xfId="8089" xr:uid="{00000000-0005-0000-0000-00004A040000}"/>
    <cellStyle name="control table header 1 2 2 35" xfId="348" xr:uid="{00000000-0005-0000-0000-00004B040000}"/>
    <cellStyle name="control table header 1 2 2 35 2" xfId="8090" xr:uid="{00000000-0005-0000-0000-00004C040000}"/>
    <cellStyle name="control table header 1 2 2 35 2 2" xfId="8091" xr:uid="{00000000-0005-0000-0000-00004D040000}"/>
    <cellStyle name="control table header 1 2 2 35 2 3" xfId="8092" xr:uid="{00000000-0005-0000-0000-00004E040000}"/>
    <cellStyle name="control table header 1 2 2 35 2 4" xfId="8093" xr:uid="{00000000-0005-0000-0000-00004F040000}"/>
    <cellStyle name="control table header 1 2 2 35 3" xfId="8094" xr:uid="{00000000-0005-0000-0000-000050040000}"/>
    <cellStyle name="control table header 1 2 2 35 3 2" xfId="8095" xr:uid="{00000000-0005-0000-0000-000051040000}"/>
    <cellStyle name="control table header 1 2 2 35 3 3" xfId="8096" xr:uid="{00000000-0005-0000-0000-000052040000}"/>
    <cellStyle name="control table header 1 2 2 35 3 4" xfId="8097" xr:uid="{00000000-0005-0000-0000-000053040000}"/>
    <cellStyle name="control table header 1 2 2 35 4" xfId="8098" xr:uid="{00000000-0005-0000-0000-000054040000}"/>
    <cellStyle name="control table header 1 2 2 36" xfId="349" xr:uid="{00000000-0005-0000-0000-000055040000}"/>
    <cellStyle name="control table header 1 2 2 36 2" xfId="8099" xr:uid="{00000000-0005-0000-0000-000056040000}"/>
    <cellStyle name="control table header 1 2 2 36 2 2" xfId="8100" xr:uid="{00000000-0005-0000-0000-000057040000}"/>
    <cellStyle name="control table header 1 2 2 36 2 3" xfId="8101" xr:uid="{00000000-0005-0000-0000-000058040000}"/>
    <cellStyle name="control table header 1 2 2 36 2 4" xfId="8102" xr:uid="{00000000-0005-0000-0000-000059040000}"/>
    <cellStyle name="control table header 1 2 2 36 3" xfId="8103" xr:uid="{00000000-0005-0000-0000-00005A040000}"/>
    <cellStyle name="control table header 1 2 2 36 3 2" xfId="8104" xr:uid="{00000000-0005-0000-0000-00005B040000}"/>
    <cellStyle name="control table header 1 2 2 36 3 3" xfId="8105" xr:uid="{00000000-0005-0000-0000-00005C040000}"/>
    <cellStyle name="control table header 1 2 2 36 3 4" xfId="8106" xr:uid="{00000000-0005-0000-0000-00005D040000}"/>
    <cellStyle name="control table header 1 2 2 36 4" xfId="8107" xr:uid="{00000000-0005-0000-0000-00005E040000}"/>
    <cellStyle name="control table header 1 2 2 37" xfId="350" xr:uid="{00000000-0005-0000-0000-00005F040000}"/>
    <cellStyle name="control table header 1 2 2 37 2" xfId="8108" xr:uid="{00000000-0005-0000-0000-000060040000}"/>
    <cellStyle name="control table header 1 2 2 37 2 2" xfId="8109" xr:uid="{00000000-0005-0000-0000-000061040000}"/>
    <cellStyle name="control table header 1 2 2 37 2 3" xfId="8110" xr:uid="{00000000-0005-0000-0000-000062040000}"/>
    <cellStyle name="control table header 1 2 2 37 2 4" xfId="8111" xr:uid="{00000000-0005-0000-0000-000063040000}"/>
    <cellStyle name="control table header 1 2 2 37 3" xfId="8112" xr:uid="{00000000-0005-0000-0000-000064040000}"/>
    <cellStyle name="control table header 1 2 2 37 3 2" xfId="8113" xr:uid="{00000000-0005-0000-0000-000065040000}"/>
    <cellStyle name="control table header 1 2 2 37 3 3" xfId="8114" xr:uid="{00000000-0005-0000-0000-000066040000}"/>
    <cellStyle name="control table header 1 2 2 37 3 4" xfId="8115" xr:uid="{00000000-0005-0000-0000-000067040000}"/>
    <cellStyle name="control table header 1 2 2 37 4" xfId="8116" xr:uid="{00000000-0005-0000-0000-000068040000}"/>
    <cellStyle name="control table header 1 2 2 38" xfId="351" xr:uid="{00000000-0005-0000-0000-000069040000}"/>
    <cellStyle name="control table header 1 2 2 38 2" xfId="8117" xr:uid="{00000000-0005-0000-0000-00006A040000}"/>
    <cellStyle name="control table header 1 2 2 38 2 2" xfId="8118" xr:uid="{00000000-0005-0000-0000-00006B040000}"/>
    <cellStyle name="control table header 1 2 2 38 2 3" xfId="8119" xr:uid="{00000000-0005-0000-0000-00006C040000}"/>
    <cellStyle name="control table header 1 2 2 38 2 4" xfId="8120" xr:uid="{00000000-0005-0000-0000-00006D040000}"/>
    <cellStyle name="control table header 1 2 2 38 3" xfId="8121" xr:uid="{00000000-0005-0000-0000-00006E040000}"/>
    <cellStyle name="control table header 1 2 2 38 3 2" xfId="8122" xr:uid="{00000000-0005-0000-0000-00006F040000}"/>
    <cellStyle name="control table header 1 2 2 38 3 3" xfId="8123" xr:uid="{00000000-0005-0000-0000-000070040000}"/>
    <cellStyle name="control table header 1 2 2 38 3 4" xfId="8124" xr:uid="{00000000-0005-0000-0000-000071040000}"/>
    <cellStyle name="control table header 1 2 2 38 4" xfId="8125" xr:uid="{00000000-0005-0000-0000-000072040000}"/>
    <cellStyle name="control table header 1 2 2 39" xfId="352" xr:uid="{00000000-0005-0000-0000-000073040000}"/>
    <cellStyle name="control table header 1 2 2 39 2" xfId="8126" xr:uid="{00000000-0005-0000-0000-000074040000}"/>
    <cellStyle name="control table header 1 2 2 39 2 2" xfId="8127" xr:uid="{00000000-0005-0000-0000-000075040000}"/>
    <cellStyle name="control table header 1 2 2 39 2 3" xfId="8128" xr:uid="{00000000-0005-0000-0000-000076040000}"/>
    <cellStyle name="control table header 1 2 2 39 2 4" xfId="8129" xr:uid="{00000000-0005-0000-0000-000077040000}"/>
    <cellStyle name="control table header 1 2 2 39 3" xfId="8130" xr:uid="{00000000-0005-0000-0000-000078040000}"/>
    <cellStyle name="control table header 1 2 2 39 3 2" xfId="8131" xr:uid="{00000000-0005-0000-0000-000079040000}"/>
    <cellStyle name="control table header 1 2 2 39 3 3" xfId="8132" xr:uid="{00000000-0005-0000-0000-00007A040000}"/>
    <cellStyle name="control table header 1 2 2 39 3 4" xfId="8133" xr:uid="{00000000-0005-0000-0000-00007B040000}"/>
    <cellStyle name="control table header 1 2 2 39 4" xfId="8134" xr:uid="{00000000-0005-0000-0000-00007C040000}"/>
    <cellStyle name="control table header 1 2 2 4" xfId="353" xr:uid="{00000000-0005-0000-0000-00007D040000}"/>
    <cellStyle name="control table header 1 2 2 4 2" xfId="8135" xr:uid="{00000000-0005-0000-0000-00007E040000}"/>
    <cellStyle name="control table header 1 2 2 4 2 2" xfId="8136" xr:uid="{00000000-0005-0000-0000-00007F040000}"/>
    <cellStyle name="control table header 1 2 2 4 2 3" xfId="8137" xr:uid="{00000000-0005-0000-0000-000080040000}"/>
    <cellStyle name="control table header 1 2 2 4 2 4" xfId="8138" xr:uid="{00000000-0005-0000-0000-000081040000}"/>
    <cellStyle name="control table header 1 2 2 4 3" xfId="8139" xr:uid="{00000000-0005-0000-0000-000082040000}"/>
    <cellStyle name="control table header 1 2 2 4 3 2" xfId="8140" xr:uid="{00000000-0005-0000-0000-000083040000}"/>
    <cellStyle name="control table header 1 2 2 4 3 3" xfId="8141" xr:uid="{00000000-0005-0000-0000-000084040000}"/>
    <cellStyle name="control table header 1 2 2 4 3 4" xfId="8142" xr:uid="{00000000-0005-0000-0000-000085040000}"/>
    <cellStyle name="control table header 1 2 2 4 4" xfId="8143" xr:uid="{00000000-0005-0000-0000-000086040000}"/>
    <cellStyle name="control table header 1 2 2 40" xfId="354" xr:uid="{00000000-0005-0000-0000-000087040000}"/>
    <cellStyle name="control table header 1 2 2 40 2" xfId="8144" xr:uid="{00000000-0005-0000-0000-000088040000}"/>
    <cellStyle name="control table header 1 2 2 40 2 2" xfId="8145" xr:uid="{00000000-0005-0000-0000-000089040000}"/>
    <cellStyle name="control table header 1 2 2 40 2 3" xfId="8146" xr:uid="{00000000-0005-0000-0000-00008A040000}"/>
    <cellStyle name="control table header 1 2 2 40 2 4" xfId="8147" xr:uid="{00000000-0005-0000-0000-00008B040000}"/>
    <cellStyle name="control table header 1 2 2 40 3" xfId="8148" xr:uid="{00000000-0005-0000-0000-00008C040000}"/>
    <cellStyle name="control table header 1 2 2 40 3 2" xfId="8149" xr:uid="{00000000-0005-0000-0000-00008D040000}"/>
    <cellStyle name="control table header 1 2 2 40 3 3" xfId="8150" xr:uid="{00000000-0005-0000-0000-00008E040000}"/>
    <cellStyle name="control table header 1 2 2 40 3 4" xfId="8151" xr:uid="{00000000-0005-0000-0000-00008F040000}"/>
    <cellStyle name="control table header 1 2 2 40 4" xfId="8152" xr:uid="{00000000-0005-0000-0000-000090040000}"/>
    <cellStyle name="control table header 1 2 2 41" xfId="355" xr:uid="{00000000-0005-0000-0000-000091040000}"/>
    <cellStyle name="control table header 1 2 2 41 2" xfId="8153" xr:uid="{00000000-0005-0000-0000-000092040000}"/>
    <cellStyle name="control table header 1 2 2 41 2 2" xfId="8154" xr:uid="{00000000-0005-0000-0000-000093040000}"/>
    <cellStyle name="control table header 1 2 2 41 2 3" xfId="8155" xr:uid="{00000000-0005-0000-0000-000094040000}"/>
    <cellStyle name="control table header 1 2 2 41 2 4" xfId="8156" xr:uid="{00000000-0005-0000-0000-000095040000}"/>
    <cellStyle name="control table header 1 2 2 41 3" xfId="8157" xr:uid="{00000000-0005-0000-0000-000096040000}"/>
    <cellStyle name="control table header 1 2 2 41 3 2" xfId="8158" xr:uid="{00000000-0005-0000-0000-000097040000}"/>
    <cellStyle name="control table header 1 2 2 41 3 3" xfId="8159" xr:uid="{00000000-0005-0000-0000-000098040000}"/>
    <cellStyle name="control table header 1 2 2 41 3 4" xfId="8160" xr:uid="{00000000-0005-0000-0000-000099040000}"/>
    <cellStyle name="control table header 1 2 2 41 4" xfId="8161" xr:uid="{00000000-0005-0000-0000-00009A040000}"/>
    <cellStyle name="control table header 1 2 2 42" xfId="356" xr:uid="{00000000-0005-0000-0000-00009B040000}"/>
    <cellStyle name="control table header 1 2 2 42 2" xfId="8162" xr:uid="{00000000-0005-0000-0000-00009C040000}"/>
    <cellStyle name="control table header 1 2 2 42 2 2" xfId="8163" xr:uid="{00000000-0005-0000-0000-00009D040000}"/>
    <cellStyle name="control table header 1 2 2 42 2 3" xfId="8164" xr:uid="{00000000-0005-0000-0000-00009E040000}"/>
    <cellStyle name="control table header 1 2 2 42 2 4" xfId="8165" xr:uid="{00000000-0005-0000-0000-00009F040000}"/>
    <cellStyle name="control table header 1 2 2 42 3" xfId="8166" xr:uid="{00000000-0005-0000-0000-0000A0040000}"/>
    <cellStyle name="control table header 1 2 2 42 3 2" xfId="8167" xr:uid="{00000000-0005-0000-0000-0000A1040000}"/>
    <cellStyle name="control table header 1 2 2 42 3 3" xfId="8168" xr:uid="{00000000-0005-0000-0000-0000A2040000}"/>
    <cellStyle name="control table header 1 2 2 42 3 4" xfId="8169" xr:uid="{00000000-0005-0000-0000-0000A3040000}"/>
    <cellStyle name="control table header 1 2 2 42 4" xfId="8170" xr:uid="{00000000-0005-0000-0000-0000A4040000}"/>
    <cellStyle name="control table header 1 2 2 43" xfId="357" xr:uid="{00000000-0005-0000-0000-0000A5040000}"/>
    <cellStyle name="control table header 1 2 2 43 2" xfId="8171" xr:uid="{00000000-0005-0000-0000-0000A6040000}"/>
    <cellStyle name="control table header 1 2 2 43 2 2" xfId="8172" xr:uid="{00000000-0005-0000-0000-0000A7040000}"/>
    <cellStyle name="control table header 1 2 2 43 2 3" xfId="8173" xr:uid="{00000000-0005-0000-0000-0000A8040000}"/>
    <cellStyle name="control table header 1 2 2 43 2 4" xfId="8174" xr:uid="{00000000-0005-0000-0000-0000A9040000}"/>
    <cellStyle name="control table header 1 2 2 43 3" xfId="8175" xr:uid="{00000000-0005-0000-0000-0000AA040000}"/>
    <cellStyle name="control table header 1 2 2 43 3 2" xfId="8176" xr:uid="{00000000-0005-0000-0000-0000AB040000}"/>
    <cellStyle name="control table header 1 2 2 43 3 3" xfId="8177" xr:uid="{00000000-0005-0000-0000-0000AC040000}"/>
    <cellStyle name="control table header 1 2 2 43 3 4" xfId="8178" xr:uid="{00000000-0005-0000-0000-0000AD040000}"/>
    <cellStyle name="control table header 1 2 2 43 4" xfId="8179" xr:uid="{00000000-0005-0000-0000-0000AE040000}"/>
    <cellStyle name="control table header 1 2 2 44" xfId="358" xr:uid="{00000000-0005-0000-0000-0000AF040000}"/>
    <cellStyle name="control table header 1 2 2 44 2" xfId="8180" xr:uid="{00000000-0005-0000-0000-0000B0040000}"/>
    <cellStyle name="control table header 1 2 2 44 2 2" xfId="8181" xr:uid="{00000000-0005-0000-0000-0000B1040000}"/>
    <cellStyle name="control table header 1 2 2 44 2 3" xfId="8182" xr:uid="{00000000-0005-0000-0000-0000B2040000}"/>
    <cellStyle name="control table header 1 2 2 44 2 4" xfId="8183" xr:uid="{00000000-0005-0000-0000-0000B3040000}"/>
    <cellStyle name="control table header 1 2 2 44 3" xfId="8184" xr:uid="{00000000-0005-0000-0000-0000B4040000}"/>
    <cellStyle name="control table header 1 2 2 44 3 2" xfId="8185" xr:uid="{00000000-0005-0000-0000-0000B5040000}"/>
    <cellStyle name="control table header 1 2 2 44 3 3" xfId="8186" xr:uid="{00000000-0005-0000-0000-0000B6040000}"/>
    <cellStyle name="control table header 1 2 2 44 3 4" xfId="8187" xr:uid="{00000000-0005-0000-0000-0000B7040000}"/>
    <cellStyle name="control table header 1 2 2 44 4" xfId="8188" xr:uid="{00000000-0005-0000-0000-0000B8040000}"/>
    <cellStyle name="control table header 1 2 2 45" xfId="359" xr:uid="{00000000-0005-0000-0000-0000B9040000}"/>
    <cellStyle name="control table header 1 2 2 45 2" xfId="8189" xr:uid="{00000000-0005-0000-0000-0000BA040000}"/>
    <cellStyle name="control table header 1 2 2 45 2 2" xfId="8190" xr:uid="{00000000-0005-0000-0000-0000BB040000}"/>
    <cellStyle name="control table header 1 2 2 45 2 3" xfId="8191" xr:uid="{00000000-0005-0000-0000-0000BC040000}"/>
    <cellStyle name="control table header 1 2 2 45 2 4" xfId="8192" xr:uid="{00000000-0005-0000-0000-0000BD040000}"/>
    <cellStyle name="control table header 1 2 2 45 3" xfId="8193" xr:uid="{00000000-0005-0000-0000-0000BE040000}"/>
    <cellStyle name="control table header 1 2 2 45 3 2" xfId="8194" xr:uid="{00000000-0005-0000-0000-0000BF040000}"/>
    <cellStyle name="control table header 1 2 2 45 3 3" xfId="8195" xr:uid="{00000000-0005-0000-0000-0000C0040000}"/>
    <cellStyle name="control table header 1 2 2 45 3 4" xfId="8196" xr:uid="{00000000-0005-0000-0000-0000C1040000}"/>
    <cellStyle name="control table header 1 2 2 45 4" xfId="8197" xr:uid="{00000000-0005-0000-0000-0000C2040000}"/>
    <cellStyle name="control table header 1 2 2 46" xfId="8198" xr:uid="{00000000-0005-0000-0000-0000C3040000}"/>
    <cellStyle name="control table header 1 2 2 46 2" xfId="8199" xr:uid="{00000000-0005-0000-0000-0000C4040000}"/>
    <cellStyle name="control table header 1 2 2 46 3" xfId="8200" xr:uid="{00000000-0005-0000-0000-0000C5040000}"/>
    <cellStyle name="control table header 1 2 2 46 4" xfId="8201" xr:uid="{00000000-0005-0000-0000-0000C6040000}"/>
    <cellStyle name="control table header 1 2 2 47" xfId="8202" xr:uid="{00000000-0005-0000-0000-0000C7040000}"/>
    <cellStyle name="control table header 1 2 2 47 2" xfId="8203" xr:uid="{00000000-0005-0000-0000-0000C8040000}"/>
    <cellStyle name="control table header 1 2 2 47 3" xfId="8204" xr:uid="{00000000-0005-0000-0000-0000C9040000}"/>
    <cellStyle name="control table header 1 2 2 47 4" xfId="8205" xr:uid="{00000000-0005-0000-0000-0000CA040000}"/>
    <cellStyle name="control table header 1 2 2 48" xfId="8206" xr:uid="{00000000-0005-0000-0000-0000CB040000}"/>
    <cellStyle name="control table header 1 2 2 48 2" xfId="8207" xr:uid="{00000000-0005-0000-0000-0000CC040000}"/>
    <cellStyle name="control table header 1 2 2 48 3" xfId="8208" xr:uid="{00000000-0005-0000-0000-0000CD040000}"/>
    <cellStyle name="control table header 1 2 2 48 4" xfId="8209" xr:uid="{00000000-0005-0000-0000-0000CE040000}"/>
    <cellStyle name="control table header 1 2 2 49" xfId="8210" xr:uid="{00000000-0005-0000-0000-0000CF040000}"/>
    <cellStyle name="control table header 1 2 2 5" xfId="360" xr:uid="{00000000-0005-0000-0000-0000D0040000}"/>
    <cellStyle name="control table header 1 2 2 5 2" xfId="8211" xr:uid="{00000000-0005-0000-0000-0000D1040000}"/>
    <cellStyle name="control table header 1 2 2 5 2 2" xfId="8212" xr:uid="{00000000-0005-0000-0000-0000D2040000}"/>
    <cellStyle name="control table header 1 2 2 5 2 3" xfId="8213" xr:uid="{00000000-0005-0000-0000-0000D3040000}"/>
    <cellStyle name="control table header 1 2 2 5 2 4" xfId="8214" xr:uid="{00000000-0005-0000-0000-0000D4040000}"/>
    <cellStyle name="control table header 1 2 2 5 3" xfId="8215" xr:uid="{00000000-0005-0000-0000-0000D5040000}"/>
    <cellStyle name="control table header 1 2 2 5 3 2" xfId="8216" xr:uid="{00000000-0005-0000-0000-0000D6040000}"/>
    <cellStyle name="control table header 1 2 2 5 3 3" xfId="8217" xr:uid="{00000000-0005-0000-0000-0000D7040000}"/>
    <cellStyle name="control table header 1 2 2 5 3 4" xfId="8218" xr:uid="{00000000-0005-0000-0000-0000D8040000}"/>
    <cellStyle name="control table header 1 2 2 5 4" xfId="8219" xr:uid="{00000000-0005-0000-0000-0000D9040000}"/>
    <cellStyle name="control table header 1 2 2 6" xfId="361" xr:uid="{00000000-0005-0000-0000-0000DA040000}"/>
    <cellStyle name="control table header 1 2 2 6 2" xfId="8220" xr:uid="{00000000-0005-0000-0000-0000DB040000}"/>
    <cellStyle name="control table header 1 2 2 6 2 2" xfId="8221" xr:uid="{00000000-0005-0000-0000-0000DC040000}"/>
    <cellStyle name="control table header 1 2 2 6 2 3" xfId="8222" xr:uid="{00000000-0005-0000-0000-0000DD040000}"/>
    <cellStyle name="control table header 1 2 2 6 2 4" xfId="8223" xr:uid="{00000000-0005-0000-0000-0000DE040000}"/>
    <cellStyle name="control table header 1 2 2 6 3" xfId="8224" xr:uid="{00000000-0005-0000-0000-0000DF040000}"/>
    <cellStyle name="control table header 1 2 2 6 3 2" xfId="8225" xr:uid="{00000000-0005-0000-0000-0000E0040000}"/>
    <cellStyle name="control table header 1 2 2 6 3 3" xfId="8226" xr:uid="{00000000-0005-0000-0000-0000E1040000}"/>
    <cellStyle name="control table header 1 2 2 6 3 4" xfId="8227" xr:uid="{00000000-0005-0000-0000-0000E2040000}"/>
    <cellStyle name="control table header 1 2 2 6 4" xfId="8228" xr:uid="{00000000-0005-0000-0000-0000E3040000}"/>
    <cellStyle name="control table header 1 2 2 7" xfId="362" xr:uid="{00000000-0005-0000-0000-0000E4040000}"/>
    <cellStyle name="control table header 1 2 2 7 2" xfId="8229" xr:uid="{00000000-0005-0000-0000-0000E5040000}"/>
    <cellStyle name="control table header 1 2 2 7 2 2" xfId="8230" xr:uid="{00000000-0005-0000-0000-0000E6040000}"/>
    <cellStyle name="control table header 1 2 2 7 2 3" xfId="8231" xr:uid="{00000000-0005-0000-0000-0000E7040000}"/>
    <cellStyle name="control table header 1 2 2 7 2 4" xfId="8232" xr:uid="{00000000-0005-0000-0000-0000E8040000}"/>
    <cellStyle name="control table header 1 2 2 7 3" xfId="8233" xr:uid="{00000000-0005-0000-0000-0000E9040000}"/>
    <cellStyle name="control table header 1 2 2 7 3 2" xfId="8234" xr:uid="{00000000-0005-0000-0000-0000EA040000}"/>
    <cellStyle name="control table header 1 2 2 7 3 3" xfId="8235" xr:uid="{00000000-0005-0000-0000-0000EB040000}"/>
    <cellStyle name="control table header 1 2 2 7 3 4" xfId="8236" xr:uid="{00000000-0005-0000-0000-0000EC040000}"/>
    <cellStyle name="control table header 1 2 2 7 4" xfId="8237" xr:uid="{00000000-0005-0000-0000-0000ED040000}"/>
    <cellStyle name="control table header 1 2 2 8" xfId="363" xr:uid="{00000000-0005-0000-0000-0000EE040000}"/>
    <cellStyle name="control table header 1 2 2 8 2" xfId="8238" xr:uid="{00000000-0005-0000-0000-0000EF040000}"/>
    <cellStyle name="control table header 1 2 2 8 2 2" xfId="8239" xr:uid="{00000000-0005-0000-0000-0000F0040000}"/>
    <cellStyle name="control table header 1 2 2 8 2 3" xfId="8240" xr:uid="{00000000-0005-0000-0000-0000F1040000}"/>
    <cellStyle name="control table header 1 2 2 8 2 4" xfId="8241" xr:uid="{00000000-0005-0000-0000-0000F2040000}"/>
    <cellStyle name="control table header 1 2 2 8 3" xfId="8242" xr:uid="{00000000-0005-0000-0000-0000F3040000}"/>
    <cellStyle name="control table header 1 2 2 8 3 2" xfId="8243" xr:uid="{00000000-0005-0000-0000-0000F4040000}"/>
    <cellStyle name="control table header 1 2 2 8 3 3" xfId="8244" xr:uid="{00000000-0005-0000-0000-0000F5040000}"/>
    <cellStyle name="control table header 1 2 2 8 3 4" xfId="8245" xr:uid="{00000000-0005-0000-0000-0000F6040000}"/>
    <cellStyle name="control table header 1 2 2 8 4" xfId="8246" xr:uid="{00000000-0005-0000-0000-0000F7040000}"/>
    <cellStyle name="control table header 1 2 2 9" xfId="364" xr:uid="{00000000-0005-0000-0000-0000F8040000}"/>
    <cellStyle name="control table header 1 2 2 9 2" xfId="8247" xr:uid="{00000000-0005-0000-0000-0000F9040000}"/>
    <cellStyle name="control table header 1 2 2 9 2 2" xfId="8248" xr:uid="{00000000-0005-0000-0000-0000FA040000}"/>
    <cellStyle name="control table header 1 2 2 9 2 3" xfId="8249" xr:uid="{00000000-0005-0000-0000-0000FB040000}"/>
    <cellStyle name="control table header 1 2 2 9 2 4" xfId="8250" xr:uid="{00000000-0005-0000-0000-0000FC040000}"/>
    <cellStyle name="control table header 1 2 2 9 3" xfId="8251" xr:uid="{00000000-0005-0000-0000-0000FD040000}"/>
    <cellStyle name="control table header 1 2 2 9 3 2" xfId="8252" xr:uid="{00000000-0005-0000-0000-0000FE040000}"/>
    <cellStyle name="control table header 1 2 2 9 3 3" xfId="8253" xr:uid="{00000000-0005-0000-0000-0000FF040000}"/>
    <cellStyle name="control table header 1 2 2 9 3 4" xfId="8254" xr:uid="{00000000-0005-0000-0000-000000050000}"/>
    <cellStyle name="control table header 1 2 2 9 4" xfId="8255" xr:uid="{00000000-0005-0000-0000-000001050000}"/>
    <cellStyle name="control table header 1 2 3" xfId="365" xr:uid="{00000000-0005-0000-0000-000002050000}"/>
    <cellStyle name="control table header 1 2 3 10" xfId="366" xr:uid="{00000000-0005-0000-0000-000003050000}"/>
    <cellStyle name="control table header 1 2 3 10 2" xfId="8256" xr:uid="{00000000-0005-0000-0000-000004050000}"/>
    <cellStyle name="control table header 1 2 3 10 2 2" xfId="8257" xr:uid="{00000000-0005-0000-0000-000005050000}"/>
    <cellStyle name="control table header 1 2 3 10 2 3" xfId="8258" xr:uid="{00000000-0005-0000-0000-000006050000}"/>
    <cellStyle name="control table header 1 2 3 10 2 4" xfId="8259" xr:uid="{00000000-0005-0000-0000-000007050000}"/>
    <cellStyle name="control table header 1 2 3 10 3" xfId="8260" xr:uid="{00000000-0005-0000-0000-000008050000}"/>
    <cellStyle name="control table header 1 2 3 10 3 2" xfId="8261" xr:uid="{00000000-0005-0000-0000-000009050000}"/>
    <cellStyle name="control table header 1 2 3 10 3 3" xfId="8262" xr:uid="{00000000-0005-0000-0000-00000A050000}"/>
    <cellStyle name="control table header 1 2 3 10 3 4" xfId="8263" xr:uid="{00000000-0005-0000-0000-00000B050000}"/>
    <cellStyle name="control table header 1 2 3 10 4" xfId="8264" xr:uid="{00000000-0005-0000-0000-00000C050000}"/>
    <cellStyle name="control table header 1 2 3 11" xfId="367" xr:uid="{00000000-0005-0000-0000-00000D050000}"/>
    <cellStyle name="control table header 1 2 3 11 2" xfId="8265" xr:uid="{00000000-0005-0000-0000-00000E050000}"/>
    <cellStyle name="control table header 1 2 3 11 2 2" xfId="8266" xr:uid="{00000000-0005-0000-0000-00000F050000}"/>
    <cellStyle name="control table header 1 2 3 11 2 3" xfId="8267" xr:uid="{00000000-0005-0000-0000-000010050000}"/>
    <cellStyle name="control table header 1 2 3 11 2 4" xfId="8268" xr:uid="{00000000-0005-0000-0000-000011050000}"/>
    <cellStyle name="control table header 1 2 3 11 3" xfId="8269" xr:uid="{00000000-0005-0000-0000-000012050000}"/>
    <cellStyle name="control table header 1 2 3 11 3 2" xfId="8270" xr:uid="{00000000-0005-0000-0000-000013050000}"/>
    <cellStyle name="control table header 1 2 3 11 3 3" xfId="8271" xr:uid="{00000000-0005-0000-0000-000014050000}"/>
    <cellStyle name="control table header 1 2 3 11 3 4" xfId="8272" xr:uid="{00000000-0005-0000-0000-000015050000}"/>
    <cellStyle name="control table header 1 2 3 11 4" xfId="8273" xr:uid="{00000000-0005-0000-0000-000016050000}"/>
    <cellStyle name="control table header 1 2 3 12" xfId="368" xr:uid="{00000000-0005-0000-0000-000017050000}"/>
    <cellStyle name="control table header 1 2 3 12 2" xfId="8274" xr:uid="{00000000-0005-0000-0000-000018050000}"/>
    <cellStyle name="control table header 1 2 3 12 2 2" xfId="8275" xr:uid="{00000000-0005-0000-0000-000019050000}"/>
    <cellStyle name="control table header 1 2 3 12 2 3" xfId="8276" xr:uid="{00000000-0005-0000-0000-00001A050000}"/>
    <cellStyle name="control table header 1 2 3 12 2 4" xfId="8277" xr:uid="{00000000-0005-0000-0000-00001B050000}"/>
    <cellStyle name="control table header 1 2 3 12 3" xfId="8278" xr:uid="{00000000-0005-0000-0000-00001C050000}"/>
    <cellStyle name="control table header 1 2 3 12 3 2" xfId="8279" xr:uid="{00000000-0005-0000-0000-00001D050000}"/>
    <cellStyle name="control table header 1 2 3 12 3 3" xfId="8280" xr:uid="{00000000-0005-0000-0000-00001E050000}"/>
    <cellStyle name="control table header 1 2 3 12 3 4" xfId="8281" xr:uid="{00000000-0005-0000-0000-00001F050000}"/>
    <cellStyle name="control table header 1 2 3 12 4" xfId="8282" xr:uid="{00000000-0005-0000-0000-000020050000}"/>
    <cellStyle name="control table header 1 2 3 13" xfId="369" xr:uid="{00000000-0005-0000-0000-000021050000}"/>
    <cellStyle name="control table header 1 2 3 13 2" xfId="8283" xr:uid="{00000000-0005-0000-0000-000022050000}"/>
    <cellStyle name="control table header 1 2 3 13 2 2" xfId="8284" xr:uid="{00000000-0005-0000-0000-000023050000}"/>
    <cellStyle name="control table header 1 2 3 13 2 3" xfId="8285" xr:uid="{00000000-0005-0000-0000-000024050000}"/>
    <cellStyle name="control table header 1 2 3 13 2 4" xfId="8286" xr:uid="{00000000-0005-0000-0000-000025050000}"/>
    <cellStyle name="control table header 1 2 3 13 3" xfId="8287" xr:uid="{00000000-0005-0000-0000-000026050000}"/>
    <cellStyle name="control table header 1 2 3 13 3 2" xfId="8288" xr:uid="{00000000-0005-0000-0000-000027050000}"/>
    <cellStyle name="control table header 1 2 3 13 3 3" xfId="8289" xr:uid="{00000000-0005-0000-0000-000028050000}"/>
    <cellStyle name="control table header 1 2 3 13 3 4" xfId="8290" xr:uid="{00000000-0005-0000-0000-000029050000}"/>
    <cellStyle name="control table header 1 2 3 13 4" xfId="8291" xr:uid="{00000000-0005-0000-0000-00002A050000}"/>
    <cellStyle name="control table header 1 2 3 14" xfId="370" xr:uid="{00000000-0005-0000-0000-00002B050000}"/>
    <cellStyle name="control table header 1 2 3 14 2" xfId="8292" xr:uid="{00000000-0005-0000-0000-00002C050000}"/>
    <cellStyle name="control table header 1 2 3 14 2 2" xfId="8293" xr:uid="{00000000-0005-0000-0000-00002D050000}"/>
    <cellStyle name="control table header 1 2 3 14 2 3" xfId="8294" xr:uid="{00000000-0005-0000-0000-00002E050000}"/>
    <cellStyle name="control table header 1 2 3 14 2 4" xfId="8295" xr:uid="{00000000-0005-0000-0000-00002F050000}"/>
    <cellStyle name="control table header 1 2 3 14 3" xfId="8296" xr:uid="{00000000-0005-0000-0000-000030050000}"/>
    <cellStyle name="control table header 1 2 3 14 3 2" xfId="8297" xr:uid="{00000000-0005-0000-0000-000031050000}"/>
    <cellStyle name="control table header 1 2 3 14 3 3" xfId="8298" xr:uid="{00000000-0005-0000-0000-000032050000}"/>
    <cellStyle name="control table header 1 2 3 14 3 4" xfId="8299" xr:uid="{00000000-0005-0000-0000-000033050000}"/>
    <cellStyle name="control table header 1 2 3 14 4" xfId="8300" xr:uid="{00000000-0005-0000-0000-000034050000}"/>
    <cellStyle name="control table header 1 2 3 15" xfId="371" xr:uid="{00000000-0005-0000-0000-000035050000}"/>
    <cellStyle name="control table header 1 2 3 15 2" xfId="8301" xr:uid="{00000000-0005-0000-0000-000036050000}"/>
    <cellStyle name="control table header 1 2 3 15 2 2" xfId="8302" xr:uid="{00000000-0005-0000-0000-000037050000}"/>
    <cellStyle name="control table header 1 2 3 15 2 3" xfId="8303" xr:uid="{00000000-0005-0000-0000-000038050000}"/>
    <cellStyle name="control table header 1 2 3 15 2 4" xfId="8304" xr:uid="{00000000-0005-0000-0000-000039050000}"/>
    <cellStyle name="control table header 1 2 3 15 3" xfId="8305" xr:uid="{00000000-0005-0000-0000-00003A050000}"/>
    <cellStyle name="control table header 1 2 3 15 3 2" xfId="8306" xr:uid="{00000000-0005-0000-0000-00003B050000}"/>
    <cellStyle name="control table header 1 2 3 15 3 3" xfId="8307" xr:uid="{00000000-0005-0000-0000-00003C050000}"/>
    <cellStyle name="control table header 1 2 3 15 3 4" xfId="8308" xr:uid="{00000000-0005-0000-0000-00003D050000}"/>
    <cellStyle name="control table header 1 2 3 15 4" xfId="8309" xr:uid="{00000000-0005-0000-0000-00003E050000}"/>
    <cellStyle name="control table header 1 2 3 16" xfId="372" xr:uid="{00000000-0005-0000-0000-00003F050000}"/>
    <cellStyle name="control table header 1 2 3 16 2" xfId="8310" xr:uid="{00000000-0005-0000-0000-000040050000}"/>
    <cellStyle name="control table header 1 2 3 16 2 2" xfId="8311" xr:uid="{00000000-0005-0000-0000-000041050000}"/>
    <cellStyle name="control table header 1 2 3 16 2 3" xfId="8312" xr:uid="{00000000-0005-0000-0000-000042050000}"/>
    <cellStyle name="control table header 1 2 3 16 2 4" xfId="8313" xr:uid="{00000000-0005-0000-0000-000043050000}"/>
    <cellStyle name="control table header 1 2 3 16 3" xfId="8314" xr:uid="{00000000-0005-0000-0000-000044050000}"/>
    <cellStyle name="control table header 1 2 3 16 3 2" xfId="8315" xr:uid="{00000000-0005-0000-0000-000045050000}"/>
    <cellStyle name="control table header 1 2 3 16 3 3" xfId="8316" xr:uid="{00000000-0005-0000-0000-000046050000}"/>
    <cellStyle name="control table header 1 2 3 16 3 4" xfId="8317" xr:uid="{00000000-0005-0000-0000-000047050000}"/>
    <cellStyle name="control table header 1 2 3 16 4" xfId="8318" xr:uid="{00000000-0005-0000-0000-000048050000}"/>
    <cellStyle name="control table header 1 2 3 17" xfId="373" xr:uid="{00000000-0005-0000-0000-000049050000}"/>
    <cellStyle name="control table header 1 2 3 17 2" xfId="8319" xr:uid="{00000000-0005-0000-0000-00004A050000}"/>
    <cellStyle name="control table header 1 2 3 17 2 2" xfId="8320" xr:uid="{00000000-0005-0000-0000-00004B050000}"/>
    <cellStyle name="control table header 1 2 3 17 2 3" xfId="8321" xr:uid="{00000000-0005-0000-0000-00004C050000}"/>
    <cellStyle name="control table header 1 2 3 17 2 4" xfId="8322" xr:uid="{00000000-0005-0000-0000-00004D050000}"/>
    <cellStyle name="control table header 1 2 3 17 3" xfId="8323" xr:uid="{00000000-0005-0000-0000-00004E050000}"/>
    <cellStyle name="control table header 1 2 3 17 3 2" xfId="8324" xr:uid="{00000000-0005-0000-0000-00004F050000}"/>
    <cellStyle name="control table header 1 2 3 17 3 3" xfId="8325" xr:uid="{00000000-0005-0000-0000-000050050000}"/>
    <cellStyle name="control table header 1 2 3 17 3 4" xfId="8326" xr:uid="{00000000-0005-0000-0000-000051050000}"/>
    <cellStyle name="control table header 1 2 3 17 4" xfId="8327" xr:uid="{00000000-0005-0000-0000-000052050000}"/>
    <cellStyle name="control table header 1 2 3 18" xfId="374" xr:uid="{00000000-0005-0000-0000-000053050000}"/>
    <cellStyle name="control table header 1 2 3 18 2" xfId="8328" xr:uid="{00000000-0005-0000-0000-000054050000}"/>
    <cellStyle name="control table header 1 2 3 18 2 2" xfId="8329" xr:uid="{00000000-0005-0000-0000-000055050000}"/>
    <cellStyle name="control table header 1 2 3 18 2 3" xfId="8330" xr:uid="{00000000-0005-0000-0000-000056050000}"/>
    <cellStyle name="control table header 1 2 3 18 2 4" xfId="8331" xr:uid="{00000000-0005-0000-0000-000057050000}"/>
    <cellStyle name="control table header 1 2 3 18 3" xfId="8332" xr:uid="{00000000-0005-0000-0000-000058050000}"/>
    <cellStyle name="control table header 1 2 3 18 3 2" xfId="8333" xr:uid="{00000000-0005-0000-0000-000059050000}"/>
    <cellStyle name="control table header 1 2 3 18 3 3" xfId="8334" xr:uid="{00000000-0005-0000-0000-00005A050000}"/>
    <cellStyle name="control table header 1 2 3 18 3 4" xfId="8335" xr:uid="{00000000-0005-0000-0000-00005B050000}"/>
    <cellStyle name="control table header 1 2 3 18 4" xfId="8336" xr:uid="{00000000-0005-0000-0000-00005C050000}"/>
    <cellStyle name="control table header 1 2 3 19" xfId="375" xr:uid="{00000000-0005-0000-0000-00005D050000}"/>
    <cellStyle name="control table header 1 2 3 19 2" xfId="8337" xr:uid="{00000000-0005-0000-0000-00005E050000}"/>
    <cellStyle name="control table header 1 2 3 19 2 2" xfId="8338" xr:uid="{00000000-0005-0000-0000-00005F050000}"/>
    <cellStyle name="control table header 1 2 3 19 2 3" xfId="8339" xr:uid="{00000000-0005-0000-0000-000060050000}"/>
    <cellStyle name="control table header 1 2 3 19 2 4" xfId="8340" xr:uid="{00000000-0005-0000-0000-000061050000}"/>
    <cellStyle name="control table header 1 2 3 19 3" xfId="8341" xr:uid="{00000000-0005-0000-0000-000062050000}"/>
    <cellStyle name="control table header 1 2 3 19 3 2" xfId="8342" xr:uid="{00000000-0005-0000-0000-000063050000}"/>
    <cellStyle name="control table header 1 2 3 19 3 3" xfId="8343" xr:uid="{00000000-0005-0000-0000-000064050000}"/>
    <cellStyle name="control table header 1 2 3 19 3 4" xfId="8344" xr:uid="{00000000-0005-0000-0000-000065050000}"/>
    <cellStyle name="control table header 1 2 3 19 4" xfId="8345" xr:uid="{00000000-0005-0000-0000-000066050000}"/>
    <cellStyle name="control table header 1 2 3 2" xfId="376" xr:uid="{00000000-0005-0000-0000-000067050000}"/>
    <cellStyle name="control table header 1 2 3 2 10" xfId="377" xr:uid="{00000000-0005-0000-0000-000068050000}"/>
    <cellStyle name="control table header 1 2 3 2 10 2" xfId="8346" xr:uid="{00000000-0005-0000-0000-000069050000}"/>
    <cellStyle name="control table header 1 2 3 2 10 2 2" xfId="8347" xr:uid="{00000000-0005-0000-0000-00006A050000}"/>
    <cellStyle name="control table header 1 2 3 2 10 2 3" xfId="8348" xr:uid="{00000000-0005-0000-0000-00006B050000}"/>
    <cellStyle name="control table header 1 2 3 2 10 2 4" xfId="8349" xr:uid="{00000000-0005-0000-0000-00006C050000}"/>
    <cellStyle name="control table header 1 2 3 2 10 3" xfId="8350" xr:uid="{00000000-0005-0000-0000-00006D050000}"/>
    <cellStyle name="control table header 1 2 3 2 10 3 2" xfId="8351" xr:uid="{00000000-0005-0000-0000-00006E050000}"/>
    <cellStyle name="control table header 1 2 3 2 10 3 3" xfId="8352" xr:uid="{00000000-0005-0000-0000-00006F050000}"/>
    <cellStyle name="control table header 1 2 3 2 10 3 4" xfId="8353" xr:uid="{00000000-0005-0000-0000-000070050000}"/>
    <cellStyle name="control table header 1 2 3 2 10 4" xfId="8354" xr:uid="{00000000-0005-0000-0000-000071050000}"/>
    <cellStyle name="control table header 1 2 3 2 11" xfId="378" xr:uid="{00000000-0005-0000-0000-000072050000}"/>
    <cellStyle name="control table header 1 2 3 2 11 2" xfId="8355" xr:uid="{00000000-0005-0000-0000-000073050000}"/>
    <cellStyle name="control table header 1 2 3 2 11 2 2" xfId="8356" xr:uid="{00000000-0005-0000-0000-000074050000}"/>
    <cellStyle name="control table header 1 2 3 2 11 2 3" xfId="8357" xr:uid="{00000000-0005-0000-0000-000075050000}"/>
    <cellStyle name="control table header 1 2 3 2 11 2 4" xfId="8358" xr:uid="{00000000-0005-0000-0000-000076050000}"/>
    <cellStyle name="control table header 1 2 3 2 11 3" xfId="8359" xr:uid="{00000000-0005-0000-0000-000077050000}"/>
    <cellStyle name="control table header 1 2 3 2 11 3 2" xfId="8360" xr:uid="{00000000-0005-0000-0000-000078050000}"/>
    <cellStyle name="control table header 1 2 3 2 11 3 3" xfId="8361" xr:uid="{00000000-0005-0000-0000-000079050000}"/>
    <cellStyle name="control table header 1 2 3 2 11 3 4" xfId="8362" xr:uid="{00000000-0005-0000-0000-00007A050000}"/>
    <cellStyle name="control table header 1 2 3 2 11 4" xfId="8363" xr:uid="{00000000-0005-0000-0000-00007B050000}"/>
    <cellStyle name="control table header 1 2 3 2 12" xfId="379" xr:uid="{00000000-0005-0000-0000-00007C050000}"/>
    <cellStyle name="control table header 1 2 3 2 12 2" xfId="8364" xr:uid="{00000000-0005-0000-0000-00007D050000}"/>
    <cellStyle name="control table header 1 2 3 2 12 2 2" xfId="8365" xr:uid="{00000000-0005-0000-0000-00007E050000}"/>
    <cellStyle name="control table header 1 2 3 2 12 2 3" xfId="8366" xr:uid="{00000000-0005-0000-0000-00007F050000}"/>
    <cellStyle name="control table header 1 2 3 2 12 2 4" xfId="8367" xr:uid="{00000000-0005-0000-0000-000080050000}"/>
    <cellStyle name="control table header 1 2 3 2 12 3" xfId="8368" xr:uid="{00000000-0005-0000-0000-000081050000}"/>
    <cellStyle name="control table header 1 2 3 2 12 3 2" xfId="8369" xr:uid="{00000000-0005-0000-0000-000082050000}"/>
    <cellStyle name="control table header 1 2 3 2 12 3 3" xfId="8370" xr:uid="{00000000-0005-0000-0000-000083050000}"/>
    <cellStyle name="control table header 1 2 3 2 12 3 4" xfId="8371" xr:uid="{00000000-0005-0000-0000-000084050000}"/>
    <cellStyle name="control table header 1 2 3 2 12 4" xfId="8372" xr:uid="{00000000-0005-0000-0000-000085050000}"/>
    <cellStyle name="control table header 1 2 3 2 13" xfId="380" xr:uid="{00000000-0005-0000-0000-000086050000}"/>
    <cellStyle name="control table header 1 2 3 2 13 2" xfId="8373" xr:uid="{00000000-0005-0000-0000-000087050000}"/>
    <cellStyle name="control table header 1 2 3 2 13 2 2" xfId="8374" xr:uid="{00000000-0005-0000-0000-000088050000}"/>
    <cellStyle name="control table header 1 2 3 2 13 2 3" xfId="8375" xr:uid="{00000000-0005-0000-0000-000089050000}"/>
    <cellStyle name="control table header 1 2 3 2 13 2 4" xfId="8376" xr:uid="{00000000-0005-0000-0000-00008A050000}"/>
    <cellStyle name="control table header 1 2 3 2 13 3" xfId="8377" xr:uid="{00000000-0005-0000-0000-00008B050000}"/>
    <cellStyle name="control table header 1 2 3 2 13 3 2" xfId="8378" xr:uid="{00000000-0005-0000-0000-00008C050000}"/>
    <cellStyle name="control table header 1 2 3 2 13 3 3" xfId="8379" xr:uid="{00000000-0005-0000-0000-00008D050000}"/>
    <cellStyle name="control table header 1 2 3 2 13 3 4" xfId="8380" xr:uid="{00000000-0005-0000-0000-00008E050000}"/>
    <cellStyle name="control table header 1 2 3 2 13 4" xfId="8381" xr:uid="{00000000-0005-0000-0000-00008F050000}"/>
    <cellStyle name="control table header 1 2 3 2 14" xfId="381" xr:uid="{00000000-0005-0000-0000-000090050000}"/>
    <cellStyle name="control table header 1 2 3 2 14 2" xfId="8382" xr:uid="{00000000-0005-0000-0000-000091050000}"/>
    <cellStyle name="control table header 1 2 3 2 14 2 2" xfId="8383" xr:uid="{00000000-0005-0000-0000-000092050000}"/>
    <cellStyle name="control table header 1 2 3 2 14 2 3" xfId="8384" xr:uid="{00000000-0005-0000-0000-000093050000}"/>
    <cellStyle name="control table header 1 2 3 2 14 2 4" xfId="8385" xr:uid="{00000000-0005-0000-0000-000094050000}"/>
    <cellStyle name="control table header 1 2 3 2 14 3" xfId="8386" xr:uid="{00000000-0005-0000-0000-000095050000}"/>
    <cellStyle name="control table header 1 2 3 2 14 3 2" xfId="8387" xr:uid="{00000000-0005-0000-0000-000096050000}"/>
    <cellStyle name="control table header 1 2 3 2 14 3 3" xfId="8388" xr:uid="{00000000-0005-0000-0000-000097050000}"/>
    <cellStyle name="control table header 1 2 3 2 14 3 4" xfId="8389" xr:uid="{00000000-0005-0000-0000-000098050000}"/>
    <cellStyle name="control table header 1 2 3 2 14 4" xfId="8390" xr:uid="{00000000-0005-0000-0000-000099050000}"/>
    <cellStyle name="control table header 1 2 3 2 15" xfId="382" xr:uid="{00000000-0005-0000-0000-00009A050000}"/>
    <cellStyle name="control table header 1 2 3 2 15 2" xfId="8391" xr:uid="{00000000-0005-0000-0000-00009B050000}"/>
    <cellStyle name="control table header 1 2 3 2 15 2 2" xfId="8392" xr:uid="{00000000-0005-0000-0000-00009C050000}"/>
    <cellStyle name="control table header 1 2 3 2 15 2 3" xfId="8393" xr:uid="{00000000-0005-0000-0000-00009D050000}"/>
    <cellStyle name="control table header 1 2 3 2 15 2 4" xfId="8394" xr:uid="{00000000-0005-0000-0000-00009E050000}"/>
    <cellStyle name="control table header 1 2 3 2 15 3" xfId="8395" xr:uid="{00000000-0005-0000-0000-00009F050000}"/>
    <cellStyle name="control table header 1 2 3 2 15 3 2" xfId="8396" xr:uid="{00000000-0005-0000-0000-0000A0050000}"/>
    <cellStyle name="control table header 1 2 3 2 15 3 3" xfId="8397" xr:uid="{00000000-0005-0000-0000-0000A1050000}"/>
    <cellStyle name="control table header 1 2 3 2 15 3 4" xfId="8398" xr:uid="{00000000-0005-0000-0000-0000A2050000}"/>
    <cellStyle name="control table header 1 2 3 2 15 4" xfId="8399" xr:uid="{00000000-0005-0000-0000-0000A3050000}"/>
    <cellStyle name="control table header 1 2 3 2 16" xfId="383" xr:uid="{00000000-0005-0000-0000-0000A4050000}"/>
    <cellStyle name="control table header 1 2 3 2 16 2" xfId="8400" xr:uid="{00000000-0005-0000-0000-0000A5050000}"/>
    <cellStyle name="control table header 1 2 3 2 16 2 2" xfId="8401" xr:uid="{00000000-0005-0000-0000-0000A6050000}"/>
    <cellStyle name="control table header 1 2 3 2 16 2 3" xfId="8402" xr:uid="{00000000-0005-0000-0000-0000A7050000}"/>
    <cellStyle name="control table header 1 2 3 2 16 2 4" xfId="8403" xr:uid="{00000000-0005-0000-0000-0000A8050000}"/>
    <cellStyle name="control table header 1 2 3 2 16 3" xfId="8404" xr:uid="{00000000-0005-0000-0000-0000A9050000}"/>
    <cellStyle name="control table header 1 2 3 2 16 3 2" xfId="8405" xr:uid="{00000000-0005-0000-0000-0000AA050000}"/>
    <cellStyle name="control table header 1 2 3 2 16 3 3" xfId="8406" xr:uid="{00000000-0005-0000-0000-0000AB050000}"/>
    <cellStyle name="control table header 1 2 3 2 16 3 4" xfId="8407" xr:uid="{00000000-0005-0000-0000-0000AC050000}"/>
    <cellStyle name="control table header 1 2 3 2 16 4" xfId="8408" xr:uid="{00000000-0005-0000-0000-0000AD050000}"/>
    <cellStyle name="control table header 1 2 3 2 17" xfId="384" xr:uid="{00000000-0005-0000-0000-0000AE050000}"/>
    <cellStyle name="control table header 1 2 3 2 17 2" xfId="8409" xr:uid="{00000000-0005-0000-0000-0000AF050000}"/>
    <cellStyle name="control table header 1 2 3 2 17 2 2" xfId="8410" xr:uid="{00000000-0005-0000-0000-0000B0050000}"/>
    <cellStyle name="control table header 1 2 3 2 17 2 3" xfId="8411" xr:uid="{00000000-0005-0000-0000-0000B1050000}"/>
    <cellStyle name="control table header 1 2 3 2 17 2 4" xfId="8412" xr:uid="{00000000-0005-0000-0000-0000B2050000}"/>
    <cellStyle name="control table header 1 2 3 2 17 3" xfId="8413" xr:uid="{00000000-0005-0000-0000-0000B3050000}"/>
    <cellStyle name="control table header 1 2 3 2 17 3 2" xfId="8414" xr:uid="{00000000-0005-0000-0000-0000B4050000}"/>
    <cellStyle name="control table header 1 2 3 2 17 3 3" xfId="8415" xr:uid="{00000000-0005-0000-0000-0000B5050000}"/>
    <cellStyle name="control table header 1 2 3 2 17 3 4" xfId="8416" xr:uid="{00000000-0005-0000-0000-0000B6050000}"/>
    <cellStyle name="control table header 1 2 3 2 17 4" xfId="8417" xr:uid="{00000000-0005-0000-0000-0000B7050000}"/>
    <cellStyle name="control table header 1 2 3 2 18" xfId="385" xr:uid="{00000000-0005-0000-0000-0000B8050000}"/>
    <cellStyle name="control table header 1 2 3 2 18 2" xfId="8418" xr:uid="{00000000-0005-0000-0000-0000B9050000}"/>
    <cellStyle name="control table header 1 2 3 2 18 2 2" xfId="8419" xr:uid="{00000000-0005-0000-0000-0000BA050000}"/>
    <cellStyle name="control table header 1 2 3 2 18 2 3" xfId="8420" xr:uid="{00000000-0005-0000-0000-0000BB050000}"/>
    <cellStyle name="control table header 1 2 3 2 18 2 4" xfId="8421" xr:uid="{00000000-0005-0000-0000-0000BC050000}"/>
    <cellStyle name="control table header 1 2 3 2 18 3" xfId="8422" xr:uid="{00000000-0005-0000-0000-0000BD050000}"/>
    <cellStyle name="control table header 1 2 3 2 18 3 2" xfId="8423" xr:uid="{00000000-0005-0000-0000-0000BE050000}"/>
    <cellStyle name="control table header 1 2 3 2 18 3 3" xfId="8424" xr:uid="{00000000-0005-0000-0000-0000BF050000}"/>
    <cellStyle name="control table header 1 2 3 2 18 3 4" xfId="8425" xr:uid="{00000000-0005-0000-0000-0000C0050000}"/>
    <cellStyle name="control table header 1 2 3 2 18 4" xfId="8426" xr:uid="{00000000-0005-0000-0000-0000C1050000}"/>
    <cellStyle name="control table header 1 2 3 2 19" xfId="386" xr:uid="{00000000-0005-0000-0000-0000C2050000}"/>
    <cellStyle name="control table header 1 2 3 2 19 2" xfId="8427" xr:uid="{00000000-0005-0000-0000-0000C3050000}"/>
    <cellStyle name="control table header 1 2 3 2 19 2 2" xfId="8428" xr:uid="{00000000-0005-0000-0000-0000C4050000}"/>
    <cellStyle name="control table header 1 2 3 2 19 2 3" xfId="8429" xr:uid="{00000000-0005-0000-0000-0000C5050000}"/>
    <cellStyle name="control table header 1 2 3 2 19 2 4" xfId="8430" xr:uid="{00000000-0005-0000-0000-0000C6050000}"/>
    <cellStyle name="control table header 1 2 3 2 19 3" xfId="8431" xr:uid="{00000000-0005-0000-0000-0000C7050000}"/>
    <cellStyle name="control table header 1 2 3 2 19 3 2" xfId="8432" xr:uid="{00000000-0005-0000-0000-0000C8050000}"/>
    <cellStyle name="control table header 1 2 3 2 19 3 3" xfId="8433" xr:uid="{00000000-0005-0000-0000-0000C9050000}"/>
    <cellStyle name="control table header 1 2 3 2 19 3 4" xfId="8434" xr:uid="{00000000-0005-0000-0000-0000CA050000}"/>
    <cellStyle name="control table header 1 2 3 2 19 4" xfId="8435" xr:uid="{00000000-0005-0000-0000-0000CB050000}"/>
    <cellStyle name="control table header 1 2 3 2 2" xfId="387" xr:uid="{00000000-0005-0000-0000-0000CC050000}"/>
    <cellStyle name="control table header 1 2 3 2 2 2" xfId="8436" xr:uid="{00000000-0005-0000-0000-0000CD050000}"/>
    <cellStyle name="control table header 1 2 3 2 2 2 2" xfId="8437" xr:uid="{00000000-0005-0000-0000-0000CE050000}"/>
    <cellStyle name="control table header 1 2 3 2 2 2 3" xfId="8438" xr:uid="{00000000-0005-0000-0000-0000CF050000}"/>
    <cellStyle name="control table header 1 2 3 2 2 2 4" xfId="8439" xr:uid="{00000000-0005-0000-0000-0000D0050000}"/>
    <cellStyle name="control table header 1 2 3 2 2 3" xfId="8440" xr:uid="{00000000-0005-0000-0000-0000D1050000}"/>
    <cellStyle name="control table header 1 2 3 2 2 3 2" xfId="8441" xr:uid="{00000000-0005-0000-0000-0000D2050000}"/>
    <cellStyle name="control table header 1 2 3 2 2 3 3" xfId="8442" xr:uid="{00000000-0005-0000-0000-0000D3050000}"/>
    <cellStyle name="control table header 1 2 3 2 2 3 4" xfId="8443" xr:uid="{00000000-0005-0000-0000-0000D4050000}"/>
    <cellStyle name="control table header 1 2 3 2 2 4" xfId="8444" xr:uid="{00000000-0005-0000-0000-0000D5050000}"/>
    <cellStyle name="control table header 1 2 3 2 20" xfId="388" xr:uid="{00000000-0005-0000-0000-0000D6050000}"/>
    <cellStyle name="control table header 1 2 3 2 20 2" xfId="8445" xr:uid="{00000000-0005-0000-0000-0000D7050000}"/>
    <cellStyle name="control table header 1 2 3 2 20 2 2" xfId="8446" xr:uid="{00000000-0005-0000-0000-0000D8050000}"/>
    <cellStyle name="control table header 1 2 3 2 20 2 3" xfId="8447" xr:uid="{00000000-0005-0000-0000-0000D9050000}"/>
    <cellStyle name="control table header 1 2 3 2 20 2 4" xfId="8448" xr:uid="{00000000-0005-0000-0000-0000DA050000}"/>
    <cellStyle name="control table header 1 2 3 2 20 3" xfId="8449" xr:uid="{00000000-0005-0000-0000-0000DB050000}"/>
    <cellStyle name="control table header 1 2 3 2 20 3 2" xfId="8450" xr:uid="{00000000-0005-0000-0000-0000DC050000}"/>
    <cellStyle name="control table header 1 2 3 2 20 3 3" xfId="8451" xr:uid="{00000000-0005-0000-0000-0000DD050000}"/>
    <cellStyle name="control table header 1 2 3 2 20 3 4" xfId="8452" xr:uid="{00000000-0005-0000-0000-0000DE050000}"/>
    <cellStyle name="control table header 1 2 3 2 20 4" xfId="8453" xr:uid="{00000000-0005-0000-0000-0000DF050000}"/>
    <cellStyle name="control table header 1 2 3 2 21" xfId="389" xr:uid="{00000000-0005-0000-0000-0000E0050000}"/>
    <cellStyle name="control table header 1 2 3 2 21 2" xfId="8454" xr:uid="{00000000-0005-0000-0000-0000E1050000}"/>
    <cellStyle name="control table header 1 2 3 2 21 2 2" xfId="8455" xr:uid="{00000000-0005-0000-0000-0000E2050000}"/>
    <cellStyle name="control table header 1 2 3 2 21 2 3" xfId="8456" xr:uid="{00000000-0005-0000-0000-0000E3050000}"/>
    <cellStyle name="control table header 1 2 3 2 21 2 4" xfId="8457" xr:uid="{00000000-0005-0000-0000-0000E4050000}"/>
    <cellStyle name="control table header 1 2 3 2 21 3" xfId="8458" xr:uid="{00000000-0005-0000-0000-0000E5050000}"/>
    <cellStyle name="control table header 1 2 3 2 21 3 2" xfId="8459" xr:uid="{00000000-0005-0000-0000-0000E6050000}"/>
    <cellStyle name="control table header 1 2 3 2 21 3 3" xfId="8460" xr:uid="{00000000-0005-0000-0000-0000E7050000}"/>
    <cellStyle name="control table header 1 2 3 2 21 3 4" xfId="8461" xr:uid="{00000000-0005-0000-0000-0000E8050000}"/>
    <cellStyle name="control table header 1 2 3 2 21 4" xfId="8462" xr:uid="{00000000-0005-0000-0000-0000E9050000}"/>
    <cellStyle name="control table header 1 2 3 2 22" xfId="390" xr:uid="{00000000-0005-0000-0000-0000EA050000}"/>
    <cellStyle name="control table header 1 2 3 2 22 2" xfId="8463" xr:uid="{00000000-0005-0000-0000-0000EB050000}"/>
    <cellStyle name="control table header 1 2 3 2 22 2 2" xfId="8464" xr:uid="{00000000-0005-0000-0000-0000EC050000}"/>
    <cellStyle name="control table header 1 2 3 2 22 2 3" xfId="8465" xr:uid="{00000000-0005-0000-0000-0000ED050000}"/>
    <cellStyle name="control table header 1 2 3 2 22 2 4" xfId="8466" xr:uid="{00000000-0005-0000-0000-0000EE050000}"/>
    <cellStyle name="control table header 1 2 3 2 22 3" xfId="8467" xr:uid="{00000000-0005-0000-0000-0000EF050000}"/>
    <cellStyle name="control table header 1 2 3 2 22 3 2" xfId="8468" xr:uid="{00000000-0005-0000-0000-0000F0050000}"/>
    <cellStyle name="control table header 1 2 3 2 22 3 3" xfId="8469" xr:uid="{00000000-0005-0000-0000-0000F1050000}"/>
    <cellStyle name="control table header 1 2 3 2 22 3 4" xfId="8470" xr:uid="{00000000-0005-0000-0000-0000F2050000}"/>
    <cellStyle name="control table header 1 2 3 2 22 4" xfId="8471" xr:uid="{00000000-0005-0000-0000-0000F3050000}"/>
    <cellStyle name="control table header 1 2 3 2 23" xfId="391" xr:uid="{00000000-0005-0000-0000-0000F4050000}"/>
    <cellStyle name="control table header 1 2 3 2 23 2" xfId="8472" xr:uid="{00000000-0005-0000-0000-0000F5050000}"/>
    <cellStyle name="control table header 1 2 3 2 23 2 2" xfId="8473" xr:uid="{00000000-0005-0000-0000-0000F6050000}"/>
    <cellStyle name="control table header 1 2 3 2 23 2 3" xfId="8474" xr:uid="{00000000-0005-0000-0000-0000F7050000}"/>
    <cellStyle name="control table header 1 2 3 2 23 2 4" xfId="8475" xr:uid="{00000000-0005-0000-0000-0000F8050000}"/>
    <cellStyle name="control table header 1 2 3 2 23 3" xfId="8476" xr:uid="{00000000-0005-0000-0000-0000F9050000}"/>
    <cellStyle name="control table header 1 2 3 2 23 3 2" xfId="8477" xr:uid="{00000000-0005-0000-0000-0000FA050000}"/>
    <cellStyle name="control table header 1 2 3 2 23 3 3" xfId="8478" xr:uid="{00000000-0005-0000-0000-0000FB050000}"/>
    <cellStyle name="control table header 1 2 3 2 23 3 4" xfId="8479" xr:uid="{00000000-0005-0000-0000-0000FC050000}"/>
    <cellStyle name="control table header 1 2 3 2 23 4" xfId="8480" xr:uid="{00000000-0005-0000-0000-0000FD050000}"/>
    <cellStyle name="control table header 1 2 3 2 24" xfId="392" xr:uid="{00000000-0005-0000-0000-0000FE050000}"/>
    <cellStyle name="control table header 1 2 3 2 24 2" xfId="8481" xr:uid="{00000000-0005-0000-0000-0000FF050000}"/>
    <cellStyle name="control table header 1 2 3 2 24 2 2" xfId="8482" xr:uid="{00000000-0005-0000-0000-000000060000}"/>
    <cellStyle name="control table header 1 2 3 2 24 2 3" xfId="8483" xr:uid="{00000000-0005-0000-0000-000001060000}"/>
    <cellStyle name="control table header 1 2 3 2 24 2 4" xfId="8484" xr:uid="{00000000-0005-0000-0000-000002060000}"/>
    <cellStyle name="control table header 1 2 3 2 24 3" xfId="8485" xr:uid="{00000000-0005-0000-0000-000003060000}"/>
    <cellStyle name="control table header 1 2 3 2 24 3 2" xfId="8486" xr:uid="{00000000-0005-0000-0000-000004060000}"/>
    <cellStyle name="control table header 1 2 3 2 24 3 3" xfId="8487" xr:uid="{00000000-0005-0000-0000-000005060000}"/>
    <cellStyle name="control table header 1 2 3 2 24 3 4" xfId="8488" xr:uid="{00000000-0005-0000-0000-000006060000}"/>
    <cellStyle name="control table header 1 2 3 2 24 4" xfId="8489" xr:uid="{00000000-0005-0000-0000-000007060000}"/>
    <cellStyle name="control table header 1 2 3 2 25" xfId="393" xr:uid="{00000000-0005-0000-0000-000008060000}"/>
    <cellStyle name="control table header 1 2 3 2 25 2" xfId="8490" xr:uid="{00000000-0005-0000-0000-000009060000}"/>
    <cellStyle name="control table header 1 2 3 2 25 2 2" xfId="8491" xr:uid="{00000000-0005-0000-0000-00000A060000}"/>
    <cellStyle name="control table header 1 2 3 2 25 2 3" xfId="8492" xr:uid="{00000000-0005-0000-0000-00000B060000}"/>
    <cellStyle name="control table header 1 2 3 2 25 2 4" xfId="8493" xr:uid="{00000000-0005-0000-0000-00000C060000}"/>
    <cellStyle name="control table header 1 2 3 2 25 3" xfId="8494" xr:uid="{00000000-0005-0000-0000-00000D060000}"/>
    <cellStyle name="control table header 1 2 3 2 25 3 2" xfId="8495" xr:uid="{00000000-0005-0000-0000-00000E060000}"/>
    <cellStyle name="control table header 1 2 3 2 25 3 3" xfId="8496" xr:uid="{00000000-0005-0000-0000-00000F060000}"/>
    <cellStyle name="control table header 1 2 3 2 25 3 4" xfId="8497" xr:uid="{00000000-0005-0000-0000-000010060000}"/>
    <cellStyle name="control table header 1 2 3 2 25 4" xfId="8498" xr:uid="{00000000-0005-0000-0000-000011060000}"/>
    <cellStyle name="control table header 1 2 3 2 26" xfId="394" xr:uid="{00000000-0005-0000-0000-000012060000}"/>
    <cellStyle name="control table header 1 2 3 2 26 2" xfId="8499" xr:uid="{00000000-0005-0000-0000-000013060000}"/>
    <cellStyle name="control table header 1 2 3 2 26 2 2" xfId="8500" xr:uid="{00000000-0005-0000-0000-000014060000}"/>
    <cellStyle name="control table header 1 2 3 2 26 2 3" xfId="8501" xr:uid="{00000000-0005-0000-0000-000015060000}"/>
    <cellStyle name="control table header 1 2 3 2 26 2 4" xfId="8502" xr:uid="{00000000-0005-0000-0000-000016060000}"/>
    <cellStyle name="control table header 1 2 3 2 26 3" xfId="8503" xr:uid="{00000000-0005-0000-0000-000017060000}"/>
    <cellStyle name="control table header 1 2 3 2 26 3 2" xfId="8504" xr:uid="{00000000-0005-0000-0000-000018060000}"/>
    <cellStyle name="control table header 1 2 3 2 26 3 3" xfId="8505" xr:uid="{00000000-0005-0000-0000-000019060000}"/>
    <cellStyle name="control table header 1 2 3 2 26 3 4" xfId="8506" xr:uid="{00000000-0005-0000-0000-00001A060000}"/>
    <cellStyle name="control table header 1 2 3 2 26 4" xfId="8507" xr:uid="{00000000-0005-0000-0000-00001B060000}"/>
    <cellStyle name="control table header 1 2 3 2 27" xfId="395" xr:uid="{00000000-0005-0000-0000-00001C060000}"/>
    <cellStyle name="control table header 1 2 3 2 27 2" xfId="8508" xr:uid="{00000000-0005-0000-0000-00001D060000}"/>
    <cellStyle name="control table header 1 2 3 2 27 2 2" xfId="8509" xr:uid="{00000000-0005-0000-0000-00001E060000}"/>
    <cellStyle name="control table header 1 2 3 2 27 2 3" xfId="8510" xr:uid="{00000000-0005-0000-0000-00001F060000}"/>
    <cellStyle name="control table header 1 2 3 2 27 2 4" xfId="8511" xr:uid="{00000000-0005-0000-0000-000020060000}"/>
    <cellStyle name="control table header 1 2 3 2 27 3" xfId="8512" xr:uid="{00000000-0005-0000-0000-000021060000}"/>
    <cellStyle name="control table header 1 2 3 2 27 3 2" xfId="8513" xr:uid="{00000000-0005-0000-0000-000022060000}"/>
    <cellStyle name="control table header 1 2 3 2 27 3 3" xfId="8514" xr:uid="{00000000-0005-0000-0000-000023060000}"/>
    <cellStyle name="control table header 1 2 3 2 27 3 4" xfId="8515" xr:uid="{00000000-0005-0000-0000-000024060000}"/>
    <cellStyle name="control table header 1 2 3 2 27 4" xfId="8516" xr:uid="{00000000-0005-0000-0000-000025060000}"/>
    <cellStyle name="control table header 1 2 3 2 28" xfId="396" xr:uid="{00000000-0005-0000-0000-000026060000}"/>
    <cellStyle name="control table header 1 2 3 2 28 2" xfId="8517" xr:uid="{00000000-0005-0000-0000-000027060000}"/>
    <cellStyle name="control table header 1 2 3 2 28 2 2" xfId="8518" xr:uid="{00000000-0005-0000-0000-000028060000}"/>
    <cellStyle name="control table header 1 2 3 2 28 2 3" xfId="8519" xr:uid="{00000000-0005-0000-0000-000029060000}"/>
    <cellStyle name="control table header 1 2 3 2 28 2 4" xfId="8520" xr:uid="{00000000-0005-0000-0000-00002A060000}"/>
    <cellStyle name="control table header 1 2 3 2 28 3" xfId="8521" xr:uid="{00000000-0005-0000-0000-00002B060000}"/>
    <cellStyle name="control table header 1 2 3 2 28 3 2" xfId="8522" xr:uid="{00000000-0005-0000-0000-00002C060000}"/>
    <cellStyle name="control table header 1 2 3 2 28 3 3" xfId="8523" xr:uid="{00000000-0005-0000-0000-00002D060000}"/>
    <cellStyle name="control table header 1 2 3 2 28 3 4" xfId="8524" xr:uid="{00000000-0005-0000-0000-00002E060000}"/>
    <cellStyle name="control table header 1 2 3 2 28 4" xfId="8525" xr:uid="{00000000-0005-0000-0000-00002F060000}"/>
    <cellStyle name="control table header 1 2 3 2 29" xfId="397" xr:uid="{00000000-0005-0000-0000-000030060000}"/>
    <cellStyle name="control table header 1 2 3 2 29 2" xfId="8526" xr:uid="{00000000-0005-0000-0000-000031060000}"/>
    <cellStyle name="control table header 1 2 3 2 29 2 2" xfId="8527" xr:uid="{00000000-0005-0000-0000-000032060000}"/>
    <cellStyle name="control table header 1 2 3 2 29 2 3" xfId="8528" xr:uid="{00000000-0005-0000-0000-000033060000}"/>
    <cellStyle name="control table header 1 2 3 2 29 2 4" xfId="8529" xr:uid="{00000000-0005-0000-0000-000034060000}"/>
    <cellStyle name="control table header 1 2 3 2 29 3" xfId="8530" xr:uid="{00000000-0005-0000-0000-000035060000}"/>
    <cellStyle name="control table header 1 2 3 2 29 3 2" xfId="8531" xr:uid="{00000000-0005-0000-0000-000036060000}"/>
    <cellStyle name="control table header 1 2 3 2 29 3 3" xfId="8532" xr:uid="{00000000-0005-0000-0000-000037060000}"/>
    <cellStyle name="control table header 1 2 3 2 29 3 4" xfId="8533" xr:uid="{00000000-0005-0000-0000-000038060000}"/>
    <cellStyle name="control table header 1 2 3 2 29 4" xfId="8534" xr:uid="{00000000-0005-0000-0000-000039060000}"/>
    <cellStyle name="control table header 1 2 3 2 3" xfId="398" xr:uid="{00000000-0005-0000-0000-00003A060000}"/>
    <cellStyle name="control table header 1 2 3 2 3 2" xfId="8535" xr:uid="{00000000-0005-0000-0000-00003B060000}"/>
    <cellStyle name="control table header 1 2 3 2 3 2 2" xfId="8536" xr:uid="{00000000-0005-0000-0000-00003C060000}"/>
    <cellStyle name="control table header 1 2 3 2 3 2 3" xfId="8537" xr:uid="{00000000-0005-0000-0000-00003D060000}"/>
    <cellStyle name="control table header 1 2 3 2 3 2 4" xfId="8538" xr:uid="{00000000-0005-0000-0000-00003E060000}"/>
    <cellStyle name="control table header 1 2 3 2 3 3" xfId="8539" xr:uid="{00000000-0005-0000-0000-00003F060000}"/>
    <cellStyle name="control table header 1 2 3 2 3 3 2" xfId="8540" xr:uid="{00000000-0005-0000-0000-000040060000}"/>
    <cellStyle name="control table header 1 2 3 2 3 3 3" xfId="8541" xr:uid="{00000000-0005-0000-0000-000041060000}"/>
    <cellStyle name="control table header 1 2 3 2 3 3 4" xfId="8542" xr:uid="{00000000-0005-0000-0000-000042060000}"/>
    <cellStyle name="control table header 1 2 3 2 3 4" xfId="8543" xr:uid="{00000000-0005-0000-0000-000043060000}"/>
    <cellStyle name="control table header 1 2 3 2 30" xfId="399" xr:uid="{00000000-0005-0000-0000-000044060000}"/>
    <cellStyle name="control table header 1 2 3 2 30 2" xfId="8544" xr:uid="{00000000-0005-0000-0000-000045060000}"/>
    <cellStyle name="control table header 1 2 3 2 30 2 2" xfId="8545" xr:uid="{00000000-0005-0000-0000-000046060000}"/>
    <cellStyle name="control table header 1 2 3 2 30 2 3" xfId="8546" xr:uid="{00000000-0005-0000-0000-000047060000}"/>
    <cellStyle name="control table header 1 2 3 2 30 2 4" xfId="8547" xr:uid="{00000000-0005-0000-0000-000048060000}"/>
    <cellStyle name="control table header 1 2 3 2 30 3" xfId="8548" xr:uid="{00000000-0005-0000-0000-000049060000}"/>
    <cellStyle name="control table header 1 2 3 2 30 3 2" xfId="8549" xr:uid="{00000000-0005-0000-0000-00004A060000}"/>
    <cellStyle name="control table header 1 2 3 2 30 3 3" xfId="8550" xr:uid="{00000000-0005-0000-0000-00004B060000}"/>
    <cellStyle name="control table header 1 2 3 2 30 3 4" xfId="8551" xr:uid="{00000000-0005-0000-0000-00004C060000}"/>
    <cellStyle name="control table header 1 2 3 2 30 4" xfId="8552" xr:uid="{00000000-0005-0000-0000-00004D060000}"/>
    <cellStyle name="control table header 1 2 3 2 31" xfId="400" xr:uid="{00000000-0005-0000-0000-00004E060000}"/>
    <cellStyle name="control table header 1 2 3 2 31 2" xfId="8553" xr:uid="{00000000-0005-0000-0000-00004F060000}"/>
    <cellStyle name="control table header 1 2 3 2 31 2 2" xfId="8554" xr:uid="{00000000-0005-0000-0000-000050060000}"/>
    <cellStyle name="control table header 1 2 3 2 31 2 3" xfId="8555" xr:uid="{00000000-0005-0000-0000-000051060000}"/>
    <cellStyle name="control table header 1 2 3 2 31 2 4" xfId="8556" xr:uid="{00000000-0005-0000-0000-000052060000}"/>
    <cellStyle name="control table header 1 2 3 2 31 3" xfId="8557" xr:uid="{00000000-0005-0000-0000-000053060000}"/>
    <cellStyle name="control table header 1 2 3 2 31 3 2" xfId="8558" xr:uid="{00000000-0005-0000-0000-000054060000}"/>
    <cellStyle name="control table header 1 2 3 2 31 3 3" xfId="8559" xr:uid="{00000000-0005-0000-0000-000055060000}"/>
    <cellStyle name="control table header 1 2 3 2 31 3 4" xfId="8560" xr:uid="{00000000-0005-0000-0000-000056060000}"/>
    <cellStyle name="control table header 1 2 3 2 31 4" xfId="8561" xr:uid="{00000000-0005-0000-0000-000057060000}"/>
    <cellStyle name="control table header 1 2 3 2 32" xfId="401" xr:uid="{00000000-0005-0000-0000-000058060000}"/>
    <cellStyle name="control table header 1 2 3 2 32 2" xfId="8562" xr:uid="{00000000-0005-0000-0000-000059060000}"/>
    <cellStyle name="control table header 1 2 3 2 32 2 2" xfId="8563" xr:uid="{00000000-0005-0000-0000-00005A060000}"/>
    <cellStyle name="control table header 1 2 3 2 32 2 3" xfId="8564" xr:uid="{00000000-0005-0000-0000-00005B060000}"/>
    <cellStyle name="control table header 1 2 3 2 32 2 4" xfId="8565" xr:uid="{00000000-0005-0000-0000-00005C060000}"/>
    <cellStyle name="control table header 1 2 3 2 32 3" xfId="8566" xr:uid="{00000000-0005-0000-0000-00005D060000}"/>
    <cellStyle name="control table header 1 2 3 2 32 3 2" xfId="8567" xr:uid="{00000000-0005-0000-0000-00005E060000}"/>
    <cellStyle name="control table header 1 2 3 2 32 3 3" xfId="8568" xr:uid="{00000000-0005-0000-0000-00005F060000}"/>
    <cellStyle name="control table header 1 2 3 2 32 3 4" xfId="8569" xr:uid="{00000000-0005-0000-0000-000060060000}"/>
    <cellStyle name="control table header 1 2 3 2 32 4" xfId="8570" xr:uid="{00000000-0005-0000-0000-000061060000}"/>
    <cellStyle name="control table header 1 2 3 2 33" xfId="402" xr:uid="{00000000-0005-0000-0000-000062060000}"/>
    <cellStyle name="control table header 1 2 3 2 33 2" xfId="8571" xr:uid="{00000000-0005-0000-0000-000063060000}"/>
    <cellStyle name="control table header 1 2 3 2 33 2 2" xfId="8572" xr:uid="{00000000-0005-0000-0000-000064060000}"/>
    <cellStyle name="control table header 1 2 3 2 33 2 3" xfId="8573" xr:uid="{00000000-0005-0000-0000-000065060000}"/>
    <cellStyle name="control table header 1 2 3 2 33 2 4" xfId="8574" xr:uid="{00000000-0005-0000-0000-000066060000}"/>
    <cellStyle name="control table header 1 2 3 2 33 3" xfId="8575" xr:uid="{00000000-0005-0000-0000-000067060000}"/>
    <cellStyle name="control table header 1 2 3 2 33 3 2" xfId="8576" xr:uid="{00000000-0005-0000-0000-000068060000}"/>
    <cellStyle name="control table header 1 2 3 2 33 3 3" xfId="8577" xr:uid="{00000000-0005-0000-0000-000069060000}"/>
    <cellStyle name="control table header 1 2 3 2 33 3 4" xfId="8578" xr:uid="{00000000-0005-0000-0000-00006A060000}"/>
    <cellStyle name="control table header 1 2 3 2 33 4" xfId="8579" xr:uid="{00000000-0005-0000-0000-00006B060000}"/>
    <cellStyle name="control table header 1 2 3 2 34" xfId="403" xr:uid="{00000000-0005-0000-0000-00006C060000}"/>
    <cellStyle name="control table header 1 2 3 2 34 2" xfId="8580" xr:uid="{00000000-0005-0000-0000-00006D060000}"/>
    <cellStyle name="control table header 1 2 3 2 34 2 2" xfId="8581" xr:uid="{00000000-0005-0000-0000-00006E060000}"/>
    <cellStyle name="control table header 1 2 3 2 34 2 3" xfId="8582" xr:uid="{00000000-0005-0000-0000-00006F060000}"/>
    <cellStyle name="control table header 1 2 3 2 34 2 4" xfId="8583" xr:uid="{00000000-0005-0000-0000-000070060000}"/>
    <cellStyle name="control table header 1 2 3 2 34 3" xfId="8584" xr:uid="{00000000-0005-0000-0000-000071060000}"/>
    <cellStyle name="control table header 1 2 3 2 34 3 2" xfId="8585" xr:uid="{00000000-0005-0000-0000-000072060000}"/>
    <cellStyle name="control table header 1 2 3 2 34 3 3" xfId="8586" xr:uid="{00000000-0005-0000-0000-000073060000}"/>
    <cellStyle name="control table header 1 2 3 2 34 3 4" xfId="8587" xr:uid="{00000000-0005-0000-0000-000074060000}"/>
    <cellStyle name="control table header 1 2 3 2 34 4" xfId="8588" xr:uid="{00000000-0005-0000-0000-000075060000}"/>
    <cellStyle name="control table header 1 2 3 2 35" xfId="404" xr:uid="{00000000-0005-0000-0000-000076060000}"/>
    <cellStyle name="control table header 1 2 3 2 35 2" xfId="8589" xr:uid="{00000000-0005-0000-0000-000077060000}"/>
    <cellStyle name="control table header 1 2 3 2 35 2 2" xfId="8590" xr:uid="{00000000-0005-0000-0000-000078060000}"/>
    <cellStyle name="control table header 1 2 3 2 35 2 3" xfId="8591" xr:uid="{00000000-0005-0000-0000-000079060000}"/>
    <cellStyle name="control table header 1 2 3 2 35 2 4" xfId="8592" xr:uid="{00000000-0005-0000-0000-00007A060000}"/>
    <cellStyle name="control table header 1 2 3 2 35 3" xfId="8593" xr:uid="{00000000-0005-0000-0000-00007B060000}"/>
    <cellStyle name="control table header 1 2 3 2 35 3 2" xfId="8594" xr:uid="{00000000-0005-0000-0000-00007C060000}"/>
    <cellStyle name="control table header 1 2 3 2 35 3 3" xfId="8595" xr:uid="{00000000-0005-0000-0000-00007D060000}"/>
    <cellStyle name="control table header 1 2 3 2 35 3 4" xfId="8596" xr:uid="{00000000-0005-0000-0000-00007E060000}"/>
    <cellStyle name="control table header 1 2 3 2 35 4" xfId="8597" xr:uid="{00000000-0005-0000-0000-00007F060000}"/>
    <cellStyle name="control table header 1 2 3 2 36" xfId="405" xr:uid="{00000000-0005-0000-0000-000080060000}"/>
    <cellStyle name="control table header 1 2 3 2 36 2" xfId="8598" xr:uid="{00000000-0005-0000-0000-000081060000}"/>
    <cellStyle name="control table header 1 2 3 2 36 2 2" xfId="8599" xr:uid="{00000000-0005-0000-0000-000082060000}"/>
    <cellStyle name="control table header 1 2 3 2 36 2 3" xfId="8600" xr:uid="{00000000-0005-0000-0000-000083060000}"/>
    <cellStyle name="control table header 1 2 3 2 36 2 4" xfId="8601" xr:uid="{00000000-0005-0000-0000-000084060000}"/>
    <cellStyle name="control table header 1 2 3 2 36 3" xfId="8602" xr:uid="{00000000-0005-0000-0000-000085060000}"/>
    <cellStyle name="control table header 1 2 3 2 36 3 2" xfId="8603" xr:uid="{00000000-0005-0000-0000-000086060000}"/>
    <cellStyle name="control table header 1 2 3 2 36 3 3" xfId="8604" xr:uid="{00000000-0005-0000-0000-000087060000}"/>
    <cellStyle name="control table header 1 2 3 2 36 3 4" xfId="8605" xr:uid="{00000000-0005-0000-0000-000088060000}"/>
    <cellStyle name="control table header 1 2 3 2 36 4" xfId="8606" xr:uid="{00000000-0005-0000-0000-000089060000}"/>
    <cellStyle name="control table header 1 2 3 2 37" xfId="406" xr:uid="{00000000-0005-0000-0000-00008A060000}"/>
    <cellStyle name="control table header 1 2 3 2 37 2" xfId="8607" xr:uid="{00000000-0005-0000-0000-00008B060000}"/>
    <cellStyle name="control table header 1 2 3 2 37 2 2" xfId="8608" xr:uid="{00000000-0005-0000-0000-00008C060000}"/>
    <cellStyle name="control table header 1 2 3 2 37 2 3" xfId="8609" xr:uid="{00000000-0005-0000-0000-00008D060000}"/>
    <cellStyle name="control table header 1 2 3 2 37 2 4" xfId="8610" xr:uid="{00000000-0005-0000-0000-00008E060000}"/>
    <cellStyle name="control table header 1 2 3 2 37 3" xfId="8611" xr:uid="{00000000-0005-0000-0000-00008F060000}"/>
    <cellStyle name="control table header 1 2 3 2 37 3 2" xfId="8612" xr:uid="{00000000-0005-0000-0000-000090060000}"/>
    <cellStyle name="control table header 1 2 3 2 37 3 3" xfId="8613" xr:uid="{00000000-0005-0000-0000-000091060000}"/>
    <cellStyle name="control table header 1 2 3 2 37 3 4" xfId="8614" xr:uid="{00000000-0005-0000-0000-000092060000}"/>
    <cellStyle name="control table header 1 2 3 2 37 4" xfId="8615" xr:uid="{00000000-0005-0000-0000-000093060000}"/>
    <cellStyle name="control table header 1 2 3 2 38" xfId="407" xr:uid="{00000000-0005-0000-0000-000094060000}"/>
    <cellStyle name="control table header 1 2 3 2 38 2" xfId="8616" xr:uid="{00000000-0005-0000-0000-000095060000}"/>
    <cellStyle name="control table header 1 2 3 2 38 2 2" xfId="8617" xr:uid="{00000000-0005-0000-0000-000096060000}"/>
    <cellStyle name="control table header 1 2 3 2 38 2 3" xfId="8618" xr:uid="{00000000-0005-0000-0000-000097060000}"/>
    <cellStyle name="control table header 1 2 3 2 38 2 4" xfId="8619" xr:uid="{00000000-0005-0000-0000-000098060000}"/>
    <cellStyle name="control table header 1 2 3 2 38 3" xfId="8620" xr:uid="{00000000-0005-0000-0000-000099060000}"/>
    <cellStyle name="control table header 1 2 3 2 38 3 2" xfId="8621" xr:uid="{00000000-0005-0000-0000-00009A060000}"/>
    <cellStyle name="control table header 1 2 3 2 38 3 3" xfId="8622" xr:uid="{00000000-0005-0000-0000-00009B060000}"/>
    <cellStyle name="control table header 1 2 3 2 38 3 4" xfId="8623" xr:uid="{00000000-0005-0000-0000-00009C060000}"/>
    <cellStyle name="control table header 1 2 3 2 38 4" xfId="8624" xr:uid="{00000000-0005-0000-0000-00009D060000}"/>
    <cellStyle name="control table header 1 2 3 2 39" xfId="408" xr:uid="{00000000-0005-0000-0000-00009E060000}"/>
    <cellStyle name="control table header 1 2 3 2 39 2" xfId="8625" xr:uid="{00000000-0005-0000-0000-00009F060000}"/>
    <cellStyle name="control table header 1 2 3 2 39 2 2" xfId="8626" xr:uid="{00000000-0005-0000-0000-0000A0060000}"/>
    <cellStyle name="control table header 1 2 3 2 39 2 3" xfId="8627" xr:uid="{00000000-0005-0000-0000-0000A1060000}"/>
    <cellStyle name="control table header 1 2 3 2 39 2 4" xfId="8628" xr:uid="{00000000-0005-0000-0000-0000A2060000}"/>
    <cellStyle name="control table header 1 2 3 2 39 3" xfId="8629" xr:uid="{00000000-0005-0000-0000-0000A3060000}"/>
    <cellStyle name="control table header 1 2 3 2 39 3 2" xfId="8630" xr:uid="{00000000-0005-0000-0000-0000A4060000}"/>
    <cellStyle name="control table header 1 2 3 2 39 3 3" xfId="8631" xr:uid="{00000000-0005-0000-0000-0000A5060000}"/>
    <cellStyle name="control table header 1 2 3 2 39 3 4" xfId="8632" xr:uid="{00000000-0005-0000-0000-0000A6060000}"/>
    <cellStyle name="control table header 1 2 3 2 39 4" xfId="8633" xr:uid="{00000000-0005-0000-0000-0000A7060000}"/>
    <cellStyle name="control table header 1 2 3 2 4" xfId="409" xr:uid="{00000000-0005-0000-0000-0000A8060000}"/>
    <cellStyle name="control table header 1 2 3 2 4 2" xfId="8634" xr:uid="{00000000-0005-0000-0000-0000A9060000}"/>
    <cellStyle name="control table header 1 2 3 2 4 2 2" xfId="8635" xr:uid="{00000000-0005-0000-0000-0000AA060000}"/>
    <cellStyle name="control table header 1 2 3 2 4 2 3" xfId="8636" xr:uid="{00000000-0005-0000-0000-0000AB060000}"/>
    <cellStyle name="control table header 1 2 3 2 4 2 4" xfId="8637" xr:uid="{00000000-0005-0000-0000-0000AC060000}"/>
    <cellStyle name="control table header 1 2 3 2 4 3" xfId="8638" xr:uid="{00000000-0005-0000-0000-0000AD060000}"/>
    <cellStyle name="control table header 1 2 3 2 4 3 2" xfId="8639" xr:uid="{00000000-0005-0000-0000-0000AE060000}"/>
    <cellStyle name="control table header 1 2 3 2 4 3 3" xfId="8640" xr:uid="{00000000-0005-0000-0000-0000AF060000}"/>
    <cellStyle name="control table header 1 2 3 2 4 3 4" xfId="8641" xr:uid="{00000000-0005-0000-0000-0000B0060000}"/>
    <cellStyle name="control table header 1 2 3 2 4 4" xfId="8642" xr:uid="{00000000-0005-0000-0000-0000B1060000}"/>
    <cellStyle name="control table header 1 2 3 2 40" xfId="410" xr:uid="{00000000-0005-0000-0000-0000B2060000}"/>
    <cellStyle name="control table header 1 2 3 2 40 2" xfId="8643" xr:uid="{00000000-0005-0000-0000-0000B3060000}"/>
    <cellStyle name="control table header 1 2 3 2 40 2 2" xfId="8644" xr:uid="{00000000-0005-0000-0000-0000B4060000}"/>
    <cellStyle name="control table header 1 2 3 2 40 2 3" xfId="8645" xr:uid="{00000000-0005-0000-0000-0000B5060000}"/>
    <cellStyle name="control table header 1 2 3 2 40 2 4" xfId="8646" xr:uid="{00000000-0005-0000-0000-0000B6060000}"/>
    <cellStyle name="control table header 1 2 3 2 40 3" xfId="8647" xr:uid="{00000000-0005-0000-0000-0000B7060000}"/>
    <cellStyle name="control table header 1 2 3 2 40 3 2" xfId="8648" xr:uid="{00000000-0005-0000-0000-0000B8060000}"/>
    <cellStyle name="control table header 1 2 3 2 40 3 3" xfId="8649" xr:uid="{00000000-0005-0000-0000-0000B9060000}"/>
    <cellStyle name="control table header 1 2 3 2 40 3 4" xfId="8650" xr:uid="{00000000-0005-0000-0000-0000BA060000}"/>
    <cellStyle name="control table header 1 2 3 2 40 4" xfId="8651" xr:uid="{00000000-0005-0000-0000-0000BB060000}"/>
    <cellStyle name="control table header 1 2 3 2 41" xfId="411" xr:uid="{00000000-0005-0000-0000-0000BC060000}"/>
    <cellStyle name="control table header 1 2 3 2 41 2" xfId="8652" xr:uid="{00000000-0005-0000-0000-0000BD060000}"/>
    <cellStyle name="control table header 1 2 3 2 41 2 2" xfId="8653" xr:uid="{00000000-0005-0000-0000-0000BE060000}"/>
    <cellStyle name="control table header 1 2 3 2 41 2 3" xfId="8654" xr:uid="{00000000-0005-0000-0000-0000BF060000}"/>
    <cellStyle name="control table header 1 2 3 2 41 2 4" xfId="8655" xr:uid="{00000000-0005-0000-0000-0000C0060000}"/>
    <cellStyle name="control table header 1 2 3 2 41 3" xfId="8656" xr:uid="{00000000-0005-0000-0000-0000C1060000}"/>
    <cellStyle name="control table header 1 2 3 2 41 3 2" xfId="8657" xr:uid="{00000000-0005-0000-0000-0000C2060000}"/>
    <cellStyle name="control table header 1 2 3 2 41 3 3" xfId="8658" xr:uid="{00000000-0005-0000-0000-0000C3060000}"/>
    <cellStyle name="control table header 1 2 3 2 41 3 4" xfId="8659" xr:uid="{00000000-0005-0000-0000-0000C4060000}"/>
    <cellStyle name="control table header 1 2 3 2 41 4" xfId="8660" xr:uid="{00000000-0005-0000-0000-0000C5060000}"/>
    <cellStyle name="control table header 1 2 3 2 42" xfId="412" xr:uid="{00000000-0005-0000-0000-0000C6060000}"/>
    <cellStyle name="control table header 1 2 3 2 42 2" xfId="8661" xr:uid="{00000000-0005-0000-0000-0000C7060000}"/>
    <cellStyle name="control table header 1 2 3 2 42 2 2" xfId="8662" xr:uid="{00000000-0005-0000-0000-0000C8060000}"/>
    <cellStyle name="control table header 1 2 3 2 42 2 3" xfId="8663" xr:uid="{00000000-0005-0000-0000-0000C9060000}"/>
    <cellStyle name="control table header 1 2 3 2 42 2 4" xfId="8664" xr:uid="{00000000-0005-0000-0000-0000CA060000}"/>
    <cellStyle name="control table header 1 2 3 2 42 3" xfId="8665" xr:uid="{00000000-0005-0000-0000-0000CB060000}"/>
    <cellStyle name="control table header 1 2 3 2 42 3 2" xfId="8666" xr:uid="{00000000-0005-0000-0000-0000CC060000}"/>
    <cellStyle name="control table header 1 2 3 2 42 3 3" xfId="8667" xr:uid="{00000000-0005-0000-0000-0000CD060000}"/>
    <cellStyle name="control table header 1 2 3 2 42 3 4" xfId="8668" xr:uid="{00000000-0005-0000-0000-0000CE060000}"/>
    <cellStyle name="control table header 1 2 3 2 42 4" xfId="8669" xr:uid="{00000000-0005-0000-0000-0000CF060000}"/>
    <cellStyle name="control table header 1 2 3 2 43" xfId="413" xr:uid="{00000000-0005-0000-0000-0000D0060000}"/>
    <cellStyle name="control table header 1 2 3 2 43 2" xfId="8670" xr:uid="{00000000-0005-0000-0000-0000D1060000}"/>
    <cellStyle name="control table header 1 2 3 2 43 2 2" xfId="8671" xr:uid="{00000000-0005-0000-0000-0000D2060000}"/>
    <cellStyle name="control table header 1 2 3 2 43 2 3" xfId="8672" xr:uid="{00000000-0005-0000-0000-0000D3060000}"/>
    <cellStyle name="control table header 1 2 3 2 43 2 4" xfId="8673" xr:uid="{00000000-0005-0000-0000-0000D4060000}"/>
    <cellStyle name="control table header 1 2 3 2 43 3" xfId="8674" xr:uid="{00000000-0005-0000-0000-0000D5060000}"/>
    <cellStyle name="control table header 1 2 3 2 43 3 2" xfId="8675" xr:uid="{00000000-0005-0000-0000-0000D6060000}"/>
    <cellStyle name="control table header 1 2 3 2 43 3 3" xfId="8676" xr:uid="{00000000-0005-0000-0000-0000D7060000}"/>
    <cellStyle name="control table header 1 2 3 2 43 3 4" xfId="8677" xr:uid="{00000000-0005-0000-0000-0000D8060000}"/>
    <cellStyle name="control table header 1 2 3 2 43 4" xfId="8678" xr:uid="{00000000-0005-0000-0000-0000D9060000}"/>
    <cellStyle name="control table header 1 2 3 2 44" xfId="414" xr:uid="{00000000-0005-0000-0000-0000DA060000}"/>
    <cellStyle name="control table header 1 2 3 2 44 2" xfId="8679" xr:uid="{00000000-0005-0000-0000-0000DB060000}"/>
    <cellStyle name="control table header 1 2 3 2 44 2 2" xfId="8680" xr:uid="{00000000-0005-0000-0000-0000DC060000}"/>
    <cellStyle name="control table header 1 2 3 2 44 2 3" xfId="8681" xr:uid="{00000000-0005-0000-0000-0000DD060000}"/>
    <cellStyle name="control table header 1 2 3 2 44 2 4" xfId="8682" xr:uid="{00000000-0005-0000-0000-0000DE060000}"/>
    <cellStyle name="control table header 1 2 3 2 44 3" xfId="8683" xr:uid="{00000000-0005-0000-0000-0000DF060000}"/>
    <cellStyle name="control table header 1 2 3 2 44 3 2" xfId="8684" xr:uid="{00000000-0005-0000-0000-0000E0060000}"/>
    <cellStyle name="control table header 1 2 3 2 44 3 3" xfId="8685" xr:uid="{00000000-0005-0000-0000-0000E1060000}"/>
    <cellStyle name="control table header 1 2 3 2 44 3 4" xfId="8686" xr:uid="{00000000-0005-0000-0000-0000E2060000}"/>
    <cellStyle name="control table header 1 2 3 2 44 4" xfId="8687" xr:uid="{00000000-0005-0000-0000-0000E3060000}"/>
    <cellStyle name="control table header 1 2 3 2 45" xfId="8688" xr:uid="{00000000-0005-0000-0000-0000E4060000}"/>
    <cellStyle name="control table header 1 2 3 2 45 2" xfId="8689" xr:uid="{00000000-0005-0000-0000-0000E5060000}"/>
    <cellStyle name="control table header 1 2 3 2 45 3" xfId="8690" xr:uid="{00000000-0005-0000-0000-0000E6060000}"/>
    <cellStyle name="control table header 1 2 3 2 45 4" xfId="8691" xr:uid="{00000000-0005-0000-0000-0000E7060000}"/>
    <cellStyle name="control table header 1 2 3 2 46" xfId="8692" xr:uid="{00000000-0005-0000-0000-0000E8060000}"/>
    <cellStyle name="control table header 1 2 3 2 46 2" xfId="8693" xr:uid="{00000000-0005-0000-0000-0000E9060000}"/>
    <cellStyle name="control table header 1 2 3 2 46 3" xfId="8694" xr:uid="{00000000-0005-0000-0000-0000EA060000}"/>
    <cellStyle name="control table header 1 2 3 2 46 4" xfId="8695" xr:uid="{00000000-0005-0000-0000-0000EB060000}"/>
    <cellStyle name="control table header 1 2 3 2 47" xfId="8696" xr:uid="{00000000-0005-0000-0000-0000EC060000}"/>
    <cellStyle name="control table header 1 2 3 2 47 2" xfId="8697" xr:uid="{00000000-0005-0000-0000-0000ED060000}"/>
    <cellStyle name="control table header 1 2 3 2 47 3" xfId="8698" xr:uid="{00000000-0005-0000-0000-0000EE060000}"/>
    <cellStyle name="control table header 1 2 3 2 47 4" xfId="8699" xr:uid="{00000000-0005-0000-0000-0000EF060000}"/>
    <cellStyle name="control table header 1 2 3 2 5" xfId="415" xr:uid="{00000000-0005-0000-0000-0000F0060000}"/>
    <cellStyle name="control table header 1 2 3 2 5 2" xfId="8700" xr:uid="{00000000-0005-0000-0000-0000F1060000}"/>
    <cellStyle name="control table header 1 2 3 2 5 2 2" xfId="8701" xr:uid="{00000000-0005-0000-0000-0000F2060000}"/>
    <cellStyle name="control table header 1 2 3 2 5 2 3" xfId="8702" xr:uid="{00000000-0005-0000-0000-0000F3060000}"/>
    <cellStyle name="control table header 1 2 3 2 5 2 4" xfId="8703" xr:uid="{00000000-0005-0000-0000-0000F4060000}"/>
    <cellStyle name="control table header 1 2 3 2 5 3" xfId="8704" xr:uid="{00000000-0005-0000-0000-0000F5060000}"/>
    <cellStyle name="control table header 1 2 3 2 5 3 2" xfId="8705" xr:uid="{00000000-0005-0000-0000-0000F6060000}"/>
    <cellStyle name="control table header 1 2 3 2 5 3 3" xfId="8706" xr:uid="{00000000-0005-0000-0000-0000F7060000}"/>
    <cellStyle name="control table header 1 2 3 2 5 3 4" xfId="8707" xr:uid="{00000000-0005-0000-0000-0000F8060000}"/>
    <cellStyle name="control table header 1 2 3 2 5 4" xfId="8708" xr:uid="{00000000-0005-0000-0000-0000F9060000}"/>
    <cellStyle name="control table header 1 2 3 2 6" xfId="416" xr:uid="{00000000-0005-0000-0000-0000FA060000}"/>
    <cellStyle name="control table header 1 2 3 2 6 2" xfId="8709" xr:uid="{00000000-0005-0000-0000-0000FB060000}"/>
    <cellStyle name="control table header 1 2 3 2 6 2 2" xfId="8710" xr:uid="{00000000-0005-0000-0000-0000FC060000}"/>
    <cellStyle name="control table header 1 2 3 2 6 2 3" xfId="8711" xr:uid="{00000000-0005-0000-0000-0000FD060000}"/>
    <cellStyle name="control table header 1 2 3 2 6 2 4" xfId="8712" xr:uid="{00000000-0005-0000-0000-0000FE060000}"/>
    <cellStyle name="control table header 1 2 3 2 6 3" xfId="8713" xr:uid="{00000000-0005-0000-0000-0000FF060000}"/>
    <cellStyle name="control table header 1 2 3 2 6 3 2" xfId="8714" xr:uid="{00000000-0005-0000-0000-000000070000}"/>
    <cellStyle name="control table header 1 2 3 2 6 3 3" xfId="8715" xr:uid="{00000000-0005-0000-0000-000001070000}"/>
    <cellStyle name="control table header 1 2 3 2 6 3 4" xfId="8716" xr:uid="{00000000-0005-0000-0000-000002070000}"/>
    <cellStyle name="control table header 1 2 3 2 6 4" xfId="8717" xr:uid="{00000000-0005-0000-0000-000003070000}"/>
    <cellStyle name="control table header 1 2 3 2 7" xfId="417" xr:uid="{00000000-0005-0000-0000-000004070000}"/>
    <cellStyle name="control table header 1 2 3 2 7 2" xfId="8718" xr:uid="{00000000-0005-0000-0000-000005070000}"/>
    <cellStyle name="control table header 1 2 3 2 7 2 2" xfId="8719" xr:uid="{00000000-0005-0000-0000-000006070000}"/>
    <cellStyle name="control table header 1 2 3 2 7 2 3" xfId="8720" xr:uid="{00000000-0005-0000-0000-000007070000}"/>
    <cellStyle name="control table header 1 2 3 2 7 2 4" xfId="8721" xr:uid="{00000000-0005-0000-0000-000008070000}"/>
    <cellStyle name="control table header 1 2 3 2 7 3" xfId="8722" xr:uid="{00000000-0005-0000-0000-000009070000}"/>
    <cellStyle name="control table header 1 2 3 2 7 3 2" xfId="8723" xr:uid="{00000000-0005-0000-0000-00000A070000}"/>
    <cellStyle name="control table header 1 2 3 2 7 3 3" xfId="8724" xr:uid="{00000000-0005-0000-0000-00000B070000}"/>
    <cellStyle name="control table header 1 2 3 2 7 3 4" xfId="8725" xr:uid="{00000000-0005-0000-0000-00000C070000}"/>
    <cellStyle name="control table header 1 2 3 2 7 4" xfId="8726" xr:uid="{00000000-0005-0000-0000-00000D070000}"/>
    <cellStyle name="control table header 1 2 3 2 8" xfId="418" xr:uid="{00000000-0005-0000-0000-00000E070000}"/>
    <cellStyle name="control table header 1 2 3 2 8 2" xfId="8727" xr:uid="{00000000-0005-0000-0000-00000F070000}"/>
    <cellStyle name="control table header 1 2 3 2 8 2 2" xfId="8728" xr:uid="{00000000-0005-0000-0000-000010070000}"/>
    <cellStyle name="control table header 1 2 3 2 8 2 3" xfId="8729" xr:uid="{00000000-0005-0000-0000-000011070000}"/>
    <cellStyle name="control table header 1 2 3 2 8 2 4" xfId="8730" xr:uid="{00000000-0005-0000-0000-000012070000}"/>
    <cellStyle name="control table header 1 2 3 2 8 3" xfId="8731" xr:uid="{00000000-0005-0000-0000-000013070000}"/>
    <cellStyle name="control table header 1 2 3 2 8 3 2" xfId="8732" xr:uid="{00000000-0005-0000-0000-000014070000}"/>
    <cellStyle name="control table header 1 2 3 2 8 3 3" xfId="8733" xr:uid="{00000000-0005-0000-0000-000015070000}"/>
    <cellStyle name="control table header 1 2 3 2 8 3 4" xfId="8734" xr:uid="{00000000-0005-0000-0000-000016070000}"/>
    <cellStyle name="control table header 1 2 3 2 8 4" xfId="8735" xr:uid="{00000000-0005-0000-0000-000017070000}"/>
    <cellStyle name="control table header 1 2 3 2 9" xfId="419" xr:uid="{00000000-0005-0000-0000-000018070000}"/>
    <cellStyle name="control table header 1 2 3 2 9 2" xfId="8736" xr:uid="{00000000-0005-0000-0000-000019070000}"/>
    <cellStyle name="control table header 1 2 3 2 9 2 2" xfId="8737" xr:uid="{00000000-0005-0000-0000-00001A070000}"/>
    <cellStyle name="control table header 1 2 3 2 9 2 3" xfId="8738" xr:uid="{00000000-0005-0000-0000-00001B070000}"/>
    <cellStyle name="control table header 1 2 3 2 9 2 4" xfId="8739" xr:uid="{00000000-0005-0000-0000-00001C070000}"/>
    <cellStyle name="control table header 1 2 3 2 9 3" xfId="8740" xr:uid="{00000000-0005-0000-0000-00001D070000}"/>
    <cellStyle name="control table header 1 2 3 2 9 3 2" xfId="8741" xr:uid="{00000000-0005-0000-0000-00001E070000}"/>
    <cellStyle name="control table header 1 2 3 2 9 3 3" xfId="8742" xr:uid="{00000000-0005-0000-0000-00001F070000}"/>
    <cellStyle name="control table header 1 2 3 2 9 3 4" xfId="8743" xr:uid="{00000000-0005-0000-0000-000020070000}"/>
    <cellStyle name="control table header 1 2 3 2 9 4" xfId="8744" xr:uid="{00000000-0005-0000-0000-000021070000}"/>
    <cellStyle name="control table header 1 2 3 20" xfId="420" xr:uid="{00000000-0005-0000-0000-000022070000}"/>
    <cellStyle name="control table header 1 2 3 20 2" xfId="8745" xr:uid="{00000000-0005-0000-0000-000023070000}"/>
    <cellStyle name="control table header 1 2 3 20 2 2" xfId="8746" xr:uid="{00000000-0005-0000-0000-000024070000}"/>
    <cellStyle name="control table header 1 2 3 20 2 3" xfId="8747" xr:uid="{00000000-0005-0000-0000-000025070000}"/>
    <cellStyle name="control table header 1 2 3 20 2 4" xfId="8748" xr:uid="{00000000-0005-0000-0000-000026070000}"/>
    <cellStyle name="control table header 1 2 3 20 3" xfId="8749" xr:uid="{00000000-0005-0000-0000-000027070000}"/>
    <cellStyle name="control table header 1 2 3 20 3 2" xfId="8750" xr:uid="{00000000-0005-0000-0000-000028070000}"/>
    <cellStyle name="control table header 1 2 3 20 3 3" xfId="8751" xr:uid="{00000000-0005-0000-0000-000029070000}"/>
    <cellStyle name="control table header 1 2 3 20 3 4" xfId="8752" xr:uid="{00000000-0005-0000-0000-00002A070000}"/>
    <cellStyle name="control table header 1 2 3 20 4" xfId="8753" xr:uid="{00000000-0005-0000-0000-00002B070000}"/>
    <cellStyle name="control table header 1 2 3 21" xfId="421" xr:uid="{00000000-0005-0000-0000-00002C070000}"/>
    <cellStyle name="control table header 1 2 3 21 2" xfId="8754" xr:uid="{00000000-0005-0000-0000-00002D070000}"/>
    <cellStyle name="control table header 1 2 3 21 2 2" xfId="8755" xr:uid="{00000000-0005-0000-0000-00002E070000}"/>
    <cellStyle name="control table header 1 2 3 21 2 3" xfId="8756" xr:uid="{00000000-0005-0000-0000-00002F070000}"/>
    <cellStyle name="control table header 1 2 3 21 2 4" xfId="8757" xr:uid="{00000000-0005-0000-0000-000030070000}"/>
    <cellStyle name="control table header 1 2 3 21 3" xfId="8758" xr:uid="{00000000-0005-0000-0000-000031070000}"/>
    <cellStyle name="control table header 1 2 3 21 3 2" xfId="8759" xr:uid="{00000000-0005-0000-0000-000032070000}"/>
    <cellStyle name="control table header 1 2 3 21 3 3" xfId="8760" xr:uid="{00000000-0005-0000-0000-000033070000}"/>
    <cellStyle name="control table header 1 2 3 21 3 4" xfId="8761" xr:uid="{00000000-0005-0000-0000-000034070000}"/>
    <cellStyle name="control table header 1 2 3 21 4" xfId="8762" xr:uid="{00000000-0005-0000-0000-000035070000}"/>
    <cellStyle name="control table header 1 2 3 22" xfId="422" xr:uid="{00000000-0005-0000-0000-000036070000}"/>
    <cellStyle name="control table header 1 2 3 22 2" xfId="8763" xr:uid="{00000000-0005-0000-0000-000037070000}"/>
    <cellStyle name="control table header 1 2 3 22 2 2" xfId="8764" xr:uid="{00000000-0005-0000-0000-000038070000}"/>
    <cellStyle name="control table header 1 2 3 22 2 3" xfId="8765" xr:uid="{00000000-0005-0000-0000-000039070000}"/>
    <cellStyle name="control table header 1 2 3 22 2 4" xfId="8766" xr:uid="{00000000-0005-0000-0000-00003A070000}"/>
    <cellStyle name="control table header 1 2 3 22 3" xfId="8767" xr:uid="{00000000-0005-0000-0000-00003B070000}"/>
    <cellStyle name="control table header 1 2 3 22 3 2" xfId="8768" xr:uid="{00000000-0005-0000-0000-00003C070000}"/>
    <cellStyle name="control table header 1 2 3 22 3 3" xfId="8769" xr:uid="{00000000-0005-0000-0000-00003D070000}"/>
    <cellStyle name="control table header 1 2 3 22 3 4" xfId="8770" xr:uid="{00000000-0005-0000-0000-00003E070000}"/>
    <cellStyle name="control table header 1 2 3 22 4" xfId="8771" xr:uid="{00000000-0005-0000-0000-00003F070000}"/>
    <cellStyle name="control table header 1 2 3 23" xfId="423" xr:uid="{00000000-0005-0000-0000-000040070000}"/>
    <cellStyle name="control table header 1 2 3 23 2" xfId="8772" xr:uid="{00000000-0005-0000-0000-000041070000}"/>
    <cellStyle name="control table header 1 2 3 23 2 2" xfId="8773" xr:uid="{00000000-0005-0000-0000-000042070000}"/>
    <cellStyle name="control table header 1 2 3 23 2 3" xfId="8774" xr:uid="{00000000-0005-0000-0000-000043070000}"/>
    <cellStyle name="control table header 1 2 3 23 2 4" xfId="8775" xr:uid="{00000000-0005-0000-0000-000044070000}"/>
    <cellStyle name="control table header 1 2 3 23 3" xfId="8776" xr:uid="{00000000-0005-0000-0000-000045070000}"/>
    <cellStyle name="control table header 1 2 3 23 3 2" xfId="8777" xr:uid="{00000000-0005-0000-0000-000046070000}"/>
    <cellStyle name="control table header 1 2 3 23 3 3" xfId="8778" xr:uid="{00000000-0005-0000-0000-000047070000}"/>
    <cellStyle name="control table header 1 2 3 23 3 4" xfId="8779" xr:uid="{00000000-0005-0000-0000-000048070000}"/>
    <cellStyle name="control table header 1 2 3 23 4" xfId="8780" xr:uid="{00000000-0005-0000-0000-000049070000}"/>
    <cellStyle name="control table header 1 2 3 24" xfId="424" xr:uid="{00000000-0005-0000-0000-00004A070000}"/>
    <cellStyle name="control table header 1 2 3 24 2" xfId="8781" xr:uid="{00000000-0005-0000-0000-00004B070000}"/>
    <cellStyle name="control table header 1 2 3 24 2 2" xfId="8782" xr:uid="{00000000-0005-0000-0000-00004C070000}"/>
    <cellStyle name="control table header 1 2 3 24 2 3" xfId="8783" xr:uid="{00000000-0005-0000-0000-00004D070000}"/>
    <cellStyle name="control table header 1 2 3 24 2 4" xfId="8784" xr:uid="{00000000-0005-0000-0000-00004E070000}"/>
    <cellStyle name="control table header 1 2 3 24 3" xfId="8785" xr:uid="{00000000-0005-0000-0000-00004F070000}"/>
    <cellStyle name="control table header 1 2 3 24 3 2" xfId="8786" xr:uid="{00000000-0005-0000-0000-000050070000}"/>
    <cellStyle name="control table header 1 2 3 24 3 3" xfId="8787" xr:uid="{00000000-0005-0000-0000-000051070000}"/>
    <cellStyle name="control table header 1 2 3 24 3 4" xfId="8788" xr:uid="{00000000-0005-0000-0000-000052070000}"/>
    <cellStyle name="control table header 1 2 3 24 4" xfId="8789" xr:uid="{00000000-0005-0000-0000-000053070000}"/>
    <cellStyle name="control table header 1 2 3 25" xfId="425" xr:uid="{00000000-0005-0000-0000-000054070000}"/>
    <cellStyle name="control table header 1 2 3 25 2" xfId="8790" xr:uid="{00000000-0005-0000-0000-000055070000}"/>
    <cellStyle name="control table header 1 2 3 25 2 2" xfId="8791" xr:uid="{00000000-0005-0000-0000-000056070000}"/>
    <cellStyle name="control table header 1 2 3 25 2 3" xfId="8792" xr:uid="{00000000-0005-0000-0000-000057070000}"/>
    <cellStyle name="control table header 1 2 3 25 2 4" xfId="8793" xr:uid="{00000000-0005-0000-0000-000058070000}"/>
    <cellStyle name="control table header 1 2 3 25 3" xfId="8794" xr:uid="{00000000-0005-0000-0000-000059070000}"/>
    <cellStyle name="control table header 1 2 3 25 3 2" xfId="8795" xr:uid="{00000000-0005-0000-0000-00005A070000}"/>
    <cellStyle name="control table header 1 2 3 25 3 3" xfId="8796" xr:uid="{00000000-0005-0000-0000-00005B070000}"/>
    <cellStyle name="control table header 1 2 3 25 3 4" xfId="8797" xr:uid="{00000000-0005-0000-0000-00005C070000}"/>
    <cellStyle name="control table header 1 2 3 25 4" xfId="8798" xr:uid="{00000000-0005-0000-0000-00005D070000}"/>
    <cellStyle name="control table header 1 2 3 26" xfId="426" xr:uid="{00000000-0005-0000-0000-00005E070000}"/>
    <cellStyle name="control table header 1 2 3 26 2" xfId="8799" xr:uid="{00000000-0005-0000-0000-00005F070000}"/>
    <cellStyle name="control table header 1 2 3 26 2 2" xfId="8800" xr:uid="{00000000-0005-0000-0000-000060070000}"/>
    <cellStyle name="control table header 1 2 3 26 2 3" xfId="8801" xr:uid="{00000000-0005-0000-0000-000061070000}"/>
    <cellStyle name="control table header 1 2 3 26 2 4" xfId="8802" xr:uid="{00000000-0005-0000-0000-000062070000}"/>
    <cellStyle name="control table header 1 2 3 26 3" xfId="8803" xr:uid="{00000000-0005-0000-0000-000063070000}"/>
    <cellStyle name="control table header 1 2 3 26 3 2" xfId="8804" xr:uid="{00000000-0005-0000-0000-000064070000}"/>
    <cellStyle name="control table header 1 2 3 26 3 3" xfId="8805" xr:uid="{00000000-0005-0000-0000-000065070000}"/>
    <cellStyle name="control table header 1 2 3 26 3 4" xfId="8806" xr:uid="{00000000-0005-0000-0000-000066070000}"/>
    <cellStyle name="control table header 1 2 3 26 4" xfId="8807" xr:uid="{00000000-0005-0000-0000-000067070000}"/>
    <cellStyle name="control table header 1 2 3 27" xfId="427" xr:uid="{00000000-0005-0000-0000-000068070000}"/>
    <cellStyle name="control table header 1 2 3 27 2" xfId="8808" xr:uid="{00000000-0005-0000-0000-000069070000}"/>
    <cellStyle name="control table header 1 2 3 27 2 2" xfId="8809" xr:uid="{00000000-0005-0000-0000-00006A070000}"/>
    <cellStyle name="control table header 1 2 3 27 2 3" xfId="8810" xr:uid="{00000000-0005-0000-0000-00006B070000}"/>
    <cellStyle name="control table header 1 2 3 27 2 4" xfId="8811" xr:uid="{00000000-0005-0000-0000-00006C070000}"/>
    <cellStyle name="control table header 1 2 3 27 3" xfId="8812" xr:uid="{00000000-0005-0000-0000-00006D070000}"/>
    <cellStyle name="control table header 1 2 3 27 3 2" xfId="8813" xr:uid="{00000000-0005-0000-0000-00006E070000}"/>
    <cellStyle name="control table header 1 2 3 27 3 3" xfId="8814" xr:uid="{00000000-0005-0000-0000-00006F070000}"/>
    <cellStyle name="control table header 1 2 3 27 3 4" xfId="8815" xr:uid="{00000000-0005-0000-0000-000070070000}"/>
    <cellStyle name="control table header 1 2 3 27 4" xfId="8816" xr:uid="{00000000-0005-0000-0000-000071070000}"/>
    <cellStyle name="control table header 1 2 3 28" xfId="428" xr:uid="{00000000-0005-0000-0000-000072070000}"/>
    <cellStyle name="control table header 1 2 3 28 2" xfId="8817" xr:uid="{00000000-0005-0000-0000-000073070000}"/>
    <cellStyle name="control table header 1 2 3 28 2 2" xfId="8818" xr:uid="{00000000-0005-0000-0000-000074070000}"/>
    <cellStyle name="control table header 1 2 3 28 2 3" xfId="8819" xr:uid="{00000000-0005-0000-0000-000075070000}"/>
    <cellStyle name="control table header 1 2 3 28 2 4" xfId="8820" xr:uid="{00000000-0005-0000-0000-000076070000}"/>
    <cellStyle name="control table header 1 2 3 28 3" xfId="8821" xr:uid="{00000000-0005-0000-0000-000077070000}"/>
    <cellStyle name="control table header 1 2 3 28 3 2" xfId="8822" xr:uid="{00000000-0005-0000-0000-000078070000}"/>
    <cellStyle name="control table header 1 2 3 28 3 3" xfId="8823" xr:uid="{00000000-0005-0000-0000-000079070000}"/>
    <cellStyle name="control table header 1 2 3 28 3 4" xfId="8824" xr:uid="{00000000-0005-0000-0000-00007A070000}"/>
    <cellStyle name="control table header 1 2 3 28 4" xfId="8825" xr:uid="{00000000-0005-0000-0000-00007B070000}"/>
    <cellStyle name="control table header 1 2 3 29" xfId="429" xr:uid="{00000000-0005-0000-0000-00007C070000}"/>
    <cellStyle name="control table header 1 2 3 29 2" xfId="8826" xr:uid="{00000000-0005-0000-0000-00007D070000}"/>
    <cellStyle name="control table header 1 2 3 29 2 2" xfId="8827" xr:uid="{00000000-0005-0000-0000-00007E070000}"/>
    <cellStyle name="control table header 1 2 3 29 2 3" xfId="8828" xr:uid="{00000000-0005-0000-0000-00007F070000}"/>
    <cellStyle name="control table header 1 2 3 29 2 4" xfId="8829" xr:uid="{00000000-0005-0000-0000-000080070000}"/>
    <cellStyle name="control table header 1 2 3 29 3" xfId="8830" xr:uid="{00000000-0005-0000-0000-000081070000}"/>
    <cellStyle name="control table header 1 2 3 29 3 2" xfId="8831" xr:uid="{00000000-0005-0000-0000-000082070000}"/>
    <cellStyle name="control table header 1 2 3 29 3 3" xfId="8832" xr:uid="{00000000-0005-0000-0000-000083070000}"/>
    <cellStyle name="control table header 1 2 3 29 3 4" xfId="8833" xr:uid="{00000000-0005-0000-0000-000084070000}"/>
    <cellStyle name="control table header 1 2 3 29 4" xfId="8834" xr:uid="{00000000-0005-0000-0000-000085070000}"/>
    <cellStyle name="control table header 1 2 3 3" xfId="430" xr:uid="{00000000-0005-0000-0000-000086070000}"/>
    <cellStyle name="control table header 1 2 3 3 2" xfId="8835" xr:uid="{00000000-0005-0000-0000-000087070000}"/>
    <cellStyle name="control table header 1 2 3 3 2 2" xfId="8836" xr:uid="{00000000-0005-0000-0000-000088070000}"/>
    <cellStyle name="control table header 1 2 3 3 2 3" xfId="8837" xr:uid="{00000000-0005-0000-0000-000089070000}"/>
    <cellStyle name="control table header 1 2 3 3 2 4" xfId="8838" xr:uid="{00000000-0005-0000-0000-00008A070000}"/>
    <cellStyle name="control table header 1 2 3 3 3" xfId="8839" xr:uid="{00000000-0005-0000-0000-00008B070000}"/>
    <cellStyle name="control table header 1 2 3 3 3 2" xfId="8840" xr:uid="{00000000-0005-0000-0000-00008C070000}"/>
    <cellStyle name="control table header 1 2 3 3 3 3" xfId="8841" xr:uid="{00000000-0005-0000-0000-00008D070000}"/>
    <cellStyle name="control table header 1 2 3 3 3 4" xfId="8842" xr:uid="{00000000-0005-0000-0000-00008E070000}"/>
    <cellStyle name="control table header 1 2 3 3 4" xfId="8843" xr:uid="{00000000-0005-0000-0000-00008F070000}"/>
    <cellStyle name="control table header 1 2 3 30" xfId="431" xr:uid="{00000000-0005-0000-0000-000090070000}"/>
    <cellStyle name="control table header 1 2 3 30 2" xfId="8844" xr:uid="{00000000-0005-0000-0000-000091070000}"/>
    <cellStyle name="control table header 1 2 3 30 2 2" xfId="8845" xr:uid="{00000000-0005-0000-0000-000092070000}"/>
    <cellStyle name="control table header 1 2 3 30 2 3" xfId="8846" xr:uid="{00000000-0005-0000-0000-000093070000}"/>
    <cellStyle name="control table header 1 2 3 30 2 4" xfId="8847" xr:uid="{00000000-0005-0000-0000-000094070000}"/>
    <cellStyle name="control table header 1 2 3 30 3" xfId="8848" xr:uid="{00000000-0005-0000-0000-000095070000}"/>
    <cellStyle name="control table header 1 2 3 30 3 2" xfId="8849" xr:uid="{00000000-0005-0000-0000-000096070000}"/>
    <cellStyle name="control table header 1 2 3 30 3 3" xfId="8850" xr:uid="{00000000-0005-0000-0000-000097070000}"/>
    <cellStyle name="control table header 1 2 3 30 3 4" xfId="8851" xr:uid="{00000000-0005-0000-0000-000098070000}"/>
    <cellStyle name="control table header 1 2 3 30 4" xfId="8852" xr:uid="{00000000-0005-0000-0000-000099070000}"/>
    <cellStyle name="control table header 1 2 3 31" xfId="432" xr:uid="{00000000-0005-0000-0000-00009A070000}"/>
    <cellStyle name="control table header 1 2 3 31 2" xfId="8853" xr:uid="{00000000-0005-0000-0000-00009B070000}"/>
    <cellStyle name="control table header 1 2 3 31 2 2" xfId="8854" xr:uid="{00000000-0005-0000-0000-00009C070000}"/>
    <cellStyle name="control table header 1 2 3 31 2 3" xfId="8855" xr:uid="{00000000-0005-0000-0000-00009D070000}"/>
    <cellStyle name="control table header 1 2 3 31 2 4" xfId="8856" xr:uid="{00000000-0005-0000-0000-00009E070000}"/>
    <cellStyle name="control table header 1 2 3 31 3" xfId="8857" xr:uid="{00000000-0005-0000-0000-00009F070000}"/>
    <cellStyle name="control table header 1 2 3 31 3 2" xfId="8858" xr:uid="{00000000-0005-0000-0000-0000A0070000}"/>
    <cellStyle name="control table header 1 2 3 31 3 3" xfId="8859" xr:uid="{00000000-0005-0000-0000-0000A1070000}"/>
    <cellStyle name="control table header 1 2 3 31 3 4" xfId="8860" xr:uid="{00000000-0005-0000-0000-0000A2070000}"/>
    <cellStyle name="control table header 1 2 3 31 4" xfId="8861" xr:uid="{00000000-0005-0000-0000-0000A3070000}"/>
    <cellStyle name="control table header 1 2 3 32" xfId="433" xr:uid="{00000000-0005-0000-0000-0000A4070000}"/>
    <cellStyle name="control table header 1 2 3 32 2" xfId="8862" xr:uid="{00000000-0005-0000-0000-0000A5070000}"/>
    <cellStyle name="control table header 1 2 3 32 2 2" xfId="8863" xr:uid="{00000000-0005-0000-0000-0000A6070000}"/>
    <cellStyle name="control table header 1 2 3 32 2 3" xfId="8864" xr:uid="{00000000-0005-0000-0000-0000A7070000}"/>
    <cellStyle name="control table header 1 2 3 32 2 4" xfId="8865" xr:uid="{00000000-0005-0000-0000-0000A8070000}"/>
    <cellStyle name="control table header 1 2 3 32 3" xfId="8866" xr:uid="{00000000-0005-0000-0000-0000A9070000}"/>
    <cellStyle name="control table header 1 2 3 32 3 2" xfId="8867" xr:uid="{00000000-0005-0000-0000-0000AA070000}"/>
    <cellStyle name="control table header 1 2 3 32 3 3" xfId="8868" xr:uid="{00000000-0005-0000-0000-0000AB070000}"/>
    <cellStyle name="control table header 1 2 3 32 3 4" xfId="8869" xr:uid="{00000000-0005-0000-0000-0000AC070000}"/>
    <cellStyle name="control table header 1 2 3 32 4" xfId="8870" xr:uid="{00000000-0005-0000-0000-0000AD070000}"/>
    <cellStyle name="control table header 1 2 3 33" xfId="434" xr:uid="{00000000-0005-0000-0000-0000AE070000}"/>
    <cellStyle name="control table header 1 2 3 33 2" xfId="8871" xr:uid="{00000000-0005-0000-0000-0000AF070000}"/>
    <cellStyle name="control table header 1 2 3 33 2 2" xfId="8872" xr:uid="{00000000-0005-0000-0000-0000B0070000}"/>
    <cellStyle name="control table header 1 2 3 33 2 3" xfId="8873" xr:uid="{00000000-0005-0000-0000-0000B1070000}"/>
    <cellStyle name="control table header 1 2 3 33 2 4" xfId="8874" xr:uid="{00000000-0005-0000-0000-0000B2070000}"/>
    <cellStyle name="control table header 1 2 3 33 3" xfId="8875" xr:uid="{00000000-0005-0000-0000-0000B3070000}"/>
    <cellStyle name="control table header 1 2 3 33 3 2" xfId="8876" xr:uid="{00000000-0005-0000-0000-0000B4070000}"/>
    <cellStyle name="control table header 1 2 3 33 3 3" xfId="8877" xr:uid="{00000000-0005-0000-0000-0000B5070000}"/>
    <cellStyle name="control table header 1 2 3 33 3 4" xfId="8878" xr:uid="{00000000-0005-0000-0000-0000B6070000}"/>
    <cellStyle name="control table header 1 2 3 33 4" xfId="8879" xr:uid="{00000000-0005-0000-0000-0000B7070000}"/>
    <cellStyle name="control table header 1 2 3 34" xfId="435" xr:uid="{00000000-0005-0000-0000-0000B8070000}"/>
    <cellStyle name="control table header 1 2 3 34 2" xfId="8880" xr:uid="{00000000-0005-0000-0000-0000B9070000}"/>
    <cellStyle name="control table header 1 2 3 34 2 2" xfId="8881" xr:uid="{00000000-0005-0000-0000-0000BA070000}"/>
    <cellStyle name="control table header 1 2 3 34 2 3" xfId="8882" xr:uid="{00000000-0005-0000-0000-0000BB070000}"/>
    <cellStyle name="control table header 1 2 3 34 2 4" xfId="8883" xr:uid="{00000000-0005-0000-0000-0000BC070000}"/>
    <cellStyle name="control table header 1 2 3 34 3" xfId="8884" xr:uid="{00000000-0005-0000-0000-0000BD070000}"/>
    <cellStyle name="control table header 1 2 3 34 3 2" xfId="8885" xr:uid="{00000000-0005-0000-0000-0000BE070000}"/>
    <cellStyle name="control table header 1 2 3 34 3 3" xfId="8886" xr:uid="{00000000-0005-0000-0000-0000BF070000}"/>
    <cellStyle name="control table header 1 2 3 34 3 4" xfId="8887" xr:uid="{00000000-0005-0000-0000-0000C0070000}"/>
    <cellStyle name="control table header 1 2 3 34 4" xfId="8888" xr:uid="{00000000-0005-0000-0000-0000C1070000}"/>
    <cellStyle name="control table header 1 2 3 35" xfId="436" xr:uid="{00000000-0005-0000-0000-0000C2070000}"/>
    <cellStyle name="control table header 1 2 3 35 2" xfId="8889" xr:uid="{00000000-0005-0000-0000-0000C3070000}"/>
    <cellStyle name="control table header 1 2 3 35 2 2" xfId="8890" xr:uid="{00000000-0005-0000-0000-0000C4070000}"/>
    <cellStyle name="control table header 1 2 3 35 2 3" xfId="8891" xr:uid="{00000000-0005-0000-0000-0000C5070000}"/>
    <cellStyle name="control table header 1 2 3 35 2 4" xfId="8892" xr:uid="{00000000-0005-0000-0000-0000C6070000}"/>
    <cellStyle name="control table header 1 2 3 35 3" xfId="8893" xr:uid="{00000000-0005-0000-0000-0000C7070000}"/>
    <cellStyle name="control table header 1 2 3 35 3 2" xfId="8894" xr:uid="{00000000-0005-0000-0000-0000C8070000}"/>
    <cellStyle name="control table header 1 2 3 35 3 3" xfId="8895" xr:uid="{00000000-0005-0000-0000-0000C9070000}"/>
    <cellStyle name="control table header 1 2 3 35 3 4" xfId="8896" xr:uid="{00000000-0005-0000-0000-0000CA070000}"/>
    <cellStyle name="control table header 1 2 3 35 4" xfId="8897" xr:uid="{00000000-0005-0000-0000-0000CB070000}"/>
    <cellStyle name="control table header 1 2 3 36" xfId="437" xr:uid="{00000000-0005-0000-0000-0000CC070000}"/>
    <cellStyle name="control table header 1 2 3 36 2" xfId="8898" xr:uid="{00000000-0005-0000-0000-0000CD070000}"/>
    <cellStyle name="control table header 1 2 3 36 2 2" xfId="8899" xr:uid="{00000000-0005-0000-0000-0000CE070000}"/>
    <cellStyle name="control table header 1 2 3 36 2 3" xfId="8900" xr:uid="{00000000-0005-0000-0000-0000CF070000}"/>
    <cellStyle name="control table header 1 2 3 36 2 4" xfId="8901" xr:uid="{00000000-0005-0000-0000-0000D0070000}"/>
    <cellStyle name="control table header 1 2 3 36 3" xfId="8902" xr:uid="{00000000-0005-0000-0000-0000D1070000}"/>
    <cellStyle name="control table header 1 2 3 36 3 2" xfId="8903" xr:uid="{00000000-0005-0000-0000-0000D2070000}"/>
    <cellStyle name="control table header 1 2 3 36 3 3" xfId="8904" xr:uid="{00000000-0005-0000-0000-0000D3070000}"/>
    <cellStyle name="control table header 1 2 3 36 3 4" xfId="8905" xr:uid="{00000000-0005-0000-0000-0000D4070000}"/>
    <cellStyle name="control table header 1 2 3 36 4" xfId="8906" xr:uid="{00000000-0005-0000-0000-0000D5070000}"/>
    <cellStyle name="control table header 1 2 3 37" xfId="438" xr:uid="{00000000-0005-0000-0000-0000D6070000}"/>
    <cellStyle name="control table header 1 2 3 37 2" xfId="8907" xr:uid="{00000000-0005-0000-0000-0000D7070000}"/>
    <cellStyle name="control table header 1 2 3 37 2 2" xfId="8908" xr:uid="{00000000-0005-0000-0000-0000D8070000}"/>
    <cellStyle name="control table header 1 2 3 37 2 3" xfId="8909" xr:uid="{00000000-0005-0000-0000-0000D9070000}"/>
    <cellStyle name="control table header 1 2 3 37 2 4" xfId="8910" xr:uid="{00000000-0005-0000-0000-0000DA070000}"/>
    <cellStyle name="control table header 1 2 3 37 3" xfId="8911" xr:uid="{00000000-0005-0000-0000-0000DB070000}"/>
    <cellStyle name="control table header 1 2 3 37 3 2" xfId="8912" xr:uid="{00000000-0005-0000-0000-0000DC070000}"/>
    <cellStyle name="control table header 1 2 3 37 3 3" xfId="8913" xr:uid="{00000000-0005-0000-0000-0000DD070000}"/>
    <cellStyle name="control table header 1 2 3 37 3 4" xfId="8914" xr:uid="{00000000-0005-0000-0000-0000DE070000}"/>
    <cellStyle name="control table header 1 2 3 37 4" xfId="8915" xr:uid="{00000000-0005-0000-0000-0000DF070000}"/>
    <cellStyle name="control table header 1 2 3 38" xfId="439" xr:uid="{00000000-0005-0000-0000-0000E0070000}"/>
    <cellStyle name="control table header 1 2 3 38 2" xfId="8916" xr:uid="{00000000-0005-0000-0000-0000E1070000}"/>
    <cellStyle name="control table header 1 2 3 38 2 2" xfId="8917" xr:uid="{00000000-0005-0000-0000-0000E2070000}"/>
    <cellStyle name="control table header 1 2 3 38 2 3" xfId="8918" xr:uid="{00000000-0005-0000-0000-0000E3070000}"/>
    <cellStyle name="control table header 1 2 3 38 2 4" xfId="8919" xr:uid="{00000000-0005-0000-0000-0000E4070000}"/>
    <cellStyle name="control table header 1 2 3 38 3" xfId="8920" xr:uid="{00000000-0005-0000-0000-0000E5070000}"/>
    <cellStyle name="control table header 1 2 3 38 3 2" xfId="8921" xr:uid="{00000000-0005-0000-0000-0000E6070000}"/>
    <cellStyle name="control table header 1 2 3 38 3 3" xfId="8922" xr:uid="{00000000-0005-0000-0000-0000E7070000}"/>
    <cellStyle name="control table header 1 2 3 38 3 4" xfId="8923" xr:uid="{00000000-0005-0000-0000-0000E8070000}"/>
    <cellStyle name="control table header 1 2 3 38 4" xfId="8924" xr:uid="{00000000-0005-0000-0000-0000E9070000}"/>
    <cellStyle name="control table header 1 2 3 39" xfId="440" xr:uid="{00000000-0005-0000-0000-0000EA070000}"/>
    <cellStyle name="control table header 1 2 3 39 2" xfId="8925" xr:uid="{00000000-0005-0000-0000-0000EB070000}"/>
    <cellStyle name="control table header 1 2 3 39 2 2" xfId="8926" xr:uid="{00000000-0005-0000-0000-0000EC070000}"/>
    <cellStyle name="control table header 1 2 3 39 2 3" xfId="8927" xr:uid="{00000000-0005-0000-0000-0000ED070000}"/>
    <cellStyle name="control table header 1 2 3 39 2 4" xfId="8928" xr:uid="{00000000-0005-0000-0000-0000EE070000}"/>
    <cellStyle name="control table header 1 2 3 39 3" xfId="8929" xr:uid="{00000000-0005-0000-0000-0000EF070000}"/>
    <cellStyle name="control table header 1 2 3 39 3 2" xfId="8930" xr:uid="{00000000-0005-0000-0000-0000F0070000}"/>
    <cellStyle name="control table header 1 2 3 39 3 3" xfId="8931" xr:uid="{00000000-0005-0000-0000-0000F1070000}"/>
    <cellStyle name="control table header 1 2 3 39 3 4" xfId="8932" xr:uid="{00000000-0005-0000-0000-0000F2070000}"/>
    <cellStyle name="control table header 1 2 3 39 4" xfId="8933" xr:uid="{00000000-0005-0000-0000-0000F3070000}"/>
    <cellStyle name="control table header 1 2 3 4" xfId="441" xr:uid="{00000000-0005-0000-0000-0000F4070000}"/>
    <cellStyle name="control table header 1 2 3 4 2" xfId="8934" xr:uid="{00000000-0005-0000-0000-0000F5070000}"/>
    <cellStyle name="control table header 1 2 3 4 2 2" xfId="8935" xr:uid="{00000000-0005-0000-0000-0000F6070000}"/>
    <cellStyle name="control table header 1 2 3 4 2 3" xfId="8936" xr:uid="{00000000-0005-0000-0000-0000F7070000}"/>
    <cellStyle name="control table header 1 2 3 4 2 4" xfId="8937" xr:uid="{00000000-0005-0000-0000-0000F8070000}"/>
    <cellStyle name="control table header 1 2 3 4 3" xfId="8938" xr:uid="{00000000-0005-0000-0000-0000F9070000}"/>
    <cellStyle name="control table header 1 2 3 4 3 2" xfId="8939" xr:uid="{00000000-0005-0000-0000-0000FA070000}"/>
    <cellStyle name="control table header 1 2 3 4 3 3" xfId="8940" xr:uid="{00000000-0005-0000-0000-0000FB070000}"/>
    <cellStyle name="control table header 1 2 3 4 3 4" xfId="8941" xr:uid="{00000000-0005-0000-0000-0000FC070000}"/>
    <cellStyle name="control table header 1 2 3 4 4" xfId="8942" xr:uid="{00000000-0005-0000-0000-0000FD070000}"/>
    <cellStyle name="control table header 1 2 3 40" xfId="442" xr:uid="{00000000-0005-0000-0000-0000FE070000}"/>
    <cellStyle name="control table header 1 2 3 40 2" xfId="8943" xr:uid="{00000000-0005-0000-0000-0000FF070000}"/>
    <cellStyle name="control table header 1 2 3 40 2 2" xfId="8944" xr:uid="{00000000-0005-0000-0000-000000080000}"/>
    <cellStyle name="control table header 1 2 3 40 2 3" xfId="8945" xr:uid="{00000000-0005-0000-0000-000001080000}"/>
    <cellStyle name="control table header 1 2 3 40 2 4" xfId="8946" xr:uid="{00000000-0005-0000-0000-000002080000}"/>
    <cellStyle name="control table header 1 2 3 40 3" xfId="8947" xr:uid="{00000000-0005-0000-0000-000003080000}"/>
    <cellStyle name="control table header 1 2 3 40 3 2" xfId="8948" xr:uid="{00000000-0005-0000-0000-000004080000}"/>
    <cellStyle name="control table header 1 2 3 40 3 3" xfId="8949" xr:uid="{00000000-0005-0000-0000-000005080000}"/>
    <cellStyle name="control table header 1 2 3 40 3 4" xfId="8950" xr:uid="{00000000-0005-0000-0000-000006080000}"/>
    <cellStyle name="control table header 1 2 3 40 4" xfId="8951" xr:uid="{00000000-0005-0000-0000-000007080000}"/>
    <cellStyle name="control table header 1 2 3 41" xfId="443" xr:uid="{00000000-0005-0000-0000-000008080000}"/>
    <cellStyle name="control table header 1 2 3 41 2" xfId="8952" xr:uid="{00000000-0005-0000-0000-000009080000}"/>
    <cellStyle name="control table header 1 2 3 41 2 2" xfId="8953" xr:uid="{00000000-0005-0000-0000-00000A080000}"/>
    <cellStyle name="control table header 1 2 3 41 2 3" xfId="8954" xr:uid="{00000000-0005-0000-0000-00000B080000}"/>
    <cellStyle name="control table header 1 2 3 41 2 4" xfId="8955" xr:uid="{00000000-0005-0000-0000-00000C080000}"/>
    <cellStyle name="control table header 1 2 3 41 3" xfId="8956" xr:uid="{00000000-0005-0000-0000-00000D080000}"/>
    <cellStyle name="control table header 1 2 3 41 3 2" xfId="8957" xr:uid="{00000000-0005-0000-0000-00000E080000}"/>
    <cellStyle name="control table header 1 2 3 41 3 3" xfId="8958" xr:uid="{00000000-0005-0000-0000-00000F080000}"/>
    <cellStyle name="control table header 1 2 3 41 3 4" xfId="8959" xr:uid="{00000000-0005-0000-0000-000010080000}"/>
    <cellStyle name="control table header 1 2 3 41 4" xfId="8960" xr:uid="{00000000-0005-0000-0000-000011080000}"/>
    <cellStyle name="control table header 1 2 3 42" xfId="444" xr:uid="{00000000-0005-0000-0000-000012080000}"/>
    <cellStyle name="control table header 1 2 3 42 2" xfId="8961" xr:uid="{00000000-0005-0000-0000-000013080000}"/>
    <cellStyle name="control table header 1 2 3 42 2 2" xfId="8962" xr:uid="{00000000-0005-0000-0000-000014080000}"/>
    <cellStyle name="control table header 1 2 3 42 2 3" xfId="8963" xr:uid="{00000000-0005-0000-0000-000015080000}"/>
    <cellStyle name="control table header 1 2 3 42 2 4" xfId="8964" xr:uid="{00000000-0005-0000-0000-000016080000}"/>
    <cellStyle name="control table header 1 2 3 42 3" xfId="8965" xr:uid="{00000000-0005-0000-0000-000017080000}"/>
    <cellStyle name="control table header 1 2 3 42 3 2" xfId="8966" xr:uid="{00000000-0005-0000-0000-000018080000}"/>
    <cellStyle name="control table header 1 2 3 42 3 3" xfId="8967" xr:uid="{00000000-0005-0000-0000-000019080000}"/>
    <cellStyle name="control table header 1 2 3 42 3 4" xfId="8968" xr:uid="{00000000-0005-0000-0000-00001A080000}"/>
    <cellStyle name="control table header 1 2 3 42 4" xfId="8969" xr:uid="{00000000-0005-0000-0000-00001B080000}"/>
    <cellStyle name="control table header 1 2 3 43" xfId="445" xr:uid="{00000000-0005-0000-0000-00001C080000}"/>
    <cellStyle name="control table header 1 2 3 43 2" xfId="8970" xr:uid="{00000000-0005-0000-0000-00001D080000}"/>
    <cellStyle name="control table header 1 2 3 43 2 2" xfId="8971" xr:uid="{00000000-0005-0000-0000-00001E080000}"/>
    <cellStyle name="control table header 1 2 3 43 2 3" xfId="8972" xr:uid="{00000000-0005-0000-0000-00001F080000}"/>
    <cellStyle name="control table header 1 2 3 43 2 4" xfId="8973" xr:uid="{00000000-0005-0000-0000-000020080000}"/>
    <cellStyle name="control table header 1 2 3 43 3" xfId="8974" xr:uid="{00000000-0005-0000-0000-000021080000}"/>
    <cellStyle name="control table header 1 2 3 43 3 2" xfId="8975" xr:uid="{00000000-0005-0000-0000-000022080000}"/>
    <cellStyle name="control table header 1 2 3 43 3 3" xfId="8976" xr:uid="{00000000-0005-0000-0000-000023080000}"/>
    <cellStyle name="control table header 1 2 3 43 3 4" xfId="8977" xr:uid="{00000000-0005-0000-0000-000024080000}"/>
    <cellStyle name="control table header 1 2 3 43 4" xfId="8978" xr:uid="{00000000-0005-0000-0000-000025080000}"/>
    <cellStyle name="control table header 1 2 3 44" xfId="446" xr:uid="{00000000-0005-0000-0000-000026080000}"/>
    <cellStyle name="control table header 1 2 3 44 2" xfId="8979" xr:uid="{00000000-0005-0000-0000-000027080000}"/>
    <cellStyle name="control table header 1 2 3 44 2 2" xfId="8980" xr:uid="{00000000-0005-0000-0000-000028080000}"/>
    <cellStyle name="control table header 1 2 3 44 2 3" xfId="8981" xr:uid="{00000000-0005-0000-0000-000029080000}"/>
    <cellStyle name="control table header 1 2 3 44 2 4" xfId="8982" xr:uid="{00000000-0005-0000-0000-00002A080000}"/>
    <cellStyle name="control table header 1 2 3 44 3" xfId="8983" xr:uid="{00000000-0005-0000-0000-00002B080000}"/>
    <cellStyle name="control table header 1 2 3 44 3 2" xfId="8984" xr:uid="{00000000-0005-0000-0000-00002C080000}"/>
    <cellStyle name="control table header 1 2 3 44 3 3" xfId="8985" xr:uid="{00000000-0005-0000-0000-00002D080000}"/>
    <cellStyle name="control table header 1 2 3 44 3 4" xfId="8986" xr:uid="{00000000-0005-0000-0000-00002E080000}"/>
    <cellStyle name="control table header 1 2 3 44 4" xfId="8987" xr:uid="{00000000-0005-0000-0000-00002F080000}"/>
    <cellStyle name="control table header 1 2 3 45" xfId="447" xr:uid="{00000000-0005-0000-0000-000030080000}"/>
    <cellStyle name="control table header 1 2 3 45 2" xfId="8988" xr:uid="{00000000-0005-0000-0000-000031080000}"/>
    <cellStyle name="control table header 1 2 3 45 2 2" xfId="8989" xr:uid="{00000000-0005-0000-0000-000032080000}"/>
    <cellStyle name="control table header 1 2 3 45 2 3" xfId="8990" xr:uid="{00000000-0005-0000-0000-000033080000}"/>
    <cellStyle name="control table header 1 2 3 45 2 4" xfId="8991" xr:uid="{00000000-0005-0000-0000-000034080000}"/>
    <cellStyle name="control table header 1 2 3 45 3" xfId="8992" xr:uid="{00000000-0005-0000-0000-000035080000}"/>
    <cellStyle name="control table header 1 2 3 45 3 2" xfId="8993" xr:uid="{00000000-0005-0000-0000-000036080000}"/>
    <cellStyle name="control table header 1 2 3 45 3 3" xfId="8994" xr:uid="{00000000-0005-0000-0000-000037080000}"/>
    <cellStyle name="control table header 1 2 3 45 3 4" xfId="8995" xr:uid="{00000000-0005-0000-0000-000038080000}"/>
    <cellStyle name="control table header 1 2 3 45 4" xfId="8996" xr:uid="{00000000-0005-0000-0000-000039080000}"/>
    <cellStyle name="control table header 1 2 3 46" xfId="8997" xr:uid="{00000000-0005-0000-0000-00003A080000}"/>
    <cellStyle name="control table header 1 2 3 46 2" xfId="8998" xr:uid="{00000000-0005-0000-0000-00003B080000}"/>
    <cellStyle name="control table header 1 2 3 46 3" xfId="8999" xr:uid="{00000000-0005-0000-0000-00003C080000}"/>
    <cellStyle name="control table header 1 2 3 46 4" xfId="9000" xr:uid="{00000000-0005-0000-0000-00003D080000}"/>
    <cellStyle name="control table header 1 2 3 47" xfId="9001" xr:uid="{00000000-0005-0000-0000-00003E080000}"/>
    <cellStyle name="control table header 1 2 3 47 2" xfId="9002" xr:uid="{00000000-0005-0000-0000-00003F080000}"/>
    <cellStyle name="control table header 1 2 3 47 3" xfId="9003" xr:uid="{00000000-0005-0000-0000-000040080000}"/>
    <cellStyle name="control table header 1 2 3 47 4" xfId="9004" xr:uid="{00000000-0005-0000-0000-000041080000}"/>
    <cellStyle name="control table header 1 2 3 5" xfId="448" xr:uid="{00000000-0005-0000-0000-000042080000}"/>
    <cellStyle name="control table header 1 2 3 5 2" xfId="9005" xr:uid="{00000000-0005-0000-0000-000043080000}"/>
    <cellStyle name="control table header 1 2 3 5 2 2" xfId="9006" xr:uid="{00000000-0005-0000-0000-000044080000}"/>
    <cellStyle name="control table header 1 2 3 5 2 3" xfId="9007" xr:uid="{00000000-0005-0000-0000-000045080000}"/>
    <cellStyle name="control table header 1 2 3 5 2 4" xfId="9008" xr:uid="{00000000-0005-0000-0000-000046080000}"/>
    <cellStyle name="control table header 1 2 3 5 3" xfId="9009" xr:uid="{00000000-0005-0000-0000-000047080000}"/>
    <cellStyle name="control table header 1 2 3 5 3 2" xfId="9010" xr:uid="{00000000-0005-0000-0000-000048080000}"/>
    <cellStyle name="control table header 1 2 3 5 3 3" xfId="9011" xr:uid="{00000000-0005-0000-0000-000049080000}"/>
    <cellStyle name="control table header 1 2 3 5 3 4" xfId="9012" xr:uid="{00000000-0005-0000-0000-00004A080000}"/>
    <cellStyle name="control table header 1 2 3 5 4" xfId="9013" xr:uid="{00000000-0005-0000-0000-00004B080000}"/>
    <cellStyle name="control table header 1 2 3 6" xfId="449" xr:uid="{00000000-0005-0000-0000-00004C080000}"/>
    <cellStyle name="control table header 1 2 3 6 2" xfId="9014" xr:uid="{00000000-0005-0000-0000-00004D080000}"/>
    <cellStyle name="control table header 1 2 3 6 2 2" xfId="9015" xr:uid="{00000000-0005-0000-0000-00004E080000}"/>
    <cellStyle name="control table header 1 2 3 6 2 3" xfId="9016" xr:uid="{00000000-0005-0000-0000-00004F080000}"/>
    <cellStyle name="control table header 1 2 3 6 2 4" xfId="9017" xr:uid="{00000000-0005-0000-0000-000050080000}"/>
    <cellStyle name="control table header 1 2 3 6 3" xfId="9018" xr:uid="{00000000-0005-0000-0000-000051080000}"/>
    <cellStyle name="control table header 1 2 3 6 3 2" xfId="9019" xr:uid="{00000000-0005-0000-0000-000052080000}"/>
    <cellStyle name="control table header 1 2 3 6 3 3" xfId="9020" xr:uid="{00000000-0005-0000-0000-000053080000}"/>
    <cellStyle name="control table header 1 2 3 6 3 4" xfId="9021" xr:uid="{00000000-0005-0000-0000-000054080000}"/>
    <cellStyle name="control table header 1 2 3 6 4" xfId="9022" xr:uid="{00000000-0005-0000-0000-000055080000}"/>
    <cellStyle name="control table header 1 2 3 7" xfId="450" xr:uid="{00000000-0005-0000-0000-000056080000}"/>
    <cellStyle name="control table header 1 2 3 7 2" xfId="9023" xr:uid="{00000000-0005-0000-0000-000057080000}"/>
    <cellStyle name="control table header 1 2 3 7 2 2" xfId="9024" xr:uid="{00000000-0005-0000-0000-000058080000}"/>
    <cellStyle name="control table header 1 2 3 7 2 3" xfId="9025" xr:uid="{00000000-0005-0000-0000-000059080000}"/>
    <cellStyle name="control table header 1 2 3 7 2 4" xfId="9026" xr:uid="{00000000-0005-0000-0000-00005A080000}"/>
    <cellStyle name="control table header 1 2 3 7 3" xfId="9027" xr:uid="{00000000-0005-0000-0000-00005B080000}"/>
    <cellStyle name="control table header 1 2 3 7 3 2" xfId="9028" xr:uid="{00000000-0005-0000-0000-00005C080000}"/>
    <cellStyle name="control table header 1 2 3 7 3 3" xfId="9029" xr:uid="{00000000-0005-0000-0000-00005D080000}"/>
    <cellStyle name="control table header 1 2 3 7 3 4" xfId="9030" xr:uid="{00000000-0005-0000-0000-00005E080000}"/>
    <cellStyle name="control table header 1 2 3 7 4" xfId="9031" xr:uid="{00000000-0005-0000-0000-00005F080000}"/>
    <cellStyle name="control table header 1 2 3 8" xfId="451" xr:uid="{00000000-0005-0000-0000-000060080000}"/>
    <cellStyle name="control table header 1 2 3 8 2" xfId="9032" xr:uid="{00000000-0005-0000-0000-000061080000}"/>
    <cellStyle name="control table header 1 2 3 8 2 2" xfId="9033" xr:uid="{00000000-0005-0000-0000-000062080000}"/>
    <cellStyle name="control table header 1 2 3 8 2 3" xfId="9034" xr:uid="{00000000-0005-0000-0000-000063080000}"/>
    <cellStyle name="control table header 1 2 3 8 2 4" xfId="9035" xr:uid="{00000000-0005-0000-0000-000064080000}"/>
    <cellStyle name="control table header 1 2 3 8 3" xfId="9036" xr:uid="{00000000-0005-0000-0000-000065080000}"/>
    <cellStyle name="control table header 1 2 3 8 3 2" xfId="9037" xr:uid="{00000000-0005-0000-0000-000066080000}"/>
    <cellStyle name="control table header 1 2 3 8 3 3" xfId="9038" xr:uid="{00000000-0005-0000-0000-000067080000}"/>
    <cellStyle name="control table header 1 2 3 8 3 4" xfId="9039" xr:uid="{00000000-0005-0000-0000-000068080000}"/>
    <cellStyle name="control table header 1 2 3 8 4" xfId="9040" xr:uid="{00000000-0005-0000-0000-000069080000}"/>
    <cellStyle name="control table header 1 2 3 9" xfId="452" xr:uid="{00000000-0005-0000-0000-00006A080000}"/>
    <cellStyle name="control table header 1 2 3 9 2" xfId="9041" xr:uid="{00000000-0005-0000-0000-00006B080000}"/>
    <cellStyle name="control table header 1 2 3 9 2 2" xfId="9042" xr:uid="{00000000-0005-0000-0000-00006C080000}"/>
    <cellStyle name="control table header 1 2 3 9 2 3" xfId="9043" xr:uid="{00000000-0005-0000-0000-00006D080000}"/>
    <cellStyle name="control table header 1 2 3 9 2 4" xfId="9044" xr:uid="{00000000-0005-0000-0000-00006E080000}"/>
    <cellStyle name="control table header 1 2 3 9 3" xfId="9045" xr:uid="{00000000-0005-0000-0000-00006F080000}"/>
    <cellStyle name="control table header 1 2 3 9 3 2" xfId="9046" xr:uid="{00000000-0005-0000-0000-000070080000}"/>
    <cellStyle name="control table header 1 2 3 9 3 3" xfId="9047" xr:uid="{00000000-0005-0000-0000-000071080000}"/>
    <cellStyle name="control table header 1 2 3 9 3 4" xfId="9048" xr:uid="{00000000-0005-0000-0000-000072080000}"/>
    <cellStyle name="control table header 1 2 3 9 4" xfId="9049" xr:uid="{00000000-0005-0000-0000-000073080000}"/>
    <cellStyle name="control table header 1 2 4" xfId="453" xr:uid="{00000000-0005-0000-0000-000074080000}"/>
    <cellStyle name="control table header 1 2 4 10" xfId="454" xr:uid="{00000000-0005-0000-0000-000075080000}"/>
    <cellStyle name="control table header 1 2 4 10 2" xfId="9050" xr:uid="{00000000-0005-0000-0000-000076080000}"/>
    <cellStyle name="control table header 1 2 4 10 2 2" xfId="9051" xr:uid="{00000000-0005-0000-0000-000077080000}"/>
    <cellStyle name="control table header 1 2 4 10 2 3" xfId="9052" xr:uid="{00000000-0005-0000-0000-000078080000}"/>
    <cellStyle name="control table header 1 2 4 10 2 4" xfId="9053" xr:uid="{00000000-0005-0000-0000-000079080000}"/>
    <cellStyle name="control table header 1 2 4 10 3" xfId="9054" xr:uid="{00000000-0005-0000-0000-00007A080000}"/>
    <cellStyle name="control table header 1 2 4 10 3 2" xfId="9055" xr:uid="{00000000-0005-0000-0000-00007B080000}"/>
    <cellStyle name="control table header 1 2 4 10 3 3" xfId="9056" xr:uid="{00000000-0005-0000-0000-00007C080000}"/>
    <cellStyle name="control table header 1 2 4 10 3 4" xfId="9057" xr:uid="{00000000-0005-0000-0000-00007D080000}"/>
    <cellStyle name="control table header 1 2 4 10 4" xfId="9058" xr:uid="{00000000-0005-0000-0000-00007E080000}"/>
    <cellStyle name="control table header 1 2 4 11" xfId="455" xr:uid="{00000000-0005-0000-0000-00007F080000}"/>
    <cellStyle name="control table header 1 2 4 11 2" xfId="9059" xr:uid="{00000000-0005-0000-0000-000080080000}"/>
    <cellStyle name="control table header 1 2 4 11 2 2" xfId="9060" xr:uid="{00000000-0005-0000-0000-000081080000}"/>
    <cellStyle name="control table header 1 2 4 11 2 3" xfId="9061" xr:uid="{00000000-0005-0000-0000-000082080000}"/>
    <cellStyle name="control table header 1 2 4 11 2 4" xfId="9062" xr:uid="{00000000-0005-0000-0000-000083080000}"/>
    <cellStyle name="control table header 1 2 4 11 3" xfId="9063" xr:uid="{00000000-0005-0000-0000-000084080000}"/>
    <cellStyle name="control table header 1 2 4 11 3 2" xfId="9064" xr:uid="{00000000-0005-0000-0000-000085080000}"/>
    <cellStyle name="control table header 1 2 4 11 3 3" xfId="9065" xr:uid="{00000000-0005-0000-0000-000086080000}"/>
    <cellStyle name="control table header 1 2 4 11 3 4" xfId="9066" xr:uid="{00000000-0005-0000-0000-000087080000}"/>
    <cellStyle name="control table header 1 2 4 11 4" xfId="9067" xr:uid="{00000000-0005-0000-0000-000088080000}"/>
    <cellStyle name="control table header 1 2 4 12" xfId="456" xr:uid="{00000000-0005-0000-0000-000089080000}"/>
    <cellStyle name="control table header 1 2 4 12 2" xfId="9068" xr:uid="{00000000-0005-0000-0000-00008A080000}"/>
    <cellStyle name="control table header 1 2 4 12 2 2" xfId="9069" xr:uid="{00000000-0005-0000-0000-00008B080000}"/>
    <cellStyle name="control table header 1 2 4 12 2 3" xfId="9070" xr:uid="{00000000-0005-0000-0000-00008C080000}"/>
    <cellStyle name="control table header 1 2 4 12 2 4" xfId="9071" xr:uid="{00000000-0005-0000-0000-00008D080000}"/>
    <cellStyle name="control table header 1 2 4 12 3" xfId="9072" xr:uid="{00000000-0005-0000-0000-00008E080000}"/>
    <cellStyle name="control table header 1 2 4 12 3 2" xfId="9073" xr:uid="{00000000-0005-0000-0000-00008F080000}"/>
    <cellStyle name="control table header 1 2 4 12 3 3" xfId="9074" xr:uid="{00000000-0005-0000-0000-000090080000}"/>
    <cellStyle name="control table header 1 2 4 12 3 4" xfId="9075" xr:uid="{00000000-0005-0000-0000-000091080000}"/>
    <cellStyle name="control table header 1 2 4 12 4" xfId="9076" xr:uid="{00000000-0005-0000-0000-000092080000}"/>
    <cellStyle name="control table header 1 2 4 13" xfId="457" xr:uid="{00000000-0005-0000-0000-000093080000}"/>
    <cellStyle name="control table header 1 2 4 13 2" xfId="9077" xr:uid="{00000000-0005-0000-0000-000094080000}"/>
    <cellStyle name="control table header 1 2 4 13 2 2" xfId="9078" xr:uid="{00000000-0005-0000-0000-000095080000}"/>
    <cellStyle name="control table header 1 2 4 13 2 3" xfId="9079" xr:uid="{00000000-0005-0000-0000-000096080000}"/>
    <cellStyle name="control table header 1 2 4 13 2 4" xfId="9080" xr:uid="{00000000-0005-0000-0000-000097080000}"/>
    <cellStyle name="control table header 1 2 4 13 3" xfId="9081" xr:uid="{00000000-0005-0000-0000-000098080000}"/>
    <cellStyle name="control table header 1 2 4 13 3 2" xfId="9082" xr:uid="{00000000-0005-0000-0000-000099080000}"/>
    <cellStyle name="control table header 1 2 4 13 3 3" xfId="9083" xr:uid="{00000000-0005-0000-0000-00009A080000}"/>
    <cellStyle name="control table header 1 2 4 13 3 4" xfId="9084" xr:uid="{00000000-0005-0000-0000-00009B080000}"/>
    <cellStyle name="control table header 1 2 4 13 4" xfId="9085" xr:uid="{00000000-0005-0000-0000-00009C080000}"/>
    <cellStyle name="control table header 1 2 4 14" xfId="458" xr:uid="{00000000-0005-0000-0000-00009D080000}"/>
    <cellStyle name="control table header 1 2 4 14 2" xfId="9086" xr:uid="{00000000-0005-0000-0000-00009E080000}"/>
    <cellStyle name="control table header 1 2 4 14 2 2" xfId="9087" xr:uid="{00000000-0005-0000-0000-00009F080000}"/>
    <cellStyle name="control table header 1 2 4 14 2 3" xfId="9088" xr:uid="{00000000-0005-0000-0000-0000A0080000}"/>
    <cellStyle name="control table header 1 2 4 14 2 4" xfId="9089" xr:uid="{00000000-0005-0000-0000-0000A1080000}"/>
    <cellStyle name="control table header 1 2 4 14 3" xfId="9090" xr:uid="{00000000-0005-0000-0000-0000A2080000}"/>
    <cellStyle name="control table header 1 2 4 14 3 2" xfId="9091" xr:uid="{00000000-0005-0000-0000-0000A3080000}"/>
    <cellStyle name="control table header 1 2 4 14 3 3" xfId="9092" xr:uid="{00000000-0005-0000-0000-0000A4080000}"/>
    <cellStyle name="control table header 1 2 4 14 3 4" xfId="9093" xr:uid="{00000000-0005-0000-0000-0000A5080000}"/>
    <cellStyle name="control table header 1 2 4 14 4" xfId="9094" xr:uid="{00000000-0005-0000-0000-0000A6080000}"/>
    <cellStyle name="control table header 1 2 4 15" xfId="459" xr:uid="{00000000-0005-0000-0000-0000A7080000}"/>
    <cellStyle name="control table header 1 2 4 15 2" xfId="9095" xr:uid="{00000000-0005-0000-0000-0000A8080000}"/>
    <cellStyle name="control table header 1 2 4 15 2 2" xfId="9096" xr:uid="{00000000-0005-0000-0000-0000A9080000}"/>
    <cellStyle name="control table header 1 2 4 15 2 3" xfId="9097" xr:uid="{00000000-0005-0000-0000-0000AA080000}"/>
    <cellStyle name="control table header 1 2 4 15 2 4" xfId="9098" xr:uid="{00000000-0005-0000-0000-0000AB080000}"/>
    <cellStyle name="control table header 1 2 4 15 3" xfId="9099" xr:uid="{00000000-0005-0000-0000-0000AC080000}"/>
    <cellStyle name="control table header 1 2 4 15 3 2" xfId="9100" xr:uid="{00000000-0005-0000-0000-0000AD080000}"/>
    <cellStyle name="control table header 1 2 4 15 3 3" xfId="9101" xr:uid="{00000000-0005-0000-0000-0000AE080000}"/>
    <cellStyle name="control table header 1 2 4 15 3 4" xfId="9102" xr:uid="{00000000-0005-0000-0000-0000AF080000}"/>
    <cellStyle name="control table header 1 2 4 15 4" xfId="9103" xr:uid="{00000000-0005-0000-0000-0000B0080000}"/>
    <cellStyle name="control table header 1 2 4 16" xfId="460" xr:uid="{00000000-0005-0000-0000-0000B1080000}"/>
    <cellStyle name="control table header 1 2 4 16 2" xfId="9104" xr:uid="{00000000-0005-0000-0000-0000B2080000}"/>
    <cellStyle name="control table header 1 2 4 16 2 2" xfId="9105" xr:uid="{00000000-0005-0000-0000-0000B3080000}"/>
    <cellStyle name="control table header 1 2 4 16 2 3" xfId="9106" xr:uid="{00000000-0005-0000-0000-0000B4080000}"/>
    <cellStyle name="control table header 1 2 4 16 2 4" xfId="9107" xr:uid="{00000000-0005-0000-0000-0000B5080000}"/>
    <cellStyle name="control table header 1 2 4 16 3" xfId="9108" xr:uid="{00000000-0005-0000-0000-0000B6080000}"/>
    <cellStyle name="control table header 1 2 4 16 3 2" xfId="9109" xr:uid="{00000000-0005-0000-0000-0000B7080000}"/>
    <cellStyle name="control table header 1 2 4 16 3 3" xfId="9110" xr:uid="{00000000-0005-0000-0000-0000B8080000}"/>
    <cellStyle name="control table header 1 2 4 16 3 4" xfId="9111" xr:uid="{00000000-0005-0000-0000-0000B9080000}"/>
    <cellStyle name="control table header 1 2 4 16 4" xfId="9112" xr:uid="{00000000-0005-0000-0000-0000BA080000}"/>
    <cellStyle name="control table header 1 2 4 17" xfId="461" xr:uid="{00000000-0005-0000-0000-0000BB080000}"/>
    <cellStyle name="control table header 1 2 4 17 2" xfId="9113" xr:uid="{00000000-0005-0000-0000-0000BC080000}"/>
    <cellStyle name="control table header 1 2 4 17 2 2" xfId="9114" xr:uid="{00000000-0005-0000-0000-0000BD080000}"/>
    <cellStyle name="control table header 1 2 4 17 2 3" xfId="9115" xr:uid="{00000000-0005-0000-0000-0000BE080000}"/>
    <cellStyle name="control table header 1 2 4 17 2 4" xfId="9116" xr:uid="{00000000-0005-0000-0000-0000BF080000}"/>
    <cellStyle name="control table header 1 2 4 17 3" xfId="9117" xr:uid="{00000000-0005-0000-0000-0000C0080000}"/>
    <cellStyle name="control table header 1 2 4 17 3 2" xfId="9118" xr:uid="{00000000-0005-0000-0000-0000C1080000}"/>
    <cellStyle name="control table header 1 2 4 17 3 3" xfId="9119" xr:uid="{00000000-0005-0000-0000-0000C2080000}"/>
    <cellStyle name="control table header 1 2 4 17 3 4" xfId="9120" xr:uid="{00000000-0005-0000-0000-0000C3080000}"/>
    <cellStyle name="control table header 1 2 4 17 4" xfId="9121" xr:uid="{00000000-0005-0000-0000-0000C4080000}"/>
    <cellStyle name="control table header 1 2 4 18" xfId="462" xr:uid="{00000000-0005-0000-0000-0000C5080000}"/>
    <cellStyle name="control table header 1 2 4 18 2" xfId="9122" xr:uid="{00000000-0005-0000-0000-0000C6080000}"/>
    <cellStyle name="control table header 1 2 4 18 2 2" xfId="9123" xr:uid="{00000000-0005-0000-0000-0000C7080000}"/>
    <cellStyle name="control table header 1 2 4 18 2 3" xfId="9124" xr:uid="{00000000-0005-0000-0000-0000C8080000}"/>
    <cellStyle name="control table header 1 2 4 18 2 4" xfId="9125" xr:uid="{00000000-0005-0000-0000-0000C9080000}"/>
    <cellStyle name="control table header 1 2 4 18 3" xfId="9126" xr:uid="{00000000-0005-0000-0000-0000CA080000}"/>
    <cellStyle name="control table header 1 2 4 18 3 2" xfId="9127" xr:uid="{00000000-0005-0000-0000-0000CB080000}"/>
    <cellStyle name="control table header 1 2 4 18 3 3" xfId="9128" xr:uid="{00000000-0005-0000-0000-0000CC080000}"/>
    <cellStyle name="control table header 1 2 4 18 3 4" xfId="9129" xr:uid="{00000000-0005-0000-0000-0000CD080000}"/>
    <cellStyle name="control table header 1 2 4 18 4" xfId="9130" xr:uid="{00000000-0005-0000-0000-0000CE080000}"/>
    <cellStyle name="control table header 1 2 4 19" xfId="463" xr:uid="{00000000-0005-0000-0000-0000CF080000}"/>
    <cellStyle name="control table header 1 2 4 19 2" xfId="9131" xr:uid="{00000000-0005-0000-0000-0000D0080000}"/>
    <cellStyle name="control table header 1 2 4 19 2 2" xfId="9132" xr:uid="{00000000-0005-0000-0000-0000D1080000}"/>
    <cellStyle name="control table header 1 2 4 19 2 3" xfId="9133" xr:uid="{00000000-0005-0000-0000-0000D2080000}"/>
    <cellStyle name="control table header 1 2 4 19 2 4" xfId="9134" xr:uid="{00000000-0005-0000-0000-0000D3080000}"/>
    <cellStyle name="control table header 1 2 4 19 3" xfId="9135" xr:uid="{00000000-0005-0000-0000-0000D4080000}"/>
    <cellStyle name="control table header 1 2 4 19 3 2" xfId="9136" xr:uid="{00000000-0005-0000-0000-0000D5080000}"/>
    <cellStyle name="control table header 1 2 4 19 3 3" xfId="9137" xr:uid="{00000000-0005-0000-0000-0000D6080000}"/>
    <cellStyle name="control table header 1 2 4 19 3 4" xfId="9138" xr:uid="{00000000-0005-0000-0000-0000D7080000}"/>
    <cellStyle name="control table header 1 2 4 19 4" xfId="9139" xr:uid="{00000000-0005-0000-0000-0000D8080000}"/>
    <cellStyle name="control table header 1 2 4 2" xfId="464" xr:uid="{00000000-0005-0000-0000-0000D9080000}"/>
    <cellStyle name="control table header 1 2 4 2 10" xfId="465" xr:uid="{00000000-0005-0000-0000-0000DA080000}"/>
    <cellStyle name="control table header 1 2 4 2 10 2" xfId="9140" xr:uid="{00000000-0005-0000-0000-0000DB080000}"/>
    <cellStyle name="control table header 1 2 4 2 10 2 2" xfId="9141" xr:uid="{00000000-0005-0000-0000-0000DC080000}"/>
    <cellStyle name="control table header 1 2 4 2 10 2 3" xfId="9142" xr:uid="{00000000-0005-0000-0000-0000DD080000}"/>
    <cellStyle name="control table header 1 2 4 2 10 2 4" xfId="9143" xr:uid="{00000000-0005-0000-0000-0000DE080000}"/>
    <cellStyle name="control table header 1 2 4 2 10 3" xfId="9144" xr:uid="{00000000-0005-0000-0000-0000DF080000}"/>
    <cellStyle name="control table header 1 2 4 2 10 3 2" xfId="9145" xr:uid="{00000000-0005-0000-0000-0000E0080000}"/>
    <cellStyle name="control table header 1 2 4 2 10 3 3" xfId="9146" xr:uid="{00000000-0005-0000-0000-0000E1080000}"/>
    <cellStyle name="control table header 1 2 4 2 10 3 4" xfId="9147" xr:uid="{00000000-0005-0000-0000-0000E2080000}"/>
    <cellStyle name="control table header 1 2 4 2 10 4" xfId="9148" xr:uid="{00000000-0005-0000-0000-0000E3080000}"/>
    <cellStyle name="control table header 1 2 4 2 11" xfId="466" xr:uid="{00000000-0005-0000-0000-0000E4080000}"/>
    <cellStyle name="control table header 1 2 4 2 11 2" xfId="9149" xr:uid="{00000000-0005-0000-0000-0000E5080000}"/>
    <cellStyle name="control table header 1 2 4 2 11 2 2" xfId="9150" xr:uid="{00000000-0005-0000-0000-0000E6080000}"/>
    <cellStyle name="control table header 1 2 4 2 11 2 3" xfId="9151" xr:uid="{00000000-0005-0000-0000-0000E7080000}"/>
    <cellStyle name="control table header 1 2 4 2 11 2 4" xfId="9152" xr:uid="{00000000-0005-0000-0000-0000E8080000}"/>
    <cellStyle name="control table header 1 2 4 2 11 3" xfId="9153" xr:uid="{00000000-0005-0000-0000-0000E9080000}"/>
    <cellStyle name="control table header 1 2 4 2 11 3 2" xfId="9154" xr:uid="{00000000-0005-0000-0000-0000EA080000}"/>
    <cellStyle name="control table header 1 2 4 2 11 3 3" xfId="9155" xr:uid="{00000000-0005-0000-0000-0000EB080000}"/>
    <cellStyle name="control table header 1 2 4 2 11 3 4" xfId="9156" xr:uid="{00000000-0005-0000-0000-0000EC080000}"/>
    <cellStyle name="control table header 1 2 4 2 11 4" xfId="9157" xr:uid="{00000000-0005-0000-0000-0000ED080000}"/>
    <cellStyle name="control table header 1 2 4 2 12" xfId="467" xr:uid="{00000000-0005-0000-0000-0000EE080000}"/>
    <cellStyle name="control table header 1 2 4 2 12 2" xfId="9158" xr:uid="{00000000-0005-0000-0000-0000EF080000}"/>
    <cellStyle name="control table header 1 2 4 2 12 2 2" xfId="9159" xr:uid="{00000000-0005-0000-0000-0000F0080000}"/>
    <cellStyle name="control table header 1 2 4 2 12 2 3" xfId="9160" xr:uid="{00000000-0005-0000-0000-0000F1080000}"/>
    <cellStyle name="control table header 1 2 4 2 12 2 4" xfId="9161" xr:uid="{00000000-0005-0000-0000-0000F2080000}"/>
    <cellStyle name="control table header 1 2 4 2 12 3" xfId="9162" xr:uid="{00000000-0005-0000-0000-0000F3080000}"/>
    <cellStyle name="control table header 1 2 4 2 12 3 2" xfId="9163" xr:uid="{00000000-0005-0000-0000-0000F4080000}"/>
    <cellStyle name="control table header 1 2 4 2 12 3 3" xfId="9164" xr:uid="{00000000-0005-0000-0000-0000F5080000}"/>
    <cellStyle name="control table header 1 2 4 2 12 3 4" xfId="9165" xr:uid="{00000000-0005-0000-0000-0000F6080000}"/>
    <cellStyle name="control table header 1 2 4 2 12 4" xfId="9166" xr:uid="{00000000-0005-0000-0000-0000F7080000}"/>
    <cellStyle name="control table header 1 2 4 2 13" xfId="468" xr:uid="{00000000-0005-0000-0000-0000F8080000}"/>
    <cellStyle name="control table header 1 2 4 2 13 2" xfId="9167" xr:uid="{00000000-0005-0000-0000-0000F9080000}"/>
    <cellStyle name="control table header 1 2 4 2 13 2 2" xfId="9168" xr:uid="{00000000-0005-0000-0000-0000FA080000}"/>
    <cellStyle name="control table header 1 2 4 2 13 2 3" xfId="9169" xr:uid="{00000000-0005-0000-0000-0000FB080000}"/>
    <cellStyle name="control table header 1 2 4 2 13 2 4" xfId="9170" xr:uid="{00000000-0005-0000-0000-0000FC080000}"/>
    <cellStyle name="control table header 1 2 4 2 13 3" xfId="9171" xr:uid="{00000000-0005-0000-0000-0000FD080000}"/>
    <cellStyle name="control table header 1 2 4 2 13 3 2" xfId="9172" xr:uid="{00000000-0005-0000-0000-0000FE080000}"/>
    <cellStyle name="control table header 1 2 4 2 13 3 3" xfId="9173" xr:uid="{00000000-0005-0000-0000-0000FF080000}"/>
    <cellStyle name="control table header 1 2 4 2 13 3 4" xfId="9174" xr:uid="{00000000-0005-0000-0000-000000090000}"/>
    <cellStyle name="control table header 1 2 4 2 13 4" xfId="9175" xr:uid="{00000000-0005-0000-0000-000001090000}"/>
    <cellStyle name="control table header 1 2 4 2 14" xfId="469" xr:uid="{00000000-0005-0000-0000-000002090000}"/>
    <cellStyle name="control table header 1 2 4 2 14 2" xfId="9176" xr:uid="{00000000-0005-0000-0000-000003090000}"/>
    <cellStyle name="control table header 1 2 4 2 14 2 2" xfId="9177" xr:uid="{00000000-0005-0000-0000-000004090000}"/>
    <cellStyle name="control table header 1 2 4 2 14 2 3" xfId="9178" xr:uid="{00000000-0005-0000-0000-000005090000}"/>
    <cellStyle name="control table header 1 2 4 2 14 2 4" xfId="9179" xr:uid="{00000000-0005-0000-0000-000006090000}"/>
    <cellStyle name="control table header 1 2 4 2 14 3" xfId="9180" xr:uid="{00000000-0005-0000-0000-000007090000}"/>
    <cellStyle name="control table header 1 2 4 2 14 3 2" xfId="9181" xr:uid="{00000000-0005-0000-0000-000008090000}"/>
    <cellStyle name="control table header 1 2 4 2 14 3 3" xfId="9182" xr:uid="{00000000-0005-0000-0000-000009090000}"/>
    <cellStyle name="control table header 1 2 4 2 14 3 4" xfId="9183" xr:uid="{00000000-0005-0000-0000-00000A090000}"/>
    <cellStyle name="control table header 1 2 4 2 14 4" xfId="9184" xr:uid="{00000000-0005-0000-0000-00000B090000}"/>
    <cellStyle name="control table header 1 2 4 2 15" xfId="470" xr:uid="{00000000-0005-0000-0000-00000C090000}"/>
    <cellStyle name="control table header 1 2 4 2 15 2" xfId="9185" xr:uid="{00000000-0005-0000-0000-00000D090000}"/>
    <cellStyle name="control table header 1 2 4 2 15 2 2" xfId="9186" xr:uid="{00000000-0005-0000-0000-00000E090000}"/>
    <cellStyle name="control table header 1 2 4 2 15 2 3" xfId="9187" xr:uid="{00000000-0005-0000-0000-00000F090000}"/>
    <cellStyle name="control table header 1 2 4 2 15 2 4" xfId="9188" xr:uid="{00000000-0005-0000-0000-000010090000}"/>
    <cellStyle name="control table header 1 2 4 2 15 3" xfId="9189" xr:uid="{00000000-0005-0000-0000-000011090000}"/>
    <cellStyle name="control table header 1 2 4 2 15 3 2" xfId="9190" xr:uid="{00000000-0005-0000-0000-000012090000}"/>
    <cellStyle name="control table header 1 2 4 2 15 3 3" xfId="9191" xr:uid="{00000000-0005-0000-0000-000013090000}"/>
    <cellStyle name="control table header 1 2 4 2 15 3 4" xfId="9192" xr:uid="{00000000-0005-0000-0000-000014090000}"/>
    <cellStyle name="control table header 1 2 4 2 15 4" xfId="9193" xr:uid="{00000000-0005-0000-0000-000015090000}"/>
    <cellStyle name="control table header 1 2 4 2 16" xfId="471" xr:uid="{00000000-0005-0000-0000-000016090000}"/>
    <cellStyle name="control table header 1 2 4 2 16 2" xfId="9194" xr:uid="{00000000-0005-0000-0000-000017090000}"/>
    <cellStyle name="control table header 1 2 4 2 16 2 2" xfId="9195" xr:uid="{00000000-0005-0000-0000-000018090000}"/>
    <cellStyle name="control table header 1 2 4 2 16 2 3" xfId="9196" xr:uid="{00000000-0005-0000-0000-000019090000}"/>
    <cellStyle name="control table header 1 2 4 2 16 2 4" xfId="9197" xr:uid="{00000000-0005-0000-0000-00001A090000}"/>
    <cellStyle name="control table header 1 2 4 2 16 3" xfId="9198" xr:uid="{00000000-0005-0000-0000-00001B090000}"/>
    <cellStyle name="control table header 1 2 4 2 16 3 2" xfId="9199" xr:uid="{00000000-0005-0000-0000-00001C090000}"/>
    <cellStyle name="control table header 1 2 4 2 16 3 3" xfId="9200" xr:uid="{00000000-0005-0000-0000-00001D090000}"/>
    <cellStyle name="control table header 1 2 4 2 16 3 4" xfId="9201" xr:uid="{00000000-0005-0000-0000-00001E090000}"/>
    <cellStyle name="control table header 1 2 4 2 16 4" xfId="9202" xr:uid="{00000000-0005-0000-0000-00001F090000}"/>
    <cellStyle name="control table header 1 2 4 2 17" xfId="472" xr:uid="{00000000-0005-0000-0000-000020090000}"/>
    <cellStyle name="control table header 1 2 4 2 17 2" xfId="9203" xr:uid="{00000000-0005-0000-0000-000021090000}"/>
    <cellStyle name="control table header 1 2 4 2 17 2 2" xfId="9204" xr:uid="{00000000-0005-0000-0000-000022090000}"/>
    <cellStyle name="control table header 1 2 4 2 17 2 3" xfId="9205" xr:uid="{00000000-0005-0000-0000-000023090000}"/>
    <cellStyle name="control table header 1 2 4 2 17 2 4" xfId="9206" xr:uid="{00000000-0005-0000-0000-000024090000}"/>
    <cellStyle name="control table header 1 2 4 2 17 3" xfId="9207" xr:uid="{00000000-0005-0000-0000-000025090000}"/>
    <cellStyle name="control table header 1 2 4 2 17 3 2" xfId="9208" xr:uid="{00000000-0005-0000-0000-000026090000}"/>
    <cellStyle name="control table header 1 2 4 2 17 3 3" xfId="9209" xr:uid="{00000000-0005-0000-0000-000027090000}"/>
    <cellStyle name="control table header 1 2 4 2 17 3 4" xfId="9210" xr:uid="{00000000-0005-0000-0000-000028090000}"/>
    <cellStyle name="control table header 1 2 4 2 17 4" xfId="9211" xr:uid="{00000000-0005-0000-0000-000029090000}"/>
    <cellStyle name="control table header 1 2 4 2 18" xfId="473" xr:uid="{00000000-0005-0000-0000-00002A090000}"/>
    <cellStyle name="control table header 1 2 4 2 18 2" xfId="9212" xr:uid="{00000000-0005-0000-0000-00002B090000}"/>
    <cellStyle name="control table header 1 2 4 2 18 2 2" xfId="9213" xr:uid="{00000000-0005-0000-0000-00002C090000}"/>
    <cellStyle name="control table header 1 2 4 2 18 2 3" xfId="9214" xr:uid="{00000000-0005-0000-0000-00002D090000}"/>
    <cellStyle name="control table header 1 2 4 2 18 2 4" xfId="9215" xr:uid="{00000000-0005-0000-0000-00002E090000}"/>
    <cellStyle name="control table header 1 2 4 2 18 3" xfId="9216" xr:uid="{00000000-0005-0000-0000-00002F090000}"/>
    <cellStyle name="control table header 1 2 4 2 18 3 2" xfId="9217" xr:uid="{00000000-0005-0000-0000-000030090000}"/>
    <cellStyle name="control table header 1 2 4 2 18 3 3" xfId="9218" xr:uid="{00000000-0005-0000-0000-000031090000}"/>
    <cellStyle name="control table header 1 2 4 2 18 3 4" xfId="9219" xr:uid="{00000000-0005-0000-0000-000032090000}"/>
    <cellStyle name="control table header 1 2 4 2 18 4" xfId="9220" xr:uid="{00000000-0005-0000-0000-000033090000}"/>
    <cellStyle name="control table header 1 2 4 2 19" xfId="474" xr:uid="{00000000-0005-0000-0000-000034090000}"/>
    <cellStyle name="control table header 1 2 4 2 19 2" xfId="9221" xr:uid="{00000000-0005-0000-0000-000035090000}"/>
    <cellStyle name="control table header 1 2 4 2 19 2 2" xfId="9222" xr:uid="{00000000-0005-0000-0000-000036090000}"/>
    <cellStyle name="control table header 1 2 4 2 19 2 3" xfId="9223" xr:uid="{00000000-0005-0000-0000-000037090000}"/>
    <cellStyle name="control table header 1 2 4 2 19 2 4" xfId="9224" xr:uid="{00000000-0005-0000-0000-000038090000}"/>
    <cellStyle name="control table header 1 2 4 2 19 3" xfId="9225" xr:uid="{00000000-0005-0000-0000-000039090000}"/>
    <cellStyle name="control table header 1 2 4 2 19 3 2" xfId="9226" xr:uid="{00000000-0005-0000-0000-00003A090000}"/>
    <cellStyle name="control table header 1 2 4 2 19 3 3" xfId="9227" xr:uid="{00000000-0005-0000-0000-00003B090000}"/>
    <cellStyle name="control table header 1 2 4 2 19 3 4" xfId="9228" xr:uid="{00000000-0005-0000-0000-00003C090000}"/>
    <cellStyle name="control table header 1 2 4 2 19 4" xfId="9229" xr:uid="{00000000-0005-0000-0000-00003D090000}"/>
    <cellStyle name="control table header 1 2 4 2 2" xfId="475" xr:uid="{00000000-0005-0000-0000-00003E090000}"/>
    <cellStyle name="control table header 1 2 4 2 2 2" xfId="9230" xr:uid="{00000000-0005-0000-0000-00003F090000}"/>
    <cellStyle name="control table header 1 2 4 2 2 2 2" xfId="9231" xr:uid="{00000000-0005-0000-0000-000040090000}"/>
    <cellStyle name="control table header 1 2 4 2 2 2 3" xfId="9232" xr:uid="{00000000-0005-0000-0000-000041090000}"/>
    <cellStyle name="control table header 1 2 4 2 2 2 4" xfId="9233" xr:uid="{00000000-0005-0000-0000-000042090000}"/>
    <cellStyle name="control table header 1 2 4 2 2 3" xfId="9234" xr:uid="{00000000-0005-0000-0000-000043090000}"/>
    <cellStyle name="control table header 1 2 4 2 2 3 2" xfId="9235" xr:uid="{00000000-0005-0000-0000-000044090000}"/>
    <cellStyle name="control table header 1 2 4 2 2 3 3" xfId="9236" xr:uid="{00000000-0005-0000-0000-000045090000}"/>
    <cellStyle name="control table header 1 2 4 2 2 3 4" xfId="9237" xr:uid="{00000000-0005-0000-0000-000046090000}"/>
    <cellStyle name="control table header 1 2 4 2 2 4" xfId="9238" xr:uid="{00000000-0005-0000-0000-000047090000}"/>
    <cellStyle name="control table header 1 2 4 2 20" xfId="476" xr:uid="{00000000-0005-0000-0000-000048090000}"/>
    <cellStyle name="control table header 1 2 4 2 20 2" xfId="9239" xr:uid="{00000000-0005-0000-0000-000049090000}"/>
    <cellStyle name="control table header 1 2 4 2 20 2 2" xfId="9240" xr:uid="{00000000-0005-0000-0000-00004A090000}"/>
    <cellStyle name="control table header 1 2 4 2 20 2 3" xfId="9241" xr:uid="{00000000-0005-0000-0000-00004B090000}"/>
    <cellStyle name="control table header 1 2 4 2 20 2 4" xfId="9242" xr:uid="{00000000-0005-0000-0000-00004C090000}"/>
    <cellStyle name="control table header 1 2 4 2 20 3" xfId="9243" xr:uid="{00000000-0005-0000-0000-00004D090000}"/>
    <cellStyle name="control table header 1 2 4 2 20 3 2" xfId="9244" xr:uid="{00000000-0005-0000-0000-00004E090000}"/>
    <cellStyle name="control table header 1 2 4 2 20 3 3" xfId="9245" xr:uid="{00000000-0005-0000-0000-00004F090000}"/>
    <cellStyle name="control table header 1 2 4 2 20 3 4" xfId="9246" xr:uid="{00000000-0005-0000-0000-000050090000}"/>
    <cellStyle name="control table header 1 2 4 2 20 4" xfId="9247" xr:uid="{00000000-0005-0000-0000-000051090000}"/>
    <cellStyle name="control table header 1 2 4 2 21" xfId="477" xr:uid="{00000000-0005-0000-0000-000052090000}"/>
    <cellStyle name="control table header 1 2 4 2 21 2" xfId="9248" xr:uid="{00000000-0005-0000-0000-000053090000}"/>
    <cellStyle name="control table header 1 2 4 2 21 2 2" xfId="9249" xr:uid="{00000000-0005-0000-0000-000054090000}"/>
    <cellStyle name="control table header 1 2 4 2 21 2 3" xfId="9250" xr:uid="{00000000-0005-0000-0000-000055090000}"/>
    <cellStyle name="control table header 1 2 4 2 21 2 4" xfId="9251" xr:uid="{00000000-0005-0000-0000-000056090000}"/>
    <cellStyle name="control table header 1 2 4 2 21 3" xfId="9252" xr:uid="{00000000-0005-0000-0000-000057090000}"/>
    <cellStyle name="control table header 1 2 4 2 21 3 2" xfId="9253" xr:uid="{00000000-0005-0000-0000-000058090000}"/>
    <cellStyle name="control table header 1 2 4 2 21 3 3" xfId="9254" xr:uid="{00000000-0005-0000-0000-000059090000}"/>
    <cellStyle name="control table header 1 2 4 2 21 3 4" xfId="9255" xr:uid="{00000000-0005-0000-0000-00005A090000}"/>
    <cellStyle name="control table header 1 2 4 2 21 4" xfId="9256" xr:uid="{00000000-0005-0000-0000-00005B090000}"/>
    <cellStyle name="control table header 1 2 4 2 22" xfId="478" xr:uid="{00000000-0005-0000-0000-00005C090000}"/>
    <cellStyle name="control table header 1 2 4 2 22 2" xfId="9257" xr:uid="{00000000-0005-0000-0000-00005D090000}"/>
    <cellStyle name="control table header 1 2 4 2 22 2 2" xfId="9258" xr:uid="{00000000-0005-0000-0000-00005E090000}"/>
    <cellStyle name="control table header 1 2 4 2 22 2 3" xfId="9259" xr:uid="{00000000-0005-0000-0000-00005F090000}"/>
    <cellStyle name="control table header 1 2 4 2 22 2 4" xfId="9260" xr:uid="{00000000-0005-0000-0000-000060090000}"/>
    <cellStyle name="control table header 1 2 4 2 22 3" xfId="9261" xr:uid="{00000000-0005-0000-0000-000061090000}"/>
    <cellStyle name="control table header 1 2 4 2 22 3 2" xfId="9262" xr:uid="{00000000-0005-0000-0000-000062090000}"/>
    <cellStyle name="control table header 1 2 4 2 22 3 3" xfId="9263" xr:uid="{00000000-0005-0000-0000-000063090000}"/>
    <cellStyle name="control table header 1 2 4 2 22 3 4" xfId="9264" xr:uid="{00000000-0005-0000-0000-000064090000}"/>
    <cellStyle name="control table header 1 2 4 2 22 4" xfId="9265" xr:uid="{00000000-0005-0000-0000-000065090000}"/>
    <cellStyle name="control table header 1 2 4 2 23" xfId="479" xr:uid="{00000000-0005-0000-0000-000066090000}"/>
    <cellStyle name="control table header 1 2 4 2 23 2" xfId="9266" xr:uid="{00000000-0005-0000-0000-000067090000}"/>
    <cellStyle name="control table header 1 2 4 2 23 2 2" xfId="9267" xr:uid="{00000000-0005-0000-0000-000068090000}"/>
    <cellStyle name="control table header 1 2 4 2 23 2 3" xfId="9268" xr:uid="{00000000-0005-0000-0000-000069090000}"/>
    <cellStyle name="control table header 1 2 4 2 23 2 4" xfId="9269" xr:uid="{00000000-0005-0000-0000-00006A090000}"/>
    <cellStyle name="control table header 1 2 4 2 23 3" xfId="9270" xr:uid="{00000000-0005-0000-0000-00006B090000}"/>
    <cellStyle name="control table header 1 2 4 2 23 3 2" xfId="9271" xr:uid="{00000000-0005-0000-0000-00006C090000}"/>
    <cellStyle name="control table header 1 2 4 2 23 3 3" xfId="9272" xr:uid="{00000000-0005-0000-0000-00006D090000}"/>
    <cellStyle name="control table header 1 2 4 2 23 3 4" xfId="9273" xr:uid="{00000000-0005-0000-0000-00006E090000}"/>
    <cellStyle name="control table header 1 2 4 2 23 4" xfId="9274" xr:uid="{00000000-0005-0000-0000-00006F090000}"/>
    <cellStyle name="control table header 1 2 4 2 24" xfId="480" xr:uid="{00000000-0005-0000-0000-000070090000}"/>
    <cellStyle name="control table header 1 2 4 2 24 2" xfId="9275" xr:uid="{00000000-0005-0000-0000-000071090000}"/>
    <cellStyle name="control table header 1 2 4 2 24 2 2" xfId="9276" xr:uid="{00000000-0005-0000-0000-000072090000}"/>
    <cellStyle name="control table header 1 2 4 2 24 2 3" xfId="9277" xr:uid="{00000000-0005-0000-0000-000073090000}"/>
    <cellStyle name="control table header 1 2 4 2 24 2 4" xfId="9278" xr:uid="{00000000-0005-0000-0000-000074090000}"/>
    <cellStyle name="control table header 1 2 4 2 24 3" xfId="9279" xr:uid="{00000000-0005-0000-0000-000075090000}"/>
    <cellStyle name="control table header 1 2 4 2 24 3 2" xfId="9280" xr:uid="{00000000-0005-0000-0000-000076090000}"/>
    <cellStyle name="control table header 1 2 4 2 24 3 3" xfId="9281" xr:uid="{00000000-0005-0000-0000-000077090000}"/>
    <cellStyle name="control table header 1 2 4 2 24 3 4" xfId="9282" xr:uid="{00000000-0005-0000-0000-000078090000}"/>
    <cellStyle name="control table header 1 2 4 2 24 4" xfId="9283" xr:uid="{00000000-0005-0000-0000-000079090000}"/>
    <cellStyle name="control table header 1 2 4 2 25" xfId="481" xr:uid="{00000000-0005-0000-0000-00007A090000}"/>
    <cellStyle name="control table header 1 2 4 2 25 2" xfId="9284" xr:uid="{00000000-0005-0000-0000-00007B090000}"/>
    <cellStyle name="control table header 1 2 4 2 25 2 2" xfId="9285" xr:uid="{00000000-0005-0000-0000-00007C090000}"/>
    <cellStyle name="control table header 1 2 4 2 25 2 3" xfId="9286" xr:uid="{00000000-0005-0000-0000-00007D090000}"/>
    <cellStyle name="control table header 1 2 4 2 25 2 4" xfId="9287" xr:uid="{00000000-0005-0000-0000-00007E090000}"/>
    <cellStyle name="control table header 1 2 4 2 25 3" xfId="9288" xr:uid="{00000000-0005-0000-0000-00007F090000}"/>
    <cellStyle name="control table header 1 2 4 2 25 3 2" xfId="9289" xr:uid="{00000000-0005-0000-0000-000080090000}"/>
    <cellStyle name="control table header 1 2 4 2 25 3 3" xfId="9290" xr:uid="{00000000-0005-0000-0000-000081090000}"/>
    <cellStyle name="control table header 1 2 4 2 25 3 4" xfId="9291" xr:uid="{00000000-0005-0000-0000-000082090000}"/>
    <cellStyle name="control table header 1 2 4 2 25 4" xfId="9292" xr:uid="{00000000-0005-0000-0000-000083090000}"/>
    <cellStyle name="control table header 1 2 4 2 26" xfId="482" xr:uid="{00000000-0005-0000-0000-000084090000}"/>
    <cellStyle name="control table header 1 2 4 2 26 2" xfId="9293" xr:uid="{00000000-0005-0000-0000-000085090000}"/>
    <cellStyle name="control table header 1 2 4 2 26 2 2" xfId="9294" xr:uid="{00000000-0005-0000-0000-000086090000}"/>
    <cellStyle name="control table header 1 2 4 2 26 2 3" xfId="9295" xr:uid="{00000000-0005-0000-0000-000087090000}"/>
    <cellStyle name="control table header 1 2 4 2 26 2 4" xfId="9296" xr:uid="{00000000-0005-0000-0000-000088090000}"/>
    <cellStyle name="control table header 1 2 4 2 26 3" xfId="9297" xr:uid="{00000000-0005-0000-0000-000089090000}"/>
    <cellStyle name="control table header 1 2 4 2 26 3 2" xfId="9298" xr:uid="{00000000-0005-0000-0000-00008A090000}"/>
    <cellStyle name="control table header 1 2 4 2 26 3 3" xfId="9299" xr:uid="{00000000-0005-0000-0000-00008B090000}"/>
    <cellStyle name="control table header 1 2 4 2 26 3 4" xfId="9300" xr:uid="{00000000-0005-0000-0000-00008C090000}"/>
    <cellStyle name="control table header 1 2 4 2 26 4" xfId="9301" xr:uid="{00000000-0005-0000-0000-00008D090000}"/>
    <cellStyle name="control table header 1 2 4 2 27" xfId="483" xr:uid="{00000000-0005-0000-0000-00008E090000}"/>
    <cellStyle name="control table header 1 2 4 2 27 2" xfId="9302" xr:uid="{00000000-0005-0000-0000-00008F090000}"/>
    <cellStyle name="control table header 1 2 4 2 27 2 2" xfId="9303" xr:uid="{00000000-0005-0000-0000-000090090000}"/>
    <cellStyle name="control table header 1 2 4 2 27 2 3" xfId="9304" xr:uid="{00000000-0005-0000-0000-000091090000}"/>
    <cellStyle name="control table header 1 2 4 2 27 2 4" xfId="9305" xr:uid="{00000000-0005-0000-0000-000092090000}"/>
    <cellStyle name="control table header 1 2 4 2 27 3" xfId="9306" xr:uid="{00000000-0005-0000-0000-000093090000}"/>
    <cellStyle name="control table header 1 2 4 2 27 3 2" xfId="9307" xr:uid="{00000000-0005-0000-0000-000094090000}"/>
    <cellStyle name="control table header 1 2 4 2 27 3 3" xfId="9308" xr:uid="{00000000-0005-0000-0000-000095090000}"/>
    <cellStyle name="control table header 1 2 4 2 27 3 4" xfId="9309" xr:uid="{00000000-0005-0000-0000-000096090000}"/>
    <cellStyle name="control table header 1 2 4 2 27 4" xfId="9310" xr:uid="{00000000-0005-0000-0000-000097090000}"/>
    <cellStyle name="control table header 1 2 4 2 28" xfId="484" xr:uid="{00000000-0005-0000-0000-000098090000}"/>
    <cellStyle name="control table header 1 2 4 2 28 2" xfId="9311" xr:uid="{00000000-0005-0000-0000-000099090000}"/>
    <cellStyle name="control table header 1 2 4 2 28 2 2" xfId="9312" xr:uid="{00000000-0005-0000-0000-00009A090000}"/>
    <cellStyle name="control table header 1 2 4 2 28 2 3" xfId="9313" xr:uid="{00000000-0005-0000-0000-00009B090000}"/>
    <cellStyle name="control table header 1 2 4 2 28 2 4" xfId="9314" xr:uid="{00000000-0005-0000-0000-00009C090000}"/>
    <cellStyle name="control table header 1 2 4 2 28 3" xfId="9315" xr:uid="{00000000-0005-0000-0000-00009D090000}"/>
    <cellStyle name="control table header 1 2 4 2 28 3 2" xfId="9316" xr:uid="{00000000-0005-0000-0000-00009E090000}"/>
    <cellStyle name="control table header 1 2 4 2 28 3 3" xfId="9317" xr:uid="{00000000-0005-0000-0000-00009F090000}"/>
    <cellStyle name="control table header 1 2 4 2 28 3 4" xfId="9318" xr:uid="{00000000-0005-0000-0000-0000A0090000}"/>
    <cellStyle name="control table header 1 2 4 2 28 4" xfId="9319" xr:uid="{00000000-0005-0000-0000-0000A1090000}"/>
    <cellStyle name="control table header 1 2 4 2 29" xfId="485" xr:uid="{00000000-0005-0000-0000-0000A2090000}"/>
    <cellStyle name="control table header 1 2 4 2 29 2" xfId="9320" xr:uid="{00000000-0005-0000-0000-0000A3090000}"/>
    <cellStyle name="control table header 1 2 4 2 29 2 2" xfId="9321" xr:uid="{00000000-0005-0000-0000-0000A4090000}"/>
    <cellStyle name="control table header 1 2 4 2 29 2 3" xfId="9322" xr:uid="{00000000-0005-0000-0000-0000A5090000}"/>
    <cellStyle name="control table header 1 2 4 2 29 2 4" xfId="9323" xr:uid="{00000000-0005-0000-0000-0000A6090000}"/>
    <cellStyle name="control table header 1 2 4 2 29 3" xfId="9324" xr:uid="{00000000-0005-0000-0000-0000A7090000}"/>
    <cellStyle name="control table header 1 2 4 2 29 3 2" xfId="9325" xr:uid="{00000000-0005-0000-0000-0000A8090000}"/>
    <cellStyle name="control table header 1 2 4 2 29 3 3" xfId="9326" xr:uid="{00000000-0005-0000-0000-0000A9090000}"/>
    <cellStyle name="control table header 1 2 4 2 29 3 4" xfId="9327" xr:uid="{00000000-0005-0000-0000-0000AA090000}"/>
    <cellStyle name="control table header 1 2 4 2 29 4" xfId="9328" xr:uid="{00000000-0005-0000-0000-0000AB090000}"/>
    <cellStyle name="control table header 1 2 4 2 3" xfId="486" xr:uid="{00000000-0005-0000-0000-0000AC090000}"/>
    <cellStyle name="control table header 1 2 4 2 3 2" xfId="9329" xr:uid="{00000000-0005-0000-0000-0000AD090000}"/>
    <cellStyle name="control table header 1 2 4 2 3 2 2" xfId="9330" xr:uid="{00000000-0005-0000-0000-0000AE090000}"/>
    <cellStyle name="control table header 1 2 4 2 3 2 3" xfId="9331" xr:uid="{00000000-0005-0000-0000-0000AF090000}"/>
    <cellStyle name="control table header 1 2 4 2 3 2 4" xfId="9332" xr:uid="{00000000-0005-0000-0000-0000B0090000}"/>
    <cellStyle name="control table header 1 2 4 2 3 3" xfId="9333" xr:uid="{00000000-0005-0000-0000-0000B1090000}"/>
    <cellStyle name="control table header 1 2 4 2 3 3 2" xfId="9334" xr:uid="{00000000-0005-0000-0000-0000B2090000}"/>
    <cellStyle name="control table header 1 2 4 2 3 3 3" xfId="9335" xr:uid="{00000000-0005-0000-0000-0000B3090000}"/>
    <cellStyle name="control table header 1 2 4 2 3 3 4" xfId="9336" xr:uid="{00000000-0005-0000-0000-0000B4090000}"/>
    <cellStyle name="control table header 1 2 4 2 3 4" xfId="9337" xr:uid="{00000000-0005-0000-0000-0000B5090000}"/>
    <cellStyle name="control table header 1 2 4 2 30" xfId="487" xr:uid="{00000000-0005-0000-0000-0000B6090000}"/>
    <cellStyle name="control table header 1 2 4 2 30 2" xfId="9338" xr:uid="{00000000-0005-0000-0000-0000B7090000}"/>
    <cellStyle name="control table header 1 2 4 2 30 2 2" xfId="9339" xr:uid="{00000000-0005-0000-0000-0000B8090000}"/>
    <cellStyle name="control table header 1 2 4 2 30 2 3" xfId="9340" xr:uid="{00000000-0005-0000-0000-0000B9090000}"/>
    <cellStyle name="control table header 1 2 4 2 30 2 4" xfId="9341" xr:uid="{00000000-0005-0000-0000-0000BA090000}"/>
    <cellStyle name="control table header 1 2 4 2 30 3" xfId="9342" xr:uid="{00000000-0005-0000-0000-0000BB090000}"/>
    <cellStyle name="control table header 1 2 4 2 30 3 2" xfId="9343" xr:uid="{00000000-0005-0000-0000-0000BC090000}"/>
    <cellStyle name="control table header 1 2 4 2 30 3 3" xfId="9344" xr:uid="{00000000-0005-0000-0000-0000BD090000}"/>
    <cellStyle name="control table header 1 2 4 2 30 3 4" xfId="9345" xr:uid="{00000000-0005-0000-0000-0000BE090000}"/>
    <cellStyle name="control table header 1 2 4 2 30 4" xfId="9346" xr:uid="{00000000-0005-0000-0000-0000BF090000}"/>
    <cellStyle name="control table header 1 2 4 2 31" xfId="488" xr:uid="{00000000-0005-0000-0000-0000C0090000}"/>
    <cellStyle name="control table header 1 2 4 2 31 2" xfId="9347" xr:uid="{00000000-0005-0000-0000-0000C1090000}"/>
    <cellStyle name="control table header 1 2 4 2 31 2 2" xfId="9348" xr:uid="{00000000-0005-0000-0000-0000C2090000}"/>
    <cellStyle name="control table header 1 2 4 2 31 2 3" xfId="9349" xr:uid="{00000000-0005-0000-0000-0000C3090000}"/>
    <cellStyle name="control table header 1 2 4 2 31 2 4" xfId="9350" xr:uid="{00000000-0005-0000-0000-0000C4090000}"/>
    <cellStyle name="control table header 1 2 4 2 31 3" xfId="9351" xr:uid="{00000000-0005-0000-0000-0000C5090000}"/>
    <cellStyle name="control table header 1 2 4 2 31 3 2" xfId="9352" xr:uid="{00000000-0005-0000-0000-0000C6090000}"/>
    <cellStyle name="control table header 1 2 4 2 31 3 3" xfId="9353" xr:uid="{00000000-0005-0000-0000-0000C7090000}"/>
    <cellStyle name="control table header 1 2 4 2 31 3 4" xfId="9354" xr:uid="{00000000-0005-0000-0000-0000C8090000}"/>
    <cellStyle name="control table header 1 2 4 2 31 4" xfId="9355" xr:uid="{00000000-0005-0000-0000-0000C9090000}"/>
    <cellStyle name="control table header 1 2 4 2 32" xfId="489" xr:uid="{00000000-0005-0000-0000-0000CA090000}"/>
    <cellStyle name="control table header 1 2 4 2 32 2" xfId="9356" xr:uid="{00000000-0005-0000-0000-0000CB090000}"/>
    <cellStyle name="control table header 1 2 4 2 32 2 2" xfId="9357" xr:uid="{00000000-0005-0000-0000-0000CC090000}"/>
    <cellStyle name="control table header 1 2 4 2 32 2 3" xfId="9358" xr:uid="{00000000-0005-0000-0000-0000CD090000}"/>
    <cellStyle name="control table header 1 2 4 2 32 2 4" xfId="9359" xr:uid="{00000000-0005-0000-0000-0000CE090000}"/>
    <cellStyle name="control table header 1 2 4 2 32 3" xfId="9360" xr:uid="{00000000-0005-0000-0000-0000CF090000}"/>
    <cellStyle name="control table header 1 2 4 2 32 3 2" xfId="9361" xr:uid="{00000000-0005-0000-0000-0000D0090000}"/>
    <cellStyle name="control table header 1 2 4 2 32 3 3" xfId="9362" xr:uid="{00000000-0005-0000-0000-0000D1090000}"/>
    <cellStyle name="control table header 1 2 4 2 32 3 4" xfId="9363" xr:uid="{00000000-0005-0000-0000-0000D2090000}"/>
    <cellStyle name="control table header 1 2 4 2 32 4" xfId="9364" xr:uid="{00000000-0005-0000-0000-0000D3090000}"/>
    <cellStyle name="control table header 1 2 4 2 33" xfId="490" xr:uid="{00000000-0005-0000-0000-0000D4090000}"/>
    <cellStyle name="control table header 1 2 4 2 33 2" xfId="9365" xr:uid="{00000000-0005-0000-0000-0000D5090000}"/>
    <cellStyle name="control table header 1 2 4 2 33 2 2" xfId="9366" xr:uid="{00000000-0005-0000-0000-0000D6090000}"/>
    <cellStyle name="control table header 1 2 4 2 33 2 3" xfId="9367" xr:uid="{00000000-0005-0000-0000-0000D7090000}"/>
    <cellStyle name="control table header 1 2 4 2 33 2 4" xfId="9368" xr:uid="{00000000-0005-0000-0000-0000D8090000}"/>
    <cellStyle name="control table header 1 2 4 2 33 3" xfId="9369" xr:uid="{00000000-0005-0000-0000-0000D9090000}"/>
    <cellStyle name="control table header 1 2 4 2 33 3 2" xfId="9370" xr:uid="{00000000-0005-0000-0000-0000DA090000}"/>
    <cellStyle name="control table header 1 2 4 2 33 3 3" xfId="9371" xr:uid="{00000000-0005-0000-0000-0000DB090000}"/>
    <cellStyle name="control table header 1 2 4 2 33 3 4" xfId="9372" xr:uid="{00000000-0005-0000-0000-0000DC090000}"/>
    <cellStyle name="control table header 1 2 4 2 33 4" xfId="9373" xr:uid="{00000000-0005-0000-0000-0000DD090000}"/>
    <cellStyle name="control table header 1 2 4 2 34" xfId="491" xr:uid="{00000000-0005-0000-0000-0000DE090000}"/>
    <cellStyle name="control table header 1 2 4 2 34 2" xfId="9374" xr:uid="{00000000-0005-0000-0000-0000DF090000}"/>
    <cellStyle name="control table header 1 2 4 2 34 2 2" xfId="9375" xr:uid="{00000000-0005-0000-0000-0000E0090000}"/>
    <cellStyle name="control table header 1 2 4 2 34 2 3" xfId="9376" xr:uid="{00000000-0005-0000-0000-0000E1090000}"/>
    <cellStyle name="control table header 1 2 4 2 34 2 4" xfId="9377" xr:uid="{00000000-0005-0000-0000-0000E2090000}"/>
    <cellStyle name="control table header 1 2 4 2 34 3" xfId="9378" xr:uid="{00000000-0005-0000-0000-0000E3090000}"/>
    <cellStyle name="control table header 1 2 4 2 34 3 2" xfId="9379" xr:uid="{00000000-0005-0000-0000-0000E4090000}"/>
    <cellStyle name="control table header 1 2 4 2 34 3 3" xfId="9380" xr:uid="{00000000-0005-0000-0000-0000E5090000}"/>
    <cellStyle name="control table header 1 2 4 2 34 3 4" xfId="9381" xr:uid="{00000000-0005-0000-0000-0000E6090000}"/>
    <cellStyle name="control table header 1 2 4 2 34 4" xfId="9382" xr:uid="{00000000-0005-0000-0000-0000E7090000}"/>
    <cellStyle name="control table header 1 2 4 2 35" xfId="492" xr:uid="{00000000-0005-0000-0000-0000E8090000}"/>
    <cellStyle name="control table header 1 2 4 2 35 2" xfId="9383" xr:uid="{00000000-0005-0000-0000-0000E9090000}"/>
    <cellStyle name="control table header 1 2 4 2 35 2 2" xfId="9384" xr:uid="{00000000-0005-0000-0000-0000EA090000}"/>
    <cellStyle name="control table header 1 2 4 2 35 2 3" xfId="9385" xr:uid="{00000000-0005-0000-0000-0000EB090000}"/>
    <cellStyle name="control table header 1 2 4 2 35 2 4" xfId="9386" xr:uid="{00000000-0005-0000-0000-0000EC090000}"/>
    <cellStyle name="control table header 1 2 4 2 35 3" xfId="9387" xr:uid="{00000000-0005-0000-0000-0000ED090000}"/>
    <cellStyle name="control table header 1 2 4 2 35 3 2" xfId="9388" xr:uid="{00000000-0005-0000-0000-0000EE090000}"/>
    <cellStyle name="control table header 1 2 4 2 35 3 3" xfId="9389" xr:uid="{00000000-0005-0000-0000-0000EF090000}"/>
    <cellStyle name="control table header 1 2 4 2 35 3 4" xfId="9390" xr:uid="{00000000-0005-0000-0000-0000F0090000}"/>
    <cellStyle name="control table header 1 2 4 2 35 4" xfId="9391" xr:uid="{00000000-0005-0000-0000-0000F1090000}"/>
    <cellStyle name="control table header 1 2 4 2 36" xfId="493" xr:uid="{00000000-0005-0000-0000-0000F2090000}"/>
    <cellStyle name="control table header 1 2 4 2 36 2" xfId="9392" xr:uid="{00000000-0005-0000-0000-0000F3090000}"/>
    <cellStyle name="control table header 1 2 4 2 36 2 2" xfId="9393" xr:uid="{00000000-0005-0000-0000-0000F4090000}"/>
    <cellStyle name="control table header 1 2 4 2 36 2 3" xfId="9394" xr:uid="{00000000-0005-0000-0000-0000F5090000}"/>
    <cellStyle name="control table header 1 2 4 2 36 2 4" xfId="9395" xr:uid="{00000000-0005-0000-0000-0000F6090000}"/>
    <cellStyle name="control table header 1 2 4 2 36 3" xfId="9396" xr:uid="{00000000-0005-0000-0000-0000F7090000}"/>
    <cellStyle name="control table header 1 2 4 2 36 3 2" xfId="9397" xr:uid="{00000000-0005-0000-0000-0000F8090000}"/>
    <cellStyle name="control table header 1 2 4 2 36 3 3" xfId="9398" xr:uid="{00000000-0005-0000-0000-0000F9090000}"/>
    <cellStyle name="control table header 1 2 4 2 36 3 4" xfId="9399" xr:uid="{00000000-0005-0000-0000-0000FA090000}"/>
    <cellStyle name="control table header 1 2 4 2 36 4" xfId="9400" xr:uid="{00000000-0005-0000-0000-0000FB090000}"/>
    <cellStyle name="control table header 1 2 4 2 37" xfId="494" xr:uid="{00000000-0005-0000-0000-0000FC090000}"/>
    <cellStyle name="control table header 1 2 4 2 37 2" xfId="9401" xr:uid="{00000000-0005-0000-0000-0000FD090000}"/>
    <cellStyle name="control table header 1 2 4 2 37 2 2" xfId="9402" xr:uid="{00000000-0005-0000-0000-0000FE090000}"/>
    <cellStyle name="control table header 1 2 4 2 37 2 3" xfId="9403" xr:uid="{00000000-0005-0000-0000-0000FF090000}"/>
    <cellStyle name="control table header 1 2 4 2 37 2 4" xfId="9404" xr:uid="{00000000-0005-0000-0000-0000000A0000}"/>
    <cellStyle name="control table header 1 2 4 2 37 3" xfId="9405" xr:uid="{00000000-0005-0000-0000-0000010A0000}"/>
    <cellStyle name="control table header 1 2 4 2 37 3 2" xfId="9406" xr:uid="{00000000-0005-0000-0000-0000020A0000}"/>
    <cellStyle name="control table header 1 2 4 2 37 3 3" xfId="9407" xr:uid="{00000000-0005-0000-0000-0000030A0000}"/>
    <cellStyle name="control table header 1 2 4 2 37 3 4" xfId="9408" xr:uid="{00000000-0005-0000-0000-0000040A0000}"/>
    <cellStyle name="control table header 1 2 4 2 37 4" xfId="9409" xr:uid="{00000000-0005-0000-0000-0000050A0000}"/>
    <cellStyle name="control table header 1 2 4 2 38" xfId="495" xr:uid="{00000000-0005-0000-0000-0000060A0000}"/>
    <cellStyle name="control table header 1 2 4 2 38 2" xfId="9410" xr:uid="{00000000-0005-0000-0000-0000070A0000}"/>
    <cellStyle name="control table header 1 2 4 2 38 2 2" xfId="9411" xr:uid="{00000000-0005-0000-0000-0000080A0000}"/>
    <cellStyle name="control table header 1 2 4 2 38 2 3" xfId="9412" xr:uid="{00000000-0005-0000-0000-0000090A0000}"/>
    <cellStyle name="control table header 1 2 4 2 38 2 4" xfId="9413" xr:uid="{00000000-0005-0000-0000-00000A0A0000}"/>
    <cellStyle name="control table header 1 2 4 2 38 3" xfId="9414" xr:uid="{00000000-0005-0000-0000-00000B0A0000}"/>
    <cellStyle name="control table header 1 2 4 2 38 3 2" xfId="9415" xr:uid="{00000000-0005-0000-0000-00000C0A0000}"/>
    <cellStyle name="control table header 1 2 4 2 38 3 3" xfId="9416" xr:uid="{00000000-0005-0000-0000-00000D0A0000}"/>
    <cellStyle name="control table header 1 2 4 2 38 3 4" xfId="9417" xr:uid="{00000000-0005-0000-0000-00000E0A0000}"/>
    <cellStyle name="control table header 1 2 4 2 38 4" xfId="9418" xr:uid="{00000000-0005-0000-0000-00000F0A0000}"/>
    <cellStyle name="control table header 1 2 4 2 39" xfId="496" xr:uid="{00000000-0005-0000-0000-0000100A0000}"/>
    <cellStyle name="control table header 1 2 4 2 39 2" xfId="9419" xr:uid="{00000000-0005-0000-0000-0000110A0000}"/>
    <cellStyle name="control table header 1 2 4 2 39 2 2" xfId="9420" xr:uid="{00000000-0005-0000-0000-0000120A0000}"/>
    <cellStyle name="control table header 1 2 4 2 39 2 3" xfId="9421" xr:uid="{00000000-0005-0000-0000-0000130A0000}"/>
    <cellStyle name="control table header 1 2 4 2 39 2 4" xfId="9422" xr:uid="{00000000-0005-0000-0000-0000140A0000}"/>
    <cellStyle name="control table header 1 2 4 2 39 3" xfId="9423" xr:uid="{00000000-0005-0000-0000-0000150A0000}"/>
    <cellStyle name="control table header 1 2 4 2 39 3 2" xfId="9424" xr:uid="{00000000-0005-0000-0000-0000160A0000}"/>
    <cellStyle name="control table header 1 2 4 2 39 3 3" xfId="9425" xr:uid="{00000000-0005-0000-0000-0000170A0000}"/>
    <cellStyle name="control table header 1 2 4 2 39 3 4" xfId="9426" xr:uid="{00000000-0005-0000-0000-0000180A0000}"/>
    <cellStyle name="control table header 1 2 4 2 39 4" xfId="9427" xr:uid="{00000000-0005-0000-0000-0000190A0000}"/>
    <cellStyle name="control table header 1 2 4 2 4" xfId="497" xr:uid="{00000000-0005-0000-0000-00001A0A0000}"/>
    <cellStyle name="control table header 1 2 4 2 4 2" xfId="9428" xr:uid="{00000000-0005-0000-0000-00001B0A0000}"/>
    <cellStyle name="control table header 1 2 4 2 4 2 2" xfId="9429" xr:uid="{00000000-0005-0000-0000-00001C0A0000}"/>
    <cellStyle name="control table header 1 2 4 2 4 2 3" xfId="9430" xr:uid="{00000000-0005-0000-0000-00001D0A0000}"/>
    <cellStyle name="control table header 1 2 4 2 4 2 4" xfId="9431" xr:uid="{00000000-0005-0000-0000-00001E0A0000}"/>
    <cellStyle name="control table header 1 2 4 2 4 3" xfId="9432" xr:uid="{00000000-0005-0000-0000-00001F0A0000}"/>
    <cellStyle name="control table header 1 2 4 2 4 3 2" xfId="9433" xr:uid="{00000000-0005-0000-0000-0000200A0000}"/>
    <cellStyle name="control table header 1 2 4 2 4 3 3" xfId="9434" xr:uid="{00000000-0005-0000-0000-0000210A0000}"/>
    <cellStyle name="control table header 1 2 4 2 4 3 4" xfId="9435" xr:uid="{00000000-0005-0000-0000-0000220A0000}"/>
    <cellStyle name="control table header 1 2 4 2 4 4" xfId="9436" xr:uid="{00000000-0005-0000-0000-0000230A0000}"/>
    <cellStyle name="control table header 1 2 4 2 40" xfId="498" xr:uid="{00000000-0005-0000-0000-0000240A0000}"/>
    <cellStyle name="control table header 1 2 4 2 40 2" xfId="9437" xr:uid="{00000000-0005-0000-0000-0000250A0000}"/>
    <cellStyle name="control table header 1 2 4 2 40 2 2" xfId="9438" xr:uid="{00000000-0005-0000-0000-0000260A0000}"/>
    <cellStyle name="control table header 1 2 4 2 40 2 3" xfId="9439" xr:uid="{00000000-0005-0000-0000-0000270A0000}"/>
    <cellStyle name="control table header 1 2 4 2 40 2 4" xfId="9440" xr:uid="{00000000-0005-0000-0000-0000280A0000}"/>
    <cellStyle name="control table header 1 2 4 2 40 3" xfId="9441" xr:uid="{00000000-0005-0000-0000-0000290A0000}"/>
    <cellStyle name="control table header 1 2 4 2 40 3 2" xfId="9442" xr:uid="{00000000-0005-0000-0000-00002A0A0000}"/>
    <cellStyle name="control table header 1 2 4 2 40 3 3" xfId="9443" xr:uid="{00000000-0005-0000-0000-00002B0A0000}"/>
    <cellStyle name="control table header 1 2 4 2 40 3 4" xfId="9444" xr:uid="{00000000-0005-0000-0000-00002C0A0000}"/>
    <cellStyle name="control table header 1 2 4 2 40 4" xfId="9445" xr:uid="{00000000-0005-0000-0000-00002D0A0000}"/>
    <cellStyle name="control table header 1 2 4 2 41" xfId="499" xr:uid="{00000000-0005-0000-0000-00002E0A0000}"/>
    <cellStyle name="control table header 1 2 4 2 41 2" xfId="9446" xr:uid="{00000000-0005-0000-0000-00002F0A0000}"/>
    <cellStyle name="control table header 1 2 4 2 41 2 2" xfId="9447" xr:uid="{00000000-0005-0000-0000-0000300A0000}"/>
    <cellStyle name="control table header 1 2 4 2 41 2 3" xfId="9448" xr:uid="{00000000-0005-0000-0000-0000310A0000}"/>
    <cellStyle name="control table header 1 2 4 2 41 2 4" xfId="9449" xr:uid="{00000000-0005-0000-0000-0000320A0000}"/>
    <cellStyle name="control table header 1 2 4 2 41 3" xfId="9450" xr:uid="{00000000-0005-0000-0000-0000330A0000}"/>
    <cellStyle name="control table header 1 2 4 2 41 3 2" xfId="9451" xr:uid="{00000000-0005-0000-0000-0000340A0000}"/>
    <cellStyle name="control table header 1 2 4 2 41 3 3" xfId="9452" xr:uid="{00000000-0005-0000-0000-0000350A0000}"/>
    <cellStyle name="control table header 1 2 4 2 41 3 4" xfId="9453" xr:uid="{00000000-0005-0000-0000-0000360A0000}"/>
    <cellStyle name="control table header 1 2 4 2 41 4" xfId="9454" xr:uid="{00000000-0005-0000-0000-0000370A0000}"/>
    <cellStyle name="control table header 1 2 4 2 42" xfId="500" xr:uid="{00000000-0005-0000-0000-0000380A0000}"/>
    <cellStyle name="control table header 1 2 4 2 42 2" xfId="9455" xr:uid="{00000000-0005-0000-0000-0000390A0000}"/>
    <cellStyle name="control table header 1 2 4 2 42 2 2" xfId="9456" xr:uid="{00000000-0005-0000-0000-00003A0A0000}"/>
    <cellStyle name="control table header 1 2 4 2 42 2 3" xfId="9457" xr:uid="{00000000-0005-0000-0000-00003B0A0000}"/>
    <cellStyle name="control table header 1 2 4 2 42 2 4" xfId="9458" xr:uid="{00000000-0005-0000-0000-00003C0A0000}"/>
    <cellStyle name="control table header 1 2 4 2 42 3" xfId="9459" xr:uid="{00000000-0005-0000-0000-00003D0A0000}"/>
    <cellStyle name="control table header 1 2 4 2 42 3 2" xfId="9460" xr:uid="{00000000-0005-0000-0000-00003E0A0000}"/>
    <cellStyle name="control table header 1 2 4 2 42 3 3" xfId="9461" xr:uid="{00000000-0005-0000-0000-00003F0A0000}"/>
    <cellStyle name="control table header 1 2 4 2 42 3 4" xfId="9462" xr:uid="{00000000-0005-0000-0000-0000400A0000}"/>
    <cellStyle name="control table header 1 2 4 2 42 4" xfId="9463" xr:uid="{00000000-0005-0000-0000-0000410A0000}"/>
    <cellStyle name="control table header 1 2 4 2 43" xfId="501" xr:uid="{00000000-0005-0000-0000-0000420A0000}"/>
    <cellStyle name="control table header 1 2 4 2 43 2" xfId="9464" xr:uid="{00000000-0005-0000-0000-0000430A0000}"/>
    <cellStyle name="control table header 1 2 4 2 43 2 2" xfId="9465" xr:uid="{00000000-0005-0000-0000-0000440A0000}"/>
    <cellStyle name="control table header 1 2 4 2 43 2 3" xfId="9466" xr:uid="{00000000-0005-0000-0000-0000450A0000}"/>
    <cellStyle name="control table header 1 2 4 2 43 2 4" xfId="9467" xr:uid="{00000000-0005-0000-0000-0000460A0000}"/>
    <cellStyle name="control table header 1 2 4 2 43 3" xfId="9468" xr:uid="{00000000-0005-0000-0000-0000470A0000}"/>
    <cellStyle name="control table header 1 2 4 2 43 3 2" xfId="9469" xr:uid="{00000000-0005-0000-0000-0000480A0000}"/>
    <cellStyle name="control table header 1 2 4 2 43 3 3" xfId="9470" xr:uid="{00000000-0005-0000-0000-0000490A0000}"/>
    <cellStyle name="control table header 1 2 4 2 43 3 4" xfId="9471" xr:uid="{00000000-0005-0000-0000-00004A0A0000}"/>
    <cellStyle name="control table header 1 2 4 2 43 4" xfId="9472" xr:uid="{00000000-0005-0000-0000-00004B0A0000}"/>
    <cellStyle name="control table header 1 2 4 2 44" xfId="502" xr:uid="{00000000-0005-0000-0000-00004C0A0000}"/>
    <cellStyle name="control table header 1 2 4 2 44 2" xfId="9473" xr:uid="{00000000-0005-0000-0000-00004D0A0000}"/>
    <cellStyle name="control table header 1 2 4 2 44 2 2" xfId="9474" xr:uid="{00000000-0005-0000-0000-00004E0A0000}"/>
    <cellStyle name="control table header 1 2 4 2 44 2 3" xfId="9475" xr:uid="{00000000-0005-0000-0000-00004F0A0000}"/>
    <cellStyle name="control table header 1 2 4 2 44 2 4" xfId="9476" xr:uid="{00000000-0005-0000-0000-0000500A0000}"/>
    <cellStyle name="control table header 1 2 4 2 44 3" xfId="9477" xr:uid="{00000000-0005-0000-0000-0000510A0000}"/>
    <cellStyle name="control table header 1 2 4 2 44 3 2" xfId="9478" xr:uid="{00000000-0005-0000-0000-0000520A0000}"/>
    <cellStyle name="control table header 1 2 4 2 44 3 3" xfId="9479" xr:uid="{00000000-0005-0000-0000-0000530A0000}"/>
    <cellStyle name="control table header 1 2 4 2 44 3 4" xfId="9480" xr:uid="{00000000-0005-0000-0000-0000540A0000}"/>
    <cellStyle name="control table header 1 2 4 2 44 4" xfId="9481" xr:uid="{00000000-0005-0000-0000-0000550A0000}"/>
    <cellStyle name="control table header 1 2 4 2 45" xfId="9482" xr:uid="{00000000-0005-0000-0000-0000560A0000}"/>
    <cellStyle name="control table header 1 2 4 2 45 2" xfId="9483" xr:uid="{00000000-0005-0000-0000-0000570A0000}"/>
    <cellStyle name="control table header 1 2 4 2 45 3" xfId="9484" xr:uid="{00000000-0005-0000-0000-0000580A0000}"/>
    <cellStyle name="control table header 1 2 4 2 45 4" xfId="9485" xr:uid="{00000000-0005-0000-0000-0000590A0000}"/>
    <cellStyle name="control table header 1 2 4 2 46" xfId="9486" xr:uid="{00000000-0005-0000-0000-00005A0A0000}"/>
    <cellStyle name="control table header 1 2 4 2 46 2" xfId="9487" xr:uid="{00000000-0005-0000-0000-00005B0A0000}"/>
    <cellStyle name="control table header 1 2 4 2 46 3" xfId="9488" xr:uid="{00000000-0005-0000-0000-00005C0A0000}"/>
    <cellStyle name="control table header 1 2 4 2 46 4" xfId="9489" xr:uid="{00000000-0005-0000-0000-00005D0A0000}"/>
    <cellStyle name="control table header 1 2 4 2 47" xfId="9490" xr:uid="{00000000-0005-0000-0000-00005E0A0000}"/>
    <cellStyle name="control table header 1 2 4 2 47 2" xfId="9491" xr:uid="{00000000-0005-0000-0000-00005F0A0000}"/>
    <cellStyle name="control table header 1 2 4 2 47 3" xfId="9492" xr:uid="{00000000-0005-0000-0000-0000600A0000}"/>
    <cellStyle name="control table header 1 2 4 2 47 4" xfId="9493" xr:uid="{00000000-0005-0000-0000-0000610A0000}"/>
    <cellStyle name="control table header 1 2 4 2 48" xfId="9494" xr:uid="{00000000-0005-0000-0000-0000620A0000}"/>
    <cellStyle name="control table header 1 2 4 2 5" xfId="503" xr:uid="{00000000-0005-0000-0000-0000630A0000}"/>
    <cellStyle name="control table header 1 2 4 2 5 2" xfId="9495" xr:uid="{00000000-0005-0000-0000-0000640A0000}"/>
    <cellStyle name="control table header 1 2 4 2 5 2 2" xfId="9496" xr:uid="{00000000-0005-0000-0000-0000650A0000}"/>
    <cellStyle name="control table header 1 2 4 2 5 2 3" xfId="9497" xr:uid="{00000000-0005-0000-0000-0000660A0000}"/>
    <cellStyle name="control table header 1 2 4 2 5 2 4" xfId="9498" xr:uid="{00000000-0005-0000-0000-0000670A0000}"/>
    <cellStyle name="control table header 1 2 4 2 5 3" xfId="9499" xr:uid="{00000000-0005-0000-0000-0000680A0000}"/>
    <cellStyle name="control table header 1 2 4 2 5 3 2" xfId="9500" xr:uid="{00000000-0005-0000-0000-0000690A0000}"/>
    <cellStyle name="control table header 1 2 4 2 5 3 3" xfId="9501" xr:uid="{00000000-0005-0000-0000-00006A0A0000}"/>
    <cellStyle name="control table header 1 2 4 2 5 3 4" xfId="9502" xr:uid="{00000000-0005-0000-0000-00006B0A0000}"/>
    <cellStyle name="control table header 1 2 4 2 5 4" xfId="9503" xr:uid="{00000000-0005-0000-0000-00006C0A0000}"/>
    <cellStyle name="control table header 1 2 4 2 6" xfId="504" xr:uid="{00000000-0005-0000-0000-00006D0A0000}"/>
    <cellStyle name="control table header 1 2 4 2 6 2" xfId="9504" xr:uid="{00000000-0005-0000-0000-00006E0A0000}"/>
    <cellStyle name="control table header 1 2 4 2 6 2 2" xfId="9505" xr:uid="{00000000-0005-0000-0000-00006F0A0000}"/>
    <cellStyle name="control table header 1 2 4 2 6 2 3" xfId="9506" xr:uid="{00000000-0005-0000-0000-0000700A0000}"/>
    <cellStyle name="control table header 1 2 4 2 6 2 4" xfId="9507" xr:uid="{00000000-0005-0000-0000-0000710A0000}"/>
    <cellStyle name="control table header 1 2 4 2 6 3" xfId="9508" xr:uid="{00000000-0005-0000-0000-0000720A0000}"/>
    <cellStyle name="control table header 1 2 4 2 6 3 2" xfId="9509" xr:uid="{00000000-0005-0000-0000-0000730A0000}"/>
    <cellStyle name="control table header 1 2 4 2 6 3 3" xfId="9510" xr:uid="{00000000-0005-0000-0000-0000740A0000}"/>
    <cellStyle name="control table header 1 2 4 2 6 3 4" xfId="9511" xr:uid="{00000000-0005-0000-0000-0000750A0000}"/>
    <cellStyle name="control table header 1 2 4 2 6 4" xfId="9512" xr:uid="{00000000-0005-0000-0000-0000760A0000}"/>
    <cellStyle name="control table header 1 2 4 2 7" xfId="505" xr:uid="{00000000-0005-0000-0000-0000770A0000}"/>
    <cellStyle name="control table header 1 2 4 2 7 2" xfId="9513" xr:uid="{00000000-0005-0000-0000-0000780A0000}"/>
    <cellStyle name="control table header 1 2 4 2 7 2 2" xfId="9514" xr:uid="{00000000-0005-0000-0000-0000790A0000}"/>
    <cellStyle name="control table header 1 2 4 2 7 2 3" xfId="9515" xr:uid="{00000000-0005-0000-0000-00007A0A0000}"/>
    <cellStyle name="control table header 1 2 4 2 7 2 4" xfId="9516" xr:uid="{00000000-0005-0000-0000-00007B0A0000}"/>
    <cellStyle name="control table header 1 2 4 2 7 3" xfId="9517" xr:uid="{00000000-0005-0000-0000-00007C0A0000}"/>
    <cellStyle name="control table header 1 2 4 2 7 3 2" xfId="9518" xr:uid="{00000000-0005-0000-0000-00007D0A0000}"/>
    <cellStyle name="control table header 1 2 4 2 7 3 3" xfId="9519" xr:uid="{00000000-0005-0000-0000-00007E0A0000}"/>
    <cellStyle name="control table header 1 2 4 2 7 3 4" xfId="9520" xr:uid="{00000000-0005-0000-0000-00007F0A0000}"/>
    <cellStyle name="control table header 1 2 4 2 7 4" xfId="9521" xr:uid="{00000000-0005-0000-0000-0000800A0000}"/>
    <cellStyle name="control table header 1 2 4 2 8" xfId="506" xr:uid="{00000000-0005-0000-0000-0000810A0000}"/>
    <cellStyle name="control table header 1 2 4 2 8 2" xfId="9522" xr:uid="{00000000-0005-0000-0000-0000820A0000}"/>
    <cellStyle name="control table header 1 2 4 2 8 2 2" xfId="9523" xr:uid="{00000000-0005-0000-0000-0000830A0000}"/>
    <cellStyle name="control table header 1 2 4 2 8 2 3" xfId="9524" xr:uid="{00000000-0005-0000-0000-0000840A0000}"/>
    <cellStyle name="control table header 1 2 4 2 8 2 4" xfId="9525" xr:uid="{00000000-0005-0000-0000-0000850A0000}"/>
    <cellStyle name="control table header 1 2 4 2 8 3" xfId="9526" xr:uid="{00000000-0005-0000-0000-0000860A0000}"/>
    <cellStyle name="control table header 1 2 4 2 8 3 2" xfId="9527" xr:uid="{00000000-0005-0000-0000-0000870A0000}"/>
    <cellStyle name="control table header 1 2 4 2 8 3 3" xfId="9528" xr:uid="{00000000-0005-0000-0000-0000880A0000}"/>
    <cellStyle name="control table header 1 2 4 2 8 3 4" xfId="9529" xr:uid="{00000000-0005-0000-0000-0000890A0000}"/>
    <cellStyle name="control table header 1 2 4 2 8 4" xfId="9530" xr:uid="{00000000-0005-0000-0000-00008A0A0000}"/>
    <cellStyle name="control table header 1 2 4 2 9" xfId="507" xr:uid="{00000000-0005-0000-0000-00008B0A0000}"/>
    <cellStyle name="control table header 1 2 4 2 9 2" xfId="9531" xr:uid="{00000000-0005-0000-0000-00008C0A0000}"/>
    <cellStyle name="control table header 1 2 4 2 9 2 2" xfId="9532" xr:uid="{00000000-0005-0000-0000-00008D0A0000}"/>
    <cellStyle name="control table header 1 2 4 2 9 2 3" xfId="9533" xr:uid="{00000000-0005-0000-0000-00008E0A0000}"/>
    <cellStyle name="control table header 1 2 4 2 9 2 4" xfId="9534" xr:uid="{00000000-0005-0000-0000-00008F0A0000}"/>
    <cellStyle name="control table header 1 2 4 2 9 3" xfId="9535" xr:uid="{00000000-0005-0000-0000-0000900A0000}"/>
    <cellStyle name="control table header 1 2 4 2 9 3 2" xfId="9536" xr:uid="{00000000-0005-0000-0000-0000910A0000}"/>
    <cellStyle name="control table header 1 2 4 2 9 3 3" xfId="9537" xr:uid="{00000000-0005-0000-0000-0000920A0000}"/>
    <cellStyle name="control table header 1 2 4 2 9 3 4" xfId="9538" xr:uid="{00000000-0005-0000-0000-0000930A0000}"/>
    <cellStyle name="control table header 1 2 4 2 9 4" xfId="9539" xr:uid="{00000000-0005-0000-0000-0000940A0000}"/>
    <cellStyle name="control table header 1 2 4 20" xfId="508" xr:uid="{00000000-0005-0000-0000-0000950A0000}"/>
    <cellStyle name="control table header 1 2 4 20 2" xfId="9540" xr:uid="{00000000-0005-0000-0000-0000960A0000}"/>
    <cellStyle name="control table header 1 2 4 20 2 2" xfId="9541" xr:uid="{00000000-0005-0000-0000-0000970A0000}"/>
    <cellStyle name="control table header 1 2 4 20 2 3" xfId="9542" xr:uid="{00000000-0005-0000-0000-0000980A0000}"/>
    <cellStyle name="control table header 1 2 4 20 2 4" xfId="9543" xr:uid="{00000000-0005-0000-0000-0000990A0000}"/>
    <cellStyle name="control table header 1 2 4 20 3" xfId="9544" xr:uid="{00000000-0005-0000-0000-00009A0A0000}"/>
    <cellStyle name="control table header 1 2 4 20 3 2" xfId="9545" xr:uid="{00000000-0005-0000-0000-00009B0A0000}"/>
    <cellStyle name="control table header 1 2 4 20 3 3" xfId="9546" xr:uid="{00000000-0005-0000-0000-00009C0A0000}"/>
    <cellStyle name="control table header 1 2 4 20 3 4" xfId="9547" xr:uid="{00000000-0005-0000-0000-00009D0A0000}"/>
    <cellStyle name="control table header 1 2 4 20 4" xfId="9548" xr:uid="{00000000-0005-0000-0000-00009E0A0000}"/>
    <cellStyle name="control table header 1 2 4 21" xfId="509" xr:uid="{00000000-0005-0000-0000-00009F0A0000}"/>
    <cellStyle name="control table header 1 2 4 21 2" xfId="9549" xr:uid="{00000000-0005-0000-0000-0000A00A0000}"/>
    <cellStyle name="control table header 1 2 4 21 2 2" xfId="9550" xr:uid="{00000000-0005-0000-0000-0000A10A0000}"/>
    <cellStyle name="control table header 1 2 4 21 2 3" xfId="9551" xr:uid="{00000000-0005-0000-0000-0000A20A0000}"/>
    <cellStyle name="control table header 1 2 4 21 2 4" xfId="9552" xr:uid="{00000000-0005-0000-0000-0000A30A0000}"/>
    <cellStyle name="control table header 1 2 4 21 3" xfId="9553" xr:uid="{00000000-0005-0000-0000-0000A40A0000}"/>
    <cellStyle name="control table header 1 2 4 21 3 2" xfId="9554" xr:uid="{00000000-0005-0000-0000-0000A50A0000}"/>
    <cellStyle name="control table header 1 2 4 21 3 3" xfId="9555" xr:uid="{00000000-0005-0000-0000-0000A60A0000}"/>
    <cellStyle name="control table header 1 2 4 21 3 4" xfId="9556" xr:uid="{00000000-0005-0000-0000-0000A70A0000}"/>
    <cellStyle name="control table header 1 2 4 21 4" xfId="9557" xr:uid="{00000000-0005-0000-0000-0000A80A0000}"/>
    <cellStyle name="control table header 1 2 4 22" xfId="510" xr:uid="{00000000-0005-0000-0000-0000A90A0000}"/>
    <cellStyle name="control table header 1 2 4 22 2" xfId="9558" xr:uid="{00000000-0005-0000-0000-0000AA0A0000}"/>
    <cellStyle name="control table header 1 2 4 22 2 2" xfId="9559" xr:uid="{00000000-0005-0000-0000-0000AB0A0000}"/>
    <cellStyle name="control table header 1 2 4 22 2 3" xfId="9560" xr:uid="{00000000-0005-0000-0000-0000AC0A0000}"/>
    <cellStyle name="control table header 1 2 4 22 2 4" xfId="9561" xr:uid="{00000000-0005-0000-0000-0000AD0A0000}"/>
    <cellStyle name="control table header 1 2 4 22 3" xfId="9562" xr:uid="{00000000-0005-0000-0000-0000AE0A0000}"/>
    <cellStyle name="control table header 1 2 4 22 3 2" xfId="9563" xr:uid="{00000000-0005-0000-0000-0000AF0A0000}"/>
    <cellStyle name="control table header 1 2 4 22 3 3" xfId="9564" xr:uid="{00000000-0005-0000-0000-0000B00A0000}"/>
    <cellStyle name="control table header 1 2 4 22 3 4" xfId="9565" xr:uid="{00000000-0005-0000-0000-0000B10A0000}"/>
    <cellStyle name="control table header 1 2 4 22 4" xfId="9566" xr:uid="{00000000-0005-0000-0000-0000B20A0000}"/>
    <cellStyle name="control table header 1 2 4 23" xfId="511" xr:uid="{00000000-0005-0000-0000-0000B30A0000}"/>
    <cellStyle name="control table header 1 2 4 23 2" xfId="9567" xr:uid="{00000000-0005-0000-0000-0000B40A0000}"/>
    <cellStyle name="control table header 1 2 4 23 2 2" xfId="9568" xr:uid="{00000000-0005-0000-0000-0000B50A0000}"/>
    <cellStyle name="control table header 1 2 4 23 2 3" xfId="9569" xr:uid="{00000000-0005-0000-0000-0000B60A0000}"/>
    <cellStyle name="control table header 1 2 4 23 2 4" xfId="9570" xr:uid="{00000000-0005-0000-0000-0000B70A0000}"/>
    <cellStyle name="control table header 1 2 4 23 3" xfId="9571" xr:uid="{00000000-0005-0000-0000-0000B80A0000}"/>
    <cellStyle name="control table header 1 2 4 23 3 2" xfId="9572" xr:uid="{00000000-0005-0000-0000-0000B90A0000}"/>
    <cellStyle name="control table header 1 2 4 23 3 3" xfId="9573" xr:uid="{00000000-0005-0000-0000-0000BA0A0000}"/>
    <cellStyle name="control table header 1 2 4 23 3 4" xfId="9574" xr:uid="{00000000-0005-0000-0000-0000BB0A0000}"/>
    <cellStyle name="control table header 1 2 4 23 4" xfId="9575" xr:uid="{00000000-0005-0000-0000-0000BC0A0000}"/>
    <cellStyle name="control table header 1 2 4 24" xfId="512" xr:uid="{00000000-0005-0000-0000-0000BD0A0000}"/>
    <cellStyle name="control table header 1 2 4 24 2" xfId="9576" xr:uid="{00000000-0005-0000-0000-0000BE0A0000}"/>
    <cellStyle name="control table header 1 2 4 24 2 2" xfId="9577" xr:uid="{00000000-0005-0000-0000-0000BF0A0000}"/>
    <cellStyle name="control table header 1 2 4 24 2 3" xfId="9578" xr:uid="{00000000-0005-0000-0000-0000C00A0000}"/>
    <cellStyle name="control table header 1 2 4 24 2 4" xfId="9579" xr:uid="{00000000-0005-0000-0000-0000C10A0000}"/>
    <cellStyle name="control table header 1 2 4 24 3" xfId="9580" xr:uid="{00000000-0005-0000-0000-0000C20A0000}"/>
    <cellStyle name="control table header 1 2 4 24 3 2" xfId="9581" xr:uid="{00000000-0005-0000-0000-0000C30A0000}"/>
    <cellStyle name="control table header 1 2 4 24 3 3" xfId="9582" xr:uid="{00000000-0005-0000-0000-0000C40A0000}"/>
    <cellStyle name="control table header 1 2 4 24 3 4" xfId="9583" xr:uid="{00000000-0005-0000-0000-0000C50A0000}"/>
    <cellStyle name="control table header 1 2 4 24 4" xfId="9584" xr:uid="{00000000-0005-0000-0000-0000C60A0000}"/>
    <cellStyle name="control table header 1 2 4 25" xfId="513" xr:uid="{00000000-0005-0000-0000-0000C70A0000}"/>
    <cellStyle name="control table header 1 2 4 25 2" xfId="9585" xr:uid="{00000000-0005-0000-0000-0000C80A0000}"/>
    <cellStyle name="control table header 1 2 4 25 2 2" xfId="9586" xr:uid="{00000000-0005-0000-0000-0000C90A0000}"/>
    <cellStyle name="control table header 1 2 4 25 2 3" xfId="9587" xr:uid="{00000000-0005-0000-0000-0000CA0A0000}"/>
    <cellStyle name="control table header 1 2 4 25 2 4" xfId="9588" xr:uid="{00000000-0005-0000-0000-0000CB0A0000}"/>
    <cellStyle name="control table header 1 2 4 25 3" xfId="9589" xr:uid="{00000000-0005-0000-0000-0000CC0A0000}"/>
    <cellStyle name="control table header 1 2 4 25 3 2" xfId="9590" xr:uid="{00000000-0005-0000-0000-0000CD0A0000}"/>
    <cellStyle name="control table header 1 2 4 25 3 3" xfId="9591" xr:uid="{00000000-0005-0000-0000-0000CE0A0000}"/>
    <cellStyle name="control table header 1 2 4 25 3 4" xfId="9592" xr:uid="{00000000-0005-0000-0000-0000CF0A0000}"/>
    <cellStyle name="control table header 1 2 4 25 4" xfId="9593" xr:uid="{00000000-0005-0000-0000-0000D00A0000}"/>
    <cellStyle name="control table header 1 2 4 26" xfId="514" xr:uid="{00000000-0005-0000-0000-0000D10A0000}"/>
    <cellStyle name="control table header 1 2 4 26 2" xfId="9594" xr:uid="{00000000-0005-0000-0000-0000D20A0000}"/>
    <cellStyle name="control table header 1 2 4 26 2 2" xfId="9595" xr:uid="{00000000-0005-0000-0000-0000D30A0000}"/>
    <cellStyle name="control table header 1 2 4 26 2 3" xfId="9596" xr:uid="{00000000-0005-0000-0000-0000D40A0000}"/>
    <cellStyle name="control table header 1 2 4 26 2 4" xfId="9597" xr:uid="{00000000-0005-0000-0000-0000D50A0000}"/>
    <cellStyle name="control table header 1 2 4 26 3" xfId="9598" xr:uid="{00000000-0005-0000-0000-0000D60A0000}"/>
    <cellStyle name="control table header 1 2 4 26 3 2" xfId="9599" xr:uid="{00000000-0005-0000-0000-0000D70A0000}"/>
    <cellStyle name="control table header 1 2 4 26 3 3" xfId="9600" xr:uid="{00000000-0005-0000-0000-0000D80A0000}"/>
    <cellStyle name="control table header 1 2 4 26 3 4" xfId="9601" xr:uid="{00000000-0005-0000-0000-0000D90A0000}"/>
    <cellStyle name="control table header 1 2 4 26 4" xfId="9602" xr:uid="{00000000-0005-0000-0000-0000DA0A0000}"/>
    <cellStyle name="control table header 1 2 4 27" xfId="515" xr:uid="{00000000-0005-0000-0000-0000DB0A0000}"/>
    <cellStyle name="control table header 1 2 4 27 2" xfId="9603" xr:uid="{00000000-0005-0000-0000-0000DC0A0000}"/>
    <cellStyle name="control table header 1 2 4 27 2 2" xfId="9604" xr:uid="{00000000-0005-0000-0000-0000DD0A0000}"/>
    <cellStyle name="control table header 1 2 4 27 2 3" xfId="9605" xr:uid="{00000000-0005-0000-0000-0000DE0A0000}"/>
    <cellStyle name="control table header 1 2 4 27 2 4" xfId="9606" xr:uid="{00000000-0005-0000-0000-0000DF0A0000}"/>
    <cellStyle name="control table header 1 2 4 27 3" xfId="9607" xr:uid="{00000000-0005-0000-0000-0000E00A0000}"/>
    <cellStyle name="control table header 1 2 4 27 3 2" xfId="9608" xr:uid="{00000000-0005-0000-0000-0000E10A0000}"/>
    <cellStyle name="control table header 1 2 4 27 3 3" xfId="9609" xr:uid="{00000000-0005-0000-0000-0000E20A0000}"/>
    <cellStyle name="control table header 1 2 4 27 3 4" xfId="9610" xr:uid="{00000000-0005-0000-0000-0000E30A0000}"/>
    <cellStyle name="control table header 1 2 4 27 4" xfId="9611" xr:uid="{00000000-0005-0000-0000-0000E40A0000}"/>
    <cellStyle name="control table header 1 2 4 28" xfId="516" xr:uid="{00000000-0005-0000-0000-0000E50A0000}"/>
    <cellStyle name="control table header 1 2 4 28 2" xfId="9612" xr:uid="{00000000-0005-0000-0000-0000E60A0000}"/>
    <cellStyle name="control table header 1 2 4 28 2 2" xfId="9613" xr:uid="{00000000-0005-0000-0000-0000E70A0000}"/>
    <cellStyle name="control table header 1 2 4 28 2 3" xfId="9614" xr:uid="{00000000-0005-0000-0000-0000E80A0000}"/>
    <cellStyle name="control table header 1 2 4 28 2 4" xfId="9615" xr:uid="{00000000-0005-0000-0000-0000E90A0000}"/>
    <cellStyle name="control table header 1 2 4 28 3" xfId="9616" xr:uid="{00000000-0005-0000-0000-0000EA0A0000}"/>
    <cellStyle name="control table header 1 2 4 28 3 2" xfId="9617" xr:uid="{00000000-0005-0000-0000-0000EB0A0000}"/>
    <cellStyle name="control table header 1 2 4 28 3 3" xfId="9618" xr:uid="{00000000-0005-0000-0000-0000EC0A0000}"/>
    <cellStyle name="control table header 1 2 4 28 3 4" xfId="9619" xr:uid="{00000000-0005-0000-0000-0000ED0A0000}"/>
    <cellStyle name="control table header 1 2 4 28 4" xfId="9620" xr:uid="{00000000-0005-0000-0000-0000EE0A0000}"/>
    <cellStyle name="control table header 1 2 4 29" xfId="517" xr:uid="{00000000-0005-0000-0000-0000EF0A0000}"/>
    <cellStyle name="control table header 1 2 4 29 2" xfId="9621" xr:uid="{00000000-0005-0000-0000-0000F00A0000}"/>
    <cellStyle name="control table header 1 2 4 29 2 2" xfId="9622" xr:uid="{00000000-0005-0000-0000-0000F10A0000}"/>
    <cellStyle name="control table header 1 2 4 29 2 3" xfId="9623" xr:uid="{00000000-0005-0000-0000-0000F20A0000}"/>
    <cellStyle name="control table header 1 2 4 29 2 4" xfId="9624" xr:uid="{00000000-0005-0000-0000-0000F30A0000}"/>
    <cellStyle name="control table header 1 2 4 29 3" xfId="9625" xr:uid="{00000000-0005-0000-0000-0000F40A0000}"/>
    <cellStyle name="control table header 1 2 4 29 3 2" xfId="9626" xr:uid="{00000000-0005-0000-0000-0000F50A0000}"/>
    <cellStyle name="control table header 1 2 4 29 3 3" xfId="9627" xr:uid="{00000000-0005-0000-0000-0000F60A0000}"/>
    <cellStyle name="control table header 1 2 4 29 3 4" xfId="9628" xr:uid="{00000000-0005-0000-0000-0000F70A0000}"/>
    <cellStyle name="control table header 1 2 4 29 4" xfId="9629" xr:uid="{00000000-0005-0000-0000-0000F80A0000}"/>
    <cellStyle name="control table header 1 2 4 3" xfId="518" xr:uid="{00000000-0005-0000-0000-0000F90A0000}"/>
    <cellStyle name="control table header 1 2 4 3 2" xfId="9630" xr:uid="{00000000-0005-0000-0000-0000FA0A0000}"/>
    <cellStyle name="control table header 1 2 4 3 2 2" xfId="9631" xr:uid="{00000000-0005-0000-0000-0000FB0A0000}"/>
    <cellStyle name="control table header 1 2 4 3 2 3" xfId="9632" xr:uid="{00000000-0005-0000-0000-0000FC0A0000}"/>
    <cellStyle name="control table header 1 2 4 3 2 4" xfId="9633" xr:uid="{00000000-0005-0000-0000-0000FD0A0000}"/>
    <cellStyle name="control table header 1 2 4 3 3" xfId="9634" xr:uid="{00000000-0005-0000-0000-0000FE0A0000}"/>
    <cellStyle name="control table header 1 2 4 3 3 2" xfId="9635" xr:uid="{00000000-0005-0000-0000-0000FF0A0000}"/>
    <cellStyle name="control table header 1 2 4 3 3 3" xfId="9636" xr:uid="{00000000-0005-0000-0000-0000000B0000}"/>
    <cellStyle name="control table header 1 2 4 3 3 4" xfId="9637" xr:uid="{00000000-0005-0000-0000-0000010B0000}"/>
    <cellStyle name="control table header 1 2 4 3 4" xfId="9638" xr:uid="{00000000-0005-0000-0000-0000020B0000}"/>
    <cellStyle name="control table header 1 2 4 30" xfId="519" xr:uid="{00000000-0005-0000-0000-0000030B0000}"/>
    <cellStyle name="control table header 1 2 4 30 2" xfId="9639" xr:uid="{00000000-0005-0000-0000-0000040B0000}"/>
    <cellStyle name="control table header 1 2 4 30 2 2" xfId="9640" xr:uid="{00000000-0005-0000-0000-0000050B0000}"/>
    <cellStyle name="control table header 1 2 4 30 2 3" xfId="9641" xr:uid="{00000000-0005-0000-0000-0000060B0000}"/>
    <cellStyle name="control table header 1 2 4 30 2 4" xfId="9642" xr:uid="{00000000-0005-0000-0000-0000070B0000}"/>
    <cellStyle name="control table header 1 2 4 30 3" xfId="9643" xr:uid="{00000000-0005-0000-0000-0000080B0000}"/>
    <cellStyle name="control table header 1 2 4 30 3 2" xfId="9644" xr:uid="{00000000-0005-0000-0000-0000090B0000}"/>
    <cellStyle name="control table header 1 2 4 30 3 3" xfId="9645" xr:uid="{00000000-0005-0000-0000-00000A0B0000}"/>
    <cellStyle name="control table header 1 2 4 30 3 4" xfId="9646" xr:uid="{00000000-0005-0000-0000-00000B0B0000}"/>
    <cellStyle name="control table header 1 2 4 30 4" xfId="9647" xr:uid="{00000000-0005-0000-0000-00000C0B0000}"/>
    <cellStyle name="control table header 1 2 4 31" xfId="520" xr:uid="{00000000-0005-0000-0000-00000D0B0000}"/>
    <cellStyle name="control table header 1 2 4 31 2" xfId="9648" xr:uid="{00000000-0005-0000-0000-00000E0B0000}"/>
    <cellStyle name="control table header 1 2 4 31 2 2" xfId="9649" xr:uid="{00000000-0005-0000-0000-00000F0B0000}"/>
    <cellStyle name="control table header 1 2 4 31 2 3" xfId="9650" xr:uid="{00000000-0005-0000-0000-0000100B0000}"/>
    <cellStyle name="control table header 1 2 4 31 2 4" xfId="9651" xr:uid="{00000000-0005-0000-0000-0000110B0000}"/>
    <cellStyle name="control table header 1 2 4 31 3" xfId="9652" xr:uid="{00000000-0005-0000-0000-0000120B0000}"/>
    <cellStyle name="control table header 1 2 4 31 3 2" xfId="9653" xr:uid="{00000000-0005-0000-0000-0000130B0000}"/>
    <cellStyle name="control table header 1 2 4 31 3 3" xfId="9654" xr:uid="{00000000-0005-0000-0000-0000140B0000}"/>
    <cellStyle name="control table header 1 2 4 31 3 4" xfId="9655" xr:uid="{00000000-0005-0000-0000-0000150B0000}"/>
    <cellStyle name="control table header 1 2 4 31 4" xfId="9656" xr:uid="{00000000-0005-0000-0000-0000160B0000}"/>
    <cellStyle name="control table header 1 2 4 32" xfId="521" xr:uid="{00000000-0005-0000-0000-0000170B0000}"/>
    <cellStyle name="control table header 1 2 4 32 2" xfId="9657" xr:uid="{00000000-0005-0000-0000-0000180B0000}"/>
    <cellStyle name="control table header 1 2 4 32 2 2" xfId="9658" xr:uid="{00000000-0005-0000-0000-0000190B0000}"/>
    <cellStyle name="control table header 1 2 4 32 2 3" xfId="9659" xr:uid="{00000000-0005-0000-0000-00001A0B0000}"/>
    <cellStyle name="control table header 1 2 4 32 2 4" xfId="9660" xr:uid="{00000000-0005-0000-0000-00001B0B0000}"/>
    <cellStyle name="control table header 1 2 4 32 3" xfId="9661" xr:uid="{00000000-0005-0000-0000-00001C0B0000}"/>
    <cellStyle name="control table header 1 2 4 32 3 2" xfId="9662" xr:uid="{00000000-0005-0000-0000-00001D0B0000}"/>
    <cellStyle name="control table header 1 2 4 32 3 3" xfId="9663" xr:uid="{00000000-0005-0000-0000-00001E0B0000}"/>
    <cellStyle name="control table header 1 2 4 32 3 4" xfId="9664" xr:uid="{00000000-0005-0000-0000-00001F0B0000}"/>
    <cellStyle name="control table header 1 2 4 32 4" xfId="9665" xr:uid="{00000000-0005-0000-0000-0000200B0000}"/>
    <cellStyle name="control table header 1 2 4 33" xfId="522" xr:uid="{00000000-0005-0000-0000-0000210B0000}"/>
    <cellStyle name="control table header 1 2 4 33 2" xfId="9666" xr:uid="{00000000-0005-0000-0000-0000220B0000}"/>
    <cellStyle name="control table header 1 2 4 33 2 2" xfId="9667" xr:uid="{00000000-0005-0000-0000-0000230B0000}"/>
    <cellStyle name="control table header 1 2 4 33 2 3" xfId="9668" xr:uid="{00000000-0005-0000-0000-0000240B0000}"/>
    <cellStyle name="control table header 1 2 4 33 2 4" xfId="9669" xr:uid="{00000000-0005-0000-0000-0000250B0000}"/>
    <cellStyle name="control table header 1 2 4 33 3" xfId="9670" xr:uid="{00000000-0005-0000-0000-0000260B0000}"/>
    <cellStyle name="control table header 1 2 4 33 3 2" xfId="9671" xr:uid="{00000000-0005-0000-0000-0000270B0000}"/>
    <cellStyle name="control table header 1 2 4 33 3 3" xfId="9672" xr:uid="{00000000-0005-0000-0000-0000280B0000}"/>
    <cellStyle name="control table header 1 2 4 33 3 4" xfId="9673" xr:uid="{00000000-0005-0000-0000-0000290B0000}"/>
    <cellStyle name="control table header 1 2 4 33 4" xfId="9674" xr:uid="{00000000-0005-0000-0000-00002A0B0000}"/>
    <cellStyle name="control table header 1 2 4 34" xfId="523" xr:uid="{00000000-0005-0000-0000-00002B0B0000}"/>
    <cellStyle name="control table header 1 2 4 34 2" xfId="9675" xr:uid="{00000000-0005-0000-0000-00002C0B0000}"/>
    <cellStyle name="control table header 1 2 4 34 2 2" xfId="9676" xr:uid="{00000000-0005-0000-0000-00002D0B0000}"/>
    <cellStyle name="control table header 1 2 4 34 2 3" xfId="9677" xr:uid="{00000000-0005-0000-0000-00002E0B0000}"/>
    <cellStyle name="control table header 1 2 4 34 2 4" xfId="9678" xr:uid="{00000000-0005-0000-0000-00002F0B0000}"/>
    <cellStyle name="control table header 1 2 4 34 3" xfId="9679" xr:uid="{00000000-0005-0000-0000-0000300B0000}"/>
    <cellStyle name="control table header 1 2 4 34 3 2" xfId="9680" xr:uid="{00000000-0005-0000-0000-0000310B0000}"/>
    <cellStyle name="control table header 1 2 4 34 3 3" xfId="9681" xr:uid="{00000000-0005-0000-0000-0000320B0000}"/>
    <cellStyle name="control table header 1 2 4 34 3 4" xfId="9682" xr:uid="{00000000-0005-0000-0000-0000330B0000}"/>
    <cellStyle name="control table header 1 2 4 34 4" xfId="9683" xr:uid="{00000000-0005-0000-0000-0000340B0000}"/>
    <cellStyle name="control table header 1 2 4 35" xfId="524" xr:uid="{00000000-0005-0000-0000-0000350B0000}"/>
    <cellStyle name="control table header 1 2 4 35 2" xfId="9684" xr:uid="{00000000-0005-0000-0000-0000360B0000}"/>
    <cellStyle name="control table header 1 2 4 35 2 2" xfId="9685" xr:uid="{00000000-0005-0000-0000-0000370B0000}"/>
    <cellStyle name="control table header 1 2 4 35 2 3" xfId="9686" xr:uid="{00000000-0005-0000-0000-0000380B0000}"/>
    <cellStyle name="control table header 1 2 4 35 2 4" xfId="9687" xr:uid="{00000000-0005-0000-0000-0000390B0000}"/>
    <cellStyle name="control table header 1 2 4 35 3" xfId="9688" xr:uid="{00000000-0005-0000-0000-00003A0B0000}"/>
    <cellStyle name="control table header 1 2 4 35 3 2" xfId="9689" xr:uid="{00000000-0005-0000-0000-00003B0B0000}"/>
    <cellStyle name="control table header 1 2 4 35 3 3" xfId="9690" xr:uid="{00000000-0005-0000-0000-00003C0B0000}"/>
    <cellStyle name="control table header 1 2 4 35 3 4" xfId="9691" xr:uid="{00000000-0005-0000-0000-00003D0B0000}"/>
    <cellStyle name="control table header 1 2 4 35 4" xfId="9692" xr:uid="{00000000-0005-0000-0000-00003E0B0000}"/>
    <cellStyle name="control table header 1 2 4 36" xfId="525" xr:uid="{00000000-0005-0000-0000-00003F0B0000}"/>
    <cellStyle name="control table header 1 2 4 36 2" xfId="9693" xr:uid="{00000000-0005-0000-0000-0000400B0000}"/>
    <cellStyle name="control table header 1 2 4 36 2 2" xfId="9694" xr:uid="{00000000-0005-0000-0000-0000410B0000}"/>
    <cellStyle name="control table header 1 2 4 36 2 3" xfId="9695" xr:uid="{00000000-0005-0000-0000-0000420B0000}"/>
    <cellStyle name="control table header 1 2 4 36 2 4" xfId="9696" xr:uid="{00000000-0005-0000-0000-0000430B0000}"/>
    <cellStyle name="control table header 1 2 4 36 3" xfId="9697" xr:uid="{00000000-0005-0000-0000-0000440B0000}"/>
    <cellStyle name="control table header 1 2 4 36 3 2" xfId="9698" xr:uid="{00000000-0005-0000-0000-0000450B0000}"/>
    <cellStyle name="control table header 1 2 4 36 3 3" xfId="9699" xr:uid="{00000000-0005-0000-0000-0000460B0000}"/>
    <cellStyle name="control table header 1 2 4 36 3 4" xfId="9700" xr:uid="{00000000-0005-0000-0000-0000470B0000}"/>
    <cellStyle name="control table header 1 2 4 36 4" xfId="9701" xr:uid="{00000000-0005-0000-0000-0000480B0000}"/>
    <cellStyle name="control table header 1 2 4 37" xfId="526" xr:uid="{00000000-0005-0000-0000-0000490B0000}"/>
    <cellStyle name="control table header 1 2 4 37 2" xfId="9702" xr:uid="{00000000-0005-0000-0000-00004A0B0000}"/>
    <cellStyle name="control table header 1 2 4 37 2 2" xfId="9703" xr:uid="{00000000-0005-0000-0000-00004B0B0000}"/>
    <cellStyle name="control table header 1 2 4 37 2 3" xfId="9704" xr:uid="{00000000-0005-0000-0000-00004C0B0000}"/>
    <cellStyle name="control table header 1 2 4 37 2 4" xfId="9705" xr:uid="{00000000-0005-0000-0000-00004D0B0000}"/>
    <cellStyle name="control table header 1 2 4 37 3" xfId="9706" xr:uid="{00000000-0005-0000-0000-00004E0B0000}"/>
    <cellStyle name="control table header 1 2 4 37 3 2" xfId="9707" xr:uid="{00000000-0005-0000-0000-00004F0B0000}"/>
    <cellStyle name="control table header 1 2 4 37 3 3" xfId="9708" xr:uid="{00000000-0005-0000-0000-0000500B0000}"/>
    <cellStyle name="control table header 1 2 4 37 3 4" xfId="9709" xr:uid="{00000000-0005-0000-0000-0000510B0000}"/>
    <cellStyle name="control table header 1 2 4 37 4" xfId="9710" xr:uid="{00000000-0005-0000-0000-0000520B0000}"/>
    <cellStyle name="control table header 1 2 4 38" xfId="527" xr:uid="{00000000-0005-0000-0000-0000530B0000}"/>
    <cellStyle name="control table header 1 2 4 38 2" xfId="9711" xr:uid="{00000000-0005-0000-0000-0000540B0000}"/>
    <cellStyle name="control table header 1 2 4 38 2 2" xfId="9712" xr:uid="{00000000-0005-0000-0000-0000550B0000}"/>
    <cellStyle name="control table header 1 2 4 38 2 3" xfId="9713" xr:uid="{00000000-0005-0000-0000-0000560B0000}"/>
    <cellStyle name="control table header 1 2 4 38 2 4" xfId="9714" xr:uid="{00000000-0005-0000-0000-0000570B0000}"/>
    <cellStyle name="control table header 1 2 4 38 3" xfId="9715" xr:uid="{00000000-0005-0000-0000-0000580B0000}"/>
    <cellStyle name="control table header 1 2 4 38 3 2" xfId="9716" xr:uid="{00000000-0005-0000-0000-0000590B0000}"/>
    <cellStyle name="control table header 1 2 4 38 3 3" xfId="9717" xr:uid="{00000000-0005-0000-0000-00005A0B0000}"/>
    <cellStyle name="control table header 1 2 4 38 3 4" xfId="9718" xr:uid="{00000000-0005-0000-0000-00005B0B0000}"/>
    <cellStyle name="control table header 1 2 4 38 4" xfId="9719" xr:uid="{00000000-0005-0000-0000-00005C0B0000}"/>
    <cellStyle name="control table header 1 2 4 39" xfId="528" xr:uid="{00000000-0005-0000-0000-00005D0B0000}"/>
    <cellStyle name="control table header 1 2 4 39 2" xfId="9720" xr:uid="{00000000-0005-0000-0000-00005E0B0000}"/>
    <cellStyle name="control table header 1 2 4 39 2 2" xfId="9721" xr:uid="{00000000-0005-0000-0000-00005F0B0000}"/>
    <cellStyle name="control table header 1 2 4 39 2 3" xfId="9722" xr:uid="{00000000-0005-0000-0000-0000600B0000}"/>
    <cellStyle name="control table header 1 2 4 39 2 4" xfId="9723" xr:uid="{00000000-0005-0000-0000-0000610B0000}"/>
    <cellStyle name="control table header 1 2 4 39 3" xfId="9724" xr:uid="{00000000-0005-0000-0000-0000620B0000}"/>
    <cellStyle name="control table header 1 2 4 39 3 2" xfId="9725" xr:uid="{00000000-0005-0000-0000-0000630B0000}"/>
    <cellStyle name="control table header 1 2 4 39 3 3" xfId="9726" xr:uid="{00000000-0005-0000-0000-0000640B0000}"/>
    <cellStyle name="control table header 1 2 4 39 3 4" xfId="9727" xr:uid="{00000000-0005-0000-0000-0000650B0000}"/>
    <cellStyle name="control table header 1 2 4 39 4" xfId="9728" xr:uid="{00000000-0005-0000-0000-0000660B0000}"/>
    <cellStyle name="control table header 1 2 4 4" xfId="529" xr:uid="{00000000-0005-0000-0000-0000670B0000}"/>
    <cellStyle name="control table header 1 2 4 4 2" xfId="9729" xr:uid="{00000000-0005-0000-0000-0000680B0000}"/>
    <cellStyle name="control table header 1 2 4 4 2 2" xfId="9730" xr:uid="{00000000-0005-0000-0000-0000690B0000}"/>
    <cellStyle name="control table header 1 2 4 4 2 3" xfId="9731" xr:uid="{00000000-0005-0000-0000-00006A0B0000}"/>
    <cellStyle name="control table header 1 2 4 4 2 4" xfId="9732" xr:uid="{00000000-0005-0000-0000-00006B0B0000}"/>
    <cellStyle name="control table header 1 2 4 4 3" xfId="9733" xr:uid="{00000000-0005-0000-0000-00006C0B0000}"/>
    <cellStyle name="control table header 1 2 4 4 3 2" xfId="9734" xr:uid="{00000000-0005-0000-0000-00006D0B0000}"/>
    <cellStyle name="control table header 1 2 4 4 3 3" xfId="9735" xr:uid="{00000000-0005-0000-0000-00006E0B0000}"/>
    <cellStyle name="control table header 1 2 4 4 3 4" xfId="9736" xr:uid="{00000000-0005-0000-0000-00006F0B0000}"/>
    <cellStyle name="control table header 1 2 4 4 4" xfId="9737" xr:uid="{00000000-0005-0000-0000-0000700B0000}"/>
    <cellStyle name="control table header 1 2 4 40" xfId="530" xr:uid="{00000000-0005-0000-0000-0000710B0000}"/>
    <cellStyle name="control table header 1 2 4 40 2" xfId="9738" xr:uid="{00000000-0005-0000-0000-0000720B0000}"/>
    <cellStyle name="control table header 1 2 4 40 2 2" xfId="9739" xr:uid="{00000000-0005-0000-0000-0000730B0000}"/>
    <cellStyle name="control table header 1 2 4 40 2 3" xfId="9740" xr:uid="{00000000-0005-0000-0000-0000740B0000}"/>
    <cellStyle name="control table header 1 2 4 40 2 4" xfId="9741" xr:uid="{00000000-0005-0000-0000-0000750B0000}"/>
    <cellStyle name="control table header 1 2 4 40 3" xfId="9742" xr:uid="{00000000-0005-0000-0000-0000760B0000}"/>
    <cellStyle name="control table header 1 2 4 40 3 2" xfId="9743" xr:uid="{00000000-0005-0000-0000-0000770B0000}"/>
    <cellStyle name="control table header 1 2 4 40 3 3" xfId="9744" xr:uid="{00000000-0005-0000-0000-0000780B0000}"/>
    <cellStyle name="control table header 1 2 4 40 3 4" xfId="9745" xr:uid="{00000000-0005-0000-0000-0000790B0000}"/>
    <cellStyle name="control table header 1 2 4 40 4" xfId="9746" xr:uid="{00000000-0005-0000-0000-00007A0B0000}"/>
    <cellStyle name="control table header 1 2 4 41" xfId="531" xr:uid="{00000000-0005-0000-0000-00007B0B0000}"/>
    <cellStyle name="control table header 1 2 4 41 2" xfId="9747" xr:uid="{00000000-0005-0000-0000-00007C0B0000}"/>
    <cellStyle name="control table header 1 2 4 41 2 2" xfId="9748" xr:uid="{00000000-0005-0000-0000-00007D0B0000}"/>
    <cellStyle name="control table header 1 2 4 41 2 3" xfId="9749" xr:uid="{00000000-0005-0000-0000-00007E0B0000}"/>
    <cellStyle name="control table header 1 2 4 41 2 4" xfId="9750" xr:uid="{00000000-0005-0000-0000-00007F0B0000}"/>
    <cellStyle name="control table header 1 2 4 41 3" xfId="9751" xr:uid="{00000000-0005-0000-0000-0000800B0000}"/>
    <cellStyle name="control table header 1 2 4 41 3 2" xfId="9752" xr:uid="{00000000-0005-0000-0000-0000810B0000}"/>
    <cellStyle name="control table header 1 2 4 41 3 3" xfId="9753" xr:uid="{00000000-0005-0000-0000-0000820B0000}"/>
    <cellStyle name="control table header 1 2 4 41 3 4" xfId="9754" xr:uid="{00000000-0005-0000-0000-0000830B0000}"/>
    <cellStyle name="control table header 1 2 4 41 4" xfId="9755" xr:uid="{00000000-0005-0000-0000-0000840B0000}"/>
    <cellStyle name="control table header 1 2 4 42" xfId="532" xr:uid="{00000000-0005-0000-0000-0000850B0000}"/>
    <cellStyle name="control table header 1 2 4 42 2" xfId="9756" xr:uid="{00000000-0005-0000-0000-0000860B0000}"/>
    <cellStyle name="control table header 1 2 4 42 2 2" xfId="9757" xr:uid="{00000000-0005-0000-0000-0000870B0000}"/>
    <cellStyle name="control table header 1 2 4 42 2 3" xfId="9758" xr:uid="{00000000-0005-0000-0000-0000880B0000}"/>
    <cellStyle name="control table header 1 2 4 42 2 4" xfId="9759" xr:uid="{00000000-0005-0000-0000-0000890B0000}"/>
    <cellStyle name="control table header 1 2 4 42 3" xfId="9760" xr:uid="{00000000-0005-0000-0000-00008A0B0000}"/>
    <cellStyle name="control table header 1 2 4 42 3 2" xfId="9761" xr:uid="{00000000-0005-0000-0000-00008B0B0000}"/>
    <cellStyle name="control table header 1 2 4 42 3 3" xfId="9762" xr:uid="{00000000-0005-0000-0000-00008C0B0000}"/>
    <cellStyle name="control table header 1 2 4 42 3 4" xfId="9763" xr:uid="{00000000-0005-0000-0000-00008D0B0000}"/>
    <cellStyle name="control table header 1 2 4 42 4" xfId="9764" xr:uid="{00000000-0005-0000-0000-00008E0B0000}"/>
    <cellStyle name="control table header 1 2 4 43" xfId="533" xr:uid="{00000000-0005-0000-0000-00008F0B0000}"/>
    <cellStyle name="control table header 1 2 4 43 2" xfId="9765" xr:uid="{00000000-0005-0000-0000-0000900B0000}"/>
    <cellStyle name="control table header 1 2 4 43 2 2" xfId="9766" xr:uid="{00000000-0005-0000-0000-0000910B0000}"/>
    <cellStyle name="control table header 1 2 4 43 2 3" xfId="9767" xr:uid="{00000000-0005-0000-0000-0000920B0000}"/>
    <cellStyle name="control table header 1 2 4 43 2 4" xfId="9768" xr:uid="{00000000-0005-0000-0000-0000930B0000}"/>
    <cellStyle name="control table header 1 2 4 43 3" xfId="9769" xr:uid="{00000000-0005-0000-0000-0000940B0000}"/>
    <cellStyle name="control table header 1 2 4 43 3 2" xfId="9770" xr:uid="{00000000-0005-0000-0000-0000950B0000}"/>
    <cellStyle name="control table header 1 2 4 43 3 3" xfId="9771" xr:uid="{00000000-0005-0000-0000-0000960B0000}"/>
    <cellStyle name="control table header 1 2 4 43 3 4" xfId="9772" xr:uid="{00000000-0005-0000-0000-0000970B0000}"/>
    <cellStyle name="control table header 1 2 4 43 4" xfId="9773" xr:uid="{00000000-0005-0000-0000-0000980B0000}"/>
    <cellStyle name="control table header 1 2 4 44" xfId="534" xr:uid="{00000000-0005-0000-0000-0000990B0000}"/>
    <cellStyle name="control table header 1 2 4 44 2" xfId="9774" xr:uid="{00000000-0005-0000-0000-00009A0B0000}"/>
    <cellStyle name="control table header 1 2 4 44 2 2" xfId="9775" xr:uid="{00000000-0005-0000-0000-00009B0B0000}"/>
    <cellStyle name="control table header 1 2 4 44 2 3" xfId="9776" xr:uid="{00000000-0005-0000-0000-00009C0B0000}"/>
    <cellStyle name="control table header 1 2 4 44 2 4" xfId="9777" xr:uid="{00000000-0005-0000-0000-00009D0B0000}"/>
    <cellStyle name="control table header 1 2 4 44 3" xfId="9778" xr:uid="{00000000-0005-0000-0000-00009E0B0000}"/>
    <cellStyle name="control table header 1 2 4 44 3 2" xfId="9779" xr:uid="{00000000-0005-0000-0000-00009F0B0000}"/>
    <cellStyle name="control table header 1 2 4 44 3 3" xfId="9780" xr:uid="{00000000-0005-0000-0000-0000A00B0000}"/>
    <cellStyle name="control table header 1 2 4 44 3 4" xfId="9781" xr:uid="{00000000-0005-0000-0000-0000A10B0000}"/>
    <cellStyle name="control table header 1 2 4 44 4" xfId="9782" xr:uid="{00000000-0005-0000-0000-0000A20B0000}"/>
    <cellStyle name="control table header 1 2 4 45" xfId="535" xr:uid="{00000000-0005-0000-0000-0000A30B0000}"/>
    <cellStyle name="control table header 1 2 4 45 2" xfId="9783" xr:uid="{00000000-0005-0000-0000-0000A40B0000}"/>
    <cellStyle name="control table header 1 2 4 45 2 2" xfId="9784" xr:uid="{00000000-0005-0000-0000-0000A50B0000}"/>
    <cellStyle name="control table header 1 2 4 45 2 3" xfId="9785" xr:uid="{00000000-0005-0000-0000-0000A60B0000}"/>
    <cellStyle name="control table header 1 2 4 45 2 4" xfId="9786" xr:uid="{00000000-0005-0000-0000-0000A70B0000}"/>
    <cellStyle name="control table header 1 2 4 45 3" xfId="9787" xr:uid="{00000000-0005-0000-0000-0000A80B0000}"/>
    <cellStyle name="control table header 1 2 4 45 3 2" xfId="9788" xr:uid="{00000000-0005-0000-0000-0000A90B0000}"/>
    <cellStyle name="control table header 1 2 4 45 3 3" xfId="9789" xr:uid="{00000000-0005-0000-0000-0000AA0B0000}"/>
    <cellStyle name="control table header 1 2 4 45 3 4" xfId="9790" xr:uid="{00000000-0005-0000-0000-0000AB0B0000}"/>
    <cellStyle name="control table header 1 2 4 45 4" xfId="9791" xr:uid="{00000000-0005-0000-0000-0000AC0B0000}"/>
    <cellStyle name="control table header 1 2 4 46" xfId="9792" xr:uid="{00000000-0005-0000-0000-0000AD0B0000}"/>
    <cellStyle name="control table header 1 2 4 46 2" xfId="9793" xr:uid="{00000000-0005-0000-0000-0000AE0B0000}"/>
    <cellStyle name="control table header 1 2 4 46 3" xfId="9794" xr:uid="{00000000-0005-0000-0000-0000AF0B0000}"/>
    <cellStyle name="control table header 1 2 4 46 4" xfId="9795" xr:uid="{00000000-0005-0000-0000-0000B00B0000}"/>
    <cellStyle name="control table header 1 2 4 47" xfId="9796" xr:uid="{00000000-0005-0000-0000-0000B10B0000}"/>
    <cellStyle name="control table header 1 2 4 47 2" xfId="9797" xr:uid="{00000000-0005-0000-0000-0000B20B0000}"/>
    <cellStyle name="control table header 1 2 4 47 3" xfId="9798" xr:uid="{00000000-0005-0000-0000-0000B30B0000}"/>
    <cellStyle name="control table header 1 2 4 47 4" xfId="9799" xr:uid="{00000000-0005-0000-0000-0000B40B0000}"/>
    <cellStyle name="control table header 1 2 4 48" xfId="9800" xr:uid="{00000000-0005-0000-0000-0000B50B0000}"/>
    <cellStyle name="control table header 1 2 4 5" xfId="536" xr:uid="{00000000-0005-0000-0000-0000B60B0000}"/>
    <cellStyle name="control table header 1 2 4 5 2" xfId="9801" xr:uid="{00000000-0005-0000-0000-0000B70B0000}"/>
    <cellStyle name="control table header 1 2 4 5 2 2" xfId="9802" xr:uid="{00000000-0005-0000-0000-0000B80B0000}"/>
    <cellStyle name="control table header 1 2 4 5 2 3" xfId="9803" xr:uid="{00000000-0005-0000-0000-0000B90B0000}"/>
    <cellStyle name="control table header 1 2 4 5 2 4" xfId="9804" xr:uid="{00000000-0005-0000-0000-0000BA0B0000}"/>
    <cellStyle name="control table header 1 2 4 5 3" xfId="9805" xr:uid="{00000000-0005-0000-0000-0000BB0B0000}"/>
    <cellStyle name="control table header 1 2 4 5 3 2" xfId="9806" xr:uid="{00000000-0005-0000-0000-0000BC0B0000}"/>
    <cellStyle name="control table header 1 2 4 5 3 3" xfId="9807" xr:uid="{00000000-0005-0000-0000-0000BD0B0000}"/>
    <cellStyle name="control table header 1 2 4 5 3 4" xfId="9808" xr:uid="{00000000-0005-0000-0000-0000BE0B0000}"/>
    <cellStyle name="control table header 1 2 4 5 4" xfId="9809" xr:uid="{00000000-0005-0000-0000-0000BF0B0000}"/>
    <cellStyle name="control table header 1 2 4 6" xfId="537" xr:uid="{00000000-0005-0000-0000-0000C00B0000}"/>
    <cellStyle name="control table header 1 2 4 6 2" xfId="9810" xr:uid="{00000000-0005-0000-0000-0000C10B0000}"/>
    <cellStyle name="control table header 1 2 4 6 2 2" xfId="9811" xr:uid="{00000000-0005-0000-0000-0000C20B0000}"/>
    <cellStyle name="control table header 1 2 4 6 2 3" xfId="9812" xr:uid="{00000000-0005-0000-0000-0000C30B0000}"/>
    <cellStyle name="control table header 1 2 4 6 2 4" xfId="9813" xr:uid="{00000000-0005-0000-0000-0000C40B0000}"/>
    <cellStyle name="control table header 1 2 4 6 3" xfId="9814" xr:uid="{00000000-0005-0000-0000-0000C50B0000}"/>
    <cellStyle name="control table header 1 2 4 6 3 2" xfId="9815" xr:uid="{00000000-0005-0000-0000-0000C60B0000}"/>
    <cellStyle name="control table header 1 2 4 6 3 3" xfId="9816" xr:uid="{00000000-0005-0000-0000-0000C70B0000}"/>
    <cellStyle name="control table header 1 2 4 6 3 4" xfId="9817" xr:uid="{00000000-0005-0000-0000-0000C80B0000}"/>
    <cellStyle name="control table header 1 2 4 6 4" xfId="9818" xr:uid="{00000000-0005-0000-0000-0000C90B0000}"/>
    <cellStyle name="control table header 1 2 4 7" xfId="538" xr:uid="{00000000-0005-0000-0000-0000CA0B0000}"/>
    <cellStyle name="control table header 1 2 4 7 2" xfId="9819" xr:uid="{00000000-0005-0000-0000-0000CB0B0000}"/>
    <cellStyle name="control table header 1 2 4 7 2 2" xfId="9820" xr:uid="{00000000-0005-0000-0000-0000CC0B0000}"/>
    <cellStyle name="control table header 1 2 4 7 2 3" xfId="9821" xr:uid="{00000000-0005-0000-0000-0000CD0B0000}"/>
    <cellStyle name="control table header 1 2 4 7 2 4" xfId="9822" xr:uid="{00000000-0005-0000-0000-0000CE0B0000}"/>
    <cellStyle name="control table header 1 2 4 7 3" xfId="9823" xr:uid="{00000000-0005-0000-0000-0000CF0B0000}"/>
    <cellStyle name="control table header 1 2 4 7 3 2" xfId="9824" xr:uid="{00000000-0005-0000-0000-0000D00B0000}"/>
    <cellStyle name="control table header 1 2 4 7 3 3" xfId="9825" xr:uid="{00000000-0005-0000-0000-0000D10B0000}"/>
    <cellStyle name="control table header 1 2 4 7 3 4" xfId="9826" xr:uid="{00000000-0005-0000-0000-0000D20B0000}"/>
    <cellStyle name="control table header 1 2 4 7 4" xfId="9827" xr:uid="{00000000-0005-0000-0000-0000D30B0000}"/>
    <cellStyle name="control table header 1 2 4 8" xfId="539" xr:uid="{00000000-0005-0000-0000-0000D40B0000}"/>
    <cellStyle name="control table header 1 2 4 8 2" xfId="9828" xr:uid="{00000000-0005-0000-0000-0000D50B0000}"/>
    <cellStyle name="control table header 1 2 4 8 2 2" xfId="9829" xr:uid="{00000000-0005-0000-0000-0000D60B0000}"/>
    <cellStyle name="control table header 1 2 4 8 2 3" xfId="9830" xr:uid="{00000000-0005-0000-0000-0000D70B0000}"/>
    <cellStyle name="control table header 1 2 4 8 2 4" xfId="9831" xr:uid="{00000000-0005-0000-0000-0000D80B0000}"/>
    <cellStyle name="control table header 1 2 4 8 3" xfId="9832" xr:uid="{00000000-0005-0000-0000-0000D90B0000}"/>
    <cellStyle name="control table header 1 2 4 8 3 2" xfId="9833" xr:uid="{00000000-0005-0000-0000-0000DA0B0000}"/>
    <cellStyle name="control table header 1 2 4 8 3 3" xfId="9834" xr:uid="{00000000-0005-0000-0000-0000DB0B0000}"/>
    <cellStyle name="control table header 1 2 4 8 3 4" xfId="9835" xr:uid="{00000000-0005-0000-0000-0000DC0B0000}"/>
    <cellStyle name="control table header 1 2 4 8 4" xfId="9836" xr:uid="{00000000-0005-0000-0000-0000DD0B0000}"/>
    <cellStyle name="control table header 1 2 4 9" xfId="540" xr:uid="{00000000-0005-0000-0000-0000DE0B0000}"/>
    <cellStyle name="control table header 1 2 4 9 2" xfId="9837" xr:uid="{00000000-0005-0000-0000-0000DF0B0000}"/>
    <cellStyle name="control table header 1 2 4 9 2 2" xfId="9838" xr:uid="{00000000-0005-0000-0000-0000E00B0000}"/>
    <cellStyle name="control table header 1 2 4 9 2 3" xfId="9839" xr:uid="{00000000-0005-0000-0000-0000E10B0000}"/>
    <cellStyle name="control table header 1 2 4 9 2 4" xfId="9840" xr:uid="{00000000-0005-0000-0000-0000E20B0000}"/>
    <cellStyle name="control table header 1 2 4 9 3" xfId="9841" xr:uid="{00000000-0005-0000-0000-0000E30B0000}"/>
    <cellStyle name="control table header 1 2 4 9 3 2" xfId="9842" xr:uid="{00000000-0005-0000-0000-0000E40B0000}"/>
    <cellStyle name="control table header 1 2 4 9 3 3" xfId="9843" xr:uid="{00000000-0005-0000-0000-0000E50B0000}"/>
    <cellStyle name="control table header 1 2 4 9 3 4" xfId="9844" xr:uid="{00000000-0005-0000-0000-0000E60B0000}"/>
    <cellStyle name="control table header 1 2 4 9 4" xfId="9845" xr:uid="{00000000-0005-0000-0000-0000E70B0000}"/>
    <cellStyle name="control table header 1 2 5" xfId="541" xr:uid="{00000000-0005-0000-0000-0000E80B0000}"/>
    <cellStyle name="control table header 1 2 5 10" xfId="542" xr:uid="{00000000-0005-0000-0000-0000E90B0000}"/>
    <cellStyle name="control table header 1 2 5 10 2" xfId="9846" xr:uid="{00000000-0005-0000-0000-0000EA0B0000}"/>
    <cellStyle name="control table header 1 2 5 10 2 2" xfId="9847" xr:uid="{00000000-0005-0000-0000-0000EB0B0000}"/>
    <cellStyle name="control table header 1 2 5 10 2 3" xfId="9848" xr:uid="{00000000-0005-0000-0000-0000EC0B0000}"/>
    <cellStyle name="control table header 1 2 5 10 2 4" xfId="9849" xr:uid="{00000000-0005-0000-0000-0000ED0B0000}"/>
    <cellStyle name="control table header 1 2 5 10 3" xfId="9850" xr:uid="{00000000-0005-0000-0000-0000EE0B0000}"/>
    <cellStyle name="control table header 1 2 5 10 3 2" xfId="9851" xr:uid="{00000000-0005-0000-0000-0000EF0B0000}"/>
    <cellStyle name="control table header 1 2 5 10 3 3" xfId="9852" xr:uid="{00000000-0005-0000-0000-0000F00B0000}"/>
    <cellStyle name="control table header 1 2 5 10 3 4" xfId="9853" xr:uid="{00000000-0005-0000-0000-0000F10B0000}"/>
    <cellStyle name="control table header 1 2 5 10 4" xfId="9854" xr:uid="{00000000-0005-0000-0000-0000F20B0000}"/>
    <cellStyle name="control table header 1 2 5 11" xfId="543" xr:uid="{00000000-0005-0000-0000-0000F30B0000}"/>
    <cellStyle name="control table header 1 2 5 11 2" xfId="9855" xr:uid="{00000000-0005-0000-0000-0000F40B0000}"/>
    <cellStyle name="control table header 1 2 5 11 2 2" xfId="9856" xr:uid="{00000000-0005-0000-0000-0000F50B0000}"/>
    <cellStyle name="control table header 1 2 5 11 2 3" xfId="9857" xr:uid="{00000000-0005-0000-0000-0000F60B0000}"/>
    <cellStyle name="control table header 1 2 5 11 2 4" xfId="9858" xr:uid="{00000000-0005-0000-0000-0000F70B0000}"/>
    <cellStyle name="control table header 1 2 5 11 3" xfId="9859" xr:uid="{00000000-0005-0000-0000-0000F80B0000}"/>
    <cellStyle name="control table header 1 2 5 11 3 2" xfId="9860" xr:uid="{00000000-0005-0000-0000-0000F90B0000}"/>
    <cellStyle name="control table header 1 2 5 11 3 3" xfId="9861" xr:uid="{00000000-0005-0000-0000-0000FA0B0000}"/>
    <cellStyle name="control table header 1 2 5 11 3 4" xfId="9862" xr:uid="{00000000-0005-0000-0000-0000FB0B0000}"/>
    <cellStyle name="control table header 1 2 5 11 4" xfId="9863" xr:uid="{00000000-0005-0000-0000-0000FC0B0000}"/>
    <cellStyle name="control table header 1 2 5 12" xfId="544" xr:uid="{00000000-0005-0000-0000-0000FD0B0000}"/>
    <cellStyle name="control table header 1 2 5 12 2" xfId="9864" xr:uid="{00000000-0005-0000-0000-0000FE0B0000}"/>
    <cellStyle name="control table header 1 2 5 12 2 2" xfId="9865" xr:uid="{00000000-0005-0000-0000-0000FF0B0000}"/>
    <cellStyle name="control table header 1 2 5 12 2 3" xfId="9866" xr:uid="{00000000-0005-0000-0000-0000000C0000}"/>
    <cellStyle name="control table header 1 2 5 12 2 4" xfId="9867" xr:uid="{00000000-0005-0000-0000-0000010C0000}"/>
    <cellStyle name="control table header 1 2 5 12 3" xfId="9868" xr:uid="{00000000-0005-0000-0000-0000020C0000}"/>
    <cellStyle name="control table header 1 2 5 12 3 2" xfId="9869" xr:uid="{00000000-0005-0000-0000-0000030C0000}"/>
    <cellStyle name="control table header 1 2 5 12 3 3" xfId="9870" xr:uid="{00000000-0005-0000-0000-0000040C0000}"/>
    <cellStyle name="control table header 1 2 5 12 3 4" xfId="9871" xr:uid="{00000000-0005-0000-0000-0000050C0000}"/>
    <cellStyle name="control table header 1 2 5 12 4" xfId="9872" xr:uid="{00000000-0005-0000-0000-0000060C0000}"/>
    <cellStyle name="control table header 1 2 5 13" xfId="545" xr:uid="{00000000-0005-0000-0000-0000070C0000}"/>
    <cellStyle name="control table header 1 2 5 13 2" xfId="9873" xr:uid="{00000000-0005-0000-0000-0000080C0000}"/>
    <cellStyle name="control table header 1 2 5 13 2 2" xfId="9874" xr:uid="{00000000-0005-0000-0000-0000090C0000}"/>
    <cellStyle name="control table header 1 2 5 13 2 3" xfId="9875" xr:uid="{00000000-0005-0000-0000-00000A0C0000}"/>
    <cellStyle name="control table header 1 2 5 13 2 4" xfId="9876" xr:uid="{00000000-0005-0000-0000-00000B0C0000}"/>
    <cellStyle name="control table header 1 2 5 13 3" xfId="9877" xr:uid="{00000000-0005-0000-0000-00000C0C0000}"/>
    <cellStyle name="control table header 1 2 5 13 3 2" xfId="9878" xr:uid="{00000000-0005-0000-0000-00000D0C0000}"/>
    <cellStyle name="control table header 1 2 5 13 3 3" xfId="9879" xr:uid="{00000000-0005-0000-0000-00000E0C0000}"/>
    <cellStyle name="control table header 1 2 5 13 3 4" xfId="9880" xr:uid="{00000000-0005-0000-0000-00000F0C0000}"/>
    <cellStyle name="control table header 1 2 5 13 4" xfId="9881" xr:uid="{00000000-0005-0000-0000-0000100C0000}"/>
    <cellStyle name="control table header 1 2 5 14" xfId="546" xr:uid="{00000000-0005-0000-0000-0000110C0000}"/>
    <cellStyle name="control table header 1 2 5 14 2" xfId="9882" xr:uid="{00000000-0005-0000-0000-0000120C0000}"/>
    <cellStyle name="control table header 1 2 5 14 2 2" xfId="9883" xr:uid="{00000000-0005-0000-0000-0000130C0000}"/>
    <cellStyle name="control table header 1 2 5 14 2 3" xfId="9884" xr:uid="{00000000-0005-0000-0000-0000140C0000}"/>
    <cellStyle name="control table header 1 2 5 14 2 4" xfId="9885" xr:uid="{00000000-0005-0000-0000-0000150C0000}"/>
    <cellStyle name="control table header 1 2 5 14 3" xfId="9886" xr:uid="{00000000-0005-0000-0000-0000160C0000}"/>
    <cellStyle name="control table header 1 2 5 14 3 2" xfId="9887" xr:uid="{00000000-0005-0000-0000-0000170C0000}"/>
    <cellStyle name="control table header 1 2 5 14 3 3" xfId="9888" xr:uid="{00000000-0005-0000-0000-0000180C0000}"/>
    <cellStyle name="control table header 1 2 5 14 3 4" xfId="9889" xr:uid="{00000000-0005-0000-0000-0000190C0000}"/>
    <cellStyle name="control table header 1 2 5 14 4" xfId="9890" xr:uid="{00000000-0005-0000-0000-00001A0C0000}"/>
    <cellStyle name="control table header 1 2 5 15" xfId="547" xr:uid="{00000000-0005-0000-0000-00001B0C0000}"/>
    <cellStyle name="control table header 1 2 5 15 2" xfId="9891" xr:uid="{00000000-0005-0000-0000-00001C0C0000}"/>
    <cellStyle name="control table header 1 2 5 15 2 2" xfId="9892" xr:uid="{00000000-0005-0000-0000-00001D0C0000}"/>
    <cellStyle name="control table header 1 2 5 15 2 3" xfId="9893" xr:uid="{00000000-0005-0000-0000-00001E0C0000}"/>
    <cellStyle name="control table header 1 2 5 15 2 4" xfId="9894" xr:uid="{00000000-0005-0000-0000-00001F0C0000}"/>
    <cellStyle name="control table header 1 2 5 15 3" xfId="9895" xr:uid="{00000000-0005-0000-0000-0000200C0000}"/>
    <cellStyle name="control table header 1 2 5 15 3 2" xfId="9896" xr:uid="{00000000-0005-0000-0000-0000210C0000}"/>
    <cellStyle name="control table header 1 2 5 15 3 3" xfId="9897" xr:uid="{00000000-0005-0000-0000-0000220C0000}"/>
    <cellStyle name="control table header 1 2 5 15 3 4" xfId="9898" xr:uid="{00000000-0005-0000-0000-0000230C0000}"/>
    <cellStyle name="control table header 1 2 5 15 4" xfId="9899" xr:uid="{00000000-0005-0000-0000-0000240C0000}"/>
    <cellStyle name="control table header 1 2 5 16" xfId="548" xr:uid="{00000000-0005-0000-0000-0000250C0000}"/>
    <cellStyle name="control table header 1 2 5 16 2" xfId="9900" xr:uid="{00000000-0005-0000-0000-0000260C0000}"/>
    <cellStyle name="control table header 1 2 5 16 2 2" xfId="9901" xr:uid="{00000000-0005-0000-0000-0000270C0000}"/>
    <cellStyle name="control table header 1 2 5 16 2 3" xfId="9902" xr:uid="{00000000-0005-0000-0000-0000280C0000}"/>
    <cellStyle name="control table header 1 2 5 16 2 4" xfId="9903" xr:uid="{00000000-0005-0000-0000-0000290C0000}"/>
    <cellStyle name="control table header 1 2 5 16 3" xfId="9904" xr:uid="{00000000-0005-0000-0000-00002A0C0000}"/>
    <cellStyle name="control table header 1 2 5 16 3 2" xfId="9905" xr:uid="{00000000-0005-0000-0000-00002B0C0000}"/>
    <cellStyle name="control table header 1 2 5 16 3 3" xfId="9906" xr:uid="{00000000-0005-0000-0000-00002C0C0000}"/>
    <cellStyle name="control table header 1 2 5 16 3 4" xfId="9907" xr:uid="{00000000-0005-0000-0000-00002D0C0000}"/>
    <cellStyle name="control table header 1 2 5 16 4" xfId="9908" xr:uid="{00000000-0005-0000-0000-00002E0C0000}"/>
    <cellStyle name="control table header 1 2 5 17" xfId="549" xr:uid="{00000000-0005-0000-0000-00002F0C0000}"/>
    <cellStyle name="control table header 1 2 5 17 2" xfId="9909" xr:uid="{00000000-0005-0000-0000-0000300C0000}"/>
    <cellStyle name="control table header 1 2 5 17 2 2" xfId="9910" xr:uid="{00000000-0005-0000-0000-0000310C0000}"/>
    <cellStyle name="control table header 1 2 5 17 2 3" xfId="9911" xr:uid="{00000000-0005-0000-0000-0000320C0000}"/>
    <cellStyle name="control table header 1 2 5 17 2 4" xfId="9912" xr:uid="{00000000-0005-0000-0000-0000330C0000}"/>
    <cellStyle name="control table header 1 2 5 17 3" xfId="9913" xr:uid="{00000000-0005-0000-0000-0000340C0000}"/>
    <cellStyle name="control table header 1 2 5 17 3 2" xfId="9914" xr:uid="{00000000-0005-0000-0000-0000350C0000}"/>
    <cellStyle name="control table header 1 2 5 17 3 3" xfId="9915" xr:uid="{00000000-0005-0000-0000-0000360C0000}"/>
    <cellStyle name="control table header 1 2 5 17 3 4" xfId="9916" xr:uid="{00000000-0005-0000-0000-0000370C0000}"/>
    <cellStyle name="control table header 1 2 5 17 4" xfId="9917" xr:uid="{00000000-0005-0000-0000-0000380C0000}"/>
    <cellStyle name="control table header 1 2 5 18" xfId="550" xr:uid="{00000000-0005-0000-0000-0000390C0000}"/>
    <cellStyle name="control table header 1 2 5 18 2" xfId="9918" xr:uid="{00000000-0005-0000-0000-00003A0C0000}"/>
    <cellStyle name="control table header 1 2 5 18 2 2" xfId="9919" xr:uid="{00000000-0005-0000-0000-00003B0C0000}"/>
    <cellStyle name="control table header 1 2 5 18 2 3" xfId="9920" xr:uid="{00000000-0005-0000-0000-00003C0C0000}"/>
    <cellStyle name="control table header 1 2 5 18 2 4" xfId="9921" xr:uid="{00000000-0005-0000-0000-00003D0C0000}"/>
    <cellStyle name="control table header 1 2 5 18 3" xfId="9922" xr:uid="{00000000-0005-0000-0000-00003E0C0000}"/>
    <cellStyle name="control table header 1 2 5 18 3 2" xfId="9923" xr:uid="{00000000-0005-0000-0000-00003F0C0000}"/>
    <cellStyle name="control table header 1 2 5 18 3 3" xfId="9924" xr:uid="{00000000-0005-0000-0000-0000400C0000}"/>
    <cellStyle name="control table header 1 2 5 18 3 4" xfId="9925" xr:uid="{00000000-0005-0000-0000-0000410C0000}"/>
    <cellStyle name="control table header 1 2 5 18 4" xfId="9926" xr:uid="{00000000-0005-0000-0000-0000420C0000}"/>
    <cellStyle name="control table header 1 2 5 19" xfId="551" xr:uid="{00000000-0005-0000-0000-0000430C0000}"/>
    <cellStyle name="control table header 1 2 5 19 2" xfId="9927" xr:uid="{00000000-0005-0000-0000-0000440C0000}"/>
    <cellStyle name="control table header 1 2 5 19 2 2" xfId="9928" xr:uid="{00000000-0005-0000-0000-0000450C0000}"/>
    <cellStyle name="control table header 1 2 5 19 2 3" xfId="9929" xr:uid="{00000000-0005-0000-0000-0000460C0000}"/>
    <cellStyle name="control table header 1 2 5 19 2 4" xfId="9930" xr:uid="{00000000-0005-0000-0000-0000470C0000}"/>
    <cellStyle name="control table header 1 2 5 19 3" xfId="9931" xr:uid="{00000000-0005-0000-0000-0000480C0000}"/>
    <cellStyle name="control table header 1 2 5 19 3 2" xfId="9932" xr:uid="{00000000-0005-0000-0000-0000490C0000}"/>
    <cellStyle name="control table header 1 2 5 19 3 3" xfId="9933" xr:uid="{00000000-0005-0000-0000-00004A0C0000}"/>
    <cellStyle name="control table header 1 2 5 19 3 4" xfId="9934" xr:uid="{00000000-0005-0000-0000-00004B0C0000}"/>
    <cellStyle name="control table header 1 2 5 19 4" xfId="9935" xr:uid="{00000000-0005-0000-0000-00004C0C0000}"/>
    <cellStyle name="control table header 1 2 5 2" xfId="552" xr:uid="{00000000-0005-0000-0000-00004D0C0000}"/>
    <cellStyle name="control table header 1 2 5 2 2" xfId="9936" xr:uid="{00000000-0005-0000-0000-00004E0C0000}"/>
    <cellStyle name="control table header 1 2 5 2 2 2" xfId="9937" xr:uid="{00000000-0005-0000-0000-00004F0C0000}"/>
    <cellStyle name="control table header 1 2 5 2 2 3" xfId="9938" xr:uid="{00000000-0005-0000-0000-0000500C0000}"/>
    <cellStyle name="control table header 1 2 5 2 2 4" xfId="9939" xr:uid="{00000000-0005-0000-0000-0000510C0000}"/>
    <cellStyle name="control table header 1 2 5 2 3" xfId="9940" xr:uid="{00000000-0005-0000-0000-0000520C0000}"/>
    <cellStyle name="control table header 1 2 5 2 3 2" xfId="9941" xr:uid="{00000000-0005-0000-0000-0000530C0000}"/>
    <cellStyle name="control table header 1 2 5 2 3 3" xfId="9942" xr:uid="{00000000-0005-0000-0000-0000540C0000}"/>
    <cellStyle name="control table header 1 2 5 2 3 4" xfId="9943" xr:uid="{00000000-0005-0000-0000-0000550C0000}"/>
    <cellStyle name="control table header 1 2 5 2 4" xfId="9944" xr:uid="{00000000-0005-0000-0000-0000560C0000}"/>
    <cellStyle name="control table header 1 2 5 20" xfId="553" xr:uid="{00000000-0005-0000-0000-0000570C0000}"/>
    <cellStyle name="control table header 1 2 5 20 2" xfId="9945" xr:uid="{00000000-0005-0000-0000-0000580C0000}"/>
    <cellStyle name="control table header 1 2 5 20 2 2" xfId="9946" xr:uid="{00000000-0005-0000-0000-0000590C0000}"/>
    <cellStyle name="control table header 1 2 5 20 2 3" xfId="9947" xr:uid="{00000000-0005-0000-0000-00005A0C0000}"/>
    <cellStyle name="control table header 1 2 5 20 2 4" xfId="9948" xr:uid="{00000000-0005-0000-0000-00005B0C0000}"/>
    <cellStyle name="control table header 1 2 5 20 3" xfId="9949" xr:uid="{00000000-0005-0000-0000-00005C0C0000}"/>
    <cellStyle name="control table header 1 2 5 20 3 2" xfId="9950" xr:uid="{00000000-0005-0000-0000-00005D0C0000}"/>
    <cellStyle name="control table header 1 2 5 20 3 3" xfId="9951" xr:uid="{00000000-0005-0000-0000-00005E0C0000}"/>
    <cellStyle name="control table header 1 2 5 20 3 4" xfId="9952" xr:uid="{00000000-0005-0000-0000-00005F0C0000}"/>
    <cellStyle name="control table header 1 2 5 20 4" xfId="9953" xr:uid="{00000000-0005-0000-0000-0000600C0000}"/>
    <cellStyle name="control table header 1 2 5 21" xfId="554" xr:uid="{00000000-0005-0000-0000-0000610C0000}"/>
    <cellStyle name="control table header 1 2 5 21 2" xfId="9954" xr:uid="{00000000-0005-0000-0000-0000620C0000}"/>
    <cellStyle name="control table header 1 2 5 21 2 2" xfId="9955" xr:uid="{00000000-0005-0000-0000-0000630C0000}"/>
    <cellStyle name="control table header 1 2 5 21 2 3" xfId="9956" xr:uid="{00000000-0005-0000-0000-0000640C0000}"/>
    <cellStyle name="control table header 1 2 5 21 2 4" xfId="9957" xr:uid="{00000000-0005-0000-0000-0000650C0000}"/>
    <cellStyle name="control table header 1 2 5 21 3" xfId="9958" xr:uid="{00000000-0005-0000-0000-0000660C0000}"/>
    <cellStyle name="control table header 1 2 5 21 3 2" xfId="9959" xr:uid="{00000000-0005-0000-0000-0000670C0000}"/>
    <cellStyle name="control table header 1 2 5 21 3 3" xfId="9960" xr:uid="{00000000-0005-0000-0000-0000680C0000}"/>
    <cellStyle name="control table header 1 2 5 21 3 4" xfId="9961" xr:uid="{00000000-0005-0000-0000-0000690C0000}"/>
    <cellStyle name="control table header 1 2 5 21 4" xfId="9962" xr:uid="{00000000-0005-0000-0000-00006A0C0000}"/>
    <cellStyle name="control table header 1 2 5 22" xfId="555" xr:uid="{00000000-0005-0000-0000-00006B0C0000}"/>
    <cellStyle name="control table header 1 2 5 22 2" xfId="9963" xr:uid="{00000000-0005-0000-0000-00006C0C0000}"/>
    <cellStyle name="control table header 1 2 5 22 2 2" xfId="9964" xr:uid="{00000000-0005-0000-0000-00006D0C0000}"/>
    <cellStyle name="control table header 1 2 5 22 2 3" xfId="9965" xr:uid="{00000000-0005-0000-0000-00006E0C0000}"/>
    <cellStyle name="control table header 1 2 5 22 2 4" xfId="9966" xr:uid="{00000000-0005-0000-0000-00006F0C0000}"/>
    <cellStyle name="control table header 1 2 5 22 3" xfId="9967" xr:uid="{00000000-0005-0000-0000-0000700C0000}"/>
    <cellStyle name="control table header 1 2 5 22 3 2" xfId="9968" xr:uid="{00000000-0005-0000-0000-0000710C0000}"/>
    <cellStyle name="control table header 1 2 5 22 3 3" xfId="9969" xr:uid="{00000000-0005-0000-0000-0000720C0000}"/>
    <cellStyle name="control table header 1 2 5 22 3 4" xfId="9970" xr:uid="{00000000-0005-0000-0000-0000730C0000}"/>
    <cellStyle name="control table header 1 2 5 22 4" xfId="9971" xr:uid="{00000000-0005-0000-0000-0000740C0000}"/>
    <cellStyle name="control table header 1 2 5 23" xfId="556" xr:uid="{00000000-0005-0000-0000-0000750C0000}"/>
    <cellStyle name="control table header 1 2 5 23 2" xfId="9972" xr:uid="{00000000-0005-0000-0000-0000760C0000}"/>
    <cellStyle name="control table header 1 2 5 23 2 2" xfId="9973" xr:uid="{00000000-0005-0000-0000-0000770C0000}"/>
    <cellStyle name="control table header 1 2 5 23 2 3" xfId="9974" xr:uid="{00000000-0005-0000-0000-0000780C0000}"/>
    <cellStyle name="control table header 1 2 5 23 2 4" xfId="9975" xr:uid="{00000000-0005-0000-0000-0000790C0000}"/>
    <cellStyle name="control table header 1 2 5 23 3" xfId="9976" xr:uid="{00000000-0005-0000-0000-00007A0C0000}"/>
    <cellStyle name="control table header 1 2 5 23 3 2" xfId="9977" xr:uid="{00000000-0005-0000-0000-00007B0C0000}"/>
    <cellStyle name="control table header 1 2 5 23 3 3" xfId="9978" xr:uid="{00000000-0005-0000-0000-00007C0C0000}"/>
    <cellStyle name="control table header 1 2 5 23 3 4" xfId="9979" xr:uid="{00000000-0005-0000-0000-00007D0C0000}"/>
    <cellStyle name="control table header 1 2 5 23 4" xfId="9980" xr:uid="{00000000-0005-0000-0000-00007E0C0000}"/>
    <cellStyle name="control table header 1 2 5 24" xfId="557" xr:uid="{00000000-0005-0000-0000-00007F0C0000}"/>
    <cellStyle name="control table header 1 2 5 24 2" xfId="9981" xr:uid="{00000000-0005-0000-0000-0000800C0000}"/>
    <cellStyle name="control table header 1 2 5 24 2 2" xfId="9982" xr:uid="{00000000-0005-0000-0000-0000810C0000}"/>
    <cellStyle name="control table header 1 2 5 24 2 3" xfId="9983" xr:uid="{00000000-0005-0000-0000-0000820C0000}"/>
    <cellStyle name="control table header 1 2 5 24 2 4" xfId="9984" xr:uid="{00000000-0005-0000-0000-0000830C0000}"/>
    <cellStyle name="control table header 1 2 5 24 3" xfId="9985" xr:uid="{00000000-0005-0000-0000-0000840C0000}"/>
    <cellStyle name="control table header 1 2 5 24 3 2" xfId="9986" xr:uid="{00000000-0005-0000-0000-0000850C0000}"/>
    <cellStyle name="control table header 1 2 5 24 3 3" xfId="9987" xr:uid="{00000000-0005-0000-0000-0000860C0000}"/>
    <cellStyle name="control table header 1 2 5 24 3 4" xfId="9988" xr:uid="{00000000-0005-0000-0000-0000870C0000}"/>
    <cellStyle name="control table header 1 2 5 24 4" xfId="9989" xr:uid="{00000000-0005-0000-0000-0000880C0000}"/>
    <cellStyle name="control table header 1 2 5 25" xfId="558" xr:uid="{00000000-0005-0000-0000-0000890C0000}"/>
    <cellStyle name="control table header 1 2 5 25 2" xfId="9990" xr:uid="{00000000-0005-0000-0000-00008A0C0000}"/>
    <cellStyle name="control table header 1 2 5 25 2 2" xfId="9991" xr:uid="{00000000-0005-0000-0000-00008B0C0000}"/>
    <cellStyle name="control table header 1 2 5 25 2 3" xfId="9992" xr:uid="{00000000-0005-0000-0000-00008C0C0000}"/>
    <cellStyle name="control table header 1 2 5 25 2 4" xfId="9993" xr:uid="{00000000-0005-0000-0000-00008D0C0000}"/>
    <cellStyle name="control table header 1 2 5 25 3" xfId="9994" xr:uid="{00000000-0005-0000-0000-00008E0C0000}"/>
    <cellStyle name="control table header 1 2 5 25 3 2" xfId="9995" xr:uid="{00000000-0005-0000-0000-00008F0C0000}"/>
    <cellStyle name="control table header 1 2 5 25 3 3" xfId="9996" xr:uid="{00000000-0005-0000-0000-0000900C0000}"/>
    <cellStyle name="control table header 1 2 5 25 3 4" xfId="9997" xr:uid="{00000000-0005-0000-0000-0000910C0000}"/>
    <cellStyle name="control table header 1 2 5 25 4" xfId="9998" xr:uid="{00000000-0005-0000-0000-0000920C0000}"/>
    <cellStyle name="control table header 1 2 5 26" xfId="559" xr:uid="{00000000-0005-0000-0000-0000930C0000}"/>
    <cellStyle name="control table header 1 2 5 26 2" xfId="9999" xr:uid="{00000000-0005-0000-0000-0000940C0000}"/>
    <cellStyle name="control table header 1 2 5 26 2 2" xfId="10000" xr:uid="{00000000-0005-0000-0000-0000950C0000}"/>
    <cellStyle name="control table header 1 2 5 26 2 3" xfId="10001" xr:uid="{00000000-0005-0000-0000-0000960C0000}"/>
    <cellStyle name="control table header 1 2 5 26 2 4" xfId="10002" xr:uid="{00000000-0005-0000-0000-0000970C0000}"/>
    <cellStyle name="control table header 1 2 5 26 3" xfId="10003" xr:uid="{00000000-0005-0000-0000-0000980C0000}"/>
    <cellStyle name="control table header 1 2 5 26 3 2" xfId="10004" xr:uid="{00000000-0005-0000-0000-0000990C0000}"/>
    <cellStyle name="control table header 1 2 5 26 3 3" xfId="10005" xr:uid="{00000000-0005-0000-0000-00009A0C0000}"/>
    <cellStyle name="control table header 1 2 5 26 3 4" xfId="10006" xr:uid="{00000000-0005-0000-0000-00009B0C0000}"/>
    <cellStyle name="control table header 1 2 5 26 4" xfId="10007" xr:uid="{00000000-0005-0000-0000-00009C0C0000}"/>
    <cellStyle name="control table header 1 2 5 27" xfId="560" xr:uid="{00000000-0005-0000-0000-00009D0C0000}"/>
    <cellStyle name="control table header 1 2 5 27 2" xfId="10008" xr:uid="{00000000-0005-0000-0000-00009E0C0000}"/>
    <cellStyle name="control table header 1 2 5 27 2 2" xfId="10009" xr:uid="{00000000-0005-0000-0000-00009F0C0000}"/>
    <cellStyle name="control table header 1 2 5 27 2 3" xfId="10010" xr:uid="{00000000-0005-0000-0000-0000A00C0000}"/>
    <cellStyle name="control table header 1 2 5 27 2 4" xfId="10011" xr:uid="{00000000-0005-0000-0000-0000A10C0000}"/>
    <cellStyle name="control table header 1 2 5 27 3" xfId="10012" xr:uid="{00000000-0005-0000-0000-0000A20C0000}"/>
    <cellStyle name="control table header 1 2 5 27 3 2" xfId="10013" xr:uid="{00000000-0005-0000-0000-0000A30C0000}"/>
    <cellStyle name="control table header 1 2 5 27 3 3" xfId="10014" xr:uid="{00000000-0005-0000-0000-0000A40C0000}"/>
    <cellStyle name="control table header 1 2 5 27 3 4" xfId="10015" xr:uid="{00000000-0005-0000-0000-0000A50C0000}"/>
    <cellStyle name="control table header 1 2 5 27 4" xfId="10016" xr:uid="{00000000-0005-0000-0000-0000A60C0000}"/>
    <cellStyle name="control table header 1 2 5 28" xfId="561" xr:uid="{00000000-0005-0000-0000-0000A70C0000}"/>
    <cellStyle name="control table header 1 2 5 28 2" xfId="10017" xr:uid="{00000000-0005-0000-0000-0000A80C0000}"/>
    <cellStyle name="control table header 1 2 5 28 2 2" xfId="10018" xr:uid="{00000000-0005-0000-0000-0000A90C0000}"/>
    <cellStyle name="control table header 1 2 5 28 2 3" xfId="10019" xr:uid="{00000000-0005-0000-0000-0000AA0C0000}"/>
    <cellStyle name="control table header 1 2 5 28 2 4" xfId="10020" xr:uid="{00000000-0005-0000-0000-0000AB0C0000}"/>
    <cellStyle name="control table header 1 2 5 28 3" xfId="10021" xr:uid="{00000000-0005-0000-0000-0000AC0C0000}"/>
    <cellStyle name="control table header 1 2 5 28 3 2" xfId="10022" xr:uid="{00000000-0005-0000-0000-0000AD0C0000}"/>
    <cellStyle name="control table header 1 2 5 28 3 3" xfId="10023" xr:uid="{00000000-0005-0000-0000-0000AE0C0000}"/>
    <cellStyle name="control table header 1 2 5 28 3 4" xfId="10024" xr:uid="{00000000-0005-0000-0000-0000AF0C0000}"/>
    <cellStyle name="control table header 1 2 5 28 4" xfId="10025" xr:uid="{00000000-0005-0000-0000-0000B00C0000}"/>
    <cellStyle name="control table header 1 2 5 29" xfId="562" xr:uid="{00000000-0005-0000-0000-0000B10C0000}"/>
    <cellStyle name="control table header 1 2 5 29 2" xfId="10026" xr:uid="{00000000-0005-0000-0000-0000B20C0000}"/>
    <cellStyle name="control table header 1 2 5 29 2 2" xfId="10027" xr:uid="{00000000-0005-0000-0000-0000B30C0000}"/>
    <cellStyle name="control table header 1 2 5 29 2 3" xfId="10028" xr:uid="{00000000-0005-0000-0000-0000B40C0000}"/>
    <cellStyle name="control table header 1 2 5 29 2 4" xfId="10029" xr:uid="{00000000-0005-0000-0000-0000B50C0000}"/>
    <cellStyle name="control table header 1 2 5 29 3" xfId="10030" xr:uid="{00000000-0005-0000-0000-0000B60C0000}"/>
    <cellStyle name="control table header 1 2 5 29 3 2" xfId="10031" xr:uid="{00000000-0005-0000-0000-0000B70C0000}"/>
    <cellStyle name="control table header 1 2 5 29 3 3" xfId="10032" xr:uid="{00000000-0005-0000-0000-0000B80C0000}"/>
    <cellStyle name="control table header 1 2 5 29 3 4" xfId="10033" xr:uid="{00000000-0005-0000-0000-0000B90C0000}"/>
    <cellStyle name="control table header 1 2 5 29 4" xfId="10034" xr:uid="{00000000-0005-0000-0000-0000BA0C0000}"/>
    <cellStyle name="control table header 1 2 5 3" xfId="563" xr:uid="{00000000-0005-0000-0000-0000BB0C0000}"/>
    <cellStyle name="control table header 1 2 5 3 2" xfId="10035" xr:uid="{00000000-0005-0000-0000-0000BC0C0000}"/>
    <cellStyle name="control table header 1 2 5 3 2 2" xfId="10036" xr:uid="{00000000-0005-0000-0000-0000BD0C0000}"/>
    <cellStyle name="control table header 1 2 5 3 2 3" xfId="10037" xr:uid="{00000000-0005-0000-0000-0000BE0C0000}"/>
    <cellStyle name="control table header 1 2 5 3 2 4" xfId="10038" xr:uid="{00000000-0005-0000-0000-0000BF0C0000}"/>
    <cellStyle name="control table header 1 2 5 3 3" xfId="10039" xr:uid="{00000000-0005-0000-0000-0000C00C0000}"/>
    <cellStyle name="control table header 1 2 5 3 3 2" xfId="10040" xr:uid="{00000000-0005-0000-0000-0000C10C0000}"/>
    <cellStyle name="control table header 1 2 5 3 3 3" xfId="10041" xr:uid="{00000000-0005-0000-0000-0000C20C0000}"/>
    <cellStyle name="control table header 1 2 5 3 3 4" xfId="10042" xr:uid="{00000000-0005-0000-0000-0000C30C0000}"/>
    <cellStyle name="control table header 1 2 5 3 4" xfId="10043" xr:uid="{00000000-0005-0000-0000-0000C40C0000}"/>
    <cellStyle name="control table header 1 2 5 30" xfId="564" xr:uid="{00000000-0005-0000-0000-0000C50C0000}"/>
    <cellStyle name="control table header 1 2 5 30 2" xfId="10044" xr:uid="{00000000-0005-0000-0000-0000C60C0000}"/>
    <cellStyle name="control table header 1 2 5 30 2 2" xfId="10045" xr:uid="{00000000-0005-0000-0000-0000C70C0000}"/>
    <cellStyle name="control table header 1 2 5 30 2 3" xfId="10046" xr:uid="{00000000-0005-0000-0000-0000C80C0000}"/>
    <cellStyle name="control table header 1 2 5 30 2 4" xfId="10047" xr:uid="{00000000-0005-0000-0000-0000C90C0000}"/>
    <cellStyle name="control table header 1 2 5 30 3" xfId="10048" xr:uid="{00000000-0005-0000-0000-0000CA0C0000}"/>
    <cellStyle name="control table header 1 2 5 30 3 2" xfId="10049" xr:uid="{00000000-0005-0000-0000-0000CB0C0000}"/>
    <cellStyle name="control table header 1 2 5 30 3 3" xfId="10050" xr:uid="{00000000-0005-0000-0000-0000CC0C0000}"/>
    <cellStyle name="control table header 1 2 5 30 3 4" xfId="10051" xr:uid="{00000000-0005-0000-0000-0000CD0C0000}"/>
    <cellStyle name="control table header 1 2 5 30 4" xfId="10052" xr:uid="{00000000-0005-0000-0000-0000CE0C0000}"/>
    <cellStyle name="control table header 1 2 5 31" xfId="565" xr:uid="{00000000-0005-0000-0000-0000CF0C0000}"/>
    <cellStyle name="control table header 1 2 5 31 2" xfId="10053" xr:uid="{00000000-0005-0000-0000-0000D00C0000}"/>
    <cellStyle name="control table header 1 2 5 31 2 2" xfId="10054" xr:uid="{00000000-0005-0000-0000-0000D10C0000}"/>
    <cellStyle name="control table header 1 2 5 31 2 3" xfId="10055" xr:uid="{00000000-0005-0000-0000-0000D20C0000}"/>
    <cellStyle name="control table header 1 2 5 31 2 4" xfId="10056" xr:uid="{00000000-0005-0000-0000-0000D30C0000}"/>
    <cellStyle name="control table header 1 2 5 31 3" xfId="10057" xr:uid="{00000000-0005-0000-0000-0000D40C0000}"/>
    <cellStyle name="control table header 1 2 5 31 3 2" xfId="10058" xr:uid="{00000000-0005-0000-0000-0000D50C0000}"/>
    <cellStyle name="control table header 1 2 5 31 3 3" xfId="10059" xr:uid="{00000000-0005-0000-0000-0000D60C0000}"/>
    <cellStyle name="control table header 1 2 5 31 3 4" xfId="10060" xr:uid="{00000000-0005-0000-0000-0000D70C0000}"/>
    <cellStyle name="control table header 1 2 5 31 4" xfId="10061" xr:uid="{00000000-0005-0000-0000-0000D80C0000}"/>
    <cellStyle name="control table header 1 2 5 32" xfId="566" xr:uid="{00000000-0005-0000-0000-0000D90C0000}"/>
    <cellStyle name="control table header 1 2 5 32 2" xfId="10062" xr:uid="{00000000-0005-0000-0000-0000DA0C0000}"/>
    <cellStyle name="control table header 1 2 5 32 2 2" xfId="10063" xr:uid="{00000000-0005-0000-0000-0000DB0C0000}"/>
    <cellStyle name="control table header 1 2 5 32 2 3" xfId="10064" xr:uid="{00000000-0005-0000-0000-0000DC0C0000}"/>
    <cellStyle name="control table header 1 2 5 32 2 4" xfId="10065" xr:uid="{00000000-0005-0000-0000-0000DD0C0000}"/>
    <cellStyle name="control table header 1 2 5 32 3" xfId="10066" xr:uid="{00000000-0005-0000-0000-0000DE0C0000}"/>
    <cellStyle name="control table header 1 2 5 32 3 2" xfId="10067" xr:uid="{00000000-0005-0000-0000-0000DF0C0000}"/>
    <cellStyle name="control table header 1 2 5 32 3 3" xfId="10068" xr:uid="{00000000-0005-0000-0000-0000E00C0000}"/>
    <cellStyle name="control table header 1 2 5 32 3 4" xfId="10069" xr:uid="{00000000-0005-0000-0000-0000E10C0000}"/>
    <cellStyle name="control table header 1 2 5 32 4" xfId="10070" xr:uid="{00000000-0005-0000-0000-0000E20C0000}"/>
    <cellStyle name="control table header 1 2 5 33" xfId="567" xr:uid="{00000000-0005-0000-0000-0000E30C0000}"/>
    <cellStyle name="control table header 1 2 5 33 2" xfId="10071" xr:uid="{00000000-0005-0000-0000-0000E40C0000}"/>
    <cellStyle name="control table header 1 2 5 33 2 2" xfId="10072" xr:uid="{00000000-0005-0000-0000-0000E50C0000}"/>
    <cellStyle name="control table header 1 2 5 33 2 3" xfId="10073" xr:uid="{00000000-0005-0000-0000-0000E60C0000}"/>
    <cellStyle name="control table header 1 2 5 33 2 4" xfId="10074" xr:uid="{00000000-0005-0000-0000-0000E70C0000}"/>
    <cellStyle name="control table header 1 2 5 33 3" xfId="10075" xr:uid="{00000000-0005-0000-0000-0000E80C0000}"/>
    <cellStyle name="control table header 1 2 5 33 3 2" xfId="10076" xr:uid="{00000000-0005-0000-0000-0000E90C0000}"/>
    <cellStyle name="control table header 1 2 5 33 3 3" xfId="10077" xr:uid="{00000000-0005-0000-0000-0000EA0C0000}"/>
    <cellStyle name="control table header 1 2 5 33 3 4" xfId="10078" xr:uid="{00000000-0005-0000-0000-0000EB0C0000}"/>
    <cellStyle name="control table header 1 2 5 33 4" xfId="10079" xr:uid="{00000000-0005-0000-0000-0000EC0C0000}"/>
    <cellStyle name="control table header 1 2 5 34" xfId="568" xr:uid="{00000000-0005-0000-0000-0000ED0C0000}"/>
    <cellStyle name="control table header 1 2 5 34 2" xfId="10080" xr:uid="{00000000-0005-0000-0000-0000EE0C0000}"/>
    <cellStyle name="control table header 1 2 5 34 2 2" xfId="10081" xr:uid="{00000000-0005-0000-0000-0000EF0C0000}"/>
    <cellStyle name="control table header 1 2 5 34 2 3" xfId="10082" xr:uid="{00000000-0005-0000-0000-0000F00C0000}"/>
    <cellStyle name="control table header 1 2 5 34 2 4" xfId="10083" xr:uid="{00000000-0005-0000-0000-0000F10C0000}"/>
    <cellStyle name="control table header 1 2 5 34 3" xfId="10084" xr:uid="{00000000-0005-0000-0000-0000F20C0000}"/>
    <cellStyle name="control table header 1 2 5 34 3 2" xfId="10085" xr:uid="{00000000-0005-0000-0000-0000F30C0000}"/>
    <cellStyle name="control table header 1 2 5 34 3 3" xfId="10086" xr:uid="{00000000-0005-0000-0000-0000F40C0000}"/>
    <cellStyle name="control table header 1 2 5 34 3 4" xfId="10087" xr:uid="{00000000-0005-0000-0000-0000F50C0000}"/>
    <cellStyle name="control table header 1 2 5 34 4" xfId="10088" xr:uid="{00000000-0005-0000-0000-0000F60C0000}"/>
    <cellStyle name="control table header 1 2 5 35" xfId="569" xr:uid="{00000000-0005-0000-0000-0000F70C0000}"/>
    <cellStyle name="control table header 1 2 5 35 2" xfId="10089" xr:uid="{00000000-0005-0000-0000-0000F80C0000}"/>
    <cellStyle name="control table header 1 2 5 35 2 2" xfId="10090" xr:uid="{00000000-0005-0000-0000-0000F90C0000}"/>
    <cellStyle name="control table header 1 2 5 35 2 3" xfId="10091" xr:uid="{00000000-0005-0000-0000-0000FA0C0000}"/>
    <cellStyle name="control table header 1 2 5 35 2 4" xfId="10092" xr:uid="{00000000-0005-0000-0000-0000FB0C0000}"/>
    <cellStyle name="control table header 1 2 5 35 3" xfId="10093" xr:uid="{00000000-0005-0000-0000-0000FC0C0000}"/>
    <cellStyle name="control table header 1 2 5 35 3 2" xfId="10094" xr:uid="{00000000-0005-0000-0000-0000FD0C0000}"/>
    <cellStyle name="control table header 1 2 5 35 3 3" xfId="10095" xr:uid="{00000000-0005-0000-0000-0000FE0C0000}"/>
    <cellStyle name="control table header 1 2 5 35 3 4" xfId="10096" xr:uid="{00000000-0005-0000-0000-0000FF0C0000}"/>
    <cellStyle name="control table header 1 2 5 35 4" xfId="10097" xr:uid="{00000000-0005-0000-0000-0000000D0000}"/>
    <cellStyle name="control table header 1 2 5 36" xfId="570" xr:uid="{00000000-0005-0000-0000-0000010D0000}"/>
    <cellStyle name="control table header 1 2 5 36 2" xfId="10098" xr:uid="{00000000-0005-0000-0000-0000020D0000}"/>
    <cellStyle name="control table header 1 2 5 36 2 2" xfId="10099" xr:uid="{00000000-0005-0000-0000-0000030D0000}"/>
    <cellStyle name="control table header 1 2 5 36 2 3" xfId="10100" xr:uid="{00000000-0005-0000-0000-0000040D0000}"/>
    <cellStyle name="control table header 1 2 5 36 2 4" xfId="10101" xr:uid="{00000000-0005-0000-0000-0000050D0000}"/>
    <cellStyle name="control table header 1 2 5 36 3" xfId="10102" xr:uid="{00000000-0005-0000-0000-0000060D0000}"/>
    <cellStyle name="control table header 1 2 5 36 3 2" xfId="10103" xr:uid="{00000000-0005-0000-0000-0000070D0000}"/>
    <cellStyle name="control table header 1 2 5 36 3 3" xfId="10104" xr:uid="{00000000-0005-0000-0000-0000080D0000}"/>
    <cellStyle name="control table header 1 2 5 36 3 4" xfId="10105" xr:uid="{00000000-0005-0000-0000-0000090D0000}"/>
    <cellStyle name="control table header 1 2 5 36 4" xfId="10106" xr:uid="{00000000-0005-0000-0000-00000A0D0000}"/>
    <cellStyle name="control table header 1 2 5 37" xfId="571" xr:uid="{00000000-0005-0000-0000-00000B0D0000}"/>
    <cellStyle name="control table header 1 2 5 37 2" xfId="10107" xr:uid="{00000000-0005-0000-0000-00000C0D0000}"/>
    <cellStyle name="control table header 1 2 5 37 2 2" xfId="10108" xr:uid="{00000000-0005-0000-0000-00000D0D0000}"/>
    <cellStyle name="control table header 1 2 5 37 2 3" xfId="10109" xr:uid="{00000000-0005-0000-0000-00000E0D0000}"/>
    <cellStyle name="control table header 1 2 5 37 2 4" xfId="10110" xr:uid="{00000000-0005-0000-0000-00000F0D0000}"/>
    <cellStyle name="control table header 1 2 5 37 3" xfId="10111" xr:uid="{00000000-0005-0000-0000-0000100D0000}"/>
    <cellStyle name="control table header 1 2 5 37 3 2" xfId="10112" xr:uid="{00000000-0005-0000-0000-0000110D0000}"/>
    <cellStyle name="control table header 1 2 5 37 3 3" xfId="10113" xr:uid="{00000000-0005-0000-0000-0000120D0000}"/>
    <cellStyle name="control table header 1 2 5 37 3 4" xfId="10114" xr:uid="{00000000-0005-0000-0000-0000130D0000}"/>
    <cellStyle name="control table header 1 2 5 37 4" xfId="10115" xr:uid="{00000000-0005-0000-0000-0000140D0000}"/>
    <cellStyle name="control table header 1 2 5 38" xfId="572" xr:uid="{00000000-0005-0000-0000-0000150D0000}"/>
    <cellStyle name="control table header 1 2 5 38 2" xfId="10116" xr:uid="{00000000-0005-0000-0000-0000160D0000}"/>
    <cellStyle name="control table header 1 2 5 38 2 2" xfId="10117" xr:uid="{00000000-0005-0000-0000-0000170D0000}"/>
    <cellStyle name="control table header 1 2 5 38 2 3" xfId="10118" xr:uid="{00000000-0005-0000-0000-0000180D0000}"/>
    <cellStyle name="control table header 1 2 5 38 2 4" xfId="10119" xr:uid="{00000000-0005-0000-0000-0000190D0000}"/>
    <cellStyle name="control table header 1 2 5 38 3" xfId="10120" xr:uid="{00000000-0005-0000-0000-00001A0D0000}"/>
    <cellStyle name="control table header 1 2 5 38 3 2" xfId="10121" xr:uid="{00000000-0005-0000-0000-00001B0D0000}"/>
    <cellStyle name="control table header 1 2 5 38 3 3" xfId="10122" xr:uid="{00000000-0005-0000-0000-00001C0D0000}"/>
    <cellStyle name="control table header 1 2 5 38 3 4" xfId="10123" xr:uid="{00000000-0005-0000-0000-00001D0D0000}"/>
    <cellStyle name="control table header 1 2 5 38 4" xfId="10124" xr:uid="{00000000-0005-0000-0000-00001E0D0000}"/>
    <cellStyle name="control table header 1 2 5 39" xfId="573" xr:uid="{00000000-0005-0000-0000-00001F0D0000}"/>
    <cellStyle name="control table header 1 2 5 39 2" xfId="10125" xr:uid="{00000000-0005-0000-0000-0000200D0000}"/>
    <cellStyle name="control table header 1 2 5 39 2 2" xfId="10126" xr:uid="{00000000-0005-0000-0000-0000210D0000}"/>
    <cellStyle name="control table header 1 2 5 39 2 3" xfId="10127" xr:uid="{00000000-0005-0000-0000-0000220D0000}"/>
    <cellStyle name="control table header 1 2 5 39 2 4" xfId="10128" xr:uid="{00000000-0005-0000-0000-0000230D0000}"/>
    <cellStyle name="control table header 1 2 5 39 3" xfId="10129" xr:uid="{00000000-0005-0000-0000-0000240D0000}"/>
    <cellStyle name="control table header 1 2 5 39 3 2" xfId="10130" xr:uid="{00000000-0005-0000-0000-0000250D0000}"/>
    <cellStyle name="control table header 1 2 5 39 3 3" xfId="10131" xr:uid="{00000000-0005-0000-0000-0000260D0000}"/>
    <cellStyle name="control table header 1 2 5 39 3 4" xfId="10132" xr:uid="{00000000-0005-0000-0000-0000270D0000}"/>
    <cellStyle name="control table header 1 2 5 39 4" xfId="10133" xr:uid="{00000000-0005-0000-0000-0000280D0000}"/>
    <cellStyle name="control table header 1 2 5 4" xfId="574" xr:uid="{00000000-0005-0000-0000-0000290D0000}"/>
    <cellStyle name="control table header 1 2 5 4 2" xfId="10134" xr:uid="{00000000-0005-0000-0000-00002A0D0000}"/>
    <cellStyle name="control table header 1 2 5 4 2 2" xfId="10135" xr:uid="{00000000-0005-0000-0000-00002B0D0000}"/>
    <cellStyle name="control table header 1 2 5 4 2 3" xfId="10136" xr:uid="{00000000-0005-0000-0000-00002C0D0000}"/>
    <cellStyle name="control table header 1 2 5 4 2 4" xfId="10137" xr:uid="{00000000-0005-0000-0000-00002D0D0000}"/>
    <cellStyle name="control table header 1 2 5 4 3" xfId="10138" xr:uid="{00000000-0005-0000-0000-00002E0D0000}"/>
    <cellStyle name="control table header 1 2 5 4 3 2" xfId="10139" xr:uid="{00000000-0005-0000-0000-00002F0D0000}"/>
    <cellStyle name="control table header 1 2 5 4 3 3" xfId="10140" xr:uid="{00000000-0005-0000-0000-0000300D0000}"/>
    <cellStyle name="control table header 1 2 5 4 3 4" xfId="10141" xr:uid="{00000000-0005-0000-0000-0000310D0000}"/>
    <cellStyle name="control table header 1 2 5 4 4" xfId="10142" xr:uid="{00000000-0005-0000-0000-0000320D0000}"/>
    <cellStyle name="control table header 1 2 5 40" xfId="575" xr:uid="{00000000-0005-0000-0000-0000330D0000}"/>
    <cellStyle name="control table header 1 2 5 40 2" xfId="10143" xr:uid="{00000000-0005-0000-0000-0000340D0000}"/>
    <cellStyle name="control table header 1 2 5 40 2 2" xfId="10144" xr:uid="{00000000-0005-0000-0000-0000350D0000}"/>
    <cellStyle name="control table header 1 2 5 40 2 3" xfId="10145" xr:uid="{00000000-0005-0000-0000-0000360D0000}"/>
    <cellStyle name="control table header 1 2 5 40 2 4" xfId="10146" xr:uid="{00000000-0005-0000-0000-0000370D0000}"/>
    <cellStyle name="control table header 1 2 5 40 3" xfId="10147" xr:uid="{00000000-0005-0000-0000-0000380D0000}"/>
    <cellStyle name="control table header 1 2 5 40 3 2" xfId="10148" xr:uid="{00000000-0005-0000-0000-0000390D0000}"/>
    <cellStyle name="control table header 1 2 5 40 3 3" xfId="10149" xr:uid="{00000000-0005-0000-0000-00003A0D0000}"/>
    <cellStyle name="control table header 1 2 5 40 3 4" xfId="10150" xr:uid="{00000000-0005-0000-0000-00003B0D0000}"/>
    <cellStyle name="control table header 1 2 5 40 4" xfId="10151" xr:uid="{00000000-0005-0000-0000-00003C0D0000}"/>
    <cellStyle name="control table header 1 2 5 41" xfId="576" xr:uid="{00000000-0005-0000-0000-00003D0D0000}"/>
    <cellStyle name="control table header 1 2 5 41 2" xfId="10152" xr:uid="{00000000-0005-0000-0000-00003E0D0000}"/>
    <cellStyle name="control table header 1 2 5 41 2 2" xfId="10153" xr:uid="{00000000-0005-0000-0000-00003F0D0000}"/>
    <cellStyle name="control table header 1 2 5 41 2 3" xfId="10154" xr:uid="{00000000-0005-0000-0000-0000400D0000}"/>
    <cellStyle name="control table header 1 2 5 41 2 4" xfId="10155" xr:uid="{00000000-0005-0000-0000-0000410D0000}"/>
    <cellStyle name="control table header 1 2 5 41 3" xfId="10156" xr:uid="{00000000-0005-0000-0000-0000420D0000}"/>
    <cellStyle name="control table header 1 2 5 41 3 2" xfId="10157" xr:uid="{00000000-0005-0000-0000-0000430D0000}"/>
    <cellStyle name="control table header 1 2 5 41 3 3" xfId="10158" xr:uid="{00000000-0005-0000-0000-0000440D0000}"/>
    <cellStyle name="control table header 1 2 5 41 3 4" xfId="10159" xr:uid="{00000000-0005-0000-0000-0000450D0000}"/>
    <cellStyle name="control table header 1 2 5 41 4" xfId="10160" xr:uid="{00000000-0005-0000-0000-0000460D0000}"/>
    <cellStyle name="control table header 1 2 5 42" xfId="577" xr:uid="{00000000-0005-0000-0000-0000470D0000}"/>
    <cellStyle name="control table header 1 2 5 42 2" xfId="10161" xr:uid="{00000000-0005-0000-0000-0000480D0000}"/>
    <cellStyle name="control table header 1 2 5 42 2 2" xfId="10162" xr:uid="{00000000-0005-0000-0000-0000490D0000}"/>
    <cellStyle name="control table header 1 2 5 42 2 3" xfId="10163" xr:uid="{00000000-0005-0000-0000-00004A0D0000}"/>
    <cellStyle name="control table header 1 2 5 42 2 4" xfId="10164" xr:uid="{00000000-0005-0000-0000-00004B0D0000}"/>
    <cellStyle name="control table header 1 2 5 42 3" xfId="10165" xr:uid="{00000000-0005-0000-0000-00004C0D0000}"/>
    <cellStyle name="control table header 1 2 5 42 3 2" xfId="10166" xr:uid="{00000000-0005-0000-0000-00004D0D0000}"/>
    <cellStyle name="control table header 1 2 5 42 3 3" xfId="10167" xr:uid="{00000000-0005-0000-0000-00004E0D0000}"/>
    <cellStyle name="control table header 1 2 5 42 3 4" xfId="10168" xr:uid="{00000000-0005-0000-0000-00004F0D0000}"/>
    <cellStyle name="control table header 1 2 5 42 4" xfId="10169" xr:uid="{00000000-0005-0000-0000-0000500D0000}"/>
    <cellStyle name="control table header 1 2 5 43" xfId="578" xr:uid="{00000000-0005-0000-0000-0000510D0000}"/>
    <cellStyle name="control table header 1 2 5 43 2" xfId="10170" xr:uid="{00000000-0005-0000-0000-0000520D0000}"/>
    <cellStyle name="control table header 1 2 5 43 2 2" xfId="10171" xr:uid="{00000000-0005-0000-0000-0000530D0000}"/>
    <cellStyle name="control table header 1 2 5 43 2 3" xfId="10172" xr:uid="{00000000-0005-0000-0000-0000540D0000}"/>
    <cellStyle name="control table header 1 2 5 43 2 4" xfId="10173" xr:uid="{00000000-0005-0000-0000-0000550D0000}"/>
    <cellStyle name="control table header 1 2 5 43 3" xfId="10174" xr:uid="{00000000-0005-0000-0000-0000560D0000}"/>
    <cellStyle name="control table header 1 2 5 43 3 2" xfId="10175" xr:uid="{00000000-0005-0000-0000-0000570D0000}"/>
    <cellStyle name="control table header 1 2 5 43 3 3" xfId="10176" xr:uid="{00000000-0005-0000-0000-0000580D0000}"/>
    <cellStyle name="control table header 1 2 5 43 3 4" xfId="10177" xr:uid="{00000000-0005-0000-0000-0000590D0000}"/>
    <cellStyle name="control table header 1 2 5 43 4" xfId="10178" xr:uid="{00000000-0005-0000-0000-00005A0D0000}"/>
    <cellStyle name="control table header 1 2 5 44" xfId="579" xr:uid="{00000000-0005-0000-0000-00005B0D0000}"/>
    <cellStyle name="control table header 1 2 5 44 2" xfId="10179" xr:uid="{00000000-0005-0000-0000-00005C0D0000}"/>
    <cellStyle name="control table header 1 2 5 44 2 2" xfId="10180" xr:uid="{00000000-0005-0000-0000-00005D0D0000}"/>
    <cellStyle name="control table header 1 2 5 44 2 3" xfId="10181" xr:uid="{00000000-0005-0000-0000-00005E0D0000}"/>
    <cellStyle name="control table header 1 2 5 44 2 4" xfId="10182" xr:uid="{00000000-0005-0000-0000-00005F0D0000}"/>
    <cellStyle name="control table header 1 2 5 44 3" xfId="10183" xr:uid="{00000000-0005-0000-0000-0000600D0000}"/>
    <cellStyle name="control table header 1 2 5 44 3 2" xfId="10184" xr:uid="{00000000-0005-0000-0000-0000610D0000}"/>
    <cellStyle name="control table header 1 2 5 44 3 3" xfId="10185" xr:uid="{00000000-0005-0000-0000-0000620D0000}"/>
    <cellStyle name="control table header 1 2 5 44 3 4" xfId="10186" xr:uid="{00000000-0005-0000-0000-0000630D0000}"/>
    <cellStyle name="control table header 1 2 5 44 4" xfId="10187" xr:uid="{00000000-0005-0000-0000-0000640D0000}"/>
    <cellStyle name="control table header 1 2 5 45" xfId="10188" xr:uid="{00000000-0005-0000-0000-0000650D0000}"/>
    <cellStyle name="control table header 1 2 5 45 2" xfId="10189" xr:uid="{00000000-0005-0000-0000-0000660D0000}"/>
    <cellStyle name="control table header 1 2 5 45 3" xfId="10190" xr:uid="{00000000-0005-0000-0000-0000670D0000}"/>
    <cellStyle name="control table header 1 2 5 45 4" xfId="10191" xr:uid="{00000000-0005-0000-0000-0000680D0000}"/>
    <cellStyle name="control table header 1 2 5 46" xfId="10192" xr:uid="{00000000-0005-0000-0000-0000690D0000}"/>
    <cellStyle name="control table header 1 2 5 46 2" xfId="10193" xr:uid="{00000000-0005-0000-0000-00006A0D0000}"/>
    <cellStyle name="control table header 1 2 5 46 3" xfId="10194" xr:uid="{00000000-0005-0000-0000-00006B0D0000}"/>
    <cellStyle name="control table header 1 2 5 46 4" xfId="10195" xr:uid="{00000000-0005-0000-0000-00006C0D0000}"/>
    <cellStyle name="control table header 1 2 5 47" xfId="10196" xr:uid="{00000000-0005-0000-0000-00006D0D0000}"/>
    <cellStyle name="control table header 1 2 5 47 2" xfId="10197" xr:uid="{00000000-0005-0000-0000-00006E0D0000}"/>
    <cellStyle name="control table header 1 2 5 47 3" xfId="10198" xr:uid="{00000000-0005-0000-0000-00006F0D0000}"/>
    <cellStyle name="control table header 1 2 5 47 4" xfId="10199" xr:uid="{00000000-0005-0000-0000-0000700D0000}"/>
    <cellStyle name="control table header 1 2 5 48" xfId="10200" xr:uid="{00000000-0005-0000-0000-0000710D0000}"/>
    <cellStyle name="control table header 1 2 5 5" xfId="580" xr:uid="{00000000-0005-0000-0000-0000720D0000}"/>
    <cellStyle name="control table header 1 2 5 5 2" xfId="10201" xr:uid="{00000000-0005-0000-0000-0000730D0000}"/>
    <cellStyle name="control table header 1 2 5 5 2 2" xfId="10202" xr:uid="{00000000-0005-0000-0000-0000740D0000}"/>
    <cellStyle name="control table header 1 2 5 5 2 3" xfId="10203" xr:uid="{00000000-0005-0000-0000-0000750D0000}"/>
    <cellStyle name="control table header 1 2 5 5 2 4" xfId="10204" xr:uid="{00000000-0005-0000-0000-0000760D0000}"/>
    <cellStyle name="control table header 1 2 5 5 3" xfId="10205" xr:uid="{00000000-0005-0000-0000-0000770D0000}"/>
    <cellStyle name="control table header 1 2 5 5 3 2" xfId="10206" xr:uid="{00000000-0005-0000-0000-0000780D0000}"/>
    <cellStyle name="control table header 1 2 5 5 3 3" xfId="10207" xr:uid="{00000000-0005-0000-0000-0000790D0000}"/>
    <cellStyle name="control table header 1 2 5 5 3 4" xfId="10208" xr:uid="{00000000-0005-0000-0000-00007A0D0000}"/>
    <cellStyle name="control table header 1 2 5 5 4" xfId="10209" xr:uid="{00000000-0005-0000-0000-00007B0D0000}"/>
    <cellStyle name="control table header 1 2 5 6" xfId="581" xr:uid="{00000000-0005-0000-0000-00007C0D0000}"/>
    <cellStyle name="control table header 1 2 5 6 2" xfId="10210" xr:uid="{00000000-0005-0000-0000-00007D0D0000}"/>
    <cellStyle name="control table header 1 2 5 6 2 2" xfId="10211" xr:uid="{00000000-0005-0000-0000-00007E0D0000}"/>
    <cellStyle name="control table header 1 2 5 6 2 3" xfId="10212" xr:uid="{00000000-0005-0000-0000-00007F0D0000}"/>
    <cellStyle name="control table header 1 2 5 6 2 4" xfId="10213" xr:uid="{00000000-0005-0000-0000-0000800D0000}"/>
    <cellStyle name="control table header 1 2 5 6 3" xfId="10214" xr:uid="{00000000-0005-0000-0000-0000810D0000}"/>
    <cellStyle name="control table header 1 2 5 6 3 2" xfId="10215" xr:uid="{00000000-0005-0000-0000-0000820D0000}"/>
    <cellStyle name="control table header 1 2 5 6 3 3" xfId="10216" xr:uid="{00000000-0005-0000-0000-0000830D0000}"/>
    <cellStyle name="control table header 1 2 5 6 3 4" xfId="10217" xr:uid="{00000000-0005-0000-0000-0000840D0000}"/>
    <cellStyle name="control table header 1 2 5 6 4" xfId="10218" xr:uid="{00000000-0005-0000-0000-0000850D0000}"/>
    <cellStyle name="control table header 1 2 5 7" xfId="582" xr:uid="{00000000-0005-0000-0000-0000860D0000}"/>
    <cellStyle name="control table header 1 2 5 7 2" xfId="10219" xr:uid="{00000000-0005-0000-0000-0000870D0000}"/>
    <cellStyle name="control table header 1 2 5 7 2 2" xfId="10220" xr:uid="{00000000-0005-0000-0000-0000880D0000}"/>
    <cellStyle name="control table header 1 2 5 7 2 3" xfId="10221" xr:uid="{00000000-0005-0000-0000-0000890D0000}"/>
    <cellStyle name="control table header 1 2 5 7 2 4" xfId="10222" xr:uid="{00000000-0005-0000-0000-00008A0D0000}"/>
    <cellStyle name="control table header 1 2 5 7 3" xfId="10223" xr:uid="{00000000-0005-0000-0000-00008B0D0000}"/>
    <cellStyle name="control table header 1 2 5 7 3 2" xfId="10224" xr:uid="{00000000-0005-0000-0000-00008C0D0000}"/>
    <cellStyle name="control table header 1 2 5 7 3 3" xfId="10225" xr:uid="{00000000-0005-0000-0000-00008D0D0000}"/>
    <cellStyle name="control table header 1 2 5 7 3 4" xfId="10226" xr:uid="{00000000-0005-0000-0000-00008E0D0000}"/>
    <cellStyle name="control table header 1 2 5 7 4" xfId="10227" xr:uid="{00000000-0005-0000-0000-00008F0D0000}"/>
    <cellStyle name="control table header 1 2 5 8" xfId="583" xr:uid="{00000000-0005-0000-0000-0000900D0000}"/>
    <cellStyle name="control table header 1 2 5 8 2" xfId="10228" xr:uid="{00000000-0005-0000-0000-0000910D0000}"/>
    <cellStyle name="control table header 1 2 5 8 2 2" xfId="10229" xr:uid="{00000000-0005-0000-0000-0000920D0000}"/>
    <cellStyle name="control table header 1 2 5 8 2 3" xfId="10230" xr:uid="{00000000-0005-0000-0000-0000930D0000}"/>
    <cellStyle name="control table header 1 2 5 8 2 4" xfId="10231" xr:uid="{00000000-0005-0000-0000-0000940D0000}"/>
    <cellStyle name="control table header 1 2 5 8 3" xfId="10232" xr:uid="{00000000-0005-0000-0000-0000950D0000}"/>
    <cellStyle name="control table header 1 2 5 8 3 2" xfId="10233" xr:uid="{00000000-0005-0000-0000-0000960D0000}"/>
    <cellStyle name="control table header 1 2 5 8 3 3" xfId="10234" xr:uid="{00000000-0005-0000-0000-0000970D0000}"/>
    <cellStyle name="control table header 1 2 5 8 3 4" xfId="10235" xr:uid="{00000000-0005-0000-0000-0000980D0000}"/>
    <cellStyle name="control table header 1 2 5 8 4" xfId="10236" xr:uid="{00000000-0005-0000-0000-0000990D0000}"/>
    <cellStyle name="control table header 1 2 5 9" xfId="584" xr:uid="{00000000-0005-0000-0000-00009A0D0000}"/>
    <cellStyle name="control table header 1 2 5 9 2" xfId="10237" xr:uid="{00000000-0005-0000-0000-00009B0D0000}"/>
    <cellStyle name="control table header 1 2 5 9 2 2" xfId="10238" xr:uid="{00000000-0005-0000-0000-00009C0D0000}"/>
    <cellStyle name="control table header 1 2 5 9 2 3" xfId="10239" xr:uid="{00000000-0005-0000-0000-00009D0D0000}"/>
    <cellStyle name="control table header 1 2 5 9 2 4" xfId="10240" xr:uid="{00000000-0005-0000-0000-00009E0D0000}"/>
    <cellStyle name="control table header 1 2 5 9 3" xfId="10241" xr:uid="{00000000-0005-0000-0000-00009F0D0000}"/>
    <cellStyle name="control table header 1 2 5 9 3 2" xfId="10242" xr:uid="{00000000-0005-0000-0000-0000A00D0000}"/>
    <cellStyle name="control table header 1 2 5 9 3 3" xfId="10243" xr:uid="{00000000-0005-0000-0000-0000A10D0000}"/>
    <cellStyle name="control table header 1 2 5 9 3 4" xfId="10244" xr:uid="{00000000-0005-0000-0000-0000A20D0000}"/>
    <cellStyle name="control table header 1 2 5 9 4" xfId="10245" xr:uid="{00000000-0005-0000-0000-0000A30D0000}"/>
    <cellStyle name="control table header 1 2 6" xfId="585" xr:uid="{00000000-0005-0000-0000-0000A40D0000}"/>
    <cellStyle name="control table header 1 2 6 2" xfId="10246" xr:uid="{00000000-0005-0000-0000-0000A50D0000}"/>
    <cellStyle name="control table header 1 2 6 2 2" xfId="10247" xr:uid="{00000000-0005-0000-0000-0000A60D0000}"/>
    <cellStyle name="control table header 1 2 6 2 3" xfId="10248" xr:uid="{00000000-0005-0000-0000-0000A70D0000}"/>
    <cellStyle name="control table header 1 2 6 2 4" xfId="10249" xr:uid="{00000000-0005-0000-0000-0000A80D0000}"/>
    <cellStyle name="control table header 1 2 6 3" xfId="10250" xr:uid="{00000000-0005-0000-0000-0000A90D0000}"/>
    <cellStyle name="control table header 1 2 6 3 2" xfId="10251" xr:uid="{00000000-0005-0000-0000-0000AA0D0000}"/>
    <cellStyle name="control table header 1 2 6 3 3" xfId="10252" xr:uid="{00000000-0005-0000-0000-0000AB0D0000}"/>
    <cellStyle name="control table header 1 2 6 3 4" xfId="10253" xr:uid="{00000000-0005-0000-0000-0000AC0D0000}"/>
    <cellStyle name="control table header 1 2 6 4" xfId="10254" xr:uid="{00000000-0005-0000-0000-0000AD0D0000}"/>
    <cellStyle name="control table header 1 2 7" xfId="586" xr:uid="{00000000-0005-0000-0000-0000AE0D0000}"/>
    <cellStyle name="control table header 1 2 7 2" xfId="10255" xr:uid="{00000000-0005-0000-0000-0000AF0D0000}"/>
    <cellStyle name="control table header 1 2 7 2 2" xfId="10256" xr:uid="{00000000-0005-0000-0000-0000B00D0000}"/>
    <cellStyle name="control table header 1 2 7 2 3" xfId="10257" xr:uid="{00000000-0005-0000-0000-0000B10D0000}"/>
    <cellStyle name="control table header 1 2 7 2 4" xfId="10258" xr:uid="{00000000-0005-0000-0000-0000B20D0000}"/>
    <cellStyle name="control table header 1 2 7 3" xfId="10259" xr:uid="{00000000-0005-0000-0000-0000B30D0000}"/>
    <cellStyle name="control table header 1 2 7 3 2" xfId="10260" xr:uid="{00000000-0005-0000-0000-0000B40D0000}"/>
    <cellStyle name="control table header 1 2 7 3 3" xfId="10261" xr:uid="{00000000-0005-0000-0000-0000B50D0000}"/>
    <cellStyle name="control table header 1 2 7 3 4" xfId="10262" xr:uid="{00000000-0005-0000-0000-0000B60D0000}"/>
    <cellStyle name="control table header 1 2 7 4" xfId="10263" xr:uid="{00000000-0005-0000-0000-0000B70D0000}"/>
    <cellStyle name="control table header 1 2 8" xfId="587" xr:uid="{00000000-0005-0000-0000-0000B80D0000}"/>
    <cellStyle name="control table header 1 2 8 2" xfId="10264" xr:uid="{00000000-0005-0000-0000-0000B90D0000}"/>
    <cellStyle name="control table header 1 2 8 2 2" xfId="10265" xr:uid="{00000000-0005-0000-0000-0000BA0D0000}"/>
    <cellStyle name="control table header 1 2 8 2 3" xfId="10266" xr:uid="{00000000-0005-0000-0000-0000BB0D0000}"/>
    <cellStyle name="control table header 1 2 8 2 4" xfId="10267" xr:uid="{00000000-0005-0000-0000-0000BC0D0000}"/>
    <cellStyle name="control table header 1 2 8 3" xfId="10268" xr:uid="{00000000-0005-0000-0000-0000BD0D0000}"/>
    <cellStyle name="control table header 1 2 8 3 2" xfId="10269" xr:uid="{00000000-0005-0000-0000-0000BE0D0000}"/>
    <cellStyle name="control table header 1 2 8 3 3" xfId="10270" xr:uid="{00000000-0005-0000-0000-0000BF0D0000}"/>
    <cellStyle name="control table header 1 2 8 3 4" xfId="10271" xr:uid="{00000000-0005-0000-0000-0000C00D0000}"/>
    <cellStyle name="control table header 1 2 8 4" xfId="10272" xr:uid="{00000000-0005-0000-0000-0000C10D0000}"/>
    <cellStyle name="control table header 1 2 9" xfId="588" xr:uid="{00000000-0005-0000-0000-0000C20D0000}"/>
    <cellStyle name="control table header 1 2 9 2" xfId="10273" xr:uid="{00000000-0005-0000-0000-0000C30D0000}"/>
    <cellStyle name="control table header 1 2 9 2 2" xfId="10274" xr:uid="{00000000-0005-0000-0000-0000C40D0000}"/>
    <cellStyle name="control table header 1 2 9 2 3" xfId="10275" xr:uid="{00000000-0005-0000-0000-0000C50D0000}"/>
    <cellStyle name="control table header 1 2 9 2 4" xfId="10276" xr:uid="{00000000-0005-0000-0000-0000C60D0000}"/>
    <cellStyle name="control table header 1 2 9 3" xfId="10277" xr:uid="{00000000-0005-0000-0000-0000C70D0000}"/>
    <cellStyle name="control table header 1 2 9 3 2" xfId="10278" xr:uid="{00000000-0005-0000-0000-0000C80D0000}"/>
    <cellStyle name="control table header 1 2 9 3 3" xfId="10279" xr:uid="{00000000-0005-0000-0000-0000C90D0000}"/>
    <cellStyle name="control table header 1 2 9 3 4" xfId="10280" xr:uid="{00000000-0005-0000-0000-0000CA0D0000}"/>
    <cellStyle name="control table header 1 2 9 4" xfId="10281" xr:uid="{00000000-0005-0000-0000-0000CB0D0000}"/>
    <cellStyle name="Corner heading" xfId="589" xr:uid="{00000000-0005-0000-0000-0000CC0D0000}"/>
    <cellStyle name="Curren - Style1" xfId="590" xr:uid="{00000000-0005-0000-0000-0000CD0D0000}"/>
    <cellStyle name="Curren - Style4" xfId="591" xr:uid="{00000000-0005-0000-0000-0000CE0D0000}"/>
    <cellStyle name="Currency" xfId="52865" builtinId="4"/>
    <cellStyle name="Currency 2" xfId="592" xr:uid="{00000000-0005-0000-0000-0000D00D0000}"/>
    <cellStyle name="Currency 2 2" xfId="593" xr:uid="{00000000-0005-0000-0000-0000D10D0000}"/>
    <cellStyle name="Currency 2 2 2" xfId="53238" xr:uid="{00000000-0005-0000-0000-0000D20D0000}"/>
    <cellStyle name="Currency 2 2 3" xfId="53237" xr:uid="{00000000-0005-0000-0000-0000D30D0000}"/>
    <cellStyle name="Currency 2 3" xfId="594" xr:uid="{00000000-0005-0000-0000-0000D40D0000}"/>
    <cellStyle name="Currency 2 3 2" xfId="53239" xr:uid="{00000000-0005-0000-0000-0000D50D0000}"/>
    <cellStyle name="Currency 2 4" xfId="595" xr:uid="{00000000-0005-0000-0000-0000D60D0000}"/>
    <cellStyle name="Currency 2 4 2" xfId="596" xr:uid="{00000000-0005-0000-0000-0000D70D0000}"/>
    <cellStyle name="Currency 2 4 2 2" xfId="597" xr:uid="{00000000-0005-0000-0000-0000D80D0000}"/>
    <cellStyle name="Currency 2 4 3" xfId="598" xr:uid="{00000000-0005-0000-0000-0000D90D0000}"/>
    <cellStyle name="Currency 2 5" xfId="599" xr:uid="{00000000-0005-0000-0000-0000DA0D0000}"/>
    <cellStyle name="Currency 2 5 2" xfId="600" xr:uid="{00000000-0005-0000-0000-0000DB0D0000}"/>
    <cellStyle name="Currency 2 6" xfId="601" xr:uid="{00000000-0005-0000-0000-0000DC0D0000}"/>
    <cellStyle name="Currency 2 7" xfId="602" xr:uid="{00000000-0005-0000-0000-0000DD0D0000}"/>
    <cellStyle name="Currency 3" xfId="603" xr:uid="{00000000-0005-0000-0000-0000DE0D0000}"/>
    <cellStyle name="Currency 3 2" xfId="604" xr:uid="{00000000-0005-0000-0000-0000DF0D0000}"/>
    <cellStyle name="Currency 3 3" xfId="605" xr:uid="{00000000-0005-0000-0000-0000E00D0000}"/>
    <cellStyle name="Currency 3 4" xfId="53240" xr:uid="{00000000-0005-0000-0000-0000E10D0000}"/>
    <cellStyle name="Currency 4" xfId="606" xr:uid="{00000000-0005-0000-0000-0000E20D0000}"/>
    <cellStyle name="Currency 5" xfId="607" xr:uid="{00000000-0005-0000-0000-0000E30D0000}"/>
    <cellStyle name="Currency 5 2" xfId="53241" xr:uid="{00000000-0005-0000-0000-0000E40D0000}"/>
    <cellStyle name="Currency 6" xfId="53242" xr:uid="{00000000-0005-0000-0000-0000E50D0000}"/>
    <cellStyle name="Currency 7" xfId="53243" xr:uid="{00000000-0005-0000-0000-0000E60D0000}"/>
    <cellStyle name="Currency0" xfId="53244" xr:uid="{00000000-0005-0000-0000-0000E70D0000}"/>
    <cellStyle name="Data" xfId="608" xr:uid="{00000000-0005-0000-0000-0000E80D0000}"/>
    <cellStyle name="Data 2" xfId="609" xr:uid="{00000000-0005-0000-0000-0000E90D0000}"/>
    <cellStyle name="Data no deci" xfId="610" xr:uid="{00000000-0005-0000-0000-0000EA0D0000}"/>
    <cellStyle name="Data Superscript" xfId="611" xr:uid="{00000000-0005-0000-0000-0000EB0D0000}"/>
    <cellStyle name="Data_1-1A-Regular" xfId="612" xr:uid="{00000000-0005-0000-0000-0000EC0D0000}"/>
    <cellStyle name="Data-one deci" xfId="53245" xr:uid="{00000000-0005-0000-0000-0000ED0D0000}"/>
    <cellStyle name="Date" xfId="613" xr:uid="{00000000-0005-0000-0000-0000EE0D0000}"/>
    <cellStyle name="Deviant" xfId="614" xr:uid="{00000000-0005-0000-0000-0000EF0D0000}"/>
    <cellStyle name="Dezimal [0]_Compiling Utility Macros" xfId="615" xr:uid="{00000000-0005-0000-0000-0000F00D0000}"/>
    <cellStyle name="Dezimal_Compiling Utility Macros" xfId="616" xr:uid="{00000000-0005-0000-0000-0000F10D0000}"/>
    <cellStyle name="Effect Symbol" xfId="617" xr:uid="{00000000-0005-0000-0000-0000F20D0000}"/>
    <cellStyle name="Euro" xfId="618" xr:uid="{00000000-0005-0000-0000-0000F30D0000}"/>
    <cellStyle name="Euro 2" xfId="619" xr:uid="{00000000-0005-0000-0000-0000F40D0000}"/>
    <cellStyle name="Euro 2 2" xfId="620" xr:uid="{00000000-0005-0000-0000-0000F50D0000}"/>
    <cellStyle name="Euro 3" xfId="621" xr:uid="{00000000-0005-0000-0000-0000F60D0000}"/>
    <cellStyle name="Exception" xfId="622" xr:uid="{00000000-0005-0000-0000-0000F70D0000}"/>
    <cellStyle name="Explanatory Text" xfId="16" builtinId="53" customBuiltin="1"/>
    <cellStyle name="Explanatory Text 2" xfId="53246" xr:uid="{00000000-0005-0000-0000-0000F90D0000}"/>
    <cellStyle name="External Links" xfId="623" xr:uid="{00000000-0005-0000-0000-0000FA0D0000}"/>
    <cellStyle name="Extra Large" xfId="624" xr:uid="{00000000-0005-0000-0000-0000FB0D0000}"/>
    <cellStyle name="EY House" xfId="625" xr:uid="{00000000-0005-0000-0000-0000FC0D0000}"/>
    <cellStyle name="EY%colcalc" xfId="626" xr:uid="{00000000-0005-0000-0000-0000FD0D0000}"/>
    <cellStyle name="EY%input" xfId="627" xr:uid="{00000000-0005-0000-0000-0000FE0D0000}"/>
    <cellStyle name="EY%rowcalc" xfId="628" xr:uid="{00000000-0005-0000-0000-0000FF0D0000}"/>
    <cellStyle name="EY0dp" xfId="629" xr:uid="{00000000-0005-0000-0000-0000000E0000}"/>
    <cellStyle name="EY1dp" xfId="630" xr:uid="{00000000-0005-0000-0000-0000010E0000}"/>
    <cellStyle name="EY2dp" xfId="631" xr:uid="{00000000-0005-0000-0000-0000020E0000}"/>
    <cellStyle name="EY3dp" xfId="632" xr:uid="{00000000-0005-0000-0000-0000030E0000}"/>
    <cellStyle name="EYColumnHeading" xfId="633" xr:uid="{00000000-0005-0000-0000-0000040E0000}"/>
    <cellStyle name="EYHeading1" xfId="634" xr:uid="{00000000-0005-0000-0000-0000050E0000}"/>
    <cellStyle name="EYheading2" xfId="635" xr:uid="{00000000-0005-0000-0000-0000060E0000}"/>
    <cellStyle name="EYheading3" xfId="636" xr:uid="{00000000-0005-0000-0000-0000070E0000}"/>
    <cellStyle name="EYnumber" xfId="637" xr:uid="{00000000-0005-0000-0000-0000080E0000}"/>
    <cellStyle name="EYSheetHeader1" xfId="638" xr:uid="{00000000-0005-0000-0000-0000090E0000}"/>
    <cellStyle name="EYtext" xfId="639" xr:uid="{00000000-0005-0000-0000-00000A0E0000}"/>
    <cellStyle name="Factor" xfId="640" xr:uid="{00000000-0005-0000-0000-00000B0E0000}"/>
    <cellStyle name="Feed Label" xfId="641" xr:uid="{00000000-0005-0000-0000-00000C0E0000}"/>
    <cellStyle name="Feeder Field" xfId="642" xr:uid="{00000000-0005-0000-0000-00000D0E0000}"/>
    <cellStyle name="Feeder Field 10" xfId="643" xr:uid="{00000000-0005-0000-0000-00000E0E0000}"/>
    <cellStyle name="Feeder Field 10 2" xfId="10282" xr:uid="{00000000-0005-0000-0000-00000F0E0000}"/>
    <cellStyle name="Feeder Field 10 2 2" xfId="10283" xr:uid="{00000000-0005-0000-0000-0000100E0000}"/>
    <cellStyle name="Feeder Field 10 2 3" xfId="10284" xr:uid="{00000000-0005-0000-0000-0000110E0000}"/>
    <cellStyle name="Feeder Field 10 2 4" xfId="10285" xr:uid="{00000000-0005-0000-0000-0000120E0000}"/>
    <cellStyle name="Feeder Field 10 3" xfId="10286" xr:uid="{00000000-0005-0000-0000-0000130E0000}"/>
    <cellStyle name="Feeder Field 10 4" xfId="10287" xr:uid="{00000000-0005-0000-0000-0000140E0000}"/>
    <cellStyle name="Feeder Field 11" xfId="644" xr:uid="{00000000-0005-0000-0000-0000150E0000}"/>
    <cellStyle name="Feeder Field 11 2" xfId="10288" xr:uid="{00000000-0005-0000-0000-0000160E0000}"/>
    <cellStyle name="Feeder Field 11 2 2" xfId="10289" xr:uid="{00000000-0005-0000-0000-0000170E0000}"/>
    <cellStyle name="Feeder Field 11 2 3" xfId="10290" xr:uid="{00000000-0005-0000-0000-0000180E0000}"/>
    <cellStyle name="Feeder Field 11 2 4" xfId="10291" xr:uid="{00000000-0005-0000-0000-0000190E0000}"/>
    <cellStyle name="Feeder Field 11 3" xfId="10292" xr:uid="{00000000-0005-0000-0000-00001A0E0000}"/>
    <cellStyle name="Feeder Field 11 4" xfId="10293" xr:uid="{00000000-0005-0000-0000-00001B0E0000}"/>
    <cellStyle name="Feeder Field 12" xfId="645" xr:uid="{00000000-0005-0000-0000-00001C0E0000}"/>
    <cellStyle name="Feeder Field 12 2" xfId="10294" xr:uid="{00000000-0005-0000-0000-00001D0E0000}"/>
    <cellStyle name="Feeder Field 12 2 2" xfId="10295" xr:uid="{00000000-0005-0000-0000-00001E0E0000}"/>
    <cellStyle name="Feeder Field 12 2 3" xfId="10296" xr:uid="{00000000-0005-0000-0000-00001F0E0000}"/>
    <cellStyle name="Feeder Field 12 2 4" xfId="10297" xr:uid="{00000000-0005-0000-0000-0000200E0000}"/>
    <cellStyle name="Feeder Field 12 3" xfId="10298" xr:uid="{00000000-0005-0000-0000-0000210E0000}"/>
    <cellStyle name="Feeder Field 12 4" xfId="10299" xr:uid="{00000000-0005-0000-0000-0000220E0000}"/>
    <cellStyle name="Feeder Field 13" xfId="646" xr:uid="{00000000-0005-0000-0000-0000230E0000}"/>
    <cellStyle name="Feeder Field 13 2" xfId="10300" xr:uid="{00000000-0005-0000-0000-0000240E0000}"/>
    <cellStyle name="Feeder Field 13 2 2" xfId="10301" xr:uid="{00000000-0005-0000-0000-0000250E0000}"/>
    <cellStyle name="Feeder Field 13 2 3" xfId="10302" xr:uid="{00000000-0005-0000-0000-0000260E0000}"/>
    <cellStyle name="Feeder Field 13 2 4" xfId="10303" xr:uid="{00000000-0005-0000-0000-0000270E0000}"/>
    <cellStyle name="Feeder Field 13 3" xfId="10304" xr:uid="{00000000-0005-0000-0000-0000280E0000}"/>
    <cellStyle name="Feeder Field 13 4" xfId="10305" xr:uid="{00000000-0005-0000-0000-0000290E0000}"/>
    <cellStyle name="Feeder Field 14" xfId="647" xr:uid="{00000000-0005-0000-0000-00002A0E0000}"/>
    <cellStyle name="Feeder Field 14 2" xfId="10306" xr:uid="{00000000-0005-0000-0000-00002B0E0000}"/>
    <cellStyle name="Feeder Field 14 2 2" xfId="10307" xr:uid="{00000000-0005-0000-0000-00002C0E0000}"/>
    <cellStyle name="Feeder Field 14 2 3" xfId="10308" xr:uid="{00000000-0005-0000-0000-00002D0E0000}"/>
    <cellStyle name="Feeder Field 14 2 4" xfId="10309" xr:uid="{00000000-0005-0000-0000-00002E0E0000}"/>
    <cellStyle name="Feeder Field 14 3" xfId="10310" xr:uid="{00000000-0005-0000-0000-00002F0E0000}"/>
    <cellStyle name="Feeder Field 14 4" xfId="10311" xr:uid="{00000000-0005-0000-0000-0000300E0000}"/>
    <cellStyle name="Feeder Field 15" xfId="648" xr:uid="{00000000-0005-0000-0000-0000310E0000}"/>
    <cellStyle name="Feeder Field 15 2" xfId="10312" xr:uid="{00000000-0005-0000-0000-0000320E0000}"/>
    <cellStyle name="Feeder Field 15 2 2" xfId="10313" xr:uid="{00000000-0005-0000-0000-0000330E0000}"/>
    <cellStyle name="Feeder Field 15 2 3" xfId="10314" xr:uid="{00000000-0005-0000-0000-0000340E0000}"/>
    <cellStyle name="Feeder Field 15 2 4" xfId="10315" xr:uid="{00000000-0005-0000-0000-0000350E0000}"/>
    <cellStyle name="Feeder Field 15 3" xfId="10316" xr:uid="{00000000-0005-0000-0000-0000360E0000}"/>
    <cellStyle name="Feeder Field 15 4" xfId="10317" xr:uid="{00000000-0005-0000-0000-0000370E0000}"/>
    <cellStyle name="Feeder Field 16" xfId="649" xr:uid="{00000000-0005-0000-0000-0000380E0000}"/>
    <cellStyle name="Feeder Field 16 2" xfId="10318" xr:uid="{00000000-0005-0000-0000-0000390E0000}"/>
    <cellStyle name="Feeder Field 16 2 2" xfId="10319" xr:uid="{00000000-0005-0000-0000-00003A0E0000}"/>
    <cellStyle name="Feeder Field 16 2 3" xfId="10320" xr:uid="{00000000-0005-0000-0000-00003B0E0000}"/>
    <cellStyle name="Feeder Field 16 2 4" xfId="10321" xr:uid="{00000000-0005-0000-0000-00003C0E0000}"/>
    <cellStyle name="Feeder Field 16 3" xfId="10322" xr:uid="{00000000-0005-0000-0000-00003D0E0000}"/>
    <cellStyle name="Feeder Field 16 4" xfId="10323" xr:uid="{00000000-0005-0000-0000-00003E0E0000}"/>
    <cellStyle name="Feeder Field 17" xfId="650" xr:uid="{00000000-0005-0000-0000-00003F0E0000}"/>
    <cellStyle name="Feeder Field 17 2" xfId="10324" xr:uid="{00000000-0005-0000-0000-0000400E0000}"/>
    <cellStyle name="Feeder Field 17 2 2" xfId="10325" xr:uid="{00000000-0005-0000-0000-0000410E0000}"/>
    <cellStyle name="Feeder Field 17 2 3" xfId="10326" xr:uid="{00000000-0005-0000-0000-0000420E0000}"/>
    <cellStyle name="Feeder Field 17 2 4" xfId="10327" xr:uid="{00000000-0005-0000-0000-0000430E0000}"/>
    <cellStyle name="Feeder Field 17 3" xfId="10328" xr:uid="{00000000-0005-0000-0000-0000440E0000}"/>
    <cellStyle name="Feeder Field 17 4" xfId="10329" xr:uid="{00000000-0005-0000-0000-0000450E0000}"/>
    <cellStyle name="Feeder Field 18" xfId="651" xr:uid="{00000000-0005-0000-0000-0000460E0000}"/>
    <cellStyle name="Feeder Field 18 2" xfId="10330" xr:uid="{00000000-0005-0000-0000-0000470E0000}"/>
    <cellStyle name="Feeder Field 18 2 2" xfId="10331" xr:uid="{00000000-0005-0000-0000-0000480E0000}"/>
    <cellStyle name="Feeder Field 18 2 3" xfId="10332" xr:uid="{00000000-0005-0000-0000-0000490E0000}"/>
    <cellStyle name="Feeder Field 18 2 4" xfId="10333" xr:uid="{00000000-0005-0000-0000-00004A0E0000}"/>
    <cellStyle name="Feeder Field 18 3" xfId="10334" xr:uid="{00000000-0005-0000-0000-00004B0E0000}"/>
    <cellStyle name="Feeder Field 18 4" xfId="10335" xr:uid="{00000000-0005-0000-0000-00004C0E0000}"/>
    <cellStyle name="Feeder Field 19" xfId="652" xr:uid="{00000000-0005-0000-0000-00004D0E0000}"/>
    <cellStyle name="Feeder Field 19 2" xfId="10336" xr:uid="{00000000-0005-0000-0000-00004E0E0000}"/>
    <cellStyle name="Feeder Field 19 2 2" xfId="10337" xr:uid="{00000000-0005-0000-0000-00004F0E0000}"/>
    <cellStyle name="Feeder Field 19 2 3" xfId="10338" xr:uid="{00000000-0005-0000-0000-0000500E0000}"/>
    <cellStyle name="Feeder Field 19 2 4" xfId="10339" xr:uid="{00000000-0005-0000-0000-0000510E0000}"/>
    <cellStyle name="Feeder Field 19 3" xfId="10340" xr:uid="{00000000-0005-0000-0000-0000520E0000}"/>
    <cellStyle name="Feeder Field 19 4" xfId="10341" xr:uid="{00000000-0005-0000-0000-0000530E0000}"/>
    <cellStyle name="Feeder Field 2" xfId="653" xr:uid="{00000000-0005-0000-0000-0000540E0000}"/>
    <cellStyle name="Feeder Field 2 10" xfId="654" xr:uid="{00000000-0005-0000-0000-0000550E0000}"/>
    <cellStyle name="Feeder Field 2 10 2" xfId="10342" xr:uid="{00000000-0005-0000-0000-0000560E0000}"/>
    <cellStyle name="Feeder Field 2 10 2 2" xfId="10343" xr:uid="{00000000-0005-0000-0000-0000570E0000}"/>
    <cellStyle name="Feeder Field 2 10 2 3" xfId="10344" xr:uid="{00000000-0005-0000-0000-0000580E0000}"/>
    <cellStyle name="Feeder Field 2 10 2 4" xfId="10345" xr:uid="{00000000-0005-0000-0000-0000590E0000}"/>
    <cellStyle name="Feeder Field 2 10 3" xfId="10346" xr:uid="{00000000-0005-0000-0000-00005A0E0000}"/>
    <cellStyle name="Feeder Field 2 10 4" xfId="10347" xr:uid="{00000000-0005-0000-0000-00005B0E0000}"/>
    <cellStyle name="Feeder Field 2 11" xfId="655" xr:uid="{00000000-0005-0000-0000-00005C0E0000}"/>
    <cellStyle name="Feeder Field 2 11 2" xfId="10348" xr:uid="{00000000-0005-0000-0000-00005D0E0000}"/>
    <cellStyle name="Feeder Field 2 11 2 2" xfId="10349" xr:uid="{00000000-0005-0000-0000-00005E0E0000}"/>
    <cellStyle name="Feeder Field 2 11 2 3" xfId="10350" xr:uid="{00000000-0005-0000-0000-00005F0E0000}"/>
    <cellStyle name="Feeder Field 2 11 2 4" xfId="10351" xr:uid="{00000000-0005-0000-0000-0000600E0000}"/>
    <cellStyle name="Feeder Field 2 11 3" xfId="10352" xr:uid="{00000000-0005-0000-0000-0000610E0000}"/>
    <cellStyle name="Feeder Field 2 11 4" xfId="10353" xr:uid="{00000000-0005-0000-0000-0000620E0000}"/>
    <cellStyle name="Feeder Field 2 12" xfId="656" xr:uid="{00000000-0005-0000-0000-0000630E0000}"/>
    <cellStyle name="Feeder Field 2 12 2" xfId="10354" xr:uid="{00000000-0005-0000-0000-0000640E0000}"/>
    <cellStyle name="Feeder Field 2 12 2 2" xfId="10355" xr:uid="{00000000-0005-0000-0000-0000650E0000}"/>
    <cellStyle name="Feeder Field 2 12 2 3" xfId="10356" xr:uid="{00000000-0005-0000-0000-0000660E0000}"/>
    <cellStyle name="Feeder Field 2 12 2 4" xfId="10357" xr:uid="{00000000-0005-0000-0000-0000670E0000}"/>
    <cellStyle name="Feeder Field 2 12 3" xfId="10358" xr:uid="{00000000-0005-0000-0000-0000680E0000}"/>
    <cellStyle name="Feeder Field 2 12 4" xfId="10359" xr:uid="{00000000-0005-0000-0000-0000690E0000}"/>
    <cellStyle name="Feeder Field 2 13" xfId="657" xr:uid="{00000000-0005-0000-0000-00006A0E0000}"/>
    <cellStyle name="Feeder Field 2 13 2" xfId="10360" xr:uid="{00000000-0005-0000-0000-00006B0E0000}"/>
    <cellStyle name="Feeder Field 2 13 2 2" xfId="10361" xr:uid="{00000000-0005-0000-0000-00006C0E0000}"/>
    <cellStyle name="Feeder Field 2 13 2 3" xfId="10362" xr:uid="{00000000-0005-0000-0000-00006D0E0000}"/>
    <cellStyle name="Feeder Field 2 13 2 4" xfId="10363" xr:uid="{00000000-0005-0000-0000-00006E0E0000}"/>
    <cellStyle name="Feeder Field 2 13 3" xfId="10364" xr:uid="{00000000-0005-0000-0000-00006F0E0000}"/>
    <cellStyle name="Feeder Field 2 13 4" xfId="10365" xr:uid="{00000000-0005-0000-0000-0000700E0000}"/>
    <cellStyle name="Feeder Field 2 14" xfId="658" xr:uid="{00000000-0005-0000-0000-0000710E0000}"/>
    <cellStyle name="Feeder Field 2 14 2" xfId="10366" xr:uid="{00000000-0005-0000-0000-0000720E0000}"/>
    <cellStyle name="Feeder Field 2 14 2 2" xfId="10367" xr:uid="{00000000-0005-0000-0000-0000730E0000}"/>
    <cellStyle name="Feeder Field 2 14 2 3" xfId="10368" xr:uid="{00000000-0005-0000-0000-0000740E0000}"/>
    <cellStyle name="Feeder Field 2 14 2 4" xfId="10369" xr:uid="{00000000-0005-0000-0000-0000750E0000}"/>
    <cellStyle name="Feeder Field 2 14 3" xfId="10370" xr:uid="{00000000-0005-0000-0000-0000760E0000}"/>
    <cellStyle name="Feeder Field 2 14 4" xfId="10371" xr:uid="{00000000-0005-0000-0000-0000770E0000}"/>
    <cellStyle name="Feeder Field 2 15" xfId="659" xr:uid="{00000000-0005-0000-0000-0000780E0000}"/>
    <cellStyle name="Feeder Field 2 15 2" xfId="10372" xr:uid="{00000000-0005-0000-0000-0000790E0000}"/>
    <cellStyle name="Feeder Field 2 15 2 2" xfId="10373" xr:uid="{00000000-0005-0000-0000-00007A0E0000}"/>
    <cellStyle name="Feeder Field 2 15 2 3" xfId="10374" xr:uid="{00000000-0005-0000-0000-00007B0E0000}"/>
    <cellStyle name="Feeder Field 2 15 2 4" xfId="10375" xr:uid="{00000000-0005-0000-0000-00007C0E0000}"/>
    <cellStyle name="Feeder Field 2 15 3" xfId="10376" xr:uid="{00000000-0005-0000-0000-00007D0E0000}"/>
    <cellStyle name="Feeder Field 2 15 4" xfId="10377" xr:uid="{00000000-0005-0000-0000-00007E0E0000}"/>
    <cellStyle name="Feeder Field 2 16" xfId="660" xr:uid="{00000000-0005-0000-0000-00007F0E0000}"/>
    <cellStyle name="Feeder Field 2 16 2" xfId="10378" xr:uid="{00000000-0005-0000-0000-0000800E0000}"/>
    <cellStyle name="Feeder Field 2 16 2 2" xfId="10379" xr:uid="{00000000-0005-0000-0000-0000810E0000}"/>
    <cellStyle name="Feeder Field 2 16 2 3" xfId="10380" xr:uid="{00000000-0005-0000-0000-0000820E0000}"/>
    <cellStyle name="Feeder Field 2 16 2 4" xfId="10381" xr:uid="{00000000-0005-0000-0000-0000830E0000}"/>
    <cellStyle name="Feeder Field 2 16 3" xfId="10382" xr:uid="{00000000-0005-0000-0000-0000840E0000}"/>
    <cellStyle name="Feeder Field 2 16 4" xfId="10383" xr:uid="{00000000-0005-0000-0000-0000850E0000}"/>
    <cellStyle name="Feeder Field 2 17" xfId="10384" xr:uid="{00000000-0005-0000-0000-0000860E0000}"/>
    <cellStyle name="Feeder Field 2 2" xfId="661" xr:uid="{00000000-0005-0000-0000-0000870E0000}"/>
    <cellStyle name="Feeder Field 2 2 10" xfId="662" xr:uid="{00000000-0005-0000-0000-0000880E0000}"/>
    <cellStyle name="Feeder Field 2 2 10 2" xfId="10385" xr:uid="{00000000-0005-0000-0000-0000890E0000}"/>
    <cellStyle name="Feeder Field 2 2 10 2 2" xfId="10386" xr:uid="{00000000-0005-0000-0000-00008A0E0000}"/>
    <cellStyle name="Feeder Field 2 2 10 2 3" xfId="10387" xr:uid="{00000000-0005-0000-0000-00008B0E0000}"/>
    <cellStyle name="Feeder Field 2 2 10 2 4" xfId="10388" xr:uid="{00000000-0005-0000-0000-00008C0E0000}"/>
    <cellStyle name="Feeder Field 2 2 10 3" xfId="10389" xr:uid="{00000000-0005-0000-0000-00008D0E0000}"/>
    <cellStyle name="Feeder Field 2 2 10 4" xfId="10390" xr:uid="{00000000-0005-0000-0000-00008E0E0000}"/>
    <cellStyle name="Feeder Field 2 2 11" xfId="663" xr:uid="{00000000-0005-0000-0000-00008F0E0000}"/>
    <cellStyle name="Feeder Field 2 2 11 2" xfId="10391" xr:uid="{00000000-0005-0000-0000-0000900E0000}"/>
    <cellStyle name="Feeder Field 2 2 11 2 2" xfId="10392" xr:uid="{00000000-0005-0000-0000-0000910E0000}"/>
    <cellStyle name="Feeder Field 2 2 11 2 3" xfId="10393" xr:uid="{00000000-0005-0000-0000-0000920E0000}"/>
    <cellStyle name="Feeder Field 2 2 11 2 4" xfId="10394" xr:uid="{00000000-0005-0000-0000-0000930E0000}"/>
    <cellStyle name="Feeder Field 2 2 11 3" xfId="10395" xr:uid="{00000000-0005-0000-0000-0000940E0000}"/>
    <cellStyle name="Feeder Field 2 2 11 4" xfId="10396" xr:uid="{00000000-0005-0000-0000-0000950E0000}"/>
    <cellStyle name="Feeder Field 2 2 12" xfId="664" xr:uid="{00000000-0005-0000-0000-0000960E0000}"/>
    <cellStyle name="Feeder Field 2 2 12 2" xfId="10397" xr:uid="{00000000-0005-0000-0000-0000970E0000}"/>
    <cellStyle name="Feeder Field 2 2 12 2 2" xfId="10398" xr:uid="{00000000-0005-0000-0000-0000980E0000}"/>
    <cellStyle name="Feeder Field 2 2 12 2 3" xfId="10399" xr:uid="{00000000-0005-0000-0000-0000990E0000}"/>
    <cellStyle name="Feeder Field 2 2 12 2 4" xfId="10400" xr:uid="{00000000-0005-0000-0000-00009A0E0000}"/>
    <cellStyle name="Feeder Field 2 2 12 3" xfId="10401" xr:uid="{00000000-0005-0000-0000-00009B0E0000}"/>
    <cellStyle name="Feeder Field 2 2 12 4" xfId="10402" xr:uid="{00000000-0005-0000-0000-00009C0E0000}"/>
    <cellStyle name="Feeder Field 2 2 13" xfId="665" xr:uid="{00000000-0005-0000-0000-00009D0E0000}"/>
    <cellStyle name="Feeder Field 2 2 13 2" xfId="10403" xr:uid="{00000000-0005-0000-0000-00009E0E0000}"/>
    <cellStyle name="Feeder Field 2 2 13 2 2" xfId="10404" xr:uid="{00000000-0005-0000-0000-00009F0E0000}"/>
    <cellStyle name="Feeder Field 2 2 13 2 3" xfId="10405" xr:uid="{00000000-0005-0000-0000-0000A00E0000}"/>
    <cellStyle name="Feeder Field 2 2 13 2 4" xfId="10406" xr:uid="{00000000-0005-0000-0000-0000A10E0000}"/>
    <cellStyle name="Feeder Field 2 2 13 3" xfId="10407" xr:uid="{00000000-0005-0000-0000-0000A20E0000}"/>
    <cellStyle name="Feeder Field 2 2 13 4" xfId="10408" xr:uid="{00000000-0005-0000-0000-0000A30E0000}"/>
    <cellStyle name="Feeder Field 2 2 14" xfId="666" xr:uid="{00000000-0005-0000-0000-0000A40E0000}"/>
    <cellStyle name="Feeder Field 2 2 14 2" xfId="10409" xr:uid="{00000000-0005-0000-0000-0000A50E0000}"/>
    <cellStyle name="Feeder Field 2 2 14 2 2" xfId="10410" xr:uid="{00000000-0005-0000-0000-0000A60E0000}"/>
    <cellStyle name="Feeder Field 2 2 14 2 3" xfId="10411" xr:uid="{00000000-0005-0000-0000-0000A70E0000}"/>
    <cellStyle name="Feeder Field 2 2 14 2 4" xfId="10412" xr:uid="{00000000-0005-0000-0000-0000A80E0000}"/>
    <cellStyle name="Feeder Field 2 2 14 3" xfId="10413" xr:uid="{00000000-0005-0000-0000-0000A90E0000}"/>
    <cellStyle name="Feeder Field 2 2 14 4" xfId="10414" xr:uid="{00000000-0005-0000-0000-0000AA0E0000}"/>
    <cellStyle name="Feeder Field 2 2 15" xfId="667" xr:uid="{00000000-0005-0000-0000-0000AB0E0000}"/>
    <cellStyle name="Feeder Field 2 2 15 2" xfId="10415" xr:uid="{00000000-0005-0000-0000-0000AC0E0000}"/>
    <cellStyle name="Feeder Field 2 2 15 2 2" xfId="10416" xr:uid="{00000000-0005-0000-0000-0000AD0E0000}"/>
    <cellStyle name="Feeder Field 2 2 15 2 3" xfId="10417" xr:uid="{00000000-0005-0000-0000-0000AE0E0000}"/>
    <cellStyle name="Feeder Field 2 2 15 2 4" xfId="10418" xr:uid="{00000000-0005-0000-0000-0000AF0E0000}"/>
    <cellStyle name="Feeder Field 2 2 15 3" xfId="10419" xr:uid="{00000000-0005-0000-0000-0000B00E0000}"/>
    <cellStyle name="Feeder Field 2 2 15 4" xfId="10420" xr:uid="{00000000-0005-0000-0000-0000B10E0000}"/>
    <cellStyle name="Feeder Field 2 2 16" xfId="668" xr:uid="{00000000-0005-0000-0000-0000B20E0000}"/>
    <cellStyle name="Feeder Field 2 2 16 2" xfId="10421" xr:uid="{00000000-0005-0000-0000-0000B30E0000}"/>
    <cellStyle name="Feeder Field 2 2 16 2 2" xfId="10422" xr:uid="{00000000-0005-0000-0000-0000B40E0000}"/>
    <cellStyle name="Feeder Field 2 2 16 2 3" xfId="10423" xr:uid="{00000000-0005-0000-0000-0000B50E0000}"/>
    <cellStyle name="Feeder Field 2 2 16 2 4" xfId="10424" xr:uid="{00000000-0005-0000-0000-0000B60E0000}"/>
    <cellStyle name="Feeder Field 2 2 16 3" xfId="10425" xr:uid="{00000000-0005-0000-0000-0000B70E0000}"/>
    <cellStyle name="Feeder Field 2 2 16 4" xfId="10426" xr:uid="{00000000-0005-0000-0000-0000B80E0000}"/>
    <cellStyle name="Feeder Field 2 2 17" xfId="669" xr:uid="{00000000-0005-0000-0000-0000B90E0000}"/>
    <cellStyle name="Feeder Field 2 2 17 2" xfId="10427" xr:uid="{00000000-0005-0000-0000-0000BA0E0000}"/>
    <cellStyle name="Feeder Field 2 2 17 2 2" xfId="10428" xr:uid="{00000000-0005-0000-0000-0000BB0E0000}"/>
    <cellStyle name="Feeder Field 2 2 17 2 3" xfId="10429" xr:uid="{00000000-0005-0000-0000-0000BC0E0000}"/>
    <cellStyle name="Feeder Field 2 2 17 2 4" xfId="10430" xr:uid="{00000000-0005-0000-0000-0000BD0E0000}"/>
    <cellStyle name="Feeder Field 2 2 17 3" xfId="10431" xr:uid="{00000000-0005-0000-0000-0000BE0E0000}"/>
    <cellStyle name="Feeder Field 2 2 17 4" xfId="10432" xr:uid="{00000000-0005-0000-0000-0000BF0E0000}"/>
    <cellStyle name="Feeder Field 2 2 18" xfId="670" xr:uid="{00000000-0005-0000-0000-0000C00E0000}"/>
    <cellStyle name="Feeder Field 2 2 18 2" xfId="10433" xr:uid="{00000000-0005-0000-0000-0000C10E0000}"/>
    <cellStyle name="Feeder Field 2 2 18 2 2" xfId="10434" xr:uid="{00000000-0005-0000-0000-0000C20E0000}"/>
    <cellStyle name="Feeder Field 2 2 18 2 3" xfId="10435" xr:uid="{00000000-0005-0000-0000-0000C30E0000}"/>
    <cellStyle name="Feeder Field 2 2 18 2 4" xfId="10436" xr:uid="{00000000-0005-0000-0000-0000C40E0000}"/>
    <cellStyle name="Feeder Field 2 2 18 3" xfId="10437" xr:uid="{00000000-0005-0000-0000-0000C50E0000}"/>
    <cellStyle name="Feeder Field 2 2 18 4" xfId="10438" xr:uid="{00000000-0005-0000-0000-0000C60E0000}"/>
    <cellStyle name="Feeder Field 2 2 19" xfId="671" xr:uid="{00000000-0005-0000-0000-0000C70E0000}"/>
    <cellStyle name="Feeder Field 2 2 19 2" xfId="10439" xr:uid="{00000000-0005-0000-0000-0000C80E0000}"/>
    <cellStyle name="Feeder Field 2 2 19 2 2" xfId="10440" xr:uid="{00000000-0005-0000-0000-0000C90E0000}"/>
    <cellStyle name="Feeder Field 2 2 19 2 3" xfId="10441" xr:uid="{00000000-0005-0000-0000-0000CA0E0000}"/>
    <cellStyle name="Feeder Field 2 2 19 2 4" xfId="10442" xr:uid="{00000000-0005-0000-0000-0000CB0E0000}"/>
    <cellStyle name="Feeder Field 2 2 19 3" xfId="10443" xr:uid="{00000000-0005-0000-0000-0000CC0E0000}"/>
    <cellStyle name="Feeder Field 2 2 19 4" xfId="10444" xr:uid="{00000000-0005-0000-0000-0000CD0E0000}"/>
    <cellStyle name="Feeder Field 2 2 2" xfId="672" xr:uid="{00000000-0005-0000-0000-0000CE0E0000}"/>
    <cellStyle name="Feeder Field 2 2 2 10" xfId="673" xr:uid="{00000000-0005-0000-0000-0000CF0E0000}"/>
    <cellStyle name="Feeder Field 2 2 2 10 2" xfId="10445" xr:uid="{00000000-0005-0000-0000-0000D00E0000}"/>
    <cellStyle name="Feeder Field 2 2 2 10 2 2" xfId="10446" xr:uid="{00000000-0005-0000-0000-0000D10E0000}"/>
    <cellStyle name="Feeder Field 2 2 2 10 2 3" xfId="10447" xr:uid="{00000000-0005-0000-0000-0000D20E0000}"/>
    <cellStyle name="Feeder Field 2 2 2 10 2 4" xfId="10448" xr:uid="{00000000-0005-0000-0000-0000D30E0000}"/>
    <cellStyle name="Feeder Field 2 2 2 10 3" xfId="10449" xr:uid="{00000000-0005-0000-0000-0000D40E0000}"/>
    <cellStyle name="Feeder Field 2 2 2 10 4" xfId="10450" xr:uid="{00000000-0005-0000-0000-0000D50E0000}"/>
    <cellStyle name="Feeder Field 2 2 2 11" xfId="674" xr:uid="{00000000-0005-0000-0000-0000D60E0000}"/>
    <cellStyle name="Feeder Field 2 2 2 11 2" xfId="10451" xr:uid="{00000000-0005-0000-0000-0000D70E0000}"/>
    <cellStyle name="Feeder Field 2 2 2 11 2 2" xfId="10452" xr:uid="{00000000-0005-0000-0000-0000D80E0000}"/>
    <cellStyle name="Feeder Field 2 2 2 11 2 3" xfId="10453" xr:uid="{00000000-0005-0000-0000-0000D90E0000}"/>
    <cellStyle name="Feeder Field 2 2 2 11 2 4" xfId="10454" xr:uid="{00000000-0005-0000-0000-0000DA0E0000}"/>
    <cellStyle name="Feeder Field 2 2 2 11 3" xfId="10455" xr:uid="{00000000-0005-0000-0000-0000DB0E0000}"/>
    <cellStyle name="Feeder Field 2 2 2 11 4" xfId="10456" xr:uid="{00000000-0005-0000-0000-0000DC0E0000}"/>
    <cellStyle name="Feeder Field 2 2 2 12" xfId="675" xr:uid="{00000000-0005-0000-0000-0000DD0E0000}"/>
    <cellStyle name="Feeder Field 2 2 2 12 2" xfId="10457" xr:uid="{00000000-0005-0000-0000-0000DE0E0000}"/>
    <cellStyle name="Feeder Field 2 2 2 12 2 2" xfId="10458" xr:uid="{00000000-0005-0000-0000-0000DF0E0000}"/>
    <cellStyle name="Feeder Field 2 2 2 12 2 3" xfId="10459" xr:uid="{00000000-0005-0000-0000-0000E00E0000}"/>
    <cellStyle name="Feeder Field 2 2 2 12 2 4" xfId="10460" xr:uid="{00000000-0005-0000-0000-0000E10E0000}"/>
    <cellStyle name="Feeder Field 2 2 2 12 3" xfId="10461" xr:uid="{00000000-0005-0000-0000-0000E20E0000}"/>
    <cellStyle name="Feeder Field 2 2 2 12 4" xfId="10462" xr:uid="{00000000-0005-0000-0000-0000E30E0000}"/>
    <cellStyle name="Feeder Field 2 2 2 13" xfId="676" xr:uid="{00000000-0005-0000-0000-0000E40E0000}"/>
    <cellStyle name="Feeder Field 2 2 2 13 2" xfId="10463" xr:uid="{00000000-0005-0000-0000-0000E50E0000}"/>
    <cellStyle name="Feeder Field 2 2 2 13 2 2" xfId="10464" xr:uid="{00000000-0005-0000-0000-0000E60E0000}"/>
    <cellStyle name="Feeder Field 2 2 2 13 2 3" xfId="10465" xr:uid="{00000000-0005-0000-0000-0000E70E0000}"/>
    <cellStyle name="Feeder Field 2 2 2 13 2 4" xfId="10466" xr:uid="{00000000-0005-0000-0000-0000E80E0000}"/>
    <cellStyle name="Feeder Field 2 2 2 13 3" xfId="10467" xr:uid="{00000000-0005-0000-0000-0000E90E0000}"/>
    <cellStyle name="Feeder Field 2 2 2 13 4" xfId="10468" xr:uid="{00000000-0005-0000-0000-0000EA0E0000}"/>
    <cellStyle name="Feeder Field 2 2 2 14" xfId="677" xr:uid="{00000000-0005-0000-0000-0000EB0E0000}"/>
    <cellStyle name="Feeder Field 2 2 2 14 2" xfId="10469" xr:uid="{00000000-0005-0000-0000-0000EC0E0000}"/>
    <cellStyle name="Feeder Field 2 2 2 14 2 2" xfId="10470" xr:uid="{00000000-0005-0000-0000-0000ED0E0000}"/>
    <cellStyle name="Feeder Field 2 2 2 14 2 3" xfId="10471" xr:uid="{00000000-0005-0000-0000-0000EE0E0000}"/>
    <cellStyle name="Feeder Field 2 2 2 14 2 4" xfId="10472" xr:uid="{00000000-0005-0000-0000-0000EF0E0000}"/>
    <cellStyle name="Feeder Field 2 2 2 14 3" xfId="10473" xr:uid="{00000000-0005-0000-0000-0000F00E0000}"/>
    <cellStyle name="Feeder Field 2 2 2 14 4" xfId="10474" xr:uid="{00000000-0005-0000-0000-0000F10E0000}"/>
    <cellStyle name="Feeder Field 2 2 2 15" xfId="678" xr:uid="{00000000-0005-0000-0000-0000F20E0000}"/>
    <cellStyle name="Feeder Field 2 2 2 15 2" xfId="10475" xr:uid="{00000000-0005-0000-0000-0000F30E0000}"/>
    <cellStyle name="Feeder Field 2 2 2 15 2 2" xfId="10476" xr:uid="{00000000-0005-0000-0000-0000F40E0000}"/>
    <cellStyle name="Feeder Field 2 2 2 15 2 3" xfId="10477" xr:uid="{00000000-0005-0000-0000-0000F50E0000}"/>
    <cellStyle name="Feeder Field 2 2 2 15 2 4" xfId="10478" xr:uid="{00000000-0005-0000-0000-0000F60E0000}"/>
    <cellStyle name="Feeder Field 2 2 2 15 3" xfId="10479" xr:uid="{00000000-0005-0000-0000-0000F70E0000}"/>
    <cellStyle name="Feeder Field 2 2 2 15 4" xfId="10480" xr:uid="{00000000-0005-0000-0000-0000F80E0000}"/>
    <cellStyle name="Feeder Field 2 2 2 16" xfId="679" xr:uid="{00000000-0005-0000-0000-0000F90E0000}"/>
    <cellStyle name="Feeder Field 2 2 2 16 2" xfId="10481" xr:uid="{00000000-0005-0000-0000-0000FA0E0000}"/>
    <cellStyle name="Feeder Field 2 2 2 16 2 2" xfId="10482" xr:uid="{00000000-0005-0000-0000-0000FB0E0000}"/>
    <cellStyle name="Feeder Field 2 2 2 16 2 3" xfId="10483" xr:uid="{00000000-0005-0000-0000-0000FC0E0000}"/>
    <cellStyle name="Feeder Field 2 2 2 16 2 4" xfId="10484" xr:uid="{00000000-0005-0000-0000-0000FD0E0000}"/>
    <cellStyle name="Feeder Field 2 2 2 16 3" xfId="10485" xr:uid="{00000000-0005-0000-0000-0000FE0E0000}"/>
    <cellStyle name="Feeder Field 2 2 2 16 4" xfId="10486" xr:uid="{00000000-0005-0000-0000-0000FF0E0000}"/>
    <cellStyle name="Feeder Field 2 2 2 17" xfId="680" xr:uid="{00000000-0005-0000-0000-0000000F0000}"/>
    <cellStyle name="Feeder Field 2 2 2 17 2" xfId="10487" xr:uid="{00000000-0005-0000-0000-0000010F0000}"/>
    <cellStyle name="Feeder Field 2 2 2 17 2 2" xfId="10488" xr:uid="{00000000-0005-0000-0000-0000020F0000}"/>
    <cellStyle name="Feeder Field 2 2 2 17 2 3" xfId="10489" xr:uid="{00000000-0005-0000-0000-0000030F0000}"/>
    <cellStyle name="Feeder Field 2 2 2 17 2 4" xfId="10490" xr:uid="{00000000-0005-0000-0000-0000040F0000}"/>
    <cellStyle name="Feeder Field 2 2 2 17 3" xfId="10491" xr:uid="{00000000-0005-0000-0000-0000050F0000}"/>
    <cellStyle name="Feeder Field 2 2 2 17 4" xfId="10492" xr:uid="{00000000-0005-0000-0000-0000060F0000}"/>
    <cellStyle name="Feeder Field 2 2 2 18" xfId="681" xr:uid="{00000000-0005-0000-0000-0000070F0000}"/>
    <cellStyle name="Feeder Field 2 2 2 18 2" xfId="10493" xr:uid="{00000000-0005-0000-0000-0000080F0000}"/>
    <cellStyle name="Feeder Field 2 2 2 18 2 2" xfId="10494" xr:uid="{00000000-0005-0000-0000-0000090F0000}"/>
    <cellStyle name="Feeder Field 2 2 2 18 2 3" xfId="10495" xr:uid="{00000000-0005-0000-0000-00000A0F0000}"/>
    <cellStyle name="Feeder Field 2 2 2 18 2 4" xfId="10496" xr:uid="{00000000-0005-0000-0000-00000B0F0000}"/>
    <cellStyle name="Feeder Field 2 2 2 18 3" xfId="10497" xr:uid="{00000000-0005-0000-0000-00000C0F0000}"/>
    <cellStyle name="Feeder Field 2 2 2 18 4" xfId="10498" xr:uid="{00000000-0005-0000-0000-00000D0F0000}"/>
    <cellStyle name="Feeder Field 2 2 2 19" xfId="682" xr:uid="{00000000-0005-0000-0000-00000E0F0000}"/>
    <cellStyle name="Feeder Field 2 2 2 19 2" xfId="10499" xr:uid="{00000000-0005-0000-0000-00000F0F0000}"/>
    <cellStyle name="Feeder Field 2 2 2 19 2 2" xfId="10500" xr:uid="{00000000-0005-0000-0000-0000100F0000}"/>
    <cellStyle name="Feeder Field 2 2 2 19 2 3" xfId="10501" xr:uid="{00000000-0005-0000-0000-0000110F0000}"/>
    <cellStyle name="Feeder Field 2 2 2 19 2 4" xfId="10502" xr:uid="{00000000-0005-0000-0000-0000120F0000}"/>
    <cellStyle name="Feeder Field 2 2 2 19 3" xfId="10503" xr:uid="{00000000-0005-0000-0000-0000130F0000}"/>
    <cellStyle name="Feeder Field 2 2 2 19 4" xfId="10504" xr:uid="{00000000-0005-0000-0000-0000140F0000}"/>
    <cellStyle name="Feeder Field 2 2 2 2" xfId="683" xr:uid="{00000000-0005-0000-0000-0000150F0000}"/>
    <cellStyle name="Feeder Field 2 2 2 2 2" xfId="10505" xr:uid="{00000000-0005-0000-0000-0000160F0000}"/>
    <cellStyle name="Feeder Field 2 2 2 2 2 2" xfId="10506" xr:uid="{00000000-0005-0000-0000-0000170F0000}"/>
    <cellStyle name="Feeder Field 2 2 2 2 2 3" xfId="10507" xr:uid="{00000000-0005-0000-0000-0000180F0000}"/>
    <cellStyle name="Feeder Field 2 2 2 2 2 4" xfId="10508" xr:uid="{00000000-0005-0000-0000-0000190F0000}"/>
    <cellStyle name="Feeder Field 2 2 2 2 3" xfId="10509" xr:uid="{00000000-0005-0000-0000-00001A0F0000}"/>
    <cellStyle name="Feeder Field 2 2 2 2 4" xfId="10510" xr:uid="{00000000-0005-0000-0000-00001B0F0000}"/>
    <cellStyle name="Feeder Field 2 2 2 20" xfId="684" xr:uid="{00000000-0005-0000-0000-00001C0F0000}"/>
    <cellStyle name="Feeder Field 2 2 2 20 2" xfId="10511" xr:uid="{00000000-0005-0000-0000-00001D0F0000}"/>
    <cellStyle name="Feeder Field 2 2 2 20 2 2" xfId="10512" xr:uid="{00000000-0005-0000-0000-00001E0F0000}"/>
    <cellStyle name="Feeder Field 2 2 2 20 2 3" xfId="10513" xr:uid="{00000000-0005-0000-0000-00001F0F0000}"/>
    <cellStyle name="Feeder Field 2 2 2 20 2 4" xfId="10514" xr:uid="{00000000-0005-0000-0000-0000200F0000}"/>
    <cellStyle name="Feeder Field 2 2 2 20 3" xfId="10515" xr:uid="{00000000-0005-0000-0000-0000210F0000}"/>
    <cellStyle name="Feeder Field 2 2 2 20 4" xfId="10516" xr:uid="{00000000-0005-0000-0000-0000220F0000}"/>
    <cellStyle name="Feeder Field 2 2 2 21" xfId="685" xr:uid="{00000000-0005-0000-0000-0000230F0000}"/>
    <cellStyle name="Feeder Field 2 2 2 21 2" xfId="10517" xr:uid="{00000000-0005-0000-0000-0000240F0000}"/>
    <cellStyle name="Feeder Field 2 2 2 21 2 2" xfId="10518" xr:uid="{00000000-0005-0000-0000-0000250F0000}"/>
    <cellStyle name="Feeder Field 2 2 2 21 2 3" xfId="10519" xr:uid="{00000000-0005-0000-0000-0000260F0000}"/>
    <cellStyle name="Feeder Field 2 2 2 21 2 4" xfId="10520" xr:uid="{00000000-0005-0000-0000-0000270F0000}"/>
    <cellStyle name="Feeder Field 2 2 2 21 3" xfId="10521" xr:uid="{00000000-0005-0000-0000-0000280F0000}"/>
    <cellStyle name="Feeder Field 2 2 2 21 4" xfId="10522" xr:uid="{00000000-0005-0000-0000-0000290F0000}"/>
    <cellStyle name="Feeder Field 2 2 2 22" xfId="686" xr:uid="{00000000-0005-0000-0000-00002A0F0000}"/>
    <cellStyle name="Feeder Field 2 2 2 22 2" xfId="10523" xr:uid="{00000000-0005-0000-0000-00002B0F0000}"/>
    <cellStyle name="Feeder Field 2 2 2 22 2 2" xfId="10524" xr:uid="{00000000-0005-0000-0000-00002C0F0000}"/>
    <cellStyle name="Feeder Field 2 2 2 22 2 3" xfId="10525" xr:uid="{00000000-0005-0000-0000-00002D0F0000}"/>
    <cellStyle name="Feeder Field 2 2 2 22 2 4" xfId="10526" xr:uid="{00000000-0005-0000-0000-00002E0F0000}"/>
    <cellStyle name="Feeder Field 2 2 2 22 3" xfId="10527" xr:uid="{00000000-0005-0000-0000-00002F0F0000}"/>
    <cellStyle name="Feeder Field 2 2 2 22 4" xfId="10528" xr:uid="{00000000-0005-0000-0000-0000300F0000}"/>
    <cellStyle name="Feeder Field 2 2 2 23" xfId="687" xr:uid="{00000000-0005-0000-0000-0000310F0000}"/>
    <cellStyle name="Feeder Field 2 2 2 23 2" xfId="10529" xr:uid="{00000000-0005-0000-0000-0000320F0000}"/>
    <cellStyle name="Feeder Field 2 2 2 23 2 2" xfId="10530" xr:uid="{00000000-0005-0000-0000-0000330F0000}"/>
    <cellStyle name="Feeder Field 2 2 2 23 2 3" xfId="10531" xr:uid="{00000000-0005-0000-0000-0000340F0000}"/>
    <cellStyle name="Feeder Field 2 2 2 23 2 4" xfId="10532" xr:uid="{00000000-0005-0000-0000-0000350F0000}"/>
    <cellStyle name="Feeder Field 2 2 2 23 3" xfId="10533" xr:uid="{00000000-0005-0000-0000-0000360F0000}"/>
    <cellStyle name="Feeder Field 2 2 2 23 4" xfId="10534" xr:uid="{00000000-0005-0000-0000-0000370F0000}"/>
    <cellStyle name="Feeder Field 2 2 2 24" xfId="688" xr:uid="{00000000-0005-0000-0000-0000380F0000}"/>
    <cellStyle name="Feeder Field 2 2 2 24 2" xfId="10535" xr:uid="{00000000-0005-0000-0000-0000390F0000}"/>
    <cellStyle name="Feeder Field 2 2 2 24 2 2" xfId="10536" xr:uid="{00000000-0005-0000-0000-00003A0F0000}"/>
    <cellStyle name="Feeder Field 2 2 2 24 2 3" xfId="10537" xr:uid="{00000000-0005-0000-0000-00003B0F0000}"/>
    <cellStyle name="Feeder Field 2 2 2 24 2 4" xfId="10538" xr:uid="{00000000-0005-0000-0000-00003C0F0000}"/>
    <cellStyle name="Feeder Field 2 2 2 24 3" xfId="10539" xr:uid="{00000000-0005-0000-0000-00003D0F0000}"/>
    <cellStyle name="Feeder Field 2 2 2 24 4" xfId="10540" xr:uid="{00000000-0005-0000-0000-00003E0F0000}"/>
    <cellStyle name="Feeder Field 2 2 2 25" xfId="689" xr:uid="{00000000-0005-0000-0000-00003F0F0000}"/>
    <cellStyle name="Feeder Field 2 2 2 25 2" xfId="10541" xr:uid="{00000000-0005-0000-0000-0000400F0000}"/>
    <cellStyle name="Feeder Field 2 2 2 25 2 2" xfId="10542" xr:uid="{00000000-0005-0000-0000-0000410F0000}"/>
    <cellStyle name="Feeder Field 2 2 2 25 2 3" xfId="10543" xr:uid="{00000000-0005-0000-0000-0000420F0000}"/>
    <cellStyle name="Feeder Field 2 2 2 25 2 4" xfId="10544" xr:uid="{00000000-0005-0000-0000-0000430F0000}"/>
    <cellStyle name="Feeder Field 2 2 2 25 3" xfId="10545" xr:uid="{00000000-0005-0000-0000-0000440F0000}"/>
    <cellStyle name="Feeder Field 2 2 2 25 4" xfId="10546" xr:uid="{00000000-0005-0000-0000-0000450F0000}"/>
    <cellStyle name="Feeder Field 2 2 2 26" xfId="690" xr:uid="{00000000-0005-0000-0000-0000460F0000}"/>
    <cellStyle name="Feeder Field 2 2 2 26 2" xfId="10547" xr:uid="{00000000-0005-0000-0000-0000470F0000}"/>
    <cellStyle name="Feeder Field 2 2 2 26 2 2" xfId="10548" xr:uid="{00000000-0005-0000-0000-0000480F0000}"/>
    <cellStyle name="Feeder Field 2 2 2 26 2 3" xfId="10549" xr:uid="{00000000-0005-0000-0000-0000490F0000}"/>
    <cellStyle name="Feeder Field 2 2 2 26 2 4" xfId="10550" xr:uid="{00000000-0005-0000-0000-00004A0F0000}"/>
    <cellStyle name="Feeder Field 2 2 2 26 3" xfId="10551" xr:uid="{00000000-0005-0000-0000-00004B0F0000}"/>
    <cellStyle name="Feeder Field 2 2 2 26 4" xfId="10552" xr:uid="{00000000-0005-0000-0000-00004C0F0000}"/>
    <cellStyle name="Feeder Field 2 2 2 27" xfId="691" xr:uid="{00000000-0005-0000-0000-00004D0F0000}"/>
    <cellStyle name="Feeder Field 2 2 2 27 2" xfId="10553" xr:uid="{00000000-0005-0000-0000-00004E0F0000}"/>
    <cellStyle name="Feeder Field 2 2 2 27 2 2" xfId="10554" xr:uid="{00000000-0005-0000-0000-00004F0F0000}"/>
    <cellStyle name="Feeder Field 2 2 2 27 2 3" xfId="10555" xr:uid="{00000000-0005-0000-0000-0000500F0000}"/>
    <cellStyle name="Feeder Field 2 2 2 27 2 4" xfId="10556" xr:uid="{00000000-0005-0000-0000-0000510F0000}"/>
    <cellStyle name="Feeder Field 2 2 2 27 3" xfId="10557" xr:uid="{00000000-0005-0000-0000-0000520F0000}"/>
    <cellStyle name="Feeder Field 2 2 2 27 4" xfId="10558" xr:uid="{00000000-0005-0000-0000-0000530F0000}"/>
    <cellStyle name="Feeder Field 2 2 2 28" xfId="692" xr:uid="{00000000-0005-0000-0000-0000540F0000}"/>
    <cellStyle name="Feeder Field 2 2 2 28 2" xfId="10559" xr:uid="{00000000-0005-0000-0000-0000550F0000}"/>
    <cellStyle name="Feeder Field 2 2 2 28 2 2" xfId="10560" xr:uid="{00000000-0005-0000-0000-0000560F0000}"/>
    <cellStyle name="Feeder Field 2 2 2 28 2 3" xfId="10561" xr:uid="{00000000-0005-0000-0000-0000570F0000}"/>
    <cellStyle name="Feeder Field 2 2 2 28 2 4" xfId="10562" xr:uid="{00000000-0005-0000-0000-0000580F0000}"/>
    <cellStyle name="Feeder Field 2 2 2 28 3" xfId="10563" xr:uid="{00000000-0005-0000-0000-0000590F0000}"/>
    <cellStyle name="Feeder Field 2 2 2 28 4" xfId="10564" xr:uid="{00000000-0005-0000-0000-00005A0F0000}"/>
    <cellStyle name="Feeder Field 2 2 2 29" xfId="693" xr:uid="{00000000-0005-0000-0000-00005B0F0000}"/>
    <cellStyle name="Feeder Field 2 2 2 29 2" xfId="10565" xr:uid="{00000000-0005-0000-0000-00005C0F0000}"/>
    <cellStyle name="Feeder Field 2 2 2 29 2 2" xfId="10566" xr:uid="{00000000-0005-0000-0000-00005D0F0000}"/>
    <cellStyle name="Feeder Field 2 2 2 29 2 3" xfId="10567" xr:uid="{00000000-0005-0000-0000-00005E0F0000}"/>
    <cellStyle name="Feeder Field 2 2 2 29 2 4" xfId="10568" xr:uid="{00000000-0005-0000-0000-00005F0F0000}"/>
    <cellStyle name="Feeder Field 2 2 2 29 3" xfId="10569" xr:uid="{00000000-0005-0000-0000-0000600F0000}"/>
    <cellStyle name="Feeder Field 2 2 2 29 4" xfId="10570" xr:uid="{00000000-0005-0000-0000-0000610F0000}"/>
    <cellStyle name="Feeder Field 2 2 2 3" xfId="694" xr:uid="{00000000-0005-0000-0000-0000620F0000}"/>
    <cellStyle name="Feeder Field 2 2 2 3 2" xfId="10571" xr:uid="{00000000-0005-0000-0000-0000630F0000}"/>
    <cellStyle name="Feeder Field 2 2 2 3 2 2" xfId="10572" xr:uid="{00000000-0005-0000-0000-0000640F0000}"/>
    <cellStyle name="Feeder Field 2 2 2 3 2 3" xfId="10573" xr:uid="{00000000-0005-0000-0000-0000650F0000}"/>
    <cellStyle name="Feeder Field 2 2 2 3 2 4" xfId="10574" xr:uid="{00000000-0005-0000-0000-0000660F0000}"/>
    <cellStyle name="Feeder Field 2 2 2 3 3" xfId="10575" xr:uid="{00000000-0005-0000-0000-0000670F0000}"/>
    <cellStyle name="Feeder Field 2 2 2 3 4" xfId="10576" xr:uid="{00000000-0005-0000-0000-0000680F0000}"/>
    <cellStyle name="Feeder Field 2 2 2 30" xfId="695" xr:uid="{00000000-0005-0000-0000-0000690F0000}"/>
    <cellStyle name="Feeder Field 2 2 2 30 2" xfId="10577" xr:uid="{00000000-0005-0000-0000-00006A0F0000}"/>
    <cellStyle name="Feeder Field 2 2 2 30 2 2" xfId="10578" xr:uid="{00000000-0005-0000-0000-00006B0F0000}"/>
    <cellStyle name="Feeder Field 2 2 2 30 2 3" xfId="10579" xr:uid="{00000000-0005-0000-0000-00006C0F0000}"/>
    <cellStyle name="Feeder Field 2 2 2 30 2 4" xfId="10580" xr:uid="{00000000-0005-0000-0000-00006D0F0000}"/>
    <cellStyle name="Feeder Field 2 2 2 30 3" xfId="10581" xr:uid="{00000000-0005-0000-0000-00006E0F0000}"/>
    <cellStyle name="Feeder Field 2 2 2 30 4" xfId="10582" xr:uid="{00000000-0005-0000-0000-00006F0F0000}"/>
    <cellStyle name="Feeder Field 2 2 2 31" xfId="696" xr:uid="{00000000-0005-0000-0000-0000700F0000}"/>
    <cellStyle name="Feeder Field 2 2 2 31 2" xfId="10583" xr:uid="{00000000-0005-0000-0000-0000710F0000}"/>
    <cellStyle name="Feeder Field 2 2 2 31 2 2" xfId="10584" xr:uid="{00000000-0005-0000-0000-0000720F0000}"/>
    <cellStyle name="Feeder Field 2 2 2 31 2 3" xfId="10585" xr:uid="{00000000-0005-0000-0000-0000730F0000}"/>
    <cellStyle name="Feeder Field 2 2 2 31 2 4" xfId="10586" xr:uid="{00000000-0005-0000-0000-0000740F0000}"/>
    <cellStyle name="Feeder Field 2 2 2 31 3" xfId="10587" xr:uid="{00000000-0005-0000-0000-0000750F0000}"/>
    <cellStyle name="Feeder Field 2 2 2 31 4" xfId="10588" xr:uid="{00000000-0005-0000-0000-0000760F0000}"/>
    <cellStyle name="Feeder Field 2 2 2 32" xfId="697" xr:uid="{00000000-0005-0000-0000-0000770F0000}"/>
    <cellStyle name="Feeder Field 2 2 2 32 2" xfId="10589" xr:uid="{00000000-0005-0000-0000-0000780F0000}"/>
    <cellStyle name="Feeder Field 2 2 2 32 2 2" xfId="10590" xr:uid="{00000000-0005-0000-0000-0000790F0000}"/>
    <cellStyle name="Feeder Field 2 2 2 32 2 3" xfId="10591" xr:uid="{00000000-0005-0000-0000-00007A0F0000}"/>
    <cellStyle name="Feeder Field 2 2 2 32 2 4" xfId="10592" xr:uid="{00000000-0005-0000-0000-00007B0F0000}"/>
    <cellStyle name="Feeder Field 2 2 2 32 3" xfId="10593" xr:uid="{00000000-0005-0000-0000-00007C0F0000}"/>
    <cellStyle name="Feeder Field 2 2 2 32 4" xfId="10594" xr:uid="{00000000-0005-0000-0000-00007D0F0000}"/>
    <cellStyle name="Feeder Field 2 2 2 33" xfId="698" xr:uid="{00000000-0005-0000-0000-00007E0F0000}"/>
    <cellStyle name="Feeder Field 2 2 2 33 2" xfId="10595" xr:uid="{00000000-0005-0000-0000-00007F0F0000}"/>
    <cellStyle name="Feeder Field 2 2 2 33 2 2" xfId="10596" xr:uid="{00000000-0005-0000-0000-0000800F0000}"/>
    <cellStyle name="Feeder Field 2 2 2 33 2 3" xfId="10597" xr:uid="{00000000-0005-0000-0000-0000810F0000}"/>
    <cellStyle name="Feeder Field 2 2 2 33 2 4" xfId="10598" xr:uid="{00000000-0005-0000-0000-0000820F0000}"/>
    <cellStyle name="Feeder Field 2 2 2 33 3" xfId="10599" xr:uid="{00000000-0005-0000-0000-0000830F0000}"/>
    <cellStyle name="Feeder Field 2 2 2 33 4" xfId="10600" xr:uid="{00000000-0005-0000-0000-0000840F0000}"/>
    <cellStyle name="Feeder Field 2 2 2 34" xfId="699" xr:uid="{00000000-0005-0000-0000-0000850F0000}"/>
    <cellStyle name="Feeder Field 2 2 2 34 2" xfId="10601" xr:uid="{00000000-0005-0000-0000-0000860F0000}"/>
    <cellStyle name="Feeder Field 2 2 2 34 2 2" xfId="10602" xr:uid="{00000000-0005-0000-0000-0000870F0000}"/>
    <cellStyle name="Feeder Field 2 2 2 34 2 3" xfId="10603" xr:uid="{00000000-0005-0000-0000-0000880F0000}"/>
    <cellStyle name="Feeder Field 2 2 2 34 2 4" xfId="10604" xr:uid="{00000000-0005-0000-0000-0000890F0000}"/>
    <cellStyle name="Feeder Field 2 2 2 34 3" xfId="10605" xr:uid="{00000000-0005-0000-0000-00008A0F0000}"/>
    <cellStyle name="Feeder Field 2 2 2 34 4" xfId="10606" xr:uid="{00000000-0005-0000-0000-00008B0F0000}"/>
    <cellStyle name="Feeder Field 2 2 2 35" xfId="700" xr:uid="{00000000-0005-0000-0000-00008C0F0000}"/>
    <cellStyle name="Feeder Field 2 2 2 35 2" xfId="10607" xr:uid="{00000000-0005-0000-0000-00008D0F0000}"/>
    <cellStyle name="Feeder Field 2 2 2 35 2 2" xfId="10608" xr:uid="{00000000-0005-0000-0000-00008E0F0000}"/>
    <cellStyle name="Feeder Field 2 2 2 35 2 3" xfId="10609" xr:uid="{00000000-0005-0000-0000-00008F0F0000}"/>
    <cellStyle name="Feeder Field 2 2 2 35 2 4" xfId="10610" xr:uid="{00000000-0005-0000-0000-0000900F0000}"/>
    <cellStyle name="Feeder Field 2 2 2 35 3" xfId="10611" xr:uid="{00000000-0005-0000-0000-0000910F0000}"/>
    <cellStyle name="Feeder Field 2 2 2 35 4" xfId="10612" xr:uid="{00000000-0005-0000-0000-0000920F0000}"/>
    <cellStyle name="Feeder Field 2 2 2 36" xfId="701" xr:uid="{00000000-0005-0000-0000-0000930F0000}"/>
    <cellStyle name="Feeder Field 2 2 2 36 2" xfId="10613" xr:uid="{00000000-0005-0000-0000-0000940F0000}"/>
    <cellStyle name="Feeder Field 2 2 2 36 2 2" xfId="10614" xr:uid="{00000000-0005-0000-0000-0000950F0000}"/>
    <cellStyle name="Feeder Field 2 2 2 36 2 3" xfId="10615" xr:uid="{00000000-0005-0000-0000-0000960F0000}"/>
    <cellStyle name="Feeder Field 2 2 2 36 2 4" xfId="10616" xr:uid="{00000000-0005-0000-0000-0000970F0000}"/>
    <cellStyle name="Feeder Field 2 2 2 36 3" xfId="10617" xr:uid="{00000000-0005-0000-0000-0000980F0000}"/>
    <cellStyle name="Feeder Field 2 2 2 36 4" xfId="10618" xr:uid="{00000000-0005-0000-0000-0000990F0000}"/>
    <cellStyle name="Feeder Field 2 2 2 37" xfId="702" xr:uid="{00000000-0005-0000-0000-00009A0F0000}"/>
    <cellStyle name="Feeder Field 2 2 2 37 2" xfId="10619" xr:uid="{00000000-0005-0000-0000-00009B0F0000}"/>
    <cellStyle name="Feeder Field 2 2 2 37 2 2" xfId="10620" xr:uid="{00000000-0005-0000-0000-00009C0F0000}"/>
    <cellStyle name="Feeder Field 2 2 2 37 2 3" xfId="10621" xr:uid="{00000000-0005-0000-0000-00009D0F0000}"/>
    <cellStyle name="Feeder Field 2 2 2 37 2 4" xfId="10622" xr:uid="{00000000-0005-0000-0000-00009E0F0000}"/>
    <cellStyle name="Feeder Field 2 2 2 37 3" xfId="10623" xr:uid="{00000000-0005-0000-0000-00009F0F0000}"/>
    <cellStyle name="Feeder Field 2 2 2 37 4" xfId="10624" xr:uid="{00000000-0005-0000-0000-0000A00F0000}"/>
    <cellStyle name="Feeder Field 2 2 2 38" xfId="703" xr:uid="{00000000-0005-0000-0000-0000A10F0000}"/>
    <cellStyle name="Feeder Field 2 2 2 38 2" xfId="10625" xr:uid="{00000000-0005-0000-0000-0000A20F0000}"/>
    <cellStyle name="Feeder Field 2 2 2 38 2 2" xfId="10626" xr:uid="{00000000-0005-0000-0000-0000A30F0000}"/>
    <cellStyle name="Feeder Field 2 2 2 38 2 3" xfId="10627" xr:uid="{00000000-0005-0000-0000-0000A40F0000}"/>
    <cellStyle name="Feeder Field 2 2 2 38 2 4" xfId="10628" xr:uid="{00000000-0005-0000-0000-0000A50F0000}"/>
    <cellStyle name="Feeder Field 2 2 2 38 3" xfId="10629" xr:uid="{00000000-0005-0000-0000-0000A60F0000}"/>
    <cellStyle name="Feeder Field 2 2 2 38 4" xfId="10630" xr:uid="{00000000-0005-0000-0000-0000A70F0000}"/>
    <cellStyle name="Feeder Field 2 2 2 39" xfId="704" xr:uid="{00000000-0005-0000-0000-0000A80F0000}"/>
    <cellStyle name="Feeder Field 2 2 2 39 2" xfId="10631" xr:uid="{00000000-0005-0000-0000-0000A90F0000}"/>
    <cellStyle name="Feeder Field 2 2 2 39 2 2" xfId="10632" xr:uid="{00000000-0005-0000-0000-0000AA0F0000}"/>
    <cellStyle name="Feeder Field 2 2 2 39 2 3" xfId="10633" xr:uid="{00000000-0005-0000-0000-0000AB0F0000}"/>
    <cellStyle name="Feeder Field 2 2 2 39 2 4" xfId="10634" xr:uid="{00000000-0005-0000-0000-0000AC0F0000}"/>
    <cellStyle name="Feeder Field 2 2 2 39 3" xfId="10635" xr:uid="{00000000-0005-0000-0000-0000AD0F0000}"/>
    <cellStyle name="Feeder Field 2 2 2 39 4" xfId="10636" xr:uid="{00000000-0005-0000-0000-0000AE0F0000}"/>
    <cellStyle name="Feeder Field 2 2 2 4" xfId="705" xr:uid="{00000000-0005-0000-0000-0000AF0F0000}"/>
    <cellStyle name="Feeder Field 2 2 2 4 2" xfId="10637" xr:uid="{00000000-0005-0000-0000-0000B00F0000}"/>
    <cellStyle name="Feeder Field 2 2 2 4 2 2" xfId="10638" xr:uid="{00000000-0005-0000-0000-0000B10F0000}"/>
    <cellStyle name="Feeder Field 2 2 2 4 2 3" xfId="10639" xr:uid="{00000000-0005-0000-0000-0000B20F0000}"/>
    <cellStyle name="Feeder Field 2 2 2 4 2 4" xfId="10640" xr:uid="{00000000-0005-0000-0000-0000B30F0000}"/>
    <cellStyle name="Feeder Field 2 2 2 4 3" xfId="10641" xr:uid="{00000000-0005-0000-0000-0000B40F0000}"/>
    <cellStyle name="Feeder Field 2 2 2 4 4" xfId="10642" xr:uid="{00000000-0005-0000-0000-0000B50F0000}"/>
    <cellStyle name="Feeder Field 2 2 2 40" xfId="706" xr:uid="{00000000-0005-0000-0000-0000B60F0000}"/>
    <cellStyle name="Feeder Field 2 2 2 40 2" xfId="10643" xr:uid="{00000000-0005-0000-0000-0000B70F0000}"/>
    <cellStyle name="Feeder Field 2 2 2 40 2 2" xfId="10644" xr:uid="{00000000-0005-0000-0000-0000B80F0000}"/>
    <cellStyle name="Feeder Field 2 2 2 40 2 3" xfId="10645" xr:uid="{00000000-0005-0000-0000-0000B90F0000}"/>
    <cellStyle name="Feeder Field 2 2 2 40 2 4" xfId="10646" xr:uid="{00000000-0005-0000-0000-0000BA0F0000}"/>
    <cellStyle name="Feeder Field 2 2 2 40 3" xfId="10647" xr:uid="{00000000-0005-0000-0000-0000BB0F0000}"/>
    <cellStyle name="Feeder Field 2 2 2 40 4" xfId="10648" xr:uid="{00000000-0005-0000-0000-0000BC0F0000}"/>
    <cellStyle name="Feeder Field 2 2 2 41" xfId="707" xr:uid="{00000000-0005-0000-0000-0000BD0F0000}"/>
    <cellStyle name="Feeder Field 2 2 2 41 2" xfId="10649" xr:uid="{00000000-0005-0000-0000-0000BE0F0000}"/>
    <cellStyle name="Feeder Field 2 2 2 41 2 2" xfId="10650" xr:uid="{00000000-0005-0000-0000-0000BF0F0000}"/>
    <cellStyle name="Feeder Field 2 2 2 41 2 3" xfId="10651" xr:uid="{00000000-0005-0000-0000-0000C00F0000}"/>
    <cellStyle name="Feeder Field 2 2 2 41 2 4" xfId="10652" xr:uid="{00000000-0005-0000-0000-0000C10F0000}"/>
    <cellStyle name="Feeder Field 2 2 2 41 3" xfId="10653" xr:uid="{00000000-0005-0000-0000-0000C20F0000}"/>
    <cellStyle name="Feeder Field 2 2 2 41 4" xfId="10654" xr:uid="{00000000-0005-0000-0000-0000C30F0000}"/>
    <cellStyle name="Feeder Field 2 2 2 42" xfId="708" xr:uid="{00000000-0005-0000-0000-0000C40F0000}"/>
    <cellStyle name="Feeder Field 2 2 2 42 2" xfId="10655" xr:uid="{00000000-0005-0000-0000-0000C50F0000}"/>
    <cellStyle name="Feeder Field 2 2 2 42 2 2" xfId="10656" xr:uid="{00000000-0005-0000-0000-0000C60F0000}"/>
    <cellStyle name="Feeder Field 2 2 2 42 2 3" xfId="10657" xr:uid="{00000000-0005-0000-0000-0000C70F0000}"/>
    <cellStyle name="Feeder Field 2 2 2 42 2 4" xfId="10658" xr:uid="{00000000-0005-0000-0000-0000C80F0000}"/>
    <cellStyle name="Feeder Field 2 2 2 42 3" xfId="10659" xr:uid="{00000000-0005-0000-0000-0000C90F0000}"/>
    <cellStyle name="Feeder Field 2 2 2 42 4" xfId="10660" xr:uid="{00000000-0005-0000-0000-0000CA0F0000}"/>
    <cellStyle name="Feeder Field 2 2 2 43" xfId="709" xr:uid="{00000000-0005-0000-0000-0000CB0F0000}"/>
    <cellStyle name="Feeder Field 2 2 2 43 2" xfId="10661" xr:uid="{00000000-0005-0000-0000-0000CC0F0000}"/>
    <cellStyle name="Feeder Field 2 2 2 43 2 2" xfId="10662" xr:uid="{00000000-0005-0000-0000-0000CD0F0000}"/>
    <cellStyle name="Feeder Field 2 2 2 43 2 3" xfId="10663" xr:uid="{00000000-0005-0000-0000-0000CE0F0000}"/>
    <cellStyle name="Feeder Field 2 2 2 43 2 4" xfId="10664" xr:uid="{00000000-0005-0000-0000-0000CF0F0000}"/>
    <cellStyle name="Feeder Field 2 2 2 43 3" xfId="10665" xr:uid="{00000000-0005-0000-0000-0000D00F0000}"/>
    <cellStyle name="Feeder Field 2 2 2 43 4" xfId="10666" xr:uid="{00000000-0005-0000-0000-0000D10F0000}"/>
    <cellStyle name="Feeder Field 2 2 2 44" xfId="710" xr:uid="{00000000-0005-0000-0000-0000D20F0000}"/>
    <cellStyle name="Feeder Field 2 2 2 44 2" xfId="10667" xr:uid="{00000000-0005-0000-0000-0000D30F0000}"/>
    <cellStyle name="Feeder Field 2 2 2 44 2 2" xfId="10668" xr:uid="{00000000-0005-0000-0000-0000D40F0000}"/>
    <cellStyle name="Feeder Field 2 2 2 44 2 3" xfId="10669" xr:uid="{00000000-0005-0000-0000-0000D50F0000}"/>
    <cellStyle name="Feeder Field 2 2 2 44 2 4" xfId="10670" xr:uid="{00000000-0005-0000-0000-0000D60F0000}"/>
    <cellStyle name="Feeder Field 2 2 2 44 3" xfId="10671" xr:uid="{00000000-0005-0000-0000-0000D70F0000}"/>
    <cellStyle name="Feeder Field 2 2 2 44 4" xfId="10672" xr:uid="{00000000-0005-0000-0000-0000D80F0000}"/>
    <cellStyle name="Feeder Field 2 2 2 45" xfId="10673" xr:uid="{00000000-0005-0000-0000-0000D90F0000}"/>
    <cellStyle name="Feeder Field 2 2 2 45 2" xfId="10674" xr:uid="{00000000-0005-0000-0000-0000DA0F0000}"/>
    <cellStyle name="Feeder Field 2 2 2 45 3" xfId="10675" xr:uid="{00000000-0005-0000-0000-0000DB0F0000}"/>
    <cellStyle name="Feeder Field 2 2 2 45 4" xfId="10676" xr:uid="{00000000-0005-0000-0000-0000DC0F0000}"/>
    <cellStyle name="Feeder Field 2 2 2 46" xfId="10677" xr:uid="{00000000-0005-0000-0000-0000DD0F0000}"/>
    <cellStyle name="Feeder Field 2 2 2 46 2" xfId="10678" xr:uid="{00000000-0005-0000-0000-0000DE0F0000}"/>
    <cellStyle name="Feeder Field 2 2 2 46 3" xfId="10679" xr:uid="{00000000-0005-0000-0000-0000DF0F0000}"/>
    <cellStyle name="Feeder Field 2 2 2 46 4" xfId="10680" xr:uid="{00000000-0005-0000-0000-0000E00F0000}"/>
    <cellStyle name="Feeder Field 2 2 2 47" xfId="10681" xr:uid="{00000000-0005-0000-0000-0000E10F0000}"/>
    <cellStyle name="Feeder Field 2 2 2 48" xfId="10682" xr:uid="{00000000-0005-0000-0000-0000E20F0000}"/>
    <cellStyle name="Feeder Field 2 2 2 5" xfId="711" xr:uid="{00000000-0005-0000-0000-0000E30F0000}"/>
    <cellStyle name="Feeder Field 2 2 2 5 2" xfId="10683" xr:uid="{00000000-0005-0000-0000-0000E40F0000}"/>
    <cellStyle name="Feeder Field 2 2 2 5 2 2" xfId="10684" xr:uid="{00000000-0005-0000-0000-0000E50F0000}"/>
    <cellStyle name="Feeder Field 2 2 2 5 2 3" xfId="10685" xr:uid="{00000000-0005-0000-0000-0000E60F0000}"/>
    <cellStyle name="Feeder Field 2 2 2 5 2 4" xfId="10686" xr:uid="{00000000-0005-0000-0000-0000E70F0000}"/>
    <cellStyle name="Feeder Field 2 2 2 5 3" xfId="10687" xr:uid="{00000000-0005-0000-0000-0000E80F0000}"/>
    <cellStyle name="Feeder Field 2 2 2 5 4" xfId="10688" xr:uid="{00000000-0005-0000-0000-0000E90F0000}"/>
    <cellStyle name="Feeder Field 2 2 2 6" xfId="712" xr:uid="{00000000-0005-0000-0000-0000EA0F0000}"/>
    <cellStyle name="Feeder Field 2 2 2 6 2" xfId="10689" xr:uid="{00000000-0005-0000-0000-0000EB0F0000}"/>
    <cellStyle name="Feeder Field 2 2 2 6 2 2" xfId="10690" xr:uid="{00000000-0005-0000-0000-0000EC0F0000}"/>
    <cellStyle name="Feeder Field 2 2 2 6 2 3" xfId="10691" xr:uid="{00000000-0005-0000-0000-0000ED0F0000}"/>
    <cellStyle name="Feeder Field 2 2 2 6 2 4" xfId="10692" xr:uid="{00000000-0005-0000-0000-0000EE0F0000}"/>
    <cellStyle name="Feeder Field 2 2 2 6 3" xfId="10693" xr:uid="{00000000-0005-0000-0000-0000EF0F0000}"/>
    <cellStyle name="Feeder Field 2 2 2 6 4" xfId="10694" xr:uid="{00000000-0005-0000-0000-0000F00F0000}"/>
    <cellStyle name="Feeder Field 2 2 2 7" xfId="713" xr:uid="{00000000-0005-0000-0000-0000F10F0000}"/>
    <cellStyle name="Feeder Field 2 2 2 7 2" xfId="10695" xr:uid="{00000000-0005-0000-0000-0000F20F0000}"/>
    <cellStyle name="Feeder Field 2 2 2 7 2 2" xfId="10696" xr:uid="{00000000-0005-0000-0000-0000F30F0000}"/>
    <cellStyle name="Feeder Field 2 2 2 7 2 3" xfId="10697" xr:uid="{00000000-0005-0000-0000-0000F40F0000}"/>
    <cellStyle name="Feeder Field 2 2 2 7 2 4" xfId="10698" xr:uid="{00000000-0005-0000-0000-0000F50F0000}"/>
    <cellStyle name="Feeder Field 2 2 2 7 3" xfId="10699" xr:uid="{00000000-0005-0000-0000-0000F60F0000}"/>
    <cellStyle name="Feeder Field 2 2 2 7 4" xfId="10700" xr:uid="{00000000-0005-0000-0000-0000F70F0000}"/>
    <cellStyle name="Feeder Field 2 2 2 8" xfId="714" xr:uid="{00000000-0005-0000-0000-0000F80F0000}"/>
    <cellStyle name="Feeder Field 2 2 2 8 2" xfId="10701" xr:uid="{00000000-0005-0000-0000-0000F90F0000}"/>
    <cellStyle name="Feeder Field 2 2 2 8 2 2" xfId="10702" xr:uid="{00000000-0005-0000-0000-0000FA0F0000}"/>
    <cellStyle name="Feeder Field 2 2 2 8 2 3" xfId="10703" xr:uid="{00000000-0005-0000-0000-0000FB0F0000}"/>
    <cellStyle name="Feeder Field 2 2 2 8 2 4" xfId="10704" xr:uid="{00000000-0005-0000-0000-0000FC0F0000}"/>
    <cellStyle name="Feeder Field 2 2 2 8 3" xfId="10705" xr:uid="{00000000-0005-0000-0000-0000FD0F0000}"/>
    <cellStyle name="Feeder Field 2 2 2 8 4" xfId="10706" xr:uid="{00000000-0005-0000-0000-0000FE0F0000}"/>
    <cellStyle name="Feeder Field 2 2 2 9" xfId="715" xr:uid="{00000000-0005-0000-0000-0000FF0F0000}"/>
    <cellStyle name="Feeder Field 2 2 2 9 2" xfId="10707" xr:uid="{00000000-0005-0000-0000-000000100000}"/>
    <cellStyle name="Feeder Field 2 2 2 9 2 2" xfId="10708" xr:uid="{00000000-0005-0000-0000-000001100000}"/>
    <cellStyle name="Feeder Field 2 2 2 9 2 3" xfId="10709" xr:uid="{00000000-0005-0000-0000-000002100000}"/>
    <cellStyle name="Feeder Field 2 2 2 9 2 4" xfId="10710" xr:uid="{00000000-0005-0000-0000-000003100000}"/>
    <cellStyle name="Feeder Field 2 2 2 9 3" xfId="10711" xr:uid="{00000000-0005-0000-0000-000004100000}"/>
    <cellStyle name="Feeder Field 2 2 2 9 4" xfId="10712" xr:uid="{00000000-0005-0000-0000-000005100000}"/>
    <cellStyle name="Feeder Field 2 2 20" xfId="716" xr:uid="{00000000-0005-0000-0000-000006100000}"/>
    <cellStyle name="Feeder Field 2 2 20 2" xfId="10713" xr:uid="{00000000-0005-0000-0000-000007100000}"/>
    <cellStyle name="Feeder Field 2 2 20 2 2" xfId="10714" xr:uid="{00000000-0005-0000-0000-000008100000}"/>
    <cellStyle name="Feeder Field 2 2 20 2 3" xfId="10715" xr:uid="{00000000-0005-0000-0000-000009100000}"/>
    <cellStyle name="Feeder Field 2 2 20 2 4" xfId="10716" xr:uid="{00000000-0005-0000-0000-00000A100000}"/>
    <cellStyle name="Feeder Field 2 2 20 3" xfId="10717" xr:uid="{00000000-0005-0000-0000-00000B100000}"/>
    <cellStyle name="Feeder Field 2 2 20 4" xfId="10718" xr:uid="{00000000-0005-0000-0000-00000C100000}"/>
    <cellStyle name="Feeder Field 2 2 21" xfId="717" xr:uid="{00000000-0005-0000-0000-00000D100000}"/>
    <cellStyle name="Feeder Field 2 2 21 2" xfId="10719" xr:uid="{00000000-0005-0000-0000-00000E100000}"/>
    <cellStyle name="Feeder Field 2 2 21 2 2" xfId="10720" xr:uid="{00000000-0005-0000-0000-00000F100000}"/>
    <cellStyle name="Feeder Field 2 2 21 2 3" xfId="10721" xr:uid="{00000000-0005-0000-0000-000010100000}"/>
    <cellStyle name="Feeder Field 2 2 21 2 4" xfId="10722" xr:uid="{00000000-0005-0000-0000-000011100000}"/>
    <cellStyle name="Feeder Field 2 2 21 3" xfId="10723" xr:uid="{00000000-0005-0000-0000-000012100000}"/>
    <cellStyle name="Feeder Field 2 2 21 4" xfId="10724" xr:uid="{00000000-0005-0000-0000-000013100000}"/>
    <cellStyle name="Feeder Field 2 2 22" xfId="718" xr:uid="{00000000-0005-0000-0000-000014100000}"/>
    <cellStyle name="Feeder Field 2 2 22 2" xfId="10725" xr:uid="{00000000-0005-0000-0000-000015100000}"/>
    <cellStyle name="Feeder Field 2 2 22 2 2" xfId="10726" xr:uid="{00000000-0005-0000-0000-000016100000}"/>
    <cellStyle name="Feeder Field 2 2 22 2 3" xfId="10727" xr:uid="{00000000-0005-0000-0000-000017100000}"/>
    <cellStyle name="Feeder Field 2 2 22 2 4" xfId="10728" xr:uid="{00000000-0005-0000-0000-000018100000}"/>
    <cellStyle name="Feeder Field 2 2 22 3" xfId="10729" xr:uid="{00000000-0005-0000-0000-000019100000}"/>
    <cellStyle name="Feeder Field 2 2 22 4" xfId="10730" xr:uid="{00000000-0005-0000-0000-00001A100000}"/>
    <cellStyle name="Feeder Field 2 2 23" xfId="719" xr:uid="{00000000-0005-0000-0000-00001B100000}"/>
    <cellStyle name="Feeder Field 2 2 23 2" xfId="10731" xr:uid="{00000000-0005-0000-0000-00001C100000}"/>
    <cellStyle name="Feeder Field 2 2 23 2 2" xfId="10732" xr:uid="{00000000-0005-0000-0000-00001D100000}"/>
    <cellStyle name="Feeder Field 2 2 23 2 3" xfId="10733" xr:uid="{00000000-0005-0000-0000-00001E100000}"/>
    <cellStyle name="Feeder Field 2 2 23 2 4" xfId="10734" xr:uid="{00000000-0005-0000-0000-00001F100000}"/>
    <cellStyle name="Feeder Field 2 2 23 3" xfId="10735" xr:uid="{00000000-0005-0000-0000-000020100000}"/>
    <cellStyle name="Feeder Field 2 2 23 4" xfId="10736" xr:uid="{00000000-0005-0000-0000-000021100000}"/>
    <cellStyle name="Feeder Field 2 2 24" xfId="720" xr:uid="{00000000-0005-0000-0000-000022100000}"/>
    <cellStyle name="Feeder Field 2 2 24 2" xfId="10737" xr:uid="{00000000-0005-0000-0000-000023100000}"/>
    <cellStyle name="Feeder Field 2 2 24 2 2" xfId="10738" xr:uid="{00000000-0005-0000-0000-000024100000}"/>
    <cellStyle name="Feeder Field 2 2 24 2 3" xfId="10739" xr:uid="{00000000-0005-0000-0000-000025100000}"/>
    <cellStyle name="Feeder Field 2 2 24 2 4" xfId="10740" xr:uid="{00000000-0005-0000-0000-000026100000}"/>
    <cellStyle name="Feeder Field 2 2 24 3" xfId="10741" xr:uid="{00000000-0005-0000-0000-000027100000}"/>
    <cellStyle name="Feeder Field 2 2 24 4" xfId="10742" xr:uid="{00000000-0005-0000-0000-000028100000}"/>
    <cellStyle name="Feeder Field 2 2 25" xfId="721" xr:uid="{00000000-0005-0000-0000-000029100000}"/>
    <cellStyle name="Feeder Field 2 2 25 2" xfId="10743" xr:uid="{00000000-0005-0000-0000-00002A100000}"/>
    <cellStyle name="Feeder Field 2 2 25 2 2" xfId="10744" xr:uid="{00000000-0005-0000-0000-00002B100000}"/>
    <cellStyle name="Feeder Field 2 2 25 2 3" xfId="10745" xr:uid="{00000000-0005-0000-0000-00002C100000}"/>
    <cellStyle name="Feeder Field 2 2 25 2 4" xfId="10746" xr:uid="{00000000-0005-0000-0000-00002D100000}"/>
    <cellStyle name="Feeder Field 2 2 25 3" xfId="10747" xr:uid="{00000000-0005-0000-0000-00002E100000}"/>
    <cellStyle name="Feeder Field 2 2 25 4" xfId="10748" xr:uid="{00000000-0005-0000-0000-00002F100000}"/>
    <cellStyle name="Feeder Field 2 2 26" xfId="722" xr:uid="{00000000-0005-0000-0000-000030100000}"/>
    <cellStyle name="Feeder Field 2 2 26 2" xfId="10749" xr:uid="{00000000-0005-0000-0000-000031100000}"/>
    <cellStyle name="Feeder Field 2 2 26 2 2" xfId="10750" xr:uid="{00000000-0005-0000-0000-000032100000}"/>
    <cellStyle name="Feeder Field 2 2 26 2 3" xfId="10751" xr:uid="{00000000-0005-0000-0000-000033100000}"/>
    <cellStyle name="Feeder Field 2 2 26 2 4" xfId="10752" xr:uid="{00000000-0005-0000-0000-000034100000}"/>
    <cellStyle name="Feeder Field 2 2 26 3" xfId="10753" xr:uid="{00000000-0005-0000-0000-000035100000}"/>
    <cellStyle name="Feeder Field 2 2 26 4" xfId="10754" xr:uid="{00000000-0005-0000-0000-000036100000}"/>
    <cellStyle name="Feeder Field 2 2 27" xfId="723" xr:uid="{00000000-0005-0000-0000-000037100000}"/>
    <cellStyle name="Feeder Field 2 2 27 2" xfId="10755" xr:uid="{00000000-0005-0000-0000-000038100000}"/>
    <cellStyle name="Feeder Field 2 2 27 2 2" xfId="10756" xr:uid="{00000000-0005-0000-0000-000039100000}"/>
    <cellStyle name="Feeder Field 2 2 27 2 3" xfId="10757" xr:uid="{00000000-0005-0000-0000-00003A100000}"/>
    <cellStyle name="Feeder Field 2 2 27 2 4" xfId="10758" xr:uid="{00000000-0005-0000-0000-00003B100000}"/>
    <cellStyle name="Feeder Field 2 2 27 3" xfId="10759" xr:uid="{00000000-0005-0000-0000-00003C100000}"/>
    <cellStyle name="Feeder Field 2 2 27 4" xfId="10760" xr:uid="{00000000-0005-0000-0000-00003D100000}"/>
    <cellStyle name="Feeder Field 2 2 28" xfId="724" xr:uid="{00000000-0005-0000-0000-00003E100000}"/>
    <cellStyle name="Feeder Field 2 2 28 2" xfId="10761" xr:uid="{00000000-0005-0000-0000-00003F100000}"/>
    <cellStyle name="Feeder Field 2 2 28 2 2" xfId="10762" xr:uid="{00000000-0005-0000-0000-000040100000}"/>
    <cellStyle name="Feeder Field 2 2 28 2 3" xfId="10763" xr:uid="{00000000-0005-0000-0000-000041100000}"/>
    <cellStyle name="Feeder Field 2 2 28 2 4" xfId="10764" xr:uid="{00000000-0005-0000-0000-000042100000}"/>
    <cellStyle name="Feeder Field 2 2 28 3" xfId="10765" xr:uid="{00000000-0005-0000-0000-000043100000}"/>
    <cellStyle name="Feeder Field 2 2 28 4" xfId="10766" xr:uid="{00000000-0005-0000-0000-000044100000}"/>
    <cellStyle name="Feeder Field 2 2 29" xfId="725" xr:uid="{00000000-0005-0000-0000-000045100000}"/>
    <cellStyle name="Feeder Field 2 2 29 2" xfId="10767" xr:uid="{00000000-0005-0000-0000-000046100000}"/>
    <cellStyle name="Feeder Field 2 2 29 2 2" xfId="10768" xr:uid="{00000000-0005-0000-0000-000047100000}"/>
    <cellStyle name="Feeder Field 2 2 29 2 3" xfId="10769" xr:uid="{00000000-0005-0000-0000-000048100000}"/>
    <cellStyle name="Feeder Field 2 2 29 2 4" xfId="10770" xr:uid="{00000000-0005-0000-0000-000049100000}"/>
    <cellStyle name="Feeder Field 2 2 29 3" xfId="10771" xr:uid="{00000000-0005-0000-0000-00004A100000}"/>
    <cellStyle name="Feeder Field 2 2 29 4" xfId="10772" xr:uid="{00000000-0005-0000-0000-00004B100000}"/>
    <cellStyle name="Feeder Field 2 2 3" xfId="726" xr:uid="{00000000-0005-0000-0000-00004C100000}"/>
    <cellStyle name="Feeder Field 2 2 3 2" xfId="10773" xr:uid="{00000000-0005-0000-0000-00004D100000}"/>
    <cellStyle name="Feeder Field 2 2 3 2 2" xfId="10774" xr:uid="{00000000-0005-0000-0000-00004E100000}"/>
    <cellStyle name="Feeder Field 2 2 3 2 3" xfId="10775" xr:uid="{00000000-0005-0000-0000-00004F100000}"/>
    <cellStyle name="Feeder Field 2 2 3 2 4" xfId="10776" xr:uid="{00000000-0005-0000-0000-000050100000}"/>
    <cellStyle name="Feeder Field 2 2 3 3" xfId="10777" xr:uid="{00000000-0005-0000-0000-000051100000}"/>
    <cellStyle name="Feeder Field 2 2 3 4" xfId="10778" xr:uid="{00000000-0005-0000-0000-000052100000}"/>
    <cellStyle name="Feeder Field 2 2 30" xfId="727" xr:uid="{00000000-0005-0000-0000-000053100000}"/>
    <cellStyle name="Feeder Field 2 2 30 2" xfId="10779" xr:uid="{00000000-0005-0000-0000-000054100000}"/>
    <cellStyle name="Feeder Field 2 2 30 2 2" xfId="10780" xr:uid="{00000000-0005-0000-0000-000055100000}"/>
    <cellStyle name="Feeder Field 2 2 30 2 3" xfId="10781" xr:uid="{00000000-0005-0000-0000-000056100000}"/>
    <cellStyle name="Feeder Field 2 2 30 2 4" xfId="10782" xr:uid="{00000000-0005-0000-0000-000057100000}"/>
    <cellStyle name="Feeder Field 2 2 30 3" xfId="10783" xr:uid="{00000000-0005-0000-0000-000058100000}"/>
    <cellStyle name="Feeder Field 2 2 30 4" xfId="10784" xr:uid="{00000000-0005-0000-0000-000059100000}"/>
    <cellStyle name="Feeder Field 2 2 31" xfId="728" xr:uid="{00000000-0005-0000-0000-00005A100000}"/>
    <cellStyle name="Feeder Field 2 2 31 2" xfId="10785" xr:uid="{00000000-0005-0000-0000-00005B100000}"/>
    <cellStyle name="Feeder Field 2 2 31 2 2" xfId="10786" xr:uid="{00000000-0005-0000-0000-00005C100000}"/>
    <cellStyle name="Feeder Field 2 2 31 2 3" xfId="10787" xr:uid="{00000000-0005-0000-0000-00005D100000}"/>
    <cellStyle name="Feeder Field 2 2 31 2 4" xfId="10788" xr:uid="{00000000-0005-0000-0000-00005E100000}"/>
    <cellStyle name="Feeder Field 2 2 31 3" xfId="10789" xr:uid="{00000000-0005-0000-0000-00005F100000}"/>
    <cellStyle name="Feeder Field 2 2 31 4" xfId="10790" xr:uid="{00000000-0005-0000-0000-000060100000}"/>
    <cellStyle name="Feeder Field 2 2 32" xfId="729" xr:uid="{00000000-0005-0000-0000-000061100000}"/>
    <cellStyle name="Feeder Field 2 2 32 2" xfId="10791" xr:uid="{00000000-0005-0000-0000-000062100000}"/>
    <cellStyle name="Feeder Field 2 2 32 2 2" xfId="10792" xr:uid="{00000000-0005-0000-0000-000063100000}"/>
    <cellStyle name="Feeder Field 2 2 32 2 3" xfId="10793" xr:uid="{00000000-0005-0000-0000-000064100000}"/>
    <cellStyle name="Feeder Field 2 2 32 2 4" xfId="10794" xr:uid="{00000000-0005-0000-0000-000065100000}"/>
    <cellStyle name="Feeder Field 2 2 32 3" xfId="10795" xr:uid="{00000000-0005-0000-0000-000066100000}"/>
    <cellStyle name="Feeder Field 2 2 32 4" xfId="10796" xr:uid="{00000000-0005-0000-0000-000067100000}"/>
    <cellStyle name="Feeder Field 2 2 33" xfId="730" xr:uid="{00000000-0005-0000-0000-000068100000}"/>
    <cellStyle name="Feeder Field 2 2 33 2" xfId="10797" xr:uid="{00000000-0005-0000-0000-000069100000}"/>
    <cellStyle name="Feeder Field 2 2 33 2 2" xfId="10798" xr:uid="{00000000-0005-0000-0000-00006A100000}"/>
    <cellStyle name="Feeder Field 2 2 33 2 3" xfId="10799" xr:uid="{00000000-0005-0000-0000-00006B100000}"/>
    <cellStyle name="Feeder Field 2 2 33 2 4" xfId="10800" xr:uid="{00000000-0005-0000-0000-00006C100000}"/>
    <cellStyle name="Feeder Field 2 2 33 3" xfId="10801" xr:uid="{00000000-0005-0000-0000-00006D100000}"/>
    <cellStyle name="Feeder Field 2 2 33 4" xfId="10802" xr:uid="{00000000-0005-0000-0000-00006E100000}"/>
    <cellStyle name="Feeder Field 2 2 34" xfId="731" xr:uid="{00000000-0005-0000-0000-00006F100000}"/>
    <cellStyle name="Feeder Field 2 2 34 2" xfId="10803" xr:uid="{00000000-0005-0000-0000-000070100000}"/>
    <cellStyle name="Feeder Field 2 2 34 2 2" xfId="10804" xr:uid="{00000000-0005-0000-0000-000071100000}"/>
    <cellStyle name="Feeder Field 2 2 34 2 3" xfId="10805" xr:uid="{00000000-0005-0000-0000-000072100000}"/>
    <cellStyle name="Feeder Field 2 2 34 2 4" xfId="10806" xr:uid="{00000000-0005-0000-0000-000073100000}"/>
    <cellStyle name="Feeder Field 2 2 34 3" xfId="10807" xr:uid="{00000000-0005-0000-0000-000074100000}"/>
    <cellStyle name="Feeder Field 2 2 34 4" xfId="10808" xr:uid="{00000000-0005-0000-0000-000075100000}"/>
    <cellStyle name="Feeder Field 2 2 35" xfId="732" xr:uid="{00000000-0005-0000-0000-000076100000}"/>
    <cellStyle name="Feeder Field 2 2 35 2" xfId="10809" xr:uid="{00000000-0005-0000-0000-000077100000}"/>
    <cellStyle name="Feeder Field 2 2 35 2 2" xfId="10810" xr:uid="{00000000-0005-0000-0000-000078100000}"/>
    <cellStyle name="Feeder Field 2 2 35 2 3" xfId="10811" xr:uid="{00000000-0005-0000-0000-000079100000}"/>
    <cellStyle name="Feeder Field 2 2 35 2 4" xfId="10812" xr:uid="{00000000-0005-0000-0000-00007A100000}"/>
    <cellStyle name="Feeder Field 2 2 35 3" xfId="10813" xr:uid="{00000000-0005-0000-0000-00007B100000}"/>
    <cellStyle name="Feeder Field 2 2 35 4" xfId="10814" xr:uid="{00000000-0005-0000-0000-00007C100000}"/>
    <cellStyle name="Feeder Field 2 2 36" xfId="733" xr:uid="{00000000-0005-0000-0000-00007D100000}"/>
    <cellStyle name="Feeder Field 2 2 36 2" xfId="10815" xr:uid="{00000000-0005-0000-0000-00007E100000}"/>
    <cellStyle name="Feeder Field 2 2 36 2 2" xfId="10816" xr:uid="{00000000-0005-0000-0000-00007F100000}"/>
    <cellStyle name="Feeder Field 2 2 36 2 3" xfId="10817" xr:uid="{00000000-0005-0000-0000-000080100000}"/>
    <cellStyle name="Feeder Field 2 2 36 2 4" xfId="10818" xr:uid="{00000000-0005-0000-0000-000081100000}"/>
    <cellStyle name="Feeder Field 2 2 36 3" xfId="10819" xr:uid="{00000000-0005-0000-0000-000082100000}"/>
    <cellStyle name="Feeder Field 2 2 36 4" xfId="10820" xr:uid="{00000000-0005-0000-0000-000083100000}"/>
    <cellStyle name="Feeder Field 2 2 37" xfId="734" xr:uid="{00000000-0005-0000-0000-000084100000}"/>
    <cellStyle name="Feeder Field 2 2 37 2" xfId="10821" xr:uid="{00000000-0005-0000-0000-000085100000}"/>
    <cellStyle name="Feeder Field 2 2 37 2 2" xfId="10822" xr:uid="{00000000-0005-0000-0000-000086100000}"/>
    <cellStyle name="Feeder Field 2 2 37 2 3" xfId="10823" xr:uid="{00000000-0005-0000-0000-000087100000}"/>
    <cellStyle name="Feeder Field 2 2 37 2 4" xfId="10824" xr:uid="{00000000-0005-0000-0000-000088100000}"/>
    <cellStyle name="Feeder Field 2 2 37 3" xfId="10825" xr:uid="{00000000-0005-0000-0000-000089100000}"/>
    <cellStyle name="Feeder Field 2 2 37 4" xfId="10826" xr:uid="{00000000-0005-0000-0000-00008A100000}"/>
    <cellStyle name="Feeder Field 2 2 38" xfId="735" xr:uid="{00000000-0005-0000-0000-00008B100000}"/>
    <cellStyle name="Feeder Field 2 2 38 2" xfId="10827" xr:uid="{00000000-0005-0000-0000-00008C100000}"/>
    <cellStyle name="Feeder Field 2 2 38 2 2" xfId="10828" xr:uid="{00000000-0005-0000-0000-00008D100000}"/>
    <cellStyle name="Feeder Field 2 2 38 2 3" xfId="10829" xr:uid="{00000000-0005-0000-0000-00008E100000}"/>
    <cellStyle name="Feeder Field 2 2 38 2 4" xfId="10830" xr:uid="{00000000-0005-0000-0000-00008F100000}"/>
    <cellStyle name="Feeder Field 2 2 38 3" xfId="10831" xr:uid="{00000000-0005-0000-0000-000090100000}"/>
    <cellStyle name="Feeder Field 2 2 38 4" xfId="10832" xr:uid="{00000000-0005-0000-0000-000091100000}"/>
    <cellStyle name="Feeder Field 2 2 39" xfId="736" xr:uid="{00000000-0005-0000-0000-000092100000}"/>
    <cellStyle name="Feeder Field 2 2 39 2" xfId="10833" xr:uid="{00000000-0005-0000-0000-000093100000}"/>
    <cellStyle name="Feeder Field 2 2 39 2 2" xfId="10834" xr:uid="{00000000-0005-0000-0000-000094100000}"/>
    <cellStyle name="Feeder Field 2 2 39 2 3" xfId="10835" xr:uid="{00000000-0005-0000-0000-000095100000}"/>
    <cellStyle name="Feeder Field 2 2 39 2 4" xfId="10836" xr:uid="{00000000-0005-0000-0000-000096100000}"/>
    <cellStyle name="Feeder Field 2 2 39 3" xfId="10837" xr:uid="{00000000-0005-0000-0000-000097100000}"/>
    <cellStyle name="Feeder Field 2 2 39 4" xfId="10838" xr:uid="{00000000-0005-0000-0000-000098100000}"/>
    <cellStyle name="Feeder Field 2 2 4" xfId="737" xr:uid="{00000000-0005-0000-0000-000099100000}"/>
    <cellStyle name="Feeder Field 2 2 4 2" xfId="10839" xr:uid="{00000000-0005-0000-0000-00009A100000}"/>
    <cellStyle name="Feeder Field 2 2 4 2 2" xfId="10840" xr:uid="{00000000-0005-0000-0000-00009B100000}"/>
    <cellStyle name="Feeder Field 2 2 4 2 3" xfId="10841" xr:uid="{00000000-0005-0000-0000-00009C100000}"/>
    <cellStyle name="Feeder Field 2 2 4 2 4" xfId="10842" xr:uid="{00000000-0005-0000-0000-00009D100000}"/>
    <cellStyle name="Feeder Field 2 2 4 3" xfId="10843" xr:uid="{00000000-0005-0000-0000-00009E100000}"/>
    <cellStyle name="Feeder Field 2 2 4 4" xfId="10844" xr:uid="{00000000-0005-0000-0000-00009F100000}"/>
    <cellStyle name="Feeder Field 2 2 40" xfId="738" xr:uid="{00000000-0005-0000-0000-0000A0100000}"/>
    <cellStyle name="Feeder Field 2 2 40 2" xfId="10845" xr:uid="{00000000-0005-0000-0000-0000A1100000}"/>
    <cellStyle name="Feeder Field 2 2 40 2 2" xfId="10846" xr:uid="{00000000-0005-0000-0000-0000A2100000}"/>
    <cellStyle name="Feeder Field 2 2 40 2 3" xfId="10847" xr:uid="{00000000-0005-0000-0000-0000A3100000}"/>
    <cellStyle name="Feeder Field 2 2 40 2 4" xfId="10848" xr:uid="{00000000-0005-0000-0000-0000A4100000}"/>
    <cellStyle name="Feeder Field 2 2 40 3" xfId="10849" xr:uid="{00000000-0005-0000-0000-0000A5100000}"/>
    <cellStyle name="Feeder Field 2 2 40 4" xfId="10850" xr:uid="{00000000-0005-0000-0000-0000A6100000}"/>
    <cellStyle name="Feeder Field 2 2 41" xfId="739" xr:uid="{00000000-0005-0000-0000-0000A7100000}"/>
    <cellStyle name="Feeder Field 2 2 41 2" xfId="10851" xr:uid="{00000000-0005-0000-0000-0000A8100000}"/>
    <cellStyle name="Feeder Field 2 2 41 2 2" xfId="10852" xr:uid="{00000000-0005-0000-0000-0000A9100000}"/>
    <cellStyle name="Feeder Field 2 2 41 2 3" xfId="10853" xr:uid="{00000000-0005-0000-0000-0000AA100000}"/>
    <cellStyle name="Feeder Field 2 2 41 2 4" xfId="10854" xr:uid="{00000000-0005-0000-0000-0000AB100000}"/>
    <cellStyle name="Feeder Field 2 2 41 3" xfId="10855" xr:uid="{00000000-0005-0000-0000-0000AC100000}"/>
    <cellStyle name="Feeder Field 2 2 41 4" xfId="10856" xr:uid="{00000000-0005-0000-0000-0000AD100000}"/>
    <cellStyle name="Feeder Field 2 2 42" xfId="740" xr:uid="{00000000-0005-0000-0000-0000AE100000}"/>
    <cellStyle name="Feeder Field 2 2 42 2" xfId="10857" xr:uid="{00000000-0005-0000-0000-0000AF100000}"/>
    <cellStyle name="Feeder Field 2 2 42 2 2" xfId="10858" xr:uid="{00000000-0005-0000-0000-0000B0100000}"/>
    <cellStyle name="Feeder Field 2 2 42 2 3" xfId="10859" xr:uid="{00000000-0005-0000-0000-0000B1100000}"/>
    <cellStyle name="Feeder Field 2 2 42 2 4" xfId="10860" xr:uid="{00000000-0005-0000-0000-0000B2100000}"/>
    <cellStyle name="Feeder Field 2 2 42 3" xfId="10861" xr:uid="{00000000-0005-0000-0000-0000B3100000}"/>
    <cellStyle name="Feeder Field 2 2 42 4" xfId="10862" xr:uid="{00000000-0005-0000-0000-0000B4100000}"/>
    <cellStyle name="Feeder Field 2 2 43" xfId="741" xr:uid="{00000000-0005-0000-0000-0000B5100000}"/>
    <cellStyle name="Feeder Field 2 2 43 2" xfId="10863" xr:uid="{00000000-0005-0000-0000-0000B6100000}"/>
    <cellStyle name="Feeder Field 2 2 43 2 2" xfId="10864" xr:uid="{00000000-0005-0000-0000-0000B7100000}"/>
    <cellStyle name="Feeder Field 2 2 43 2 3" xfId="10865" xr:uid="{00000000-0005-0000-0000-0000B8100000}"/>
    <cellStyle name="Feeder Field 2 2 43 2 4" xfId="10866" xr:uid="{00000000-0005-0000-0000-0000B9100000}"/>
    <cellStyle name="Feeder Field 2 2 43 3" xfId="10867" xr:uid="{00000000-0005-0000-0000-0000BA100000}"/>
    <cellStyle name="Feeder Field 2 2 43 4" xfId="10868" xr:uid="{00000000-0005-0000-0000-0000BB100000}"/>
    <cellStyle name="Feeder Field 2 2 44" xfId="742" xr:uid="{00000000-0005-0000-0000-0000BC100000}"/>
    <cellStyle name="Feeder Field 2 2 44 2" xfId="10869" xr:uid="{00000000-0005-0000-0000-0000BD100000}"/>
    <cellStyle name="Feeder Field 2 2 44 2 2" xfId="10870" xr:uid="{00000000-0005-0000-0000-0000BE100000}"/>
    <cellStyle name="Feeder Field 2 2 44 2 3" xfId="10871" xr:uid="{00000000-0005-0000-0000-0000BF100000}"/>
    <cellStyle name="Feeder Field 2 2 44 2 4" xfId="10872" xr:uid="{00000000-0005-0000-0000-0000C0100000}"/>
    <cellStyle name="Feeder Field 2 2 44 3" xfId="10873" xr:uid="{00000000-0005-0000-0000-0000C1100000}"/>
    <cellStyle name="Feeder Field 2 2 44 4" xfId="10874" xr:uid="{00000000-0005-0000-0000-0000C2100000}"/>
    <cellStyle name="Feeder Field 2 2 45" xfId="10875" xr:uid="{00000000-0005-0000-0000-0000C3100000}"/>
    <cellStyle name="Feeder Field 2 2 45 2" xfId="10876" xr:uid="{00000000-0005-0000-0000-0000C4100000}"/>
    <cellStyle name="Feeder Field 2 2 45 3" xfId="10877" xr:uid="{00000000-0005-0000-0000-0000C5100000}"/>
    <cellStyle name="Feeder Field 2 2 45 4" xfId="10878" xr:uid="{00000000-0005-0000-0000-0000C6100000}"/>
    <cellStyle name="Feeder Field 2 2 46" xfId="10879" xr:uid="{00000000-0005-0000-0000-0000C7100000}"/>
    <cellStyle name="Feeder Field 2 2 47" xfId="10880" xr:uid="{00000000-0005-0000-0000-0000C8100000}"/>
    <cellStyle name="Feeder Field 2 2 5" xfId="743" xr:uid="{00000000-0005-0000-0000-0000C9100000}"/>
    <cellStyle name="Feeder Field 2 2 5 2" xfId="10881" xr:uid="{00000000-0005-0000-0000-0000CA100000}"/>
    <cellStyle name="Feeder Field 2 2 5 2 2" xfId="10882" xr:uid="{00000000-0005-0000-0000-0000CB100000}"/>
    <cellStyle name="Feeder Field 2 2 5 2 3" xfId="10883" xr:uid="{00000000-0005-0000-0000-0000CC100000}"/>
    <cellStyle name="Feeder Field 2 2 5 2 4" xfId="10884" xr:uid="{00000000-0005-0000-0000-0000CD100000}"/>
    <cellStyle name="Feeder Field 2 2 5 3" xfId="10885" xr:uid="{00000000-0005-0000-0000-0000CE100000}"/>
    <cellStyle name="Feeder Field 2 2 5 4" xfId="10886" xr:uid="{00000000-0005-0000-0000-0000CF100000}"/>
    <cellStyle name="Feeder Field 2 2 6" xfId="744" xr:uid="{00000000-0005-0000-0000-0000D0100000}"/>
    <cellStyle name="Feeder Field 2 2 6 2" xfId="10887" xr:uid="{00000000-0005-0000-0000-0000D1100000}"/>
    <cellStyle name="Feeder Field 2 2 6 2 2" xfId="10888" xr:uid="{00000000-0005-0000-0000-0000D2100000}"/>
    <cellStyle name="Feeder Field 2 2 6 2 3" xfId="10889" xr:uid="{00000000-0005-0000-0000-0000D3100000}"/>
    <cellStyle name="Feeder Field 2 2 6 2 4" xfId="10890" xr:uid="{00000000-0005-0000-0000-0000D4100000}"/>
    <cellStyle name="Feeder Field 2 2 6 3" xfId="10891" xr:uid="{00000000-0005-0000-0000-0000D5100000}"/>
    <cellStyle name="Feeder Field 2 2 6 4" xfId="10892" xr:uid="{00000000-0005-0000-0000-0000D6100000}"/>
    <cellStyle name="Feeder Field 2 2 7" xfId="745" xr:uid="{00000000-0005-0000-0000-0000D7100000}"/>
    <cellStyle name="Feeder Field 2 2 7 2" xfId="10893" xr:uid="{00000000-0005-0000-0000-0000D8100000}"/>
    <cellStyle name="Feeder Field 2 2 7 2 2" xfId="10894" xr:uid="{00000000-0005-0000-0000-0000D9100000}"/>
    <cellStyle name="Feeder Field 2 2 7 2 3" xfId="10895" xr:uid="{00000000-0005-0000-0000-0000DA100000}"/>
    <cellStyle name="Feeder Field 2 2 7 2 4" xfId="10896" xr:uid="{00000000-0005-0000-0000-0000DB100000}"/>
    <cellStyle name="Feeder Field 2 2 7 3" xfId="10897" xr:uid="{00000000-0005-0000-0000-0000DC100000}"/>
    <cellStyle name="Feeder Field 2 2 7 4" xfId="10898" xr:uid="{00000000-0005-0000-0000-0000DD100000}"/>
    <cellStyle name="Feeder Field 2 2 8" xfId="746" xr:uid="{00000000-0005-0000-0000-0000DE100000}"/>
    <cellStyle name="Feeder Field 2 2 8 2" xfId="10899" xr:uid="{00000000-0005-0000-0000-0000DF100000}"/>
    <cellStyle name="Feeder Field 2 2 8 2 2" xfId="10900" xr:uid="{00000000-0005-0000-0000-0000E0100000}"/>
    <cellStyle name="Feeder Field 2 2 8 2 3" xfId="10901" xr:uid="{00000000-0005-0000-0000-0000E1100000}"/>
    <cellStyle name="Feeder Field 2 2 8 2 4" xfId="10902" xr:uid="{00000000-0005-0000-0000-0000E2100000}"/>
    <cellStyle name="Feeder Field 2 2 8 3" xfId="10903" xr:uid="{00000000-0005-0000-0000-0000E3100000}"/>
    <cellStyle name="Feeder Field 2 2 8 4" xfId="10904" xr:uid="{00000000-0005-0000-0000-0000E4100000}"/>
    <cellStyle name="Feeder Field 2 2 9" xfId="747" xr:uid="{00000000-0005-0000-0000-0000E5100000}"/>
    <cellStyle name="Feeder Field 2 2 9 2" xfId="10905" xr:uid="{00000000-0005-0000-0000-0000E6100000}"/>
    <cellStyle name="Feeder Field 2 2 9 2 2" xfId="10906" xr:uid="{00000000-0005-0000-0000-0000E7100000}"/>
    <cellStyle name="Feeder Field 2 2 9 2 3" xfId="10907" xr:uid="{00000000-0005-0000-0000-0000E8100000}"/>
    <cellStyle name="Feeder Field 2 2 9 2 4" xfId="10908" xr:uid="{00000000-0005-0000-0000-0000E9100000}"/>
    <cellStyle name="Feeder Field 2 2 9 3" xfId="10909" xr:uid="{00000000-0005-0000-0000-0000EA100000}"/>
    <cellStyle name="Feeder Field 2 2 9 4" xfId="10910" xr:uid="{00000000-0005-0000-0000-0000EB100000}"/>
    <cellStyle name="Feeder Field 2 3" xfId="748" xr:uid="{00000000-0005-0000-0000-0000EC100000}"/>
    <cellStyle name="Feeder Field 2 3 10" xfId="749" xr:uid="{00000000-0005-0000-0000-0000ED100000}"/>
    <cellStyle name="Feeder Field 2 3 10 2" xfId="10911" xr:uid="{00000000-0005-0000-0000-0000EE100000}"/>
    <cellStyle name="Feeder Field 2 3 10 2 2" xfId="10912" xr:uid="{00000000-0005-0000-0000-0000EF100000}"/>
    <cellStyle name="Feeder Field 2 3 10 2 3" xfId="10913" xr:uid="{00000000-0005-0000-0000-0000F0100000}"/>
    <cellStyle name="Feeder Field 2 3 10 2 4" xfId="10914" xr:uid="{00000000-0005-0000-0000-0000F1100000}"/>
    <cellStyle name="Feeder Field 2 3 10 3" xfId="10915" xr:uid="{00000000-0005-0000-0000-0000F2100000}"/>
    <cellStyle name="Feeder Field 2 3 10 4" xfId="10916" xr:uid="{00000000-0005-0000-0000-0000F3100000}"/>
    <cellStyle name="Feeder Field 2 3 11" xfId="750" xr:uid="{00000000-0005-0000-0000-0000F4100000}"/>
    <cellStyle name="Feeder Field 2 3 11 2" xfId="10917" xr:uid="{00000000-0005-0000-0000-0000F5100000}"/>
    <cellStyle name="Feeder Field 2 3 11 2 2" xfId="10918" xr:uid="{00000000-0005-0000-0000-0000F6100000}"/>
    <cellStyle name="Feeder Field 2 3 11 2 3" xfId="10919" xr:uid="{00000000-0005-0000-0000-0000F7100000}"/>
    <cellStyle name="Feeder Field 2 3 11 2 4" xfId="10920" xr:uid="{00000000-0005-0000-0000-0000F8100000}"/>
    <cellStyle name="Feeder Field 2 3 11 3" xfId="10921" xr:uid="{00000000-0005-0000-0000-0000F9100000}"/>
    <cellStyle name="Feeder Field 2 3 11 4" xfId="10922" xr:uid="{00000000-0005-0000-0000-0000FA100000}"/>
    <cellStyle name="Feeder Field 2 3 12" xfId="751" xr:uid="{00000000-0005-0000-0000-0000FB100000}"/>
    <cellStyle name="Feeder Field 2 3 12 2" xfId="10923" xr:uid="{00000000-0005-0000-0000-0000FC100000}"/>
    <cellStyle name="Feeder Field 2 3 12 2 2" xfId="10924" xr:uid="{00000000-0005-0000-0000-0000FD100000}"/>
    <cellStyle name="Feeder Field 2 3 12 2 3" xfId="10925" xr:uid="{00000000-0005-0000-0000-0000FE100000}"/>
    <cellStyle name="Feeder Field 2 3 12 2 4" xfId="10926" xr:uid="{00000000-0005-0000-0000-0000FF100000}"/>
    <cellStyle name="Feeder Field 2 3 12 3" xfId="10927" xr:uid="{00000000-0005-0000-0000-000000110000}"/>
    <cellStyle name="Feeder Field 2 3 12 4" xfId="10928" xr:uid="{00000000-0005-0000-0000-000001110000}"/>
    <cellStyle name="Feeder Field 2 3 13" xfId="752" xr:uid="{00000000-0005-0000-0000-000002110000}"/>
    <cellStyle name="Feeder Field 2 3 13 2" xfId="10929" xr:uid="{00000000-0005-0000-0000-000003110000}"/>
    <cellStyle name="Feeder Field 2 3 13 2 2" xfId="10930" xr:uid="{00000000-0005-0000-0000-000004110000}"/>
    <cellStyle name="Feeder Field 2 3 13 2 3" xfId="10931" xr:uid="{00000000-0005-0000-0000-000005110000}"/>
    <cellStyle name="Feeder Field 2 3 13 2 4" xfId="10932" xr:uid="{00000000-0005-0000-0000-000006110000}"/>
    <cellStyle name="Feeder Field 2 3 13 3" xfId="10933" xr:uid="{00000000-0005-0000-0000-000007110000}"/>
    <cellStyle name="Feeder Field 2 3 13 4" xfId="10934" xr:uid="{00000000-0005-0000-0000-000008110000}"/>
    <cellStyle name="Feeder Field 2 3 14" xfId="753" xr:uid="{00000000-0005-0000-0000-000009110000}"/>
    <cellStyle name="Feeder Field 2 3 14 2" xfId="10935" xr:uid="{00000000-0005-0000-0000-00000A110000}"/>
    <cellStyle name="Feeder Field 2 3 14 2 2" xfId="10936" xr:uid="{00000000-0005-0000-0000-00000B110000}"/>
    <cellStyle name="Feeder Field 2 3 14 2 3" xfId="10937" xr:uid="{00000000-0005-0000-0000-00000C110000}"/>
    <cellStyle name="Feeder Field 2 3 14 2 4" xfId="10938" xr:uid="{00000000-0005-0000-0000-00000D110000}"/>
    <cellStyle name="Feeder Field 2 3 14 3" xfId="10939" xr:uid="{00000000-0005-0000-0000-00000E110000}"/>
    <cellStyle name="Feeder Field 2 3 14 4" xfId="10940" xr:uid="{00000000-0005-0000-0000-00000F110000}"/>
    <cellStyle name="Feeder Field 2 3 15" xfId="754" xr:uid="{00000000-0005-0000-0000-000010110000}"/>
    <cellStyle name="Feeder Field 2 3 15 2" xfId="10941" xr:uid="{00000000-0005-0000-0000-000011110000}"/>
    <cellStyle name="Feeder Field 2 3 15 2 2" xfId="10942" xr:uid="{00000000-0005-0000-0000-000012110000}"/>
    <cellStyle name="Feeder Field 2 3 15 2 3" xfId="10943" xr:uid="{00000000-0005-0000-0000-000013110000}"/>
    <cellStyle name="Feeder Field 2 3 15 2 4" xfId="10944" xr:uid="{00000000-0005-0000-0000-000014110000}"/>
    <cellStyle name="Feeder Field 2 3 15 3" xfId="10945" xr:uid="{00000000-0005-0000-0000-000015110000}"/>
    <cellStyle name="Feeder Field 2 3 15 4" xfId="10946" xr:uid="{00000000-0005-0000-0000-000016110000}"/>
    <cellStyle name="Feeder Field 2 3 16" xfId="755" xr:uid="{00000000-0005-0000-0000-000017110000}"/>
    <cellStyle name="Feeder Field 2 3 16 2" xfId="10947" xr:uid="{00000000-0005-0000-0000-000018110000}"/>
    <cellStyle name="Feeder Field 2 3 16 2 2" xfId="10948" xr:uid="{00000000-0005-0000-0000-000019110000}"/>
    <cellStyle name="Feeder Field 2 3 16 2 3" xfId="10949" xr:uid="{00000000-0005-0000-0000-00001A110000}"/>
    <cellStyle name="Feeder Field 2 3 16 2 4" xfId="10950" xr:uid="{00000000-0005-0000-0000-00001B110000}"/>
    <cellStyle name="Feeder Field 2 3 16 3" xfId="10951" xr:uid="{00000000-0005-0000-0000-00001C110000}"/>
    <cellStyle name="Feeder Field 2 3 16 4" xfId="10952" xr:uid="{00000000-0005-0000-0000-00001D110000}"/>
    <cellStyle name="Feeder Field 2 3 17" xfId="756" xr:uid="{00000000-0005-0000-0000-00001E110000}"/>
    <cellStyle name="Feeder Field 2 3 17 2" xfId="10953" xr:uid="{00000000-0005-0000-0000-00001F110000}"/>
    <cellStyle name="Feeder Field 2 3 17 2 2" xfId="10954" xr:uid="{00000000-0005-0000-0000-000020110000}"/>
    <cellStyle name="Feeder Field 2 3 17 2 3" xfId="10955" xr:uid="{00000000-0005-0000-0000-000021110000}"/>
    <cellStyle name="Feeder Field 2 3 17 2 4" xfId="10956" xr:uid="{00000000-0005-0000-0000-000022110000}"/>
    <cellStyle name="Feeder Field 2 3 17 3" xfId="10957" xr:uid="{00000000-0005-0000-0000-000023110000}"/>
    <cellStyle name="Feeder Field 2 3 17 4" xfId="10958" xr:uid="{00000000-0005-0000-0000-000024110000}"/>
    <cellStyle name="Feeder Field 2 3 18" xfId="757" xr:uid="{00000000-0005-0000-0000-000025110000}"/>
    <cellStyle name="Feeder Field 2 3 18 2" xfId="10959" xr:uid="{00000000-0005-0000-0000-000026110000}"/>
    <cellStyle name="Feeder Field 2 3 18 2 2" xfId="10960" xr:uid="{00000000-0005-0000-0000-000027110000}"/>
    <cellStyle name="Feeder Field 2 3 18 2 3" xfId="10961" xr:uid="{00000000-0005-0000-0000-000028110000}"/>
    <cellStyle name="Feeder Field 2 3 18 2 4" xfId="10962" xr:uid="{00000000-0005-0000-0000-000029110000}"/>
    <cellStyle name="Feeder Field 2 3 18 3" xfId="10963" xr:uid="{00000000-0005-0000-0000-00002A110000}"/>
    <cellStyle name="Feeder Field 2 3 18 4" xfId="10964" xr:uid="{00000000-0005-0000-0000-00002B110000}"/>
    <cellStyle name="Feeder Field 2 3 19" xfId="758" xr:uid="{00000000-0005-0000-0000-00002C110000}"/>
    <cellStyle name="Feeder Field 2 3 19 2" xfId="10965" xr:uid="{00000000-0005-0000-0000-00002D110000}"/>
    <cellStyle name="Feeder Field 2 3 19 2 2" xfId="10966" xr:uid="{00000000-0005-0000-0000-00002E110000}"/>
    <cellStyle name="Feeder Field 2 3 19 2 3" xfId="10967" xr:uid="{00000000-0005-0000-0000-00002F110000}"/>
    <cellStyle name="Feeder Field 2 3 19 2 4" xfId="10968" xr:uid="{00000000-0005-0000-0000-000030110000}"/>
    <cellStyle name="Feeder Field 2 3 19 3" xfId="10969" xr:uid="{00000000-0005-0000-0000-000031110000}"/>
    <cellStyle name="Feeder Field 2 3 19 4" xfId="10970" xr:uid="{00000000-0005-0000-0000-000032110000}"/>
    <cellStyle name="Feeder Field 2 3 2" xfId="759" xr:uid="{00000000-0005-0000-0000-000033110000}"/>
    <cellStyle name="Feeder Field 2 3 2 10" xfId="760" xr:uid="{00000000-0005-0000-0000-000034110000}"/>
    <cellStyle name="Feeder Field 2 3 2 10 2" xfId="10971" xr:uid="{00000000-0005-0000-0000-000035110000}"/>
    <cellStyle name="Feeder Field 2 3 2 10 2 2" xfId="10972" xr:uid="{00000000-0005-0000-0000-000036110000}"/>
    <cellStyle name="Feeder Field 2 3 2 10 2 3" xfId="10973" xr:uid="{00000000-0005-0000-0000-000037110000}"/>
    <cellStyle name="Feeder Field 2 3 2 10 2 4" xfId="10974" xr:uid="{00000000-0005-0000-0000-000038110000}"/>
    <cellStyle name="Feeder Field 2 3 2 10 3" xfId="10975" xr:uid="{00000000-0005-0000-0000-000039110000}"/>
    <cellStyle name="Feeder Field 2 3 2 10 4" xfId="10976" xr:uid="{00000000-0005-0000-0000-00003A110000}"/>
    <cellStyle name="Feeder Field 2 3 2 11" xfId="761" xr:uid="{00000000-0005-0000-0000-00003B110000}"/>
    <cellStyle name="Feeder Field 2 3 2 11 2" xfId="10977" xr:uid="{00000000-0005-0000-0000-00003C110000}"/>
    <cellStyle name="Feeder Field 2 3 2 11 2 2" xfId="10978" xr:uid="{00000000-0005-0000-0000-00003D110000}"/>
    <cellStyle name="Feeder Field 2 3 2 11 2 3" xfId="10979" xr:uid="{00000000-0005-0000-0000-00003E110000}"/>
    <cellStyle name="Feeder Field 2 3 2 11 2 4" xfId="10980" xr:uid="{00000000-0005-0000-0000-00003F110000}"/>
    <cellStyle name="Feeder Field 2 3 2 11 3" xfId="10981" xr:uid="{00000000-0005-0000-0000-000040110000}"/>
    <cellStyle name="Feeder Field 2 3 2 11 4" xfId="10982" xr:uid="{00000000-0005-0000-0000-000041110000}"/>
    <cellStyle name="Feeder Field 2 3 2 12" xfId="762" xr:uid="{00000000-0005-0000-0000-000042110000}"/>
    <cellStyle name="Feeder Field 2 3 2 12 2" xfId="10983" xr:uid="{00000000-0005-0000-0000-000043110000}"/>
    <cellStyle name="Feeder Field 2 3 2 12 2 2" xfId="10984" xr:uid="{00000000-0005-0000-0000-000044110000}"/>
    <cellStyle name="Feeder Field 2 3 2 12 2 3" xfId="10985" xr:uid="{00000000-0005-0000-0000-000045110000}"/>
    <cellStyle name="Feeder Field 2 3 2 12 2 4" xfId="10986" xr:uid="{00000000-0005-0000-0000-000046110000}"/>
    <cellStyle name="Feeder Field 2 3 2 12 3" xfId="10987" xr:uid="{00000000-0005-0000-0000-000047110000}"/>
    <cellStyle name="Feeder Field 2 3 2 12 4" xfId="10988" xr:uid="{00000000-0005-0000-0000-000048110000}"/>
    <cellStyle name="Feeder Field 2 3 2 13" xfId="763" xr:uid="{00000000-0005-0000-0000-000049110000}"/>
    <cellStyle name="Feeder Field 2 3 2 13 2" xfId="10989" xr:uid="{00000000-0005-0000-0000-00004A110000}"/>
    <cellStyle name="Feeder Field 2 3 2 13 2 2" xfId="10990" xr:uid="{00000000-0005-0000-0000-00004B110000}"/>
    <cellStyle name="Feeder Field 2 3 2 13 2 3" xfId="10991" xr:uid="{00000000-0005-0000-0000-00004C110000}"/>
    <cellStyle name="Feeder Field 2 3 2 13 2 4" xfId="10992" xr:uid="{00000000-0005-0000-0000-00004D110000}"/>
    <cellStyle name="Feeder Field 2 3 2 13 3" xfId="10993" xr:uid="{00000000-0005-0000-0000-00004E110000}"/>
    <cellStyle name="Feeder Field 2 3 2 13 4" xfId="10994" xr:uid="{00000000-0005-0000-0000-00004F110000}"/>
    <cellStyle name="Feeder Field 2 3 2 14" xfId="764" xr:uid="{00000000-0005-0000-0000-000050110000}"/>
    <cellStyle name="Feeder Field 2 3 2 14 2" xfId="10995" xr:uid="{00000000-0005-0000-0000-000051110000}"/>
    <cellStyle name="Feeder Field 2 3 2 14 2 2" xfId="10996" xr:uid="{00000000-0005-0000-0000-000052110000}"/>
    <cellStyle name="Feeder Field 2 3 2 14 2 3" xfId="10997" xr:uid="{00000000-0005-0000-0000-000053110000}"/>
    <cellStyle name="Feeder Field 2 3 2 14 2 4" xfId="10998" xr:uid="{00000000-0005-0000-0000-000054110000}"/>
    <cellStyle name="Feeder Field 2 3 2 14 3" xfId="10999" xr:uid="{00000000-0005-0000-0000-000055110000}"/>
    <cellStyle name="Feeder Field 2 3 2 14 4" xfId="11000" xr:uid="{00000000-0005-0000-0000-000056110000}"/>
    <cellStyle name="Feeder Field 2 3 2 15" xfId="765" xr:uid="{00000000-0005-0000-0000-000057110000}"/>
    <cellStyle name="Feeder Field 2 3 2 15 2" xfId="11001" xr:uid="{00000000-0005-0000-0000-000058110000}"/>
    <cellStyle name="Feeder Field 2 3 2 15 2 2" xfId="11002" xr:uid="{00000000-0005-0000-0000-000059110000}"/>
    <cellStyle name="Feeder Field 2 3 2 15 2 3" xfId="11003" xr:uid="{00000000-0005-0000-0000-00005A110000}"/>
    <cellStyle name="Feeder Field 2 3 2 15 2 4" xfId="11004" xr:uid="{00000000-0005-0000-0000-00005B110000}"/>
    <cellStyle name="Feeder Field 2 3 2 15 3" xfId="11005" xr:uid="{00000000-0005-0000-0000-00005C110000}"/>
    <cellStyle name="Feeder Field 2 3 2 15 4" xfId="11006" xr:uid="{00000000-0005-0000-0000-00005D110000}"/>
    <cellStyle name="Feeder Field 2 3 2 16" xfId="766" xr:uid="{00000000-0005-0000-0000-00005E110000}"/>
    <cellStyle name="Feeder Field 2 3 2 16 2" xfId="11007" xr:uid="{00000000-0005-0000-0000-00005F110000}"/>
    <cellStyle name="Feeder Field 2 3 2 16 2 2" xfId="11008" xr:uid="{00000000-0005-0000-0000-000060110000}"/>
    <cellStyle name="Feeder Field 2 3 2 16 2 3" xfId="11009" xr:uid="{00000000-0005-0000-0000-000061110000}"/>
    <cellStyle name="Feeder Field 2 3 2 16 2 4" xfId="11010" xr:uid="{00000000-0005-0000-0000-000062110000}"/>
    <cellStyle name="Feeder Field 2 3 2 16 3" xfId="11011" xr:uid="{00000000-0005-0000-0000-000063110000}"/>
    <cellStyle name="Feeder Field 2 3 2 16 4" xfId="11012" xr:uid="{00000000-0005-0000-0000-000064110000}"/>
    <cellStyle name="Feeder Field 2 3 2 17" xfId="767" xr:uid="{00000000-0005-0000-0000-000065110000}"/>
    <cellStyle name="Feeder Field 2 3 2 17 2" xfId="11013" xr:uid="{00000000-0005-0000-0000-000066110000}"/>
    <cellStyle name="Feeder Field 2 3 2 17 2 2" xfId="11014" xr:uid="{00000000-0005-0000-0000-000067110000}"/>
    <cellStyle name="Feeder Field 2 3 2 17 2 3" xfId="11015" xr:uid="{00000000-0005-0000-0000-000068110000}"/>
    <cellStyle name="Feeder Field 2 3 2 17 2 4" xfId="11016" xr:uid="{00000000-0005-0000-0000-000069110000}"/>
    <cellStyle name="Feeder Field 2 3 2 17 3" xfId="11017" xr:uid="{00000000-0005-0000-0000-00006A110000}"/>
    <cellStyle name="Feeder Field 2 3 2 17 4" xfId="11018" xr:uid="{00000000-0005-0000-0000-00006B110000}"/>
    <cellStyle name="Feeder Field 2 3 2 18" xfId="768" xr:uid="{00000000-0005-0000-0000-00006C110000}"/>
    <cellStyle name="Feeder Field 2 3 2 18 2" xfId="11019" xr:uid="{00000000-0005-0000-0000-00006D110000}"/>
    <cellStyle name="Feeder Field 2 3 2 18 2 2" xfId="11020" xr:uid="{00000000-0005-0000-0000-00006E110000}"/>
    <cellStyle name="Feeder Field 2 3 2 18 2 3" xfId="11021" xr:uid="{00000000-0005-0000-0000-00006F110000}"/>
    <cellStyle name="Feeder Field 2 3 2 18 2 4" xfId="11022" xr:uid="{00000000-0005-0000-0000-000070110000}"/>
    <cellStyle name="Feeder Field 2 3 2 18 3" xfId="11023" xr:uid="{00000000-0005-0000-0000-000071110000}"/>
    <cellStyle name="Feeder Field 2 3 2 18 4" xfId="11024" xr:uid="{00000000-0005-0000-0000-000072110000}"/>
    <cellStyle name="Feeder Field 2 3 2 19" xfId="769" xr:uid="{00000000-0005-0000-0000-000073110000}"/>
    <cellStyle name="Feeder Field 2 3 2 19 2" xfId="11025" xr:uid="{00000000-0005-0000-0000-000074110000}"/>
    <cellStyle name="Feeder Field 2 3 2 19 2 2" xfId="11026" xr:uid="{00000000-0005-0000-0000-000075110000}"/>
    <cellStyle name="Feeder Field 2 3 2 19 2 3" xfId="11027" xr:uid="{00000000-0005-0000-0000-000076110000}"/>
    <cellStyle name="Feeder Field 2 3 2 19 2 4" xfId="11028" xr:uid="{00000000-0005-0000-0000-000077110000}"/>
    <cellStyle name="Feeder Field 2 3 2 19 3" xfId="11029" xr:uid="{00000000-0005-0000-0000-000078110000}"/>
    <cellStyle name="Feeder Field 2 3 2 19 4" xfId="11030" xr:uid="{00000000-0005-0000-0000-000079110000}"/>
    <cellStyle name="Feeder Field 2 3 2 2" xfId="770" xr:uid="{00000000-0005-0000-0000-00007A110000}"/>
    <cellStyle name="Feeder Field 2 3 2 2 2" xfId="11031" xr:uid="{00000000-0005-0000-0000-00007B110000}"/>
    <cellStyle name="Feeder Field 2 3 2 2 2 2" xfId="11032" xr:uid="{00000000-0005-0000-0000-00007C110000}"/>
    <cellStyle name="Feeder Field 2 3 2 2 2 3" xfId="11033" xr:uid="{00000000-0005-0000-0000-00007D110000}"/>
    <cellStyle name="Feeder Field 2 3 2 2 2 4" xfId="11034" xr:uid="{00000000-0005-0000-0000-00007E110000}"/>
    <cellStyle name="Feeder Field 2 3 2 2 3" xfId="11035" xr:uid="{00000000-0005-0000-0000-00007F110000}"/>
    <cellStyle name="Feeder Field 2 3 2 2 4" xfId="11036" xr:uid="{00000000-0005-0000-0000-000080110000}"/>
    <cellStyle name="Feeder Field 2 3 2 20" xfId="771" xr:uid="{00000000-0005-0000-0000-000081110000}"/>
    <cellStyle name="Feeder Field 2 3 2 20 2" xfId="11037" xr:uid="{00000000-0005-0000-0000-000082110000}"/>
    <cellStyle name="Feeder Field 2 3 2 20 2 2" xfId="11038" xr:uid="{00000000-0005-0000-0000-000083110000}"/>
    <cellStyle name="Feeder Field 2 3 2 20 2 3" xfId="11039" xr:uid="{00000000-0005-0000-0000-000084110000}"/>
    <cellStyle name="Feeder Field 2 3 2 20 2 4" xfId="11040" xr:uid="{00000000-0005-0000-0000-000085110000}"/>
    <cellStyle name="Feeder Field 2 3 2 20 3" xfId="11041" xr:uid="{00000000-0005-0000-0000-000086110000}"/>
    <cellStyle name="Feeder Field 2 3 2 20 4" xfId="11042" xr:uid="{00000000-0005-0000-0000-000087110000}"/>
    <cellStyle name="Feeder Field 2 3 2 21" xfId="772" xr:uid="{00000000-0005-0000-0000-000088110000}"/>
    <cellStyle name="Feeder Field 2 3 2 21 2" xfId="11043" xr:uid="{00000000-0005-0000-0000-000089110000}"/>
    <cellStyle name="Feeder Field 2 3 2 21 2 2" xfId="11044" xr:uid="{00000000-0005-0000-0000-00008A110000}"/>
    <cellStyle name="Feeder Field 2 3 2 21 2 3" xfId="11045" xr:uid="{00000000-0005-0000-0000-00008B110000}"/>
    <cellStyle name="Feeder Field 2 3 2 21 2 4" xfId="11046" xr:uid="{00000000-0005-0000-0000-00008C110000}"/>
    <cellStyle name="Feeder Field 2 3 2 21 3" xfId="11047" xr:uid="{00000000-0005-0000-0000-00008D110000}"/>
    <cellStyle name="Feeder Field 2 3 2 21 4" xfId="11048" xr:uid="{00000000-0005-0000-0000-00008E110000}"/>
    <cellStyle name="Feeder Field 2 3 2 22" xfId="773" xr:uid="{00000000-0005-0000-0000-00008F110000}"/>
    <cellStyle name="Feeder Field 2 3 2 22 2" xfId="11049" xr:uid="{00000000-0005-0000-0000-000090110000}"/>
    <cellStyle name="Feeder Field 2 3 2 22 2 2" xfId="11050" xr:uid="{00000000-0005-0000-0000-000091110000}"/>
    <cellStyle name="Feeder Field 2 3 2 22 2 3" xfId="11051" xr:uid="{00000000-0005-0000-0000-000092110000}"/>
    <cellStyle name="Feeder Field 2 3 2 22 2 4" xfId="11052" xr:uid="{00000000-0005-0000-0000-000093110000}"/>
    <cellStyle name="Feeder Field 2 3 2 22 3" xfId="11053" xr:uid="{00000000-0005-0000-0000-000094110000}"/>
    <cellStyle name="Feeder Field 2 3 2 22 4" xfId="11054" xr:uid="{00000000-0005-0000-0000-000095110000}"/>
    <cellStyle name="Feeder Field 2 3 2 23" xfId="774" xr:uid="{00000000-0005-0000-0000-000096110000}"/>
    <cellStyle name="Feeder Field 2 3 2 23 2" xfId="11055" xr:uid="{00000000-0005-0000-0000-000097110000}"/>
    <cellStyle name="Feeder Field 2 3 2 23 2 2" xfId="11056" xr:uid="{00000000-0005-0000-0000-000098110000}"/>
    <cellStyle name="Feeder Field 2 3 2 23 2 3" xfId="11057" xr:uid="{00000000-0005-0000-0000-000099110000}"/>
    <cellStyle name="Feeder Field 2 3 2 23 2 4" xfId="11058" xr:uid="{00000000-0005-0000-0000-00009A110000}"/>
    <cellStyle name="Feeder Field 2 3 2 23 3" xfId="11059" xr:uid="{00000000-0005-0000-0000-00009B110000}"/>
    <cellStyle name="Feeder Field 2 3 2 23 4" xfId="11060" xr:uid="{00000000-0005-0000-0000-00009C110000}"/>
    <cellStyle name="Feeder Field 2 3 2 24" xfId="775" xr:uid="{00000000-0005-0000-0000-00009D110000}"/>
    <cellStyle name="Feeder Field 2 3 2 24 2" xfId="11061" xr:uid="{00000000-0005-0000-0000-00009E110000}"/>
    <cellStyle name="Feeder Field 2 3 2 24 2 2" xfId="11062" xr:uid="{00000000-0005-0000-0000-00009F110000}"/>
    <cellStyle name="Feeder Field 2 3 2 24 2 3" xfId="11063" xr:uid="{00000000-0005-0000-0000-0000A0110000}"/>
    <cellStyle name="Feeder Field 2 3 2 24 2 4" xfId="11064" xr:uid="{00000000-0005-0000-0000-0000A1110000}"/>
    <cellStyle name="Feeder Field 2 3 2 24 3" xfId="11065" xr:uid="{00000000-0005-0000-0000-0000A2110000}"/>
    <cellStyle name="Feeder Field 2 3 2 24 4" xfId="11066" xr:uid="{00000000-0005-0000-0000-0000A3110000}"/>
    <cellStyle name="Feeder Field 2 3 2 25" xfId="776" xr:uid="{00000000-0005-0000-0000-0000A4110000}"/>
    <cellStyle name="Feeder Field 2 3 2 25 2" xfId="11067" xr:uid="{00000000-0005-0000-0000-0000A5110000}"/>
    <cellStyle name="Feeder Field 2 3 2 25 2 2" xfId="11068" xr:uid="{00000000-0005-0000-0000-0000A6110000}"/>
    <cellStyle name="Feeder Field 2 3 2 25 2 3" xfId="11069" xr:uid="{00000000-0005-0000-0000-0000A7110000}"/>
    <cellStyle name="Feeder Field 2 3 2 25 2 4" xfId="11070" xr:uid="{00000000-0005-0000-0000-0000A8110000}"/>
    <cellStyle name="Feeder Field 2 3 2 25 3" xfId="11071" xr:uid="{00000000-0005-0000-0000-0000A9110000}"/>
    <cellStyle name="Feeder Field 2 3 2 25 4" xfId="11072" xr:uid="{00000000-0005-0000-0000-0000AA110000}"/>
    <cellStyle name="Feeder Field 2 3 2 26" xfId="777" xr:uid="{00000000-0005-0000-0000-0000AB110000}"/>
    <cellStyle name="Feeder Field 2 3 2 26 2" xfId="11073" xr:uid="{00000000-0005-0000-0000-0000AC110000}"/>
    <cellStyle name="Feeder Field 2 3 2 26 2 2" xfId="11074" xr:uid="{00000000-0005-0000-0000-0000AD110000}"/>
    <cellStyle name="Feeder Field 2 3 2 26 2 3" xfId="11075" xr:uid="{00000000-0005-0000-0000-0000AE110000}"/>
    <cellStyle name="Feeder Field 2 3 2 26 2 4" xfId="11076" xr:uid="{00000000-0005-0000-0000-0000AF110000}"/>
    <cellStyle name="Feeder Field 2 3 2 26 3" xfId="11077" xr:uid="{00000000-0005-0000-0000-0000B0110000}"/>
    <cellStyle name="Feeder Field 2 3 2 26 4" xfId="11078" xr:uid="{00000000-0005-0000-0000-0000B1110000}"/>
    <cellStyle name="Feeder Field 2 3 2 27" xfId="778" xr:uid="{00000000-0005-0000-0000-0000B2110000}"/>
    <cellStyle name="Feeder Field 2 3 2 27 2" xfId="11079" xr:uid="{00000000-0005-0000-0000-0000B3110000}"/>
    <cellStyle name="Feeder Field 2 3 2 27 2 2" xfId="11080" xr:uid="{00000000-0005-0000-0000-0000B4110000}"/>
    <cellStyle name="Feeder Field 2 3 2 27 2 3" xfId="11081" xr:uid="{00000000-0005-0000-0000-0000B5110000}"/>
    <cellStyle name="Feeder Field 2 3 2 27 2 4" xfId="11082" xr:uid="{00000000-0005-0000-0000-0000B6110000}"/>
    <cellStyle name="Feeder Field 2 3 2 27 3" xfId="11083" xr:uid="{00000000-0005-0000-0000-0000B7110000}"/>
    <cellStyle name="Feeder Field 2 3 2 27 4" xfId="11084" xr:uid="{00000000-0005-0000-0000-0000B8110000}"/>
    <cellStyle name="Feeder Field 2 3 2 28" xfId="779" xr:uid="{00000000-0005-0000-0000-0000B9110000}"/>
    <cellStyle name="Feeder Field 2 3 2 28 2" xfId="11085" xr:uid="{00000000-0005-0000-0000-0000BA110000}"/>
    <cellStyle name="Feeder Field 2 3 2 28 2 2" xfId="11086" xr:uid="{00000000-0005-0000-0000-0000BB110000}"/>
    <cellStyle name="Feeder Field 2 3 2 28 2 3" xfId="11087" xr:uid="{00000000-0005-0000-0000-0000BC110000}"/>
    <cellStyle name="Feeder Field 2 3 2 28 2 4" xfId="11088" xr:uid="{00000000-0005-0000-0000-0000BD110000}"/>
    <cellStyle name="Feeder Field 2 3 2 28 3" xfId="11089" xr:uid="{00000000-0005-0000-0000-0000BE110000}"/>
    <cellStyle name="Feeder Field 2 3 2 28 4" xfId="11090" xr:uid="{00000000-0005-0000-0000-0000BF110000}"/>
    <cellStyle name="Feeder Field 2 3 2 29" xfId="780" xr:uid="{00000000-0005-0000-0000-0000C0110000}"/>
    <cellStyle name="Feeder Field 2 3 2 29 2" xfId="11091" xr:uid="{00000000-0005-0000-0000-0000C1110000}"/>
    <cellStyle name="Feeder Field 2 3 2 29 2 2" xfId="11092" xr:uid="{00000000-0005-0000-0000-0000C2110000}"/>
    <cellStyle name="Feeder Field 2 3 2 29 2 3" xfId="11093" xr:uid="{00000000-0005-0000-0000-0000C3110000}"/>
    <cellStyle name="Feeder Field 2 3 2 29 2 4" xfId="11094" xr:uid="{00000000-0005-0000-0000-0000C4110000}"/>
    <cellStyle name="Feeder Field 2 3 2 29 3" xfId="11095" xr:uid="{00000000-0005-0000-0000-0000C5110000}"/>
    <cellStyle name="Feeder Field 2 3 2 29 4" xfId="11096" xr:uid="{00000000-0005-0000-0000-0000C6110000}"/>
    <cellStyle name="Feeder Field 2 3 2 3" xfId="781" xr:uid="{00000000-0005-0000-0000-0000C7110000}"/>
    <cellStyle name="Feeder Field 2 3 2 3 2" xfId="11097" xr:uid="{00000000-0005-0000-0000-0000C8110000}"/>
    <cellStyle name="Feeder Field 2 3 2 3 2 2" xfId="11098" xr:uid="{00000000-0005-0000-0000-0000C9110000}"/>
    <cellStyle name="Feeder Field 2 3 2 3 2 3" xfId="11099" xr:uid="{00000000-0005-0000-0000-0000CA110000}"/>
    <cellStyle name="Feeder Field 2 3 2 3 2 4" xfId="11100" xr:uid="{00000000-0005-0000-0000-0000CB110000}"/>
    <cellStyle name="Feeder Field 2 3 2 3 3" xfId="11101" xr:uid="{00000000-0005-0000-0000-0000CC110000}"/>
    <cellStyle name="Feeder Field 2 3 2 3 4" xfId="11102" xr:uid="{00000000-0005-0000-0000-0000CD110000}"/>
    <cellStyle name="Feeder Field 2 3 2 30" xfId="782" xr:uid="{00000000-0005-0000-0000-0000CE110000}"/>
    <cellStyle name="Feeder Field 2 3 2 30 2" xfId="11103" xr:uid="{00000000-0005-0000-0000-0000CF110000}"/>
    <cellStyle name="Feeder Field 2 3 2 30 2 2" xfId="11104" xr:uid="{00000000-0005-0000-0000-0000D0110000}"/>
    <cellStyle name="Feeder Field 2 3 2 30 2 3" xfId="11105" xr:uid="{00000000-0005-0000-0000-0000D1110000}"/>
    <cellStyle name="Feeder Field 2 3 2 30 2 4" xfId="11106" xr:uid="{00000000-0005-0000-0000-0000D2110000}"/>
    <cellStyle name="Feeder Field 2 3 2 30 3" xfId="11107" xr:uid="{00000000-0005-0000-0000-0000D3110000}"/>
    <cellStyle name="Feeder Field 2 3 2 30 4" xfId="11108" xr:uid="{00000000-0005-0000-0000-0000D4110000}"/>
    <cellStyle name="Feeder Field 2 3 2 31" xfId="783" xr:uid="{00000000-0005-0000-0000-0000D5110000}"/>
    <cellStyle name="Feeder Field 2 3 2 31 2" xfId="11109" xr:uid="{00000000-0005-0000-0000-0000D6110000}"/>
    <cellStyle name="Feeder Field 2 3 2 31 2 2" xfId="11110" xr:uid="{00000000-0005-0000-0000-0000D7110000}"/>
    <cellStyle name="Feeder Field 2 3 2 31 2 3" xfId="11111" xr:uid="{00000000-0005-0000-0000-0000D8110000}"/>
    <cellStyle name="Feeder Field 2 3 2 31 2 4" xfId="11112" xr:uid="{00000000-0005-0000-0000-0000D9110000}"/>
    <cellStyle name="Feeder Field 2 3 2 31 3" xfId="11113" xr:uid="{00000000-0005-0000-0000-0000DA110000}"/>
    <cellStyle name="Feeder Field 2 3 2 31 4" xfId="11114" xr:uid="{00000000-0005-0000-0000-0000DB110000}"/>
    <cellStyle name="Feeder Field 2 3 2 32" xfId="784" xr:uid="{00000000-0005-0000-0000-0000DC110000}"/>
    <cellStyle name="Feeder Field 2 3 2 32 2" xfId="11115" xr:uid="{00000000-0005-0000-0000-0000DD110000}"/>
    <cellStyle name="Feeder Field 2 3 2 32 2 2" xfId="11116" xr:uid="{00000000-0005-0000-0000-0000DE110000}"/>
    <cellStyle name="Feeder Field 2 3 2 32 2 3" xfId="11117" xr:uid="{00000000-0005-0000-0000-0000DF110000}"/>
    <cellStyle name="Feeder Field 2 3 2 32 2 4" xfId="11118" xr:uid="{00000000-0005-0000-0000-0000E0110000}"/>
    <cellStyle name="Feeder Field 2 3 2 32 3" xfId="11119" xr:uid="{00000000-0005-0000-0000-0000E1110000}"/>
    <cellStyle name="Feeder Field 2 3 2 32 4" xfId="11120" xr:uid="{00000000-0005-0000-0000-0000E2110000}"/>
    <cellStyle name="Feeder Field 2 3 2 33" xfId="785" xr:uid="{00000000-0005-0000-0000-0000E3110000}"/>
    <cellStyle name="Feeder Field 2 3 2 33 2" xfId="11121" xr:uid="{00000000-0005-0000-0000-0000E4110000}"/>
    <cellStyle name="Feeder Field 2 3 2 33 2 2" xfId="11122" xr:uid="{00000000-0005-0000-0000-0000E5110000}"/>
    <cellStyle name="Feeder Field 2 3 2 33 2 3" xfId="11123" xr:uid="{00000000-0005-0000-0000-0000E6110000}"/>
    <cellStyle name="Feeder Field 2 3 2 33 2 4" xfId="11124" xr:uid="{00000000-0005-0000-0000-0000E7110000}"/>
    <cellStyle name="Feeder Field 2 3 2 33 3" xfId="11125" xr:uid="{00000000-0005-0000-0000-0000E8110000}"/>
    <cellStyle name="Feeder Field 2 3 2 33 4" xfId="11126" xr:uid="{00000000-0005-0000-0000-0000E9110000}"/>
    <cellStyle name="Feeder Field 2 3 2 34" xfId="786" xr:uid="{00000000-0005-0000-0000-0000EA110000}"/>
    <cellStyle name="Feeder Field 2 3 2 34 2" xfId="11127" xr:uid="{00000000-0005-0000-0000-0000EB110000}"/>
    <cellStyle name="Feeder Field 2 3 2 34 2 2" xfId="11128" xr:uid="{00000000-0005-0000-0000-0000EC110000}"/>
    <cellStyle name="Feeder Field 2 3 2 34 2 3" xfId="11129" xr:uid="{00000000-0005-0000-0000-0000ED110000}"/>
    <cellStyle name="Feeder Field 2 3 2 34 2 4" xfId="11130" xr:uid="{00000000-0005-0000-0000-0000EE110000}"/>
    <cellStyle name="Feeder Field 2 3 2 34 3" xfId="11131" xr:uid="{00000000-0005-0000-0000-0000EF110000}"/>
    <cellStyle name="Feeder Field 2 3 2 34 4" xfId="11132" xr:uid="{00000000-0005-0000-0000-0000F0110000}"/>
    <cellStyle name="Feeder Field 2 3 2 35" xfId="787" xr:uid="{00000000-0005-0000-0000-0000F1110000}"/>
    <cellStyle name="Feeder Field 2 3 2 35 2" xfId="11133" xr:uid="{00000000-0005-0000-0000-0000F2110000}"/>
    <cellStyle name="Feeder Field 2 3 2 35 2 2" xfId="11134" xr:uid="{00000000-0005-0000-0000-0000F3110000}"/>
    <cellStyle name="Feeder Field 2 3 2 35 2 3" xfId="11135" xr:uid="{00000000-0005-0000-0000-0000F4110000}"/>
    <cellStyle name="Feeder Field 2 3 2 35 2 4" xfId="11136" xr:uid="{00000000-0005-0000-0000-0000F5110000}"/>
    <cellStyle name="Feeder Field 2 3 2 35 3" xfId="11137" xr:uid="{00000000-0005-0000-0000-0000F6110000}"/>
    <cellStyle name="Feeder Field 2 3 2 35 4" xfId="11138" xr:uid="{00000000-0005-0000-0000-0000F7110000}"/>
    <cellStyle name="Feeder Field 2 3 2 36" xfId="788" xr:uid="{00000000-0005-0000-0000-0000F8110000}"/>
    <cellStyle name="Feeder Field 2 3 2 36 2" xfId="11139" xr:uid="{00000000-0005-0000-0000-0000F9110000}"/>
    <cellStyle name="Feeder Field 2 3 2 36 2 2" xfId="11140" xr:uid="{00000000-0005-0000-0000-0000FA110000}"/>
    <cellStyle name="Feeder Field 2 3 2 36 2 3" xfId="11141" xr:uid="{00000000-0005-0000-0000-0000FB110000}"/>
    <cellStyle name="Feeder Field 2 3 2 36 2 4" xfId="11142" xr:uid="{00000000-0005-0000-0000-0000FC110000}"/>
    <cellStyle name="Feeder Field 2 3 2 36 3" xfId="11143" xr:uid="{00000000-0005-0000-0000-0000FD110000}"/>
    <cellStyle name="Feeder Field 2 3 2 36 4" xfId="11144" xr:uid="{00000000-0005-0000-0000-0000FE110000}"/>
    <cellStyle name="Feeder Field 2 3 2 37" xfId="789" xr:uid="{00000000-0005-0000-0000-0000FF110000}"/>
    <cellStyle name="Feeder Field 2 3 2 37 2" xfId="11145" xr:uid="{00000000-0005-0000-0000-000000120000}"/>
    <cellStyle name="Feeder Field 2 3 2 37 2 2" xfId="11146" xr:uid="{00000000-0005-0000-0000-000001120000}"/>
    <cellStyle name="Feeder Field 2 3 2 37 2 3" xfId="11147" xr:uid="{00000000-0005-0000-0000-000002120000}"/>
    <cellStyle name="Feeder Field 2 3 2 37 2 4" xfId="11148" xr:uid="{00000000-0005-0000-0000-000003120000}"/>
    <cellStyle name="Feeder Field 2 3 2 37 3" xfId="11149" xr:uid="{00000000-0005-0000-0000-000004120000}"/>
    <cellStyle name="Feeder Field 2 3 2 37 4" xfId="11150" xr:uid="{00000000-0005-0000-0000-000005120000}"/>
    <cellStyle name="Feeder Field 2 3 2 38" xfId="790" xr:uid="{00000000-0005-0000-0000-000006120000}"/>
    <cellStyle name="Feeder Field 2 3 2 38 2" xfId="11151" xr:uid="{00000000-0005-0000-0000-000007120000}"/>
    <cellStyle name="Feeder Field 2 3 2 38 2 2" xfId="11152" xr:uid="{00000000-0005-0000-0000-000008120000}"/>
    <cellStyle name="Feeder Field 2 3 2 38 2 3" xfId="11153" xr:uid="{00000000-0005-0000-0000-000009120000}"/>
    <cellStyle name="Feeder Field 2 3 2 38 2 4" xfId="11154" xr:uid="{00000000-0005-0000-0000-00000A120000}"/>
    <cellStyle name="Feeder Field 2 3 2 38 3" xfId="11155" xr:uid="{00000000-0005-0000-0000-00000B120000}"/>
    <cellStyle name="Feeder Field 2 3 2 38 4" xfId="11156" xr:uid="{00000000-0005-0000-0000-00000C120000}"/>
    <cellStyle name="Feeder Field 2 3 2 39" xfId="791" xr:uid="{00000000-0005-0000-0000-00000D120000}"/>
    <cellStyle name="Feeder Field 2 3 2 39 2" xfId="11157" xr:uid="{00000000-0005-0000-0000-00000E120000}"/>
    <cellStyle name="Feeder Field 2 3 2 39 2 2" xfId="11158" xr:uid="{00000000-0005-0000-0000-00000F120000}"/>
    <cellStyle name="Feeder Field 2 3 2 39 2 3" xfId="11159" xr:uid="{00000000-0005-0000-0000-000010120000}"/>
    <cellStyle name="Feeder Field 2 3 2 39 2 4" xfId="11160" xr:uid="{00000000-0005-0000-0000-000011120000}"/>
    <cellStyle name="Feeder Field 2 3 2 39 3" xfId="11161" xr:uid="{00000000-0005-0000-0000-000012120000}"/>
    <cellStyle name="Feeder Field 2 3 2 39 4" xfId="11162" xr:uid="{00000000-0005-0000-0000-000013120000}"/>
    <cellStyle name="Feeder Field 2 3 2 4" xfId="792" xr:uid="{00000000-0005-0000-0000-000014120000}"/>
    <cellStyle name="Feeder Field 2 3 2 4 2" xfId="11163" xr:uid="{00000000-0005-0000-0000-000015120000}"/>
    <cellStyle name="Feeder Field 2 3 2 4 2 2" xfId="11164" xr:uid="{00000000-0005-0000-0000-000016120000}"/>
    <cellStyle name="Feeder Field 2 3 2 4 2 3" xfId="11165" xr:uid="{00000000-0005-0000-0000-000017120000}"/>
    <cellStyle name="Feeder Field 2 3 2 4 2 4" xfId="11166" xr:uid="{00000000-0005-0000-0000-000018120000}"/>
    <cellStyle name="Feeder Field 2 3 2 4 3" xfId="11167" xr:uid="{00000000-0005-0000-0000-000019120000}"/>
    <cellStyle name="Feeder Field 2 3 2 4 4" xfId="11168" xr:uid="{00000000-0005-0000-0000-00001A120000}"/>
    <cellStyle name="Feeder Field 2 3 2 40" xfId="793" xr:uid="{00000000-0005-0000-0000-00001B120000}"/>
    <cellStyle name="Feeder Field 2 3 2 40 2" xfId="11169" xr:uid="{00000000-0005-0000-0000-00001C120000}"/>
    <cellStyle name="Feeder Field 2 3 2 40 2 2" xfId="11170" xr:uid="{00000000-0005-0000-0000-00001D120000}"/>
    <cellStyle name="Feeder Field 2 3 2 40 2 3" xfId="11171" xr:uid="{00000000-0005-0000-0000-00001E120000}"/>
    <cellStyle name="Feeder Field 2 3 2 40 2 4" xfId="11172" xr:uid="{00000000-0005-0000-0000-00001F120000}"/>
    <cellStyle name="Feeder Field 2 3 2 40 3" xfId="11173" xr:uid="{00000000-0005-0000-0000-000020120000}"/>
    <cellStyle name="Feeder Field 2 3 2 40 4" xfId="11174" xr:uid="{00000000-0005-0000-0000-000021120000}"/>
    <cellStyle name="Feeder Field 2 3 2 41" xfId="794" xr:uid="{00000000-0005-0000-0000-000022120000}"/>
    <cellStyle name="Feeder Field 2 3 2 41 2" xfId="11175" xr:uid="{00000000-0005-0000-0000-000023120000}"/>
    <cellStyle name="Feeder Field 2 3 2 41 2 2" xfId="11176" xr:uid="{00000000-0005-0000-0000-000024120000}"/>
    <cellStyle name="Feeder Field 2 3 2 41 2 3" xfId="11177" xr:uid="{00000000-0005-0000-0000-000025120000}"/>
    <cellStyle name="Feeder Field 2 3 2 41 2 4" xfId="11178" xr:uid="{00000000-0005-0000-0000-000026120000}"/>
    <cellStyle name="Feeder Field 2 3 2 41 3" xfId="11179" xr:uid="{00000000-0005-0000-0000-000027120000}"/>
    <cellStyle name="Feeder Field 2 3 2 41 4" xfId="11180" xr:uid="{00000000-0005-0000-0000-000028120000}"/>
    <cellStyle name="Feeder Field 2 3 2 42" xfId="795" xr:uid="{00000000-0005-0000-0000-000029120000}"/>
    <cellStyle name="Feeder Field 2 3 2 42 2" xfId="11181" xr:uid="{00000000-0005-0000-0000-00002A120000}"/>
    <cellStyle name="Feeder Field 2 3 2 42 2 2" xfId="11182" xr:uid="{00000000-0005-0000-0000-00002B120000}"/>
    <cellStyle name="Feeder Field 2 3 2 42 2 3" xfId="11183" xr:uid="{00000000-0005-0000-0000-00002C120000}"/>
    <cellStyle name="Feeder Field 2 3 2 42 2 4" xfId="11184" xr:uid="{00000000-0005-0000-0000-00002D120000}"/>
    <cellStyle name="Feeder Field 2 3 2 42 3" xfId="11185" xr:uid="{00000000-0005-0000-0000-00002E120000}"/>
    <cellStyle name="Feeder Field 2 3 2 42 4" xfId="11186" xr:uid="{00000000-0005-0000-0000-00002F120000}"/>
    <cellStyle name="Feeder Field 2 3 2 43" xfId="796" xr:uid="{00000000-0005-0000-0000-000030120000}"/>
    <cellStyle name="Feeder Field 2 3 2 43 2" xfId="11187" xr:uid="{00000000-0005-0000-0000-000031120000}"/>
    <cellStyle name="Feeder Field 2 3 2 43 2 2" xfId="11188" xr:uid="{00000000-0005-0000-0000-000032120000}"/>
    <cellStyle name="Feeder Field 2 3 2 43 2 3" xfId="11189" xr:uid="{00000000-0005-0000-0000-000033120000}"/>
    <cellStyle name="Feeder Field 2 3 2 43 2 4" xfId="11190" xr:uid="{00000000-0005-0000-0000-000034120000}"/>
    <cellStyle name="Feeder Field 2 3 2 43 3" xfId="11191" xr:uid="{00000000-0005-0000-0000-000035120000}"/>
    <cellStyle name="Feeder Field 2 3 2 43 4" xfId="11192" xr:uid="{00000000-0005-0000-0000-000036120000}"/>
    <cellStyle name="Feeder Field 2 3 2 44" xfId="797" xr:uid="{00000000-0005-0000-0000-000037120000}"/>
    <cellStyle name="Feeder Field 2 3 2 44 2" xfId="11193" xr:uid="{00000000-0005-0000-0000-000038120000}"/>
    <cellStyle name="Feeder Field 2 3 2 44 2 2" xfId="11194" xr:uid="{00000000-0005-0000-0000-000039120000}"/>
    <cellStyle name="Feeder Field 2 3 2 44 2 3" xfId="11195" xr:uid="{00000000-0005-0000-0000-00003A120000}"/>
    <cellStyle name="Feeder Field 2 3 2 44 2 4" xfId="11196" xr:uid="{00000000-0005-0000-0000-00003B120000}"/>
    <cellStyle name="Feeder Field 2 3 2 44 3" xfId="11197" xr:uid="{00000000-0005-0000-0000-00003C120000}"/>
    <cellStyle name="Feeder Field 2 3 2 44 4" xfId="11198" xr:uid="{00000000-0005-0000-0000-00003D120000}"/>
    <cellStyle name="Feeder Field 2 3 2 45" xfId="11199" xr:uid="{00000000-0005-0000-0000-00003E120000}"/>
    <cellStyle name="Feeder Field 2 3 2 45 2" xfId="11200" xr:uid="{00000000-0005-0000-0000-00003F120000}"/>
    <cellStyle name="Feeder Field 2 3 2 45 3" xfId="11201" xr:uid="{00000000-0005-0000-0000-000040120000}"/>
    <cellStyle name="Feeder Field 2 3 2 45 4" xfId="11202" xr:uid="{00000000-0005-0000-0000-000041120000}"/>
    <cellStyle name="Feeder Field 2 3 2 46" xfId="11203" xr:uid="{00000000-0005-0000-0000-000042120000}"/>
    <cellStyle name="Feeder Field 2 3 2 46 2" xfId="11204" xr:uid="{00000000-0005-0000-0000-000043120000}"/>
    <cellStyle name="Feeder Field 2 3 2 46 3" xfId="11205" xr:uid="{00000000-0005-0000-0000-000044120000}"/>
    <cellStyle name="Feeder Field 2 3 2 46 4" xfId="11206" xr:uid="{00000000-0005-0000-0000-000045120000}"/>
    <cellStyle name="Feeder Field 2 3 2 47" xfId="11207" xr:uid="{00000000-0005-0000-0000-000046120000}"/>
    <cellStyle name="Feeder Field 2 3 2 48" xfId="11208" xr:uid="{00000000-0005-0000-0000-000047120000}"/>
    <cellStyle name="Feeder Field 2 3 2 5" xfId="798" xr:uid="{00000000-0005-0000-0000-000048120000}"/>
    <cellStyle name="Feeder Field 2 3 2 5 2" xfId="11209" xr:uid="{00000000-0005-0000-0000-000049120000}"/>
    <cellStyle name="Feeder Field 2 3 2 5 2 2" xfId="11210" xr:uid="{00000000-0005-0000-0000-00004A120000}"/>
    <cellStyle name="Feeder Field 2 3 2 5 2 3" xfId="11211" xr:uid="{00000000-0005-0000-0000-00004B120000}"/>
    <cellStyle name="Feeder Field 2 3 2 5 2 4" xfId="11212" xr:uid="{00000000-0005-0000-0000-00004C120000}"/>
    <cellStyle name="Feeder Field 2 3 2 5 3" xfId="11213" xr:uid="{00000000-0005-0000-0000-00004D120000}"/>
    <cellStyle name="Feeder Field 2 3 2 5 4" xfId="11214" xr:uid="{00000000-0005-0000-0000-00004E120000}"/>
    <cellStyle name="Feeder Field 2 3 2 6" xfId="799" xr:uid="{00000000-0005-0000-0000-00004F120000}"/>
    <cellStyle name="Feeder Field 2 3 2 6 2" xfId="11215" xr:uid="{00000000-0005-0000-0000-000050120000}"/>
    <cellStyle name="Feeder Field 2 3 2 6 2 2" xfId="11216" xr:uid="{00000000-0005-0000-0000-000051120000}"/>
    <cellStyle name="Feeder Field 2 3 2 6 2 3" xfId="11217" xr:uid="{00000000-0005-0000-0000-000052120000}"/>
    <cellStyle name="Feeder Field 2 3 2 6 2 4" xfId="11218" xr:uid="{00000000-0005-0000-0000-000053120000}"/>
    <cellStyle name="Feeder Field 2 3 2 6 3" xfId="11219" xr:uid="{00000000-0005-0000-0000-000054120000}"/>
    <cellStyle name="Feeder Field 2 3 2 6 4" xfId="11220" xr:uid="{00000000-0005-0000-0000-000055120000}"/>
    <cellStyle name="Feeder Field 2 3 2 7" xfId="800" xr:uid="{00000000-0005-0000-0000-000056120000}"/>
    <cellStyle name="Feeder Field 2 3 2 7 2" xfId="11221" xr:uid="{00000000-0005-0000-0000-000057120000}"/>
    <cellStyle name="Feeder Field 2 3 2 7 2 2" xfId="11222" xr:uid="{00000000-0005-0000-0000-000058120000}"/>
    <cellStyle name="Feeder Field 2 3 2 7 2 3" xfId="11223" xr:uid="{00000000-0005-0000-0000-000059120000}"/>
    <cellStyle name="Feeder Field 2 3 2 7 2 4" xfId="11224" xr:uid="{00000000-0005-0000-0000-00005A120000}"/>
    <cellStyle name="Feeder Field 2 3 2 7 3" xfId="11225" xr:uid="{00000000-0005-0000-0000-00005B120000}"/>
    <cellStyle name="Feeder Field 2 3 2 7 4" xfId="11226" xr:uid="{00000000-0005-0000-0000-00005C120000}"/>
    <cellStyle name="Feeder Field 2 3 2 8" xfId="801" xr:uid="{00000000-0005-0000-0000-00005D120000}"/>
    <cellStyle name="Feeder Field 2 3 2 8 2" xfId="11227" xr:uid="{00000000-0005-0000-0000-00005E120000}"/>
    <cellStyle name="Feeder Field 2 3 2 8 2 2" xfId="11228" xr:uid="{00000000-0005-0000-0000-00005F120000}"/>
    <cellStyle name="Feeder Field 2 3 2 8 2 3" xfId="11229" xr:uid="{00000000-0005-0000-0000-000060120000}"/>
    <cellStyle name="Feeder Field 2 3 2 8 2 4" xfId="11230" xr:uid="{00000000-0005-0000-0000-000061120000}"/>
    <cellStyle name="Feeder Field 2 3 2 8 3" xfId="11231" xr:uid="{00000000-0005-0000-0000-000062120000}"/>
    <cellStyle name="Feeder Field 2 3 2 8 4" xfId="11232" xr:uid="{00000000-0005-0000-0000-000063120000}"/>
    <cellStyle name="Feeder Field 2 3 2 9" xfId="802" xr:uid="{00000000-0005-0000-0000-000064120000}"/>
    <cellStyle name="Feeder Field 2 3 2 9 2" xfId="11233" xr:uid="{00000000-0005-0000-0000-000065120000}"/>
    <cellStyle name="Feeder Field 2 3 2 9 2 2" xfId="11234" xr:uid="{00000000-0005-0000-0000-000066120000}"/>
    <cellStyle name="Feeder Field 2 3 2 9 2 3" xfId="11235" xr:uid="{00000000-0005-0000-0000-000067120000}"/>
    <cellStyle name="Feeder Field 2 3 2 9 2 4" xfId="11236" xr:uid="{00000000-0005-0000-0000-000068120000}"/>
    <cellStyle name="Feeder Field 2 3 2 9 3" xfId="11237" xr:uid="{00000000-0005-0000-0000-000069120000}"/>
    <cellStyle name="Feeder Field 2 3 2 9 4" xfId="11238" xr:uid="{00000000-0005-0000-0000-00006A120000}"/>
    <cellStyle name="Feeder Field 2 3 20" xfId="803" xr:uid="{00000000-0005-0000-0000-00006B120000}"/>
    <cellStyle name="Feeder Field 2 3 20 2" xfId="11239" xr:uid="{00000000-0005-0000-0000-00006C120000}"/>
    <cellStyle name="Feeder Field 2 3 20 2 2" xfId="11240" xr:uid="{00000000-0005-0000-0000-00006D120000}"/>
    <cellStyle name="Feeder Field 2 3 20 2 3" xfId="11241" xr:uid="{00000000-0005-0000-0000-00006E120000}"/>
    <cellStyle name="Feeder Field 2 3 20 2 4" xfId="11242" xr:uid="{00000000-0005-0000-0000-00006F120000}"/>
    <cellStyle name="Feeder Field 2 3 20 3" xfId="11243" xr:uid="{00000000-0005-0000-0000-000070120000}"/>
    <cellStyle name="Feeder Field 2 3 20 4" xfId="11244" xr:uid="{00000000-0005-0000-0000-000071120000}"/>
    <cellStyle name="Feeder Field 2 3 21" xfId="804" xr:uid="{00000000-0005-0000-0000-000072120000}"/>
    <cellStyle name="Feeder Field 2 3 21 2" xfId="11245" xr:uid="{00000000-0005-0000-0000-000073120000}"/>
    <cellStyle name="Feeder Field 2 3 21 2 2" xfId="11246" xr:uid="{00000000-0005-0000-0000-000074120000}"/>
    <cellStyle name="Feeder Field 2 3 21 2 3" xfId="11247" xr:uid="{00000000-0005-0000-0000-000075120000}"/>
    <cellStyle name="Feeder Field 2 3 21 2 4" xfId="11248" xr:uid="{00000000-0005-0000-0000-000076120000}"/>
    <cellStyle name="Feeder Field 2 3 21 3" xfId="11249" xr:uid="{00000000-0005-0000-0000-000077120000}"/>
    <cellStyle name="Feeder Field 2 3 21 4" xfId="11250" xr:uid="{00000000-0005-0000-0000-000078120000}"/>
    <cellStyle name="Feeder Field 2 3 22" xfId="805" xr:uid="{00000000-0005-0000-0000-000079120000}"/>
    <cellStyle name="Feeder Field 2 3 22 2" xfId="11251" xr:uid="{00000000-0005-0000-0000-00007A120000}"/>
    <cellStyle name="Feeder Field 2 3 22 2 2" xfId="11252" xr:uid="{00000000-0005-0000-0000-00007B120000}"/>
    <cellStyle name="Feeder Field 2 3 22 2 3" xfId="11253" xr:uid="{00000000-0005-0000-0000-00007C120000}"/>
    <cellStyle name="Feeder Field 2 3 22 2 4" xfId="11254" xr:uid="{00000000-0005-0000-0000-00007D120000}"/>
    <cellStyle name="Feeder Field 2 3 22 3" xfId="11255" xr:uid="{00000000-0005-0000-0000-00007E120000}"/>
    <cellStyle name="Feeder Field 2 3 22 4" xfId="11256" xr:uid="{00000000-0005-0000-0000-00007F120000}"/>
    <cellStyle name="Feeder Field 2 3 23" xfId="806" xr:uid="{00000000-0005-0000-0000-000080120000}"/>
    <cellStyle name="Feeder Field 2 3 23 2" xfId="11257" xr:uid="{00000000-0005-0000-0000-000081120000}"/>
    <cellStyle name="Feeder Field 2 3 23 2 2" xfId="11258" xr:uid="{00000000-0005-0000-0000-000082120000}"/>
    <cellStyle name="Feeder Field 2 3 23 2 3" xfId="11259" xr:uid="{00000000-0005-0000-0000-000083120000}"/>
    <cellStyle name="Feeder Field 2 3 23 2 4" xfId="11260" xr:uid="{00000000-0005-0000-0000-000084120000}"/>
    <cellStyle name="Feeder Field 2 3 23 3" xfId="11261" xr:uid="{00000000-0005-0000-0000-000085120000}"/>
    <cellStyle name="Feeder Field 2 3 23 4" xfId="11262" xr:uid="{00000000-0005-0000-0000-000086120000}"/>
    <cellStyle name="Feeder Field 2 3 24" xfId="807" xr:uid="{00000000-0005-0000-0000-000087120000}"/>
    <cellStyle name="Feeder Field 2 3 24 2" xfId="11263" xr:uid="{00000000-0005-0000-0000-000088120000}"/>
    <cellStyle name="Feeder Field 2 3 24 2 2" xfId="11264" xr:uid="{00000000-0005-0000-0000-000089120000}"/>
    <cellStyle name="Feeder Field 2 3 24 2 3" xfId="11265" xr:uid="{00000000-0005-0000-0000-00008A120000}"/>
    <cellStyle name="Feeder Field 2 3 24 2 4" xfId="11266" xr:uid="{00000000-0005-0000-0000-00008B120000}"/>
    <cellStyle name="Feeder Field 2 3 24 3" xfId="11267" xr:uid="{00000000-0005-0000-0000-00008C120000}"/>
    <cellStyle name="Feeder Field 2 3 24 4" xfId="11268" xr:uid="{00000000-0005-0000-0000-00008D120000}"/>
    <cellStyle name="Feeder Field 2 3 25" xfId="808" xr:uid="{00000000-0005-0000-0000-00008E120000}"/>
    <cellStyle name="Feeder Field 2 3 25 2" xfId="11269" xr:uid="{00000000-0005-0000-0000-00008F120000}"/>
    <cellStyle name="Feeder Field 2 3 25 2 2" xfId="11270" xr:uid="{00000000-0005-0000-0000-000090120000}"/>
    <cellStyle name="Feeder Field 2 3 25 2 3" xfId="11271" xr:uid="{00000000-0005-0000-0000-000091120000}"/>
    <cellStyle name="Feeder Field 2 3 25 2 4" xfId="11272" xr:uid="{00000000-0005-0000-0000-000092120000}"/>
    <cellStyle name="Feeder Field 2 3 25 3" xfId="11273" xr:uid="{00000000-0005-0000-0000-000093120000}"/>
    <cellStyle name="Feeder Field 2 3 25 4" xfId="11274" xr:uid="{00000000-0005-0000-0000-000094120000}"/>
    <cellStyle name="Feeder Field 2 3 26" xfId="809" xr:uid="{00000000-0005-0000-0000-000095120000}"/>
    <cellStyle name="Feeder Field 2 3 26 2" xfId="11275" xr:uid="{00000000-0005-0000-0000-000096120000}"/>
    <cellStyle name="Feeder Field 2 3 26 2 2" xfId="11276" xr:uid="{00000000-0005-0000-0000-000097120000}"/>
    <cellStyle name="Feeder Field 2 3 26 2 3" xfId="11277" xr:uid="{00000000-0005-0000-0000-000098120000}"/>
    <cellStyle name="Feeder Field 2 3 26 2 4" xfId="11278" xr:uid="{00000000-0005-0000-0000-000099120000}"/>
    <cellStyle name="Feeder Field 2 3 26 3" xfId="11279" xr:uid="{00000000-0005-0000-0000-00009A120000}"/>
    <cellStyle name="Feeder Field 2 3 26 4" xfId="11280" xr:uid="{00000000-0005-0000-0000-00009B120000}"/>
    <cellStyle name="Feeder Field 2 3 27" xfId="810" xr:uid="{00000000-0005-0000-0000-00009C120000}"/>
    <cellStyle name="Feeder Field 2 3 27 2" xfId="11281" xr:uid="{00000000-0005-0000-0000-00009D120000}"/>
    <cellStyle name="Feeder Field 2 3 27 2 2" xfId="11282" xr:uid="{00000000-0005-0000-0000-00009E120000}"/>
    <cellStyle name="Feeder Field 2 3 27 2 3" xfId="11283" xr:uid="{00000000-0005-0000-0000-00009F120000}"/>
    <cellStyle name="Feeder Field 2 3 27 2 4" xfId="11284" xr:uid="{00000000-0005-0000-0000-0000A0120000}"/>
    <cellStyle name="Feeder Field 2 3 27 3" xfId="11285" xr:uid="{00000000-0005-0000-0000-0000A1120000}"/>
    <cellStyle name="Feeder Field 2 3 27 4" xfId="11286" xr:uid="{00000000-0005-0000-0000-0000A2120000}"/>
    <cellStyle name="Feeder Field 2 3 28" xfId="811" xr:uid="{00000000-0005-0000-0000-0000A3120000}"/>
    <cellStyle name="Feeder Field 2 3 28 2" xfId="11287" xr:uid="{00000000-0005-0000-0000-0000A4120000}"/>
    <cellStyle name="Feeder Field 2 3 28 2 2" xfId="11288" xr:uid="{00000000-0005-0000-0000-0000A5120000}"/>
    <cellStyle name="Feeder Field 2 3 28 2 3" xfId="11289" xr:uid="{00000000-0005-0000-0000-0000A6120000}"/>
    <cellStyle name="Feeder Field 2 3 28 2 4" xfId="11290" xr:uid="{00000000-0005-0000-0000-0000A7120000}"/>
    <cellStyle name="Feeder Field 2 3 28 3" xfId="11291" xr:uid="{00000000-0005-0000-0000-0000A8120000}"/>
    <cellStyle name="Feeder Field 2 3 28 4" xfId="11292" xr:uid="{00000000-0005-0000-0000-0000A9120000}"/>
    <cellStyle name="Feeder Field 2 3 29" xfId="812" xr:uid="{00000000-0005-0000-0000-0000AA120000}"/>
    <cellStyle name="Feeder Field 2 3 29 2" xfId="11293" xr:uid="{00000000-0005-0000-0000-0000AB120000}"/>
    <cellStyle name="Feeder Field 2 3 29 2 2" xfId="11294" xr:uid="{00000000-0005-0000-0000-0000AC120000}"/>
    <cellStyle name="Feeder Field 2 3 29 2 3" xfId="11295" xr:uid="{00000000-0005-0000-0000-0000AD120000}"/>
    <cellStyle name="Feeder Field 2 3 29 2 4" xfId="11296" xr:uid="{00000000-0005-0000-0000-0000AE120000}"/>
    <cellStyle name="Feeder Field 2 3 29 3" xfId="11297" xr:uid="{00000000-0005-0000-0000-0000AF120000}"/>
    <cellStyle name="Feeder Field 2 3 29 4" xfId="11298" xr:uid="{00000000-0005-0000-0000-0000B0120000}"/>
    <cellStyle name="Feeder Field 2 3 3" xfId="813" xr:uid="{00000000-0005-0000-0000-0000B1120000}"/>
    <cellStyle name="Feeder Field 2 3 3 2" xfId="11299" xr:uid="{00000000-0005-0000-0000-0000B2120000}"/>
    <cellStyle name="Feeder Field 2 3 3 2 2" xfId="11300" xr:uid="{00000000-0005-0000-0000-0000B3120000}"/>
    <cellStyle name="Feeder Field 2 3 3 2 3" xfId="11301" xr:uid="{00000000-0005-0000-0000-0000B4120000}"/>
    <cellStyle name="Feeder Field 2 3 3 2 4" xfId="11302" xr:uid="{00000000-0005-0000-0000-0000B5120000}"/>
    <cellStyle name="Feeder Field 2 3 3 3" xfId="11303" xr:uid="{00000000-0005-0000-0000-0000B6120000}"/>
    <cellStyle name="Feeder Field 2 3 3 4" xfId="11304" xr:uid="{00000000-0005-0000-0000-0000B7120000}"/>
    <cellStyle name="Feeder Field 2 3 30" xfId="814" xr:uid="{00000000-0005-0000-0000-0000B8120000}"/>
    <cellStyle name="Feeder Field 2 3 30 2" xfId="11305" xr:uid="{00000000-0005-0000-0000-0000B9120000}"/>
    <cellStyle name="Feeder Field 2 3 30 2 2" xfId="11306" xr:uid="{00000000-0005-0000-0000-0000BA120000}"/>
    <cellStyle name="Feeder Field 2 3 30 2 3" xfId="11307" xr:uid="{00000000-0005-0000-0000-0000BB120000}"/>
    <cellStyle name="Feeder Field 2 3 30 2 4" xfId="11308" xr:uid="{00000000-0005-0000-0000-0000BC120000}"/>
    <cellStyle name="Feeder Field 2 3 30 3" xfId="11309" xr:uid="{00000000-0005-0000-0000-0000BD120000}"/>
    <cellStyle name="Feeder Field 2 3 30 4" xfId="11310" xr:uid="{00000000-0005-0000-0000-0000BE120000}"/>
    <cellStyle name="Feeder Field 2 3 31" xfId="815" xr:uid="{00000000-0005-0000-0000-0000BF120000}"/>
    <cellStyle name="Feeder Field 2 3 31 2" xfId="11311" xr:uid="{00000000-0005-0000-0000-0000C0120000}"/>
    <cellStyle name="Feeder Field 2 3 31 2 2" xfId="11312" xr:uid="{00000000-0005-0000-0000-0000C1120000}"/>
    <cellStyle name="Feeder Field 2 3 31 2 3" xfId="11313" xr:uid="{00000000-0005-0000-0000-0000C2120000}"/>
    <cellStyle name="Feeder Field 2 3 31 2 4" xfId="11314" xr:uid="{00000000-0005-0000-0000-0000C3120000}"/>
    <cellStyle name="Feeder Field 2 3 31 3" xfId="11315" xr:uid="{00000000-0005-0000-0000-0000C4120000}"/>
    <cellStyle name="Feeder Field 2 3 31 4" xfId="11316" xr:uid="{00000000-0005-0000-0000-0000C5120000}"/>
    <cellStyle name="Feeder Field 2 3 32" xfId="816" xr:uid="{00000000-0005-0000-0000-0000C6120000}"/>
    <cellStyle name="Feeder Field 2 3 32 2" xfId="11317" xr:uid="{00000000-0005-0000-0000-0000C7120000}"/>
    <cellStyle name="Feeder Field 2 3 32 2 2" xfId="11318" xr:uid="{00000000-0005-0000-0000-0000C8120000}"/>
    <cellStyle name="Feeder Field 2 3 32 2 3" xfId="11319" xr:uid="{00000000-0005-0000-0000-0000C9120000}"/>
    <cellStyle name="Feeder Field 2 3 32 2 4" xfId="11320" xr:uid="{00000000-0005-0000-0000-0000CA120000}"/>
    <cellStyle name="Feeder Field 2 3 32 3" xfId="11321" xr:uid="{00000000-0005-0000-0000-0000CB120000}"/>
    <cellStyle name="Feeder Field 2 3 32 4" xfId="11322" xr:uid="{00000000-0005-0000-0000-0000CC120000}"/>
    <cellStyle name="Feeder Field 2 3 33" xfId="817" xr:uid="{00000000-0005-0000-0000-0000CD120000}"/>
    <cellStyle name="Feeder Field 2 3 33 2" xfId="11323" xr:uid="{00000000-0005-0000-0000-0000CE120000}"/>
    <cellStyle name="Feeder Field 2 3 33 2 2" xfId="11324" xr:uid="{00000000-0005-0000-0000-0000CF120000}"/>
    <cellStyle name="Feeder Field 2 3 33 2 3" xfId="11325" xr:uid="{00000000-0005-0000-0000-0000D0120000}"/>
    <cellStyle name="Feeder Field 2 3 33 2 4" xfId="11326" xr:uid="{00000000-0005-0000-0000-0000D1120000}"/>
    <cellStyle name="Feeder Field 2 3 33 3" xfId="11327" xr:uid="{00000000-0005-0000-0000-0000D2120000}"/>
    <cellStyle name="Feeder Field 2 3 33 4" xfId="11328" xr:uid="{00000000-0005-0000-0000-0000D3120000}"/>
    <cellStyle name="Feeder Field 2 3 34" xfId="818" xr:uid="{00000000-0005-0000-0000-0000D4120000}"/>
    <cellStyle name="Feeder Field 2 3 34 2" xfId="11329" xr:uid="{00000000-0005-0000-0000-0000D5120000}"/>
    <cellStyle name="Feeder Field 2 3 34 2 2" xfId="11330" xr:uid="{00000000-0005-0000-0000-0000D6120000}"/>
    <cellStyle name="Feeder Field 2 3 34 2 3" xfId="11331" xr:uid="{00000000-0005-0000-0000-0000D7120000}"/>
    <cellStyle name="Feeder Field 2 3 34 2 4" xfId="11332" xr:uid="{00000000-0005-0000-0000-0000D8120000}"/>
    <cellStyle name="Feeder Field 2 3 34 3" xfId="11333" xr:uid="{00000000-0005-0000-0000-0000D9120000}"/>
    <cellStyle name="Feeder Field 2 3 34 4" xfId="11334" xr:uid="{00000000-0005-0000-0000-0000DA120000}"/>
    <cellStyle name="Feeder Field 2 3 35" xfId="819" xr:uid="{00000000-0005-0000-0000-0000DB120000}"/>
    <cellStyle name="Feeder Field 2 3 35 2" xfId="11335" xr:uid="{00000000-0005-0000-0000-0000DC120000}"/>
    <cellStyle name="Feeder Field 2 3 35 2 2" xfId="11336" xr:uid="{00000000-0005-0000-0000-0000DD120000}"/>
    <cellStyle name="Feeder Field 2 3 35 2 3" xfId="11337" xr:uid="{00000000-0005-0000-0000-0000DE120000}"/>
    <cellStyle name="Feeder Field 2 3 35 2 4" xfId="11338" xr:uid="{00000000-0005-0000-0000-0000DF120000}"/>
    <cellStyle name="Feeder Field 2 3 35 3" xfId="11339" xr:uid="{00000000-0005-0000-0000-0000E0120000}"/>
    <cellStyle name="Feeder Field 2 3 35 4" xfId="11340" xr:uid="{00000000-0005-0000-0000-0000E1120000}"/>
    <cellStyle name="Feeder Field 2 3 36" xfId="820" xr:uid="{00000000-0005-0000-0000-0000E2120000}"/>
    <cellStyle name="Feeder Field 2 3 36 2" xfId="11341" xr:uid="{00000000-0005-0000-0000-0000E3120000}"/>
    <cellStyle name="Feeder Field 2 3 36 2 2" xfId="11342" xr:uid="{00000000-0005-0000-0000-0000E4120000}"/>
    <cellStyle name="Feeder Field 2 3 36 2 3" xfId="11343" xr:uid="{00000000-0005-0000-0000-0000E5120000}"/>
    <cellStyle name="Feeder Field 2 3 36 2 4" xfId="11344" xr:uid="{00000000-0005-0000-0000-0000E6120000}"/>
    <cellStyle name="Feeder Field 2 3 36 3" xfId="11345" xr:uid="{00000000-0005-0000-0000-0000E7120000}"/>
    <cellStyle name="Feeder Field 2 3 36 4" xfId="11346" xr:uid="{00000000-0005-0000-0000-0000E8120000}"/>
    <cellStyle name="Feeder Field 2 3 37" xfId="821" xr:uid="{00000000-0005-0000-0000-0000E9120000}"/>
    <cellStyle name="Feeder Field 2 3 37 2" xfId="11347" xr:uid="{00000000-0005-0000-0000-0000EA120000}"/>
    <cellStyle name="Feeder Field 2 3 37 2 2" xfId="11348" xr:uid="{00000000-0005-0000-0000-0000EB120000}"/>
    <cellStyle name="Feeder Field 2 3 37 2 3" xfId="11349" xr:uid="{00000000-0005-0000-0000-0000EC120000}"/>
    <cellStyle name="Feeder Field 2 3 37 2 4" xfId="11350" xr:uid="{00000000-0005-0000-0000-0000ED120000}"/>
    <cellStyle name="Feeder Field 2 3 37 3" xfId="11351" xr:uid="{00000000-0005-0000-0000-0000EE120000}"/>
    <cellStyle name="Feeder Field 2 3 37 4" xfId="11352" xr:uid="{00000000-0005-0000-0000-0000EF120000}"/>
    <cellStyle name="Feeder Field 2 3 38" xfId="822" xr:uid="{00000000-0005-0000-0000-0000F0120000}"/>
    <cellStyle name="Feeder Field 2 3 38 2" xfId="11353" xr:uid="{00000000-0005-0000-0000-0000F1120000}"/>
    <cellStyle name="Feeder Field 2 3 38 2 2" xfId="11354" xr:uid="{00000000-0005-0000-0000-0000F2120000}"/>
    <cellStyle name="Feeder Field 2 3 38 2 3" xfId="11355" xr:uid="{00000000-0005-0000-0000-0000F3120000}"/>
    <cellStyle name="Feeder Field 2 3 38 2 4" xfId="11356" xr:uid="{00000000-0005-0000-0000-0000F4120000}"/>
    <cellStyle name="Feeder Field 2 3 38 3" xfId="11357" xr:uid="{00000000-0005-0000-0000-0000F5120000}"/>
    <cellStyle name="Feeder Field 2 3 38 4" xfId="11358" xr:uid="{00000000-0005-0000-0000-0000F6120000}"/>
    <cellStyle name="Feeder Field 2 3 39" xfId="823" xr:uid="{00000000-0005-0000-0000-0000F7120000}"/>
    <cellStyle name="Feeder Field 2 3 39 2" xfId="11359" xr:uid="{00000000-0005-0000-0000-0000F8120000}"/>
    <cellStyle name="Feeder Field 2 3 39 2 2" xfId="11360" xr:uid="{00000000-0005-0000-0000-0000F9120000}"/>
    <cellStyle name="Feeder Field 2 3 39 2 3" xfId="11361" xr:uid="{00000000-0005-0000-0000-0000FA120000}"/>
    <cellStyle name="Feeder Field 2 3 39 2 4" xfId="11362" xr:uid="{00000000-0005-0000-0000-0000FB120000}"/>
    <cellStyle name="Feeder Field 2 3 39 3" xfId="11363" xr:uid="{00000000-0005-0000-0000-0000FC120000}"/>
    <cellStyle name="Feeder Field 2 3 39 4" xfId="11364" xr:uid="{00000000-0005-0000-0000-0000FD120000}"/>
    <cellStyle name="Feeder Field 2 3 4" xfId="824" xr:uid="{00000000-0005-0000-0000-0000FE120000}"/>
    <cellStyle name="Feeder Field 2 3 4 2" xfId="11365" xr:uid="{00000000-0005-0000-0000-0000FF120000}"/>
    <cellStyle name="Feeder Field 2 3 4 2 2" xfId="11366" xr:uid="{00000000-0005-0000-0000-000000130000}"/>
    <cellStyle name="Feeder Field 2 3 4 2 3" xfId="11367" xr:uid="{00000000-0005-0000-0000-000001130000}"/>
    <cellStyle name="Feeder Field 2 3 4 2 4" xfId="11368" xr:uid="{00000000-0005-0000-0000-000002130000}"/>
    <cellStyle name="Feeder Field 2 3 4 3" xfId="11369" xr:uid="{00000000-0005-0000-0000-000003130000}"/>
    <cellStyle name="Feeder Field 2 3 4 4" xfId="11370" xr:uid="{00000000-0005-0000-0000-000004130000}"/>
    <cellStyle name="Feeder Field 2 3 40" xfId="825" xr:uid="{00000000-0005-0000-0000-000005130000}"/>
    <cellStyle name="Feeder Field 2 3 40 2" xfId="11371" xr:uid="{00000000-0005-0000-0000-000006130000}"/>
    <cellStyle name="Feeder Field 2 3 40 2 2" xfId="11372" xr:uid="{00000000-0005-0000-0000-000007130000}"/>
    <cellStyle name="Feeder Field 2 3 40 2 3" xfId="11373" xr:uid="{00000000-0005-0000-0000-000008130000}"/>
    <cellStyle name="Feeder Field 2 3 40 2 4" xfId="11374" xr:uid="{00000000-0005-0000-0000-000009130000}"/>
    <cellStyle name="Feeder Field 2 3 40 3" xfId="11375" xr:uid="{00000000-0005-0000-0000-00000A130000}"/>
    <cellStyle name="Feeder Field 2 3 40 4" xfId="11376" xr:uid="{00000000-0005-0000-0000-00000B130000}"/>
    <cellStyle name="Feeder Field 2 3 41" xfId="826" xr:uid="{00000000-0005-0000-0000-00000C130000}"/>
    <cellStyle name="Feeder Field 2 3 41 2" xfId="11377" xr:uid="{00000000-0005-0000-0000-00000D130000}"/>
    <cellStyle name="Feeder Field 2 3 41 2 2" xfId="11378" xr:uid="{00000000-0005-0000-0000-00000E130000}"/>
    <cellStyle name="Feeder Field 2 3 41 2 3" xfId="11379" xr:uid="{00000000-0005-0000-0000-00000F130000}"/>
    <cellStyle name="Feeder Field 2 3 41 2 4" xfId="11380" xr:uid="{00000000-0005-0000-0000-000010130000}"/>
    <cellStyle name="Feeder Field 2 3 41 3" xfId="11381" xr:uid="{00000000-0005-0000-0000-000011130000}"/>
    <cellStyle name="Feeder Field 2 3 41 4" xfId="11382" xr:uid="{00000000-0005-0000-0000-000012130000}"/>
    <cellStyle name="Feeder Field 2 3 42" xfId="827" xr:uid="{00000000-0005-0000-0000-000013130000}"/>
    <cellStyle name="Feeder Field 2 3 42 2" xfId="11383" xr:uid="{00000000-0005-0000-0000-000014130000}"/>
    <cellStyle name="Feeder Field 2 3 42 2 2" xfId="11384" xr:uid="{00000000-0005-0000-0000-000015130000}"/>
    <cellStyle name="Feeder Field 2 3 42 2 3" xfId="11385" xr:uid="{00000000-0005-0000-0000-000016130000}"/>
    <cellStyle name="Feeder Field 2 3 42 2 4" xfId="11386" xr:uid="{00000000-0005-0000-0000-000017130000}"/>
    <cellStyle name="Feeder Field 2 3 42 3" xfId="11387" xr:uid="{00000000-0005-0000-0000-000018130000}"/>
    <cellStyle name="Feeder Field 2 3 42 4" xfId="11388" xr:uid="{00000000-0005-0000-0000-000019130000}"/>
    <cellStyle name="Feeder Field 2 3 43" xfId="828" xr:uid="{00000000-0005-0000-0000-00001A130000}"/>
    <cellStyle name="Feeder Field 2 3 43 2" xfId="11389" xr:uid="{00000000-0005-0000-0000-00001B130000}"/>
    <cellStyle name="Feeder Field 2 3 43 2 2" xfId="11390" xr:uid="{00000000-0005-0000-0000-00001C130000}"/>
    <cellStyle name="Feeder Field 2 3 43 2 3" xfId="11391" xr:uid="{00000000-0005-0000-0000-00001D130000}"/>
    <cellStyle name="Feeder Field 2 3 43 2 4" xfId="11392" xr:uid="{00000000-0005-0000-0000-00001E130000}"/>
    <cellStyle name="Feeder Field 2 3 43 3" xfId="11393" xr:uid="{00000000-0005-0000-0000-00001F130000}"/>
    <cellStyle name="Feeder Field 2 3 43 4" xfId="11394" xr:uid="{00000000-0005-0000-0000-000020130000}"/>
    <cellStyle name="Feeder Field 2 3 44" xfId="829" xr:uid="{00000000-0005-0000-0000-000021130000}"/>
    <cellStyle name="Feeder Field 2 3 44 2" xfId="11395" xr:uid="{00000000-0005-0000-0000-000022130000}"/>
    <cellStyle name="Feeder Field 2 3 44 2 2" xfId="11396" xr:uid="{00000000-0005-0000-0000-000023130000}"/>
    <cellStyle name="Feeder Field 2 3 44 2 3" xfId="11397" xr:uid="{00000000-0005-0000-0000-000024130000}"/>
    <cellStyle name="Feeder Field 2 3 44 2 4" xfId="11398" xr:uid="{00000000-0005-0000-0000-000025130000}"/>
    <cellStyle name="Feeder Field 2 3 44 3" xfId="11399" xr:uid="{00000000-0005-0000-0000-000026130000}"/>
    <cellStyle name="Feeder Field 2 3 44 4" xfId="11400" xr:uid="{00000000-0005-0000-0000-000027130000}"/>
    <cellStyle name="Feeder Field 2 3 45" xfId="830" xr:uid="{00000000-0005-0000-0000-000028130000}"/>
    <cellStyle name="Feeder Field 2 3 45 2" xfId="11401" xr:uid="{00000000-0005-0000-0000-000029130000}"/>
    <cellStyle name="Feeder Field 2 3 45 2 2" xfId="11402" xr:uid="{00000000-0005-0000-0000-00002A130000}"/>
    <cellStyle name="Feeder Field 2 3 45 2 3" xfId="11403" xr:uid="{00000000-0005-0000-0000-00002B130000}"/>
    <cellStyle name="Feeder Field 2 3 45 2 4" xfId="11404" xr:uid="{00000000-0005-0000-0000-00002C130000}"/>
    <cellStyle name="Feeder Field 2 3 45 3" xfId="11405" xr:uid="{00000000-0005-0000-0000-00002D130000}"/>
    <cellStyle name="Feeder Field 2 3 45 4" xfId="11406" xr:uid="{00000000-0005-0000-0000-00002E130000}"/>
    <cellStyle name="Feeder Field 2 3 46" xfId="11407" xr:uid="{00000000-0005-0000-0000-00002F130000}"/>
    <cellStyle name="Feeder Field 2 3 46 2" xfId="11408" xr:uid="{00000000-0005-0000-0000-000030130000}"/>
    <cellStyle name="Feeder Field 2 3 46 3" xfId="11409" xr:uid="{00000000-0005-0000-0000-000031130000}"/>
    <cellStyle name="Feeder Field 2 3 46 4" xfId="11410" xr:uid="{00000000-0005-0000-0000-000032130000}"/>
    <cellStyle name="Feeder Field 2 3 47" xfId="11411" xr:uid="{00000000-0005-0000-0000-000033130000}"/>
    <cellStyle name="Feeder Field 2 3 47 2" xfId="11412" xr:uid="{00000000-0005-0000-0000-000034130000}"/>
    <cellStyle name="Feeder Field 2 3 47 3" xfId="11413" xr:uid="{00000000-0005-0000-0000-000035130000}"/>
    <cellStyle name="Feeder Field 2 3 47 4" xfId="11414" xr:uid="{00000000-0005-0000-0000-000036130000}"/>
    <cellStyle name="Feeder Field 2 3 48" xfId="11415" xr:uid="{00000000-0005-0000-0000-000037130000}"/>
    <cellStyle name="Feeder Field 2 3 49" xfId="11416" xr:uid="{00000000-0005-0000-0000-000038130000}"/>
    <cellStyle name="Feeder Field 2 3 5" xfId="831" xr:uid="{00000000-0005-0000-0000-000039130000}"/>
    <cellStyle name="Feeder Field 2 3 5 2" xfId="11417" xr:uid="{00000000-0005-0000-0000-00003A130000}"/>
    <cellStyle name="Feeder Field 2 3 5 2 2" xfId="11418" xr:uid="{00000000-0005-0000-0000-00003B130000}"/>
    <cellStyle name="Feeder Field 2 3 5 2 3" xfId="11419" xr:uid="{00000000-0005-0000-0000-00003C130000}"/>
    <cellStyle name="Feeder Field 2 3 5 2 4" xfId="11420" xr:uid="{00000000-0005-0000-0000-00003D130000}"/>
    <cellStyle name="Feeder Field 2 3 5 3" xfId="11421" xr:uid="{00000000-0005-0000-0000-00003E130000}"/>
    <cellStyle name="Feeder Field 2 3 5 4" xfId="11422" xr:uid="{00000000-0005-0000-0000-00003F130000}"/>
    <cellStyle name="Feeder Field 2 3 6" xfId="832" xr:uid="{00000000-0005-0000-0000-000040130000}"/>
    <cellStyle name="Feeder Field 2 3 6 2" xfId="11423" xr:uid="{00000000-0005-0000-0000-000041130000}"/>
    <cellStyle name="Feeder Field 2 3 6 2 2" xfId="11424" xr:uid="{00000000-0005-0000-0000-000042130000}"/>
    <cellStyle name="Feeder Field 2 3 6 2 3" xfId="11425" xr:uid="{00000000-0005-0000-0000-000043130000}"/>
    <cellStyle name="Feeder Field 2 3 6 2 4" xfId="11426" xr:uid="{00000000-0005-0000-0000-000044130000}"/>
    <cellStyle name="Feeder Field 2 3 6 3" xfId="11427" xr:uid="{00000000-0005-0000-0000-000045130000}"/>
    <cellStyle name="Feeder Field 2 3 6 4" xfId="11428" xr:uid="{00000000-0005-0000-0000-000046130000}"/>
    <cellStyle name="Feeder Field 2 3 7" xfId="833" xr:uid="{00000000-0005-0000-0000-000047130000}"/>
    <cellStyle name="Feeder Field 2 3 7 2" xfId="11429" xr:uid="{00000000-0005-0000-0000-000048130000}"/>
    <cellStyle name="Feeder Field 2 3 7 2 2" xfId="11430" xr:uid="{00000000-0005-0000-0000-000049130000}"/>
    <cellStyle name="Feeder Field 2 3 7 2 3" xfId="11431" xr:uid="{00000000-0005-0000-0000-00004A130000}"/>
    <cellStyle name="Feeder Field 2 3 7 2 4" xfId="11432" xr:uid="{00000000-0005-0000-0000-00004B130000}"/>
    <cellStyle name="Feeder Field 2 3 7 3" xfId="11433" xr:uid="{00000000-0005-0000-0000-00004C130000}"/>
    <cellStyle name="Feeder Field 2 3 7 4" xfId="11434" xr:uid="{00000000-0005-0000-0000-00004D130000}"/>
    <cellStyle name="Feeder Field 2 3 8" xfId="834" xr:uid="{00000000-0005-0000-0000-00004E130000}"/>
    <cellStyle name="Feeder Field 2 3 8 2" xfId="11435" xr:uid="{00000000-0005-0000-0000-00004F130000}"/>
    <cellStyle name="Feeder Field 2 3 8 2 2" xfId="11436" xr:uid="{00000000-0005-0000-0000-000050130000}"/>
    <cellStyle name="Feeder Field 2 3 8 2 3" xfId="11437" xr:uid="{00000000-0005-0000-0000-000051130000}"/>
    <cellStyle name="Feeder Field 2 3 8 2 4" xfId="11438" xr:uid="{00000000-0005-0000-0000-000052130000}"/>
    <cellStyle name="Feeder Field 2 3 8 3" xfId="11439" xr:uid="{00000000-0005-0000-0000-000053130000}"/>
    <cellStyle name="Feeder Field 2 3 8 4" xfId="11440" xr:uid="{00000000-0005-0000-0000-000054130000}"/>
    <cellStyle name="Feeder Field 2 3 9" xfId="835" xr:uid="{00000000-0005-0000-0000-000055130000}"/>
    <cellStyle name="Feeder Field 2 3 9 2" xfId="11441" xr:uid="{00000000-0005-0000-0000-000056130000}"/>
    <cellStyle name="Feeder Field 2 3 9 2 2" xfId="11442" xr:uid="{00000000-0005-0000-0000-000057130000}"/>
    <cellStyle name="Feeder Field 2 3 9 2 3" xfId="11443" xr:uid="{00000000-0005-0000-0000-000058130000}"/>
    <cellStyle name="Feeder Field 2 3 9 2 4" xfId="11444" xr:uid="{00000000-0005-0000-0000-000059130000}"/>
    <cellStyle name="Feeder Field 2 3 9 3" xfId="11445" xr:uid="{00000000-0005-0000-0000-00005A130000}"/>
    <cellStyle name="Feeder Field 2 3 9 4" xfId="11446" xr:uid="{00000000-0005-0000-0000-00005B130000}"/>
    <cellStyle name="Feeder Field 2 4" xfId="836" xr:uid="{00000000-0005-0000-0000-00005C130000}"/>
    <cellStyle name="Feeder Field 2 4 10" xfId="837" xr:uid="{00000000-0005-0000-0000-00005D130000}"/>
    <cellStyle name="Feeder Field 2 4 10 2" xfId="11447" xr:uid="{00000000-0005-0000-0000-00005E130000}"/>
    <cellStyle name="Feeder Field 2 4 10 2 2" xfId="11448" xr:uid="{00000000-0005-0000-0000-00005F130000}"/>
    <cellStyle name="Feeder Field 2 4 10 2 3" xfId="11449" xr:uid="{00000000-0005-0000-0000-000060130000}"/>
    <cellStyle name="Feeder Field 2 4 10 2 4" xfId="11450" xr:uid="{00000000-0005-0000-0000-000061130000}"/>
    <cellStyle name="Feeder Field 2 4 10 3" xfId="11451" xr:uid="{00000000-0005-0000-0000-000062130000}"/>
    <cellStyle name="Feeder Field 2 4 10 4" xfId="11452" xr:uid="{00000000-0005-0000-0000-000063130000}"/>
    <cellStyle name="Feeder Field 2 4 11" xfId="838" xr:uid="{00000000-0005-0000-0000-000064130000}"/>
    <cellStyle name="Feeder Field 2 4 11 2" xfId="11453" xr:uid="{00000000-0005-0000-0000-000065130000}"/>
    <cellStyle name="Feeder Field 2 4 11 2 2" xfId="11454" xr:uid="{00000000-0005-0000-0000-000066130000}"/>
    <cellStyle name="Feeder Field 2 4 11 2 3" xfId="11455" xr:uid="{00000000-0005-0000-0000-000067130000}"/>
    <cellStyle name="Feeder Field 2 4 11 2 4" xfId="11456" xr:uid="{00000000-0005-0000-0000-000068130000}"/>
    <cellStyle name="Feeder Field 2 4 11 3" xfId="11457" xr:uid="{00000000-0005-0000-0000-000069130000}"/>
    <cellStyle name="Feeder Field 2 4 11 4" xfId="11458" xr:uid="{00000000-0005-0000-0000-00006A130000}"/>
    <cellStyle name="Feeder Field 2 4 12" xfId="839" xr:uid="{00000000-0005-0000-0000-00006B130000}"/>
    <cellStyle name="Feeder Field 2 4 12 2" xfId="11459" xr:uid="{00000000-0005-0000-0000-00006C130000}"/>
    <cellStyle name="Feeder Field 2 4 12 2 2" xfId="11460" xr:uid="{00000000-0005-0000-0000-00006D130000}"/>
    <cellStyle name="Feeder Field 2 4 12 2 3" xfId="11461" xr:uid="{00000000-0005-0000-0000-00006E130000}"/>
    <cellStyle name="Feeder Field 2 4 12 2 4" xfId="11462" xr:uid="{00000000-0005-0000-0000-00006F130000}"/>
    <cellStyle name="Feeder Field 2 4 12 3" xfId="11463" xr:uid="{00000000-0005-0000-0000-000070130000}"/>
    <cellStyle name="Feeder Field 2 4 12 4" xfId="11464" xr:uid="{00000000-0005-0000-0000-000071130000}"/>
    <cellStyle name="Feeder Field 2 4 13" xfId="840" xr:uid="{00000000-0005-0000-0000-000072130000}"/>
    <cellStyle name="Feeder Field 2 4 13 2" xfId="11465" xr:uid="{00000000-0005-0000-0000-000073130000}"/>
    <cellStyle name="Feeder Field 2 4 13 2 2" xfId="11466" xr:uid="{00000000-0005-0000-0000-000074130000}"/>
    <cellStyle name="Feeder Field 2 4 13 2 3" xfId="11467" xr:uid="{00000000-0005-0000-0000-000075130000}"/>
    <cellStyle name="Feeder Field 2 4 13 2 4" xfId="11468" xr:uid="{00000000-0005-0000-0000-000076130000}"/>
    <cellStyle name="Feeder Field 2 4 13 3" xfId="11469" xr:uid="{00000000-0005-0000-0000-000077130000}"/>
    <cellStyle name="Feeder Field 2 4 13 4" xfId="11470" xr:uid="{00000000-0005-0000-0000-000078130000}"/>
    <cellStyle name="Feeder Field 2 4 14" xfId="841" xr:uid="{00000000-0005-0000-0000-000079130000}"/>
    <cellStyle name="Feeder Field 2 4 14 2" xfId="11471" xr:uid="{00000000-0005-0000-0000-00007A130000}"/>
    <cellStyle name="Feeder Field 2 4 14 2 2" xfId="11472" xr:uid="{00000000-0005-0000-0000-00007B130000}"/>
    <cellStyle name="Feeder Field 2 4 14 2 3" xfId="11473" xr:uid="{00000000-0005-0000-0000-00007C130000}"/>
    <cellStyle name="Feeder Field 2 4 14 2 4" xfId="11474" xr:uid="{00000000-0005-0000-0000-00007D130000}"/>
    <cellStyle name="Feeder Field 2 4 14 3" xfId="11475" xr:uid="{00000000-0005-0000-0000-00007E130000}"/>
    <cellStyle name="Feeder Field 2 4 14 4" xfId="11476" xr:uid="{00000000-0005-0000-0000-00007F130000}"/>
    <cellStyle name="Feeder Field 2 4 15" xfId="842" xr:uid="{00000000-0005-0000-0000-000080130000}"/>
    <cellStyle name="Feeder Field 2 4 15 2" xfId="11477" xr:uid="{00000000-0005-0000-0000-000081130000}"/>
    <cellStyle name="Feeder Field 2 4 15 2 2" xfId="11478" xr:uid="{00000000-0005-0000-0000-000082130000}"/>
    <cellStyle name="Feeder Field 2 4 15 2 3" xfId="11479" xr:uid="{00000000-0005-0000-0000-000083130000}"/>
    <cellStyle name="Feeder Field 2 4 15 2 4" xfId="11480" xr:uid="{00000000-0005-0000-0000-000084130000}"/>
    <cellStyle name="Feeder Field 2 4 15 3" xfId="11481" xr:uid="{00000000-0005-0000-0000-000085130000}"/>
    <cellStyle name="Feeder Field 2 4 15 4" xfId="11482" xr:uid="{00000000-0005-0000-0000-000086130000}"/>
    <cellStyle name="Feeder Field 2 4 16" xfId="843" xr:uid="{00000000-0005-0000-0000-000087130000}"/>
    <cellStyle name="Feeder Field 2 4 16 2" xfId="11483" xr:uid="{00000000-0005-0000-0000-000088130000}"/>
    <cellStyle name="Feeder Field 2 4 16 2 2" xfId="11484" xr:uid="{00000000-0005-0000-0000-000089130000}"/>
    <cellStyle name="Feeder Field 2 4 16 2 3" xfId="11485" xr:uid="{00000000-0005-0000-0000-00008A130000}"/>
    <cellStyle name="Feeder Field 2 4 16 2 4" xfId="11486" xr:uid="{00000000-0005-0000-0000-00008B130000}"/>
    <cellStyle name="Feeder Field 2 4 16 3" xfId="11487" xr:uid="{00000000-0005-0000-0000-00008C130000}"/>
    <cellStyle name="Feeder Field 2 4 16 4" xfId="11488" xr:uid="{00000000-0005-0000-0000-00008D130000}"/>
    <cellStyle name="Feeder Field 2 4 17" xfId="844" xr:uid="{00000000-0005-0000-0000-00008E130000}"/>
    <cellStyle name="Feeder Field 2 4 17 2" xfId="11489" xr:uid="{00000000-0005-0000-0000-00008F130000}"/>
    <cellStyle name="Feeder Field 2 4 17 2 2" xfId="11490" xr:uid="{00000000-0005-0000-0000-000090130000}"/>
    <cellStyle name="Feeder Field 2 4 17 2 3" xfId="11491" xr:uid="{00000000-0005-0000-0000-000091130000}"/>
    <cellStyle name="Feeder Field 2 4 17 2 4" xfId="11492" xr:uid="{00000000-0005-0000-0000-000092130000}"/>
    <cellStyle name="Feeder Field 2 4 17 3" xfId="11493" xr:uid="{00000000-0005-0000-0000-000093130000}"/>
    <cellStyle name="Feeder Field 2 4 17 4" xfId="11494" xr:uid="{00000000-0005-0000-0000-000094130000}"/>
    <cellStyle name="Feeder Field 2 4 18" xfId="845" xr:uid="{00000000-0005-0000-0000-000095130000}"/>
    <cellStyle name="Feeder Field 2 4 18 2" xfId="11495" xr:uid="{00000000-0005-0000-0000-000096130000}"/>
    <cellStyle name="Feeder Field 2 4 18 2 2" xfId="11496" xr:uid="{00000000-0005-0000-0000-000097130000}"/>
    <cellStyle name="Feeder Field 2 4 18 2 3" xfId="11497" xr:uid="{00000000-0005-0000-0000-000098130000}"/>
    <cellStyle name="Feeder Field 2 4 18 2 4" xfId="11498" xr:uid="{00000000-0005-0000-0000-000099130000}"/>
    <cellStyle name="Feeder Field 2 4 18 3" xfId="11499" xr:uid="{00000000-0005-0000-0000-00009A130000}"/>
    <cellStyle name="Feeder Field 2 4 18 4" xfId="11500" xr:uid="{00000000-0005-0000-0000-00009B130000}"/>
    <cellStyle name="Feeder Field 2 4 19" xfId="846" xr:uid="{00000000-0005-0000-0000-00009C130000}"/>
    <cellStyle name="Feeder Field 2 4 19 2" xfId="11501" xr:uid="{00000000-0005-0000-0000-00009D130000}"/>
    <cellStyle name="Feeder Field 2 4 19 2 2" xfId="11502" xr:uid="{00000000-0005-0000-0000-00009E130000}"/>
    <cellStyle name="Feeder Field 2 4 19 2 3" xfId="11503" xr:uid="{00000000-0005-0000-0000-00009F130000}"/>
    <cellStyle name="Feeder Field 2 4 19 2 4" xfId="11504" xr:uid="{00000000-0005-0000-0000-0000A0130000}"/>
    <cellStyle name="Feeder Field 2 4 19 3" xfId="11505" xr:uid="{00000000-0005-0000-0000-0000A1130000}"/>
    <cellStyle name="Feeder Field 2 4 19 4" xfId="11506" xr:uid="{00000000-0005-0000-0000-0000A2130000}"/>
    <cellStyle name="Feeder Field 2 4 2" xfId="847" xr:uid="{00000000-0005-0000-0000-0000A3130000}"/>
    <cellStyle name="Feeder Field 2 4 2 10" xfId="848" xr:uid="{00000000-0005-0000-0000-0000A4130000}"/>
    <cellStyle name="Feeder Field 2 4 2 10 2" xfId="11507" xr:uid="{00000000-0005-0000-0000-0000A5130000}"/>
    <cellStyle name="Feeder Field 2 4 2 10 2 2" xfId="11508" xr:uid="{00000000-0005-0000-0000-0000A6130000}"/>
    <cellStyle name="Feeder Field 2 4 2 10 2 3" xfId="11509" xr:uid="{00000000-0005-0000-0000-0000A7130000}"/>
    <cellStyle name="Feeder Field 2 4 2 10 2 4" xfId="11510" xr:uid="{00000000-0005-0000-0000-0000A8130000}"/>
    <cellStyle name="Feeder Field 2 4 2 10 3" xfId="11511" xr:uid="{00000000-0005-0000-0000-0000A9130000}"/>
    <cellStyle name="Feeder Field 2 4 2 10 4" xfId="11512" xr:uid="{00000000-0005-0000-0000-0000AA130000}"/>
    <cellStyle name="Feeder Field 2 4 2 11" xfId="849" xr:uid="{00000000-0005-0000-0000-0000AB130000}"/>
    <cellStyle name="Feeder Field 2 4 2 11 2" xfId="11513" xr:uid="{00000000-0005-0000-0000-0000AC130000}"/>
    <cellStyle name="Feeder Field 2 4 2 11 2 2" xfId="11514" xr:uid="{00000000-0005-0000-0000-0000AD130000}"/>
    <cellStyle name="Feeder Field 2 4 2 11 2 3" xfId="11515" xr:uid="{00000000-0005-0000-0000-0000AE130000}"/>
    <cellStyle name="Feeder Field 2 4 2 11 2 4" xfId="11516" xr:uid="{00000000-0005-0000-0000-0000AF130000}"/>
    <cellStyle name="Feeder Field 2 4 2 11 3" xfId="11517" xr:uid="{00000000-0005-0000-0000-0000B0130000}"/>
    <cellStyle name="Feeder Field 2 4 2 11 4" xfId="11518" xr:uid="{00000000-0005-0000-0000-0000B1130000}"/>
    <cellStyle name="Feeder Field 2 4 2 12" xfId="850" xr:uid="{00000000-0005-0000-0000-0000B2130000}"/>
    <cellStyle name="Feeder Field 2 4 2 12 2" xfId="11519" xr:uid="{00000000-0005-0000-0000-0000B3130000}"/>
    <cellStyle name="Feeder Field 2 4 2 12 2 2" xfId="11520" xr:uid="{00000000-0005-0000-0000-0000B4130000}"/>
    <cellStyle name="Feeder Field 2 4 2 12 2 3" xfId="11521" xr:uid="{00000000-0005-0000-0000-0000B5130000}"/>
    <cellStyle name="Feeder Field 2 4 2 12 2 4" xfId="11522" xr:uid="{00000000-0005-0000-0000-0000B6130000}"/>
    <cellStyle name="Feeder Field 2 4 2 12 3" xfId="11523" xr:uid="{00000000-0005-0000-0000-0000B7130000}"/>
    <cellStyle name="Feeder Field 2 4 2 12 4" xfId="11524" xr:uid="{00000000-0005-0000-0000-0000B8130000}"/>
    <cellStyle name="Feeder Field 2 4 2 13" xfId="851" xr:uid="{00000000-0005-0000-0000-0000B9130000}"/>
    <cellStyle name="Feeder Field 2 4 2 13 2" xfId="11525" xr:uid="{00000000-0005-0000-0000-0000BA130000}"/>
    <cellStyle name="Feeder Field 2 4 2 13 2 2" xfId="11526" xr:uid="{00000000-0005-0000-0000-0000BB130000}"/>
    <cellStyle name="Feeder Field 2 4 2 13 2 3" xfId="11527" xr:uid="{00000000-0005-0000-0000-0000BC130000}"/>
    <cellStyle name="Feeder Field 2 4 2 13 2 4" xfId="11528" xr:uid="{00000000-0005-0000-0000-0000BD130000}"/>
    <cellStyle name="Feeder Field 2 4 2 13 3" xfId="11529" xr:uid="{00000000-0005-0000-0000-0000BE130000}"/>
    <cellStyle name="Feeder Field 2 4 2 13 4" xfId="11530" xr:uid="{00000000-0005-0000-0000-0000BF130000}"/>
    <cellStyle name="Feeder Field 2 4 2 14" xfId="852" xr:uid="{00000000-0005-0000-0000-0000C0130000}"/>
    <cellStyle name="Feeder Field 2 4 2 14 2" xfId="11531" xr:uid="{00000000-0005-0000-0000-0000C1130000}"/>
    <cellStyle name="Feeder Field 2 4 2 14 2 2" xfId="11532" xr:uid="{00000000-0005-0000-0000-0000C2130000}"/>
    <cellStyle name="Feeder Field 2 4 2 14 2 3" xfId="11533" xr:uid="{00000000-0005-0000-0000-0000C3130000}"/>
    <cellStyle name="Feeder Field 2 4 2 14 2 4" xfId="11534" xr:uid="{00000000-0005-0000-0000-0000C4130000}"/>
    <cellStyle name="Feeder Field 2 4 2 14 3" xfId="11535" xr:uid="{00000000-0005-0000-0000-0000C5130000}"/>
    <cellStyle name="Feeder Field 2 4 2 14 4" xfId="11536" xr:uid="{00000000-0005-0000-0000-0000C6130000}"/>
    <cellStyle name="Feeder Field 2 4 2 15" xfId="853" xr:uid="{00000000-0005-0000-0000-0000C7130000}"/>
    <cellStyle name="Feeder Field 2 4 2 15 2" xfId="11537" xr:uid="{00000000-0005-0000-0000-0000C8130000}"/>
    <cellStyle name="Feeder Field 2 4 2 15 2 2" xfId="11538" xr:uid="{00000000-0005-0000-0000-0000C9130000}"/>
    <cellStyle name="Feeder Field 2 4 2 15 2 3" xfId="11539" xr:uid="{00000000-0005-0000-0000-0000CA130000}"/>
    <cellStyle name="Feeder Field 2 4 2 15 2 4" xfId="11540" xr:uid="{00000000-0005-0000-0000-0000CB130000}"/>
    <cellStyle name="Feeder Field 2 4 2 15 3" xfId="11541" xr:uid="{00000000-0005-0000-0000-0000CC130000}"/>
    <cellStyle name="Feeder Field 2 4 2 15 4" xfId="11542" xr:uid="{00000000-0005-0000-0000-0000CD130000}"/>
    <cellStyle name="Feeder Field 2 4 2 16" xfId="854" xr:uid="{00000000-0005-0000-0000-0000CE130000}"/>
    <cellStyle name="Feeder Field 2 4 2 16 2" xfId="11543" xr:uid="{00000000-0005-0000-0000-0000CF130000}"/>
    <cellStyle name="Feeder Field 2 4 2 16 2 2" xfId="11544" xr:uid="{00000000-0005-0000-0000-0000D0130000}"/>
    <cellStyle name="Feeder Field 2 4 2 16 2 3" xfId="11545" xr:uid="{00000000-0005-0000-0000-0000D1130000}"/>
    <cellStyle name="Feeder Field 2 4 2 16 2 4" xfId="11546" xr:uid="{00000000-0005-0000-0000-0000D2130000}"/>
    <cellStyle name="Feeder Field 2 4 2 16 3" xfId="11547" xr:uid="{00000000-0005-0000-0000-0000D3130000}"/>
    <cellStyle name="Feeder Field 2 4 2 16 4" xfId="11548" xr:uid="{00000000-0005-0000-0000-0000D4130000}"/>
    <cellStyle name="Feeder Field 2 4 2 17" xfId="855" xr:uid="{00000000-0005-0000-0000-0000D5130000}"/>
    <cellStyle name="Feeder Field 2 4 2 17 2" xfId="11549" xr:uid="{00000000-0005-0000-0000-0000D6130000}"/>
    <cellStyle name="Feeder Field 2 4 2 17 2 2" xfId="11550" xr:uid="{00000000-0005-0000-0000-0000D7130000}"/>
    <cellStyle name="Feeder Field 2 4 2 17 2 3" xfId="11551" xr:uid="{00000000-0005-0000-0000-0000D8130000}"/>
    <cellStyle name="Feeder Field 2 4 2 17 2 4" xfId="11552" xr:uid="{00000000-0005-0000-0000-0000D9130000}"/>
    <cellStyle name="Feeder Field 2 4 2 17 3" xfId="11553" xr:uid="{00000000-0005-0000-0000-0000DA130000}"/>
    <cellStyle name="Feeder Field 2 4 2 17 4" xfId="11554" xr:uid="{00000000-0005-0000-0000-0000DB130000}"/>
    <cellStyle name="Feeder Field 2 4 2 18" xfId="856" xr:uid="{00000000-0005-0000-0000-0000DC130000}"/>
    <cellStyle name="Feeder Field 2 4 2 18 2" xfId="11555" xr:uid="{00000000-0005-0000-0000-0000DD130000}"/>
    <cellStyle name="Feeder Field 2 4 2 18 2 2" xfId="11556" xr:uid="{00000000-0005-0000-0000-0000DE130000}"/>
    <cellStyle name="Feeder Field 2 4 2 18 2 3" xfId="11557" xr:uid="{00000000-0005-0000-0000-0000DF130000}"/>
    <cellStyle name="Feeder Field 2 4 2 18 2 4" xfId="11558" xr:uid="{00000000-0005-0000-0000-0000E0130000}"/>
    <cellStyle name="Feeder Field 2 4 2 18 3" xfId="11559" xr:uid="{00000000-0005-0000-0000-0000E1130000}"/>
    <cellStyle name="Feeder Field 2 4 2 18 4" xfId="11560" xr:uid="{00000000-0005-0000-0000-0000E2130000}"/>
    <cellStyle name="Feeder Field 2 4 2 19" xfId="857" xr:uid="{00000000-0005-0000-0000-0000E3130000}"/>
    <cellStyle name="Feeder Field 2 4 2 19 2" xfId="11561" xr:uid="{00000000-0005-0000-0000-0000E4130000}"/>
    <cellStyle name="Feeder Field 2 4 2 19 2 2" xfId="11562" xr:uid="{00000000-0005-0000-0000-0000E5130000}"/>
    <cellStyle name="Feeder Field 2 4 2 19 2 3" xfId="11563" xr:uid="{00000000-0005-0000-0000-0000E6130000}"/>
    <cellStyle name="Feeder Field 2 4 2 19 2 4" xfId="11564" xr:uid="{00000000-0005-0000-0000-0000E7130000}"/>
    <cellStyle name="Feeder Field 2 4 2 19 3" xfId="11565" xr:uid="{00000000-0005-0000-0000-0000E8130000}"/>
    <cellStyle name="Feeder Field 2 4 2 19 4" xfId="11566" xr:uid="{00000000-0005-0000-0000-0000E9130000}"/>
    <cellStyle name="Feeder Field 2 4 2 2" xfId="858" xr:uid="{00000000-0005-0000-0000-0000EA130000}"/>
    <cellStyle name="Feeder Field 2 4 2 2 2" xfId="11567" xr:uid="{00000000-0005-0000-0000-0000EB130000}"/>
    <cellStyle name="Feeder Field 2 4 2 2 2 2" xfId="11568" xr:uid="{00000000-0005-0000-0000-0000EC130000}"/>
    <cellStyle name="Feeder Field 2 4 2 2 2 3" xfId="11569" xr:uid="{00000000-0005-0000-0000-0000ED130000}"/>
    <cellStyle name="Feeder Field 2 4 2 2 2 4" xfId="11570" xr:uid="{00000000-0005-0000-0000-0000EE130000}"/>
    <cellStyle name="Feeder Field 2 4 2 2 3" xfId="11571" xr:uid="{00000000-0005-0000-0000-0000EF130000}"/>
    <cellStyle name="Feeder Field 2 4 2 2 4" xfId="11572" xr:uid="{00000000-0005-0000-0000-0000F0130000}"/>
    <cellStyle name="Feeder Field 2 4 2 20" xfId="859" xr:uid="{00000000-0005-0000-0000-0000F1130000}"/>
    <cellStyle name="Feeder Field 2 4 2 20 2" xfId="11573" xr:uid="{00000000-0005-0000-0000-0000F2130000}"/>
    <cellStyle name="Feeder Field 2 4 2 20 2 2" xfId="11574" xr:uid="{00000000-0005-0000-0000-0000F3130000}"/>
    <cellStyle name="Feeder Field 2 4 2 20 2 3" xfId="11575" xr:uid="{00000000-0005-0000-0000-0000F4130000}"/>
    <cellStyle name="Feeder Field 2 4 2 20 2 4" xfId="11576" xr:uid="{00000000-0005-0000-0000-0000F5130000}"/>
    <cellStyle name="Feeder Field 2 4 2 20 3" xfId="11577" xr:uid="{00000000-0005-0000-0000-0000F6130000}"/>
    <cellStyle name="Feeder Field 2 4 2 20 4" xfId="11578" xr:uid="{00000000-0005-0000-0000-0000F7130000}"/>
    <cellStyle name="Feeder Field 2 4 2 21" xfId="860" xr:uid="{00000000-0005-0000-0000-0000F8130000}"/>
    <cellStyle name="Feeder Field 2 4 2 21 2" xfId="11579" xr:uid="{00000000-0005-0000-0000-0000F9130000}"/>
    <cellStyle name="Feeder Field 2 4 2 21 2 2" xfId="11580" xr:uid="{00000000-0005-0000-0000-0000FA130000}"/>
    <cellStyle name="Feeder Field 2 4 2 21 2 3" xfId="11581" xr:uid="{00000000-0005-0000-0000-0000FB130000}"/>
    <cellStyle name="Feeder Field 2 4 2 21 2 4" xfId="11582" xr:uid="{00000000-0005-0000-0000-0000FC130000}"/>
    <cellStyle name="Feeder Field 2 4 2 21 3" xfId="11583" xr:uid="{00000000-0005-0000-0000-0000FD130000}"/>
    <cellStyle name="Feeder Field 2 4 2 21 4" xfId="11584" xr:uid="{00000000-0005-0000-0000-0000FE130000}"/>
    <cellStyle name="Feeder Field 2 4 2 22" xfId="861" xr:uid="{00000000-0005-0000-0000-0000FF130000}"/>
    <cellStyle name="Feeder Field 2 4 2 22 2" xfId="11585" xr:uid="{00000000-0005-0000-0000-000000140000}"/>
    <cellStyle name="Feeder Field 2 4 2 22 2 2" xfId="11586" xr:uid="{00000000-0005-0000-0000-000001140000}"/>
    <cellStyle name="Feeder Field 2 4 2 22 2 3" xfId="11587" xr:uid="{00000000-0005-0000-0000-000002140000}"/>
    <cellStyle name="Feeder Field 2 4 2 22 2 4" xfId="11588" xr:uid="{00000000-0005-0000-0000-000003140000}"/>
    <cellStyle name="Feeder Field 2 4 2 22 3" xfId="11589" xr:uid="{00000000-0005-0000-0000-000004140000}"/>
    <cellStyle name="Feeder Field 2 4 2 22 4" xfId="11590" xr:uid="{00000000-0005-0000-0000-000005140000}"/>
    <cellStyle name="Feeder Field 2 4 2 23" xfId="862" xr:uid="{00000000-0005-0000-0000-000006140000}"/>
    <cellStyle name="Feeder Field 2 4 2 23 2" xfId="11591" xr:uid="{00000000-0005-0000-0000-000007140000}"/>
    <cellStyle name="Feeder Field 2 4 2 23 2 2" xfId="11592" xr:uid="{00000000-0005-0000-0000-000008140000}"/>
    <cellStyle name="Feeder Field 2 4 2 23 2 3" xfId="11593" xr:uid="{00000000-0005-0000-0000-000009140000}"/>
    <cellStyle name="Feeder Field 2 4 2 23 2 4" xfId="11594" xr:uid="{00000000-0005-0000-0000-00000A140000}"/>
    <cellStyle name="Feeder Field 2 4 2 23 3" xfId="11595" xr:uid="{00000000-0005-0000-0000-00000B140000}"/>
    <cellStyle name="Feeder Field 2 4 2 23 4" xfId="11596" xr:uid="{00000000-0005-0000-0000-00000C140000}"/>
    <cellStyle name="Feeder Field 2 4 2 24" xfId="863" xr:uid="{00000000-0005-0000-0000-00000D140000}"/>
    <cellStyle name="Feeder Field 2 4 2 24 2" xfId="11597" xr:uid="{00000000-0005-0000-0000-00000E140000}"/>
    <cellStyle name="Feeder Field 2 4 2 24 2 2" xfId="11598" xr:uid="{00000000-0005-0000-0000-00000F140000}"/>
    <cellStyle name="Feeder Field 2 4 2 24 2 3" xfId="11599" xr:uid="{00000000-0005-0000-0000-000010140000}"/>
    <cellStyle name="Feeder Field 2 4 2 24 2 4" xfId="11600" xr:uid="{00000000-0005-0000-0000-000011140000}"/>
    <cellStyle name="Feeder Field 2 4 2 24 3" xfId="11601" xr:uid="{00000000-0005-0000-0000-000012140000}"/>
    <cellStyle name="Feeder Field 2 4 2 24 4" xfId="11602" xr:uid="{00000000-0005-0000-0000-000013140000}"/>
    <cellStyle name="Feeder Field 2 4 2 25" xfId="864" xr:uid="{00000000-0005-0000-0000-000014140000}"/>
    <cellStyle name="Feeder Field 2 4 2 25 2" xfId="11603" xr:uid="{00000000-0005-0000-0000-000015140000}"/>
    <cellStyle name="Feeder Field 2 4 2 25 2 2" xfId="11604" xr:uid="{00000000-0005-0000-0000-000016140000}"/>
    <cellStyle name="Feeder Field 2 4 2 25 2 3" xfId="11605" xr:uid="{00000000-0005-0000-0000-000017140000}"/>
    <cellStyle name="Feeder Field 2 4 2 25 2 4" xfId="11606" xr:uid="{00000000-0005-0000-0000-000018140000}"/>
    <cellStyle name="Feeder Field 2 4 2 25 3" xfId="11607" xr:uid="{00000000-0005-0000-0000-000019140000}"/>
    <cellStyle name="Feeder Field 2 4 2 25 4" xfId="11608" xr:uid="{00000000-0005-0000-0000-00001A140000}"/>
    <cellStyle name="Feeder Field 2 4 2 26" xfId="865" xr:uid="{00000000-0005-0000-0000-00001B140000}"/>
    <cellStyle name="Feeder Field 2 4 2 26 2" xfId="11609" xr:uid="{00000000-0005-0000-0000-00001C140000}"/>
    <cellStyle name="Feeder Field 2 4 2 26 2 2" xfId="11610" xr:uid="{00000000-0005-0000-0000-00001D140000}"/>
    <cellStyle name="Feeder Field 2 4 2 26 2 3" xfId="11611" xr:uid="{00000000-0005-0000-0000-00001E140000}"/>
    <cellStyle name="Feeder Field 2 4 2 26 2 4" xfId="11612" xr:uid="{00000000-0005-0000-0000-00001F140000}"/>
    <cellStyle name="Feeder Field 2 4 2 26 3" xfId="11613" xr:uid="{00000000-0005-0000-0000-000020140000}"/>
    <cellStyle name="Feeder Field 2 4 2 26 4" xfId="11614" xr:uid="{00000000-0005-0000-0000-000021140000}"/>
    <cellStyle name="Feeder Field 2 4 2 27" xfId="866" xr:uid="{00000000-0005-0000-0000-000022140000}"/>
    <cellStyle name="Feeder Field 2 4 2 27 2" xfId="11615" xr:uid="{00000000-0005-0000-0000-000023140000}"/>
    <cellStyle name="Feeder Field 2 4 2 27 2 2" xfId="11616" xr:uid="{00000000-0005-0000-0000-000024140000}"/>
    <cellStyle name="Feeder Field 2 4 2 27 2 3" xfId="11617" xr:uid="{00000000-0005-0000-0000-000025140000}"/>
    <cellStyle name="Feeder Field 2 4 2 27 2 4" xfId="11618" xr:uid="{00000000-0005-0000-0000-000026140000}"/>
    <cellStyle name="Feeder Field 2 4 2 27 3" xfId="11619" xr:uid="{00000000-0005-0000-0000-000027140000}"/>
    <cellStyle name="Feeder Field 2 4 2 27 4" xfId="11620" xr:uid="{00000000-0005-0000-0000-000028140000}"/>
    <cellStyle name="Feeder Field 2 4 2 28" xfId="867" xr:uid="{00000000-0005-0000-0000-000029140000}"/>
    <cellStyle name="Feeder Field 2 4 2 28 2" xfId="11621" xr:uid="{00000000-0005-0000-0000-00002A140000}"/>
    <cellStyle name="Feeder Field 2 4 2 28 2 2" xfId="11622" xr:uid="{00000000-0005-0000-0000-00002B140000}"/>
    <cellStyle name="Feeder Field 2 4 2 28 2 3" xfId="11623" xr:uid="{00000000-0005-0000-0000-00002C140000}"/>
    <cellStyle name="Feeder Field 2 4 2 28 2 4" xfId="11624" xr:uid="{00000000-0005-0000-0000-00002D140000}"/>
    <cellStyle name="Feeder Field 2 4 2 28 3" xfId="11625" xr:uid="{00000000-0005-0000-0000-00002E140000}"/>
    <cellStyle name="Feeder Field 2 4 2 28 4" xfId="11626" xr:uid="{00000000-0005-0000-0000-00002F140000}"/>
    <cellStyle name="Feeder Field 2 4 2 29" xfId="868" xr:uid="{00000000-0005-0000-0000-000030140000}"/>
    <cellStyle name="Feeder Field 2 4 2 29 2" xfId="11627" xr:uid="{00000000-0005-0000-0000-000031140000}"/>
    <cellStyle name="Feeder Field 2 4 2 29 2 2" xfId="11628" xr:uid="{00000000-0005-0000-0000-000032140000}"/>
    <cellStyle name="Feeder Field 2 4 2 29 2 3" xfId="11629" xr:uid="{00000000-0005-0000-0000-000033140000}"/>
    <cellStyle name="Feeder Field 2 4 2 29 2 4" xfId="11630" xr:uid="{00000000-0005-0000-0000-000034140000}"/>
    <cellStyle name="Feeder Field 2 4 2 29 3" xfId="11631" xr:uid="{00000000-0005-0000-0000-000035140000}"/>
    <cellStyle name="Feeder Field 2 4 2 29 4" xfId="11632" xr:uid="{00000000-0005-0000-0000-000036140000}"/>
    <cellStyle name="Feeder Field 2 4 2 3" xfId="869" xr:uid="{00000000-0005-0000-0000-000037140000}"/>
    <cellStyle name="Feeder Field 2 4 2 3 2" xfId="11633" xr:uid="{00000000-0005-0000-0000-000038140000}"/>
    <cellStyle name="Feeder Field 2 4 2 3 2 2" xfId="11634" xr:uid="{00000000-0005-0000-0000-000039140000}"/>
    <cellStyle name="Feeder Field 2 4 2 3 2 3" xfId="11635" xr:uid="{00000000-0005-0000-0000-00003A140000}"/>
    <cellStyle name="Feeder Field 2 4 2 3 2 4" xfId="11636" xr:uid="{00000000-0005-0000-0000-00003B140000}"/>
    <cellStyle name="Feeder Field 2 4 2 3 3" xfId="11637" xr:uid="{00000000-0005-0000-0000-00003C140000}"/>
    <cellStyle name="Feeder Field 2 4 2 3 4" xfId="11638" xr:uid="{00000000-0005-0000-0000-00003D140000}"/>
    <cellStyle name="Feeder Field 2 4 2 30" xfId="870" xr:uid="{00000000-0005-0000-0000-00003E140000}"/>
    <cellStyle name="Feeder Field 2 4 2 30 2" xfId="11639" xr:uid="{00000000-0005-0000-0000-00003F140000}"/>
    <cellStyle name="Feeder Field 2 4 2 30 2 2" xfId="11640" xr:uid="{00000000-0005-0000-0000-000040140000}"/>
    <cellStyle name="Feeder Field 2 4 2 30 2 3" xfId="11641" xr:uid="{00000000-0005-0000-0000-000041140000}"/>
    <cellStyle name="Feeder Field 2 4 2 30 2 4" xfId="11642" xr:uid="{00000000-0005-0000-0000-000042140000}"/>
    <cellStyle name="Feeder Field 2 4 2 30 3" xfId="11643" xr:uid="{00000000-0005-0000-0000-000043140000}"/>
    <cellStyle name="Feeder Field 2 4 2 30 4" xfId="11644" xr:uid="{00000000-0005-0000-0000-000044140000}"/>
    <cellStyle name="Feeder Field 2 4 2 31" xfId="871" xr:uid="{00000000-0005-0000-0000-000045140000}"/>
    <cellStyle name="Feeder Field 2 4 2 31 2" xfId="11645" xr:uid="{00000000-0005-0000-0000-000046140000}"/>
    <cellStyle name="Feeder Field 2 4 2 31 2 2" xfId="11646" xr:uid="{00000000-0005-0000-0000-000047140000}"/>
    <cellStyle name="Feeder Field 2 4 2 31 2 3" xfId="11647" xr:uid="{00000000-0005-0000-0000-000048140000}"/>
    <cellStyle name="Feeder Field 2 4 2 31 2 4" xfId="11648" xr:uid="{00000000-0005-0000-0000-000049140000}"/>
    <cellStyle name="Feeder Field 2 4 2 31 3" xfId="11649" xr:uid="{00000000-0005-0000-0000-00004A140000}"/>
    <cellStyle name="Feeder Field 2 4 2 31 4" xfId="11650" xr:uid="{00000000-0005-0000-0000-00004B140000}"/>
    <cellStyle name="Feeder Field 2 4 2 32" xfId="872" xr:uid="{00000000-0005-0000-0000-00004C140000}"/>
    <cellStyle name="Feeder Field 2 4 2 32 2" xfId="11651" xr:uid="{00000000-0005-0000-0000-00004D140000}"/>
    <cellStyle name="Feeder Field 2 4 2 32 2 2" xfId="11652" xr:uid="{00000000-0005-0000-0000-00004E140000}"/>
    <cellStyle name="Feeder Field 2 4 2 32 2 3" xfId="11653" xr:uid="{00000000-0005-0000-0000-00004F140000}"/>
    <cellStyle name="Feeder Field 2 4 2 32 2 4" xfId="11654" xr:uid="{00000000-0005-0000-0000-000050140000}"/>
    <cellStyle name="Feeder Field 2 4 2 32 3" xfId="11655" xr:uid="{00000000-0005-0000-0000-000051140000}"/>
    <cellStyle name="Feeder Field 2 4 2 32 4" xfId="11656" xr:uid="{00000000-0005-0000-0000-000052140000}"/>
    <cellStyle name="Feeder Field 2 4 2 33" xfId="873" xr:uid="{00000000-0005-0000-0000-000053140000}"/>
    <cellStyle name="Feeder Field 2 4 2 33 2" xfId="11657" xr:uid="{00000000-0005-0000-0000-000054140000}"/>
    <cellStyle name="Feeder Field 2 4 2 33 2 2" xfId="11658" xr:uid="{00000000-0005-0000-0000-000055140000}"/>
    <cellStyle name="Feeder Field 2 4 2 33 2 3" xfId="11659" xr:uid="{00000000-0005-0000-0000-000056140000}"/>
    <cellStyle name="Feeder Field 2 4 2 33 2 4" xfId="11660" xr:uid="{00000000-0005-0000-0000-000057140000}"/>
    <cellStyle name="Feeder Field 2 4 2 33 3" xfId="11661" xr:uid="{00000000-0005-0000-0000-000058140000}"/>
    <cellStyle name="Feeder Field 2 4 2 33 4" xfId="11662" xr:uid="{00000000-0005-0000-0000-000059140000}"/>
    <cellStyle name="Feeder Field 2 4 2 34" xfId="874" xr:uid="{00000000-0005-0000-0000-00005A140000}"/>
    <cellStyle name="Feeder Field 2 4 2 34 2" xfId="11663" xr:uid="{00000000-0005-0000-0000-00005B140000}"/>
    <cellStyle name="Feeder Field 2 4 2 34 2 2" xfId="11664" xr:uid="{00000000-0005-0000-0000-00005C140000}"/>
    <cellStyle name="Feeder Field 2 4 2 34 2 3" xfId="11665" xr:uid="{00000000-0005-0000-0000-00005D140000}"/>
    <cellStyle name="Feeder Field 2 4 2 34 2 4" xfId="11666" xr:uid="{00000000-0005-0000-0000-00005E140000}"/>
    <cellStyle name="Feeder Field 2 4 2 34 3" xfId="11667" xr:uid="{00000000-0005-0000-0000-00005F140000}"/>
    <cellStyle name="Feeder Field 2 4 2 34 4" xfId="11668" xr:uid="{00000000-0005-0000-0000-000060140000}"/>
    <cellStyle name="Feeder Field 2 4 2 35" xfId="875" xr:uid="{00000000-0005-0000-0000-000061140000}"/>
    <cellStyle name="Feeder Field 2 4 2 35 2" xfId="11669" xr:uid="{00000000-0005-0000-0000-000062140000}"/>
    <cellStyle name="Feeder Field 2 4 2 35 2 2" xfId="11670" xr:uid="{00000000-0005-0000-0000-000063140000}"/>
    <cellStyle name="Feeder Field 2 4 2 35 2 3" xfId="11671" xr:uid="{00000000-0005-0000-0000-000064140000}"/>
    <cellStyle name="Feeder Field 2 4 2 35 2 4" xfId="11672" xr:uid="{00000000-0005-0000-0000-000065140000}"/>
    <cellStyle name="Feeder Field 2 4 2 35 3" xfId="11673" xr:uid="{00000000-0005-0000-0000-000066140000}"/>
    <cellStyle name="Feeder Field 2 4 2 35 4" xfId="11674" xr:uid="{00000000-0005-0000-0000-000067140000}"/>
    <cellStyle name="Feeder Field 2 4 2 36" xfId="876" xr:uid="{00000000-0005-0000-0000-000068140000}"/>
    <cellStyle name="Feeder Field 2 4 2 36 2" xfId="11675" xr:uid="{00000000-0005-0000-0000-000069140000}"/>
    <cellStyle name="Feeder Field 2 4 2 36 2 2" xfId="11676" xr:uid="{00000000-0005-0000-0000-00006A140000}"/>
    <cellStyle name="Feeder Field 2 4 2 36 2 3" xfId="11677" xr:uid="{00000000-0005-0000-0000-00006B140000}"/>
    <cellStyle name="Feeder Field 2 4 2 36 2 4" xfId="11678" xr:uid="{00000000-0005-0000-0000-00006C140000}"/>
    <cellStyle name="Feeder Field 2 4 2 36 3" xfId="11679" xr:uid="{00000000-0005-0000-0000-00006D140000}"/>
    <cellStyle name="Feeder Field 2 4 2 36 4" xfId="11680" xr:uid="{00000000-0005-0000-0000-00006E140000}"/>
    <cellStyle name="Feeder Field 2 4 2 37" xfId="877" xr:uid="{00000000-0005-0000-0000-00006F140000}"/>
    <cellStyle name="Feeder Field 2 4 2 37 2" xfId="11681" xr:uid="{00000000-0005-0000-0000-000070140000}"/>
    <cellStyle name="Feeder Field 2 4 2 37 2 2" xfId="11682" xr:uid="{00000000-0005-0000-0000-000071140000}"/>
    <cellStyle name="Feeder Field 2 4 2 37 2 3" xfId="11683" xr:uid="{00000000-0005-0000-0000-000072140000}"/>
    <cellStyle name="Feeder Field 2 4 2 37 2 4" xfId="11684" xr:uid="{00000000-0005-0000-0000-000073140000}"/>
    <cellStyle name="Feeder Field 2 4 2 37 3" xfId="11685" xr:uid="{00000000-0005-0000-0000-000074140000}"/>
    <cellStyle name="Feeder Field 2 4 2 37 4" xfId="11686" xr:uid="{00000000-0005-0000-0000-000075140000}"/>
    <cellStyle name="Feeder Field 2 4 2 38" xfId="878" xr:uid="{00000000-0005-0000-0000-000076140000}"/>
    <cellStyle name="Feeder Field 2 4 2 38 2" xfId="11687" xr:uid="{00000000-0005-0000-0000-000077140000}"/>
    <cellStyle name="Feeder Field 2 4 2 38 2 2" xfId="11688" xr:uid="{00000000-0005-0000-0000-000078140000}"/>
    <cellStyle name="Feeder Field 2 4 2 38 2 3" xfId="11689" xr:uid="{00000000-0005-0000-0000-000079140000}"/>
    <cellStyle name="Feeder Field 2 4 2 38 2 4" xfId="11690" xr:uid="{00000000-0005-0000-0000-00007A140000}"/>
    <cellStyle name="Feeder Field 2 4 2 38 3" xfId="11691" xr:uid="{00000000-0005-0000-0000-00007B140000}"/>
    <cellStyle name="Feeder Field 2 4 2 38 4" xfId="11692" xr:uid="{00000000-0005-0000-0000-00007C140000}"/>
    <cellStyle name="Feeder Field 2 4 2 39" xfId="879" xr:uid="{00000000-0005-0000-0000-00007D140000}"/>
    <cellStyle name="Feeder Field 2 4 2 39 2" xfId="11693" xr:uid="{00000000-0005-0000-0000-00007E140000}"/>
    <cellStyle name="Feeder Field 2 4 2 39 2 2" xfId="11694" xr:uid="{00000000-0005-0000-0000-00007F140000}"/>
    <cellStyle name="Feeder Field 2 4 2 39 2 3" xfId="11695" xr:uid="{00000000-0005-0000-0000-000080140000}"/>
    <cellStyle name="Feeder Field 2 4 2 39 2 4" xfId="11696" xr:uid="{00000000-0005-0000-0000-000081140000}"/>
    <cellStyle name="Feeder Field 2 4 2 39 3" xfId="11697" xr:uid="{00000000-0005-0000-0000-000082140000}"/>
    <cellStyle name="Feeder Field 2 4 2 39 4" xfId="11698" xr:uid="{00000000-0005-0000-0000-000083140000}"/>
    <cellStyle name="Feeder Field 2 4 2 4" xfId="880" xr:uid="{00000000-0005-0000-0000-000084140000}"/>
    <cellStyle name="Feeder Field 2 4 2 4 2" xfId="11699" xr:uid="{00000000-0005-0000-0000-000085140000}"/>
    <cellStyle name="Feeder Field 2 4 2 4 2 2" xfId="11700" xr:uid="{00000000-0005-0000-0000-000086140000}"/>
    <cellStyle name="Feeder Field 2 4 2 4 2 3" xfId="11701" xr:uid="{00000000-0005-0000-0000-000087140000}"/>
    <cellStyle name="Feeder Field 2 4 2 4 2 4" xfId="11702" xr:uid="{00000000-0005-0000-0000-000088140000}"/>
    <cellStyle name="Feeder Field 2 4 2 4 3" xfId="11703" xr:uid="{00000000-0005-0000-0000-000089140000}"/>
    <cellStyle name="Feeder Field 2 4 2 4 4" xfId="11704" xr:uid="{00000000-0005-0000-0000-00008A140000}"/>
    <cellStyle name="Feeder Field 2 4 2 40" xfId="881" xr:uid="{00000000-0005-0000-0000-00008B140000}"/>
    <cellStyle name="Feeder Field 2 4 2 40 2" xfId="11705" xr:uid="{00000000-0005-0000-0000-00008C140000}"/>
    <cellStyle name="Feeder Field 2 4 2 40 2 2" xfId="11706" xr:uid="{00000000-0005-0000-0000-00008D140000}"/>
    <cellStyle name="Feeder Field 2 4 2 40 2 3" xfId="11707" xr:uid="{00000000-0005-0000-0000-00008E140000}"/>
    <cellStyle name="Feeder Field 2 4 2 40 2 4" xfId="11708" xr:uid="{00000000-0005-0000-0000-00008F140000}"/>
    <cellStyle name="Feeder Field 2 4 2 40 3" xfId="11709" xr:uid="{00000000-0005-0000-0000-000090140000}"/>
    <cellStyle name="Feeder Field 2 4 2 40 4" xfId="11710" xr:uid="{00000000-0005-0000-0000-000091140000}"/>
    <cellStyle name="Feeder Field 2 4 2 41" xfId="882" xr:uid="{00000000-0005-0000-0000-000092140000}"/>
    <cellStyle name="Feeder Field 2 4 2 41 2" xfId="11711" xr:uid="{00000000-0005-0000-0000-000093140000}"/>
    <cellStyle name="Feeder Field 2 4 2 41 2 2" xfId="11712" xr:uid="{00000000-0005-0000-0000-000094140000}"/>
    <cellStyle name="Feeder Field 2 4 2 41 2 3" xfId="11713" xr:uid="{00000000-0005-0000-0000-000095140000}"/>
    <cellStyle name="Feeder Field 2 4 2 41 2 4" xfId="11714" xr:uid="{00000000-0005-0000-0000-000096140000}"/>
    <cellStyle name="Feeder Field 2 4 2 41 3" xfId="11715" xr:uid="{00000000-0005-0000-0000-000097140000}"/>
    <cellStyle name="Feeder Field 2 4 2 41 4" xfId="11716" xr:uid="{00000000-0005-0000-0000-000098140000}"/>
    <cellStyle name="Feeder Field 2 4 2 42" xfId="883" xr:uid="{00000000-0005-0000-0000-000099140000}"/>
    <cellStyle name="Feeder Field 2 4 2 42 2" xfId="11717" xr:uid="{00000000-0005-0000-0000-00009A140000}"/>
    <cellStyle name="Feeder Field 2 4 2 42 2 2" xfId="11718" xr:uid="{00000000-0005-0000-0000-00009B140000}"/>
    <cellStyle name="Feeder Field 2 4 2 42 2 3" xfId="11719" xr:uid="{00000000-0005-0000-0000-00009C140000}"/>
    <cellStyle name="Feeder Field 2 4 2 42 2 4" xfId="11720" xr:uid="{00000000-0005-0000-0000-00009D140000}"/>
    <cellStyle name="Feeder Field 2 4 2 42 3" xfId="11721" xr:uid="{00000000-0005-0000-0000-00009E140000}"/>
    <cellStyle name="Feeder Field 2 4 2 42 4" xfId="11722" xr:uid="{00000000-0005-0000-0000-00009F140000}"/>
    <cellStyle name="Feeder Field 2 4 2 43" xfId="884" xr:uid="{00000000-0005-0000-0000-0000A0140000}"/>
    <cellStyle name="Feeder Field 2 4 2 43 2" xfId="11723" xr:uid="{00000000-0005-0000-0000-0000A1140000}"/>
    <cellStyle name="Feeder Field 2 4 2 43 2 2" xfId="11724" xr:uid="{00000000-0005-0000-0000-0000A2140000}"/>
    <cellStyle name="Feeder Field 2 4 2 43 2 3" xfId="11725" xr:uid="{00000000-0005-0000-0000-0000A3140000}"/>
    <cellStyle name="Feeder Field 2 4 2 43 2 4" xfId="11726" xr:uid="{00000000-0005-0000-0000-0000A4140000}"/>
    <cellStyle name="Feeder Field 2 4 2 43 3" xfId="11727" xr:uid="{00000000-0005-0000-0000-0000A5140000}"/>
    <cellStyle name="Feeder Field 2 4 2 43 4" xfId="11728" xr:uid="{00000000-0005-0000-0000-0000A6140000}"/>
    <cellStyle name="Feeder Field 2 4 2 44" xfId="885" xr:uid="{00000000-0005-0000-0000-0000A7140000}"/>
    <cellStyle name="Feeder Field 2 4 2 44 2" xfId="11729" xr:uid="{00000000-0005-0000-0000-0000A8140000}"/>
    <cellStyle name="Feeder Field 2 4 2 44 2 2" xfId="11730" xr:uid="{00000000-0005-0000-0000-0000A9140000}"/>
    <cellStyle name="Feeder Field 2 4 2 44 2 3" xfId="11731" xr:uid="{00000000-0005-0000-0000-0000AA140000}"/>
    <cellStyle name="Feeder Field 2 4 2 44 2 4" xfId="11732" xr:uid="{00000000-0005-0000-0000-0000AB140000}"/>
    <cellStyle name="Feeder Field 2 4 2 44 3" xfId="11733" xr:uid="{00000000-0005-0000-0000-0000AC140000}"/>
    <cellStyle name="Feeder Field 2 4 2 44 4" xfId="11734" xr:uid="{00000000-0005-0000-0000-0000AD140000}"/>
    <cellStyle name="Feeder Field 2 4 2 45" xfId="11735" xr:uid="{00000000-0005-0000-0000-0000AE140000}"/>
    <cellStyle name="Feeder Field 2 4 2 45 2" xfId="11736" xr:uid="{00000000-0005-0000-0000-0000AF140000}"/>
    <cellStyle name="Feeder Field 2 4 2 45 3" xfId="11737" xr:uid="{00000000-0005-0000-0000-0000B0140000}"/>
    <cellStyle name="Feeder Field 2 4 2 45 4" xfId="11738" xr:uid="{00000000-0005-0000-0000-0000B1140000}"/>
    <cellStyle name="Feeder Field 2 4 2 46" xfId="11739" xr:uid="{00000000-0005-0000-0000-0000B2140000}"/>
    <cellStyle name="Feeder Field 2 4 2 46 2" xfId="11740" xr:uid="{00000000-0005-0000-0000-0000B3140000}"/>
    <cellStyle name="Feeder Field 2 4 2 46 3" xfId="11741" xr:uid="{00000000-0005-0000-0000-0000B4140000}"/>
    <cellStyle name="Feeder Field 2 4 2 46 4" xfId="11742" xr:uid="{00000000-0005-0000-0000-0000B5140000}"/>
    <cellStyle name="Feeder Field 2 4 2 47" xfId="11743" xr:uid="{00000000-0005-0000-0000-0000B6140000}"/>
    <cellStyle name="Feeder Field 2 4 2 5" xfId="886" xr:uid="{00000000-0005-0000-0000-0000B7140000}"/>
    <cellStyle name="Feeder Field 2 4 2 5 2" xfId="11744" xr:uid="{00000000-0005-0000-0000-0000B8140000}"/>
    <cellStyle name="Feeder Field 2 4 2 5 2 2" xfId="11745" xr:uid="{00000000-0005-0000-0000-0000B9140000}"/>
    <cellStyle name="Feeder Field 2 4 2 5 2 3" xfId="11746" xr:uid="{00000000-0005-0000-0000-0000BA140000}"/>
    <cellStyle name="Feeder Field 2 4 2 5 2 4" xfId="11747" xr:uid="{00000000-0005-0000-0000-0000BB140000}"/>
    <cellStyle name="Feeder Field 2 4 2 5 3" xfId="11748" xr:uid="{00000000-0005-0000-0000-0000BC140000}"/>
    <cellStyle name="Feeder Field 2 4 2 5 4" xfId="11749" xr:uid="{00000000-0005-0000-0000-0000BD140000}"/>
    <cellStyle name="Feeder Field 2 4 2 6" xfId="887" xr:uid="{00000000-0005-0000-0000-0000BE140000}"/>
    <cellStyle name="Feeder Field 2 4 2 6 2" xfId="11750" xr:uid="{00000000-0005-0000-0000-0000BF140000}"/>
    <cellStyle name="Feeder Field 2 4 2 6 2 2" xfId="11751" xr:uid="{00000000-0005-0000-0000-0000C0140000}"/>
    <cellStyle name="Feeder Field 2 4 2 6 2 3" xfId="11752" xr:uid="{00000000-0005-0000-0000-0000C1140000}"/>
    <cellStyle name="Feeder Field 2 4 2 6 2 4" xfId="11753" xr:uid="{00000000-0005-0000-0000-0000C2140000}"/>
    <cellStyle name="Feeder Field 2 4 2 6 3" xfId="11754" xr:uid="{00000000-0005-0000-0000-0000C3140000}"/>
    <cellStyle name="Feeder Field 2 4 2 6 4" xfId="11755" xr:uid="{00000000-0005-0000-0000-0000C4140000}"/>
    <cellStyle name="Feeder Field 2 4 2 7" xfId="888" xr:uid="{00000000-0005-0000-0000-0000C5140000}"/>
    <cellStyle name="Feeder Field 2 4 2 7 2" xfId="11756" xr:uid="{00000000-0005-0000-0000-0000C6140000}"/>
    <cellStyle name="Feeder Field 2 4 2 7 2 2" xfId="11757" xr:uid="{00000000-0005-0000-0000-0000C7140000}"/>
    <cellStyle name="Feeder Field 2 4 2 7 2 3" xfId="11758" xr:uid="{00000000-0005-0000-0000-0000C8140000}"/>
    <cellStyle name="Feeder Field 2 4 2 7 2 4" xfId="11759" xr:uid="{00000000-0005-0000-0000-0000C9140000}"/>
    <cellStyle name="Feeder Field 2 4 2 7 3" xfId="11760" xr:uid="{00000000-0005-0000-0000-0000CA140000}"/>
    <cellStyle name="Feeder Field 2 4 2 7 4" xfId="11761" xr:uid="{00000000-0005-0000-0000-0000CB140000}"/>
    <cellStyle name="Feeder Field 2 4 2 8" xfId="889" xr:uid="{00000000-0005-0000-0000-0000CC140000}"/>
    <cellStyle name="Feeder Field 2 4 2 8 2" xfId="11762" xr:uid="{00000000-0005-0000-0000-0000CD140000}"/>
    <cellStyle name="Feeder Field 2 4 2 8 2 2" xfId="11763" xr:uid="{00000000-0005-0000-0000-0000CE140000}"/>
    <cellStyle name="Feeder Field 2 4 2 8 2 3" xfId="11764" xr:uid="{00000000-0005-0000-0000-0000CF140000}"/>
    <cellStyle name="Feeder Field 2 4 2 8 2 4" xfId="11765" xr:uid="{00000000-0005-0000-0000-0000D0140000}"/>
    <cellStyle name="Feeder Field 2 4 2 8 3" xfId="11766" xr:uid="{00000000-0005-0000-0000-0000D1140000}"/>
    <cellStyle name="Feeder Field 2 4 2 8 4" xfId="11767" xr:uid="{00000000-0005-0000-0000-0000D2140000}"/>
    <cellStyle name="Feeder Field 2 4 2 9" xfId="890" xr:uid="{00000000-0005-0000-0000-0000D3140000}"/>
    <cellStyle name="Feeder Field 2 4 2 9 2" xfId="11768" xr:uid="{00000000-0005-0000-0000-0000D4140000}"/>
    <cellStyle name="Feeder Field 2 4 2 9 2 2" xfId="11769" xr:uid="{00000000-0005-0000-0000-0000D5140000}"/>
    <cellStyle name="Feeder Field 2 4 2 9 2 3" xfId="11770" xr:uid="{00000000-0005-0000-0000-0000D6140000}"/>
    <cellStyle name="Feeder Field 2 4 2 9 2 4" xfId="11771" xr:uid="{00000000-0005-0000-0000-0000D7140000}"/>
    <cellStyle name="Feeder Field 2 4 2 9 3" xfId="11772" xr:uid="{00000000-0005-0000-0000-0000D8140000}"/>
    <cellStyle name="Feeder Field 2 4 2 9 4" xfId="11773" xr:uid="{00000000-0005-0000-0000-0000D9140000}"/>
    <cellStyle name="Feeder Field 2 4 20" xfId="891" xr:uid="{00000000-0005-0000-0000-0000DA140000}"/>
    <cellStyle name="Feeder Field 2 4 20 2" xfId="11774" xr:uid="{00000000-0005-0000-0000-0000DB140000}"/>
    <cellStyle name="Feeder Field 2 4 20 2 2" xfId="11775" xr:uid="{00000000-0005-0000-0000-0000DC140000}"/>
    <cellStyle name="Feeder Field 2 4 20 2 3" xfId="11776" xr:uid="{00000000-0005-0000-0000-0000DD140000}"/>
    <cellStyle name="Feeder Field 2 4 20 2 4" xfId="11777" xr:uid="{00000000-0005-0000-0000-0000DE140000}"/>
    <cellStyle name="Feeder Field 2 4 20 3" xfId="11778" xr:uid="{00000000-0005-0000-0000-0000DF140000}"/>
    <cellStyle name="Feeder Field 2 4 20 4" xfId="11779" xr:uid="{00000000-0005-0000-0000-0000E0140000}"/>
    <cellStyle name="Feeder Field 2 4 21" xfId="892" xr:uid="{00000000-0005-0000-0000-0000E1140000}"/>
    <cellStyle name="Feeder Field 2 4 21 2" xfId="11780" xr:uid="{00000000-0005-0000-0000-0000E2140000}"/>
    <cellStyle name="Feeder Field 2 4 21 2 2" xfId="11781" xr:uid="{00000000-0005-0000-0000-0000E3140000}"/>
    <cellStyle name="Feeder Field 2 4 21 2 3" xfId="11782" xr:uid="{00000000-0005-0000-0000-0000E4140000}"/>
    <cellStyle name="Feeder Field 2 4 21 2 4" xfId="11783" xr:uid="{00000000-0005-0000-0000-0000E5140000}"/>
    <cellStyle name="Feeder Field 2 4 21 3" xfId="11784" xr:uid="{00000000-0005-0000-0000-0000E6140000}"/>
    <cellStyle name="Feeder Field 2 4 21 4" xfId="11785" xr:uid="{00000000-0005-0000-0000-0000E7140000}"/>
    <cellStyle name="Feeder Field 2 4 22" xfId="893" xr:uid="{00000000-0005-0000-0000-0000E8140000}"/>
    <cellStyle name="Feeder Field 2 4 22 2" xfId="11786" xr:uid="{00000000-0005-0000-0000-0000E9140000}"/>
    <cellStyle name="Feeder Field 2 4 22 2 2" xfId="11787" xr:uid="{00000000-0005-0000-0000-0000EA140000}"/>
    <cellStyle name="Feeder Field 2 4 22 2 3" xfId="11788" xr:uid="{00000000-0005-0000-0000-0000EB140000}"/>
    <cellStyle name="Feeder Field 2 4 22 2 4" xfId="11789" xr:uid="{00000000-0005-0000-0000-0000EC140000}"/>
    <cellStyle name="Feeder Field 2 4 22 3" xfId="11790" xr:uid="{00000000-0005-0000-0000-0000ED140000}"/>
    <cellStyle name="Feeder Field 2 4 22 4" xfId="11791" xr:uid="{00000000-0005-0000-0000-0000EE140000}"/>
    <cellStyle name="Feeder Field 2 4 23" xfId="894" xr:uid="{00000000-0005-0000-0000-0000EF140000}"/>
    <cellStyle name="Feeder Field 2 4 23 2" xfId="11792" xr:uid="{00000000-0005-0000-0000-0000F0140000}"/>
    <cellStyle name="Feeder Field 2 4 23 2 2" xfId="11793" xr:uid="{00000000-0005-0000-0000-0000F1140000}"/>
    <cellStyle name="Feeder Field 2 4 23 2 3" xfId="11794" xr:uid="{00000000-0005-0000-0000-0000F2140000}"/>
    <cellStyle name="Feeder Field 2 4 23 2 4" xfId="11795" xr:uid="{00000000-0005-0000-0000-0000F3140000}"/>
    <cellStyle name="Feeder Field 2 4 23 3" xfId="11796" xr:uid="{00000000-0005-0000-0000-0000F4140000}"/>
    <cellStyle name="Feeder Field 2 4 23 4" xfId="11797" xr:uid="{00000000-0005-0000-0000-0000F5140000}"/>
    <cellStyle name="Feeder Field 2 4 24" xfId="895" xr:uid="{00000000-0005-0000-0000-0000F6140000}"/>
    <cellStyle name="Feeder Field 2 4 24 2" xfId="11798" xr:uid="{00000000-0005-0000-0000-0000F7140000}"/>
    <cellStyle name="Feeder Field 2 4 24 2 2" xfId="11799" xr:uid="{00000000-0005-0000-0000-0000F8140000}"/>
    <cellStyle name="Feeder Field 2 4 24 2 3" xfId="11800" xr:uid="{00000000-0005-0000-0000-0000F9140000}"/>
    <cellStyle name="Feeder Field 2 4 24 2 4" xfId="11801" xr:uid="{00000000-0005-0000-0000-0000FA140000}"/>
    <cellStyle name="Feeder Field 2 4 24 3" xfId="11802" xr:uid="{00000000-0005-0000-0000-0000FB140000}"/>
    <cellStyle name="Feeder Field 2 4 24 4" xfId="11803" xr:uid="{00000000-0005-0000-0000-0000FC140000}"/>
    <cellStyle name="Feeder Field 2 4 25" xfId="896" xr:uid="{00000000-0005-0000-0000-0000FD140000}"/>
    <cellStyle name="Feeder Field 2 4 25 2" xfId="11804" xr:uid="{00000000-0005-0000-0000-0000FE140000}"/>
    <cellStyle name="Feeder Field 2 4 25 2 2" xfId="11805" xr:uid="{00000000-0005-0000-0000-0000FF140000}"/>
    <cellStyle name="Feeder Field 2 4 25 2 3" xfId="11806" xr:uid="{00000000-0005-0000-0000-000000150000}"/>
    <cellStyle name="Feeder Field 2 4 25 2 4" xfId="11807" xr:uid="{00000000-0005-0000-0000-000001150000}"/>
    <cellStyle name="Feeder Field 2 4 25 3" xfId="11808" xr:uid="{00000000-0005-0000-0000-000002150000}"/>
    <cellStyle name="Feeder Field 2 4 25 4" xfId="11809" xr:uid="{00000000-0005-0000-0000-000003150000}"/>
    <cellStyle name="Feeder Field 2 4 26" xfId="897" xr:uid="{00000000-0005-0000-0000-000004150000}"/>
    <cellStyle name="Feeder Field 2 4 26 2" xfId="11810" xr:uid="{00000000-0005-0000-0000-000005150000}"/>
    <cellStyle name="Feeder Field 2 4 26 2 2" xfId="11811" xr:uid="{00000000-0005-0000-0000-000006150000}"/>
    <cellStyle name="Feeder Field 2 4 26 2 3" xfId="11812" xr:uid="{00000000-0005-0000-0000-000007150000}"/>
    <cellStyle name="Feeder Field 2 4 26 2 4" xfId="11813" xr:uid="{00000000-0005-0000-0000-000008150000}"/>
    <cellStyle name="Feeder Field 2 4 26 3" xfId="11814" xr:uid="{00000000-0005-0000-0000-000009150000}"/>
    <cellStyle name="Feeder Field 2 4 26 4" xfId="11815" xr:uid="{00000000-0005-0000-0000-00000A150000}"/>
    <cellStyle name="Feeder Field 2 4 27" xfId="898" xr:uid="{00000000-0005-0000-0000-00000B150000}"/>
    <cellStyle name="Feeder Field 2 4 27 2" xfId="11816" xr:uid="{00000000-0005-0000-0000-00000C150000}"/>
    <cellStyle name="Feeder Field 2 4 27 2 2" xfId="11817" xr:uid="{00000000-0005-0000-0000-00000D150000}"/>
    <cellStyle name="Feeder Field 2 4 27 2 3" xfId="11818" xr:uid="{00000000-0005-0000-0000-00000E150000}"/>
    <cellStyle name="Feeder Field 2 4 27 2 4" xfId="11819" xr:uid="{00000000-0005-0000-0000-00000F150000}"/>
    <cellStyle name="Feeder Field 2 4 27 3" xfId="11820" xr:uid="{00000000-0005-0000-0000-000010150000}"/>
    <cellStyle name="Feeder Field 2 4 27 4" xfId="11821" xr:uid="{00000000-0005-0000-0000-000011150000}"/>
    <cellStyle name="Feeder Field 2 4 28" xfId="899" xr:uid="{00000000-0005-0000-0000-000012150000}"/>
    <cellStyle name="Feeder Field 2 4 28 2" xfId="11822" xr:uid="{00000000-0005-0000-0000-000013150000}"/>
    <cellStyle name="Feeder Field 2 4 28 2 2" xfId="11823" xr:uid="{00000000-0005-0000-0000-000014150000}"/>
    <cellStyle name="Feeder Field 2 4 28 2 3" xfId="11824" xr:uid="{00000000-0005-0000-0000-000015150000}"/>
    <cellStyle name="Feeder Field 2 4 28 2 4" xfId="11825" xr:uid="{00000000-0005-0000-0000-000016150000}"/>
    <cellStyle name="Feeder Field 2 4 28 3" xfId="11826" xr:uid="{00000000-0005-0000-0000-000017150000}"/>
    <cellStyle name="Feeder Field 2 4 28 4" xfId="11827" xr:uid="{00000000-0005-0000-0000-000018150000}"/>
    <cellStyle name="Feeder Field 2 4 29" xfId="900" xr:uid="{00000000-0005-0000-0000-000019150000}"/>
    <cellStyle name="Feeder Field 2 4 29 2" xfId="11828" xr:uid="{00000000-0005-0000-0000-00001A150000}"/>
    <cellStyle name="Feeder Field 2 4 29 2 2" xfId="11829" xr:uid="{00000000-0005-0000-0000-00001B150000}"/>
    <cellStyle name="Feeder Field 2 4 29 2 3" xfId="11830" xr:uid="{00000000-0005-0000-0000-00001C150000}"/>
    <cellStyle name="Feeder Field 2 4 29 2 4" xfId="11831" xr:uid="{00000000-0005-0000-0000-00001D150000}"/>
    <cellStyle name="Feeder Field 2 4 29 3" xfId="11832" xr:uid="{00000000-0005-0000-0000-00001E150000}"/>
    <cellStyle name="Feeder Field 2 4 29 4" xfId="11833" xr:uid="{00000000-0005-0000-0000-00001F150000}"/>
    <cellStyle name="Feeder Field 2 4 3" xfId="901" xr:uid="{00000000-0005-0000-0000-000020150000}"/>
    <cellStyle name="Feeder Field 2 4 3 2" xfId="11834" xr:uid="{00000000-0005-0000-0000-000021150000}"/>
    <cellStyle name="Feeder Field 2 4 3 2 2" xfId="11835" xr:uid="{00000000-0005-0000-0000-000022150000}"/>
    <cellStyle name="Feeder Field 2 4 3 2 3" xfId="11836" xr:uid="{00000000-0005-0000-0000-000023150000}"/>
    <cellStyle name="Feeder Field 2 4 3 2 4" xfId="11837" xr:uid="{00000000-0005-0000-0000-000024150000}"/>
    <cellStyle name="Feeder Field 2 4 3 3" xfId="11838" xr:uid="{00000000-0005-0000-0000-000025150000}"/>
    <cellStyle name="Feeder Field 2 4 3 4" xfId="11839" xr:uid="{00000000-0005-0000-0000-000026150000}"/>
    <cellStyle name="Feeder Field 2 4 30" xfId="902" xr:uid="{00000000-0005-0000-0000-000027150000}"/>
    <cellStyle name="Feeder Field 2 4 30 2" xfId="11840" xr:uid="{00000000-0005-0000-0000-000028150000}"/>
    <cellStyle name="Feeder Field 2 4 30 2 2" xfId="11841" xr:uid="{00000000-0005-0000-0000-000029150000}"/>
    <cellStyle name="Feeder Field 2 4 30 2 3" xfId="11842" xr:uid="{00000000-0005-0000-0000-00002A150000}"/>
    <cellStyle name="Feeder Field 2 4 30 2 4" xfId="11843" xr:uid="{00000000-0005-0000-0000-00002B150000}"/>
    <cellStyle name="Feeder Field 2 4 30 3" xfId="11844" xr:uid="{00000000-0005-0000-0000-00002C150000}"/>
    <cellStyle name="Feeder Field 2 4 30 4" xfId="11845" xr:uid="{00000000-0005-0000-0000-00002D150000}"/>
    <cellStyle name="Feeder Field 2 4 31" xfId="903" xr:uid="{00000000-0005-0000-0000-00002E150000}"/>
    <cellStyle name="Feeder Field 2 4 31 2" xfId="11846" xr:uid="{00000000-0005-0000-0000-00002F150000}"/>
    <cellStyle name="Feeder Field 2 4 31 2 2" xfId="11847" xr:uid="{00000000-0005-0000-0000-000030150000}"/>
    <cellStyle name="Feeder Field 2 4 31 2 3" xfId="11848" xr:uid="{00000000-0005-0000-0000-000031150000}"/>
    <cellStyle name="Feeder Field 2 4 31 2 4" xfId="11849" xr:uid="{00000000-0005-0000-0000-000032150000}"/>
    <cellStyle name="Feeder Field 2 4 31 3" xfId="11850" xr:uid="{00000000-0005-0000-0000-000033150000}"/>
    <cellStyle name="Feeder Field 2 4 31 4" xfId="11851" xr:uid="{00000000-0005-0000-0000-000034150000}"/>
    <cellStyle name="Feeder Field 2 4 32" xfId="904" xr:uid="{00000000-0005-0000-0000-000035150000}"/>
    <cellStyle name="Feeder Field 2 4 32 2" xfId="11852" xr:uid="{00000000-0005-0000-0000-000036150000}"/>
    <cellStyle name="Feeder Field 2 4 32 2 2" xfId="11853" xr:uid="{00000000-0005-0000-0000-000037150000}"/>
    <cellStyle name="Feeder Field 2 4 32 2 3" xfId="11854" xr:uid="{00000000-0005-0000-0000-000038150000}"/>
    <cellStyle name="Feeder Field 2 4 32 2 4" xfId="11855" xr:uid="{00000000-0005-0000-0000-000039150000}"/>
    <cellStyle name="Feeder Field 2 4 32 3" xfId="11856" xr:uid="{00000000-0005-0000-0000-00003A150000}"/>
    <cellStyle name="Feeder Field 2 4 32 4" xfId="11857" xr:uid="{00000000-0005-0000-0000-00003B150000}"/>
    <cellStyle name="Feeder Field 2 4 33" xfId="905" xr:uid="{00000000-0005-0000-0000-00003C150000}"/>
    <cellStyle name="Feeder Field 2 4 33 2" xfId="11858" xr:uid="{00000000-0005-0000-0000-00003D150000}"/>
    <cellStyle name="Feeder Field 2 4 33 2 2" xfId="11859" xr:uid="{00000000-0005-0000-0000-00003E150000}"/>
    <cellStyle name="Feeder Field 2 4 33 2 3" xfId="11860" xr:uid="{00000000-0005-0000-0000-00003F150000}"/>
    <cellStyle name="Feeder Field 2 4 33 2 4" xfId="11861" xr:uid="{00000000-0005-0000-0000-000040150000}"/>
    <cellStyle name="Feeder Field 2 4 33 3" xfId="11862" xr:uid="{00000000-0005-0000-0000-000041150000}"/>
    <cellStyle name="Feeder Field 2 4 33 4" xfId="11863" xr:uid="{00000000-0005-0000-0000-000042150000}"/>
    <cellStyle name="Feeder Field 2 4 34" xfId="906" xr:uid="{00000000-0005-0000-0000-000043150000}"/>
    <cellStyle name="Feeder Field 2 4 34 2" xfId="11864" xr:uid="{00000000-0005-0000-0000-000044150000}"/>
    <cellStyle name="Feeder Field 2 4 34 2 2" xfId="11865" xr:uid="{00000000-0005-0000-0000-000045150000}"/>
    <cellStyle name="Feeder Field 2 4 34 2 3" xfId="11866" xr:uid="{00000000-0005-0000-0000-000046150000}"/>
    <cellStyle name="Feeder Field 2 4 34 2 4" xfId="11867" xr:uid="{00000000-0005-0000-0000-000047150000}"/>
    <cellStyle name="Feeder Field 2 4 34 3" xfId="11868" xr:uid="{00000000-0005-0000-0000-000048150000}"/>
    <cellStyle name="Feeder Field 2 4 34 4" xfId="11869" xr:uid="{00000000-0005-0000-0000-000049150000}"/>
    <cellStyle name="Feeder Field 2 4 35" xfId="907" xr:uid="{00000000-0005-0000-0000-00004A150000}"/>
    <cellStyle name="Feeder Field 2 4 35 2" xfId="11870" xr:uid="{00000000-0005-0000-0000-00004B150000}"/>
    <cellStyle name="Feeder Field 2 4 35 2 2" xfId="11871" xr:uid="{00000000-0005-0000-0000-00004C150000}"/>
    <cellStyle name="Feeder Field 2 4 35 2 3" xfId="11872" xr:uid="{00000000-0005-0000-0000-00004D150000}"/>
    <cellStyle name="Feeder Field 2 4 35 2 4" xfId="11873" xr:uid="{00000000-0005-0000-0000-00004E150000}"/>
    <cellStyle name="Feeder Field 2 4 35 3" xfId="11874" xr:uid="{00000000-0005-0000-0000-00004F150000}"/>
    <cellStyle name="Feeder Field 2 4 35 4" xfId="11875" xr:uid="{00000000-0005-0000-0000-000050150000}"/>
    <cellStyle name="Feeder Field 2 4 36" xfId="908" xr:uid="{00000000-0005-0000-0000-000051150000}"/>
    <cellStyle name="Feeder Field 2 4 36 2" xfId="11876" xr:uid="{00000000-0005-0000-0000-000052150000}"/>
    <cellStyle name="Feeder Field 2 4 36 2 2" xfId="11877" xr:uid="{00000000-0005-0000-0000-000053150000}"/>
    <cellStyle name="Feeder Field 2 4 36 2 3" xfId="11878" xr:uid="{00000000-0005-0000-0000-000054150000}"/>
    <cellStyle name="Feeder Field 2 4 36 2 4" xfId="11879" xr:uid="{00000000-0005-0000-0000-000055150000}"/>
    <cellStyle name="Feeder Field 2 4 36 3" xfId="11880" xr:uid="{00000000-0005-0000-0000-000056150000}"/>
    <cellStyle name="Feeder Field 2 4 36 4" xfId="11881" xr:uid="{00000000-0005-0000-0000-000057150000}"/>
    <cellStyle name="Feeder Field 2 4 37" xfId="909" xr:uid="{00000000-0005-0000-0000-000058150000}"/>
    <cellStyle name="Feeder Field 2 4 37 2" xfId="11882" xr:uid="{00000000-0005-0000-0000-000059150000}"/>
    <cellStyle name="Feeder Field 2 4 37 2 2" xfId="11883" xr:uid="{00000000-0005-0000-0000-00005A150000}"/>
    <cellStyle name="Feeder Field 2 4 37 2 3" xfId="11884" xr:uid="{00000000-0005-0000-0000-00005B150000}"/>
    <cellStyle name="Feeder Field 2 4 37 2 4" xfId="11885" xr:uid="{00000000-0005-0000-0000-00005C150000}"/>
    <cellStyle name="Feeder Field 2 4 37 3" xfId="11886" xr:uid="{00000000-0005-0000-0000-00005D150000}"/>
    <cellStyle name="Feeder Field 2 4 37 4" xfId="11887" xr:uid="{00000000-0005-0000-0000-00005E150000}"/>
    <cellStyle name="Feeder Field 2 4 38" xfId="910" xr:uid="{00000000-0005-0000-0000-00005F150000}"/>
    <cellStyle name="Feeder Field 2 4 38 2" xfId="11888" xr:uid="{00000000-0005-0000-0000-000060150000}"/>
    <cellStyle name="Feeder Field 2 4 38 2 2" xfId="11889" xr:uid="{00000000-0005-0000-0000-000061150000}"/>
    <cellStyle name="Feeder Field 2 4 38 2 3" xfId="11890" xr:uid="{00000000-0005-0000-0000-000062150000}"/>
    <cellStyle name="Feeder Field 2 4 38 2 4" xfId="11891" xr:uid="{00000000-0005-0000-0000-000063150000}"/>
    <cellStyle name="Feeder Field 2 4 38 3" xfId="11892" xr:uid="{00000000-0005-0000-0000-000064150000}"/>
    <cellStyle name="Feeder Field 2 4 38 4" xfId="11893" xr:uid="{00000000-0005-0000-0000-000065150000}"/>
    <cellStyle name="Feeder Field 2 4 39" xfId="911" xr:uid="{00000000-0005-0000-0000-000066150000}"/>
    <cellStyle name="Feeder Field 2 4 39 2" xfId="11894" xr:uid="{00000000-0005-0000-0000-000067150000}"/>
    <cellStyle name="Feeder Field 2 4 39 2 2" xfId="11895" xr:uid="{00000000-0005-0000-0000-000068150000}"/>
    <cellStyle name="Feeder Field 2 4 39 2 3" xfId="11896" xr:uid="{00000000-0005-0000-0000-000069150000}"/>
    <cellStyle name="Feeder Field 2 4 39 2 4" xfId="11897" xr:uid="{00000000-0005-0000-0000-00006A150000}"/>
    <cellStyle name="Feeder Field 2 4 39 3" xfId="11898" xr:uid="{00000000-0005-0000-0000-00006B150000}"/>
    <cellStyle name="Feeder Field 2 4 39 4" xfId="11899" xr:uid="{00000000-0005-0000-0000-00006C150000}"/>
    <cellStyle name="Feeder Field 2 4 4" xfId="912" xr:uid="{00000000-0005-0000-0000-00006D150000}"/>
    <cellStyle name="Feeder Field 2 4 4 2" xfId="11900" xr:uid="{00000000-0005-0000-0000-00006E150000}"/>
    <cellStyle name="Feeder Field 2 4 4 2 2" xfId="11901" xr:uid="{00000000-0005-0000-0000-00006F150000}"/>
    <cellStyle name="Feeder Field 2 4 4 2 3" xfId="11902" xr:uid="{00000000-0005-0000-0000-000070150000}"/>
    <cellStyle name="Feeder Field 2 4 4 2 4" xfId="11903" xr:uid="{00000000-0005-0000-0000-000071150000}"/>
    <cellStyle name="Feeder Field 2 4 4 3" xfId="11904" xr:uid="{00000000-0005-0000-0000-000072150000}"/>
    <cellStyle name="Feeder Field 2 4 4 4" xfId="11905" xr:uid="{00000000-0005-0000-0000-000073150000}"/>
    <cellStyle name="Feeder Field 2 4 40" xfId="913" xr:uid="{00000000-0005-0000-0000-000074150000}"/>
    <cellStyle name="Feeder Field 2 4 40 2" xfId="11906" xr:uid="{00000000-0005-0000-0000-000075150000}"/>
    <cellStyle name="Feeder Field 2 4 40 2 2" xfId="11907" xr:uid="{00000000-0005-0000-0000-000076150000}"/>
    <cellStyle name="Feeder Field 2 4 40 2 3" xfId="11908" xr:uid="{00000000-0005-0000-0000-000077150000}"/>
    <cellStyle name="Feeder Field 2 4 40 2 4" xfId="11909" xr:uid="{00000000-0005-0000-0000-000078150000}"/>
    <cellStyle name="Feeder Field 2 4 40 3" xfId="11910" xr:uid="{00000000-0005-0000-0000-000079150000}"/>
    <cellStyle name="Feeder Field 2 4 40 4" xfId="11911" xr:uid="{00000000-0005-0000-0000-00007A150000}"/>
    <cellStyle name="Feeder Field 2 4 41" xfId="914" xr:uid="{00000000-0005-0000-0000-00007B150000}"/>
    <cellStyle name="Feeder Field 2 4 41 2" xfId="11912" xr:uid="{00000000-0005-0000-0000-00007C150000}"/>
    <cellStyle name="Feeder Field 2 4 41 2 2" xfId="11913" xr:uid="{00000000-0005-0000-0000-00007D150000}"/>
    <cellStyle name="Feeder Field 2 4 41 2 3" xfId="11914" xr:uid="{00000000-0005-0000-0000-00007E150000}"/>
    <cellStyle name="Feeder Field 2 4 41 2 4" xfId="11915" xr:uid="{00000000-0005-0000-0000-00007F150000}"/>
    <cellStyle name="Feeder Field 2 4 41 3" xfId="11916" xr:uid="{00000000-0005-0000-0000-000080150000}"/>
    <cellStyle name="Feeder Field 2 4 41 4" xfId="11917" xr:uid="{00000000-0005-0000-0000-000081150000}"/>
    <cellStyle name="Feeder Field 2 4 42" xfId="915" xr:uid="{00000000-0005-0000-0000-000082150000}"/>
    <cellStyle name="Feeder Field 2 4 42 2" xfId="11918" xr:uid="{00000000-0005-0000-0000-000083150000}"/>
    <cellStyle name="Feeder Field 2 4 42 2 2" xfId="11919" xr:uid="{00000000-0005-0000-0000-000084150000}"/>
    <cellStyle name="Feeder Field 2 4 42 2 3" xfId="11920" xr:uid="{00000000-0005-0000-0000-000085150000}"/>
    <cellStyle name="Feeder Field 2 4 42 2 4" xfId="11921" xr:uid="{00000000-0005-0000-0000-000086150000}"/>
    <cellStyle name="Feeder Field 2 4 42 3" xfId="11922" xr:uid="{00000000-0005-0000-0000-000087150000}"/>
    <cellStyle name="Feeder Field 2 4 42 4" xfId="11923" xr:uid="{00000000-0005-0000-0000-000088150000}"/>
    <cellStyle name="Feeder Field 2 4 43" xfId="916" xr:uid="{00000000-0005-0000-0000-000089150000}"/>
    <cellStyle name="Feeder Field 2 4 43 2" xfId="11924" xr:uid="{00000000-0005-0000-0000-00008A150000}"/>
    <cellStyle name="Feeder Field 2 4 43 2 2" xfId="11925" xr:uid="{00000000-0005-0000-0000-00008B150000}"/>
    <cellStyle name="Feeder Field 2 4 43 2 3" xfId="11926" xr:uid="{00000000-0005-0000-0000-00008C150000}"/>
    <cellStyle name="Feeder Field 2 4 43 2 4" xfId="11927" xr:uid="{00000000-0005-0000-0000-00008D150000}"/>
    <cellStyle name="Feeder Field 2 4 43 3" xfId="11928" xr:uid="{00000000-0005-0000-0000-00008E150000}"/>
    <cellStyle name="Feeder Field 2 4 43 4" xfId="11929" xr:uid="{00000000-0005-0000-0000-00008F150000}"/>
    <cellStyle name="Feeder Field 2 4 44" xfId="917" xr:uid="{00000000-0005-0000-0000-000090150000}"/>
    <cellStyle name="Feeder Field 2 4 44 2" xfId="11930" xr:uid="{00000000-0005-0000-0000-000091150000}"/>
    <cellStyle name="Feeder Field 2 4 44 2 2" xfId="11931" xr:uid="{00000000-0005-0000-0000-000092150000}"/>
    <cellStyle name="Feeder Field 2 4 44 2 3" xfId="11932" xr:uid="{00000000-0005-0000-0000-000093150000}"/>
    <cellStyle name="Feeder Field 2 4 44 2 4" xfId="11933" xr:uid="{00000000-0005-0000-0000-000094150000}"/>
    <cellStyle name="Feeder Field 2 4 44 3" xfId="11934" xr:uid="{00000000-0005-0000-0000-000095150000}"/>
    <cellStyle name="Feeder Field 2 4 44 4" xfId="11935" xr:uid="{00000000-0005-0000-0000-000096150000}"/>
    <cellStyle name="Feeder Field 2 4 45" xfId="918" xr:uid="{00000000-0005-0000-0000-000097150000}"/>
    <cellStyle name="Feeder Field 2 4 45 2" xfId="11936" xr:uid="{00000000-0005-0000-0000-000098150000}"/>
    <cellStyle name="Feeder Field 2 4 45 2 2" xfId="11937" xr:uid="{00000000-0005-0000-0000-000099150000}"/>
    <cellStyle name="Feeder Field 2 4 45 2 3" xfId="11938" xr:uid="{00000000-0005-0000-0000-00009A150000}"/>
    <cellStyle name="Feeder Field 2 4 45 2 4" xfId="11939" xr:uid="{00000000-0005-0000-0000-00009B150000}"/>
    <cellStyle name="Feeder Field 2 4 45 3" xfId="11940" xr:uid="{00000000-0005-0000-0000-00009C150000}"/>
    <cellStyle name="Feeder Field 2 4 45 4" xfId="11941" xr:uid="{00000000-0005-0000-0000-00009D150000}"/>
    <cellStyle name="Feeder Field 2 4 46" xfId="11942" xr:uid="{00000000-0005-0000-0000-00009E150000}"/>
    <cellStyle name="Feeder Field 2 4 46 2" xfId="11943" xr:uid="{00000000-0005-0000-0000-00009F150000}"/>
    <cellStyle name="Feeder Field 2 4 46 3" xfId="11944" xr:uid="{00000000-0005-0000-0000-0000A0150000}"/>
    <cellStyle name="Feeder Field 2 4 46 4" xfId="11945" xr:uid="{00000000-0005-0000-0000-0000A1150000}"/>
    <cellStyle name="Feeder Field 2 4 47" xfId="11946" xr:uid="{00000000-0005-0000-0000-0000A2150000}"/>
    <cellStyle name="Feeder Field 2 4 47 2" xfId="11947" xr:uid="{00000000-0005-0000-0000-0000A3150000}"/>
    <cellStyle name="Feeder Field 2 4 47 3" xfId="11948" xr:uid="{00000000-0005-0000-0000-0000A4150000}"/>
    <cellStyle name="Feeder Field 2 4 47 4" xfId="11949" xr:uid="{00000000-0005-0000-0000-0000A5150000}"/>
    <cellStyle name="Feeder Field 2 4 48" xfId="11950" xr:uid="{00000000-0005-0000-0000-0000A6150000}"/>
    <cellStyle name="Feeder Field 2 4 5" xfId="919" xr:uid="{00000000-0005-0000-0000-0000A7150000}"/>
    <cellStyle name="Feeder Field 2 4 5 2" xfId="11951" xr:uid="{00000000-0005-0000-0000-0000A8150000}"/>
    <cellStyle name="Feeder Field 2 4 5 2 2" xfId="11952" xr:uid="{00000000-0005-0000-0000-0000A9150000}"/>
    <cellStyle name="Feeder Field 2 4 5 2 3" xfId="11953" xr:uid="{00000000-0005-0000-0000-0000AA150000}"/>
    <cellStyle name="Feeder Field 2 4 5 2 4" xfId="11954" xr:uid="{00000000-0005-0000-0000-0000AB150000}"/>
    <cellStyle name="Feeder Field 2 4 5 3" xfId="11955" xr:uid="{00000000-0005-0000-0000-0000AC150000}"/>
    <cellStyle name="Feeder Field 2 4 5 4" xfId="11956" xr:uid="{00000000-0005-0000-0000-0000AD150000}"/>
    <cellStyle name="Feeder Field 2 4 6" xfId="920" xr:uid="{00000000-0005-0000-0000-0000AE150000}"/>
    <cellStyle name="Feeder Field 2 4 6 2" xfId="11957" xr:uid="{00000000-0005-0000-0000-0000AF150000}"/>
    <cellStyle name="Feeder Field 2 4 6 2 2" xfId="11958" xr:uid="{00000000-0005-0000-0000-0000B0150000}"/>
    <cellStyle name="Feeder Field 2 4 6 2 3" xfId="11959" xr:uid="{00000000-0005-0000-0000-0000B1150000}"/>
    <cellStyle name="Feeder Field 2 4 6 2 4" xfId="11960" xr:uid="{00000000-0005-0000-0000-0000B2150000}"/>
    <cellStyle name="Feeder Field 2 4 6 3" xfId="11961" xr:uid="{00000000-0005-0000-0000-0000B3150000}"/>
    <cellStyle name="Feeder Field 2 4 6 4" xfId="11962" xr:uid="{00000000-0005-0000-0000-0000B4150000}"/>
    <cellStyle name="Feeder Field 2 4 7" xfId="921" xr:uid="{00000000-0005-0000-0000-0000B5150000}"/>
    <cellStyle name="Feeder Field 2 4 7 2" xfId="11963" xr:uid="{00000000-0005-0000-0000-0000B6150000}"/>
    <cellStyle name="Feeder Field 2 4 7 2 2" xfId="11964" xr:uid="{00000000-0005-0000-0000-0000B7150000}"/>
    <cellStyle name="Feeder Field 2 4 7 2 3" xfId="11965" xr:uid="{00000000-0005-0000-0000-0000B8150000}"/>
    <cellStyle name="Feeder Field 2 4 7 2 4" xfId="11966" xr:uid="{00000000-0005-0000-0000-0000B9150000}"/>
    <cellStyle name="Feeder Field 2 4 7 3" xfId="11967" xr:uid="{00000000-0005-0000-0000-0000BA150000}"/>
    <cellStyle name="Feeder Field 2 4 7 4" xfId="11968" xr:uid="{00000000-0005-0000-0000-0000BB150000}"/>
    <cellStyle name="Feeder Field 2 4 8" xfId="922" xr:uid="{00000000-0005-0000-0000-0000BC150000}"/>
    <cellStyle name="Feeder Field 2 4 8 2" xfId="11969" xr:uid="{00000000-0005-0000-0000-0000BD150000}"/>
    <cellStyle name="Feeder Field 2 4 8 2 2" xfId="11970" xr:uid="{00000000-0005-0000-0000-0000BE150000}"/>
    <cellStyle name="Feeder Field 2 4 8 2 3" xfId="11971" xr:uid="{00000000-0005-0000-0000-0000BF150000}"/>
    <cellStyle name="Feeder Field 2 4 8 2 4" xfId="11972" xr:uid="{00000000-0005-0000-0000-0000C0150000}"/>
    <cellStyle name="Feeder Field 2 4 8 3" xfId="11973" xr:uid="{00000000-0005-0000-0000-0000C1150000}"/>
    <cellStyle name="Feeder Field 2 4 8 4" xfId="11974" xr:uid="{00000000-0005-0000-0000-0000C2150000}"/>
    <cellStyle name="Feeder Field 2 4 9" xfId="923" xr:uid="{00000000-0005-0000-0000-0000C3150000}"/>
    <cellStyle name="Feeder Field 2 4 9 2" xfId="11975" xr:uid="{00000000-0005-0000-0000-0000C4150000}"/>
    <cellStyle name="Feeder Field 2 4 9 2 2" xfId="11976" xr:uid="{00000000-0005-0000-0000-0000C5150000}"/>
    <cellStyle name="Feeder Field 2 4 9 2 3" xfId="11977" xr:uid="{00000000-0005-0000-0000-0000C6150000}"/>
    <cellStyle name="Feeder Field 2 4 9 2 4" xfId="11978" xr:uid="{00000000-0005-0000-0000-0000C7150000}"/>
    <cellStyle name="Feeder Field 2 4 9 3" xfId="11979" xr:uid="{00000000-0005-0000-0000-0000C8150000}"/>
    <cellStyle name="Feeder Field 2 4 9 4" xfId="11980" xr:uid="{00000000-0005-0000-0000-0000C9150000}"/>
    <cellStyle name="Feeder Field 2 5" xfId="924" xr:uid="{00000000-0005-0000-0000-0000CA150000}"/>
    <cellStyle name="Feeder Field 2 5 10" xfId="925" xr:uid="{00000000-0005-0000-0000-0000CB150000}"/>
    <cellStyle name="Feeder Field 2 5 10 2" xfId="11981" xr:uid="{00000000-0005-0000-0000-0000CC150000}"/>
    <cellStyle name="Feeder Field 2 5 10 2 2" xfId="11982" xr:uid="{00000000-0005-0000-0000-0000CD150000}"/>
    <cellStyle name="Feeder Field 2 5 10 2 3" xfId="11983" xr:uid="{00000000-0005-0000-0000-0000CE150000}"/>
    <cellStyle name="Feeder Field 2 5 10 2 4" xfId="11984" xr:uid="{00000000-0005-0000-0000-0000CF150000}"/>
    <cellStyle name="Feeder Field 2 5 10 3" xfId="11985" xr:uid="{00000000-0005-0000-0000-0000D0150000}"/>
    <cellStyle name="Feeder Field 2 5 10 4" xfId="11986" xr:uid="{00000000-0005-0000-0000-0000D1150000}"/>
    <cellStyle name="Feeder Field 2 5 11" xfId="926" xr:uid="{00000000-0005-0000-0000-0000D2150000}"/>
    <cellStyle name="Feeder Field 2 5 11 2" xfId="11987" xr:uid="{00000000-0005-0000-0000-0000D3150000}"/>
    <cellStyle name="Feeder Field 2 5 11 2 2" xfId="11988" xr:uid="{00000000-0005-0000-0000-0000D4150000}"/>
    <cellStyle name="Feeder Field 2 5 11 2 3" xfId="11989" xr:uid="{00000000-0005-0000-0000-0000D5150000}"/>
    <cellStyle name="Feeder Field 2 5 11 2 4" xfId="11990" xr:uid="{00000000-0005-0000-0000-0000D6150000}"/>
    <cellStyle name="Feeder Field 2 5 11 3" xfId="11991" xr:uid="{00000000-0005-0000-0000-0000D7150000}"/>
    <cellStyle name="Feeder Field 2 5 11 4" xfId="11992" xr:uid="{00000000-0005-0000-0000-0000D8150000}"/>
    <cellStyle name="Feeder Field 2 5 12" xfId="927" xr:uid="{00000000-0005-0000-0000-0000D9150000}"/>
    <cellStyle name="Feeder Field 2 5 12 2" xfId="11993" xr:uid="{00000000-0005-0000-0000-0000DA150000}"/>
    <cellStyle name="Feeder Field 2 5 12 2 2" xfId="11994" xr:uid="{00000000-0005-0000-0000-0000DB150000}"/>
    <cellStyle name="Feeder Field 2 5 12 2 3" xfId="11995" xr:uid="{00000000-0005-0000-0000-0000DC150000}"/>
    <cellStyle name="Feeder Field 2 5 12 2 4" xfId="11996" xr:uid="{00000000-0005-0000-0000-0000DD150000}"/>
    <cellStyle name="Feeder Field 2 5 12 3" xfId="11997" xr:uid="{00000000-0005-0000-0000-0000DE150000}"/>
    <cellStyle name="Feeder Field 2 5 12 4" xfId="11998" xr:uid="{00000000-0005-0000-0000-0000DF150000}"/>
    <cellStyle name="Feeder Field 2 5 13" xfId="928" xr:uid="{00000000-0005-0000-0000-0000E0150000}"/>
    <cellStyle name="Feeder Field 2 5 13 2" xfId="11999" xr:uid="{00000000-0005-0000-0000-0000E1150000}"/>
    <cellStyle name="Feeder Field 2 5 13 2 2" xfId="12000" xr:uid="{00000000-0005-0000-0000-0000E2150000}"/>
    <cellStyle name="Feeder Field 2 5 13 2 3" xfId="12001" xr:uid="{00000000-0005-0000-0000-0000E3150000}"/>
    <cellStyle name="Feeder Field 2 5 13 2 4" xfId="12002" xr:uid="{00000000-0005-0000-0000-0000E4150000}"/>
    <cellStyle name="Feeder Field 2 5 13 3" xfId="12003" xr:uid="{00000000-0005-0000-0000-0000E5150000}"/>
    <cellStyle name="Feeder Field 2 5 13 4" xfId="12004" xr:uid="{00000000-0005-0000-0000-0000E6150000}"/>
    <cellStyle name="Feeder Field 2 5 14" xfId="929" xr:uid="{00000000-0005-0000-0000-0000E7150000}"/>
    <cellStyle name="Feeder Field 2 5 14 2" xfId="12005" xr:uid="{00000000-0005-0000-0000-0000E8150000}"/>
    <cellStyle name="Feeder Field 2 5 14 2 2" xfId="12006" xr:uid="{00000000-0005-0000-0000-0000E9150000}"/>
    <cellStyle name="Feeder Field 2 5 14 2 3" xfId="12007" xr:uid="{00000000-0005-0000-0000-0000EA150000}"/>
    <cellStyle name="Feeder Field 2 5 14 2 4" xfId="12008" xr:uid="{00000000-0005-0000-0000-0000EB150000}"/>
    <cellStyle name="Feeder Field 2 5 14 3" xfId="12009" xr:uid="{00000000-0005-0000-0000-0000EC150000}"/>
    <cellStyle name="Feeder Field 2 5 14 4" xfId="12010" xr:uid="{00000000-0005-0000-0000-0000ED150000}"/>
    <cellStyle name="Feeder Field 2 5 15" xfId="930" xr:uid="{00000000-0005-0000-0000-0000EE150000}"/>
    <cellStyle name="Feeder Field 2 5 15 2" xfId="12011" xr:uid="{00000000-0005-0000-0000-0000EF150000}"/>
    <cellStyle name="Feeder Field 2 5 15 2 2" xfId="12012" xr:uid="{00000000-0005-0000-0000-0000F0150000}"/>
    <cellStyle name="Feeder Field 2 5 15 2 3" xfId="12013" xr:uid="{00000000-0005-0000-0000-0000F1150000}"/>
    <cellStyle name="Feeder Field 2 5 15 2 4" xfId="12014" xr:uid="{00000000-0005-0000-0000-0000F2150000}"/>
    <cellStyle name="Feeder Field 2 5 15 3" xfId="12015" xr:uid="{00000000-0005-0000-0000-0000F3150000}"/>
    <cellStyle name="Feeder Field 2 5 15 4" xfId="12016" xr:uid="{00000000-0005-0000-0000-0000F4150000}"/>
    <cellStyle name="Feeder Field 2 5 16" xfId="931" xr:uid="{00000000-0005-0000-0000-0000F5150000}"/>
    <cellStyle name="Feeder Field 2 5 16 2" xfId="12017" xr:uid="{00000000-0005-0000-0000-0000F6150000}"/>
    <cellStyle name="Feeder Field 2 5 16 2 2" xfId="12018" xr:uid="{00000000-0005-0000-0000-0000F7150000}"/>
    <cellStyle name="Feeder Field 2 5 16 2 3" xfId="12019" xr:uid="{00000000-0005-0000-0000-0000F8150000}"/>
    <cellStyle name="Feeder Field 2 5 16 2 4" xfId="12020" xr:uid="{00000000-0005-0000-0000-0000F9150000}"/>
    <cellStyle name="Feeder Field 2 5 16 3" xfId="12021" xr:uid="{00000000-0005-0000-0000-0000FA150000}"/>
    <cellStyle name="Feeder Field 2 5 16 4" xfId="12022" xr:uid="{00000000-0005-0000-0000-0000FB150000}"/>
    <cellStyle name="Feeder Field 2 5 17" xfId="932" xr:uid="{00000000-0005-0000-0000-0000FC150000}"/>
    <cellStyle name="Feeder Field 2 5 17 2" xfId="12023" xr:uid="{00000000-0005-0000-0000-0000FD150000}"/>
    <cellStyle name="Feeder Field 2 5 17 2 2" xfId="12024" xr:uid="{00000000-0005-0000-0000-0000FE150000}"/>
    <cellStyle name="Feeder Field 2 5 17 2 3" xfId="12025" xr:uid="{00000000-0005-0000-0000-0000FF150000}"/>
    <cellStyle name="Feeder Field 2 5 17 2 4" xfId="12026" xr:uid="{00000000-0005-0000-0000-000000160000}"/>
    <cellStyle name="Feeder Field 2 5 17 3" xfId="12027" xr:uid="{00000000-0005-0000-0000-000001160000}"/>
    <cellStyle name="Feeder Field 2 5 17 4" xfId="12028" xr:uid="{00000000-0005-0000-0000-000002160000}"/>
    <cellStyle name="Feeder Field 2 5 18" xfId="933" xr:uid="{00000000-0005-0000-0000-000003160000}"/>
    <cellStyle name="Feeder Field 2 5 18 2" xfId="12029" xr:uid="{00000000-0005-0000-0000-000004160000}"/>
    <cellStyle name="Feeder Field 2 5 18 2 2" xfId="12030" xr:uid="{00000000-0005-0000-0000-000005160000}"/>
    <cellStyle name="Feeder Field 2 5 18 2 3" xfId="12031" xr:uid="{00000000-0005-0000-0000-000006160000}"/>
    <cellStyle name="Feeder Field 2 5 18 2 4" xfId="12032" xr:uid="{00000000-0005-0000-0000-000007160000}"/>
    <cellStyle name="Feeder Field 2 5 18 3" xfId="12033" xr:uid="{00000000-0005-0000-0000-000008160000}"/>
    <cellStyle name="Feeder Field 2 5 18 4" xfId="12034" xr:uid="{00000000-0005-0000-0000-000009160000}"/>
    <cellStyle name="Feeder Field 2 5 19" xfId="934" xr:uid="{00000000-0005-0000-0000-00000A160000}"/>
    <cellStyle name="Feeder Field 2 5 19 2" xfId="12035" xr:uid="{00000000-0005-0000-0000-00000B160000}"/>
    <cellStyle name="Feeder Field 2 5 19 2 2" xfId="12036" xr:uid="{00000000-0005-0000-0000-00000C160000}"/>
    <cellStyle name="Feeder Field 2 5 19 2 3" xfId="12037" xr:uid="{00000000-0005-0000-0000-00000D160000}"/>
    <cellStyle name="Feeder Field 2 5 19 2 4" xfId="12038" xr:uid="{00000000-0005-0000-0000-00000E160000}"/>
    <cellStyle name="Feeder Field 2 5 19 3" xfId="12039" xr:uid="{00000000-0005-0000-0000-00000F160000}"/>
    <cellStyle name="Feeder Field 2 5 19 4" xfId="12040" xr:uid="{00000000-0005-0000-0000-000010160000}"/>
    <cellStyle name="Feeder Field 2 5 2" xfId="935" xr:uid="{00000000-0005-0000-0000-000011160000}"/>
    <cellStyle name="Feeder Field 2 5 2 2" xfId="12041" xr:uid="{00000000-0005-0000-0000-000012160000}"/>
    <cellStyle name="Feeder Field 2 5 2 2 2" xfId="12042" xr:uid="{00000000-0005-0000-0000-000013160000}"/>
    <cellStyle name="Feeder Field 2 5 2 2 3" xfId="12043" xr:uid="{00000000-0005-0000-0000-000014160000}"/>
    <cellStyle name="Feeder Field 2 5 2 2 4" xfId="12044" xr:uid="{00000000-0005-0000-0000-000015160000}"/>
    <cellStyle name="Feeder Field 2 5 2 3" xfId="12045" xr:uid="{00000000-0005-0000-0000-000016160000}"/>
    <cellStyle name="Feeder Field 2 5 2 4" xfId="12046" xr:uid="{00000000-0005-0000-0000-000017160000}"/>
    <cellStyle name="Feeder Field 2 5 20" xfId="936" xr:uid="{00000000-0005-0000-0000-000018160000}"/>
    <cellStyle name="Feeder Field 2 5 20 2" xfId="12047" xr:uid="{00000000-0005-0000-0000-000019160000}"/>
    <cellStyle name="Feeder Field 2 5 20 2 2" xfId="12048" xr:uid="{00000000-0005-0000-0000-00001A160000}"/>
    <cellStyle name="Feeder Field 2 5 20 2 3" xfId="12049" xr:uid="{00000000-0005-0000-0000-00001B160000}"/>
    <cellStyle name="Feeder Field 2 5 20 2 4" xfId="12050" xr:uid="{00000000-0005-0000-0000-00001C160000}"/>
    <cellStyle name="Feeder Field 2 5 20 3" xfId="12051" xr:uid="{00000000-0005-0000-0000-00001D160000}"/>
    <cellStyle name="Feeder Field 2 5 20 4" xfId="12052" xr:uid="{00000000-0005-0000-0000-00001E160000}"/>
    <cellStyle name="Feeder Field 2 5 21" xfId="937" xr:uid="{00000000-0005-0000-0000-00001F160000}"/>
    <cellStyle name="Feeder Field 2 5 21 2" xfId="12053" xr:uid="{00000000-0005-0000-0000-000020160000}"/>
    <cellStyle name="Feeder Field 2 5 21 2 2" xfId="12054" xr:uid="{00000000-0005-0000-0000-000021160000}"/>
    <cellStyle name="Feeder Field 2 5 21 2 3" xfId="12055" xr:uid="{00000000-0005-0000-0000-000022160000}"/>
    <cellStyle name="Feeder Field 2 5 21 2 4" xfId="12056" xr:uid="{00000000-0005-0000-0000-000023160000}"/>
    <cellStyle name="Feeder Field 2 5 21 3" xfId="12057" xr:uid="{00000000-0005-0000-0000-000024160000}"/>
    <cellStyle name="Feeder Field 2 5 21 4" xfId="12058" xr:uid="{00000000-0005-0000-0000-000025160000}"/>
    <cellStyle name="Feeder Field 2 5 22" xfId="938" xr:uid="{00000000-0005-0000-0000-000026160000}"/>
    <cellStyle name="Feeder Field 2 5 22 2" xfId="12059" xr:uid="{00000000-0005-0000-0000-000027160000}"/>
    <cellStyle name="Feeder Field 2 5 22 2 2" xfId="12060" xr:uid="{00000000-0005-0000-0000-000028160000}"/>
    <cellStyle name="Feeder Field 2 5 22 2 3" xfId="12061" xr:uid="{00000000-0005-0000-0000-000029160000}"/>
    <cellStyle name="Feeder Field 2 5 22 2 4" xfId="12062" xr:uid="{00000000-0005-0000-0000-00002A160000}"/>
    <cellStyle name="Feeder Field 2 5 22 3" xfId="12063" xr:uid="{00000000-0005-0000-0000-00002B160000}"/>
    <cellStyle name="Feeder Field 2 5 22 4" xfId="12064" xr:uid="{00000000-0005-0000-0000-00002C160000}"/>
    <cellStyle name="Feeder Field 2 5 23" xfId="939" xr:uid="{00000000-0005-0000-0000-00002D160000}"/>
    <cellStyle name="Feeder Field 2 5 23 2" xfId="12065" xr:uid="{00000000-0005-0000-0000-00002E160000}"/>
    <cellStyle name="Feeder Field 2 5 23 2 2" xfId="12066" xr:uid="{00000000-0005-0000-0000-00002F160000}"/>
    <cellStyle name="Feeder Field 2 5 23 2 3" xfId="12067" xr:uid="{00000000-0005-0000-0000-000030160000}"/>
    <cellStyle name="Feeder Field 2 5 23 2 4" xfId="12068" xr:uid="{00000000-0005-0000-0000-000031160000}"/>
    <cellStyle name="Feeder Field 2 5 23 3" xfId="12069" xr:uid="{00000000-0005-0000-0000-000032160000}"/>
    <cellStyle name="Feeder Field 2 5 23 4" xfId="12070" xr:uid="{00000000-0005-0000-0000-000033160000}"/>
    <cellStyle name="Feeder Field 2 5 24" xfId="940" xr:uid="{00000000-0005-0000-0000-000034160000}"/>
    <cellStyle name="Feeder Field 2 5 24 2" xfId="12071" xr:uid="{00000000-0005-0000-0000-000035160000}"/>
    <cellStyle name="Feeder Field 2 5 24 2 2" xfId="12072" xr:uid="{00000000-0005-0000-0000-000036160000}"/>
    <cellStyle name="Feeder Field 2 5 24 2 3" xfId="12073" xr:uid="{00000000-0005-0000-0000-000037160000}"/>
    <cellStyle name="Feeder Field 2 5 24 2 4" xfId="12074" xr:uid="{00000000-0005-0000-0000-000038160000}"/>
    <cellStyle name="Feeder Field 2 5 24 3" xfId="12075" xr:uid="{00000000-0005-0000-0000-000039160000}"/>
    <cellStyle name="Feeder Field 2 5 24 4" xfId="12076" xr:uid="{00000000-0005-0000-0000-00003A160000}"/>
    <cellStyle name="Feeder Field 2 5 25" xfId="941" xr:uid="{00000000-0005-0000-0000-00003B160000}"/>
    <cellStyle name="Feeder Field 2 5 25 2" xfId="12077" xr:uid="{00000000-0005-0000-0000-00003C160000}"/>
    <cellStyle name="Feeder Field 2 5 25 2 2" xfId="12078" xr:uid="{00000000-0005-0000-0000-00003D160000}"/>
    <cellStyle name="Feeder Field 2 5 25 2 3" xfId="12079" xr:uid="{00000000-0005-0000-0000-00003E160000}"/>
    <cellStyle name="Feeder Field 2 5 25 2 4" xfId="12080" xr:uid="{00000000-0005-0000-0000-00003F160000}"/>
    <cellStyle name="Feeder Field 2 5 25 3" xfId="12081" xr:uid="{00000000-0005-0000-0000-000040160000}"/>
    <cellStyle name="Feeder Field 2 5 25 4" xfId="12082" xr:uid="{00000000-0005-0000-0000-000041160000}"/>
    <cellStyle name="Feeder Field 2 5 26" xfId="942" xr:uid="{00000000-0005-0000-0000-000042160000}"/>
    <cellStyle name="Feeder Field 2 5 26 2" xfId="12083" xr:uid="{00000000-0005-0000-0000-000043160000}"/>
    <cellStyle name="Feeder Field 2 5 26 2 2" xfId="12084" xr:uid="{00000000-0005-0000-0000-000044160000}"/>
    <cellStyle name="Feeder Field 2 5 26 2 3" xfId="12085" xr:uid="{00000000-0005-0000-0000-000045160000}"/>
    <cellStyle name="Feeder Field 2 5 26 2 4" xfId="12086" xr:uid="{00000000-0005-0000-0000-000046160000}"/>
    <cellStyle name="Feeder Field 2 5 26 3" xfId="12087" xr:uid="{00000000-0005-0000-0000-000047160000}"/>
    <cellStyle name="Feeder Field 2 5 26 4" xfId="12088" xr:uid="{00000000-0005-0000-0000-000048160000}"/>
    <cellStyle name="Feeder Field 2 5 27" xfId="943" xr:uid="{00000000-0005-0000-0000-000049160000}"/>
    <cellStyle name="Feeder Field 2 5 27 2" xfId="12089" xr:uid="{00000000-0005-0000-0000-00004A160000}"/>
    <cellStyle name="Feeder Field 2 5 27 2 2" xfId="12090" xr:uid="{00000000-0005-0000-0000-00004B160000}"/>
    <cellStyle name="Feeder Field 2 5 27 2 3" xfId="12091" xr:uid="{00000000-0005-0000-0000-00004C160000}"/>
    <cellStyle name="Feeder Field 2 5 27 2 4" xfId="12092" xr:uid="{00000000-0005-0000-0000-00004D160000}"/>
    <cellStyle name="Feeder Field 2 5 27 3" xfId="12093" xr:uid="{00000000-0005-0000-0000-00004E160000}"/>
    <cellStyle name="Feeder Field 2 5 27 4" xfId="12094" xr:uid="{00000000-0005-0000-0000-00004F160000}"/>
    <cellStyle name="Feeder Field 2 5 28" xfId="944" xr:uid="{00000000-0005-0000-0000-000050160000}"/>
    <cellStyle name="Feeder Field 2 5 28 2" xfId="12095" xr:uid="{00000000-0005-0000-0000-000051160000}"/>
    <cellStyle name="Feeder Field 2 5 28 2 2" xfId="12096" xr:uid="{00000000-0005-0000-0000-000052160000}"/>
    <cellStyle name="Feeder Field 2 5 28 2 3" xfId="12097" xr:uid="{00000000-0005-0000-0000-000053160000}"/>
    <cellStyle name="Feeder Field 2 5 28 2 4" xfId="12098" xr:uid="{00000000-0005-0000-0000-000054160000}"/>
    <cellStyle name="Feeder Field 2 5 28 3" xfId="12099" xr:uid="{00000000-0005-0000-0000-000055160000}"/>
    <cellStyle name="Feeder Field 2 5 28 4" xfId="12100" xr:uid="{00000000-0005-0000-0000-000056160000}"/>
    <cellStyle name="Feeder Field 2 5 29" xfId="945" xr:uid="{00000000-0005-0000-0000-000057160000}"/>
    <cellStyle name="Feeder Field 2 5 29 2" xfId="12101" xr:uid="{00000000-0005-0000-0000-000058160000}"/>
    <cellStyle name="Feeder Field 2 5 29 2 2" xfId="12102" xr:uid="{00000000-0005-0000-0000-000059160000}"/>
    <cellStyle name="Feeder Field 2 5 29 2 3" xfId="12103" xr:uid="{00000000-0005-0000-0000-00005A160000}"/>
    <cellStyle name="Feeder Field 2 5 29 2 4" xfId="12104" xr:uid="{00000000-0005-0000-0000-00005B160000}"/>
    <cellStyle name="Feeder Field 2 5 29 3" xfId="12105" xr:uid="{00000000-0005-0000-0000-00005C160000}"/>
    <cellStyle name="Feeder Field 2 5 29 4" xfId="12106" xr:uid="{00000000-0005-0000-0000-00005D160000}"/>
    <cellStyle name="Feeder Field 2 5 3" xfId="946" xr:uid="{00000000-0005-0000-0000-00005E160000}"/>
    <cellStyle name="Feeder Field 2 5 3 2" xfId="12107" xr:uid="{00000000-0005-0000-0000-00005F160000}"/>
    <cellStyle name="Feeder Field 2 5 3 2 2" xfId="12108" xr:uid="{00000000-0005-0000-0000-000060160000}"/>
    <cellStyle name="Feeder Field 2 5 3 2 3" xfId="12109" xr:uid="{00000000-0005-0000-0000-000061160000}"/>
    <cellStyle name="Feeder Field 2 5 3 2 4" xfId="12110" xr:uid="{00000000-0005-0000-0000-000062160000}"/>
    <cellStyle name="Feeder Field 2 5 3 3" xfId="12111" xr:uid="{00000000-0005-0000-0000-000063160000}"/>
    <cellStyle name="Feeder Field 2 5 3 4" xfId="12112" xr:uid="{00000000-0005-0000-0000-000064160000}"/>
    <cellStyle name="Feeder Field 2 5 30" xfId="947" xr:uid="{00000000-0005-0000-0000-000065160000}"/>
    <cellStyle name="Feeder Field 2 5 30 2" xfId="12113" xr:uid="{00000000-0005-0000-0000-000066160000}"/>
    <cellStyle name="Feeder Field 2 5 30 2 2" xfId="12114" xr:uid="{00000000-0005-0000-0000-000067160000}"/>
    <cellStyle name="Feeder Field 2 5 30 2 3" xfId="12115" xr:uid="{00000000-0005-0000-0000-000068160000}"/>
    <cellStyle name="Feeder Field 2 5 30 2 4" xfId="12116" xr:uid="{00000000-0005-0000-0000-000069160000}"/>
    <cellStyle name="Feeder Field 2 5 30 3" xfId="12117" xr:uid="{00000000-0005-0000-0000-00006A160000}"/>
    <cellStyle name="Feeder Field 2 5 30 4" xfId="12118" xr:uid="{00000000-0005-0000-0000-00006B160000}"/>
    <cellStyle name="Feeder Field 2 5 31" xfId="948" xr:uid="{00000000-0005-0000-0000-00006C160000}"/>
    <cellStyle name="Feeder Field 2 5 31 2" xfId="12119" xr:uid="{00000000-0005-0000-0000-00006D160000}"/>
    <cellStyle name="Feeder Field 2 5 31 2 2" xfId="12120" xr:uid="{00000000-0005-0000-0000-00006E160000}"/>
    <cellStyle name="Feeder Field 2 5 31 2 3" xfId="12121" xr:uid="{00000000-0005-0000-0000-00006F160000}"/>
    <cellStyle name="Feeder Field 2 5 31 2 4" xfId="12122" xr:uid="{00000000-0005-0000-0000-000070160000}"/>
    <cellStyle name="Feeder Field 2 5 31 3" xfId="12123" xr:uid="{00000000-0005-0000-0000-000071160000}"/>
    <cellStyle name="Feeder Field 2 5 31 4" xfId="12124" xr:uid="{00000000-0005-0000-0000-000072160000}"/>
    <cellStyle name="Feeder Field 2 5 32" xfId="949" xr:uid="{00000000-0005-0000-0000-000073160000}"/>
    <cellStyle name="Feeder Field 2 5 32 2" xfId="12125" xr:uid="{00000000-0005-0000-0000-000074160000}"/>
    <cellStyle name="Feeder Field 2 5 32 2 2" xfId="12126" xr:uid="{00000000-0005-0000-0000-000075160000}"/>
    <cellStyle name="Feeder Field 2 5 32 2 3" xfId="12127" xr:uid="{00000000-0005-0000-0000-000076160000}"/>
    <cellStyle name="Feeder Field 2 5 32 2 4" xfId="12128" xr:uid="{00000000-0005-0000-0000-000077160000}"/>
    <cellStyle name="Feeder Field 2 5 32 3" xfId="12129" xr:uid="{00000000-0005-0000-0000-000078160000}"/>
    <cellStyle name="Feeder Field 2 5 32 4" xfId="12130" xr:uid="{00000000-0005-0000-0000-000079160000}"/>
    <cellStyle name="Feeder Field 2 5 33" xfId="950" xr:uid="{00000000-0005-0000-0000-00007A160000}"/>
    <cellStyle name="Feeder Field 2 5 33 2" xfId="12131" xr:uid="{00000000-0005-0000-0000-00007B160000}"/>
    <cellStyle name="Feeder Field 2 5 33 2 2" xfId="12132" xr:uid="{00000000-0005-0000-0000-00007C160000}"/>
    <cellStyle name="Feeder Field 2 5 33 2 3" xfId="12133" xr:uid="{00000000-0005-0000-0000-00007D160000}"/>
    <cellStyle name="Feeder Field 2 5 33 2 4" xfId="12134" xr:uid="{00000000-0005-0000-0000-00007E160000}"/>
    <cellStyle name="Feeder Field 2 5 33 3" xfId="12135" xr:uid="{00000000-0005-0000-0000-00007F160000}"/>
    <cellStyle name="Feeder Field 2 5 33 4" xfId="12136" xr:uid="{00000000-0005-0000-0000-000080160000}"/>
    <cellStyle name="Feeder Field 2 5 34" xfId="951" xr:uid="{00000000-0005-0000-0000-000081160000}"/>
    <cellStyle name="Feeder Field 2 5 34 2" xfId="12137" xr:uid="{00000000-0005-0000-0000-000082160000}"/>
    <cellStyle name="Feeder Field 2 5 34 2 2" xfId="12138" xr:uid="{00000000-0005-0000-0000-000083160000}"/>
    <cellStyle name="Feeder Field 2 5 34 2 3" xfId="12139" xr:uid="{00000000-0005-0000-0000-000084160000}"/>
    <cellStyle name="Feeder Field 2 5 34 2 4" xfId="12140" xr:uid="{00000000-0005-0000-0000-000085160000}"/>
    <cellStyle name="Feeder Field 2 5 34 3" xfId="12141" xr:uid="{00000000-0005-0000-0000-000086160000}"/>
    <cellStyle name="Feeder Field 2 5 34 4" xfId="12142" xr:uid="{00000000-0005-0000-0000-000087160000}"/>
    <cellStyle name="Feeder Field 2 5 35" xfId="952" xr:uid="{00000000-0005-0000-0000-000088160000}"/>
    <cellStyle name="Feeder Field 2 5 35 2" xfId="12143" xr:uid="{00000000-0005-0000-0000-000089160000}"/>
    <cellStyle name="Feeder Field 2 5 35 2 2" xfId="12144" xr:uid="{00000000-0005-0000-0000-00008A160000}"/>
    <cellStyle name="Feeder Field 2 5 35 2 3" xfId="12145" xr:uid="{00000000-0005-0000-0000-00008B160000}"/>
    <cellStyle name="Feeder Field 2 5 35 2 4" xfId="12146" xr:uid="{00000000-0005-0000-0000-00008C160000}"/>
    <cellStyle name="Feeder Field 2 5 35 3" xfId="12147" xr:uid="{00000000-0005-0000-0000-00008D160000}"/>
    <cellStyle name="Feeder Field 2 5 35 4" xfId="12148" xr:uid="{00000000-0005-0000-0000-00008E160000}"/>
    <cellStyle name="Feeder Field 2 5 36" xfId="953" xr:uid="{00000000-0005-0000-0000-00008F160000}"/>
    <cellStyle name="Feeder Field 2 5 36 2" xfId="12149" xr:uid="{00000000-0005-0000-0000-000090160000}"/>
    <cellStyle name="Feeder Field 2 5 36 2 2" xfId="12150" xr:uid="{00000000-0005-0000-0000-000091160000}"/>
    <cellStyle name="Feeder Field 2 5 36 2 3" xfId="12151" xr:uid="{00000000-0005-0000-0000-000092160000}"/>
    <cellStyle name="Feeder Field 2 5 36 2 4" xfId="12152" xr:uid="{00000000-0005-0000-0000-000093160000}"/>
    <cellStyle name="Feeder Field 2 5 36 3" xfId="12153" xr:uid="{00000000-0005-0000-0000-000094160000}"/>
    <cellStyle name="Feeder Field 2 5 36 4" xfId="12154" xr:uid="{00000000-0005-0000-0000-000095160000}"/>
    <cellStyle name="Feeder Field 2 5 37" xfId="954" xr:uid="{00000000-0005-0000-0000-000096160000}"/>
    <cellStyle name="Feeder Field 2 5 37 2" xfId="12155" xr:uid="{00000000-0005-0000-0000-000097160000}"/>
    <cellStyle name="Feeder Field 2 5 37 2 2" xfId="12156" xr:uid="{00000000-0005-0000-0000-000098160000}"/>
    <cellStyle name="Feeder Field 2 5 37 2 3" xfId="12157" xr:uid="{00000000-0005-0000-0000-000099160000}"/>
    <cellStyle name="Feeder Field 2 5 37 2 4" xfId="12158" xr:uid="{00000000-0005-0000-0000-00009A160000}"/>
    <cellStyle name="Feeder Field 2 5 37 3" xfId="12159" xr:uid="{00000000-0005-0000-0000-00009B160000}"/>
    <cellStyle name="Feeder Field 2 5 37 4" xfId="12160" xr:uid="{00000000-0005-0000-0000-00009C160000}"/>
    <cellStyle name="Feeder Field 2 5 38" xfId="955" xr:uid="{00000000-0005-0000-0000-00009D160000}"/>
    <cellStyle name="Feeder Field 2 5 38 2" xfId="12161" xr:uid="{00000000-0005-0000-0000-00009E160000}"/>
    <cellStyle name="Feeder Field 2 5 38 2 2" xfId="12162" xr:uid="{00000000-0005-0000-0000-00009F160000}"/>
    <cellStyle name="Feeder Field 2 5 38 2 3" xfId="12163" xr:uid="{00000000-0005-0000-0000-0000A0160000}"/>
    <cellStyle name="Feeder Field 2 5 38 2 4" xfId="12164" xr:uid="{00000000-0005-0000-0000-0000A1160000}"/>
    <cellStyle name="Feeder Field 2 5 38 3" xfId="12165" xr:uid="{00000000-0005-0000-0000-0000A2160000}"/>
    <cellStyle name="Feeder Field 2 5 38 4" xfId="12166" xr:uid="{00000000-0005-0000-0000-0000A3160000}"/>
    <cellStyle name="Feeder Field 2 5 39" xfId="956" xr:uid="{00000000-0005-0000-0000-0000A4160000}"/>
    <cellStyle name="Feeder Field 2 5 39 2" xfId="12167" xr:uid="{00000000-0005-0000-0000-0000A5160000}"/>
    <cellStyle name="Feeder Field 2 5 39 2 2" xfId="12168" xr:uid="{00000000-0005-0000-0000-0000A6160000}"/>
    <cellStyle name="Feeder Field 2 5 39 2 3" xfId="12169" xr:uid="{00000000-0005-0000-0000-0000A7160000}"/>
    <cellStyle name="Feeder Field 2 5 39 2 4" xfId="12170" xr:uid="{00000000-0005-0000-0000-0000A8160000}"/>
    <cellStyle name="Feeder Field 2 5 39 3" xfId="12171" xr:uid="{00000000-0005-0000-0000-0000A9160000}"/>
    <cellStyle name="Feeder Field 2 5 39 4" xfId="12172" xr:uid="{00000000-0005-0000-0000-0000AA160000}"/>
    <cellStyle name="Feeder Field 2 5 4" xfId="957" xr:uid="{00000000-0005-0000-0000-0000AB160000}"/>
    <cellStyle name="Feeder Field 2 5 4 2" xfId="12173" xr:uid="{00000000-0005-0000-0000-0000AC160000}"/>
    <cellStyle name="Feeder Field 2 5 4 2 2" xfId="12174" xr:uid="{00000000-0005-0000-0000-0000AD160000}"/>
    <cellStyle name="Feeder Field 2 5 4 2 3" xfId="12175" xr:uid="{00000000-0005-0000-0000-0000AE160000}"/>
    <cellStyle name="Feeder Field 2 5 4 2 4" xfId="12176" xr:uid="{00000000-0005-0000-0000-0000AF160000}"/>
    <cellStyle name="Feeder Field 2 5 4 3" xfId="12177" xr:uid="{00000000-0005-0000-0000-0000B0160000}"/>
    <cellStyle name="Feeder Field 2 5 4 4" xfId="12178" xr:uid="{00000000-0005-0000-0000-0000B1160000}"/>
    <cellStyle name="Feeder Field 2 5 40" xfId="958" xr:uid="{00000000-0005-0000-0000-0000B2160000}"/>
    <cellStyle name="Feeder Field 2 5 40 2" xfId="12179" xr:uid="{00000000-0005-0000-0000-0000B3160000}"/>
    <cellStyle name="Feeder Field 2 5 40 2 2" xfId="12180" xr:uid="{00000000-0005-0000-0000-0000B4160000}"/>
    <cellStyle name="Feeder Field 2 5 40 2 3" xfId="12181" xr:uid="{00000000-0005-0000-0000-0000B5160000}"/>
    <cellStyle name="Feeder Field 2 5 40 2 4" xfId="12182" xr:uid="{00000000-0005-0000-0000-0000B6160000}"/>
    <cellStyle name="Feeder Field 2 5 40 3" xfId="12183" xr:uid="{00000000-0005-0000-0000-0000B7160000}"/>
    <cellStyle name="Feeder Field 2 5 40 4" xfId="12184" xr:uid="{00000000-0005-0000-0000-0000B8160000}"/>
    <cellStyle name="Feeder Field 2 5 41" xfId="959" xr:uid="{00000000-0005-0000-0000-0000B9160000}"/>
    <cellStyle name="Feeder Field 2 5 41 2" xfId="12185" xr:uid="{00000000-0005-0000-0000-0000BA160000}"/>
    <cellStyle name="Feeder Field 2 5 41 2 2" xfId="12186" xr:uid="{00000000-0005-0000-0000-0000BB160000}"/>
    <cellStyle name="Feeder Field 2 5 41 2 3" xfId="12187" xr:uid="{00000000-0005-0000-0000-0000BC160000}"/>
    <cellStyle name="Feeder Field 2 5 41 2 4" xfId="12188" xr:uid="{00000000-0005-0000-0000-0000BD160000}"/>
    <cellStyle name="Feeder Field 2 5 41 3" xfId="12189" xr:uid="{00000000-0005-0000-0000-0000BE160000}"/>
    <cellStyle name="Feeder Field 2 5 41 4" xfId="12190" xr:uid="{00000000-0005-0000-0000-0000BF160000}"/>
    <cellStyle name="Feeder Field 2 5 42" xfId="960" xr:uid="{00000000-0005-0000-0000-0000C0160000}"/>
    <cellStyle name="Feeder Field 2 5 42 2" xfId="12191" xr:uid="{00000000-0005-0000-0000-0000C1160000}"/>
    <cellStyle name="Feeder Field 2 5 42 2 2" xfId="12192" xr:uid="{00000000-0005-0000-0000-0000C2160000}"/>
    <cellStyle name="Feeder Field 2 5 42 2 3" xfId="12193" xr:uid="{00000000-0005-0000-0000-0000C3160000}"/>
    <cellStyle name="Feeder Field 2 5 42 2 4" xfId="12194" xr:uid="{00000000-0005-0000-0000-0000C4160000}"/>
    <cellStyle name="Feeder Field 2 5 42 3" xfId="12195" xr:uid="{00000000-0005-0000-0000-0000C5160000}"/>
    <cellStyle name="Feeder Field 2 5 42 4" xfId="12196" xr:uid="{00000000-0005-0000-0000-0000C6160000}"/>
    <cellStyle name="Feeder Field 2 5 43" xfId="961" xr:uid="{00000000-0005-0000-0000-0000C7160000}"/>
    <cellStyle name="Feeder Field 2 5 43 2" xfId="12197" xr:uid="{00000000-0005-0000-0000-0000C8160000}"/>
    <cellStyle name="Feeder Field 2 5 43 2 2" xfId="12198" xr:uid="{00000000-0005-0000-0000-0000C9160000}"/>
    <cellStyle name="Feeder Field 2 5 43 2 3" xfId="12199" xr:uid="{00000000-0005-0000-0000-0000CA160000}"/>
    <cellStyle name="Feeder Field 2 5 43 2 4" xfId="12200" xr:uid="{00000000-0005-0000-0000-0000CB160000}"/>
    <cellStyle name="Feeder Field 2 5 43 3" xfId="12201" xr:uid="{00000000-0005-0000-0000-0000CC160000}"/>
    <cellStyle name="Feeder Field 2 5 43 4" xfId="12202" xr:uid="{00000000-0005-0000-0000-0000CD160000}"/>
    <cellStyle name="Feeder Field 2 5 44" xfId="962" xr:uid="{00000000-0005-0000-0000-0000CE160000}"/>
    <cellStyle name="Feeder Field 2 5 44 2" xfId="12203" xr:uid="{00000000-0005-0000-0000-0000CF160000}"/>
    <cellStyle name="Feeder Field 2 5 44 2 2" xfId="12204" xr:uid="{00000000-0005-0000-0000-0000D0160000}"/>
    <cellStyle name="Feeder Field 2 5 44 2 3" xfId="12205" xr:uid="{00000000-0005-0000-0000-0000D1160000}"/>
    <cellStyle name="Feeder Field 2 5 44 2 4" xfId="12206" xr:uid="{00000000-0005-0000-0000-0000D2160000}"/>
    <cellStyle name="Feeder Field 2 5 44 3" xfId="12207" xr:uid="{00000000-0005-0000-0000-0000D3160000}"/>
    <cellStyle name="Feeder Field 2 5 44 4" xfId="12208" xr:uid="{00000000-0005-0000-0000-0000D4160000}"/>
    <cellStyle name="Feeder Field 2 5 45" xfId="12209" xr:uid="{00000000-0005-0000-0000-0000D5160000}"/>
    <cellStyle name="Feeder Field 2 5 45 2" xfId="12210" xr:uid="{00000000-0005-0000-0000-0000D6160000}"/>
    <cellStyle name="Feeder Field 2 5 45 3" xfId="12211" xr:uid="{00000000-0005-0000-0000-0000D7160000}"/>
    <cellStyle name="Feeder Field 2 5 45 4" xfId="12212" xr:uid="{00000000-0005-0000-0000-0000D8160000}"/>
    <cellStyle name="Feeder Field 2 5 46" xfId="12213" xr:uid="{00000000-0005-0000-0000-0000D9160000}"/>
    <cellStyle name="Feeder Field 2 5 46 2" xfId="12214" xr:uid="{00000000-0005-0000-0000-0000DA160000}"/>
    <cellStyle name="Feeder Field 2 5 46 3" xfId="12215" xr:uid="{00000000-0005-0000-0000-0000DB160000}"/>
    <cellStyle name="Feeder Field 2 5 46 4" xfId="12216" xr:uid="{00000000-0005-0000-0000-0000DC160000}"/>
    <cellStyle name="Feeder Field 2 5 47" xfId="12217" xr:uid="{00000000-0005-0000-0000-0000DD160000}"/>
    <cellStyle name="Feeder Field 2 5 48" xfId="12218" xr:uid="{00000000-0005-0000-0000-0000DE160000}"/>
    <cellStyle name="Feeder Field 2 5 5" xfId="963" xr:uid="{00000000-0005-0000-0000-0000DF160000}"/>
    <cellStyle name="Feeder Field 2 5 5 2" xfId="12219" xr:uid="{00000000-0005-0000-0000-0000E0160000}"/>
    <cellStyle name="Feeder Field 2 5 5 2 2" xfId="12220" xr:uid="{00000000-0005-0000-0000-0000E1160000}"/>
    <cellStyle name="Feeder Field 2 5 5 2 3" xfId="12221" xr:uid="{00000000-0005-0000-0000-0000E2160000}"/>
    <cellStyle name="Feeder Field 2 5 5 2 4" xfId="12222" xr:uid="{00000000-0005-0000-0000-0000E3160000}"/>
    <cellStyle name="Feeder Field 2 5 5 3" xfId="12223" xr:uid="{00000000-0005-0000-0000-0000E4160000}"/>
    <cellStyle name="Feeder Field 2 5 5 4" xfId="12224" xr:uid="{00000000-0005-0000-0000-0000E5160000}"/>
    <cellStyle name="Feeder Field 2 5 6" xfId="964" xr:uid="{00000000-0005-0000-0000-0000E6160000}"/>
    <cellStyle name="Feeder Field 2 5 6 2" xfId="12225" xr:uid="{00000000-0005-0000-0000-0000E7160000}"/>
    <cellStyle name="Feeder Field 2 5 6 2 2" xfId="12226" xr:uid="{00000000-0005-0000-0000-0000E8160000}"/>
    <cellStyle name="Feeder Field 2 5 6 2 3" xfId="12227" xr:uid="{00000000-0005-0000-0000-0000E9160000}"/>
    <cellStyle name="Feeder Field 2 5 6 2 4" xfId="12228" xr:uid="{00000000-0005-0000-0000-0000EA160000}"/>
    <cellStyle name="Feeder Field 2 5 6 3" xfId="12229" xr:uid="{00000000-0005-0000-0000-0000EB160000}"/>
    <cellStyle name="Feeder Field 2 5 6 4" xfId="12230" xr:uid="{00000000-0005-0000-0000-0000EC160000}"/>
    <cellStyle name="Feeder Field 2 5 7" xfId="965" xr:uid="{00000000-0005-0000-0000-0000ED160000}"/>
    <cellStyle name="Feeder Field 2 5 7 2" xfId="12231" xr:uid="{00000000-0005-0000-0000-0000EE160000}"/>
    <cellStyle name="Feeder Field 2 5 7 2 2" xfId="12232" xr:uid="{00000000-0005-0000-0000-0000EF160000}"/>
    <cellStyle name="Feeder Field 2 5 7 2 3" xfId="12233" xr:uid="{00000000-0005-0000-0000-0000F0160000}"/>
    <cellStyle name="Feeder Field 2 5 7 2 4" xfId="12234" xr:uid="{00000000-0005-0000-0000-0000F1160000}"/>
    <cellStyle name="Feeder Field 2 5 7 3" xfId="12235" xr:uid="{00000000-0005-0000-0000-0000F2160000}"/>
    <cellStyle name="Feeder Field 2 5 7 4" xfId="12236" xr:uid="{00000000-0005-0000-0000-0000F3160000}"/>
    <cellStyle name="Feeder Field 2 5 8" xfId="966" xr:uid="{00000000-0005-0000-0000-0000F4160000}"/>
    <cellStyle name="Feeder Field 2 5 8 2" xfId="12237" xr:uid="{00000000-0005-0000-0000-0000F5160000}"/>
    <cellStyle name="Feeder Field 2 5 8 2 2" xfId="12238" xr:uid="{00000000-0005-0000-0000-0000F6160000}"/>
    <cellStyle name="Feeder Field 2 5 8 2 3" xfId="12239" xr:uid="{00000000-0005-0000-0000-0000F7160000}"/>
    <cellStyle name="Feeder Field 2 5 8 2 4" xfId="12240" xr:uid="{00000000-0005-0000-0000-0000F8160000}"/>
    <cellStyle name="Feeder Field 2 5 8 3" xfId="12241" xr:uid="{00000000-0005-0000-0000-0000F9160000}"/>
    <cellStyle name="Feeder Field 2 5 8 4" xfId="12242" xr:uid="{00000000-0005-0000-0000-0000FA160000}"/>
    <cellStyle name="Feeder Field 2 5 9" xfId="967" xr:uid="{00000000-0005-0000-0000-0000FB160000}"/>
    <cellStyle name="Feeder Field 2 5 9 2" xfId="12243" xr:uid="{00000000-0005-0000-0000-0000FC160000}"/>
    <cellStyle name="Feeder Field 2 5 9 2 2" xfId="12244" xr:uid="{00000000-0005-0000-0000-0000FD160000}"/>
    <cellStyle name="Feeder Field 2 5 9 2 3" xfId="12245" xr:uid="{00000000-0005-0000-0000-0000FE160000}"/>
    <cellStyle name="Feeder Field 2 5 9 2 4" xfId="12246" xr:uid="{00000000-0005-0000-0000-0000FF160000}"/>
    <cellStyle name="Feeder Field 2 5 9 3" xfId="12247" xr:uid="{00000000-0005-0000-0000-000000170000}"/>
    <cellStyle name="Feeder Field 2 5 9 4" xfId="12248" xr:uid="{00000000-0005-0000-0000-000001170000}"/>
    <cellStyle name="Feeder Field 2 6" xfId="968" xr:uid="{00000000-0005-0000-0000-000002170000}"/>
    <cellStyle name="Feeder Field 2 6 2" xfId="12249" xr:uid="{00000000-0005-0000-0000-000003170000}"/>
    <cellStyle name="Feeder Field 2 6 2 2" xfId="12250" xr:uid="{00000000-0005-0000-0000-000004170000}"/>
    <cellStyle name="Feeder Field 2 6 2 3" xfId="12251" xr:uid="{00000000-0005-0000-0000-000005170000}"/>
    <cellStyle name="Feeder Field 2 6 2 4" xfId="12252" xr:uid="{00000000-0005-0000-0000-000006170000}"/>
    <cellStyle name="Feeder Field 2 6 3" xfId="12253" xr:uid="{00000000-0005-0000-0000-000007170000}"/>
    <cellStyle name="Feeder Field 2 6 4" xfId="12254" xr:uid="{00000000-0005-0000-0000-000008170000}"/>
    <cellStyle name="Feeder Field 2 7" xfId="969" xr:uid="{00000000-0005-0000-0000-000009170000}"/>
    <cellStyle name="Feeder Field 2 7 2" xfId="12255" xr:uid="{00000000-0005-0000-0000-00000A170000}"/>
    <cellStyle name="Feeder Field 2 7 2 2" xfId="12256" xr:uid="{00000000-0005-0000-0000-00000B170000}"/>
    <cellStyle name="Feeder Field 2 7 2 3" xfId="12257" xr:uid="{00000000-0005-0000-0000-00000C170000}"/>
    <cellStyle name="Feeder Field 2 7 2 4" xfId="12258" xr:uid="{00000000-0005-0000-0000-00000D170000}"/>
    <cellStyle name="Feeder Field 2 7 3" xfId="12259" xr:uid="{00000000-0005-0000-0000-00000E170000}"/>
    <cellStyle name="Feeder Field 2 7 4" xfId="12260" xr:uid="{00000000-0005-0000-0000-00000F170000}"/>
    <cellStyle name="Feeder Field 2 8" xfId="970" xr:uid="{00000000-0005-0000-0000-000010170000}"/>
    <cellStyle name="Feeder Field 2 8 2" xfId="12261" xr:uid="{00000000-0005-0000-0000-000011170000}"/>
    <cellStyle name="Feeder Field 2 8 2 2" xfId="12262" xr:uid="{00000000-0005-0000-0000-000012170000}"/>
    <cellStyle name="Feeder Field 2 8 2 3" xfId="12263" xr:uid="{00000000-0005-0000-0000-000013170000}"/>
    <cellStyle name="Feeder Field 2 8 2 4" xfId="12264" xr:uid="{00000000-0005-0000-0000-000014170000}"/>
    <cellStyle name="Feeder Field 2 8 3" xfId="12265" xr:uid="{00000000-0005-0000-0000-000015170000}"/>
    <cellStyle name="Feeder Field 2 8 4" xfId="12266" xr:uid="{00000000-0005-0000-0000-000016170000}"/>
    <cellStyle name="Feeder Field 2 9" xfId="971" xr:uid="{00000000-0005-0000-0000-000017170000}"/>
    <cellStyle name="Feeder Field 2 9 2" xfId="12267" xr:uid="{00000000-0005-0000-0000-000018170000}"/>
    <cellStyle name="Feeder Field 2 9 2 2" xfId="12268" xr:uid="{00000000-0005-0000-0000-000019170000}"/>
    <cellStyle name="Feeder Field 2 9 2 3" xfId="12269" xr:uid="{00000000-0005-0000-0000-00001A170000}"/>
    <cellStyle name="Feeder Field 2 9 2 4" xfId="12270" xr:uid="{00000000-0005-0000-0000-00001B170000}"/>
    <cellStyle name="Feeder Field 2 9 3" xfId="12271" xr:uid="{00000000-0005-0000-0000-00001C170000}"/>
    <cellStyle name="Feeder Field 2 9 4" xfId="12272" xr:uid="{00000000-0005-0000-0000-00001D170000}"/>
    <cellStyle name="Feeder Field 20" xfId="12273" xr:uid="{00000000-0005-0000-0000-00001E170000}"/>
    <cellStyle name="Feeder Field 3" xfId="972" xr:uid="{00000000-0005-0000-0000-00001F170000}"/>
    <cellStyle name="Feeder Field 3 10" xfId="973" xr:uid="{00000000-0005-0000-0000-000020170000}"/>
    <cellStyle name="Feeder Field 3 10 2" xfId="12274" xr:uid="{00000000-0005-0000-0000-000021170000}"/>
    <cellStyle name="Feeder Field 3 10 2 2" xfId="12275" xr:uid="{00000000-0005-0000-0000-000022170000}"/>
    <cellStyle name="Feeder Field 3 10 2 3" xfId="12276" xr:uid="{00000000-0005-0000-0000-000023170000}"/>
    <cellStyle name="Feeder Field 3 10 2 4" xfId="12277" xr:uid="{00000000-0005-0000-0000-000024170000}"/>
    <cellStyle name="Feeder Field 3 10 3" xfId="12278" xr:uid="{00000000-0005-0000-0000-000025170000}"/>
    <cellStyle name="Feeder Field 3 10 4" xfId="12279" xr:uid="{00000000-0005-0000-0000-000026170000}"/>
    <cellStyle name="Feeder Field 3 11" xfId="974" xr:uid="{00000000-0005-0000-0000-000027170000}"/>
    <cellStyle name="Feeder Field 3 11 2" xfId="12280" xr:uid="{00000000-0005-0000-0000-000028170000}"/>
    <cellStyle name="Feeder Field 3 11 2 2" xfId="12281" xr:uid="{00000000-0005-0000-0000-000029170000}"/>
    <cellStyle name="Feeder Field 3 11 2 3" xfId="12282" xr:uid="{00000000-0005-0000-0000-00002A170000}"/>
    <cellStyle name="Feeder Field 3 11 2 4" xfId="12283" xr:uid="{00000000-0005-0000-0000-00002B170000}"/>
    <cellStyle name="Feeder Field 3 11 3" xfId="12284" xr:uid="{00000000-0005-0000-0000-00002C170000}"/>
    <cellStyle name="Feeder Field 3 11 4" xfId="12285" xr:uid="{00000000-0005-0000-0000-00002D170000}"/>
    <cellStyle name="Feeder Field 3 12" xfId="975" xr:uid="{00000000-0005-0000-0000-00002E170000}"/>
    <cellStyle name="Feeder Field 3 12 2" xfId="12286" xr:uid="{00000000-0005-0000-0000-00002F170000}"/>
    <cellStyle name="Feeder Field 3 12 2 2" xfId="12287" xr:uid="{00000000-0005-0000-0000-000030170000}"/>
    <cellStyle name="Feeder Field 3 12 2 3" xfId="12288" xr:uid="{00000000-0005-0000-0000-000031170000}"/>
    <cellStyle name="Feeder Field 3 12 2 4" xfId="12289" xr:uid="{00000000-0005-0000-0000-000032170000}"/>
    <cellStyle name="Feeder Field 3 12 3" xfId="12290" xr:uid="{00000000-0005-0000-0000-000033170000}"/>
    <cellStyle name="Feeder Field 3 12 4" xfId="12291" xr:uid="{00000000-0005-0000-0000-000034170000}"/>
    <cellStyle name="Feeder Field 3 13" xfId="976" xr:uid="{00000000-0005-0000-0000-000035170000}"/>
    <cellStyle name="Feeder Field 3 13 2" xfId="12292" xr:uid="{00000000-0005-0000-0000-000036170000}"/>
    <cellStyle name="Feeder Field 3 13 2 2" xfId="12293" xr:uid="{00000000-0005-0000-0000-000037170000}"/>
    <cellStyle name="Feeder Field 3 13 2 3" xfId="12294" xr:uid="{00000000-0005-0000-0000-000038170000}"/>
    <cellStyle name="Feeder Field 3 13 2 4" xfId="12295" xr:uid="{00000000-0005-0000-0000-000039170000}"/>
    <cellStyle name="Feeder Field 3 13 3" xfId="12296" xr:uid="{00000000-0005-0000-0000-00003A170000}"/>
    <cellStyle name="Feeder Field 3 13 4" xfId="12297" xr:uid="{00000000-0005-0000-0000-00003B170000}"/>
    <cellStyle name="Feeder Field 3 14" xfId="977" xr:uid="{00000000-0005-0000-0000-00003C170000}"/>
    <cellStyle name="Feeder Field 3 14 2" xfId="12298" xr:uid="{00000000-0005-0000-0000-00003D170000}"/>
    <cellStyle name="Feeder Field 3 14 2 2" xfId="12299" xr:uid="{00000000-0005-0000-0000-00003E170000}"/>
    <cellStyle name="Feeder Field 3 14 2 3" xfId="12300" xr:uid="{00000000-0005-0000-0000-00003F170000}"/>
    <cellStyle name="Feeder Field 3 14 2 4" xfId="12301" xr:uid="{00000000-0005-0000-0000-000040170000}"/>
    <cellStyle name="Feeder Field 3 14 3" xfId="12302" xr:uid="{00000000-0005-0000-0000-000041170000}"/>
    <cellStyle name="Feeder Field 3 14 4" xfId="12303" xr:uid="{00000000-0005-0000-0000-000042170000}"/>
    <cellStyle name="Feeder Field 3 15" xfId="978" xr:uid="{00000000-0005-0000-0000-000043170000}"/>
    <cellStyle name="Feeder Field 3 15 2" xfId="12304" xr:uid="{00000000-0005-0000-0000-000044170000}"/>
    <cellStyle name="Feeder Field 3 15 2 2" xfId="12305" xr:uid="{00000000-0005-0000-0000-000045170000}"/>
    <cellStyle name="Feeder Field 3 15 2 3" xfId="12306" xr:uid="{00000000-0005-0000-0000-000046170000}"/>
    <cellStyle name="Feeder Field 3 15 2 4" xfId="12307" xr:uid="{00000000-0005-0000-0000-000047170000}"/>
    <cellStyle name="Feeder Field 3 15 3" xfId="12308" xr:uid="{00000000-0005-0000-0000-000048170000}"/>
    <cellStyle name="Feeder Field 3 15 4" xfId="12309" xr:uid="{00000000-0005-0000-0000-000049170000}"/>
    <cellStyle name="Feeder Field 3 16" xfId="979" xr:uid="{00000000-0005-0000-0000-00004A170000}"/>
    <cellStyle name="Feeder Field 3 16 2" xfId="12310" xr:uid="{00000000-0005-0000-0000-00004B170000}"/>
    <cellStyle name="Feeder Field 3 16 2 2" xfId="12311" xr:uid="{00000000-0005-0000-0000-00004C170000}"/>
    <cellStyle name="Feeder Field 3 16 2 3" xfId="12312" xr:uid="{00000000-0005-0000-0000-00004D170000}"/>
    <cellStyle name="Feeder Field 3 16 2 4" xfId="12313" xr:uid="{00000000-0005-0000-0000-00004E170000}"/>
    <cellStyle name="Feeder Field 3 16 3" xfId="12314" xr:uid="{00000000-0005-0000-0000-00004F170000}"/>
    <cellStyle name="Feeder Field 3 16 4" xfId="12315" xr:uid="{00000000-0005-0000-0000-000050170000}"/>
    <cellStyle name="Feeder Field 3 17" xfId="12316" xr:uid="{00000000-0005-0000-0000-000051170000}"/>
    <cellStyle name="Feeder Field 3 2" xfId="980" xr:uid="{00000000-0005-0000-0000-000052170000}"/>
    <cellStyle name="Feeder Field 3 2 10" xfId="981" xr:uid="{00000000-0005-0000-0000-000053170000}"/>
    <cellStyle name="Feeder Field 3 2 10 2" xfId="12317" xr:uid="{00000000-0005-0000-0000-000054170000}"/>
    <cellStyle name="Feeder Field 3 2 10 2 2" xfId="12318" xr:uid="{00000000-0005-0000-0000-000055170000}"/>
    <cellStyle name="Feeder Field 3 2 10 2 3" xfId="12319" xr:uid="{00000000-0005-0000-0000-000056170000}"/>
    <cellStyle name="Feeder Field 3 2 10 2 4" xfId="12320" xr:uid="{00000000-0005-0000-0000-000057170000}"/>
    <cellStyle name="Feeder Field 3 2 10 3" xfId="12321" xr:uid="{00000000-0005-0000-0000-000058170000}"/>
    <cellStyle name="Feeder Field 3 2 10 4" xfId="12322" xr:uid="{00000000-0005-0000-0000-000059170000}"/>
    <cellStyle name="Feeder Field 3 2 11" xfId="982" xr:uid="{00000000-0005-0000-0000-00005A170000}"/>
    <cellStyle name="Feeder Field 3 2 11 2" xfId="12323" xr:uid="{00000000-0005-0000-0000-00005B170000}"/>
    <cellStyle name="Feeder Field 3 2 11 2 2" xfId="12324" xr:uid="{00000000-0005-0000-0000-00005C170000}"/>
    <cellStyle name="Feeder Field 3 2 11 2 3" xfId="12325" xr:uid="{00000000-0005-0000-0000-00005D170000}"/>
    <cellStyle name="Feeder Field 3 2 11 2 4" xfId="12326" xr:uid="{00000000-0005-0000-0000-00005E170000}"/>
    <cellStyle name="Feeder Field 3 2 11 3" xfId="12327" xr:uid="{00000000-0005-0000-0000-00005F170000}"/>
    <cellStyle name="Feeder Field 3 2 11 4" xfId="12328" xr:uid="{00000000-0005-0000-0000-000060170000}"/>
    <cellStyle name="Feeder Field 3 2 12" xfId="983" xr:uid="{00000000-0005-0000-0000-000061170000}"/>
    <cellStyle name="Feeder Field 3 2 12 2" xfId="12329" xr:uid="{00000000-0005-0000-0000-000062170000}"/>
    <cellStyle name="Feeder Field 3 2 12 2 2" xfId="12330" xr:uid="{00000000-0005-0000-0000-000063170000}"/>
    <cellStyle name="Feeder Field 3 2 12 2 3" xfId="12331" xr:uid="{00000000-0005-0000-0000-000064170000}"/>
    <cellStyle name="Feeder Field 3 2 12 2 4" xfId="12332" xr:uid="{00000000-0005-0000-0000-000065170000}"/>
    <cellStyle name="Feeder Field 3 2 12 3" xfId="12333" xr:uid="{00000000-0005-0000-0000-000066170000}"/>
    <cellStyle name="Feeder Field 3 2 12 4" xfId="12334" xr:uid="{00000000-0005-0000-0000-000067170000}"/>
    <cellStyle name="Feeder Field 3 2 13" xfId="984" xr:uid="{00000000-0005-0000-0000-000068170000}"/>
    <cellStyle name="Feeder Field 3 2 13 2" xfId="12335" xr:uid="{00000000-0005-0000-0000-000069170000}"/>
    <cellStyle name="Feeder Field 3 2 13 2 2" xfId="12336" xr:uid="{00000000-0005-0000-0000-00006A170000}"/>
    <cellStyle name="Feeder Field 3 2 13 2 3" xfId="12337" xr:uid="{00000000-0005-0000-0000-00006B170000}"/>
    <cellStyle name="Feeder Field 3 2 13 2 4" xfId="12338" xr:uid="{00000000-0005-0000-0000-00006C170000}"/>
    <cellStyle name="Feeder Field 3 2 13 3" xfId="12339" xr:uid="{00000000-0005-0000-0000-00006D170000}"/>
    <cellStyle name="Feeder Field 3 2 13 4" xfId="12340" xr:uid="{00000000-0005-0000-0000-00006E170000}"/>
    <cellStyle name="Feeder Field 3 2 14" xfId="985" xr:uid="{00000000-0005-0000-0000-00006F170000}"/>
    <cellStyle name="Feeder Field 3 2 14 2" xfId="12341" xr:uid="{00000000-0005-0000-0000-000070170000}"/>
    <cellStyle name="Feeder Field 3 2 14 2 2" xfId="12342" xr:uid="{00000000-0005-0000-0000-000071170000}"/>
    <cellStyle name="Feeder Field 3 2 14 2 3" xfId="12343" xr:uid="{00000000-0005-0000-0000-000072170000}"/>
    <cellStyle name="Feeder Field 3 2 14 2 4" xfId="12344" xr:uid="{00000000-0005-0000-0000-000073170000}"/>
    <cellStyle name="Feeder Field 3 2 14 3" xfId="12345" xr:uid="{00000000-0005-0000-0000-000074170000}"/>
    <cellStyle name="Feeder Field 3 2 14 4" xfId="12346" xr:uid="{00000000-0005-0000-0000-000075170000}"/>
    <cellStyle name="Feeder Field 3 2 15" xfId="986" xr:uid="{00000000-0005-0000-0000-000076170000}"/>
    <cellStyle name="Feeder Field 3 2 15 2" xfId="12347" xr:uid="{00000000-0005-0000-0000-000077170000}"/>
    <cellStyle name="Feeder Field 3 2 15 2 2" xfId="12348" xr:uid="{00000000-0005-0000-0000-000078170000}"/>
    <cellStyle name="Feeder Field 3 2 15 2 3" xfId="12349" xr:uid="{00000000-0005-0000-0000-000079170000}"/>
    <cellStyle name="Feeder Field 3 2 15 2 4" xfId="12350" xr:uid="{00000000-0005-0000-0000-00007A170000}"/>
    <cellStyle name="Feeder Field 3 2 15 3" xfId="12351" xr:uid="{00000000-0005-0000-0000-00007B170000}"/>
    <cellStyle name="Feeder Field 3 2 15 4" xfId="12352" xr:uid="{00000000-0005-0000-0000-00007C170000}"/>
    <cellStyle name="Feeder Field 3 2 16" xfId="987" xr:uid="{00000000-0005-0000-0000-00007D170000}"/>
    <cellStyle name="Feeder Field 3 2 16 2" xfId="12353" xr:uid="{00000000-0005-0000-0000-00007E170000}"/>
    <cellStyle name="Feeder Field 3 2 16 2 2" xfId="12354" xr:uid="{00000000-0005-0000-0000-00007F170000}"/>
    <cellStyle name="Feeder Field 3 2 16 2 3" xfId="12355" xr:uid="{00000000-0005-0000-0000-000080170000}"/>
    <cellStyle name="Feeder Field 3 2 16 2 4" xfId="12356" xr:uid="{00000000-0005-0000-0000-000081170000}"/>
    <cellStyle name="Feeder Field 3 2 16 3" xfId="12357" xr:uid="{00000000-0005-0000-0000-000082170000}"/>
    <cellStyle name="Feeder Field 3 2 16 4" xfId="12358" xr:uid="{00000000-0005-0000-0000-000083170000}"/>
    <cellStyle name="Feeder Field 3 2 17" xfId="988" xr:uid="{00000000-0005-0000-0000-000084170000}"/>
    <cellStyle name="Feeder Field 3 2 17 2" xfId="12359" xr:uid="{00000000-0005-0000-0000-000085170000}"/>
    <cellStyle name="Feeder Field 3 2 17 2 2" xfId="12360" xr:uid="{00000000-0005-0000-0000-000086170000}"/>
    <cellStyle name="Feeder Field 3 2 17 2 3" xfId="12361" xr:uid="{00000000-0005-0000-0000-000087170000}"/>
    <cellStyle name="Feeder Field 3 2 17 2 4" xfId="12362" xr:uid="{00000000-0005-0000-0000-000088170000}"/>
    <cellStyle name="Feeder Field 3 2 17 3" xfId="12363" xr:uid="{00000000-0005-0000-0000-000089170000}"/>
    <cellStyle name="Feeder Field 3 2 17 4" xfId="12364" xr:uid="{00000000-0005-0000-0000-00008A170000}"/>
    <cellStyle name="Feeder Field 3 2 18" xfId="989" xr:uid="{00000000-0005-0000-0000-00008B170000}"/>
    <cellStyle name="Feeder Field 3 2 18 2" xfId="12365" xr:uid="{00000000-0005-0000-0000-00008C170000}"/>
    <cellStyle name="Feeder Field 3 2 18 2 2" xfId="12366" xr:uid="{00000000-0005-0000-0000-00008D170000}"/>
    <cellStyle name="Feeder Field 3 2 18 2 3" xfId="12367" xr:uid="{00000000-0005-0000-0000-00008E170000}"/>
    <cellStyle name="Feeder Field 3 2 18 2 4" xfId="12368" xr:uid="{00000000-0005-0000-0000-00008F170000}"/>
    <cellStyle name="Feeder Field 3 2 18 3" xfId="12369" xr:uid="{00000000-0005-0000-0000-000090170000}"/>
    <cellStyle name="Feeder Field 3 2 18 4" xfId="12370" xr:uid="{00000000-0005-0000-0000-000091170000}"/>
    <cellStyle name="Feeder Field 3 2 19" xfId="990" xr:uid="{00000000-0005-0000-0000-000092170000}"/>
    <cellStyle name="Feeder Field 3 2 19 2" xfId="12371" xr:uid="{00000000-0005-0000-0000-000093170000}"/>
    <cellStyle name="Feeder Field 3 2 19 2 2" xfId="12372" xr:uid="{00000000-0005-0000-0000-000094170000}"/>
    <cellStyle name="Feeder Field 3 2 19 2 3" xfId="12373" xr:uid="{00000000-0005-0000-0000-000095170000}"/>
    <cellStyle name="Feeder Field 3 2 19 2 4" xfId="12374" xr:uid="{00000000-0005-0000-0000-000096170000}"/>
    <cellStyle name="Feeder Field 3 2 19 3" xfId="12375" xr:uid="{00000000-0005-0000-0000-000097170000}"/>
    <cellStyle name="Feeder Field 3 2 19 4" xfId="12376" xr:uid="{00000000-0005-0000-0000-000098170000}"/>
    <cellStyle name="Feeder Field 3 2 2" xfId="991" xr:uid="{00000000-0005-0000-0000-000099170000}"/>
    <cellStyle name="Feeder Field 3 2 2 10" xfId="992" xr:uid="{00000000-0005-0000-0000-00009A170000}"/>
    <cellStyle name="Feeder Field 3 2 2 10 2" xfId="12377" xr:uid="{00000000-0005-0000-0000-00009B170000}"/>
    <cellStyle name="Feeder Field 3 2 2 10 2 2" xfId="12378" xr:uid="{00000000-0005-0000-0000-00009C170000}"/>
    <cellStyle name="Feeder Field 3 2 2 10 2 3" xfId="12379" xr:uid="{00000000-0005-0000-0000-00009D170000}"/>
    <cellStyle name="Feeder Field 3 2 2 10 2 4" xfId="12380" xr:uid="{00000000-0005-0000-0000-00009E170000}"/>
    <cellStyle name="Feeder Field 3 2 2 10 3" xfId="12381" xr:uid="{00000000-0005-0000-0000-00009F170000}"/>
    <cellStyle name="Feeder Field 3 2 2 10 4" xfId="12382" xr:uid="{00000000-0005-0000-0000-0000A0170000}"/>
    <cellStyle name="Feeder Field 3 2 2 11" xfId="993" xr:uid="{00000000-0005-0000-0000-0000A1170000}"/>
    <cellStyle name="Feeder Field 3 2 2 11 2" xfId="12383" xr:uid="{00000000-0005-0000-0000-0000A2170000}"/>
    <cellStyle name="Feeder Field 3 2 2 11 2 2" xfId="12384" xr:uid="{00000000-0005-0000-0000-0000A3170000}"/>
    <cellStyle name="Feeder Field 3 2 2 11 2 3" xfId="12385" xr:uid="{00000000-0005-0000-0000-0000A4170000}"/>
    <cellStyle name="Feeder Field 3 2 2 11 2 4" xfId="12386" xr:uid="{00000000-0005-0000-0000-0000A5170000}"/>
    <cellStyle name="Feeder Field 3 2 2 11 3" xfId="12387" xr:uid="{00000000-0005-0000-0000-0000A6170000}"/>
    <cellStyle name="Feeder Field 3 2 2 11 4" xfId="12388" xr:uid="{00000000-0005-0000-0000-0000A7170000}"/>
    <cellStyle name="Feeder Field 3 2 2 12" xfId="994" xr:uid="{00000000-0005-0000-0000-0000A8170000}"/>
    <cellStyle name="Feeder Field 3 2 2 12 2" xfId="12389" xr:uid="{00000000-0005-0000-0000-0000A9170000}"/>
    <cellStyle name="Feeder Field 3 2 2 12 2 2" xfId="12390" xr:uid="{00000000-0005-0000-0000-0000AA170000}"/>
    <cellStyle name="Feeder Field 3 2 2 12 2 3" xfId="12391" xr:uid="{00000000-0005-0000-0000-0000AB170000}"/>
    <cellStyle name="Feeder Field 3 2 2 12 2 4" xfId="12392" xr:uid="{00000000-0005-0000-0000-0000AC170000}"/>
    <cellStyle name="Feeder Field 3 2 2 12 3" xfId="12393" xr:uid="{00000000-0005-0000-0000-0000AD170000}"/>
    <cellStyle name="Feeder Field 3 2 2 12 4" xfId="12394" xr:uid="{00000000-0005-0000-0000-0000AE170000}"/>
    <cellStyle name="Feeder Field 3 2 2 13" xfId="995" xr:uid="{00000000-0005-0000-0000-0000AF170000}"/>
    <cellStyle name="Feeder Field 3 2 2 13 2" xfId="12395" xr:uid="{00000000-0005-0000-0000-0000B0170000}"/>
    <cellStyle name="Feeder Field 3 2 2 13 2 2" xfId="12396" xr:uid="{00000000-0005-0000-0000-0000B1170000}"/>
    <cellStyle name="Feeder Field 3 2 2 13 2 3" xfId="12397" xr:uid="{00000000-0005-0000-0000-0000B2170000}"/>
    <cellStyle name="Feeder Field 3 2 2 13 2 4" xfId="12398" xr:uid="{00000000-0005-0000-0000-0000B3170000}"/>
    <cellStyle name="Feeder Field 3 2 2 13 3" xfId="12399" xr:uid="{00000000-0005-0000-0000-0000B4170000}"/>
    <cellStyle name="Feeder Field 3 2 2 13 4" xfId="12400" xr:uid="{00000000-0005-0000-0000-0000B5170000}"/>
    <cellStyle name="Feeder Field 3 2 2 14" xfId="996" xr:uid="{00000000-0005-0000-0000-0000B6170000}"/>
    <cellStyle name="Feeder Field 3 2 2 14 2" xfId="12401" xr:uid="{00000000-0005-0000-0000-0000B7170000}"/>
    <cellStyle name="Feeder Field 3 2 2 14 2 2" xfId="12402" xr:uid="{00000000-0005-0000-0000-0000B8170000}"/>
    <cellStyle name="Feeder Field 3 2 2 14 2 3" xfId="12403" xr:uid="{00000000-0005-0000-0000-0000B9170000}"/>
    <cellStyle name="Feeder Field 3 2 2 14 2 4" xfId="12404" xr:uid="{00000000-0005-0000-0000-0000BA170000}"/>
    <cellStyle name="Feeder Field 3 2 2 14 3" xfId="12405" xr:uid="{00000000-0005-0000-0000-0000BB170000}"/>
    <cellStyle name="Feeder Field 3 2 2 14 4" xfId="12406" xr:uid="{00000000-0005-0000-0000-0000BC170000}"/>
    <cellStyle name="Feeder Field 3 2 2 15" xfId="997" xr:uid="{00000000-0005-0000-0000-0000BD170000}"/>
    <cellStyle name="Feeder Field 3 2 2 15 2" xfId="12407" xr:uid="{00000000-0005-0000-0000-0000BE170000}"/>
    <cellStyle name="Feeder Field 3 2 2 15 2 2" xfId="12408" xr:uid="{00000000-0005-0000-0000-0000BF170000}"/>
    <cellStyle name="Feeder Field 3 2 2 15 2 3" xfId="12409" xr:uid="{00000000-0005-0000-0000-0000C0170000}"/>
    <cellStyle name="Feeder Field 3 2 2 15 2 4" xfId="12410" xr:uid="{00000000-0005-0000-0000-0000C1170000}"/>
    <cellStyle name="Feeder Field 3 2 2 15 3" xfId="12411" xr:uid="{00000000-0005-0000-0000-0000C2170000}"/>
    <cellStyle name="Feeder Field 3 2 2 15 4" xfId="12412" xr:uid="{00000000-0005-0000-0000-0000C3170000}"/>
    <cellStyle name="Feeder Field 3 2 2 16" xfId="998" xr:uid="{00000000-0005-0000-0000-0000C4170000}"/>
    <cellStyle name="Feeder Field 3 2 2 16 2" xfId="12413" xr:uid="{00000000-0005-0000-0000-0000C5170000}"/>
    <cellStyle name="Feeder Field 3 2 2 16 2 2" xfId="12414" xr:uid="{00000000-0005-0000-0000-0000C6170000}"/>
    <cellStyle name="Feeder Field 3 2 2 16 2 3" xfId="12415" xr:uid="{00000000-0005-0000-0000-0000C7170000}"/>
    <cellStyle name="Feeder Field 3 2 2 16 2 4" xfId="12416" xr:uid="{00000000-0005-0000-0000-0000C8170000}"/>
    <cellStyle name="Feeder Field 3 2 2 16 3" xfId="12417" xr:uid="{00000000-0005-0000-0000-0000C9170000}"/>
    <cellStyle name="Feeder Field 3 2 2 16 4" xfId="12418" xr:uid="{00000000-0005-0000-0000-0000CA170000}"/>
    <cellStyle name="Feeder Field 3 2 2 17" xfId="999" xr:uid="{00000000-0005-0000-0000-0000CB170000}"/>
    <cellStyle name="Feeder Field 3 2 2 17 2" xfId="12419" xr:uid="{00000000-0005-0000-0000-0000CC170000}"/>
    <cellStyle name="Feeder Field 3 2 2 17 2 2" xfId="12420" xr:uid="{00000000-0005-0000-0000-0000CD170000}"/>
    <cellStyle name="Feeder Field 3 2 2 17 2 3" xfId="12421" xr:uid="{00000000-0005-0000-0000-0000CE170000}"/>
    <cellStyle name="Feeder Field 3 2 2 17 2 4" xfId="12422" xr:uid="{00000000-0005-0000-0000-0000CF170000}"/>
    <cellStyle name="Feeder Field 3 2 2 17 3" xfId="12423" xr:uid="{00000000-0005-0000-0000-0000D0170000}"/>
    <cellStyle name="Feeder Field 3 2 2 17 4" xfId="12424" xr:uid="{00000000-0005-0000-0000-0000D1170000}"/>
    <cellStyle name="Feeder Field 3 2 2 18" xfId="1000" xr:uid="{00000000-0005-0000-0000-0000D2170000}"/>
    <cellStyle name="Feeder Field 3 2 2 18 2" xfId="12425" xr:uid="{00000000-0005-0000-0000-0000D3170000}"/>
    <cellStyle name="Feeder Field 3 2 2 18 2 2" xfId="12426" xr:uid="{00000000-0005-0000-0000-0000D4170000}"/>
    <cellStyle name="Feeder Field 3 2 2 18 2 3" xfId="12427" xr:uid="{00000000-0005-0000-0000-0000D5170000}"/>
    <cellStyle name="Feeder Field 3 2 2 18 2 4" xfId="12428" xr:uid="{00000000-0005-0000-0000-0000D6170000}"/>
    <cellStyle name="Feeder Field 3 2 2 18 3" xfId="12429" xr:uid="{00000000-0005-0000-0000-0000D7170000}"/>
    <cellStyle name="Feeder Field 3 2 2 18 4" xfId="12430" xr:uid="{00000000-0005-0000-0000-0000D8170000}"/>
    <cellStyle name="Feeder Field 3 2 2 19" xfId="1001" xr:uid="{00000000-0005-0000-0000-0000D9170000}"/>
    <cellStyle name="Feeder Field 3 2 2 19 2" xfId="12431" xr:uid="{00000000-0005-0000-0000-0000DA170000}"/>
    <cellStyle name="Feeder Field 3 2 2 19 2 2" xfId="12432" xr:uid="{00000000-0005-0000-0000-0000DB170000}"/>
    <cellStyle name="Feeder Field 3 2 2 19 2 3" xfId="12433" xr:uid="{00000000-0005-0000-0000-0000DC170000}"/>
    <cellStyle name="Feeder Field 3 2 2 19 2 4" xfId="12434" xr:uid="{00000000-0005-0000-0000-0000DD170000}"/>
    <cellStyle name="Feeder Field 3 2 2 19 3" xfId="12435" xr:uid="{00000000-0005-0000-0000-0000DE170000}"/>
    <cellStyle name="Feeder Field 3 2 2 19 4" xfId="12436" xr:uid="{00000000-0005-0000-0000-0000DF170000}"/>
    <cellStyle name="Feeder Field 3 2 2 2" xfId="1002" xr:uid="{00000000-0005-0000-0000-0000E0170000}"/>
    <cellStyle name="Feeder Field 3 2 2 2 2" xfId="12437" xr:uid="{00000000-0005-0000-0000-0000E1170000}"/>
    <cellStyle name="Feeder Field 3 2 2 2 2 2" xfId="12438" xr:uid="{00000000-0005-0000-0000-0000E2170000}"/>
    <cellStyle name="Feeder Field 3 2 2 2 2 3" xfId="12439" xr:uid="{00000000-0005-0000-0000-0000E3170000}"/>
    <cellStyle name="Feeder Field 3 2 2 2 2 4" xfId="12440" xr:uid="{00000000-0005-0000-0000-0000E4170000}"/>
    <cellStyle name="Feeder Field 3 2 2 2 3" xfId="12441" xr:uid="{00000000-0005-0000-0000-0000E5170000}"/>
    <cellStyle name="Feeder Field 3 2 2 2 4" xfId="12442" xr:uid="{00000000-0005-0000-0000-0000E6170000}"/>
    <cellStyle name="Feeder Field 3 2 2 20" xfId="1003" xr:uid="{00000000-0005-0000-0000-0000E7170000}"/>
    <cellStyle name="Feeder Field 3 2 2 20 2" xfId="12443" xr:uid="{00000000-0005-0000-0000-0000E8170000}"/>
    <cellStyle name="Feeder Field 3 2 2 20 2 2" xfId="12444" xr:uid="{00000000-0005-0000-0000-0000E9170000}"/>
    <cellStyle name="Feeder Field 3 2 2 20 2 3" xfId="12445" xr:uid="{00000000-0005-0000-0000-0000EA170000}"/>
    <cellStyle name="Feeder Field 3 2 2 20 2 4" xfId="12446" xr:uid="{00000000-0005-0000-0000-0000EB170000}"/>
    <cellStyle name="Feeder Field 3 2 2 20 3" xfId="12447" xr:uid="{00000000-0005-0000-0000-0000EC170000}"/>
    <cellStyle name="Feeder Field 3 2 2 20 4" xfId="12448" xr:uid="{00000000-0005-0000-0000-0000ED170000}"/>
    <cellStyle name="Feeder Field 3 2 2 21" xfId="1004" xr:uid="{00000000-0005-0000-0000-0000EE170000}"/>
    <cellStyle name="Feeder Field 3 2 2 21 2" xfId="12449" xr:uid="{00000000-0005-0000-0000-0000EF170000}"/>
    <cellStyle name="Feeder Field 3 2 2 21 2 2" xfId="12450" xr:uid="{00000000-0005-0000-0000-0000F0170000}"/>
    <cellStyle name="Feeder Field 3 2 2 21 2 3" xfId="12451" xr:uid="{00000000-0005-0000-0000-0000F1170000}"/>
    <cellStyle name="Feeder Field 3 2 2 21 2 4" xfId="12452" xr:uid="{00000000-0005-0000-0000-0000F2170000}"/>
    <cellStyle name="Feeder Field 3 2 2 21 3" xfId="12453" xr:uid="{00000000-0005-0000-0000-0000F3170000}"/>
    <cellStyle name="Feeder Field 3 2 2 21 4" xfId="12454" xr:uid="{00000000-0005-0000-0000-0000F4170000}"/>
    <cellStyle name="Feeder Field 3 2 2 22" xfId="1005" xr:uid="{00000000-0005-0000-0000-0000F5170000}"/>
    <cellStyle name="Feeder Field 3 2 2 22 2" xfId="12455" xr:uid="{00000000-0005-0000-0000-0000F6170000}"/>
    <cellStyle name="Feeder Field 3 2 2 22 2 2" xfId="12456" xr:uid="{00000000-0005-0000-0000-0000F7170000}"/>
    <cellStyle name="Feeder Field 3 2 2 22 2 3" xfId="12457" xr:uid="{00000000-0005-0000-0000-0000F8170000}"/>
    <cellStyle name="Feeder Field 3 2 2 22 2 4" xfId="12458" xr:uid="{00000000-0005-0000-0000-0000F9170000}"/>
    <cellStyle name="Feeder Field 3 2 2 22 3" xfId="12459" xr:uid="{00000000-0005-0000-0000-0000FA170000}"/>
    <cellStyle name="Feeder Field 3 2 2 22 4" xfId="12460" xr:uid="{00000000-0005-0000-0000-0000FB170000}"/>
    <cellStyle name="Feeder Field 3 2 2 23" xfId="1006" xr:uid="{00000000-0005-0000-0000-0000FC170000}"/>
    <cellStyle name="Feeder Field 3 2 2 23 2" xfId="12461" xr:uid="{00000000-0005-0000-0000-0000FD170000}"/>
    <cellStyle name="Feeder Field 3 2 2 23 2 2" xfId="12462" xr:uid="{00000000-0005-0000-0000-0000FE170000}"/>
    <cellStyle name="Feeder Field 3 2 2 23 2 3" xfId="12463" xr:uid="{00000000-0005-0000-0000-0000FF170000}"/>
    <cellStyle name="Feeder Field 3 2 2 23 2 4" xfId="12464" xr:uid="{00000000-0005-0000-0000-000000180000}"/>
    <cellStyle name="Feeder Field 3 2 2 23 3" xfId="12465" xr:uid="{00000000-0005-0000-0000-000001180000}"/>
    <cellStyle name="Feeder Field 3 2 2 23 4" xfId="12466" xr:uid="{00000000-0005-0000-0000-000002180000}"/>
    <cellStyle name="Feeder Field 3 2 2 24" xfId="1007" xr:uid="{00000000-0005-0000-0000-000003180000}"/>
    <cellStyle name="Feeder Field 3 2 2 24 2" xfId="12467" xr:uid="{00000000-0005-0000-0000-000004180000}"/>
    <cellStyle name="Feeder Field 3 2 2 24 2 2" xfId="12468" xr:uid="{00000000-0005-0000-0000-000005180000}"/>
    <cellStyle name="Feeder Field 3 2 2 24 2 3" xfId="12469" xr:uid="{00000000-0005-0000-0000-000006180000}"/>
    <cellStyle name="Feeder Field 3 2 2 24 2 4" xfId="12470" xr:uid="{00000000-0005-0000-0000-000007180000}"/>
    <cellStyle name="Feeder Field 3 2 2 24 3" xfId="12471" xr:uid="{00000000-0005-0000-0000-000008180000}"/>
    <cellStyle name="Feeder Field 3 2 2 24 4" xfId="12472" xr:uid="{00000000-0005-0000-0000-000009180000}"/>
    <cellStyle name="Feeder Field 3 2 2 25" xfId="1008" xr:uid="{00000000-0005-0000-0000-00000A180000}"/>
    <cellStyle name="Feeder Field 3 2 2 25 2" xfId="12473" xr:uid="{00000000-0005-0000-0000-00000B180000}"/>
    <cellStyle name="Feeder Field 3 2 2 25 2 2" xfId="12474" xr:uid="{00000000-0005-0000-0000-00000C180000}"/>
    <cellStyle name="Feeder Field 3 2 2 25 2 3" xfId="12475" xr:uid="{00000000-0005-0000-0000-00000D180000}"/>
    <cellStyle name="Feeder Field 3 2 2 25 2 4" xfId="12476" xr:uid="{00000000-0005-0000-0000-00000E180000}"/>
    <cellStyle name="Feeder Field 3 2 2 25 3" xfId="12477" xr:uid="{00000000-0005-0000-0000-00000F180000}"/>
    <cellStyle name="Feeder Field 3 2 2 25 4" xfId="12478" xr:uid="{00000000-0005-0000-0000-000010180000}"/>
    <cellStyle name="Feeder Field 3 2 2 26" xfId="1009" xr:uid="{00000000-0005-0000-0000-000011180000}"/>
    <cellStyle name="Feeder Field 3 2 2 26 2" xfId="12479" xr:uid="{00000000-0005-0000-0000-000012180000}"/>
    <cellStyle name="Feeder Field 3 2 2 26 2 2" xfId="12480" xr:uid="{00000000-0005-0000-0000-000013180000}"/>
    <cellStyle name="Feeder Field 3 2 2 26 2 3" xfId="12481" xr:uid="{00000000-0005-0000-0000-000014180000}"/>
    <cellStyle name="Feeder Field 3 2 2 26 2 4" xfId="12482" xr:uid="{00000000-0005-0000-0000-000015180000}"/>
    <cellStyle name="Feeder Field 3 2 2 26 3" xfId="12483" xr:uid="{00000000-0005-0000-0000-000016180000}"/>
    <cellStyle name="Feeder Field 3 2 2 26 4" xfId="12484" xr:uid="{00000000-0005-0000-0000-000017180000}"/>
    <cellStyle name="Feeder Field 3 2 2 27" xfId="1010" xr:uid="{00000000-0005-0000-0000-000018180000}"/>
    <cellStyle name="Feeder Field 3 2 2 27 2" xfId="12485" xr:uid="{00000000-0005-0000-0000-000019180000}"/>
    <cellStyle name="Feeder Field 3 2 2 27 2 2" xfId="12486" xr:uid="{00000000-0005-0000-0000-00001A180000}"/>
    <cellStyle name="Feeder Field 3 2 2 27 2 3" xfId="12487" xr:uid="{00000000-0005-0000-0000-00001B180000}"/>
    <cellStyle name="Feeder Field 3 2 2 27 2 4" xfId="12488" xr:uid="{00000000-0005-0000-0000-00001C180000}"/>
    <cellStyle name="Feeder Field 3 2 2 27 3" xfId="12489" xr:uid="{00000000-0005-0000-0000-00001D180000}"/>
    <cellStyle name="Feeder Field 3 2 2 27 4" xfId="12490" xr:uid="{00000000-0005-0000-0000-00001E180000}"/>
    <cellStyle name="Feeder Field 3 2 2 28" xfId="1011" xr:uid="{00000000-0005-0000-0000-00001F180000}"/>
    <cellStyle name="Feeder Field 3 2 2 28 2" xfId="12491" xr:uid="{00000000-0005-0000-0000-000020180000}"/>
    <cellStyle name="Feeder Field 3 2 2 28 2 2" xfId="12492" xr:uid="{00000000-0005-0000-0000-000021180000}"/>
    <cellStyle name="Feeder Field 3 2 2 28 2 3" xfId="12493" xr:uid="{00000000-0005-0000-0000-000022180000}"/>
    <cellStyle name="Feeder Field 3 2 2 28 2 4" xfId="12494" xr:uid="{00000000-0005-0000-0000-000023180000}"/>
    <cellStyle name="Feeder Field 3 2 2 28 3" xfId="12495" xr:uid="{00000000-0005-0000-0000-000024180000}"/>
    <cellStyle name="Feeder Field 3 2 2 28 4" xfId="12496" xr:uid="{00000000-0005-0000-0000-000025180000}"/>
    <cellStyle name="Feeder Field 3 2 2 29" xfId="1012" xr:uid="{00000000-0005-0000-0000-000026180000}"/>
    <cellStyle name="Feeder Field 3 2 2 29 2" xfId="12497" xr:uid="{00000000-0005-0000-0000-000027180000}"/>
    <cellStyle name="Feeder Field 3 2 2 29 2 2" xfId="12498" xr:uid="{00000000-0005-0000-0000-000028180000}"/>
    <cellStyle name="Feeder Field 3 2 2 29 2 3" xfId="12499" xr:uid="{00000000-0005-0000-0000-000029180000}"/>
    <cellStyle name="Feeder Field 3 2 2 29 2 4" xfId="12500" xr:uid="{00000000-0005-0000-0000-00002A180000}"/>
    <cellStyle name="Feeder Field 3 2 2 29 3" xfId="12501" xr:uid="{00000000-0005-0000-0000-00002B180000}"/>
    <cellStyle name="Feeder Field 3 2 2 29 4" xfId="12502" xr:uid="{00000000-0005-0000-0000-00002C180000}"/>
    <cellStyle name="Feeder Field 3 2 2 3" xfId="1013" xr:uid="{00000000-0005-0000-0000-00002D180000}"/>
    <cellStyle name="Feeder Field 3 2 2 3 2" xfId="12503" xr:uid="{00000000-0005-0000-0000-00002E180000}"/>
    <cellStyle name="Feeder Field 3 2 2 3 2 2" xfId="12504" xr:uid="{00000000-0005-0000-0000-00002F180000}"/>
    <cellStyle name="Feeder Field 3 2 2 3 2 3" xfId="12505" xr:uid="{00000000-0005-0000-0000-000030180000}"/>
    <cellStyle name="Feeder Field 3 2 2 3 2 4" xfId="12506" xr:uid="{00000000-0005-0000-0000-000031180000}"/>
    <cellStyle name="Feeder Field 3 2 2 3 3" xfId="12507" xr:uid="{00000000-0005-0000-0000-000032180000}"/>
    <cellStyle name="Feeder Field 3 2 2 3 4" xfId="12508" xr:uid="{00000000-0005-0000-0000-000033180000}"/>
    <cellStyle name="Feeder Field 3 2 2 30" xfId="1014" xr:uid="{00000000-0005-0000-0000-000034180000}"/>
    <cellStyle name="Feeder Field 3 2 2 30 2" xfId="12509" xr:uid="{00000000-0005-0000-0000-000035180000}"/>
    <cellStyle name="Feeder Field 3 2 2 30 2 2" xfId="12510" xr:uid="{00000000-0005-0000-0000-000036180000}"/>
    <cellStyle name="Feeder Field 3 2 2 30 2 3" xfId="12511" xr:uid="{00000000-0005-0000-0000-000037180000}"/>
    <cellStyle name="Feeder Field 3 2 2 30 2 4" xfId="12512" xr:uid="{00000000-0005-0000-0000-000038180000}"/>
    <cellStyle name="Feeder Field 3 2 2 30 3" xfId="12513" xr:uid="{00000000-0005-0000-0000-000039180000}"/>
    <cellStyle name="Feeder Field 3 2 2 30 4" xfId="12514" xr:uid="{00000000-0005-0000-0000-00003A180000}"/>
    <cellStyle name="Feeder Field 3 2 2 31" xfId="1015" xr:uid="{00000000-0005-0000-0000-00003B180000}"/>
    <cellStyle name="Feeder Field 3 2 2 31 2" xfId="12515" xr:uid="{00000000-0005-0000-0000-00003C180000}"/>
    <cellStyle name="Feeder Field 3 2 2 31 2 2" xfId="12516" xr:uid="{00000000-0005-0000-0000-00003D180000}"/>
    <cellStyle name="Feeder Field 3 2 2 31 2 3" xfId="12517" xr:uid="{00000000-0005-0000-0000-00003E180000}"/>
    <cellStyle name="Feeder Field 3 2 2 31 2 4" xfId="12518" xr:uid="{00000000-0005-0000-0000-00003F180000}"/>
    <cellStyle name="Feeder Field 3 2 2 31 3" xfId="12519" xr:uid="{00000000-0005-0000-0000-000040180000}"/>
    <cellStyle name="Feeder Field 3 2 2 31 4" xfId="12520" xr:uid="{00000000-0005-0000-0000-000041180000}"/>
    <cellStyle name="Feeder Field 3 2 2 32" xfId="1016" xr:uid="{00000000-0005-0000-0000-000042180000}"/>
    <cellStyle name="Feeder Field 3 2 2 32 2" xfId="12521" xr:uid="{00000000-0005-0000-0000-000043180000}"/>
    <cellStyle name="Feeder Field 3 2 2 32 2 2" xfId="12522" xr:uid="{00000000-0005-0000-0000-000044180000}"/>
    <cellStyle name="Feeder Field 3 2 2 32 2 3" xfId="12523" xr:uid="{00000000-0005-0000-0000-000045180000}"/>
    <cellStyle name="Feeder Field 3 2 2 32 2 4" xfId="12524" xr:uid="{00000000-0005-0000-0000-000046180000}"/>
    <cellStyle name="Feeder Field 3 2 2 32 3" xfId="12525" xr:uid="{00000000-0005-0000-0000-000047180000}"/>
    <cellStyle name="Feeder Field 3 2 2 32 4" xfId="12526" xr:uid="{00000000-0005-0000-0000-000048180000}"/>
    <cellStyle name="Feeder Field 3 2 2 33" xfId="1017" xr:uid="{00000000-0005-0000-0000-000049180000}"/>
    <cellStyle name="Feeder Field 3 2 2 33 2" xfId="12527" xr:uid="{00000000-0005-0000-0000-00004A180000}"/>
    <cellStyle name="Feeder Field 3 2 2 33 2 2" xfId="12528" xr:uid="{00000000-0005-0000-0000-00004B180000}"/>
    <cellStyle name="Feeder Field 3 2 2 33 2 3" xfId="12529" xr:uid="{00000000-0005-0000-0000-00004C180000}"/>
    <cellStyle name="Feeder Field 3 2 2 33 2 4" xfId="12530" xr:uid="{00000000-0005-0000-0000-00004D180000}"/>
    <cellStyle name="Feeder Field 3 2 2 33 3" xfId="12531" xr:uid="{00000000-0005-0000-0000-00004E180000}"/>
    <cellStyle name="Feeder Field 3 2 2 33 4" xfId="12532" xr:uid="{00000000-0005-0000-0000-00004F180000}"/>
    <cellStyle name="Feeder Field 3 2 2 34" xfId="1018" xr:uid="{00000000-0005-0000-0000-000050180000}"/>
    <cellStyle name="Feeder Field 3 2 2 34 2" xfId="12533" xr:uid="{00000000-0005-0000-0000-000051180000}"/>
    <cellStyle name="Feeder Field 3 2 2 34 2 2" xfId="12534" xr:uid="{00000000-0005-0000-0000-000052180000}"/>
    <cellStyle name="Feeder Field 3 2 2 34 2 3" xfId="12535" xr:uid="{00000000-0005-0000-0000-000053180000}"/>
    <cellStyle name="Feeder Field 3 2 2 34 2 4" xfId="12536" xr:uid="{00000000-0005-0000-0000-000054180000}"/>
    <cellStyle name="Feeder Field 3 2 2 34 3" xfId="12537" xr:uid="{00000000-0005-0000-0000-000055180000}"/>
    <cellStyle name="Feeder Field 3 2 2 34 4" xfId="12538" xr:uid="{00000000-0005-0000-0000-000056180000}"/>
    <cellStyle name="Feeder Field 3 2 2 35" xfId="1019" xr:uid="{00000000-0005-0000-0000-000057180000}"/>
    <cellStyle name="Feeder Field 3 2 2 35 2" xfId="12539" xr:uid="{00000000-0005-0000-0000-000058180000}"/>
    <cellStyle name="Feeder Field 3 2 2 35 2 2" xfId="12540" xr:uid="{00000000-0005-0000-0000-000059180000}"/>
    <cellStyle name="Feeder Field 3 2 2 35 2 3" xfId="12541" xr:uid="{00000000-0005-0000-0000-00005A180000}"/>
    <cellStyle name="Feeder Field 3 2 2 35 2 4" xfId="12542" xr:uid="{00000000-0005-0000-0000-00005B180000}"/>
    <cellStyle name="Feeder Field 3 2 2 35 3" xfId="12543" xr:uid="{00000000-0005-0000-0000-00005C180000}"/>
    <cellStyle name="Feeder Field 3 2 2 35 4" xfId="12544" xr:uid="{00000000-0005-0000-0000-00005D180000}"/>
    <cellStyle name="Feeder Field 3 2 2 36" xfId="1020" xr:uid="{00000000-0005-0000-0000-00005E180000}"/>
    <cellStyle name="Feeder Field 3 2 2 36 2" xfId="12545" xr:uid="{00000000-0005-0000-0000-00005F180000}"/>
    <cellStyle name="Feeder Field 3 2 2 36 2 2" xfId="12546" xr:uid="{00000000-0005-0000-0000-000060180000}"/>
    <cellStyle name="Feeder Field 3 2 2 36 2 3" xfId="12547" xr:uid="{00000000-0005-0000-0000-000061180000}"/>
    <cellStyle name="Feeder Field 3 2 2 36 2 4" xfId="12548" xr:uid="{00000000-0005-0000-0000-000062180000}"/>
    <cellStyle name="Feeder Field 3 2 2 36 3" xfId="12549" xr:uid="{00000000-0005-0000-0000-000063180000}"/>
    <cellStyle name="Feeder Field 3 2 2 36 4" xfId="12550" xr:uid="{00000000-0005-0000-0000-000064180000}"/>
    <cellStyle name="Feeder Field 3 2 2 37" xfId="1021" xr:uid="{00000000-0005-0000-0000-000065180000}"/>
    <cellStyle name="Feeder Field 3 2 2 37 2" xfId="12551" xr:uid="{00000000-0005-0000-0000-000066180000}"/>
    <cellStyle name="Feeder Field 3 2 2 37 2 2" xfId="12552" xr:uid="{00000000-0005-0000-0000-000067180000}"/>
    <cellStyle name="Feeder Field 3 2 2 37 2 3" xfId="12553" xr:uid="{00000000-0005-0000-0000-000068180000}"/>
    <cellStyle name="Feeder Field 3 2 2 37 2 4" xfId="12554" xr:uid="{00000000-0005-0000-0000-000069180000}"/>
    <cellStyle name="Feeder Field 3 2 2 37 3" xfId="12555" xr:uid="{00000000-0005-0000-0000-00006A180000}"/>
    <cellStyle name="Feeder Field 3 2 2 37 4" xfId="12556" xr:uid="{00000000-0005-0000-0000-00006B180000}"/>
    <cellStyle name="Feeder Field 3 2 2 38" xfId="1022" xr:uid="{00000000-0005-0000-0000-00006C180000}"/>
    <cellStyle name="Feeder Field 3 2 2 38 2" xfId="12557" xr:uid="{00000000-0005-0000-0000-00006D180000}"/>
    <cellStyle name="Feeder Field 3 2 2 38 2 2" xfId="12558" xr:uid="{00000000-0005-0000-0000-00006E180000}"/>
    <cellStyle name="Feeder Field 3 2 2 38 2 3" xfId="12559" xr:uid="{00000000-0005-0000-0000-00006F180000}"/>
    <cellStyle name="Feeder Field 3 2 2 38 2 4" xfId="12560" xr:uid="{00000000-0005-0000-0000-000070180000}"/>
    <cellStyle name="Feeder Field 3 2 2 38 3" xfId="12561" xr:uid="{00000000-0005-0000-0000-000071180000}"/>
    <cellStyle name="Feeder Field 3 2 2 38 4" xfId="12562" xr:uid="{00000000-0005-0000-0000-000072180000}"/>
    <cellStyle name="Feeder Field 3 2 2 39" xfId="1023" xr:uid="{00000000-0005-0000-0000-000073180000}"/>
    <cellStyle name="Feeder Field 3 2 2 39 2" xfId="12563" xr:uid="{00000000-0005-0000-0000-000074180000}"/>
    <cellStyle name="Feeder Field 3 2 2 39 2 2" xfId="12564" xr:uid="{00000000-0005-0000-0000-000075180000}"/>
    <cellStyle name="Feeder Field 3 2 2 39 2 3" xfId="12565" xr:uid="{00000000-0005-0000-0000-000076180000}"/>
    <cellStyle name="Feeder Field 3 2 2 39 2 4" xfId="12566" xr:uid="{00000000-0005-0000-0000-000077180000}"/>
    <cellStyle name="Feeder Field 3 2 2 39 3" xfId="12567" xr:uid="{00000000-0005-0000-0000-000078180000}"/>
    <cellStyle name="Feeder Field 3 2 2 39 4" xfId="12568" xr:uid="{00000000-0005-0000-0000-000079180000}"/>
    <cellStyle name="Feeder Field 3 2 2 4" xfId="1024" xr:uid="{00000000-0005-0000-0000-00007A180000}"/>
    <cellStyle name="Feeder Field 3 2 2 4 2" xfId="12569" xr:uid="{00000000-0005-0000-0000-00007B180000}"/>
    <cellStyle name="Feeder Field 3 2 2 4 2 2" xfId="12570" xr:uid="{00000000-0005-0000-0000-00007C180000}"/>
    <cellStyle name="Feeder Field 3 2 2 4 2 3" xfId="12571" xr:uid="{00000000-0005-0000-0000-00007D180000}"/>
    <cellStyle name="Feeder Field 3 2 2 4 2 4" xfId="12572" xr:uid="{00000000-0005-0000-0000-00007E180000}"/>
    <cellStyle name="Feeder Field 3 2 2 4 3" xfId="12573" xr:uid="{00000000-0005-0000-0000-00007F180000}"/>
    <cellStyle name="Feeder Field 3 2 2 4 4" xfId="12574" xr:uid="{00000000-0005-0000-0000-000080180000}"/>
    <cellStyle name="Feeder Field 3 2 2 40" xfId="1025" xr:uid="{00000000-0005-0000-0000-000081180000}"/>
    <cellStyle name="Feeder Field 3 2 2 40 2" xfId="12575" xr:uid="{00000000-0005-0000-0000-000082180000}"/>
    <cellStyle name="Feeder Field 3 2 2 40 2 2" xfId="12576" xr:uid="{00000000-0005-0000-0000-000083180000}"/>
    <cellStyle name="Feeder Field 3 2 2 40 2 3" xfId="12577" xr:uid="{00000000-0005-0000-0000-000084180000}"/>
    <cellStyle name="Feeder Field 3 2 2 40 2 4" xfId="12578" xr:uid="{00000000-0005-0000-0000-000085180000}"/>
    <cellStyle name="Feeder Field 3 2 2 40 3" xfId="12579" xr:uid="{00000000-0005-0000-0000-000086180000}"/>
    <cellStyle name="Feeder Field 3 2 2 40 4" xfId="12580" xr:uid="{00000000-0005-0000-0000-000087180000}"/>
    <cellStyle name="Feeder Field 3 2 2 41" xfId="1026" xr:uid="{00000000-0005-0000-0000-000088180000}"/>
    <cellStyle name="Feeder Field 3 2 2 41 2" xfId="12581" xr:uid="{00000000-0005-0000-0000-000089180000}"/>
    <cellStyle name="Feeder Field 3 2 2 41 2 2" xfId="12582" xr:uid="{00000000-0005-0000-0000-00008A180000}"/>
    <cellStyle name="Feeder Field 3 2 2 41 2 3" xfId="12583" xr:uid="{00000000-0005-0000-0000-00008B180000}"/>
    <cellStyle name="Feeder Field 3 2 2 41 2 4" xfId="12584" xr:uid="{00000000-0005-0000-0000-00008C180000}"/>
    <cellStyle name="Feeder Field 3 2 2 41 3" xfId="12585" xr:uid="{00000000-0005-0000-0000-00008D180000}"/>
    <cellStyle name="Feeder Field 3 2 2 41 4" xfId="12586" xr:uid="{00000000-0005-0000-0000-00008E180000}"/>
    <cellStyle name="Feeder Field 3 2 2 42" xfId="1027" xr:uid="{00000000-0005-0000-0000-00008F180000}"/>
    <cellStyle name="Feeder Field 3 2 2 42 2" xfId="12587" xr:uid="{00000000-0005-0000-0000-000090180000}"/>
    <cellStyle name="Feeder Field 3 2 2 42 2 2" xfId="12588" xr:uid="{00000000-0005-0000-0000-000091180000}"/>
    <cellStyle name="Feeder Field 3 2 2 42 2 3" xfId="12589" xr:uid="{00000000-0005-0000-0000-000092180000}"/>
    <cellStyle name="Feeder Field 3 2 2 42 2 4" xfId="12590" xr:uid="{00000000-0005-0000-0000-000093180000}"/>
    <cellStyle name="Feeder Field 3 2 2 42 3" xfId="12591" xr:uid="{00000000-0005-0000-0000-000094180000}"/>
    <cellStyle name="Feeder Field 3 2 2 42 4" xfId="12592" xr:uid="{00000000-0005-0000-0000-000095180000}"/>
    <cellStyle name="Feeder Field 3 2 2 43" xfId="1028" xr:uid="{00000000-0005-0000-0000-000096180000}"/>
    <cellStyle name="Feeder Field 3 2 2 43 2" xfId="12593" xr:uid="{00000000-0005-0000-0000-000097180000}"/>
    <cellStyle name="Feeder Field 3 2 2 43 2 2" xfId="12594" xr:uid="{00000000-0005-0000-0000-000098180000}"/>
    <cellStyle name="Feeder Field 3 2 2 43 2 3" xfId="12595" xr:uid="{00000000-0005-0000-0000-000099180000}"/>
    <cellStyle name="Feeder Field 3 2 2 43 2 4" xfId="12596" xr:uid="{00000000-0005-0000-0000-00009A180000}"/>
    <cellStyle name="Feeder Field 3 2 2 43 3" xfId="12597" xr:uid="{00000000-0005-0000-0000-00009B180000}"/>
    <cellStyle name="Feeder Field 3 2 2 43 4" xfId="12598" xr:uid="{00000000-0005-0000-0000-00009C180000}"/>
    <cellStyle name="Feeder Field 3 2 2 44" xfId="1029" xr:uid="{00000000-0005-0000-0000-00009D180000}"/>
    <cellStyle name="Feeder Field 3 2 2 44 2" xfId="12599" xr:uid="{00000000-0005-0000-0000-00009E180000}"/>
    <cellStyle name="Feeder Field 3 2 2 44 2 2" xfId="12600" xr:uid="{00000000-0005-0000-0000-00009F180000}"/>
    <cellStyle name="Feeder Field 3 2 2 44 2 3" xfId="12601" xr:uid="{00000000-0005-0000-0000-0000A0180000}"/>
    <cellStyle name="Feeder Field 3 2 2 44 2 4" xfId="12602" xr:uid="{00000000-0005-0000-0000-0000A1180000}"/>
    <cellStyle name="Feeder Field 3 2 2 44 3" xfId="12603" xr:uid="{00000000-0005-0000-0000-0000A2180000}"/>
    <cellStyle name="Feeder Field 3 2 2 44 4" xfId="12604" xr:uid="{00000000-0005-0000-0000-0000A3180000}"/>
    <cellStyle name="Feeder Field 3 2 2 45" xfId="12605" xr:uid="{00000000-0005-0000-0000-0000A4180000}"/>
    <cellStyle name="Feeder Field 3 2 2 45 2" xfId="12606" xr:uid="{00000000-0005-0000-0000-0000A5180000}"/>
    <cellStyle name="Feeder Field 3 2 2 45 3" xfId="12607" xr:uid="{00000000-0005-0000-0000-0000A6180000}"/>
    <cellStyle name="Feeder Field 3 2 2 45 4" xfId="12608" xr:uid="{00000000-0005-0000-0000-0000A7180000}"/>
    <cellStyle name="Feeder Field 3 2 2 46" xfId="12609" xr:uid="{00000000-0005-0000-0000-0000A8180000}"/>
    <cellStyle name="Feeder Field 3 2 2 46 2" xfId="12610" xr:uid="{00000000-0005-0000-0000-0000A9180000}"/>
    <cellStyle name="Feeder Field 3 2 2 46 3" xfId="12611" xr:uid="{00000000-0005-0000-0000-0000AA180000}"/>
    <cellStyle name="Feeder Field 3 2 2 46 4" xfId="12612" xr:uid="{00000000-0005-0000-0000-0000AB180000}"/>
    <cellStyle name="Feeder Field 3 2 2 47" xfId="12613" xr:uid="{00000000-0005-0000-0000-0000AC180000}"/>
    <cellStyle name="Feeder Field 3 2 2 48" xfId="12614" xr:uid="{00000000-0005-0000-0000-0000AD180000}"/>
    <cellStyle name="Feeder Field 3 2 2 5" xfId="1030" xr:uid="{00000000-0005-0000-0000-0000AE180000}"/>
    <cellStyle name="Feeder Field 3 2 2 5 2" xfId="12615" xr:uid="{00000000-0005-0000-0000-0000AF180000}"/>
    <cellStyle name="Feeder Field 3 2 2 5 2 2" xfId="12616" xr:uid="{00000000-0005-0000-0000-0000B0180000}"/>
    <cellStyle name="Feeder Field 3 2 2 5 2 3" xfId="12617" xr:uid="{00000000-0005-0000-0000-0000B1180000}"/>
    <cellStyle name="Feeder Field 3 2 2 5 2 4" xfId="12618" xr:uid="{00000000-0005-0000-0000-0000B2180000}"/>
    <cellStyle name="Feeder Field 3 2 2 5 3" xfId="12619" xr:uid="{00000000-0005-0000-0000-0000B3180000}"/>
    <cellStyle name="Feeder Field 3 2 2 5 4" xfId="12620" xr:uid="{00000000-0005-0000-0000-0000B4180000}"/>
    <cellStyle name="Feeder Field 3 2 2 6" xfId="1031" xr:uid="{00000000-0005-0000-0000-0000B5180000}"/>
    <cellStyle name="Feeder Field 3 2 2 6 2" xfId="12621" xr:uid="{00000000-0005-0000-0000-0000B6180000}"/>
    <cellStyle name="Feeder Field 3 2 2 6 2 2" xfId="12622" xr:uid="{00000000-0005-0000-0000-0000B7180000}"/>
    <cellStyle name="Feeder Field 3 2 2 6 2 3" xfId="12623" xr:uid="{00000000-0005-0000-0000-0000B8180000}"/>
    <cellStyle name="Feeder Field 3 2 2 6 2 4" xfId="12624" xr:uid="{00000000-0005-0000-0000-0000B9180000}"/>
    <cellStyle name="Feeder Field 3 2 2 6 3" xfId="12625" xr:uid="{00000000-0005-0000-0000-0000BA180000}"/>
    <cellStyle name="Feeder Field 3 2 2 6 4" xfId="12626" xr:uid="{00000000-0005-0000-0000-0000BB180000}"/>
    <cellStyle name="Feeder Field 3 2 2 7" xfId="1032" xr:uid="{00000000-0005-0000-0000-0000BC180000}"/>
    <cellStyle name="Feeder Field 3 2 2 7 2" xfId="12627" xr:uid="{00000000-0005-0000-0000-0000BD180000}"/>
    <cellStyle name="Feeder Field 3 2 2 7 2 2" xfId="12628" xr:uid="{00000000-0005-0000-0000-0000BE180000}"/>
    <cellStyle name="Feeder Field 3 2 2 7 2 3" xfId="12629" xr:uid="{00000000-0005-0000-0000-0000BF180000}"/>
    <cellStyle name="Feeder Field 3 2 2 7 2 4" xfId="12630" xr:uid="{00000000-0005-0000-0000-0000C0180000}"/>
    <cellStyle name="Feeder Field 3 2 2 7 3" xfId="12631" xr:uid="{00000000-0005-0000-0000-0000C1180000}"/>
    <cellStyle name="Feeder Field 3 2 2 7 4" xfId="12632" xr:uid="{00000000-0005-0000-0000-0000C2180000}"/>
    <cellStyle name="Feeder Field 3 2 2 8" xfId="1033" xr:uid="{00000000-0005-0000-0000-0000C3180000}"/>
    <cellStyle name="Feeder Field 3 2 2 8 2" xfId="12633" xr:uid="{00000000-0005-0000-0000-0000C4180000}"/>
    <cellStyle name="Feeder Field 3 2 2 8 2 2" xfId="12634" xr:uid="{00000000-0005-0000-0000-0000C5180000}"/>
    <cellStyle name="Feeder Field 3 2 2 8 2 3" xfId="12635" xr:uid="{00000000-0005-0000-0000-0000C6180000}"/>
    <cellStyle name="Feeder Field 3 2 2 8 2 4" xfId="12636" xr:uid="{00000000-0005-0000-0000-0000C7180000}"/>
    <cellStyle name="Feeder Field 3 2 2 8 3" xfId="12637" xr:uid="{00000000-0005-0000-0000-0000C8180000}"/>
    <cellStyle name="Feeder Field 3 2 2 8 4" xfId="12638" xr:uid="{00000000-0005-0000-0000-0000C9180000}"/>
    <cellStyle name="Feeder Field 3 2 2 9" xfId="1034" xr:uid="{00000000-0005-0000-0000-0000CA180000}"/>
    <cellStyle name="Feeder Field 3 2 2 9 2" xfId="12639" xr:uid="{00000000-0005-0000-0000-0000CB180000}"/>
    <cellStyle name="Feeder Field 3 2 2 9 2 2" xfId="12640" xr:uid="{00000000-0005-0000-0000-0000CC180000}"/>
    <cellStyle name="Feeder Field 3 2 2 9 2 3" xfId="12641" xr:uid="{00000000-0005-0000-0000-0000CD180000}"/>
    <cellStyle name="Feeder Field 3 2 2 9 2 4" xfId="12642" xr:uid="{00000000-0005-0000-0000-0000CE180000}"/>
    <cellStyle name="Feeder Field 3 2 2 9 3" xfId="12643" xr:uid="{00000000-0005-0000-0000-0000CF180000}"/>
    <cellStyle name="Feeder Field 3 2 2 9 4" xfId="12644" xr:uid="{00000000-0005-0000-0000-0000D0180000}"/>
    <cellStyle name="Feeder Field 3 2 20" xfId="1035" xr:uid="{00000000-0005-0000-0000-0000D1180000}"/>
    <cellStyle name="Feeder Field 3 2 20 2" xfId="12645" xr:uid="{00000000-0005-0000-0000-0000D2180000}"/>
    <cellStyle name="Feeder Field 3 2 20 2 2" xfId="12646" xr:uid="{00000000-0005-0000-0000-0000D3180000}"/>
    <cellStyle name="Feeder Field 3 2 20 2 3" xfId="12647" xr:uid="{00000000-0005-0000-0000-0000D4180000}"/>
    <cellStyle name="Feeder Field 3 2 20 2 4" xfId="12648" xr:uid="{00000000-0005-0000-0000-0000D5180000}"/>
    <cellStyle name="Feeder Field 3 2 20 3" xfId="12649" xr:uid="{00000000-0005-0000-0000-0000D6180000}"/>
    <cellStyle name="Feeder Field 3 2 20 4" xfId="12650" xr:uid="{00000000-0005-0000-0000-0000D7180000}"/>
    <cellStyle name="Feeder Field 3 2 21" xfId="1036" xr:uid="{00000000-0005-0000-0000-0000D8180000}"/>
    <cellStyle name="Feeder Field 3 2 21 2" xfId="12651" xr:uid="{00000000-0005-0000-0000-0000D9180000}"/>
    <cellStyle name="Feeder Field 3 2 21 2 2" xfId="12652" xr:uid="{00000000-0005-0000-0000-0000DA180000}"/>
    <cellStyle name="Feeder Field 3 2 21 2 3" xfId="12653" xr:uid="{00000000-0005-0000-0000-0000DB180000}"/>
    <cellStyle name="Feeder Field 3 2 21 2 4" xfId="12654" xr:uid="{00000000-0005-0000-0000-0000DC180000}"/>
    <cellStyle name="Feeder Field 3 2 21 3" xfId="12655" xr:uid="{00000000-0005-0000-0000-0000DD180000}"/>
    <cellStyle name="Feeder Field 3 2 21 4" xfId="12656" xr:uid="{00000000-0005-0000-0000-0000DE180000}"/>
    <cellStyle name="Feeder Field 3 2 22" xfId="1037" xr:uid="{00000000-0005-0000-0000-0000DF180000}"/>
    <cellStyle name="Feeder Field 3 2 22 2" xfId="12657" xr:uid="{00000000-0005-0000-0000-0000E0180000}"/>
    <cellStyle name="Feeder Field 3 2 22 2 2" xfId="12658" xr:uid="{00000000-0005-0000-0000-0000E1180000}"/>
    <cellStyle name="Feeder Field 3 2 22 2 3" xfId="12659" xr:uid="{00000000-0005-0000-0000-0000E2180000}"/>
    <cellStyle name="Feeder Field 3 2 22 2 4" xfId="12660" xr:uid="{00000000-0005-0000-0000-0000E3180000}"/>
    <cellStyle name="Feeder Field 3 2 22 3" xfId="12661" xr:uid="{00000000-0005-0000-0000-0000E4180000}"/>
    <cellStyle name="Feeder Field 3 2 22 4" xfId="12662" xr:uid="{00000000-0005-0000-0000-0000E5180000}"/>
    <cellStyle name="Feeder Field 3 2 23" xfId="1038" xr:uid="{00000000-0005-0000-0000-0000E6180000}"/>
    <cellStyle name="Feeder Field 3 2 23 2" xfId="12663" xr:uid="{00000000-0005-0000-0000-0000E7180000}"/>
    <cellStyle name="Feeder Field 3 2 23 2 2" xfId="12664" xr:uid="{00000000-0005-0000-0000-0000E8180000}"/>
    <cellStyle name="Feeder Field 3 2 23 2 3" xfId="12665" xr:uid="{00000000-0005-0000-0000-0000E9180000}"/>
    <cellStyle name="Feeder Field 3 2 23 2 4" xfId="12666" xr:uid="{00000000-0005-0000-0000-0000EA180000}"/>
    <cellStyle name="Feeder Field 3 2 23 3" xfId="12667" xr:uid="{00000000-0005-0000-0000-0000EB180000}"/>
    <cellStyle name="Feeder Field 3 2 23 4" xfId="12668" xr:uid="{00000000-0005-0000-0000-0000EC180000}"/>
    <cellStyle name="Feeder Field 3 2 24" xfId="1039" xr:uid="{00000000-0005-0000-0000-0000ED180000}"/>
    <cellStyle name="Feeder Field 3 2 24 2" xfId="12669" xr:uid="{00000000-0005-0000-0000-0000EE180000}"/>
    <cellStyle name="Feeder Field 3 2 24 2 2" xfId="12670" xr:uid="{00000000-0005-0000-0000-0000EF180000}"/>
    <cellStyle name="Feeder Field 3 2 24 2 3" xfId="12671" xr:uid="{00000000-0005-0000-0000-0000F0180000}"/>
    <cellStyle name="Feeder Field 3 2 24 2 4" xfId="12672" xr:uid="{00000000-0005-0000-0000-0000F1180000}"/>
    <cellStyle name="Feeder Field 3 2 24 3" xfId="12673" xr:uid="{00000000-0005-0000-0000-0000F2180000}"/>
    <cellStyle name="Feeder Field 3 2 24 4" xfId="12674" xr:uid="{00000000-0005-0000-0000-0000F3180000}"/>
    <cellStyle name="Feeder Field 3 2 25" xfId="1040" xr:uid="{00000000-0005-0000-0000-0000F4180000}"/>
    <cellStyle name="Feeder Field 3 2 25 2" xfId="12675" xr:uid="{00000000-0005-0000-0000-0000F5180000}"/>
    <cellStyle name="Feeder Field 3 2 25 2 2" xfId="12676" xr:uid="{00000000-0005-0000-0000-0000F6180000}"/>
    <cellStyle name="Feeder Field 3 2 25 2 3" xfId="12677" xr:uid="{00000000-0005-0000-0000-0000F7180000}"/>
    <cellStyle name="Feeder Field 3 2 25 2 4" xfId="12678" xr:uid="{00000000-0005-0000-0000-0000F8180000}"/>
    <cellStyle name="Feeder Field 3 2 25 3" xfId="12679" xr:uid="{00000000-0005-0000-0000-0000F9180000}"/>
    <cellStyle name="Feeder Field 3 2 25 4" xfId="12680" xr:uid="{00000000-0005-0000-0000-0000FA180000}"/>
    <cellStyle name="Feeder Field 3 2 26" xfId="1041" xr:uid="{00000000-0005-0000-0000-0000FB180000}"/>
    <cellStyle name="Feeder Field 3 2 26 2" xfId="12681" xr:uid="{00000000-0005-0000-0000-0000FC180000}"/>
    <cellStyle name="Feeder Field 3 2 26 2 2" xfId="12682" xr:uid="{00000000-0005-0000-0000-0000FD180000}"/>
    <cellStyle name="Feeder Field 3 2 26 2 3" xfId="12683" xr:uid="{00000000-0005-0000-0000-0000FE180000}"/>
    <cellStyle name="Feeder Field 3 2 26 2 4" xfId="12684" xr:uid="{00000000-0005-0000-0000-0000FF180000}"/>
    <cellStyle name="Feeder Field 3 2 26 3" xfId="12685" xr:uid="{00000000-0005-0000-0000-000000190000}"/>
    <cellStyle name="Feeder Field 3 2 26 4" xfId="12686" xr:uid="{00000000-0005-0000-0000-000001190000}"/>
    <cellStyle name="Feeder Field 3 2 27" xfId="1042" xr:uid="{00000000-0005-0000-0000-000002190000}"/>
    <cellStyle name="Feeder Field 3 2 27 2" xfId="12687" xr:uid="{00000000-0005-0000-0000-000003190000}"/>
    <cellStyle name="Feeder Field 3 2 27 2 2" xfId="12688" xr:uid="{00000000-0005-0000-0000-000004190000}"/>
    <cellStyle name="Feeder Field 3 2 27 2 3" xfId="12689" xr:uid="{00000000-0005-0000-0000-000005190000}"/>
    <cellStyle name="Feeder Field 3 2 27 2 4" xfId="12690" xr:uid="{00000000-0005-0000-0000-000006190000}"/>
    <cellStyle name="Feeder Field 3 2 27 3" xfId="12691" xr:uid="{00000000-0005-0000-0000-000007190000}"/>
    <cellStyle name="Feeder Field 3 2 27 4" xfId="12692" xr:uid="{00000000-0005-0000-0000-000008190000}"/>
    <cellStyle name="Feeder Field 3 2 28" xfId="1043" xr:uid="{00000000-0005-0000-0000-000009190000}"/>
    <cellStyle name="Feeder Field 3 2 28 2" xfId="12693" xr:uid="{00000000-0005-0000-0000-00000A190000}"/>
    <cellStyle name="Feeder Field 3 2 28 2 2" xfId="12694" xr:uid="{00000000-0005-0000-0000-00000B190000}"/>
    <cellStyle name="Feeder Field 3 2 28 2 3" xfId="12695" xr:uid="{00000000-0005-0000-0000-00000C190000}"/>
    <cellStyle name="Feeder Field 3 2 28 2 4" xfId="12696" xr:uid="{00000000-0005-0000-0000-00000D190000}"/>
    <cellStyle name="Feeder Field 3 2 28 3" xfId="12697" xr:uid="{00000000-0005-0000-0000-00000E190000}"/>
    <cellStyle name="Feeder Field 3 2 28 4" xfId="12698" xr:uid="{00000000-0005-0000-0000-00000F190000}"/>
    <cellStyle name="Feeder Field 3 2 29" xfId="1044" xr:uid="{00000000-0005-0000-0000-000010190000}"/>
    <cellStyle name="Feeder Field 3 2 29 2" xfId="12699" xr:uid="{00000000-0005-0000-0000-000011190000}"/>
    <cellStyle name="Feeder Field 3 2 29 2 2" xfId="12700" xr:uid="{00000000-0005-0000-0000-000012190000}"/>
    <cellStyle name="Feeder Field 3 2 29 2 3" xfId="12701" xr:uid="{00000000-0005-0000-0000-000013190000}"/>
    <cellStyle name="Feeder Field 3 2 29 2 4" xfId="12702" xr:uid="{00000000-0005-0000-0000-000014190000}"/>
    <cellStyle name="Feeder Field 3 2 29 3" xfId="12703" xr:uid="{00000000-0005-0000-0000-000015190000}"/>
    <cellStyle name="Feeder Field 3 2 29 4" xfId="12704" xr:uid="{00000000-0005-0000-0000-000016190000}"/>
    <cellStyle name="Feeder Field 3 2 3" xfId="1045" xr:uid="{00000000-0005-0000-0000-000017190000}"/>
    <cellStyle name="Feeder Field 3 2 3 2" xfId="12705" xr:uid="{00000000-0005-0000-0000-000018190000}"/>
    <cellStyle name="Feeder Field 3 2 3 2 2" xfId="12706" xr:uid="{00000000-0005-0000-0000-000019190000}"/>
    <cellStyle name="Feeder Field 3 2 3 2 3" xfId="12707" xr:uid="{00000000-0005-0000-0000-00001A190000}"/>
    <cellStyle name="Feeder Field 3 2 3 2 4" xfId="12708" xr:uid="{00000000-0005-0000-0000-00001B190000}"/>
    <cellStyle name="Feeder Field 3 2 3 3" xfId="12709" xr:uid="{00000000-0005-0000-0000-00001C190000}"/>
    <cellStyle name="Feeder Field 3 2 3 4" xfId="12710" xr:uid="{00000000-0005-0000-0000-00001D190000}"/>
    <cellStyle name="Feeder Field 3 2 30" xfId="1046" xr:uid="{00000000-0005-0000-0000-00001E190000}"/>
    <cellStyle name="Feeder Field 3 2 30 2" xfId="12711" xr:uid="{00000000-0005-0000-0000-00001F190000}"/>
    <cellStyle name="Feeder Field 3 2 30 2 2" xfId="12712" xr:uid="{00000000-0005-0000-0000-000020190000}"/>
    <cellStyle name="Feeder Field 3 2 30 2 3" xfId="12713" xr:uid="{00000000-0005-0000-0000-000021190000}"/>
    <cellStyle name="Feeder Field 3 2 30 2 4" xfId="12714" xr:uid="{00000000-0005-0000-0000-000022190000}"/>
    <cellStyle name="Feeder Field 3 2 30 3" xfId="12715" xr:uid="{00000000-0005-0000-0000-000023190000}"/>
    <cellStyle name="Feeder Field 3 2 30 4" xfId="12716" xr:uid="{00000000-0005-0000-0000-000024190000}"/>
    <cellStyle name="Feeder Field 3 2 31" xfId="1047" xr:uid="{00000000-0005-0000-0000-000025190000}"/>
    <cellStyle name="Feeder Field 3 2 31 2" xfId="12717" xr:uid="{00000000-0005-0000-0000-000026190000}"/>
    <cellStyle name="Feeder Field 3 2 31 2 2" xfId="12718" xr:uid="{00000000-0005-0000-0000-000027190000}"/>
    <cellStyle name="Feeder Field 3 2 31 2 3" xfId="12719" xr:uid="{00000000-0005-0000-0000-000028190000}"/>
    <cellStyle name="Feeder Field 3 2 31 2 4" xfId="12720" xr:uid="{00000000-0005-0000-0000-000029190000}"/>
    <cellStyle name="Feeder Field 3 2 31 3" xfId="12721" xr:uid="{00000000-0005-0000-0000-00002A190000}"/>
    <cellStyle name="Feeder Field 3 2 31 4" xfId="12722" xr:uid="{00000000-0005-0000-0000-00002B190000}"/>
    <cellStyle name="Feeder Field 3 2 32" xfId="1048" xr:uid="{00000000-0005-0000-0000-00002C190000}"/>
    <cellStyle name="Feeder Field 3 2 32 2" xfId="12723" xr:uid="{00000000-0005-0000-0000-00002D190000}"/>
    <cellStyle name="Feeder Field 3 2 32 2 2" xfId="12724" xr:uid="{00000000-0005-0000-0000-00002E190000}"/>
    <cellStyle name="Feeder Field 3 2 32 2 3" xfId="12725" xr:uid="{00000000-0005-0000-0000-00002F190000}"/>
    <cellStyle name="Feeder Field 3 2 32 2 4" xfId="12726" xr:uid="{00000000-0005-0000-0000-000030190000}"/>
    <cellStyle name="Feeder Field 3 2 32 3" xfId="12727" xr:uid="{00000000-0005-0000-0000-000031190000}"/>
    <cellStyle name="Feeder Field 3 2 32 4" xfId="12728" xr:uid="{00000000-0005-0000-0000-000032190000}"/>
    <cellStyle name="Feeder Field 3 2 33" xfId="1049" xr:uid="{00000000-0005-0000-0000-000033190000}"/>
    <cellStyle name="Feeder Field 3 2 33 2" xfId="12729" xr:uid="{00000000-0005-0000-0000-000034190000}"/>
    <cellStyle name="Feeder Field 3 2 33 2 2" xfId="12730" xr:uid="{00000000-0005-0000-0000-000035190000}"/>
    <cellStyle name="Feeder Field 3 2 33 2 3" xfId="12731" xr:uid="{00000000-0005-0000-0000-000036190000}"/>
    <cellStyle name="Feeder Field 3 2 33 2 4" xfId="12732" xr:uid="{00000000-0005-0000-0000-000037190000}"/>
    <cellStyle name="Feeder Field 3 2 33 3" xfId="12733" xr:uid="{00000000-0005-0000-0000-000038190000}"/>
    <cellStyle name="Feeder Field 3 2 33 4" xfId="12734" xr:uid="{00000000-0005-0000-0000-000039190000}"/>
    <cellStyle name="Feeder Field 3 2 34" xfId="1050" xr:uid="{00000000-0005-0000-0000-00003A190000}"/>
    <cellStyle name="Feeder Field 3 2 34 2" xfId="12735" xr:uid="{00000000-0005-0000-0000-00003B190000}"/>
    <cellStyle name="Feeder Field 3 2 34 2 2" xfId="12736" xr:uid="{00000000-0005-0000-0000-00003C190000}"/>
    <cellStyle name="Feeder Field 3 2 34 2 3" xfId="12737" xr:uid="{00000000-0005-0000-0000-00003D190000}"/>
    <cellStyle name="Feeder Field 3 2 34 2 4" xfId="12738" xr:uid="{00000000-0005-0000-0000-00003E190000}"/>
    <cellStyle name="Feeder Field 3 2 34 3" xfId="12739" xr:uid="{00000000-0005-0000-0000-00003F190000}"/>
    <cellStyle name="Feeder Field 3 2 34 4" xfId="12740" xr:uid="{00000000-0005-0000-0000-000040190000}"/>
    <cellStyle name="Feeder Field 3 2 35" xfId="1051" xr:uid="{00000000-0005-0000-0000-000041190000}"/>
    <cellStyle name="Feeder Field 3 2 35 2" xfId="12741" xr:uid="{00000000-0005-0000-0000-000042190000}"/>
    <cellStyle name="Feeder Field 3 2 35 2 2" xfId="12742" xr:uid="{00000000-0005-0000-0000-000043190000}"/>
    <cellStyle name="Feeder Field 3 2 35 2 3" xfId="12743" xr:uid="{00000000-0005-0000-0000-000044190000}"/>
    <cellStyle name="Feeder Field 3 2 35 2 4" xfId="12744" xr:uid="{00000000-0005-0000-0000-000045190000}"/>
    <cellStyle name="Feeder Field 3 2 35 3" xfId="12745" xr:uid="{00000000-0005-0000-0000-000046190000}"/>
    <cellStyle name="Feeder Field 3 2 35 4" xfId="12746" xr:uid="{00000000-0005-0000-0000-000047190000}"/>
    <cellStyle name="Feeder Field 3 2 36" xfId="1052" xr:uid="{00000000-0005-0000-0000-000048190000}"/>
    <cellStyle name="Feeder Field 3 2 36 2" xfId="12747" xr:uid="{00000000-0005-0000-0000-000049190000}"/>
    <cellStyle name="Feeder Field 3 2 36 2 2" xfId="12748" xr:uid="{00000000-0005-0000-0000-00004A190000}"/>
    <cellStyle name="Feeder Field 3 2 36 2 3" xfId="12749" xr:uid="{00000000-0005-0000-0000-00004B190000}"/>
    <cellStyle name="Feeder Field 3 2 36 2 4" xfId="12750" xr:uid="{00000000-0005-0000-0000-00004C190000}"/>
    <cellStyle name="Feeder Field 3 2 36 3" xfId="12751" xr:uid="{00000000-0005-0000-0000-00004D190000}"/>
    <cellStyle name="Feeder Field 3 2 36 4" xfId="12752" xr:uid="{00000000-0005-0000-0000-00004E190000}"/>
    <cellStyle name="Feeder Field 3 2 37" xfId="1053" xr:uid="{00000000-0005-0000-0000-00004F190000}"/>
    <cellStyle name="Feeder Field 3 2 37 2" xfId="12753" xr:uid="{00000000-0005-0000-0000-000050190000}"/>
    <cellStyle name="Feeder Field 3 2 37 2 2" xfId="12754" xr:uid="{00000000-0005-0000-0000-000051190000}"/>
    <cellStyle name="Feeder Field 3 2 37 2 3" xfId="12755" xr:uid="{00000000-0005-0000-0000-000052190000}"/>
    <cellStyle name="Feeder Field 3 2 37 2 4" xfId="12756" xr:uid="{00000000-0005-0000-0000-000053190000}"/>
    <cellStyle name="Feeder Field 3 2 37 3" xfId="12757" xr:uid="{00000000-0005-0000-0000-000054190000}"/>
    <cellStyle name="Feeder Field 3 2 37 4" xfId="12758" xr:uid="{00000000-0005-0000-0000-000055190000}"/>
    <cellStyle name="Feeder Field 3 2 38" xfId="1054" xr:uid="{00000000-0005-0000-0000-000056190000}"/>
    <cellStyle name="Feeder Field 3 2 38 2" xfId="12759" xr:uid="{00000000-0005-0000-0000-000057190000}"/>
    <cellStyle name="Feeder Field 3 2 38 2 2" xfId="12760" xr:uid="{00000000-0005-0000-0000-000058190000}"/>
    <cellStyle name="Feeder Field 3 2 38 2 3" xfId="12761" xr:uid="{00000000-0005-0000-0000-000059190000}"/>
    <cellStyle name="Feeder Field 3 2 38 2 4" xfId="12762" xr:uid="{00000000-0005-0000-0000-00005A190000}"/>
    <cellStyle name="Feeder Field 3 2 38 3" xfId="12763" xr:uid="{00000000-0005-0000-0000-00005B190000}"/>
    <cellStyle name="Feeder Field 3 2 38 4" xfId="12764" xr:uid="{00000000-0005-0000-0000-00005C190000}"/>
    <cellStyle name="Feeder Field 3 2 39" xfId="1055" xr:uid="{00000000-0005-0000-0000-00005D190000}"/>
    <cellStyle name="Feeder Field 3 2 39 2" xfId="12765" xr:uid="{00000000-0005-0000-0000-00005E190000}"/>
    <cellStyle name="Feeder Field 3 2 39 2 2" xfId="12766" xr:uid="{00000000-0005-0000-0000-00005F190000}"/>
    <cellStyle name="Feeder Field 3 2 39 2 3" xfId="12767" xr:uid="{00000000-0005-0000-0000-000060190000}"/>
    <cellStyle name="Feeder Field 3 2 39 2 4" xfId="12768" xr:uid="{00000000-0005-0000-0000-000061190000}"/>
    <cellStyle name="Feeder Field 3 2 39 3" xfId="12769" xr:uid="{00000000-0005-0000-0000-000062190000}"/>
    <cellStyle name="Feeder Field 3 2 39 4" xfId="12770" xr:uid="{00000000-0005-0000-0000-000063190000}"/>
    <cellStyle name="Feeder Field 3 2 4" xfId="1056" xr:uid="{00000000-0005-0000-0000-000064190000}"/>
    <cellStyle name="Feeder Field 3 2 4 2" xfId="12771" xr:uid="{00000000-0005-0000-0000-000065190000}"/>
    <cellStyle name="Feeder Field 3 2 4 2 2" xfId="12772" xr:uid="{00000000-0005-0000-0000-000066190000}"/>
    <cellStyle name="Feeder Field 3 2 4 2 3" xfId="12773" xr:uid="{00000000-0005-0000-0000-000067190000}"/>
    <cellStyle name="Feeder Field 3 2 4 2 4" xfId="12774" xr:uid="{00000000-0005-0000-0000-000068190000}"/>
    <cellStyle name="Feeder Field 3 2 4 3" xfId="12775" xr:uid="{00000000-0005-0000-0000-000069190000}"/>
    <cellStyle name="Feeder Field 3 2 4 4" xfId="12776" xr:uid="{00000000-0005-0000-0000-00006A190000}"/>
    <cellStyle name="Feeder Field 3 2 40" xfId="1057" xr:uid="{00000000-0005-0000-0000-00006B190000}"/>
    <cellStyle name="Feeder Field 3 2 40 2" xfId="12777" xr:uid="{00000000-0005-0000-0000-00006C190000}"/>
    <cellStyle name="Feeder Field 3 2 40 2 2" xfId="12778" xr:uid="{00000000-0005-0000-0000-00006D190000}"/>
    <cellStyle name="Feeder Field 3 2 40 2 3" xfId="12779" xr:uid="{00000000-0005-0000-0000-00006E190000}"/>
    <cellStyle name="Feeder Field 3 2 40 2 4" xfId="12780" xr:uid="{00000000-0005-0000-0000-00006F190000}"/>
    <cellStyle name="Feeder Field 3 2 40 3" xfId="12781" xr:uid="{00000000-0005-0000-0000-000070190000}"/>
    <cellStyle name="Feeder Field 3 2 40 4" xfId="12782" xr:uid="{00000000-0005-0000-0000-000071190000}"/>
    <cellStyle name="Feeder Field 3 2 41" xfId="1058" xr:uid="{00000000-0005-0000-0000-000072190000}"/>
    <cellStyle name="Feeder Field 3 2 41 2" xfId="12783" xr:uid="{00000000-0005-0000-0000-000073190000}"/>
    <cellStyle name="Feeder Field 3 2 41 2 2" xfId="12784" xr:uid="{00000000-0005-0000-0000-000074190000}"/>
    <cellStyle name="Feeder Field 3 2 41 2 3" xfId="12785" xr:uid="{00000000-0005-0000-0000-000075190000}"/>
    <cellStyle name="Feeder Field 3 2 41 2 4" xfId="12786" xr:uid="{00000000-0005-0000-0000-000076190000}"/>
    <cellStyle name="Feeder Field 3 2 41 3" xfId="12787" xr:uid="{00000000-0005-0000-0000-000077190000}"/>
    <cellStyle name="Feeder Field 3 2 41 4" xfId="12788" xr:uid="{00000000-0005-0000-0000-000078190000}"/>
    <cellStyle name="Feeder Field 3 2 42" xfId="1059" xr:uid="{00000000-0005-0000-0000-000079190000}"/>
    <cellStyle name="Feeder Field 3 2 42 2" xfId="12789" xr:uid="{00000000-0005-0000-0000-00007A190000}"/>
    <cellStyle name="Feeder Field 3 2 42 2 2" xfId="12790" xr:uid="{00000000-0005-0000-0000-00007B190000}"/>
    <cellStyle name="Feeder Field 3 2 42 2 3" xfId="12791" xr:uid="{00000000-0005-0000-0000-00007C190000}"/>
    <cellStyle name="Feeder Field 3 2 42 2 4" xfId="12792" xr:uid="{00000000-0005-0000-0000-00007D190000}"/>
    <cellStyle name="Feeder Field 3 2 42 3" xfId="12793" xr:uid="{00000000-0005-0000-0000-00007E190000}"/>
    <cellStyle name="Feeder Field 3 2 42 4" xfId="12794" xr:uid="{00000000-0005-0000-0000-00007F190000}"/>
    <cellStyle name="Feeder Field 3 2 43" xfId="1060" xr:uid="{00000000-0005-0000-0000-000080190000}"/>
    <cellStyle name="Feeder Field 3 2 43 2" xfId="12795" xr:uid="{00000000-0005-0000-0000-000081190000}"/>
    <cellStyle name="Feeder Field 3 2 43 2 2" xfId="12796" xr:uid="{00000000-0005-0000-0000-000082190000}"/>
    <cellStyle name="Feeder Field 3 2 43 2 3" xfId="12797" xr:uid="{00000000-0005-0000-0000-000083190000}"/>
    <cellStyle name="Feeder Field 3 2 43 2 4" xfId="12798" xr:uid="{00000000-0005-0000-0000-000084190000}"/>
    <cellStyle name="Feeder Field 3 2 43 3" xfId="12799" xr:uid="{00000000-0005-0000-0000-000085190000}"/>
    <cellStyle name="Feeder Field 3 2 43 4" xfId="12800" xr:uid="{00000000-0005-0000-0000-000086190000}"/>
    <cellStyle name="Feeder Field 3 2 44" xfId="1061" xr:uid="{00000000-0005-0000-0000-000087190000}"/>
    <cellStyle name="Feeder Field 3 2 44 2" xfId="12801" xr:uid="{00000000-0005-0000-0000-000088190000}"/>
    <cellStyle name="Feeder Field 3 2 44 2 2" xfId="12802" xr:uid="{00000000-0005-0000-0000-000089190000}"/>
    <cellStyle name="Feeder Field 3 2 44 2 3" xfId="12803" xr:uid="{00000000-0005-0000-0000-00008A190000}"/>
    <cellStyle name="Feeder Field 3 2 44 2 4" xfId="12804" xr:uid="{00000000-0005-0000-0000-00008B190000}"/>
    <cellStyle name="Feeder Field 3 2 44 3" xfId="12805" xr:uid="{00000000-0005-0000-0000-00008C190000}"/>
    <cellStyle name="Feeder Field 3 2 44 4" xfId="12806" xr:uid="{00000000-0005-0000-0000-00008D190000}"/>
    <cellStyle name="Feeder Field 3 2 45" xfId="12807" xr:uid="{00000000-0005-0000-0000-00008E190000}"/>
    <cellStyle name="Feeder Field 3 2 45 2" xfId="12808" xr:uid="{00000000-0005-0000-0000-00008F190000}"/>
    <cellStyle name="Feeder Field 3 2 45 3" xfId="12809" xr:uid="{00000000-0005-0000-0000-000090190000}"/>
    <cellStyle name="Feeder Field 3 2 45 4" xfId="12810" xr:uid="{00000000-0005-0000-0000-000091190000}"/>
    <cellStyle name="Feeder Field 3 2 46" xfId="12811" xr:uid="{00000000-0005-0000-0000-000092190000}"/>
    <cellStyle name="Feeder Field 3 2 47" xfId="12812" xr:uid="{00000000-0005-0000-0000-000093190000}"/>
    <cellStyle name="Feeder Field 3 2 5" xfId="1062" xr:uid="{00000000-0005-0000-0000-000094190000}"/>
    <cellStyle name="Feeder Field 3 2 5 2" xfId="12813" xr:uid="{00000000-0005-0000-0000-000095190000}"/>
    <cellStyle name="Feeder Field 3 2 5 2 2" xfId="12814" xr:uid="{00000000-0005-0000-0000-000096190000}"/>
    <cellStyle name="Feeder Field 3 2 5 2 3" xfId="12815" xr:uid="{00000000-0005-0000-0000-000097190000}"/>
    <cellStyle name="Feeder Field 3 2 5 2 4" xfId="12816" xr:uid="{00000000-0005-0000-0000-000098190000}"/>
    <cellStyle name="Feeder Field 3 2 5 3" xfId="12817" xr:uid="{00000000-0005-0000-0000-000099190000}"/>
    <cellStyle name="Feeder Field 3 2 5 4" xfId="12818" xr:uid="{00000000-0005-0000-0000-00009A190000}"/>
    <cellStyle name="Feeder Field 3 2 6" xfId="1063" xr:uid="{00000000-0005-0000-0000-00009B190000}"/>
    <cellStyle name="Feeder Field 3 2 6 2" xfId="12819" xr:uid="{00000000-0005-0000-0000-00009C190000}"/>
    <cellStyle name="Feeder Field 3 2 6 2 2" xfId="12820" xr:uid="{00000000-0005-0000-0000-00009D190000}"/>
    <cellStyle name="Feeder Field 3 2 6 2 3" xfId="12821" xr:uid="{00000000-0005-0000-0000-00009E190000}"/>
    <cellStyle name="Feeder Field 3 2 6 2 4" xfId="12822" xr:uid="{00000000-0005-0000-0000-00009F190000}"/>
    <cellStyle name="Feeder Field 3 2 6 3" xfId="12823" xr:uid="{00000000-0005-0000-0000-0000A0190000}"/>
    <cellStyle name="Feeder Field 3 2 6 4" xfId="12824" xr:uid="{00000000-0005-0000-0000-0000A1190000}"/>
    <cellStyle name="Feeder Field 3 2 7" xfId="1064" xr:uid="{00000000-0005-0000-0000-0000A2190000}"/>
    <cellStyle name="Feeder Field 3 2 7 2" xfId="12825" xr:uid="{00000000-0005-0000-0000-0000A3190000}"/>
    <cellStyle name="Feeder Field 3 2 7 2 2" xfId="12826" xr:uid="{00000000-0005-0000-0000-0000A4190000}"/>
    <cellStyle name="Feeder Field 3 2 7 2 3" xfId="12827" xr:uid="{00000000-0005-0000-0000-0000A5190000}"/>
    <cellStyle name="Feeder Field 3 2 7 2 4" xfId="12828" xr:uid="{00000000-0005-0000-0000-0000A6190000}"/>
    <cellStyle name="Feeder Field 3 2 7 3" xfId="12829" xr:uid="{00000000-0005-0000-0000-0000A7190000}"/>
    <cellStyle name="Feeder Field 3 2 7 4" xfId="12830" xr:uid="{00000000-0005-0000-0000-0000A8190000}"/>
    <cellStyle name="Feeder Field 3 2 8" xfId="1065" xr:uid="{00000000-0005-0000-0000-0000A9190000}"/>
    <cellStyle name="Feeder Field 3 2 8 2" xfId="12831" xr:uid="{00000000-0005-0000-0000-0000AA190000}"/>
    <cellStyle name="Feeder Field 3 2 8 2 2" xfId="12832" xr:uid="{00000000-0005-0000-0000-0000AB190000}"/>
    <cellStyle name="Feeder Field 3 2 8 2 3" xfId="12833" xr:uid="{00000000-0005-0000-0000-0000AC190000}"/>
    <cellStyle name="Feeder Field 3 2 8 2 4" xfId="12834" xr:uid="{00000000-0005-0000-0000-0000AD190000}"/>
    <cellStyle name="Feeder Field 3 2 8 3" xfId="12835" xr:uid="{00000000-0005-0000-0000-0000AE190000}"/>
    <cellStyle name="Feeder Field 3 2 8 4" xfId="12836" xr:uid="{00000000-0005-0000-0000-0000AF190000}"/>
    <cellStyle name="Feeder Field 3 2 9" xfId="1066" xr:uid="{00000000-0005-0000-0000-0000B0190000}"/>
    <cellStyle name="Feeder Field 3 2 9 2" xfId="12837" xr:uid="{00000000-0005-0000-0000-0000B1190000}"/>
    <cellStyle name="Feeder Field 3 2 9 2 2" xfId="12838" xr:uid="{00000000-0005-0000-0000-0000B2190000}"/>
    <cellStyle name="Feeder Field 3 2 9 2 3" xfId="12839" xr:uid="{00000000-0005-0000-0000-0000B3190000}"/>
    <cellStyle name="Feeder Field 3 2 9 2 4" xfId="12840" xr:uid="{00000000-0005-0000-0000-0000B4190000}"/>
    <cellStyle name="Feeder Field 3 2 9 3" xfId="12841" xr:uid="{00000000-0005-0000-0000-0000B5190000}"/>
    <cellStyle name="Feeder Field 3 2 9 4" xfId="12842" xr:uid="{00000000-0005-0000-0000-0000B6190000}"/>
    <cellStyle name="Feeder Field 3 3" xfId="1067" xr:uid="{00000000-0005-0000-0000-0000B7190000}"/>
    <cellStyle name="Feeder Field 3 3 10" xfId="1068" xr:uid="{00000000-0005-0000-0000-0000B8190000}"/>
    <cellStyle name="Feeder Field 3 3 10 2" xfId="12843" xr:uid="{00000000-0005-0000-0000-0000B9190000}"/>
    <cellStyle name="Feeder Field 3 3 10 2 2" xfId="12844" xr:uid="{00000000-0005-0000-0000-0000BA190000}"/>
    <cellStyle name="Feeder Field 3 3 10 2 3" xfId="12845" xr:uid="{00000000-0005-0000-0000-0000BB190000}"/>
    <cellStyle name="Feeder Field 3 3 10 2 4" xfId="12846" xr:uid="{00000000-0005-0000-0000-0000BC190000}"/>
    <cellStyle name="Feeder Field 3 3 10 3" xfId="12847" xr:uid="{00000000-0005-0000-0000-0000BD190000}"/>
    <cellStyle name="Feeder Field 3 3 10 4" xfId="12848" xr:uid="{00000000-0005-0000-0000-0000BE190000}"/>
    <cellStyle name="Feeder Field 3 3 11" xfId="1069" xr:uid="{00000000-0005-0000-0000-0000BF190000}"/>
    <cellStyle name="Feeder Field 3 3 11 2" xfId="12849" xr:uid="{00000000-0005-0000-0000-0000C0190000}"/>
    <cellStyle name="Feeder Field 3 3 11 2 2" xfId="12850" xr:uid="{00000000-0005-0000-0000-0000C1190000}"/>
    <cellStyle name="Feeder Field 3 3 11 2 3" xfId="12851" xr:uid="{00000000-0005-0000-0000-0000C2190000}"/>
    <cellStyle name="Feeder Field 3 3 11 2 4" xfId="12852" xr:uid="{00000000-0005-0000-0000-0000C3190000}"/>
    <cellStyle name="Feeder Field 3 3 11 3" xfId="12853" xr:uid="{00000000-0005-0000-0000-0000C4190000}"/>
    <cellStyle name="Feeder Field 3 3 11 4" xfId="12854" xr:uid="{00000000-0005-0000-0000-0000C5190000}"/>
    <cellStyle name="Feeder Field 3 3 12" xfId="1070" xr:uid="{00000000-0005-0000-0000-0000C6190000}"/>
    <cellStyle name="Feeder Field 3 3 12 2" xfId="12855" xr:uid="{00000000-0005-0000-0000-0000C7190000}"/>
    <cellStyle name="Feeder Field 3 3 12 2 2" xfId="12856" xr:uid="{00000000-0005-0000-0000-0000C8190000}"/>
    <cellStyle name="Feeder Field 3 3 12 2 3" xfId="12857" xr:uid="{00000000-0005-0000-0000-0000C9190000}"/>
    <cellStyle name="Feeder Field 3 3 12 2 4" xfId="12858" xr:uid="{00000000-0005-0000-0000-0000CA190000}"/>
    <cellStyle name="Feeder Field 3 3 12 3" xfId="12859" xr:uid="{00000000-0005-0000-0000-0000CB190000}"/>
    <cellStyle name="Feeder Field 3 3 12 4" xfId="12860" xr:uid="{00000000-0005-0000-0000-0000CC190000}"/>
    <cellStyle name="Feeder Field 3 3 13" xfId="1071" xr:uid="{00000000-0005-0000-0000-0000CD190000}"/>
    <cellStyle name="Feeder Field 3 3 13 2" xfId="12861" xr:uid="{00000000-0005-0000-0000-0000CE190000}"/>
    <cellStyle name="Feeder Field 3 3 13 2 2" xfId="12862" xr:uid="{00000000-0005-0000-0000-0000CF190000}"/>
    <cellStyle name="Feeder Field 3 3 13 2 3" xfId="12863" xr:uid="{00000000-0005-0000-0000-0000D0190000}"/>
    <cellStyle name="Feeder Field 3 3 13 2 4" xfId="12864" xr:uid="{00000000-0005-0000-0000-0000D1190000}"/>
    <cellStyle name="Feeder Field 3 3 13 3" xfId="12865" xr:uid="{00000000-0005-0000-0000-0000D2190000}"/>
    <cellStyle name="Feeder Field 3 3 13 4" xfId="12866" xr:uid="{00000000-0005-0000-0000-0000D3190000}"/>
    <cellStyle name="Feeder Field 3 3 14" xfId="1072" xr:uid="{00000000-0005-0000-0000-0000D4190000}"/>
    <cellStyle name="Feeder Field 3 3 14 2" xfId="12867" xr:uid="{00000000-0005-0000-0000-0000D5190000}"/>
    <cellStyle name="Feeder Field 3 3 14 2 2" xfId="12868" xr:uid="{00000000-0005-0000-0000-0000D6190000}"/>
    <cellStyle name="Feeder Field 3 3 14 2 3" xfId="12869" xr:uid="{00000000-0005-0000-0000-0000D7190000}"/>
    <cellStyle name="Feeder Field 3 3 14 2 4" xfId="12870" xr:uid="{00000000-0005-0000-0000-0000D8190000}"/>
    <cellStyle name="Feeder Field 3 3 14 3" xfId="12871" xr:uid="{00000000-0005-0000-0000-0000D9190000}"/>
    <cellStyle name="Feeder Field 3 3 14 4" xfId="12872" xr:uid="{00000000-0005-0000-0000-0000DA190000}"/>
    <cellStyle name="Feeder Field 3 3 15" xfId="1073" xr:uid="{00000000-0005-0000-0000-0000DB190000}"/>
    <cellStyle name="Feeder Field 3 3 15 2" xfId="12873" xr:uid="{00000000-0005-0000-0000-0000DC190000}"/>
    <cellStyle name="Feeder Field 3 3 15 2 2" xfId="12874" xr:uid="{00000000-0005-0000-0000-0000DD190000}"/>
    <cellStyle name="Feeder Field 3 3 15 2 3" xfId="12875" xr:uid="{00000000-0005-0000-0000-0000DE190000}"/>
    <cellStyle name="Feeder Field 3 3 15 2 4" xfId="12876" xr:uid="{00000000-0005-0000-0000-0000DF190000}"/>
    <cellStyle name="Feeder Field 3 3 15 3" xfId="12877" xr:uid="{00000000-0005-0000-0000-0000E0190000}"/>
    <cellStyle name="Feeder Field 3 3 15 4" xfId="12878" xr:uid="{00000000-0005-0000-0000-0000E1190000}"/>
    <cellStyle name="Feeder Field 3 3 16" xfId="1074" xr:uid="{00000000-0005-0000-0000-0000E2190000}"/>
    <cellStyle name="Feeder Field 3 3 16 2" xfId="12879" xr:uid="{00000000-0005-0000-0000-0000E3190000}"/>
    <cellStyle name="Feeder Field 3 3 16 2 2" xfId="12880" xr:uid="{00000000-0005-0000-0000-0000E4190000}"/>
    <cellStyle name="Feeder Field 3 3 16 2 3" xfId="12881" xr:uid="{00000000-0005-0000-0000-0000E5190000}"/>
    <cellStyle name="Feeder Field 3 3 16 2 4" xfId="12882" xr:uid="{00000000-0005-0000-0000-0000E6190000}"/>
    <cellStyle name="Feeder Field 3 3 16 3" xfId="12883" xr:uid="{00000000-0005-0000-0000-0000E7190000}"/>
    <cellStyle name="Feeder Field 3 3 16 4" xfId="12884" xr:uid="{00000000-0005-0000-0000-0000E8190000}"/>
    <cellStyle name="Feeder Field 3 3 17" xfId="1075" xr:uid="{00000000-0005-0000-0000-0000E9190000}"/>
    <cellStyle name="Feeder Field 3 3 17 2" xfId="12885" xr:uid="{00000000-0005-0000-0000-0000EA190000}"/>
    <cellStyle name="Feeder Field 3 3 17 2 2" xfId="12886" xr:uid="{00000000-0005-0000-0000-0000EB190000}"/>
    <cellStyle name="Feeder Field 3 3 17 2 3" xfId="12887" xr:uid="{00000000-0005-0000-0000-0000EC190000}"/>
    <cellStyle name="Feeder Field 3 3 17 2 4" xfId="12888" xr:uid="{00000000-0005-0000-0000-0000ED190000}"/>
    <cellStyle name="Feeder Field 3 3 17 3" xfId="12889" xr:uid="{00000000-0005-0000-0000-0000EE190000}"/>
    <cellStyle name="Feeder Field 3 3 17 4" xfId="12890" xr:uid="{00000000-0005-0000-0000-0000EF190000}"/>
    <cellStyle name="Feeder Field 3 3 18" xfId="1076" xr:uid="{00000000-0005-0000-0000-0000F0190000}"/>
    <cellStyle name="Feeder Field 3 3 18 2" xfId="12891" xr:uid="{00000000-0005-0000-0000-0000F1190000}"/>
    <cellStyle name="Feeder Field 3 3 18 2 2" xfId="12892" xr:uid="{00000000-0005-0000-0000-0000F2190000}"/>
    <cellStyle name="Feeder Field 3 3 18 2 3" xfId="12893" xr:uid="{00000000-0005-0000-0000-0000F3190000}"/>
    <cellStyle name="Feeder Field 3 3 18 2 4" xfId="12894" xr:uid="{00000000-0005-0000-0000-0000F4190000}"/>
    <cellStyle name="Feeder Field 3 3 18 3" xfId="12895" xr:uid="{00000000-0005-0000-0000-0000F5190000}"/>
    <cellStyle name="Feeder Field 3 3 18 4" xfId="12896" xr:uid="{00000000-0005-0000-0000-0000F6190000}"/>
    <cellStyle name="Feeder Field 3 3 19" xfId="1077" xr:uid="{00000000-0005-0000-0000-0000F7190000}"/>
    <cellStyle name="Feeder Field 3 3 19 2" xfId="12897" xr:uid="{00000000-0005-0000-0000-0000F8190000}"/>
    <cellStyle name="Feeder Field 3 3 19 2 2" xfId="12898" xr:uid="{00000000-0005-0000-0000-0000F9190000}"/>
    <cellStyle name="Feeder Field 3 3 19 2 3" xfId="12899" xr:uid="{00000000-0005-0000-0000-0000FA190000}"/>
    <cellStyle name="Feeder Field 3 3 19 2 4" xfId="12900" xr:uid="{00000000-0005-0000-0000-0000FB190000}"/>
    <cellStyle name="Feeder Field 3 3 19 3" xfId="12901" xr:uid="{00000000-0005-0000-0000-0000FC190000}"/>
    <cellStyle name="Feeder Field 3 3 19 4" xfId="12902" xr:uid="{00000000-0005-0000-0000-0000FD190000}"/>
    <cellStyle name="Feeder Field 3 3 2" xfId="1078" xr:uid="{00000000-0005-0000-0000-0000FE190000}"/>
    <cellStyle name="Feeder Field 3 3 2 10" xfId="1079" xr:uid="{00000000-0005-0000-0000-0000FF190000}"/>
    <cellStyle name="Feeder Field 3 3 2 10 2" xfId="12903" xr:uid="{00000000-0005-0000-0000-0000001A0000}"/>
    <cellStyle name="Feeder Field 3 3 2 10 2 2" xfId="12904" xr:uid="{00000000-0005-0000-0000-0000011A0000}"/>
    <cellStyle name="Feeder Field 3 3 2 10 2 3" xfId="12905" xr:uid="{00000000-0005-0000-0000-0000021A0000}"/>
    <cellStyle name="Feeder Field 3 3 2 10 2 4" xfId="12906" xr:uid="{00000000-0005-0000-0000-0000031A0000}"/>
    <cellStyle name="Feeder Field 3 3 2 10 3" xfId="12907" xr:uid="{00000000-0005-0000-0000-0000041A0000}"/>
    <cellStyle name="Feeder Field 3 3 2 10 4" xfId="12908" xr:uid="{00000000-0005-0000-0000-0000051A0000}"/>
    <cellStyle name="Feeder Field 3 3 2 11" xfId="1080" xr:uid="{00000000-0005-0000-0000-0000061A0000}"/>
    <cellStyle name="Feeder Field 3 3 2 11 2" xfId="12909" xr:uid="{00000000-0005-0000-0000-0000071A0000}"/>
    <cellStyle name="Feeder Field 3 3 2 11 2 2" xfId="12910" xr:uid="{00000000-0005-0000-0000-0000081A0000}"/>
    <cellStyle name="Feeder Field 3 3 2 11 2 3" xfId="12911" xr:uid="{00000000-0005-0000-0000-0000091A0000}"/>
    <cellStyle name="Feeder Field 3 3 2 11 2 4" xfId="12912" xr:uid="{00000000-0005-0000-0000-00000A1A0000}"/>
    <cellStyle name="Feeder Field 3 3 2 11 3" xfId="12913" xr:uid="{00000000-0005-0000-0000-00000B1A0000}"/>
    <cellStyle name="Feeder Field 3 3 2 11 4" xfId="12914" xr:uid="{00000000-0005-0000-0000-00000C1A0000}"/>
    <cellStyle name="Feeder Field 3 3 2 12" xfId="1081" xr:uid="{00000000-0005-0000-0000-00000D1A0000}"/>
    <cellStyle name="Feeder Field 3 3 2 12 2" xfId="12915" xr:uid="{00000000-0005-0000-0000-00000E1A0000}"/>
    <cellStyle name="Feeder Field 3 3 2 12 2 2" xfId="12916" xr:uid="{00000000-0005-0000-0000-00000F1A0000}"/>
    <cellStyle name="Feeder Field 3 3 2 12 2 3" xfId="12917" xr:uid="{00000000-0005-0000-0000-0000101A0000}"/>
    <cellStyle name="Feeder Field 3 3 2 12 2 4" xfId="12918" xr:uid="{00000000-0005-0000-0000-0000111A0000}"/>
    <cellStyle name="Feeder Field 3 3 2 12 3" xfId="12919" xr:uid="{00000000-0005-0000-0000-0000121A0000}"/>
    <cellStyle name="Feeder Field 3 3 2 12 4" xfId="12920" xr:uid="{00000000-0005-0000-0000-0000131A0000}"/>
    <cellStyle name="Feeder Field 3 3 2 13" xfId="1082" xr:uid="{00000000-0005-0000-0000-0000141A0000}"/>
    <cellStyle name="Feeder Field 3 3 2 13 2" xfId="12921" xr:uid="{00000000-0005-0000-0000-0000151A0000}"/>
    <cellStyle name="Feeder Field 3 3 2 13 2 2" xfId="12922" xr:uid="{00000000-0005-0000-0000-0000161A0000}"/>
    <cellStyle name="Feeder Field 3 3 2 13 2 3" xfId="12923" xr:uid="{00000000-0005-0000-0000-0000171A0000}"/>
    <cellStyle name="Feeder Field 3 3 2 13 2 4" xfId="12924" xr:uid="{00000000-0005-0000-0000-0000181A0000}"/>
    <cellStyle name="Feeder Field 3 3 2 13 3" xfId="12925" xr:uid="{00000000-0005-0000-0000-0000191A0000}"/>
    <cellStyle name="Feeder Field 3 3 2 13 4" xfId="12926" xr:uid="{00000000-0005-0000-0000-00001A1A0000}"/>
    <cellStyle name="Feeder Field 3 3 2 14" xfId="1083" xr:uid="{00000000-0005-0000-0000-00001B1A0000}"/>
    <cellStyle name="Feeder Field 3 3 2 14 2" xfId="12927" xr:uid="{00000000-0005-0000-0000-00001C1A0000}"/>
    <cellStyle name="Feeder Field 3 3 2 14 2 2" xfId="12928" xr:uid="{00000000-0005-0000-0000-00001D1A0000}"/>
    <cellStyle name="Feeder Field 3 3 2 14 2 3" xfId="12929" xr:uid="{00000000-0005-0000-0000-00001E1A0000}"/>
    <cellStyle name="Feeder Field 3 3 2 14 2 4" xfId="12930" xr:uid="{00000000-0005-0000-0000-00001F1A0000}"/>
    <cellStyle name="Feeder Field 3 3 2 14 3" xfId="12931" xr:uid="{00000000-0005-0000-0000-0000201A0000}"/>
    <cellStyle name="Feeder Field 3 3 2 14 4" xfId="12932" xr:uid="{00000000-0005-0000-0000-0000211A0000}"/>
    <cellStyle name="Feeder Field 3 3 2 15" xfId="1084" xr:uid="{00000000-0005-0000-0000-0000221A0000}"/>
    <cellStyle name="Feeder Field 3 3 2 15 2" xfId="12933" xr:uid="{00000000-0005-0000-0000-0000231A0000}"/>
    <cellStyle name="Feeder Field 3 3 2 15 2 2" xfId="12934" xr:uid="{00000000-0005-0000-0000-0000241A0000}"/>
    <cellStyle name="Feeder Field 3 3 2 15 2 3" xfId="12935" xr:uid="{00000000-0005-0000-0000-0000251A0000}"/>
    <cellStyle name="Feeder Field 3 3 2 15 2 4" xfId="12936" xr:uid="{00000000-0005-0000-0000-0000261A0000}"/>
    <cellStyle name="Feeder Field 3 3 2 15 3" xfId="12937" xr:uid="{00000000-0005-0000-0000-0000271A0000}"/>
    <cellStyle name="Feeder Field 3 3 2 15 4" xfId="12938" xr:uid="{00000000-0005-0000-0000-0000281A0000}"/>
    <cellStyle name="Feeder Field 3 3 2 16" xfId="1085" xr:uid="{00000000-0005-0000-0000-0000291A0000}"/>
    <cellStyle name="Feeder Field 3 3 2 16 2" xfId="12939" xr:uid="{00000000-0005-0000-0000-00002A1A0000}"/>
    <cellStyle name="Feeder Field 3 3 2 16 2 2" xfId="12940" xr:uid="{00000000-0005-0000-0000-00002B1A0000}"/>
    <cellStyle name="Feeder Field 3 3 2 16 2 3" xfId="12941" xr:uid="{00000000-0005-0000-0000-00002C1A0000}"/>
    <cellStyle name="Feeder Field 3 3 2 16 2 4" xfId="12942" xr:uid="{00000000-0005-0000-0000-00002D1A0000}"/>
    <cellStyle name="Feeder Field 3 3 2 16 3" xfId="12943" xr:uid="{00000000-0005-0000-0000-00002E1A0000}"/>
    <cellStyle name="Feeder Field 3 3 2 16 4" xfId="12944" xr:uid="{00000000-0005-0000-0000-00002F1A0000}"/>
    <cellStyle name="Feeder Field 3 3 2 17" xfId="1086" xr:uid="{00000000-0005-0000-0000-0000301A0000}"/>
    <cellStyle name="Feeder Field 3 3 2 17 2" xfId="12945" xr:uid="{00000000-0005-0000-0000-0000311A0000}"/>
    <cellStyle name="Feeder Field 3 3 2 17 2 2" xfId="12946" xr:uid="{00000000-0005-0000-0000-0000321A0000}"/>
    <cellStyle name="Feeder Field 3 3 2 17 2 3" xfId="12947" xr:uid="{00000000-0005-0000-0000-0000331A0000}"/>
    <cellStyle name="Feeder Field 3 3 2 17 2 4" xfId="12948" xr:uid="{00000000-0005-0000-0000-0000341A0000}"/>
    <cellStyle name="Feeder Field 3 3 2 17 3" xfId="12949" xr:uid="{00000000-0005-0000-0000-0000351A0000}"/>
    <cellStyle name="Feeder Field 3 3 2 17 4" xfId="12950" xr:uid="{00000000-0005-0000-0000-0000361A0000}"/>
    <cellStyle name="Feeder Field 3 3 2 18" xfId="1087" xr:uid="{00000000-0005-0000-0000-0000371A0000}"/>
    <cellStyle name="Feeder Field 3 3 2 18 2" xfId="12951" xr:uid="{00000000-0005-0000-0000-0000381A0000}"/>
    <cellStyle name="Feeder Field 3 3 2 18 2 2" xfId="12952" xr:uid="{00000000-0005-0000-0000-0000391A0000}"/>
    <cellStyle name="Feeder Field 3 3 2 18 2 3" xfId="12953" xr:uid="{00000000-0005-0000-0000-00003A1A0000}"/>
    <cellStyle name="Feeder Field 3 3 2 18 2 4" xfId="12954" xr:uid="{00000000-0005-0000-0000-00003B1A0000}"/>
    <cellStyle name="Feeder Field 3 3 2 18 3" xfId="12955" xr:uid="{00000000-0005-0000-0000-00003C1A0000}"/>
    <cellStyle name="Feeder Field 3 3 2 18 4" xfId="12956" xr:uid="{00000000-0005-0000-0000-00003D1A0000}"/>
    <cellStyle name="Feeder Field 3 3 2 19" xfId="1088" xr:uid="{00000000-0005-0000-0000-00003E1A0000}"/>
    <cellStyle name="Feeder Field 3 3 2 19 2" xfId="12957" xr:uid="{00000000-0005-0000-0000-00003F1A0000}"/>
    <cellStyle name="Feeder Field 3 3 2 19 2 2" xfId="12958" xr:uid="{00000000-0005-0000-0000-0000401A0000}"/>
    <cellStyle name="Feeder Field 3 3 2 19 2 3" xfId="12959" xr:uid="{00000000-0005-0000-0000-0000411A0000}"/>
    <cellStyle name="Feeder Field 3 3 2 19 2 4" xfId="12960" xr:uid="{00000000-0005-0000-0000-0000421A0000}"/>
    <cellStyle name="Feeder Field 3 3 2 19 3" xfId="12961" xr:uid="{00000000-0005-0000-0000-0000431A0000}"/>
    <cellStyle name="Feeder Field 3 3 2 19 4" xfId="12962" xr:uid="{00000000-0005-0000-0000-0000441A0000}"/>
    <cellStyle name="Feeder Field 3 3 2 2" xfId="1089" xr:uid="{00000000-0005-0000-0000-0000451A0000}"/>
    <cellStyle name="Feeder Field 3 3 2 2 2" xfId="12963" xr:uid="{00000000-0005-0000-0000-0000461A0000}"/>
    <cellStyle name="Feeder Field 3 3 2 2 2 2" xfId="12964" xr:uid="{00000000-0005-0000-0000-0000471A0000}"/>
    <cellStyle name="Feeder Field 3 3 2 2 2 3" xfId="12965" xr:uid="{00000000-0005-0000-0000-0000481A0000}"/>
    <cellStyle name="Feeder Field 3 3 2 2 2 4" xfId="12966" xr:uid="{00000000-0005-0000-0000-0000491A0000}"/>
    <cellStyle name="Feeder Field 3 3 2 2 3" xfId="12967" xr:uid="{00000000-0005-0000-0000-00004A1A0000}"/>
    <cellStyle name="Feeder Field 3 3 2 2 4" xfId="12968" xr:uid="{00000000-0005-0000-0000-00004B1A0000}"/>
    <cellStyle name="Feeder Field 3 3 2 20" xfId="1090" xr:uid="{00000000-0005-0000-0000-00004C1A0000}"/>
    <cellStyle name="Feeder Field 3 3 2 20 2" xfId="12969" xr:uid="{00000000-0005-0000-0000-00004D1A0000}"/>
    <cellStyle name="Feeder Field 3 3 2 20 2 2" xfId="12970" xr:uid="{00000000-0005-0000-0000-00004E1A0000}"/>
    <cellStyle name="Feeder Field 3 3 2 20 2 3" xfId="12971" xr:uid="{00000000-0005-0000-0000-00004F1A0000}"/>
    <cellStyle name="Feeder Field 3 3 2 20 2 4" xfId="12972" xr:uid="{00000000-0005-0000-0000-0000501A0000}"/>
    <cellStyle name="Feeder Field 3 3 2 20 3" xfId="12973" xr:uid="{00000000-0005-0000-0000-0000511A0000}"/>
    <cellStyle name="Feeder Field 3 3 2 20 4" xfId="12974" xr:uid="{00000000-0005-0000-0000-0000521A0000}"/>
    <cellStyle name="Feeder Field 3 3 2 21" xfId="1091" xr:uid="{00000000-0005-0000-0000-0000531A0000}"/>
    <cellStyle name="Feeder Field 3 3 2 21 2" xfId="12975" xr:uid="{00000000-0005-0000-0000-0000541A0000}"/>
    <cellStyle name="Feeder Field 3 3 2 21 2 2" xfId="12976" xr:uid="{00000000-0005-0000-0000-0000551A0000}"/>
    <cellStyle name="Feeder Field 3 3 2 21 2 3" xfId="12977" xr:uid="{00000000-0005-0000-0000-0000561A0000}"/>
    <cellStyle name="Feeder Field 3 3 2 21 2 4" xfId="12978" xr:uid="{00000000-0005-0000-0000-0000571A0000}"/>
    <cellStyle name="Feeder Field 3 3 2 21 3" xfId="12979" xr:uid="{00000000-0005-0000-0000-0000581A0000}"/>
    <cellStyle name="Feeder Field 3 3 2 21 4" xfId="12980" xr:uid="{00000000-0005-0000-0000-0000591A0000}"/>
    <cellStyle name="Feeder Field 3 3 2 22" xfId="1092" xr:uid="{00000000-0005-0000-0000-00005A1A0000}"/>
    <cellStyle name="Feeder Field 3 3 2 22 2" xfId="12981" xr:uid="{00000000-0005-0000-0000-00005B1A0000}"/>
    <cellStyle name="Feeder Field 3 3 2 22 2 2" xfId="12982" xr:uid="{00000000-0005-0000-0000-00005C1A0000}"/>
    <cellStyle name="Feeder Field 3 3 2 22 2 3" xfId="12983" xr:uid="{00000000-0005-0000-0000-00005D1A0000}"/>
    <cellStyle name="Feeder Field 3 3 2 22 2 4" xfId="12984" xr:uid="{00000000-0005-0000-0000-00005E1A0000}"/>
    <cellStyle name="Feeder Field 3 3 2 22 3" xfId="12985" xr:uid="{00000000-0005-0000-0000-00005F1A0000}"/>
    <cellStyle name="Feeder Field 3 3 2 22 4" xfId="12986" xr:uid="{00000000-0005-0000-0000-0000601A0000}"/>
    <cellStyle name="Feeder Field 3 3 2 23" xfId="1093" xr:uid="{00000000-0005-0000-0000-0000611A0000}"/>
    <cellStyle name="Feeder Field 3 3 2 23 2" xfId="12987" xr:uid="{00000000-0005-0000-0000-0000621A0000}"/>
    <cellStyle name="Feeder Field 3 3 2 23 2 2" xfId="12988" xr:uid="{00000000-0005-0000-0000-0000631A0000}"/>
    <cellStyle name="Feeder Field 3 3 2 23 2 3" xfId="12989" xr:uid="{00000000-0005-0000-0000-0000641A0000}"/>
    <cellStyle name="Feeder Field 3 3 2 23 2 4" xfId="12990" xr:uid="{00000000-0005-0000-0000-0000651A0000}"/>
    <cellStyle name="Feeder Field 3 3 2 23 3" xfId="12991" xr:uid="{00000000-0005-0000-0000-0000661A0000}"/>
    <cellStyle name="Feeder Field 3 3 2 23 4" xfId="12992" xr:uid="{00000000-0005-0000-0000-0000671A0000}"/>
    <cellStyle name="Feeder Field 3 3 2 24" xfId="1094" xr:uid="{00000000-0005-0000-0000-0000681A0000}"/>
    <cellStyle name="Feeder Field 3 3 2 24 2" xfId="12993" xr:uid="{00000000-0005-0000-0000-0000691A0000}"/>
    <cellStyle name="Feeder Field 3 3 2 24 2 2" xfId="12994" xr:uid="{00000000-0005-0000-0000-00006A1A0000}"/>
    <cellStyle name="Feeder Field 3 3 2 24 2 3" xfId="12995" xr:uid="{00000000-0005-0000-0000-00006B1A0000}"/>
    <cellStyle name="Feeder Field 3 3 2 24 2 4" xfId="12996" xr:uid="{00000000-0005-0000-0000-00006C1A0000}"/>
    <cellStyle name="Feeder Field 3 3 2 24 3" xfId="12997" xr:uid="{00000000-0005-0000-0000-00006D1A0000}"/>
    <cellStyle name="Feeder Field 3 3 2 24 4" xfId="12998" xr:uid="{00000000-0005-0000-0000-00006E1A0000}"/>
    <cellStyle name="Feeder Field 3 3 2 25" xfId="1095" xr:uid="{00000000-0005-0000-0000-00006F1A0000}"/>
    <cellStyle name="Feeder Field 3 3 2 25 2" xfId="12999" xr:uid="{00000000-0005-0000-0000-0000701A0000}"/>
    <cellStyle name="Feeder Field 3 3 2 25 2 2" xfId="13000" xr:uid="{00000000-0005-0000-0000-0000711A0000}"/>
    <cellStyle name="Feeder Field 3 3 2 25 2 3" xfId="13001" xr:uid="{00000000-0005-0000-0000-0000721A0000}"/>
    <cellStyle name="Feeder Field 3 3 2 25 2 4" xfId="13002" xr:uid="{00000000-0005-0000-0000-0000731A0000}"/>
    <cellStyle name="Feeder Field 3 3 2 25 3" xfId="13003" xr:uid="{00000000-0005-0000-0000-0000741A0000}"/>
    <cellStyle name="Feeder Field 3 3 2 25 4" xfId="13004" xr:uid="{00000000-0005-0000-0000-0000751A0000}"/>
    <cellStyle name="Feeder Field 3 3 2 26" xfId="1096" xr:uid="{00000000-0005-0000-0000-0000761A0000}"/>
    <cellStyle name="Feeder Field 3 3 2 26 2" xfId="13005" xr:uid="{00000000-0005-0000-0000-0000771A0000}"/>
    <cellStyle name="Feeder Field 3 3 2 26 2 2" xfId="13006" xr:uid="{00000000-0005-0000-0000-0000781A0000}"/>
    <cellStyle name="Feeder Field 3 3 2 26 2 3" xfId="13007" xr:uid="{00000000-0005-0000-0000-0000791A0000}"/>
    <cellStyle name="Feeder Field 3 3 2 26 2 4" xfId="13008" xr:uid="{00000000-0005-0000-0000-00007A1A0000}"/>
    <cellStyle name="Feeder Field 3 3 2 26 3" xfId="13009" xr:uid="{00000000-0005-0000-0000-00007B1A0000}"/>
    <cellStyle name="Feeder Field 3 3 2 26 4" xfId="13010" xr:uid="{00000000-0005-0000-0000-00007C1A0000}"/>
    <cellStyle name="Feeder Field 3 3 2 27" xfId="1097" xr:uid="{00000000-0005-0000-0000-00007D1A0000}"/>
    <cellStyle name="Feeder Field 3 3 2 27 2" xfId="13011" xr:uid="{00000000-0005-0000-0000-00007E1A0000}"/>
    <cellStyle name="Feeder Field 3 3 2 27 2 2" xfId="13012" xr:uid="{00000000-0005-0000-0000-00007F1A0000}"/>
    <cellStyle name="Feeder Field 3 3 2 27 2 3" xfId="13013" xr:uid="{00000000-0005-0000-0000-0000801A0000}"/>
    <cellStyle name="Feeder Field 3 3 2 27 2 4" xfId="13014" xr:uid="{00000000-0005-0000-0000-0000811A0000}"/>
    <cellStyle name="Feeder Field 3 3 2 27 3" xfId="13015" xr:uid="{00000000-0005-0000-0000-0000821A0000}"/>
    <cellStyle name="Feeder Field 3 3 2 27 4" xfId="13016" xr:uid="{00000000-0005-0000-0000-0000831A0000}"/>
    <cellStyle name="Feeder Field 3 3 2 28" xfId="1098" xr:uid="{00000000-0005-0000-0000-0000841A0000}"/>
    <cellStyle name="Feeder Field 3 3 2 28 2" xfId="13017" xr:uid="{00000000-0005-0000-0000-0000851A0000}"/>
    <cellStyle name="Feeder Field 3 3 2 28 2 2" xfId="13018" xr:uid="{00000000-0005-0000-0000-0000861A0000}"/>
    <cellStyle name="Feeder Field 3 3 2 28 2 3" xfId="13019" xr:uid="{00000000-0005-0000-0000-0000871A0000}"/>
    <cellStyle name="Feeder Field 3 3 2 28 2 4" xfId="13020" xr:uid="{00000000-0005-0000-0000-0000881A0000}"/>
    <cellStyle name="Feeder Field 3 3 2 28 3" xfId="13021" xr:uid="{00000000-0005-0000-0000-0000891A0000}"/>
    <cellStyle name="Feeder Field 3 3 2 28 4" xfId="13022" xr:uid="{00000000-0005-0000-0000-00008A1A0000}"/>
    <cellStyle name="Feeder Field 3 3 2 29" xfId="1099" xr:uid="{00000000-0005-0000-0000-00008B1A0000}"/>
    <cellStyle name="Feeder Field 3 3 2 29 2" xfId="13023" xr:uid="{00000000-0005-0000-0000-00008C1A0000}"/>
    <cellStyle name="Feeder Field 3 3 2 29 2 2" xfId="13024" xr:uid="{00000000-0005-0000-0000-00008D1A0000}"/>
    <cellStyle name="Feeder Field 3 3 2 29 2 3" xfId="13025" xr:uid="{00000000-0005-0000-0000-00008E1A0000}"/>
    <cellStyle name="Feeder Field 3 3 2 29 2 4" xfId="13026" xr:uid="{00000000-0005-0000-0000-00008F1A0000}"/>
    <cellStyle name="Feeder Field 3 3 2 29 3" xfId="13027" xr:uid="{00000000-0005-0000-0000-0000901A0000}"/>
    <cellStyle name="Feeder Field 3 3 2 29 4" xfId="13028" xr:uid="{00000000-0005-0000-0000-0000911A0000}"/>
    <cellStyle name="Feeder Field 3 3 2 3" xfId="1100" xr:uid="{00000000-0005-0000-0000-0000921A0000}"/>
    <cellStyle name="Feeder Field 3 3 2 3 2" xfId="13029" xr:uid="{00000000-0005-0000-0000-0000931A0000}"/>
    <cellStyle name="Feeder Field 3 3 2 3 2 2" xfId="13030" xr:uid="{00000000-0005-0000-0000-0000941A0000}"/>
    <cellStyle name="Feeder Field 3 3 2 3 2 3" xfId="13031" xr:uid="{00000000-0005-0000-0000-0000951A0000}"/>
    <cellStyle name="Feeder Field 3 3 2 3 2 4" xfId="13032" xr:uid="{00000000-0005-0000-0000-0000961A0000}"/>
    <cellStyle name="Feeder Field 3 3 2 3 3" xfId="13033" xr:uid="{00000000-0005-0000-0000-0000971A0000}"/>
    <cellStyle name="Feeder Field 3 3 2 3 4" xfId="13034" xr:uid="{00000000-0005-0000-0000-0000981A0000}"/>
    <cellStyle name="Feeder Field 3 3 2 30" xfId="1101" xr:uid="{00000000-0005-0000-0000-0000991A0000}"/>
    <cellStyle name="Feeder Field 3 3 2 30 2" xfId="13035" xr:uid="{00000000-0005-0000-0000-00009A1A0000}"/>
    <cellStyle name="Feeder Field 3 3 2 30 2 2" xfId="13036" xr:uid="{00000000-0005-0000-0000-00009B1A0000}"/>
    <cellStyle name="Feeder Field 3 3 2 30 2 3" xfId="13037" xr:uid="{00000000-0005-0000-0000-00009C1A0000}"/>
    <cellStyle name="Feeder Field 3 3 2 30 2 4" xfId="13038" xr:uid="{00000000-0005-0000-0000-00009D1A0000}"/>
    <cellStyle name="Feeder Field 3 3 2 30 3" xfId="13039" xr:uid="{00000000-0005-0000-0000-00009E1A0000}"/>
    <cellStyle name="Feeder Field 3 3 2 30 4" xfId="13040" xr:uid="{00000000-0005-0000-0000-00009F1A0000}"/>
    <cellStyle name="Feeder Field 3 3 2 31" xfId="1102" xr:uid="{00000000-0005-0000-0000-0000A01A0000}"/>
    <cellStyle name="Feeder Field 3 3 2 31 2" xfId="13041" xr:uid="{00000000-0005-0000-0000-0000A11A0000}"/>
    <cellStyle name="Feeder Field 3 3 2 31 2 2" xfId="13042" xr:uid="{00000000-0005-0000-0000-0000A21A0000}"/>
    <cellStyle name="Feeder Field 3 3 2 31 2 3" xfId="13043" xr:uid="{00000000-0005-0000-0000-0000A31A0000}"/>
    <cellStyle name="Feeder Field 3 3 2 31 2 4" xfId="13044" xr:uid="{00000000-0005-0000-0000-0000A41A0000}"/>
    <cellStyle name="Feeder Field 3 3 2 31 3" xfId="13045" xr:uid="{00000000-0005-0000-0000-0000A51A0000}"/>
    <cellStyle name="Feeder Field 3 3 2 31 4" xfId="13046" xr:uid="{00000000-0005-0000-0000-0000A61A0000}"/>
    <cellStyle name="Feeder Field 3 3 2 32" xfId="1103" xr:uid="{00000000-0005-0000-0000-0000A71A0000}"/>
    <cellStyle name="Feeder Field 3 3 2 32 2" xfId="13047" xr:uid="{00000000-0005-0000-0000-0000A81A0000}"/>
    <cellStyle name="Feeder Field 3 3 2 32 2 2" xfId="13048" xr:uid="{00000000-0005-0000-0000-0000A91A0000}"/>
    <cellStyle name="Feeder Field 3 3 2 32 2 3" xfId="13049" xr:uid="{00000000-0005-0000-0000-0000AA1A0000}"/>
    <cellStyle name="Feeder Field 3 3 2 32 2 4" xfId="13050" xr:uid="{00000000-0005-0000-0000-0000AB1A0000}"/>
    <cellStyle name="Feeder Field 3 3 2 32 3" xfId="13051" xr:uid="{00000000-0005-0000-0000-0000AC1A0000}"/>
    <cellStyle name="Feeder Field 3 3 2 32 4" xfId="13052" xr:uid="{00000000-0005-0000-0000-0000AD1A0000}"/>
    <cellStyle name="Feeder Field 3 3 2 33" xfId="1104" xr:uid="{00000000-0005-0000-0000-0000AE1A0000}"/>
    <cellStyle name="Feeder Field 3 3 2 33 2" xfId="13053" xr:uid="{00000000-0005-0000-0000-0000AF1A0000}"/>
    <cellStyle name="Feeder Field 3 3 2 33 2 2" xfId="13054" xr:uid="{00000000-0005-0000-0000-0000B01A0000}"/>
    <cellStyle name="Feeder Field 3 3 2 33 2 3" xfId="13055" xr:uid="{00000000-0005-0000-0000-0000B11A0000}"/>
    <cellStyle name="Feeder Field 3 3 2 33 2 4" xfId="13056" xr:uid="{00000000-0005-0000-0000-0000B21A0000}"/>
    <cellStyle name="Feeder Field 3 3 2 33 3" xfId="13057" xr:uid="{00000000-0005-0000-0000-0000B31A0000}"/>
    <cellStyle name="Feeder Field 3 3 2 33 4" xfId="13058" xr:uid="{00000000-0005-0000-0000-0000B41A0000}"/>
    <cellStyle name="Feeder Field 3 3 2 34" xfId="1105" xr:uid="{00000000-0005-0000-0000-0000B51A0000}"/>
    <cellStyle name="Feeder Field 3 3 2 34 2" xfId="13059" xr:uid="{00000000-0005-0000-0000-0000B61A0000}"/>
    <cellStyle name="Feeder Field 3 3 2 34 2 2" xfId="13060" xr:uid="{00000000-0005-0000-0000-0000B71A0000}"/>
    <cellStyle name="Feeder Field 3 3 2 34 2 3" xfId="13061" xr:uid="{00000000-0005-0000-0000-0000B81A0000}"/>
    <cellStyle name="Feeder Field 3 3 2 34 2 4" xfId="13062" xr:uid="{00000000-0005-0000-0000-0000B91A0000}"/>
    <cellStyle name="Feeder Field 3 3 2 34 3" xfId="13063" xr:uid="{00000000-0005-0000-0000-0000BA1A0000}"/>
    <cellStyle name="Feeder Field 3 3 2 34 4" xfId="13064" xr:uid="{00000000-0005-0000-0000-0000BB1A0000}"/>
    <cellStyle name="Feeder Field 3 3 2 35" xfId="1106" xr:uid="{00000000-0005-0000-0000-0000BC1A0000}"/>
    <cellStyle name="Feeder Field 3 3 2 35 2" xfId="13065" xr:uid="{00000000-0005-0000-0000-0000BD1A0000}"/>
    <cellStyle name="Feeder Field 3 3 2 35 2 2" xfId="13066" xr:uid="{00000000-0005-0000-0000-0000BE1A0000}"/>
    <cellStyle name="Feeder Field 3 3 2 35 2 3" xfId="13067" xr:uid="{00000000-0005-0000-0000-0000BF1A0000}"/>
    <cellStyle name="Feeder Field 3 3 2 35 2 4" xfId="13068" xr:uid="{00000000-0005-0000-0000-0000C01A0000}"/>
    <cellStyle name="Feeder Field 3 3 2 35 3" xfId="13069" xr:uid="{00000000-0005-0000-0000-0000C11A0000}"/>
    <cellStyle name="Feeder Field 3 3 2 35 4" xfId="13070" xr:uid="{00000000-0005-0000-0000-0000C21A0000}"/>
    <cellStyle name="Feeder Field 3 3 2 36" xfId="1107" xr:uid="{00000000-0005-0000-0000-0000C31A0000}"/>
    <cellStyle name="Feeder Field 3 3 2 36 2" xfId="13071" xr:uid="{00000000-0005-0000-0000-0000C41A0000}"/>
    <cellStyle name="Feeder Field 3 3 2 36 2 2" xfId="13072" xr:uid="{00000000-0005-0000-0000-0000C51A0000}"/>
    <cellStyle name="Feeder Field 3 3 2 36 2 3" xfId="13073" xr:uid="{00000000-0005-0000-0000-0000C61A0000}"/>
    <cellStyle name="Feeder Field 3 3 2 36 2 4" xfId="13074" xr:uid="{00000000-0005-0000-0000-0000C71A0000}"/>
    <cellStyle name="Feeder Field 3 3 2 36 3" xfId="13075" xr:uid="{00000000-0005-0000-0000-0000C81A0000}"/>
    <cellStyle name="Feeder Field 3 3 2 36 4" xfId="13076" xr:uid="{00000000-0005-0000-0000-0000C91A0000}"/>
    <cellStyle name="Feeder Field 3 3 2 37" xfId="1108" xr:uid="{00000000-0005-0000-0000-0000CA1A0000}"/>
    <cellStyle name="Feeder Field 3 3 2 37 2" xfId="13077" xr:uid="{00000000-0005-0000-0000-0000CB1A0000}"/>
    <cellStyle name="Feeder Field 3 3 2 37 2 2" xfId="13078" xr:uid="{00000000-0005-0000-0000-0000CC1A0000}"/>
    <cellStyle name="Feeder Field 3 3 2 37 2 3" xfId="13079" xr:uid="{00000000-0005-0000-0000-0000CD1A0000}"/>
    <cellStyle name="Feeder Field 3 3 2 37 2 4" xfId="13080" xr:uid="{00000000-0005-0000-0000-0000CE1A0000}"/>
    <cellStyle name="Feeder Field 3 3 2 37 3" xfId="13081" xr:uid="{00000000-0005-0000-0000-0000CF1A0000}"/>
    <cellStyle name="Feeder Field 3 3 2 37 4" xfId="13082" xr:uid="{00000000-0005-0000-0000-0000D01A0000}"/>
    <cellStyle name="Feeder Field 3 3 2 38" xfId="1109" xr:uid="{00000000-0005-0000-0000-0000D11A0000}"/>
    <cellStyle name="Feeder Field 3 3 2 38 2" xfId="13083" xr:uid="{00000000-0005-0000-0000-0000D21A0000}"/>
    <cellStyle name="Feeder Field 3 3 2 38 2 2" xfId="13084" xr:uid="{00000000-0005-0000-0000-0000D31A0000}"/>
    <cellStyle name="Feeder Field 3 3 2 38 2 3" xfId="13085" xr:uid="{00000000-0005-0000-0000-0000D41A0000}"/>
    <cellStyle name="Feeder Field 3 3 2 38 2 4" xfId="13086" xr:uid="{00000000-0005-0000-0000-0000D51A0000}"/>
    <cellStyle name="Feeder Field 3 3 2 38 3" xfId="13087" xr:uid="{00000000-0005-0000-0000-0000D61A0000}"/>
    <cellStyle name="Feeder Field 3 3 2 38 4" xfId="13088" xr:uid="{00000000-0005-0000-0000-0000D71A0000}"/>
    <cellStyle name="Feeder Field 3 3 2 39" xfId="1110" xr:uid="{00000000-0005-0000-0000-0000D81A0000}"/>
    <cellStyle name="Feeder Field 3 3 2 39 2" xfId="13089" xr:uid="{00000000-0005-0000-0000-0000D91A0000}"/>
    <cellStyle name="Feeder Field 3 3 2 39 2 2" xfId="13090" xr:uid="{00000000-0005-0000-0000-0000DA1A0000}"/>
    <cellStyle name="Feeder Field 3 3 2 39 2 3" xfId="13091" xr:uid="{00000000-0005-0000-0000-0000DB1A0000}"/>
    <cellStyle name="Feeder Field 3 3 2 39 2 4" xfId="13092" xr:uid="{00000000-0005-0000-0000-0000DC1A0000}"/>
    <cellStyle name="Feeder Field 3 3 2 39 3" xfId="13093" xr:uid="{00000000-0005-0000-0000-0000DD1A0000}"/>
    <cellStyle name="Feeder Field 3 3 2 39 4" xfId="13094" xr:uid="{00000000-0005-0000-0000-0000DE1A0000}"/>
    <cellStyle name="Feeder Field 3 3 2 4" xfId="1111" xr:uid="{00000000-0005-0000-0000-0000DF1A0000}"/>
    <cellStyle name="Feeder Field 3 3 2 4 2" xfId="13095" xr:uid="{00000000-0005-0000-0000-0000E01A0000}"/>
    <cellStyle name="Feeder Field 3 3 2 4 2 2" xfId="13096" xr:uid="{00000000-0005-0000-0000-0000E11A0000}"/>
    <cellStyle name="Feeder Field 3 3 2 4 2 3" xfId="13097" xr:uid="{00000000-0005-0000-0000-0000E21A0000}"/>
    <cellStyle name="Feeder Field 3 3 2 4 2 4" xfId="13098" xr:uid="{00000000-0005-0000-0000-0000E31A0000}"/>
    <cellStyle name="Feeder Field 3 3 2 4 3" xfId="13099" xr:uid="{00000000-0005-0000-0000-0000E41A0000}"/>
    <cellStyle name="Feeder Field 3 3 2 4 4" xfId="13100" xr:uid="{00000000-0005-0000-0000-0000E51A0000}"/>
    <cellStyle name="Feeder Field 3 3 2 40" xfId="1112" xr:uid="{00000000-0005-0000-0000-0000E61A0000}"/>
    <cellStyle name="Feeder Field 3 3 2 40 2" xfId="13101" xr:uid="{00000000-0005-0000-0000-0000E71A0000}"/>
    <cellStyle name="Feeder Field 3 3 2 40 2 2" xfId="13102" xr:uid="{00000000-0005-0000-0000-0000E81A0000}"/>
    <cellStyle name="Feeder Field 3 3 2 40 2 3" xfId="13103" xr:uid="{00000000-0005-0000-0000-0000E91A0000}"/>
    <cellStyle name="Feeder Field 3 3 2 40 2 4" xfId="13104" xr:uid="{00000000-0005-0000-0000-0000EA1A0000}"/>
    <cellStyle name="Feeder Field 3 3 2 40 3" xfId="13105" xr:uid="{00000000-0005-0000-0000-0000EB1A0000}"/>
    <cellStyle name="Feeder Field 3 3 2 40 4" xfId="13106" xr:uid="{00000000-0005-0000-0000-0000EC1A0000}"/>
    <cellStyle name="Feeder Field 3 3 2 41" xfId="1113" xr:uid="{00000000-0005-0000-0000-0000ED1A0000}"/>
    <cellStyle name="Feeder Field 3 3 2 41 2" xfId="13107" xr:uid="{00000000-0005-0000-0000-0000EE1A0000}"/>
    <cellStyle name="Feeder Field 3 3 2 41 2 2" xfId="13108" xr:uid="{00000000-0005-0000-0000-0000EF1A0000}"/>
    <cellStyle name="Feeder Field 3 3 2 41 2 3" xfId="13109" xr:uid="{00000000-0005-0000-0000-0000F01A0000}"/>
    <cellStyle name="Feeder Field 3 3 2 41 2 4" xfId="13110" xr:uid="{00000000-0005-0000-0000-0000F11A0000}"/>
    <cellStyle name="Feeder Field 3 3 2 41 3" xfId="13111" xr:uid="{00000000-0005-0000-0000-0000F21A0000}"/>
    <cellStyle name="Feeder Field 3 3 2 41 4" xfId="13112" xr:uid="{00000000-0005-0000-0000-0000F31A0000}"/>
    <cellStyle name="Feeder Field 3 3 2 42" xfId="1114" xr:uid="{00000000-0005-0000-0000-0000F41A0000}"/>
    <cellStyle name="Feeder Field 3 3 2 42 2" xfId="13113" xr:uid="{00000000-0005-0000-0000-0000F51A0000}"/>
    <cellStyle name="Feeder Field 3 3 2 42 2 2" xfId="13114" xr:uid="{00000000-0005-0000-0000-0000F61A0000}"/>
    <cellStyle name="Feeder Field 3 3 2 42 2 3" xfId="13115" xr:uid="{00000000-0005-0000-0000-0000F71A0000}"/>
    <cellStyle name="Feeder Field 3 3 2 42 2 4" xfId="13116" xr:uid="{00000000-0005-0000-0000-0000F81A0000}"/>
    <cellStyle name="Feeder Field 3 3 2 42 3" xfId="13117" xr:uid="{00000000-0005-0000-0000-0000F91A0000}"/>
    <cellStyle name="Feeder Field 3 3 2 42 4" xfId="13118" xr:uid="{00000000-0005-0000-0000-0000FA1A0000}"/>
    <cellStyle name="Feeder Field 3 3 2 43" xfId="1115" xr:uid="{00000000-0005-0000-0000-0000FB1A0000}"/>
    <cellStyle name="Feeder Field 3 3 2 43 2" xfId="13119" xr:uid="{00000000-0005-0000-0000-0000FC1A0000}"/>
    <cellStyle name="Feeder Field 3 3 2 43 2 2" xfId="13120" xr:uid="{00000000-0005-0000-0000-0000FD1A0000}"/>
    <cellStyle name="Feeder Field 3 3 2 43 2 3" xfId="13121" xr:uid="{00000000-0005-0000-0000-0000FE1A0000}"/>
    <cellStyle name="Feeder Field 3 3 2 43 2 4" xfId="13122" xr:uid="{00000000-0005-0000-0000-0000FF1A0000}"/>
    <cellStyle name="Feeder Field 3 3 2 43 3" xfId="13123" xr:uid="{00000000-0005-0000-0000-0000001B0000}"/>
    <cellStyle name="Feeder Field 3 3 2 43 4" xfId="13124" xr:uid="{00000000-0005-0000-0000-0000011B0000}"/>
    <cellStyle name="Feeder Field 3 3 2 44" xfId="1116" xr:uid="{00000000-0005-0000-0000-0000021B0000}"/>
    <cellStyle name="Feeder Field 3 3 2 44 2" xfId="13125" xr:uid="{00000000-0005-0000-0000-0000031B0000}"/>
    <cellStyle name="Feeder Field 3 3 2 44 2 2" xfId="13126" xr:uid="{00000000-0005-0000-0000-0000041B0000}"/>
    <cellStyle name="Feeder Field 3 3 2 44 2 3" xfId="13127" xr:uid="{00000000-0005-0000-0000-0000051B0000}"/>
    <cellStyle name="Feeder Field 3 3 2 44 2 4" xfId="13128" xr:uid="{00000000-0005-0000-0000-0000061B0000}"/>
    <cellStyle name="Feeder Field 3 3 2 44 3" xfId="13129" xr:uid="{00000000-0005-0000-0000-0000071B0000}"/>
    <cellStyle name="Feeder Field 3 3 2 44 4" xfId="13130" xr:uid="{00000000-0005-0000-0000-0000081B0000}"/>
    <cellStyle name="Feeder Field 3 3 2 45" xfId="13131" xr:uid="{00000000-0005-0000-0000-0000091B0000}"/>
    <cellStyle name="Feeder Field 3 3 2 45 2" xfId="13132" xr:uid="{00000000-0005-0000-0000-00000A1B0000}"/>
    <cellStyle name="Feeder Field 3 3 2 45 3" xfId="13133" xr:uid="{00000000-0005-0000-0000-00000B1B0000}"/>
    <cellStyle name="Feeder Field 3 3 2 45 4" xfId="13134" xr:uid="{00000000-0005-0000-0000-00000C1B0000}"/>
    <cellStyle name="Feeder Field 3 3 2 46" xfId="13135" xr:uid="{00000000-0005-0000-0000-00000D1B0000}"/>
    <cellStyle name="Feeder Field 3 3 2 46 2" xfId="13136" xr:uid="{00000000-0005-0000-0000-00000E1B0000}"/>
    <cellStyle name="Feeder Field 3 3 2 46 3" xfId="13137" xr:uid="{00000000-0005-0000-0000-00000F1B0000}"/>
    <cellStyle name="Feeder Field 3 3 2 46 4" xfId="13138" xr:uid="{00000000-0005-0000-0000-0000101B0000}"/>
    <cellStyle name="Feeder Field 3 3 2 47" xfId="13139" xr:uid="{00000000-0005-0000-0000-0000111B0000}"/>
    <cellStyle name="Feeder Field 3 3 2 48" xfId="13140" xr:uid="{00000000-0005-0000-0000-0000121B0000}"/>
    <cellStyle name="Feeder Field 3 3 2 5" xfId="1117" xr:uid="{00000000-0005-0000-0000-0000131B0000}"/>
    <cellStyle name="Feeder Field 3 3 2 5 2" xfId="13141" xr:uid="{00000000-0005-0000-0000-0000141B0000}"/>
    <cellStyle name="Feeder Field 3 3 2 5 2 2" xfId="13142" xr:uid="{00000000-0005-0000-0000-0000151B0000}"/>
    <cellStyle name="Feeder Field 3 3 2 5 2 3" xfId="13143" xr:uid="{00000000-0005-0000-0000-0000161B0000}"/>
    <cellStyle name="Feeder Field 3 3 2 5 2 4" xfId="13144" xr:uid="{00000000-0005-0000-0000-0000171B0000}"/>
    <cellStyle name="Feeder Field 3 3 2 5 3" xfId="13145" xr:uid="{00000000-0005-0000-0000-0000181B0000}"/>
    <cellStyle name="Feeder Field 3 3 2 5 4" xfId="13146" xr:uid="{00000000-0005-0000-0000-0000191B0000}"/>
    <cellStyle name="Feeder Field 3 3 2 6" xfId="1118" xr:uid="{00000000-0005-0000-0000-00001A1B0000}"/>
    <cellStyle name="Feeder Field 3 3 2 6 2" xfId="13147" xr:uid="{00000000-0005-0000-0000-00001B1B0000}"/>
    <cellStyle name="Feeder Field 3 3 2 6 2 2" xfId="13148" xr:uid="{00000000-0005-0000-0000-00001C1B0000}"/>
    <cellStyle name="Feeder Field 3 3 2 6 2 3" xfId="13149" xr:uid="{00000000-0005-0000-0000-00001D1B0000}"/>
    <cellStyle name="Feeder Field 3 3 2 6 2 4" xfId="13150" xr:uid="{00000000-0005-0000-0000-00001E1B0000}"/>
    <cellStyle name="Feeder Field 3 3 2 6 3" xfId="13151" xr:uid="{00000000-0005-0000-0000-00001F1B0000}"/>
    <cellStyle name="Feeder Field 3 3 2 6 4" xfId="13152" xr:uid="{00000000-0005-0000-0000-0000201B0000}"/>
    <cellStyle name="Feeder Field 3 3 2 7" xfId="1119" xr:uid="{00000000-0005-0000-0000-0000211B0000}"/>
    <cellStyle name="Feeder Field 3 3 2 7 2" xfId="13153" xr:uid="{00000000-0005-0000-0000-0000221B0000}"/>
    <cellStyle name="Feeder Field 3 3 2 7 2 2" xfId="13154" xr:uid="{00000000-0005-0000-0000-0000231B0000}"/>
    <cellStyle name="Feeder Field 3 3 2 7 2 3" xfId="13155" xr:uid="{00000000-0005-0000-0000-0000241B0000}"/>
    <cellStyle name="Feeder Field 3 3 2 7 2 4" xfId="13156" xr:uid="{00000000-0005-0000-0000-0000251B0000}"/>
    <cellStyle name="Feeder Field 3 3 2 7 3" xfId="13157" xr:uid="{00000000-0005-0000-0000-0000261B0000}"/>
    <cellStyle name="Feeder Field 3 3 2 7 4" xfId="13158" xr:uid="{00000000-0005-0000-0000-0000271B0000}"/>
    <cellStyle name="Feeder Field 3 3 2 8" xfId="1120" xr:uid="{00000000-0005-0000-0000-0000281B0000}"/>
    <cellStyle name="Feeder Field 3 3 2 8 2" xfId="13159" xr:uid="{00000000-0005-0000-0000-0000291B0000}"/>
    <cellStyle name="Feeder Field 3 3 2 8 2 2" xfId="13160" xr:uid="{00000000-0005-0000-0000-00002A1B0000}"/>
    <cellStyle name="Feeder Field 3 3 2 8 2 3" xfId="13161" xr:uid="{00000000-0005-0000-0000-00002B1B0000}"/>
    <cellStyle name="Feeder Field 3 3 2 8 2 4" xfId="13162" xr:uid="{00000000-0005-0000-0000-00002C1B0000}"/>
    <cellStyle name="Feeder Field 3 3 2 8 3" xfId="13163" xr:uid="{00000000-0005-0000-0000-00002D1B0000}"/>
    <cellStyle name="Feeder Field 3 3 2 8 4" xfId="13164" xr:uid="{00000000-0005-0000-0000-00002E1B0000}"/>
    <cellStyle name="Feeder Field 3 3 2 9" xfId="1121" xr:uid="{00000000-0005-0000-0000-00002F1B0000}"/>
    <cellStyle name="Feeder Field 3 3 2 9 2" xfId="13165" xr:uid="{00000000-0005-0000-0000-0000301B0000}"/>
    <cellStyle name="Feeder Field 3 3 2 9 2 2" xfId="13166" xr:uid="{00000000-0005-0000-0000-0000311B0000}"/>
    <cellStyle name="Feeder Field 3 3 2 9 2 3" xfId="13167" xr:uid="{00000000-0005-0000-0000-0000321B0000}"/>
    <cellStyle name="Feeder Field 3 3 2 9 2 4" xfId="13168" xr:uid="{00000000-0005-0000-0000-0000331B0000}"/>
    <cellStyle name="Feeder Field 3 3 2 9 3" xfId="13169" xr:uid="{00000000-0005-0000-0000-0000341B0000}"/>
    <cellStyle name="Feeder Field 3 3 2 9 4" xfId="13170" xr:uid="{00000000-0005-0000-0000-0000351B0000}"/>
    <cellStyle name="Feeder Field 3 3 20" xfId="1122" xr:uid="{00000000-0005-0000-0000-0000361B0000}"/>
    <cellStyle name="Feeder Field 3 3 20 2" xfId="13171" xr:uid="{00000000-0005-0000-0000-0000371B0000}"/>
    <cellStyle name="Feeder Field 3 3 20 2 2" xfId="13172" xr:uid="{00000000-0005-0000-0000-0000381B0000}"/>
    <cellStyle name="Feeder Field 3 3 20 2 3" xfId="13173" xr:uid="{00000000-0005-0000-0000-0000391B0000}"/>
    <cellStyle name="Feeder Field 3 3 20 2 4" xfId="13174" xr:uid="{00000000-0005-0000-0000-00003A1B0000}"/>
    <cellStyle name="Feeder Field 3 3 20 3" xfId="13175" xr:uid="{00000000-0005-0000-0000-00003B1B0000}"/>
    <cellStyle name="Feeder Field 3 3 20 4" xfId="13176" xr:uid="{00000000-0005-0000-0000-00003C1B0000}"/>
    <cellStyle name="Feeder Field 3 3 21" xfId="1123" xr:uid="{00000000-0005-0000-0000-00003D1B0000}"/>
    <cellStyle name="Feeder Field 3 3 21 2" xfId="13177" xr:uid="{00000000-0005-0000-0000-00003E1B0000}"/>
    <cellStyle name="Feeder Field 3 3 21 2 2" xfId="13178" xr:uid="{00000000-0005-0000-0000-00003F1B0000}"/>
    <cellStyle name="Feeder Field 3 3 21 2 3" xfId="13179" xr:uid="{00000000-0005-0000-0000-0000401B0000}"/>
    <cellStyle name="Feeder Field 3 3 21 2 4" xfId="13180" xr:uid="{00000000-0005-0000-0000-0000411B0000}"/>
    <cellStyle name="Feeder Field 3 3 21 3" xfId="13181" xr:uid="{00000000-0005-0000-0000-0000421B0000}"/>
    <cellStyle name="Feeder Field 3 3 21 4" xfId="13182" xr:uid="{00000000-0005-0000-0000-0000431B0000}"/>
    <cellStyle name="Feeder Field 3 3 22" xfId="1124" xr:uid="{00000000-0005-0000-0000-0000441B0000}"/>
    <cellStyle name="Feeder Field 3 3 22 2" xfId="13183" xr:uid="{00000000-0005-0000-0000-0000451B0000}"/>
    <cellStyle name="Feeder Field 3 3 22 2 2" xfId="13184" xr:uid="{00000000-0005-0000-0000-0000461B0000}"/>
    <cellStyle name="Feeder Field 3 3 22 2 3" xfId="13185" xr:uid="{00000000-0005-0000-0000-0000471B0000}"/>
    <cellStyle name="Feeder Field 3 3 22 2 4" xfId="13186" xr:uid="{00000000-0005-0000-0000-0000481B0000}"/>
    <cellStyle name="Feeder Field 3 3 22 3" xfId="13187" xr:uid="{00000000-0005-0000-0000-0000491B0000}"/>
    <cellStyle name="Feeder Field 3 3 22 4" xfId="13188" xr:uid="{00000000-0005-0000-0000-00004A1B0000}"/>
    <cellStyle name="Feeder Field 3 3 23" xfId="1125" xr:uid="{00000000-0005-0000-0000-00004B1B0000}"/>
    <cellStyle name="Feeder Field 3 3 23 2" xfId="13189" xr:uid="{00000000-0005-0000-0000-00004C1B0000}"/>
    <cellStyle name="Feeder Field 3 3 23 2 2" xfId="13190" xr:uid="{00000000-0005-0000-0000-00004D1B0000}"/>
    <cellStyle name="Feeder Field 3 3 23 2 3" xfId="13191" xr:uid="{00000000-0005-0000-0000-00004E1B0000}"/>
    <cellStyle name="Feeder Field 3 3 23 2 4" xfId="13192" xr:uid="{00000000-0005-0000-0000-00004F1B0000}"/>
    <cellStyle name="Feeder Field 3 3 23 3" xfId="13193" xr:uid="{00000000-0005-0000-0000-0000501B0000}"/>
    <cellStyle name="Feeder Field 3 3 23 4" xfId="13194" xr:uid="{00000000-0005-0000-0000-0000511B0000}"/>
    <cellStyle name="Feeder Field 3 3 24" xfId="1126" xr:uid="{00000000-0005-0000-0000-0000521B0000}"/>
    <cellStyle name="Feeder Field 3 3 24 2" xfId="13195" xr:uid="{00000000-0005-0000-0000-0000531B0000}"/>
    <cellStyle name="Feeder Field 3 3 24 2 2" xfId="13196" xr:uid="{00000000-0005-0000-0000-0000541B0000}"/>
    <cellStyle name="Feeder Field 3 3 24 2 3" xfId="13197" xr:uid="{00000000-0005-0000-0000-0000551B0000}"/>
    <cellStyle name="Feeder Field 3 3 24 2 4" xfId="13198" xr:uid="{00000000-0005-0000-0000-0000561B0000}"/>
    <cellStyle name="Feeder Field 3 3 24 3" xfId="13199" xr:uid="{00000000-0005-0000-0000-0000571B0000}"/>
    <cellStyle name="Feeder Field 3 3 24 4" xfId="13200" xr:uid="{00000000-0005-0000-0000-0000581B0000}"/>
    <cellStyle name="Feeder Field 3 3 25" xfId="1127" xr:uid="{00000000-0005-0000-0000-0000591B0000}"/>
    <cellStyle name="Feeder Field 3 3 25 2" xfId="13201" xr:uid="{00000000-0005-0000-0000-00005A1B0000}"/>
    <cellStyle name="Feeder Field 3 3 25 2 2" xfId="13202" xr:uid="{00000000-0005-0000-0000-00005B1B0000}"/>
    <cellStyle name="Feeder Field 3 3 25 2 3" xfId="13203" xr:uid="{00000000-0005-0000-0000-00005C1B0000}"/>
    <cellStyle name="Feeder Field 3 3 25 2 4" xfId="13204" xr:uid="{00000000-0005-0000-0000-00005D1B0000}"/>
    <cellStyle name="Feeder Field 3 3 25 3" xfId="13205" xr:uid="{00000000-0005-0000-0000-00005E1B0000}"/>
    <cellStyle name="Feeder Field 3 3 25 4" xfId="13206" xr:uid="{00000000-0005-0000-0000-00005F1B0000}"/>
    <cellStyle name="Feeder Field 3 3 26" xfId="1128" xr:uid="{00000000-0005-0000-0000-0000601B0000}"/>
    <cellStyle name="Feeder Field 3 3 26 2" xfId="13207" xr:uid="{00000000-0005-0000-0000-0000611B0000}"/>
    <cellStyle name="Feeder Field 3 3 26 2 2" xfId="13208" xr:uid="{00000000-0005-0000-0000-0000621B0000}"/>
    <cellStyle name="Feeder Field 3 3 26 2 3" xfId="13209" xr:uid="{00000000-0005-0000-0000-0000631B0000}"/>
    <cellStyle name="Feeder Field 3 3 26 2 4" xfId="13210" xr:uid="{00000000-0005-0000-0000-0000641B0000}"/>
    <cellStyle name="Feeder Field 3 3 26 3" xfId="13211" xr:uid="{00000000-0005-0000-0000-0000651B0000}"/>
    <cellStyle name="Feeder Field 3 3 26 4" xfId="13212" xr:uid="{00000000-0005-0000-0000-0000661B0000}"/>
    <cellStyle name="Feeder Field 3 3 27" xfId="1129" xr:uid="{00000000-0005-0000-0000-0000671B0000}"/>
    <cellStyle name="Feeder Field 3 3 27 2" xfId="13213" xr:uid="{00000000-0005-0000-0000-0000681B0000}"/>
    <cellStyle name="Feeder Field 3 3 27 2 2" xfId="13214" xr:uid="{00000000-0005-0000-0000-0000691B0000}"/>
    <cellStyle name="Feeder Field 3 3 27 2 3" xfId="13215" xr:uid="{00000000-0005-0000-0000-00006A1B0000}"/>
    <cellStyle name="Feeder Field 3 3 27 2 4" xfId="13216" xr:uid="{00000000-0005-0000-0000-00006B1B0000}"/>
    <cellStyle name="Feeder Field 3 3 27 3" xfId="13217" xr:uid="{00000000-0005-0000-0000-00006C1B0000}"/>
    <cellStyle name="Feeder Field 3 3 27 4" xfId="13218" xr:uid="{00000000-0005-0000-0000-00006D1B0000}"/>
    <cellStyle name="Feeder Field 3 3 28" xfId="1130" xr:uid="{00000000-0005-0000-0000-00006E1B0000}"/>
    <cellStyle name="Feeder Field 3 3 28 2" xfId="13219" xr:uid="{00000000-0005-0000-0000-00006F1B0000}"/>
    <cellStyle name="Feeder Field 3 3 28 2 2" xfId="13220" xr:uid="{00000000-0005-0000-0000-0000701B0000}"/>
    <cellStyle name="Feeder Field 3 3 28 2 3" xfId="13221" xr:uid="{00000000-0005-0000-0000-0000711B0000}"/>
    <cellStyle name="Feeder Field 3 3 28 2 4" xfId="13222" xr:uid="{00000000-0005-0000-0000-0000721B0000}"/>
    <cellStyle name="Feeder Field 3 3 28 3" xfId="13223" xr:uid="{00000000-0005-0000-0000-0000731B0000}"/>
    <cellStyle name="Feeder Field 3 3 28 4" xfId="13224" xr:uid="{00000000-0005-0000-0000-0000741B0000}"/>
    <cellStyle name="Feeder Field 3 3 29" xfId="1131" xr:uid="{00000000-0005-0000-0000-0000751B0000}"/>
    <cellStyle name="Feeder Field 3 3 29 2" xfId="13225" xr:uid="{00000000-0005-0000-0000-0000761B0000}"/>
    <cellStyle name="Feeder Field 3 3 29 2 2" xfId="13226" xr:uid="{00000000-0005-0000-0000-0000771B0000}"/>
    <cellStyle name="Feeder Field 3 3 29 2 3" xfId="13227" xr:uid="{00000000-0005-0000-0000-0000781B0000}"/>
    <cellStyle name="Feeder Field 3 3 29 2 4" xfId="13228" xr:uid="{00000000-0005-0000-0000-0000791B0000}"/>
    <cellStyle name="Feeder Field 3 3 29 3" xfId="13229" xr:uid="{00000000-0005-0000-0000-00007A1B0000}"/>
    <cellStyle name="Feeder Field 3 3 29 4" xfId="13230" xr:uid="{00000000-0005-0000-0000-00007B1B0000}"/>
    <cellStyle name="Feeder Field 3 3 3" xfId="1132" xr:uid="{00000000-0005-0000-0000-00007C1B0000}"/>
    <cellStyle name="Feeder Field 3 3 3 2" xfId="13231" xr:uid="{00000000-0005-0000-0000-00007D1B0000}"/>
    <cellStyle name="Feeder Field 3 3 3 2 2" xfId="13232" xr:uid="{00000000-0005-0000-0000-00007E1B0000}"/>
    <cellStyle name="Feeder Field 3 3 3 2 3" xfId="13233" xr:uid="{00000000-0005-0000-0000-00007F1B0000}"/>
    <cellStyle name="Feeder Field 3 3 3 2 4" xfId="13234" xr:uid="{00000000-0005-0000-0000-0000801B0000}"/>
    <cellStyle name="Feeder Field 3 3 3 3" xfId="13235" xr:uid="{00000000-0005-0000-0000-0000811B0000}"/>
    <cellStyle name="Feeder Field 3 3 3 4" xfId="13236" xr:uid="{00000000-0005-0000-0000-0000821B0000}"/>
    <cellStyle name="Feeder Field 3 3 30" xfId="1133" xr:uid="{00000000-0005-0000-0000-0000831B0000}"/>
    <cellStyle name="Feeder Field 3 3 30 2" xfId="13237" xr:uid="{00000000-0005-0000-0000-0000841B0000}"/>
    <cellStyle name="Feeder Field 3 3 30 2 2" xfId="13238" xr:uid="{00000000-0005-0000-0000-0000851B0000}"/>
    <cellStyle name="Feeder Field 3 3 30 2 3" xfId="13239" xr:uid="{00000000-0005-0000-0000-0000861B0000}"/>
    <cellStyle name="Feeder Field 3 3 30 2 4" xfId="13240" xr:uid="{00000000-0005-0000-0000-0000871B0000}"/>
    <cellStyle name="Feeder Field 3 3 30 3" xfId="13241" xr:uid="{00000000-0005-0000-0000-0000881B0000}"/>
    <cellStyle name="Feeder Field 3 3 30 4" xfId="13242" xr:uid="{00000000-0005-0000-0000-0000891B0000}"/>
    <cellStyle name="Feeder Field 3 3 31" xfId="1134" xr:uid="{00000000-0005-0000-0000-00008A1B0000}"/>
    <cellStyle name="Feeder Field 3 3 31 2" xfId="13243" xr:uid="{00000000-0005-0000-0000-00008B1B0000}"/>
    <cellStyle name="Feeder Field 3 3 31 2 2" xfId="13244" xr:uid="{00000000-0005-0000-0000-00008C1B0000}"/>
    <cellStyle name="Feeder Field 3 3 31 2 3" xfId="13245" xr:uid="{00000000-0005-0000-0000-00008D1B0000}"/>
    <cellStyle name="Feeder Field 3 3 31 2 4" xfId="13246" xr:uid="{00000000-0005-0000-0000-00008E1B0000}"/>
    <cellStyle name="Feeder Field 3 3 31 3" xfId="13247" xr:uid="{00000000-0005-0000-0000-00008F1B0000}"/>
    <cellStyle name="Feeder Field 3 3 31 4" xfId="13248" xr:uid="{00000000-0005-0000-0000-0000901B0000}"/>
    <cellStyle name="Feeder Field 3 3 32" xfId="1135" xr:uid="{00000000-0005-0000-0000-0000911B0000}"/>
    <cellStyle name="Feeder Field 3 3 32 2" xfId="13249" xr:uid="{00000000-0005-0000-0000-0000921B0000}"/>
    <cellStyle name="Feeder Field 3 3 32 2 2" xfId="13250" xr:uid="{00000000-0005-0000-0000-0000931B0000}"/>
    <cellStyle name="Feeder Field 3 3 32 2 3" xfId="13251" xr:uid="{00000000-0005-0000-0000-0000941B0000}"/>
    <cellStyle name="Feeder Field 3 3 32 2 4" xfId="13252" xr:uid="{00000000-0005-0000-0000-0000951B0000}"/>
    <cellStyle name="Feeder Field 3 3 32 3" xfId="13253" xr:uid="{00000000-0005-0000-0000-0000961B0000}"/>
    <cellStyle name="Feeder Field 3 3 32 4" xfId="13254" xr:uid="{00000000-0005-0000-0000-0000971B0000}"/>
    <cellStyle name="Feeder Field 3 3 33" xfId="1136" xr:uid="{00000000-0005-0000-0000-0000981B0000}"/>
    <cellStyle name="Feeder Field 3 3 33 2" xfId="13255" xr:uid="{00000000-0005-0000-0000-0000991B0000}"/>
    <cellStyle name="Feeder Field 3 3 33 2 2" xfId="13256" xr:uid="{00000000-0005-0000-0000-00009A1B0000}"/>
    <cellStyle name="Feeder Field 3 3 33 2 3" xfId="13257" xr:uid="{00000000-0005-0000-0000-00009B1B0000}"/>
    <cellStyle name="Feeder Field 3 3 33 2 4" xfId="13258" xr:uid="{00000000-0005-0000-0000-00009C1B0000}"/>
    <cellStyle name="Feeder Field 3 3 33 3" xfId="13259" xr:uid="{00000000-0005-0000-0000-00009D1B0000}"/>
    <cellStyle name="Feeder Field 3 3 33 4" xfId="13260" xr:uid="{00000000-0005-0000-0000-00009E1B0000}"/>
    <cellStyle name="Feeder Field 3 3 34" xfId="1137" xr:uid="{00000000-0005-0000-0000-00009F1B0000}"/>
    <cellStyle name="Feeder Field 3 3 34 2" xfId="13261" xr:uid="{00000000-0005-0000-0000-0000A01B0000}"/>
    <cellStyle name="Feeder Field 3 3 34 2 2" xfId="13262" xr:uid="{00000000-0005-0000-0000-0000A11B0000}"/>
    <cellStyle name="Feeder Field 3 3 34 2 3" xfId="13263" xr:uid="{00000000-0005-0000-0000-0000A21B0000}"/>
    <cellStyle name="Feeder Field 3 3 34 2 4" xfId="13264" xr:uid="{00000000-0005-0000-0000-0000A31B0000}"/>
    <cellStyle name="Feeder Field 3 3 34 3" xfId="13265" xr:uid="{00000000-0005-0000-0000-0000A41B0000}"/>
    <cellStyle name="Feeder Field 3 3 34 4" xfId="13266" xr:uid="{00000000-0005-0000-0000-0000A51B0000}"/>
    <cellStyle name="Feeder Field 3 3 35" xfId="1138" xr:uid="{00000000-0005-0000-0000-0000A61B0000}"/>
    <cellStyle name="Feeder Field 3 3 35 2" xfId="13267" xr:uid="{00000000-0005-0000-0000-0000A71B0000}"/>
    <cellStyle name="Feeder Field 3 3 35 2 2" xfId="13268" xr:uid="{00000000-0005-0000-0000-0000A81B0000}"/>
    <cellStyle name="Feeder Field 3 3 35 2 3" xfId="13269" xr:uid="{00000000-0005-0000-0000-0000A91B0000}"/>
    <cellStyle name="Feeder Field 3 3 35 2 4" xfId="13270" xr:uid="{00000000-0005-0000-0000-0000AA1B0000}"/>
    <cellStyle name="Feeder Field 3 3 35 3" xfId="13271" xr:uid="{00000000-0005-0000-0000-0000AB1B0000}"/>
    <cellStyle name="Feeder Field 3 3 35 4" xfId="13272" xr:uid="{00000000-0005-0000-0000-0000AC1B0000}"/>
    <cellStyle name="Feeder Field 3 3 36" xfId="1139" xr:uid="{00000000-0005-0000-0000-0000AD1B0000}"/>
    <cellStyle name="Feeder Field 3 3 36 2" xfId="13273" xr:uid="{00000000-0005-0000-0000-0000AE1B0000}"/>
    <cellStyle name="Feeder Field 3 3 36 2 2" xfId="13274" xr:uid="{00000000-0005-0000-0000-0000AF1B0000}"/>
    <cellStyle name="Feeder Field 3 3 36 2 3" xfId="13275" xr:uid="{00000000-0005-0000-0000-0000B01B0000}"/>
    <cellStyle name="Feeder Field 3 3 36 2 4" xfId="13276" xr:uid="{00000000-0005-0000-0000-0000B11B0000}"/>
    <cellStyle name="Feeder Field 3 3 36 3" xfId="13277" xr:uid="{00000000-0005-0000-0000-0000B21B0000}"/>
    <cellStyle name="Feeder Field 3 3 36 4" xfId="13278" xr:uid="{00000000-0005-0000-0000-0000B31B0000}"/>
    <cellStyle name="Feeder Field 3 3 37" xfId="1140" xr:uid="{00000000-0005-0000-0000-0000B41B0000}"/>
    <cellStyle name="Feeder Field 3 3 37 2" xfId="13279" xr:uid="{00000000-0005-0000-0000-0000B51B0000}"/>
    <cellStyle name="Feeder Field 3 3 37 2 2" xfId="13280" xr:uid="{00000000-0005-0000-0000-0000B61B0000}"/>
    <cellStyle name="Feeder Field 3 3 37 2 3" xfId="13281" xr:uid="{00000000-0005-0000-0000-0000B71B0000}"/>
    <cellStyle name="Feeder Field 3 3 37 2 4" xfId="13282" xr:uid="{00000000-0005-0000-0000-0000B81B0000}"/>
    <cellStyle name="Feeder Field 3 3 37 3" xfId="13283" xr:uid="{00000000-0005-0000-0000-0000B91B0000}"/>
    <cellStyle name="Feeder Field 3 3 37 4" xfId="13284" xr:uid="{00000000-0005-0000-0000-0000BA1B0000}"/>
    <cellStyle name="Feeder Field 3 3 38" xfId="1141" xr:uid="{00000000-0005-0000-0000-0000BB1B0000}"/>
    <cellStyle name="Feeder Field 3 3 38 2" xfId="13285" xr:uid="{00000000-0005-0000-0000-0000BC1B0000}"/>
    <cellStyle name="Feeder Field 3 3 38 2 2" xfId="13286" xr:uid="{00000000-0005-0000-0000-0000BD1B0000}"/>
    <cellStyle name="Feeder Field 3 3 38 2 3" xfId="13287" xr:uid="{00000000-0005-0000-0000-0000BE1B0000}"/>
    <cellStyle name="Feeder Field 3 3 38 2 4" xfId="13288" xr:uid="{00000000-0005-0000-0000-0000BF1B0000}"/>
    <cellStyle name="Feeder Field 3 3 38 3" xfId="13289" xr:uid="{00000000-0005-0000-0000-0000C01B0000}"/>
    <cellStyle name="Feeder Field 3 3 38 4" xfId="13290" xr:uid="{00000000-0005-0000-0000-0000C11B0000}"/>
    <cellStyle name="Feeder Field 3 3 39" xfId="1142" xr:uid="{00000000-0005-0000-0000-0000C21B0000}"/>
    <cellStyle name="Feeder Field 3 3 39 2" xfId="13291" xr:uid="{00000000-0005-0000-0000-0000C31B0000}"/>
    <cellStyle name="Feeder Field 3 3 39 2 2" xfId="13292" xr:uid="{00000000-0005-0000-0000-0000C41B0000}"/>
    <cellStyle name="Feeder Field 3 3 39 2 3" xfId="13293" xr:uid="{00000000-0005-0000-0000-0000C51B0000}"/>
    <cellStyle name="Feeder Field 3 3 39 2 4" xfId="13294" xr:uid="{00000000-0005-0000-0000-0000C61B0000}"/>
    <cellStyle name="Feeder Field 3 3 39 3" xfId="13295" xr:uid="{00000000-0005-0000-0000-0000C71B0000}"/>
    <cellStyle name="Feeder Field 3 3 39 4" xfId="13296" xr:uid="{00000000-0005-0000-0000-0000C81B0000}"/>
    <cellStyle name="Feeder Field 3 3 4" xfId="1143" xr:uid="{00000000-0005-0000-0000-0000C91B0000}"/>
    <cellStyle name="Feeder Field 3 3 4 2" xfId="13297" xr:uid="{00000000-0005-0000-0000-0000CA1B0000}"/>
    <cellStyle name="Feeder Field 3 3 4 2 2" xfId="13298" xr:uid="{00000000-0005-0000-0000-0000CB1B0000}"/>
    <cellStyle name="Feeder Field 3 3 4 2 3" xfId="13299" xr:uid="{00000000-0005-0000-0000-0000CC1B0000}"/>
    <cellStyle name="Feeder Field 3 3 4 2 4" xfId="13300" xr:uid="{00000000-0005-0000-0000-0000CD1B0000}"/>
    <cellStyle name="Feeder Field 3 3 4 3" xfId="13301" xr:uid="{00000000-0005-0000-0000-0000CE1B0000}"/>
    <cellStyle name="Feeder Field 3 3 4 4" xfId="13302" xr:uid="{00000000-0005-0000-0000-0000CF1B0000}"/>
    <cellStyle name="Feeder Field 3 3 40" xfId="1144" xr:uid="{00000000-0005-0000-0000-0000D01B0000}"/>
    <cellStyle name="Feeder Field 3 3 40 2" xfId="13303" xr:uid="{00000000-0005-0000-0000-0000D11B0000}"/>
    <cellStyle name="Feeder Field 3 3 40 2 2" xfId="13304" xr:uid="{00000000-0005-0000-0000-0000D21B0000}"/>
    <cellStyle name="Feeder Field 3 3 40 2 3" xfId="13305" xr:uid="{00000000-0005-0000-0000-0000D31B0000}"/>
    <cellStyle name="Feeder Field 3 3 40 2 4" xfId="13306" xr:uid="{00000000-0005-0000-0000-0000D41B0000}"/>
    <cellStyle name="Feeder Field 3 3 40 3" xfId="13307" xr:uid="{00000000-0005-0000-0000-0000D51B0000}"/>
    <cellStyle name="Feeder Field 3 3 40 4" xfId="13308" xr:uid="{00000000-0005-0000-0000-0000D61B0000}"/>
    <cellStyle name="Feeder Field 3 3 41" xfId="1145" xr:uid="{00000000-0005-0000-0000-0000D71B0000}"/>
    <cellStyle name="Feeder Field 3 3 41 2" xfId="13309" xr:uid="{00000000-0005-0000-0000-0000D81B0000}"/>
    <cellStyle name="Feeder Field 3 3 41 2 2" xfId="13310" xr:uid="{00000000-0005-0000-0000-0000D91B0000}"/>
    <cellStyle name="Feeder Field 3 3 41 2 3" xfId="13311" xr:uid="{00000000-0005-0000-0000-0000DA1B0000}"/>
    <cellStyle name="Feeder Field 3 3 41 2 4" xfId="13312" xr:uid="{00000000-0005-0000-0000-0000DB1B0000}"/>
    <cellStyle name="Feeder Field 3 3 41 3" xfId="13313" xr:uid="{00000000-0005-0000-0000-0000DC1B0000}"/>
    <cellStyle name="Feeder Field 3 3 41 4" xfId="13314" xr:uid="{00000000-0005-0000-0000-0000DD1B0000}"/>
    <cellStyle name="Feeder Field 3 3 42" xfId="1146" xr:uid="{00000000-0005-0000-0000-0000DE1B0000}"/>
    <cellStyle name="Feeder Field 3 3 42 2" xfId="13315" xr:uid="{00000000-0005-0000-0000-0000DF1B0000}"/>
    <cellStyle name="Feeder Field 3 3 42 2 2" xfId="13316" xr:uid="{00000000-0005-0000-0000-0000E01B0000}"/>
    <cellStyle name="Feeder Field 3 3 42 2 3" xfId="13317" xr:uid="{00000000-0005-0000-0000-0000E11B0000}"/>
    <cellStyle name="Feeder Field 3 3 42 2 4" xfId="13318" xr:uid="{00000000-0005-0000-0000-0000E21B0000}"/>
    <cellStyle name="Feeder Field 3 3 42 3" xfId="13319" xr:uid="{00000000-0005-0000-0000-0000E31B0000}"/>
    <cellStyle name="Feeder Field 3 3 42 4" xfId="13320" xr:uid="{00000000-0005-0000-0000-0000E41B0000}"/>
    <cellStyle name="Feeder Field 3 3 43" xfId="1147" xr:uid="{00000000-0005-0000-0000-0000E51B0000}"/>
    <cellStyle name="Feeder Field 3 3 43 2" xfId="13321" xr:uid="{00000000-0005-0000-0000-0000E61B0000}"/>
    <cellStyle name="Feeder Field 3 3 43 2 2" xfId="13322" xr:uid="{00000000-0005-0000-0000-0000E71B0000}"/>
    <cellStyle name="Feeder Field 3 3 43 2 3" xfId="13323" xr:uid="{00000000-0005-0000-0000-0000E81B0000}"/>
    <cellStyle name="Feeder Field 3 3 43 2 4" xfId="13324" xr:uid="{00000000-0005-0000-0000-0000E91B0000}"/>
    <cellStyle name="Feeder Field 3 3 43 3" xfId="13325" xr:uid="{00000000-0005-0000-0000-0000EA1B0000}"/>
    <cellStyle name="Feeder Field 3 3 43 4" xfId="13326" xr:uid="{00000000-0005-0000-0000-0000EB1B0000}"/>
    <cellStyle name="Feeder Field 3 3 44" xfId="1148" xr:uid="{00000000-0005-0000-0000-0000EC1B0000}"/>
    <cellStyle name="Feeder Field 3 3 44 2" xfId="13327" xr:uid="{00000000-0005-0000-0000-0000ED1B0000}"/>
    <cellStyle name="Feeder Field 3 3 44 2 2" xfId="13328" xr:uid="{00000000-0005-0000-0000-0000EE1B0000}"/>
    <cellStyle name="Feeder Field 3 3 44 2 3" xfId="13329" xr:uid="{00000000-0005-0000-0000-0000EF1B0000}"/>
    <cellStyle name="Feeder Field 3 3 44 2 4" xfId="13330" xr:uid="{00000000-0005-0000-0000-0000F01B0000}"/>
    <cellStyle name="Feeder Field 3 3 44 3" xfId="13331" xr:uid="{00000000-0005-0000-0000-0000F11B0000}"/>
    <cellStyle name="Feeder Field 3 3 44 4" xfId="13332" xr:uid="{00000000-0005-0000-0000-0000F21B0000}"/>
    <cellStyle name="Feeder Field 3 3 45" xfId="1149" xr:uid="{00000000-0005-0000-0000-0000F31B0000}"/>
    <cellStyle name="Feeder Field 3 3 45 2" xfId="13333" xr:uid="{00000000-0005-0000-0000-0000F41B0000}"/>
    <cellStyle name="Feeder Field 3 3 45 2 2" xfId="13334" xr:uid="{00000000-0005-0000-0000-0000F51B0000}"/>
    <cellStyle name="Feeder Field 3 3 45 2 3" xfId="13335" xr:uid="{00000000-0005-0000-0000-0000F61B0000}"/>
    <cellStyle name="Feeder Field 3 3 45 2 4" xfId="13336" xr:uid="{00000000-0005-0000-0000-0000F71B0000}"/>
    <cellStyle name="Feeder Field 3 3 45 3" xfId="13337" xr:uid="{00000000-0005-0000-0000-0000F81B0000}"/>
    <cellStyle name="Feeder Field 3 3 45 4" xfId="13338" xr:uid="{00000000-0005-0000-0000-0000F91B0000}"/>
    <cellStyle name="Feeder Field 3 3 46" xfId="13339" xr:uid="{00000000-0005-0000-0000-0000FA1B0000}"/>
    <cellStyle name="Feeder Field 3 3 46 2" xfId="13340" xr:uid="{00000000-0005-0000-0000-0000FB1B0000}"/>
    <cellStyle name="Feeder Field 3 3 46 3" xfId="13341" xr:uid="{00000000-0005-0000-0000-0000FC1B0000}"/>
    <cellStyle name="Feeder Field 3 3 46 4" xfId="13342" xr:uid="{00000000-0005-0000-0000-0000FD1B0000}"/>
    <cellStyle name="Feeder Field 3 3 47" xfId="13343" xr:uid="{00000000-0005-0000-0000-0000FE1B0000}"/>
    <cellStyle name="Feeder Field 3 3 47 2" xfId="13344" xr:uid="{00000000-0005-0000-0000-0000FF1B0000}"/>
    <cellStyle name="Feeder Field 3 3 47 3" xfId="13345" xr:uid="{00000000-0005-0000-0000-0000001C0000}"/>
    <cellStyle name="Feeder Field 3 3 47 4" xfId="13346" xr:uid="{00000000-0005-0000-0000-0000011C0000}"/>
    <cellStyle name="Feeder Field 3 3 48" xfId="13347" xr:uid="{00000000-0005-0000-0000-0000021C0000}"/>
    <cellStyle name="Feeder Field 3 3 49" xfId="13348" xr:uid="{00000000-0005-0000-0000-0000031C0000}"/>
    <cellStyle name="Feeder Field 3 3 5" xfId="1150" xr:uid="{00000000-0005-0000-0000-0000041C0000}"/>
    <cellStyle name="Feeder Field 3 3 5 2" xfId="13349" xr:uid="{00000000-0005-0000-0000-0000051C0000}"/>
    <cellStyle name="Feeder Field 3 3 5 2 2" xfId="13350" xr:uid="{00000000-0005-0000-0000-0000061C0000}"/>
    <cellStyle name="Feeder Field 3 3 5 2 3" xfId="13351" xr:uid="{00000000-0005-0000-0000-0000071C0000}"/>
    <cellStyle name="Feeder Field 3 3 5 2 4" xfId="13352" xr:uid="{00000000-0005-0000-0000-0000081C0000}"/>
    <cellStyle name="Feeder Field 3 3 5 3" xfId="13353" xr:uid="{00000000-0005-0000-0000-0000091C0000}"/>
    <cellStyle name="Feeder Field 3 3 5 4" xfId="13354" xr:uid="{00000000-0005-0000-0000-00000A1C0000}"/>
    <cellStyle name="Feeder Field 3 3 6" xfId="1151" xr:uid="{00000000-0005-0000-0000-00000B1C0000}"/>
    <cellStyle name="Feeder Field 3 3 6 2" xfId="13355" xr:uid="{00000000-0005-0000-0000-00000C1C0000}"/>
    <cellStyle name="Feeder Field 3 3 6 2 2" xfId="13356" xr:uid="{00000000-0005-0000-0000-00000D1C0000}"/>
    <cellStyle name="Feeder Field 3 3 6 2 3" xfId="13357" xr:uid="{00000000-0005-0000-0000-00000E1C0000}"/>
    <cellStyle name="Feeder Field 3 3 6 2 4" xfId="13358" xr:uid="{00000000-0005-0000-0000-00000F1C0000}"/>
    <cellStyle name="Feeder Field 3 3 6 3" xfId="13359" xr:uid="{00000000-0005-0000-0000-0000101C0000}"/>
    <cellStyle name="Feeder Field 3 3 6 4" xfId="13360" xr:uid="{00000000-0005-0000-0000-0000111C0000}"/>
    <cellStyle name="Feeder Field 3 3 7" xfId="1152" xr:uid="{00000000-0005-0000-0000-0000121C0000}"/>
    <cellStyle name="Feeder Field 3 3 7 2" xfId="13361" xr:uid="{00000000-0005-0000-0000-0000131C0000}"/>
    <cellStyle name="Feeder Field 3 3 7 2 2" xfId="13362" xr:uid="{00000000-0005-0000-0000-0000141C0000}"/>
    <cellStyle name="Feeder Field 3 3 7 2 3" xfId="13363" xr:uid="{00000000-0005-0000-0000-0000151C0000}"/>
    <cellStyle name="Feeder Field 3 3 7 2 4" xfId="13364" xr:uid="{00000000-0005-0000-0000-0000161C0000}"/>
    <cellStyle name="Feeder Field 3 3 7 3" xfId="13365" xr:uid="{00000000-0005-0000-0000-0000171C0000}"/>
    <cellStyle name="Feeder Field 3 3 7 4" xfId="13366" xr:uid="{00000000-0005-0000-0000-0000181C0000}"/>
    <cellStyle name="Feeder Field 3 3 8" xfId="1153" xr:uid="{00000000-0005-0000-0000-0000191C0000}"/>
    <cellStyle name="Feeder Field 3 3 8 2" xfId="13367" xr:uid="{00000000-0005-0000-0000-00001A1C0000}"/>
    <cellStyle name="Feeder Field 3 3 8 2 2" xfId="13368" xr:uid="{00000000-0005-0000-0000-00001B1C0000}"/>
    <cellStyle name="Feeder Field 3 3 8 2 3" xfId="13369" xr:uid="{00000000-0005-0000-0000-00001C1C0000}"/>
    <cellStyle name="Feeder Field 3 3 8 2 4" xfId="13370" xr:uid="{00000000-0005-0000-0000-00001D1C0000}"/>
    <cellStyle name="Feeder Field 3 3 8 3" xfId="13371" xr:uid="{00000000-0005-0000-0000-00001E1C0000}"/>
    <cellStyle name="Feeder Field 3 3 8 4" xfId="13372" xr:uid="{00000000-0005-0000-0000-00001F1C0000}"/>
    <cellStyle name="Feeder Field 3 3 9" xfId="1154" xr:uid="{00000000-0005-0000-0000-0000201C0000}"/>
    <cellStyle name="Feeder Field 3 3 9 2" xfId="13373" xr:uid="{00000000-0005-0000-0000-0000211C0000}"/>
    <cellStyle name="Feeder Field 3 3 9 2 2" xfId="13374" xr:uid="{00000000-0005-0000-0000-0000221C0000}"/>
    <cellStyle name="Feeder Field 3 3 9 2 3" xfId="13375" xr:uid="{00000000-0005-0000-0000-0000231C0000}"/>
    <cellStyle name="Feeder Field 3 3 9 2 4" xfId="13376" xr:uid="{00000000-0005-0000-0000-0000241C0000}"/>
    <cellStyle name="Feeder Field 3 3 9 3" xfId="13377" xr:uid="{00000000-0005-0000-0000-0000251C0000}"/>
    <cellStyle name="Feeder Field 3 3 9 4" xfId="13378" xr:uid="{00000000-0005-0000-0000-0000261C0000}"/>
    <cellStyle name="Feeder Field 3 4" xfId="1155" xr:uid="{00000000-0005-0000-0000-0000271C0000}"/>
    <cellStyle name="Feeder Field 3 4 10" xfId="1156" xr:uid="{00000000-0005-0000-0000-0000281C0000}"/>
    <cellStyle name="Feeder Field 3 4 10 2" xfId="13379" xr:uid="{00000000-0005-0000-0000-0000291C0000}"/>
    <cellStyle name="Feeder Field 3 4 10 2 2" xfId="13380" xr:uid="{00000000-0005-0000-0000-00002A1C0000}"/>
    <cellStyle name="Feeder Field 3 4 10 2 3" xfId="13381" xr:uid="{00000000-0005-0000-0000-00002B1C0000}"/>
    <cellStyle name="Feeder Field 3 4 10 2 4" xfId="13382" xr:uid="{00000000-0005-0000-0000-00002C1C0000}"/>
    <cellStyle name="Feeder Field 3 4 10 3" xfId="13383" xr:uid="{00000000-0005-0000-0000-00002D1C0000}"/>
    <cellStyle name="Feeder Field 3 4 10 4" xfId="13384" xr:uid="{00000000-0005-0000-0000-00002E1C0000}"/>
    <cellStyle name="Feeder Field 3 4 11" xfId="1157" xr:uid="{00000000-0005-0000-0000-00002F1C0000}"/>
    <cellStyle name="Feeder Field 3 4 11 2" xfId="13385" xr:uid="{00000000-0005-0000-0000-0000301C0000}"/>
    <cellStyle name="Feeder Field 3 4 11 2 2" xfId="13386" xr:uid="{00000000-0005-0000-0000-0000311C0000}"/>
    <cellStyle name="Feeder Field 3 4 11 2 3" xfId="13387" xr:uid="{00000000-0005-0000-0000-0000321C0000}"/>
    <cellStyle name="Feeder Field 3 4 11 2 4" xfId="13388" xr:uid="{00000000-0005-0000-0000-0000331C0000}"/>
    <cellStyle name="Feeder Field 3 4 11 3" xfId="13389" xr:uid="{00000000-0005-0000-0000-0000341C0000}"/>
    <cellStyle name="Feeder Field 3 4 11 4" xfId="13390" xr:uid="{00000000-0005-0000-0000-0000351C0000}"/>
    <cellStyle name="Feeder Field 3 4 12" xfId="1158" xr:uid="{00000000-0005-0000-0000-0000361C0000}"/>
    <cellStyle name="Feeder Field 3 4 12 2" xfId="13391" xr:uid="{00000000-0005-0000-0000-0000371C0000}"/>
    <cellStyle name="Feeder Field 3 4 12 2 2" xfId="13392" xr:uid="{00000000-0005-0000-0000-0000381C0000}"/>
    <cellStyle name="Feeder Field 3 4 12 2 3" xfId="13393" xr:uid="{00000000-0005-0000-0000-0000391C0000}"/>
    <cellStyle name="Feeder Field 3 4 12 2 4" xfId="13394" xr:uid="{00000000-0005-0000-0000-00003A1C0000}"/>
    <cellStyle name="Feeder Field 3 4 12 3" xfId="13395" xr:uid="{00000000-0005-0000-0000-00003B1C0000}"/>
    <cellStyle name="Feeder Field 3 4 12 4" xfId="13396" xr:uid="{00000000-0005-0000-0000-00003C1C0000}"/>
    <cellStyle name="Feeder Field 3 4 13" xfId="1159" xr:uid="{00000000-0005-0000-0000-00003D1C0000}"/>
    <cellStyle name="Feeder Field 3 4 13 2" xfId="13397" xr:uid="{00000000-0005-0000-0000-00003E1C0000}"/>
    <cellStyle name="Feeder Field 3 4 13 2 2" xfId="13398" xr:uid="{00000000-0005-0000-0000-00003F1C0000}"/>
    <cellStyle name="Feeder Field 3 4 13 2 3" xfId="13399" xr:uid="{00000000-0005-0000-0000-0000401C0000}"/>
    <cellStyle name="Feeder Field 3 4 13 2 4" xfId="13400" xr:uid="{00000000-0005-0000-0000-0000411C0000}"/>
    <cellStyle name="Feeder Field 3 4 13 3" xfId="13401" xr:uid="{00000000-0005-0000-0000-0000421C0000}"/>
    <cellStyle name="Feeder Field 3 4 13 4" xfId="13402" xr:uid="{00000000-0005-0000-0000-0000431C0000}"/>
    <cellStyle name="Feeder Field 3 4 14" xfId="1160" xr:uid="{00000000-0005-0000-0000-0000441C0000}"/>
    <cellStyle name="Feeder Field 3 4 14 2" xfId="13403" xr:uid="{00000000-0005-0000-0000-0000451C0000}"/>
    <cellStyle name="Feeder Field 3 4 14 2 2" xfId="13404" xr:uid="{00000000-0005-0000-0000-0000461C0000}"/>
    <cellStyle name="Feeder Field 3 4 14 2 3" xfId="13405" xr:uid="{00000000-0005-0000-0000-0000471C0000}"/>
    <cellStyle name="Feeder Field 3 4 14 2 4" xfId="13406" xr:uid="{00000000-0005-0000-0000-0000481C0000}"/>
    <cellStyle name="Feeder Field 3 4 14 3" xfId="13407" xr:uid="{00000000-0005-0000-0000-0000491C0000}"/>
    <cellStyle name="Feeder Field 3 4 14 4" xfId="13408" xr:uid="{00000000-0005-0000-0000-00004A1C0000}"/>
    <cellStyle name="Feeder Field 3 4 15" xfId="1161" xr:uid="{00000000-0005-0000-0000-00004B1C0000}"/>
    <cellStyle name="Feeder Field 3 4 15 2" xfId="13409" xr:uid="{00000000-0005-0000-0000-00004C1C0000}"/>
    <cellStyle name="Feeder Field 3 4 15 2 2" xfId="13410" xr:uid="{00000000-0005-0000-0000-00004D1C0000}"/>
    <cellStyle name="Feeder Field 3 4 15 2 3" xfId="13411" xr:uid="{00000000-0005-0000-0000-00004E1C0000}"/>
    <cellStyle name="Feeder Field 3 4 15 2 4" xfId="13412" xr:uid="{00000000-0005-0000-0000-00004F1C0000}"/>
    <cellStyle name="Feeder Field 3 4 15 3" xfId="13413" xr:uid="{00000000-0005-0000-0000-0000501C0000}"/>
    <cellStyle name="Feeder Field 3 4 15 4" xfId="13414" xr:uid="{00000000-0005-0000-0000-0000511C0000}"/>
    <cellStyle name="Feeder Field 3 4 16" xfId="1162" xr:uid="{00000000-0005-0000-0000-0000521C0000}"/>
    <cellStyle name="Feeder Field 3 4 16 2" xfId="13415" xr:uid="{00000000-0005-0000-0000-0000531C0000}"/>
    <cellStyle name="Feeder Field 3 4 16 2 2" xfId="13416" xr:uid="{00000000-0005-0000-0000-0000541C0000}"/>
    <cellStyle name="Feeder Field 3 4 16 2 3" xfId="13417" xr:uid="{00000000-0005-0000-0000-0000551C0000}"/>
    <cellStyle name="Feeder Field 3 4 16 2 4" xfId="13418" xr:uid="{00000000-0005-0000-0000-0000561C0000}"/>
    <cellStyle name="Feeder Field 3 4 16 3" xfId="13419" xr:uid="{00000000-0005-0000-0000-0000571C0000}"/>
    <cellStyle name="Feeder Field 3 4 16 4" xfId="13420" xr:uid="{00000000-0005-0000-0000-0000581C0000}"/>
    <cellStyle name="Feeder Field 3 4 17" xfId="1163" xr:uid="{00000000-0005-0000-0000-0000591C0000}"/>
    <cellStyle name="Feeder Field 3 4 17 2" xfId="13421" xr:uid="{00000000-0005-0000-0000-00005A1C0000}"/>
    <cellStyle name="Feeder Field 3 4 17 2 2" xfId="13422" xr:uid="{00000000-0005-0000-0000-00005B1C0000}"/>
    <cellStyle name="Feeder Field 3 4 17 2 3" xfId="13423" xr:uid="{00000000-0005-0000-0000-00005C1C0000}"/>
    <cellStyle name="Feeder Field 3 4 17 2 4" xfId="13424" xr:uid="{00000000-0005-0000-0000-00005D1C0000}"/>
    <cellStyle name="Feeder Field 3 4 17 3" xfId="13425" xr:uid="{00000000-0005-0000-0000-00005E1C0000}"/>
    <cellStyle name="Feeder Field 3 4 17 4" xfId="13426" xr:uid="{00000000-0005-0000-0000-00005F1C0000}"/>
    <cellStyle name="Feeder Field 3 4 18" xfId="1164" xr:uid="{00000000-0005-0000-0000-0000601C0000}"/>
    <cellStyle name="Feeder Field 3 4 18 2" xfId="13427" xr:uid="{00000000-0005-0000-0000-0000611C0000}"/>
    <cellStyle name="Feeder Field 3 4 18 2 2" xfId="13428" xr:uid="{00000000-0005-0000-0000-0000621C0000}"/>
    <cellStyle name="Feeder Field 3 4 18 2 3" xfId="13429" xr:uid="{00000000-0005-0000-0000-0000631C0000}"/>
    <cellStyle name="Feeder Field 3 4 18 2 4" xfId="13430" xr:uid="{00000000-0005-0000-0000-0000641C0000}"/>
    <cellStyle name="Feeder Field 3 4 18 3" xfId="13431" xr:uid="{00000000-0005-0000-0000-0000651C0000}"/>
    <cellStyle name="Feeder Field 3 4 18 4" xfId="13432" xr:uid="{00000000-0005-0000-0000-0000661C0000}"/>
    <cellStyle name="Feeder Field 3 4 19" xfId="1165" xr:uid="{00000000-0005-0000-0000-0000671C0000}"/>
    <cellStyle name="Feeder Field 3 4 19 2" xfId="13433" xr:uid="{00000000-0005-0000-0000-0000681C0000}"/>
    <cellStyle name="Feeder Field 3 4 19 2 2" xfId="13434" xr:uid="{00000000-0005-0000-0000-0000691C0000}"/>
    <cellStyle name="Feeder Field 3 4 19 2 3" xfId="13435" xr:uid="{00000000-0005-0000-0000-00006A1C0000}"/>
    <cellStyle name="Feeder Field 3 4 19 2 4" xfId="13436" xr:uid="{00000000-0005-0000-0000-00006B1C0000}"/>
    <cellStyle name="Feeder Field 3 4 19 3" xfId="13437" xr:uid="{00000000-0005-0000-0000-00006C1C0000}"/>
    <cellStyle name="Feeder Field 3 4 19 4" xfId="13438" xr:uid="{00000000-0005-0000-0000-00006D1C0000}"/>
    <cellStyle name="Feeder Field 3 4 2" xfId="1166" xr:uid="{00000000-0005-0000-0000-00006E1C0000}"/>
    <cellStyle name="Feeder Field 3 4 2 10" xfId="1167" xr:uid="{00000000-0005-0000-0000-00006F1C0000}"/>
    <cellStyle name="Feeder Field 3 4 2 10 2" xfId="13439" xr:uid="{00000000-0005-0000-0000-0000701C0000}"/>
    <cellStyle name="Feeder Field 3 4 2 10 2 2" xfId="13440" xr:uid="{00000000-0005-0000-0000-0000711C0000}"/>
    <cellStyle name="Feeder Field 3 4 2 10 2 3" xfId="13441" xr:uid="{00000000-0005-0000-0000-0000721C0000}"/>
    <cellStyle name="Feeder Field 3 4 2 10 2 4" xfId="13442" xr:uid="{00000000-0005-0000-0000-0000731C0000}"/>
    <cellStyle name="Feeder Field 3 4 2 10 3" xfId="13443" xr:uid="{00000000-0005-0000-0000-0000741C0000}"/>
    <cellStyle name="Feeder Field 3 4 2 10 4" xfId="13444" xr:uid="{00000000-0005-0000-0000-0000751C0000}"/>
    <cellStyle name="Feeder Field 3 4 2 11" xfId="1168" xr:uid="{00000000-0005-0000-0000-0000761C0000}"/>
    <cellStyle name="Feeder Field 3 4 2 11 2" xfId="13445" xr:uid="{00000000-0005-0000-0000-0000771C0000}"/>
    <cellStyle name="Feeder Field 3 4 2 11 2 2" xfId="13446" xr:uid="{00000000-0005-0000-0000-0000781C0000}"/>
    <cellStyle name="Feeder Field 3 4 2 11 2 3" xfId="13447" xr:uid="{00000000-0005-0000-0000-0000791C0000}"/>
    <cellStyle name="Feeder Field 3 4 2 11 2 4" xfId="13448" xr:uid="{00000000-0005-0000-0000-00007A1C0000}"/>
    <cellStyle name="Feeder Field 3 4 2 11 3" xfId="13449" xr:uid="{00000000-0005-0000-0000-00007B1C0000}"/>
    <cellStyle name="Feeder Field 3 4 2 11 4" xfId="13450" xr:uid="{00000000-0005-0000-0000-00007C1C0000}"/>
    <cellStyle name="Feeder Field 3 4 2 12" xfId="1169" xr:uid="{00000000-0005-0000-0000-00007D1C0000}"/>
    <cellStyle name="Feeder Field 3 4 2 12 2" xfId="13451" xr:uid="{00000000-0005-0000-0000-00007E1C0000}"/>
    <cellStyle name="Feeder Field 3 4 2 12 2 2" xfId="13452" xr:uid="{00000000-0005-0000-0000-00007F1C0000}"/>
    <cellStyle name="Feeder Field 3 4 2 12 2 3" xfId="13453" xr:uid="{00000000-0005-0000-0000-0000801C0000}"/>
    <cellStyle name="Feeder Field 3 4 2 12 2 4" xfId="13454" xr:uid="{00000000-0005-0000-0000-0000811C0000}"/>
    <cellStyle name="Feeder Field 3 4 2 12 3" xfId="13455" xr:uid="{00000000-0005-0000-0000-0000821C0000}"/>
    <cellStyle name="Feeder Field 3 4 2 12 4" xfId="13456" xr:uid="{00000000-0005-0000-0000-0000831C0000}"/>
    <cellStyle name="Feeder Field 3 4 2 13" xfId="1170" xr:uid="{00000000-0005-0000-0000-0000841C0000}"/>
    <cellStyle name="Feeder Field 3 4 2 13 2" xfId="13457" xr:uid="{00000000-0005-0000-0000-0000851C0000}"/>
    <cellStyle name="Feeder Field 3 4 2 13 2 2" xfId="13458" xr:uid="{00000000-0005-0000-0000-0000861C0000}"/>
    <cellStyle name="Feeder Field 3 4 2 13 2 3" xfId="13459" xr:uid="{00000000-0005-0000-0000-0000871C0000}"/>
    <cellStyle name="Feeder Field 3 4 2 13 2 4" xfId="13460" xr:uid="{00000000-0005-0000-0000-0000881C0000}"/>
    <cellStyle name="Feeder Field 3 4 2 13 3" xfId="13461" xr:uid="{00000000-0005-0000-0000-0000891C0000}"/>
    <cellStyle name="Feeder Field 3 4 2 13 4" xfId="13462" xr:uid="{00000000-0005-0000-0000-00008A1C0000}"/>
    <cellStyle name="Feeder Field 3 4 2 14" xfId="1171" xr:uid="{00000000-0005-0000-0000-00008B1C0000}"/>
    <cellStyle name="Feeder Field 3 4 2 14 2" xfId="13463" xr:uid="{00000000-0005-0000-0000-00008C1C0000}"/>
    <cellStyle name="Feeder Field 3 4 2 14 2 2" xfId="13464" xr:uid="{00000000-0005-0000-0000-00008D1C0000}"/>
    <cellStyle name="Feeder Field 3 4 2 14 2 3" xfId="13465" xr:uid="{00000000-0005-0000-0000-00008E1C0000}"/>
    <cellStyle name="Feeder Field 3 4 2 14 2 4" xfId="13466" xr:uid="{00000000-0005-0000-0000-00008F1C0000}"/>
    <cellStyle name="Feeder Field 3 4 2 14 3" xfId="13467" xr:uid="{00000000-0005-0000-0000-0000901C0000}"/>
    <cellStyle name="Feeder Field 3 4 2 14 4" xfId="13468" xr:uid="{00000000-0005-0000-0000-0000911C0000}"/>
    <cellStyle name="Feeder Field 3 4 2 15" xfId="1172" xr:uid="{00000000-0005-0000-0000-0000921C0000}"/>
    <cellStyle name="Feeder Field 3 4 2 15 2" xfId="13469" xr:uid="{00000000-0005-0000-0000-0000931C0000}"/>
    <cellStyle name="Feeder Field 3 4 2 15 2 2" xfId="13470" xr:uid="{00000000-0005-0000-0000-0000941C0000}"/>
    <cellStyle name="Feeder Field 3 4 2 15 2 3" xfId="13471" xr:uid="{00000000-0005-0000-0000-0000951C0000}"/>
    <cellStyle name="Feeder Field 3 4 2 15 2 4" xfId="13472" xr:uid="{00000000-0005-0000-0000-0000961C0000}"/>
    <cellStyle name="Feeder Field 3 4 2 15 3" xfId="13473" xr:uid="{00000000-0005-0000-0000-0000971C0000}"/>
    <cellStyle name="Feeder Field 3 4 2 15 4" xfId="13474" xr:uid="{00000000-0005-0000-0000-0000981C0000}"/>
    <cellStyle name="Feeder Field 3 4 2 16" xfId="1173" xr:uid="{00000000-0005-0000-0000-0000991C0000}"/>
    <cellStyle name="Feeder Field 3 4 2 16 2" xfId="13475" xr:uid="{00000000-0005-0000-0000-00009A1C0000}"/>
    <cellStyle name="Feeder Field 3 4 2 16 2 2" xfId="13476" xr:uid="{00000000-0005-0000-0000-00009B1C0000}"/>
    <cellStyle name="Feeder Field 3 4 2 16 2 3" xfId="13477" xr:uid="{00000000-0005-0000-0000-00009C1C0000}"/>
    <cellStyle name="Feeder Field 3 4 2 16 2 4" xfId="13478" xr:uid="{00000000-0005-0000-0000-00009D1C0000}"/>
    <cellStyle name="Feeder Field 3 4 2 16 3" xfId="13479" xr:uid="{00000000-0005-0000-0000-00009E1C0000}"/>
    <cellStyle name="Feeder Field 3 4 2 16 4" xfId="13480" xr:uid="{00000000-0005-0000-0000-00009F1C0000}"/>
    <cellStyle name="Feeder Field 3 4 2 17" xfId="1174" xr:uid="{00000000-0005-0000-0000-0000A01C0000}"/>
    <cellStyle name="Feeder Field 3 4 2 17 2" xfId="13481" xr:uid="{00000000-0005-0000-0000-0000A11C0000}"/>
    <cellStyle name="Feeder Field 3 4 2 17 2 2" xfId="13482" xr:uid="{00000000-0005-0000-0000-0000A21C0000}"/>
    <cellStyle name="Feeder Field 3 4 2 17 2 3" xfId="13483" xr:uid="{00000000-0005-0000-0000-0000A31C0000}"/>
    <cellStyle name="Feeder Field 3 4 2 17 2 4" xfId="13484" xr:uid="{00000000-0005-0000-0000-0000A41C0000}"/>
    <cellStyle name="Feeder Field 3 4 2 17 3" xfId="13485" xr:uid="{00000000-0005-0000-0000-0000A51C0000}"/>
    <cellStyle name="Feeder Field 3 4 2 17 4" xfId="13486" xr:uid="{00000000-0005-0000-0000-0000A61C0000}"/>
    <cellStyle name="Feeder Field 3 4 2 18" xfId="1175" xr:uid="{00000000-0005-0000-0000-0000A71C0000}"/>
    <cellStyle name="Feeder Field 3 4 2 18 2" xfId="13487" xr:uid="{00000000-0005-0000-0000-0000A81C0000}"/>
    <cellStyle name="Feeder Field 3 4 2 18 2 2" xfId="13488" xr:uid="{00000000-0005-0000-0000-0000A91C0000}"/>
    <cellStyle name="Feeder Field 3 4 2 18 2 3" xfId="13489" xr:uid="{00000000-0005-0000-0000-0000AA1C0000}"/>
    <cellStyle name="Feeder Field 3 4 2 18 2 4" xfId="13490" xr:uid="{00000000-0005-0000-0000-0000AB1C0000}"/>
    <cellStyle name="Feeder Field 3 4 2 18 3" xfId="13491" xr:uid="{00000000-0005-0000-0000-0000AC1C0000}"/>
    <cellStyle name="Feeder Field 3 4 2 18 4" xfId="13492" xr:uid="{00000000-0005-0000-0000-0000AD1C0000}"/>
    <cellStyle name="Feeder Field 3 4 2 19" xfId="1176" xr:uid="{00000000-0005-0000-0000-0000AE1C0000}"/>
    <cellStyle name="Feeder Field 3 4 2 19 2" xfId="13493" xr:uid="{00000000-0005-0000-0000-0000AF1C0000}"/>
    <cellStyle name="Feeder Field 3 4 2 19 2 2" xfId="13494" xr:uid="{00000000-0005-0000-0000-0000B01C0000}"/>
    <cellStyle name="Feeder Field 3 4 2 19 2 3" xfId="13495" xr:uid="{00000000-0005-0000-0000-0000B11C0000}"/>
    <cellStyle name="Feeder Field 3 4 2 19 2 4" xfId="13496" xr:uid="{00000000-0005-0000-0000-0000B21C0000}"/>
    <cellStyle name="Feeder Field 3 4 2 19 3" xfId="13497" xr:uid="{00000000-0005-0000-0000-0000B31C0000}"/>
    <cellStyle name="Feeder Field 3 4 2 19 4" xfId="13498" xr:uid="{00000000-0005-0000-0000-0000B41C0000}"/>
    <cellStyle name="Feeder Field 3 4 2 2" xfId="1177" xr:uid="{00000000-0005-0000-0000-0000B51C0000}"/>
    <cellStyle name="Feeder Field 3 4 2 2 2" xfId="13499" xr:uid="{00000000-0005-0000-0000-0000B61C0000}"/>
    <cellStyle name="Feeder Field 3 4 2 2 2 2" xfId="13500" xr:uid="{00000000-0005-0000-0000-0000B71C0000}"/>
    <cellStyle name="Feeder Field 3 4 2 2 2 3" xfId="13501" xr:uid="{00000000-0005-0000-0000-0000B81C0000}"/>
    <cellStyle name="Feeder Field 3 4 2 2 2 4" xfId="13502" xr:uid="{00000000-0005-0000-0000-0000B91C0000}"/>
    <cellStyle name="Feeder Field 3 4 2 2 3" xfId="13503" xr:uid="{00000000-0005-0000-0000-0000BA1C0000}"/>
    <cellStyle name="Feeder Field 3 4 2 2 4" xfId="13504" xr:uid="{00000000-0005-0000-0000-0000BB1C0000}"/>
    <cellStyle name="Feeder Field 3 4 2 20" xfId="1178" xr:uid="{00000000-0005-0000-0000-0000BC1C0000}"/>
    <cellStyle name="Feeder Field 3 4 2 20 2" xfId="13505" xr:uid="{00000000-0005-0000-0000-0000BD1C0000}"/>
    <cellStyle name="Feeder Field 3 4 2 20 2 2" xfId="13506" xr:uid="{00000000-0005-0000-0000-0000BE1C0000}"/>
    <cellStyle name="Feeder Field 3 4 2 20 2 3" xfId="13507" xr:uid="{00000000-0005-0000-0000-0000BF1C0000}"/>
    <cellStyle name="Feeder Field 3 4 2 20 2 4" xfId="13508" xr:uid="{00000000-0005-0000-0000-0000C01C0000}"/>
    <cellStyle name="Feeder Field 3 4 2 20 3" xfId="13509" xr:uid="{00000000-0005-0000-0000-0000C11C0000}"/>
    <cellStyle name="Feeder Field 3 4 2 20 4" xfId="13510" xr:uid="{00000000-0005-0000-0000-0000C21C0000}"/>
    <cellStyle name="Feeder Field 3 4 2 21" xfId="1179" xr:uid="{00000000-0005-0000-0000-0000C31C0000}"/>
    <cellStyle name="Feeder Field 3 4 2 21 2" xfId="13511" xr:uid="{00000000-0005-0000-0000-0000C41C0000}"/>
    <cellStyle name="Feeder Field 3 4 2 21 2 2" xfId="13512" xr:uid="{00000000-0005-0000-0000-0000C51C0000}"/>
    <cellStyle name="Feeder Field 3 4 2 21 2 3" xfId="13513" xr:uid="{00000000-0005-0000-0000-0000C61C0000}"/>
    <cellStyle name="Feeder Field 3 4 2 21 2 4" xfId="13514" xr:uid="{00000000-0005-0000-0000-0000C71C0000}"/>
    <cellStyle name="Feeder Field 3 4 2 21 3" xfId="13515" xr:uid="{00000000-0005-0000-0000-0000C81C0000}"/>
    <cellStyle name="Feeder Field 3 4 2 21 4" xfId="13516" xr:uid="{00000000-0005-0000-0000-0000C91C0000}"/>
    <cellStyle name="Feeder Field 3 4 2 22" xfId="1180" xr:uid="{00000000-0005-0000-0000-0000CA1C0000}"/>
    <cellStyle name="Feeder Field 3 4 2 22 2" xfId="13517" xr:uid="{00000000-0005-0000-0000-0000CB1C0000}"/>
    <cellStyle name="Feeder Field 3 4 2 22 2 2" xfId="13518" xr:uid="{00000000-0005-0000-0000-0000CC1C0000}"/>
    <cellStyle name="Feeder Field 3 4 2 22 2 3" xfId="13519" xr:uid="{00000000-0005-0000-0000-0000CD1C0000}"/>
    <cellStyle name="Feeder Field 3 4 2 22 2 4" xfId="13520" xr:uid="{00000000-0005-0000-0000-0000CE1C0000}"/>
    <cellStyle name="Feeder Field 3 4 2 22 3" xfId="13521" xr:uid="{00000000-0005-0000-0000-0000CF1C0000}"/>
    <cellStyle name="Feeder Field 3 4 2 22 4" xfId="13522" xr:uid="{00000000-0005-0000-0000-0000D01C0000}"/>
    <cellStyle name="Feeder Field 3 4 2 23" xfId="1181" xr:uid="{00000000-0005-0000-0000-0000D11C0000}"/>
    <cellStyle name="Feeder Field 3 4 2 23 2" xfId="13523" xr:uid="{00000000-0005-0000-0000-0000D21C0000}"/>
    <cellStyle name="Feeder Field 3 4 2 23 2 2" xfId="13524" xr:uid="{00000000-0005-0000-0000-0000D31C0000}"/>
    <cellStyle name="Feeder Field 3 4 2 23 2 3" xfId="13525" xr:uid="{00000000-0005-0000-0000-0000D41C0000}"/>
    <cellStyle name="Feeder Field 3 4 2 23 2 4" xfId="13526" xr:uid="{00000000-0005-0000-0000-0000D51C0000}"/>
    <cellStyle name="Feeder Field 3 4 2 23 3" xfId="13527" xr:uid="{00000000-0005-0000-0000-0000D61C0000}"/>
    <cellStyle name="Feeder Field 3 4 2 23 4" xfId="13528" xr:uid="{00000000-0005-0000-0000-0000D71C0000}"/>
    <cellStyle name="Feeder Field 3 4 2 24" xfId="1182" xr:uid="{00000000-0005-0000-0000-0000D81C0000}"/>
    <cellStyle name="Feeder Field 3 4 2 24 2" xfId="13529" xr:uid="{00000000-0005-0000-0000-0000D91C0000}"/>
    <cellStyle name="Feeder Field 3 4 2 24 2 2" xfId="13530" xr:uid="{00000000-0005-0000-0000-0000DA1C0000}"/>
    <cellStyle name="Feeder Field 3 4 2 24 2 3" xfId="13531" xr:uid="{00000000-0005-0000-0000-0000DB1C0000}"/>
    <cellStyle name="Feeder Field 3 4 2 24 2 4" xfId="13532" xr:uid="{00000000-0005-0000-0000-0000DC1C0000}"/>
    <cellStyle name="Feeder Field 3 4 2 24 3" xfId="13533" xr:uid="{00000000-0005-0000-0000-0000DD1C0000}"/>
    <cellStyle name="Feeder Field 3 4 2 24 4" xfId="13534" xr:uid="{00000000-0005-0000-0000-0000DE1C0000}"/>
    <cellStyle name="Feeder Field 3 4 2 25" xfId="1183" xr:uid="{00000000-0005-0000-0000-0000DF1C0000}"/>
    <cellStyle name="Feeder Field 3 4 2 25 2" xfId="13535" xr:uid="{00000000-0005-0000-0000-0000E01C0000}"/>
    <cellStyle name="Feeder Field 3 4 2 25 2 2" xfId="13536" xr:uid="{00000000-0005-0000-0000-0000E11C0000}"/>
    <cellStyle name="Feeder Field 3 4 2 25 2 3" xfId="13537" xr:uid="{00000000-0005-0000-0000-0000E21C0000}"/>
    <cellStyle name="Feeder Field 3 4 2 25 2 4" xfId="13538" xr:uid="{00000000-0005-0000-0000-0000E31C0000}"/>
    <cellStyle name="Feeder Field 3 4 2 25 3" xfId="13539" xr:uid="{00000000-0005-0000-0000-0000E41C0000}"/>
    <cellStyle name="Feeder Field 3 4 2 25 4" xfId="13540" xr:uid="{00000000-0005-0000-0000-0000E51C0000}"/>
    <cellStyle name="Feeder Field 3 4 2 26" xfId="1184" xr:uid="{00000000-0005-0000-0000-0000E61C0000}"/>
    <cellStyle name="Feeder Field 3 4 2 26 2" xfId="13541" xr:uid="{00000000-0005-0000-0000-0000E71C0000}"/>
    <cellStyle name="Feeder Field 3 4 2 26 2 2" xfId="13542" xr:uid="{00000000-0005-0000-0000-0000E81C0000}"/>
    <cellStyle name="Feeder Field 3 4 2 26 2 3" xfId="13543" xr:uid="{00000000-0005-0000-0000-0000E91C0000}"/>
    <cellStyle name="Feeder Field 3 4 2 26 2 4" xfId="13544" xr:uid="{00000000-0005-0000-0000-0000EA1C0000}"/>
    <cellStyle name="Feeder Field 3 4 2 26 3" xfId="13545" xr:uid="{00000000-0005-0000-0000-0000EB1C0000}"/>
    <cellStyle name="Feeder Field 3 4 2 26 4" xfId="13546" xr:uid="{00000000-0005-0000-0000-0000EC1C0000}"/>
    <cellStyle name="Feeder Field 3 4 2 27" xfId="1185" xr:uid="{00000000-0005-0000-0000-0000ED1C0000}"/>
    <cellStyle name="Feeder Field 3 4 2 27 2" xfId="13547" xr:uid="{00000000-0005-0000-0000-0000EE1C0000}"/>
    <cellStyle name="Feeder Field 3 4 2 27 2 2" xfId="13548" xr:uid="{00000000-0005-0000-0000-0000EF1C0000}"/>
    <cellStyle name="Feeder Field 3 4 2 27 2 3" xfId="13549" xr:uid="{00000000-0005-0000-0000-0000F01C0000}"/>
    <cellStyle name="Feeder Field 3 4 2 27 2 4" xfId="13550" xr:uid="{00000000-0005-0000-0000-0000F11C0000}"/>
    <cellStyle name="Feeder Field 3 4 2 27 3" xfId="13551" xr:uid="{00000000-0005-0000-0000-0000F21C0000}"/>
    <cellStyle name="Feeder Field 3 4 2 27 4" xfId="13552" xr:uid="{00000000-0005-0000-0000-0000F31C0000}"/>
    <cellStyle name="Feeder Field 3 4 2 28" xfId="1186" xr:uid="{00000000-0005-0000-0000-0000F41C0000}"/>
    <cellStyle name="Feeder Field 3 4 2 28 2" xfId="13553" xr:uid="{00000000-0005-0000-0000-0000F51C0000}"/>
    <cellStyle name="Feeder Field 3 4 2 28 2 2" xfId="13554" xr:uid="{00000000-0005-0000-0000-0000F61C0000}"/>
    <cellStyle name="Feeder Field 3 4 2 28 2 3" xfId="13555" xr:uid="{00000000-0005-0000-0000-0000F71C0000}"/>
    <cellStyle name="Feeder Field 3 4 2 28 2 4" xfId="13556" xr:uid="{00000000-0005-0000-0000-0000F81C0000}"/>
    <cellStyle name="Feeder Field 3 4 2 28 3" xfId="13557" xr:uid="{00000000-0005-0000-0000-0000F91C0000}"/>
    <cellStyle name="Feeder Field 3 4 2 28 4" xfId="13558" xr:uid="{00000000-0005-0000-0000-0000FA1C0000}"/>
    <cellStyle name="Feeder Field 3 4 2 29" xfId="1187" xr:uid="{00000000-0005-0000-0000-0000FB1C0000}"/>
    <cellStyle name="Feeder Field 3 4 2 29 2" xfId="13559" xr:uid="{00000000-0005-0000-0000-0000FC1C0000}"/>
    <cellStyle name="Feeder Field 3 4 2 29 2 2" xfId="13560" xr:uid="{00000000-0005-0000-0000-0000FD1C0000}"/>
    <cellStyle name="Feeder Field 3 4 2 29 2 3" xfId="13561" xr:uid="{00000000-0005-0000-0000-0000FE1C0000}"/>
    <cellStyle name="Feeder Field 3 4 2 29 2 4" xfId="13562" xr:uid="{00000000-0005-0000-0000-0000FF1C0000}"/>
    <cellStyle name="Feeder Field 3 4 2 29 3" xfId="13563" xr:uid="{00000000-0005-0000-0000-0000001D0000}"/>
    <cellStyle name="Feeder Field 3 4 2 29 4" xfId="13564" xr:uid="{00000000-0005-0000-0000-0000011D0000}"/>
    <cellStyle name="Feeder Field 3 4 2 3" xfId="1188" xr:uid="{00000000-0005-0000-0000-0000021D0000}"/>
    <cellStyle name="Feeder Field 3 4 2 3 2" xfId="13565" xr:uid="{00000000-0005-0000-0000-0000031D0000}"/>
    <cellStyle name="Feeder Field 3 4 2 3 2 2" xfId="13566" xr:uid="{00000000-0005-0000-0000-0000041D0000}"/>
    <cellStyle name="Feeder Field 3 4 2 3 2 3" xfId="13567" xr:uid="{00000000-0005-0000-0000-0000051D0000}"/>
    <cellStyle name="Feeder Field 3 4 2 3 2 4" xfId="13568" xr:uid="{00000000-0005-0000-0000-0000061D0000}"/>
    <cellStyle name="Feeder Field 3 4 2 3 3" xfId="13569" xr:uid="{00000000-0005-0000-0000-0000071D0000}"/>
    <cellStyle name="Feeder Field 3 4 2 3 4" xfId="13570" xr:uid="{00000000-0005-0000-0000-0000081D0000}"/>
    <cellStyle name="Feeder Field 3 4 2 30" xfId="1189" xr:uid="{00000000-0005-0000-0000-0000091D0000}"/>
    <cellStyle name="Feeder Field 3 4 2 30 2" xfId="13571" xr:uid="{00000000-0005-0000-0000-00000A1D0000}"/>
    <cellStyle name="Feeder Field 3 4 2 30 2 2" xfId="13572" xr:uid="{00000000-0005-0000-0000-00000B1D0000}"/>
    <cellStyle name="Feeder Field 3 4 2 30 2 3" xfId="13573" xr:uid="{00000000-0005-0000-0000-00000C1D0000}"/>
    <cellStyle name="Feeder Field 3 4 2 30 2 4" xfId="13574" xr:uid="{00000000-0005-0000-0000-00000D1D0000}"/>
    <cellStyle name="Feeder Field 3 4 2 30 3" xfId="13575" xr:uid="{00000000-0005-0000-0000-00000E1D0000}"/>
    <cellStyle name="Feeder Field 3 4 2 30 4" xfId="13576" xr:uid="{00000000-0005-0000-0000-00000F1D0000}"/>
    <cellStyle name="Feeder Field 3 4 2 31" xfId="1190" xr:uid="{00000000-0005-0000-0000-0000101D0000}"/>
    <cellStyle name="Feeder Field 3 4 2 31 2" xfId="13577" xr:uid="{00000000-0005-0000-0000-0000111D0000}"/>
    <cellStyle name="Feeder Field 3 4 2 31 2 2" xfId="13578" xr:uid="{00000000-0005-0000-0000-0000121D0000}"/>
    <cellStyle name="Feeder Field 3 4 2 31 2 3" xfId="13579" xr:uid="{00000000-0005-0000-0000-0000131D0000}"/>
    <cellStyle name="Feeder Field 3 4 2 31 2 4" xfId="13580" xr:uid="{00000000-0005-0000-0000-0000141D0000}"/>
    <cellStyle name="Feeder Field 3 4 2 31 3" xfId="13581" xr:uid="{00000000-0005-0000-0000-0000151D0000}"/>
    <cellStyle name="Feeder Field 3 4 2 31 4" xfId="13582" xr:uid="{00000000-0005-0000-0000-0000161D0000}"/>
    <cellStyle name="Feeder Field 3 4 2 32" xfId="1191" xr:uid="{00000000-0005-0000-0000-0000171D0000}"/>
    <cellStyle name="Feeder Field 3 4 2 32 2" xfId="13583" xr:uid="{00000000-0005-0000-0000-0000181D0000}"/>
    <cellStyle name="Feeder Field 3 4 2 32 2 2" xfId="13584" xr:uid="{00000000-0005-0000-0000-0000191D0000}"/>
    <cellStyle name="Feeder Field 3 4 2 32 2 3" xfId="13585" xr:uid="{00000000-0005-0000-0000-00001A1D0000}"/>
    <cellStyle name="Feeder Field 3 4 2 32 2 4" xfId="13586" xr:uid="{00000000-0005-0000-0000-00001B1D0000}"/>
    <cellStyle name="Feeder Field 3 4 2 32 3" xfId="13587" xr:uid="{00000000-0005-0000-0000-00001C1D0000}"/>
    <cellStyle name="Feeder Field 3 4 2 32 4" xfId="13588" xr:uid="{00000000-0005-0000-0000-00001D1D0000}"/>
    <cellStyle name="Feeder Field 3 4 2 33" xfId="1192" xr:uid="{00000000-0005-0000-0000-00001E1D0000}"/>
    <cellStyle name="Feeder Field 3 4 2 33 2" xfId="13589" xr:uid="{00000000-0005-0000-0000-00001F1D0000}"/>
    <cellStyle name="Feeder Field 3 4 2 33 2 2" xfId="13590" xr:uid="{00000000-0005-0000-0000-0000201D0000}"/>
    <cellStyle name="Feeder Field 3 4 2 33 2 3" xfId="13591" xr:uid="{00000000-0005-0000-0000-0000211D0000}"/>
    <cellStyle name="Feeder Field 3 4 2 33 2 4" xfId="13592" xr:uid="{00000000-0005-0000-0000-0000221D0000}"/>
    <cellStyle name="Feeder Field 3 4 2 33 3" xfId="13593" xr:uid="{00000000-0005-0000-0000-0000231D0000}"/>
    <cellStyle name="Feeder Field 3 4 2 33 4" xfId="13594" xr:uid="{00000000-0005-0000-0000-0000241D0000}"/>
    <cellStyle name="Feeder Field 3 4 2 34" xfId="1193" xr:uid="{00000000-0005-0000-0000-0000251D0000}"/>
    <cellStyle name="Feeder Field 3 4 2 34 2" xfId="13595" xr:uid="{00000000-0005-0000-0000-0000261D0000}"/>
    <cellStyle name="Feeder Field 3 4 2 34 2 2" xfId="13596" xr:uid="{00000000-0005-0000-0000-0000271D0000}"/>
    <cellStyle name="Feeder Field 3 4 2 34 2 3" xfId="13597" xr:uid="{00000000-0005-0000-0000-0000281D0000}"/>
    <cellStyle name="Feeder Field 3 4 2 34 2 4" xfId="13598" xr:uid="{00000000-0005-0000-0000-0000291D0000}"/>
    <cellStyle name="Feeder Field 3 4 2 34 3" xfId="13599" xr:uid="{00000000-0005-0000-0000-00002A1D0000}"/>
    <cellStyle name="Feeder Field 3 4 2 34 4" xfId="13600" xr:uid="{00000000-0005-0000-0000-00002B1D0000}"/>
    <cellStyle name="Feeder Field 3 4 2 35" xfId="1194" xr:uid="{00000000-0005-0000-0000-00002C1D0000}"/>
    <cellStyle name="Feeder Field 3 4 2 35 2" xfId="13601" xr:uid="{00000000-0005-0000-0000-00002D1D0000}"/>
    <cellStyle name="Feeder Field 3 4 2 35 2 2" xfId="13602" xr:uid="{00000000-0005-0000-0000-00002E1D0000}"/>
    <cellStyle name="Feeder Field 3 4 2 35 2 3" xfId="13603" xr:uid="{00000000-0005-0000-0000-00002F1D0000}"/>
    <cellStyle name="Feeder Field 3 4 2 35 2 4" xfId="13604" xr:uid="{00000000-0005-0000-0000-0000301D0000}"/>
    <cellStyle name="Feeder Field 3 4 2 35 3" xfId="13605" xr:uid="{00000000-0005-0000-0000-0000311D0000}"/>
    <cellStyle name="Feeder Field 3 4 2 35 4" xfId="13606" xr:uid="{00000000-0005-0000-0000-0000321D0000}"/>
    <cellStyle name="Feeder Field 3 4 2 36" xfId="1195" xr:uid="{00000000-0005-0000-0000-0000331D0000}"/>
    <cellStyle name="Feeder Field 3 4 2 36 2" xfId="13607" xr:uid="{00000000-0005-0000-0000-0000341D0000}"/>
    <cellStyle name="Feeder Field 3 4 2 36 2 2" xfId="13608" xr:uid="{00000000-0005-0000-0000-0000351D0000}"/>
    <cellStyle name="Feeder Field 3 4 2 36 2 3" xfId="13609" xr:uid="{00000000-0005-0000-0000-0000361D0000}"/>
    <cellStyle name="Feeder Field 3 4 2 36 2 4" xfId="13610" xr:uid="{00000000-0005-0000-0000-0000371D0000}"/>
    <cellStyle name="Feeder Field 3 4 2 36 3" xfId="13611" xr:uid="{00000000-0005-0000-0000-0000381D0000}"/>
    <cellStyle name="Feeder Field 3 4 2 36 4" xfId="13612" xr:uid="{00000000-0005-0000-0000-0000391D0000}"/>
    <cellStyle name="Feeder Field 3 4 2 37" xfId="1196" xr:uid="{00000000-0005-0000-0000-00003A1D0000}"/>
    <cellStyle name="Feeder Field 3 4 2 37 2" xfId="13613" xr:uid="{00000000-0005-0000-0000-00003B1D0000}"/>
    <cellStyle name="Feeder Field 3 4 2 37 2 2" xfId="13614" xr:uid="{00000000-0005-0000-0000-00003C1D0000}"/>
    <cellStyle name="Feeder Field 3 4 2 37 2 3" xfId="13615" xr:uid="{00000000-0005-0000-0000-00003D1D0000}"/>
    <cellStyle name="Feeder Field 3 4 2 37 2 4" xfId="13616" xr:uid="{00000000-0005-0000-0000-00003E1D0000}"/>
    <cellStyle name="Feeder Field 3 4 2 37 3" xfId="13617" xr:uid="{00000000-0005-0000-0000-00003F1D0000}"/>
    <cellStyle name="Feeder Field 3 4 2 37 4" xfId="13618" xr:uid="{00000000-0005-0000-0000-0000401D0000}"/>
    <cellStyle name="Feeder Field 3 4 2 38" xfId="1197" xr:uid="{00000000-0005-0000-0000-0000411D0000}"/>
    <cellStyle name="Feeder Field 3 4 2 38 2" xfId="13619" xr:uid="{00000000-0005-0000-0000-0000421D0000}"/>
    <cellStyle name="Feeder Field 3 4 2 38 2 2" xfId="13620" xr:uid="{00000000-0005-0000-0000-0000431D0000}"/>
    <cellStyle name="Feeder Field 3 4 2 38 2 3" xfId="13621" xr:uid="{00000000-0005-0000-0000-0000441D0000}"/>
    <cellStyle name="Feeder Field 3 4 2 38 2 4" xfId="13622" xr:uid="{00000000-0005-0000-0000-0000451D0000}"/>
    <cellStyle name="Feeder Field 3 4 2 38 3" xfId="13623" xr:uid="{00000000-0005-0000-0000-0000461D0000}"/>
    <cellStyle name="Feeder Field 3 4 2 38 4" xfId="13624" xr:uid="{00000000-0005-0000-0000-0000471D0000}"/>
    <cellStyle name="Feeder Field 3 4 2 39" xfId="1198" xr:uid="{00000000-0005-0000-0000-0000481D0000}"/>
    <cellStyle name="Feeder Field 3 4 2 39 2" xfId="13625" xr:uid="{00000000-0005-0000-0000-0000491D0000}"/>
    <cellStyle name="Feeder Field 3 4 2 39 2 2" xfId="13626" xr:uid="{00000000-0005-0000-0000-00004A1D0000}"/>
    <cellStyle name="Feeder Field 3 4 2 39 2 3" xfId="13627" xr:uid="{00000000-0005-0000-0000-00004B1D0000}"/>
    <cellStyle name="Feeder Field 3 4 2 39 2 4" xfId="13628" xr:uid="{00000000-0005-0000-0000-00004C1D0000}"/>
    <cellStyle name="Feeder Field 3 4 2 39 3" xfId="13629" xr:uid="{00000000-0005-0000-0000-00004D1D0000}"/>
    <cellStyle name="Feeder Field 3 4 2 39 4" xfId="13630" xr:uid="{00000000-0005-0000-0000-00004E1D0000}"/>
    <cellStyle name="Feeder Field 3 4 2 4" xfId="1199" xr:uid="{00000000-0005-0000-0000-00004F1D0000}"/>
    <cellStyle name="Feeder Field 3 4 2 4 2" xfId="13631" xr:uid="{00000000-0005-0000-0000-0000501D0000}"/>
    <cellStyle name="Feeder Field 3 4 2 4 2 2" xfId="13632" xr:uid="{00000000-0005-0000-0000-0000511D0000}"/>
    <cellStyle name="Feeder Field 3 4 2 4 2 3" xfId="13633" xr:uid="{00000000-0005-0000-0000-0000521D0000}"/>
    <cellStyle name="Feeder Field 3 4 2 4 2 4" xfId="13634" xr:uid="{00000000-0005-0000-0000-0000531D0000}"/>
    <cellStyle name="Feeder Field 3 4 2 4 3" xfId="13635" xr:uid="{00000000-0005-0000-0000-0000541D0000}"/>
    <cellStyle name="Feeder Field 3 4 2 4 4" xfId="13636" xr:uid="{00000000-0005-0000-0000-0000551D0000}"/>
    <cellStyle name="Feeder Field 3 4 2 40" xfId="1200" xr:uid="{00000000-0005-0000-0000-0000561D0000}"/>
    <cellStyle name="Feeder Field 3 4 2 40 2" xfId="13637" xr:uid="{00000000-0005-0000-0000-0000571D0000}"/>
    <cellStyle name="Feeder Field 3 4 2 40 2 2" xfId="13638" xr:uid="{00000000-0005-0000-0000-0000581D0000}"/>
    <cellStyle name="Feeder Field 3 4 2 40 2 3" xfId="13639" xr:uid="{00000000-0005-0000-0000-0000591D0000}"/>
    <cellStyle name="Feeder Field 3 4 2 40 2 4" xfId="13640" xr:uid="{00000000-0005-0000-0000-00005A1D0000}"/>
    <cellStyle name="Feeder Field 3 4 2 40 3" xfId="13641" xr:uid="{00000000-0005-0000-0000-00005B1D0000}"/>
    <cellStyle name="Feeder Field 3 4 2 40 4" xfId="13642" xr:uid="{00000000-0005-0000-0000-00005C1D0000}"/>
    <cellStyle name="Feeder Field 3 4 2 41" xfId="1201" xr:uid="{00000000-0005-0000-0000-00005D1D0000}"/>
    <cellStyle name="Feeder Field 3 4 2 41 2" xfId="13643" xr:uid="{00000000-0005-0000-0000-00005E1D0000}"/>
    <cellStyle name="Feeder Field 3 4 2 41 2 2" xfId="13644" xr:uid="{00000000-0005-0000-0000-00005F1D0000}"/>
    <cellStyle name="Feeder Field 3 4 2 41 2 3" xfId="13645" xr:uid="{00000000-0005-0000-0000-0000601D0000}"/>
    <cellStyle name="Feeder Field 3 4 2 41 2 4" xfId="13646" xr:uid="{00000000-0005-0000-0000-0000611D0000}"/>
    <cellStyle name="Feeder Field 3 4 2 41 3" xfId="13647" xr:uid="{00000000-0005-0000-0000-0000621D0000}"/>
    <cellStyle name="Feeder Field 3 4 2 41 4" xfId="13648" xr:uid="{00000000-0005-0000-0000-0000631D0000}"/>
    <cellStyle name="Feeder Field 3 4 2 42" xfId="1202" xr:uid="{00000000-0005-0000-0000-0000641D0000}"/>
    <cellStyle name="Feeder Field 3 4 2 42 2" xfId="13649" xr:uid="{00000000-0005-0000-0000-0000651D0000}"/>
    <cellStyle name="Feeder Field 3 4 2 42 2 2" xfId="13650" xr:uid="{00000000-0005-0000-0000-0000661D0000}"/>
    <cellStyle name="Feeder Field 3 4 2 42 2 3" xfId="13651" xr:uid="{00000000-0005-0000-0000-0000671D0000}"/>
    <cellStyle name="Feeder Field 3 4 2 42 2 4" xfId="13652" xr:uid="{00000000-0005-0000-0000-0000681D0000}"/>
    <cellStyle name="Feeder Field 3 4 2 42 3" xfId="13653" xr:uid="{00000000-0005-0000-0000-0000691D0000}"/>
    <cellStyle name="Feeder Field 3 4 2 42 4" xfId="13654" xr:uid="{00000000-0005-0000-0000-00006A1D0000}"/>
    <cellStyle name="Feeder Field 3 4 2 43" xfId="1203" xr:uid="{00000000-0005-0000-0000-00006B1D0000}"/>
    <cellStyle name="Feeder Field 3 4 2 43 2" xfId="13655" xr:uid="{00000000-0005-0000-0000-00006C1D0000}"/>
    <cellStyle name="Feeder Field 3 4 2 43 2 2" xfId="13656" xr:uid="{00000000-0005-0000-0000-00006D1D0000}"/>
    <cellStyle name="Feeder Field 3 4 2 43 2 3" xfId="13657" xr:uid="{00000000-0005-0000-0000-00006E1D0000}"/>
    <cellStyle name="Feeder Field 3 4 2 43 2 4" xfId="13658" xr:uid="{00000000-0005-0000-0000-00006F1D0000}"/>
    <cellStyle name="Feeder Field 3 4 2 43 3" xfId="13659" xr:uid="{00000000-0005-0000-0000-0000701D0000}"/>
    <cellStyle name="Feeder Field 3 4 2 43 4" xfId="13660" xr:uid="{00000000-0005-0000-0000-0000711D0000}"/>
    <cellStyle name="Feeder Field 3 4 2 44" xfId="1204" xr:uid="{00000000-0005-0000-0000-0000721D0000}"/>
    <cellStyle name="Feeder Field 3 4 2 44 2" xfId="13661" xr:uid="{00000000-0005-0000-0000-0000731D0000}"/>
    <cellStyle name="Feeder Field 3 4 2 44 2 2" xfId="13662" xr:uid="{00000000-0005-0000-0000-0000741D0000}"/>
    <cellStyle name="Feeder Field 3 4 2 44 2 3" xfId="13663" xr:uid="{00000000-0005-0000-0000-0000751D0000}"/>
    <cellStyle name="Feeder Field 3 4 2 44 2 4" xfId="13664" xr:uid="{00000000-0005-0000-0000-0000761D0000}"/>
    <cellStyle name="Feeder Field 3 4 2 44 3" xfId="13665" xr:uid="{00000000-0005-0000-0000-0000771D0000}"/>
    <cellStyle name="Feeder Field 3 4 2 44 4" xfId="13666" xr:uid="{00000000-0005-0000-0000-0000781D0000}"/>
    <cellStyle name="Feeder Field 3 4 2 45" xfId="13667" xr:uid="{00000000-0005-0000-0000-0000791D0000}"/>
    <cellStyle name="Feeder Field 3 4 2 45 2" xfId="13668" xr:uid="{00000000-0005-0000-0000-00007A1D0000}"/>
    <cellStyle name="Feeder Field 3 4 2 45 3" xfId="13669" xr:uid="{00000000-0005-0000-0000-00007B1D0000}"/>
    <cellStyle name="Feeder Field 3 4 2 45 4" xfId="13670" xr:uid="{00000000-0005-0000-0000-00007C1D0000}"/>
    <cellStyle name="Feeder Field 3 4 2 46" xfId="13671" xr:uid="{00000000-0005-0000-0000-00007D1D0000}"/>
    <cellStyle name="Feeder Field 3 4 2 46 2" xfId="13672" xr:uid="{00000000-0005-0000-0000-00007E1D0000}"/>
    <cellStyle name="Feeder Field 3 4 2 46 3" xfId="13673" xr:uid="{00000000-0005-0000-0000-00007F1D0000}"/>
    <cellStyle name="Feeder Field 3 4 2 46 4" xfId="13674" xr:uid="{00000000-0005-0000-0000-0000801D0000}"/>
    <cellStyle name="Feeder Field 3 4 2 47" xfId="13675" xr:uid="{00000000-0005-0000-0000-0000811D0000}"/>
    <cellStyle name="Feeder Field 3 4 2 5" xfId="1205" xr:uid="{00000000-0005-0000-0000-0000821D0000}"/>
    <cellStyle name="Feeder Field 3 4 2 5 2" xfId="13676" xr:uid="{00000000-0005-0000-0000-0000831D0000}"/>
    <cellStyle name="Feeder Field 3 4 2 5 2 2" xfId="13677" xr:uid="{00000000-0005-0000-0000-0000841D0000}"/>
    <cellStyle name="Feeder Field 3 4 2 5 2 3" xfId="13678" xr:uid="{00000000-0005-0000-0000-0000851D0000}"/>
    <cellStyle name="Feeder Field 3 4 2 5 2 4" xfId="13679" xr:uid="{00000000-0005-0000-0000-0000861D0000}"/>
    <cellStyle name="Feeder Field 3 4 2 5 3" xfId="13680" xr:uid="{00000000-0005-0000-0000-0000871D0000}"/>
    <cellStyle name="Feeder Field 3 4 2 5 4" xfId="13681" xr:uid="{00000000-0005-0000-0000-0000881D0000}"/>
    <cellStyle name="Feeder Field 3 4 2 6" xfId="1206" xr:uid="{00000000-0005-0000-0000-0000891D0000}"/>
    <cellStyle name="Feeder Field 3 4 2 6 2" xfId="13682" xr:uid="{00000000-0005-0000-0000-00008A1D0000}"/>
    <cellStyle name="Feeder Field 3 4 2 6 2 2" xfId="13683" xr:uid="{00000000-0005-0000-0000-00008B1D0000}"/>
    <cellStyle name="Feeder Field 3 4 2 6 2 3" xfId="13684" xr:uid="{00000000-0005-0000-0000-00008C1D0000}"/>
    <cellStyle name="Feeder Field 3 4 2 6 2 4" xfId="13685" xr:uid="{00000000-0005-0000-0000-00008D1D0000}"/>
    <cellStyle name="Feeder Field 3 4 2 6 3" xfId="13686" xr:uid="{00000000-0005-0000-0000-00008E1D0000}"/>
    <cellStyle name="Feeder Field 3 4 2 6 4" xfId="13687" xr:uid="{00000000-0005-0000-0000-00008F1D0000}"/>
    <cellStyle name="Feeder Field 3 4 2 7" xfId="1207" xr:uid="{00000000-0005-0000-0000-0000901D0000}"/>
    <cellStyle name="Feeder Field 3 4 2 7 2" xfId="13688" xr:uid="{00000000-0005-0000-0000-0000911D0000}"/>
    <cellStyle name="Feeder Field 3 4 2 7 2 2" xfId="13689" xr:uid="{00000000-0005-0000-0000-0000921D0000}"/>
    <cellStyle name="Feeder Field 3 4 2 7 2 3" xfId="13690" xr:uid="{00000000-0005-0000-0000-0000931D0000}"/>
    <cellStyle name="Feeder Field 3 4 2 7 2 4" xfId="13691" xr:uid="{00000000-0005-0000-0000-0000941D0000}"/>
    <cellStyle name="Feeder Field 3 4 2 7 3" xfId="13692" xr:uid="{00000000-0005-0000-0000-0000951D0000}"/>
    <cellStyle name="Feeder Field 3 4 2 7 4" xfId="13693" xr:uid="{00000000-0005-0000-0000-0000961D0000}"/>
    <cellStyle name="Feeder Field 3 4 2 8" xfId="1208" xr:uid="{00000000-0005-0000-0000-0000971D0000}"/>
    <cellStyle name="Feeder Field 3 4 2 8 2" xfId="13694" xr:uid="{00000000-0005-0000-0000-0000981D0000}"/>
    <cellStyle name="Feeder Field 3 4 2 8 2 2" xfId="13695" xr:uid="{00000000-0005-0000-0000-0000991D0000}"/>
    <cellStyle name="Feeder Field 3 4 2 8 2 3" xfId="13696" xr:uid="{00000000-0005-0000-0000-00009A1D0000}"/>
    <cellStyle name="Feeder Field 3 4 2 8 2 4" xfId="13697" xr:uid="{00000000-0005-0000-0000-00009B1D0000}"/>
    <cellStyle name="Feeder Field 3 4 2 8 3" xfId="13698" xr:uid="{00000000-0005-0000-0000-00009C1D0000}"/>
    <cellStyle name="Feeder Field 3 4 2 8 4" xfId="13699" xr:uid="{00000000-0005-0000-0000-00009D1D0000}"/>
    <cellStyle name="Feeder Field 3 4 2 9" xfId="1209" xr:uid="{00000000-0005-0000-0000-00009E1D0000}"/>
    <cellStyle name="Feeder Field 3 4 2 9 2" xfId="13700" xr:uid="{00000000-0005-0000-0000-00009F1D0000}"/>
    <cellStyle name="Feeder Field 3 4 2 9 2 2" xfId="13701" xr:uid="{00000000-0005-0000-0000-0000A01D0000}"/>
    <cellStyle name="Feeder Field 3 4 2 9 2 3" xfId="13702" xr:uid="{00000000-0005-0000-0000-0000A11D0000}"/>
    <cellStyle name="Feeder Field 3 4 2 9 2 4" xfId="13703" xr:uid="{00000000-0005-0000-0000-0000A21D0000}"/>
    <cellStyle name="Feeder Field 3 4 2 9 3" xfId="13704" xr:uid="{00000000-0005-0000-0000-0000A31D0000}"/>
    <cellStyle name="Feeder Field 3 4 2 9 4" xfId="13705" xr:uid="{00000000-0005-0000-0000-0000A41D0000}"/>
    <cellStyle name="Feeder Field 3 4 20" xfId="1210" xr:uid="{00000000-0005-0000-0000-0000A51D0000}"/>
    <cellStyle name="Feeder Field 3 4 20 2" xfId="13706" xr:uid="{00000000-0005-0000-0000-0000A61D0000}"/>
    <cellStyle name="Feeder Field 3 4 20 2 2" xfId="13707" xr:uid="{00000000-0005-0000-0000-0000A71D0000}"/>
    <cellStyle name="Feeder Field 3 4 20 2 3" xfId="13708" xr:uid="{00000000-0005-0000-0000-0000A81D0000}"/>
    <cellStyle name="Feeder Field 3 4 20 2 4" xfId="13709" xr:uid="{00000000-0005-0000-0000-0000A91D0000}"/>
    <cellStyle name="Feeder Field 3 4 20 3" xfId="13710" xr:uid="{00000000-0005-0000-0000-0000AA1D0000}"/>
    <cellStyle name="Feeder Field 3 4 20 4" xfId="13711" xr:uid="{00000000-0005-0000-0000-0000AB1D0000}"/>
    <cellStyle name="Feeder Field 3 4 21" xfId="1211" xr:uid="{00000000-0005-0000-0000-0000AC1D0000}"/>
    <cellStyle name="Feeder Field 3 4 21 2" xfId="13712" xr:uid="{00000000-0005-0000-0000-0000AD1D0000}"/>
    <cellStyle name="Feeder Field 3 4 21 2 2" xfId="13713" xr:uid="{00000000-0005-0000-0000-0000AE1D0000}"/>
    <cellStyle name="Feeder Field 3 4 21 2 3" xfId="13714" xr:uid="{00000000-0005-0000-0000-0000AF1D0000}"/>
    <cellStyle name="Feeder Field 3 4 21 2 4" xfId="13715" xr:uid="{00000000-0005-0000-0000-0000B01D0000}"/>
    <cellStyle name="Feeder Field 3 4 21 3" xfId="13716" xr:uid="{00000000-0005-0000-0000-0000B11D0000}"/>
    <cellStyle name="Feeder Field 3 4 21 4" xfId="13717" xr:uid="{00000000-0005-0000-0000-0000B21D0000}"/>
    <cellStyle name="Feeder Field 3 4 22" xfId="1212" xr:uid="{00000000-0005-0000-0000-0000B31D0000}"/>
    <cellStyle name="Feeder Field 3 4 22 2" xfId="13718" xr:uid="{00000000-0005-0000-0000-0000B41D0000}"/>
    <cellStyle name="Feeder Field 3 4 22 2 2" xfId="13719" xr:uid="{00000000-0005-0000-0000-0000B51D0000}"/>
    <cellStyle name="Feeder Field 3 4 22 2 3" xfId="13720" xr:uid="{00000000-0005-0000-0000-0000B61D0000}"/>
    <cellStyle name="Feeder Field 3 4 22 2 4" xfId="13721" xr:uid="{00000000-0005-0000-0000-0000B71D0000}"/>
    <cellStyle name="Feeder Field 3 4 22 3" xfId="13722" xr:uid="{00000000-0005-0000-0000-0000B81D0000}"/>
    <cellStyle name="Feeder Field 3 4 22 4" xfId="13723" xr:uid="{00000000-0005-0000-0000-0000B91D0000}"/>
    <cellStyle name="Feeder Field 3 4 23" xfId="1213" xr:uid="{00000000-0005-0000-0000-0000BA1D0000}"/>
    <cellStyle name="Feeder Field 3 4 23 2" xfId="13724" xr:uid="{00000000-0005-0000-0000-0000BB1D0000}"/>
    <cellStyle name="Feeder Field 3 4 23 2 2" xfId="13725" xr:uid="{00000000-0005-0000-0000-0000BC1D0000}"/>
    <cellStyle name="Feeder Field 3 4 23 2 3" xfId="13726" xr:uid="{00000000-0005-0000-0000-0000BD1D0000}"/>
    <cellStyle name="Feeder Field 3 4 23 2 4" xfId="13727" xr:uid="{00000000-0005-0000-0000-0000BE1D0000}"/>
    <cellStyle name="Feeder Field 3 4 23 3" xfId="13728" xr:uid="{00000000-0005-0000-0000-0000BF1D0000}"/>
    <cellStyle name="Feeder Field 3 4 23 4" xfId="13729" xr:uid="{00000000-0005-0000-0000-0000C01D0000}"/>
    <cellStyle name="Feeder Field 3 4 24" xfId="1214" xr:uid="{00000000-0005-0000-0000-0000C11D0000}"/>
    <cellStyle name="Feeder Field 3 4 24 2" xfId="13730" xr:uid="{00000000-0005-0000-0000-0000C21D0000}"/>
    <cellStyle name="Feeder Field 3 4 24 2 2" xfId="13731" xr:uid="{00000000-0005-0000-0000-0000C31D0000}"/>
    <cellStyle name="Feeder Field 3 4 24 2 3" xfId="13732" xr:uid="{00000000-0005-0000-0000-0000C41D0000}"/>
    <cellStyle name="Feeder Field 3 4 24 2 4" xfId="13733" xr:uid="{00000000-0005-0000-0000-0000C51D0000}"/>
    <cellStyle name="Feeder Field 3 4 24 3" xfId="13734" xr:uid="{00000000-0005-0000-0000-0000C61D0000}"/>
    <cellStyle name="Feeder Field 3 4 24 4" xfId="13735" xr:uid="{00000000-0005-0000-0000-0000C71D0000}"/>
    <cellStyle name="Feeder Field 3 4 25" xfId="1215" xr:uid="{00000000-0005-0000-0000-0000C81D0000}"/>
    <cellStyle name="Feeder Field 3 4 25 2" xfId="13736" xr:uid="{00000000-0005-0000-0000-0000C91D0000}"/>
    <cellStyle name="Feeder Field 3 4 25 2 2" xfId="13737" xr:uid="{00000000-0005-0000-0000-0000CA1D0000}"/>
    <cellStyle name="Feeder Field 3 4 25 2 3" xfId="13738" xr:uid="{00000000-0005-0000-0000-0000CB1D0000}"/>
    <cellStyle name="Feeder Field 3 4 25 2 4" xfId="13739" xr:uid="{00000000-0005-0000-0000-0000CC1D0000}"/>
    <cellStyle name="Feeder Field 3 4 25 3" xfId="13740" xr:uid="{00000000-0005-0000-0000-0000CD1D0000}"/>
    <cellStyle name="Feeder Field 3 4 25 4" xfId="13741" xr:uid="{00000000-0005-0000-0000-0000CE1D0000}"/>
    <cellStyle name="Feeder Field 3 4 26" xfId="1216" xr:uid="{00000000-0005-0000-0000-0000CF1D0000}"/>
    <cellStyle name="Feeder Field 3 4 26 2" xfId="13742" xr:uid="{00000000-0005-0000-0000-0000D01D0000}"/>
    <cellStyle name="Feeder Field 3 4 26 2 2" xfId="13743" xr:uid="{00000000-0005-0000-0000-0000D11D0000}"/>
    <cellStyle name="Feeder Field 3 4 26 2 3" xfId="13744" xr:uid="{00000000-0005-0000-0000-0000D21D0000}"/>
    <cellStyle name="Feeder Field 3 4 26 2 4" xfId="13745" xr:uid="{00000000-0005-0000-0000-0000D31D0000}"/>
    <cellStyle name="Feeder Field 3 4 26 3" xfId="13746" xr:uid="{00000000-0005-0000-0000-0000D41D0000}"/>
    <cellStyle name="Feeder Field 3 4 26 4" xfId="13747" xr:uid="{00000000-0005-0000-0000-0000D51D0000}"/>
    <cellStyle name="Feeder Field 3 4 27" xfId="1217" xr:uid="{00000000-0005-0000-0000-0000D61D0000}"/>
    <cellStyle name="Feeder Field 3 4 27 2" xfId="13748" xr:uid="{00000000-0005-0000-0000-0000D71D0000}"/>
    <cellStyle name="Feeder Field 3 4 27 2 2" xfId="13749" xr:uid="{00000000-0005-0000-0000-0000D81D0000}"/>
    <cellStyle name="Feeder Field 3 4 27 2 3" xfId="13750" xr:uid="{00000000-0005-0000-0000-0000D91D0000}"/>
    <cellStyle name="Feeder Field 3 4 27 2 4" xfId="13751" xr:uid="{00000000-0005-0000-0000-0000DA1D0000}"/>
    <cellStyle name="Feeder Field 3 4 27 3" xfId="13752" xr:uid="{00000000-0005-0000-0000-0000DB1D0000}"/>
    <cellStyle name="Feeder Field 3 4 27 4" xfId="13753" xr:uid="{00000000-0005-0000-0000-0000DC1D0000}"/>
    <cellStyle name="Feeder Field 3 4 28" xfId="1218" xr:uid="{00000000-0005-0000-0000-0000DD1D0000}"/>
    <cellStyle name="Feeder Field 3 4 28 2" xfId="13754" xr:uid="{00000000-0005-0000-0000-0000DE1D0000}"/>
    <cellStyle name="Feeder Field 3 4 28 2 2" xfId="13755" xr:uid="{00000000-0005-0000-0000-0000DF1D0000}"/>
    <cellStyle name="Feeder Field 3 4 28 2 3" xfId="13756" xr:uid="{00000000-0005-0000-0000-0000E01D0000}"/>
    <cellStyle name="Feeder Field 3 4 28 2 4" xfId="13757" xr:uid="{00000000-0005-0000-0000-0000E11D0000}"/>
    <cellStyle name="Feeder Field 3 4 28 3" xfId="13758" xr:uid="{00000000-0005-0000-0000-0000E21D0000}"/>
    <cellStyle name="Feeder Field 3 4 28 4" xfId="13759" xr:uid="{00000000-0005-0000-0000-0000E31D0000}"/>
    <cellStyle name="Feeder Field 3 4 29" xfId="1219" xr:uid="{00000000-0005-0000-0000-0000E41D0000}"/>
    <cellStyle name="Feeder Field 3 4 29 2" xfId="13760" xr:uid="{00000000-0005-0000-0000-0000E51D0000}"/>
    <cellStyle name="Feeder Field 3 4 29 2 2" xfId="13761" xr:uid="{00000000-0005-0000-0000-0000E61D0000}"/>
    <cellStyle name="Feeder Field 3 4 29 2 3" xfId="13762" xr:uid="{00000000-0005-0000-0000-0000E71D0000}"/>
    <cellStyle name="Feeder Field 3 4 29 2 4" xfId="13763" xr:uid="{00000000-0005-0000-0000-0000E81D0000}"/>
    <cellStyle name="Feeder Field 3 4 29 3" xfId="13764" xr:uid="{00000000-0005-0000-0000-0000E91D0000}"/>
    <cellStyle name="Feeder Field 3 4 29 4" xfId="13765" xr:uid="{00000000-0005-0000-0000-0000EA1D0000}"/>
    <cellStyle name="Feeder Field 3 4 3" xfId="1220" xr:uid="{00000000-0005-0000-0000-0000EB1D0000}"/>
    <cellStyle name="Feeder Field 3 4 3 2" xfId="13766" xr:uid="{00000000-0005-0000-0000-0000EC1D0000}"/>
    <cellStyle name="Feeder Field 3 4 3 2 2" xfId="13767" xr:uid="{00000000-0005-0000-0000-0000ED1D0000}"/>
    <cellStyle name="Feeder Field 3 4 3 2 3" xfId="13768" xr:uid="{00000000-0005-0000-0000-0000EE1D0000}"/>
    <cellStyle name="Feeder Field 3 4 3 2 4" xfId="13769" xr:uid="{00000000-0005-0000-0000-0000EF1D0000}"/>
    <cellStyle name="Feeder Field 3 4 3 3" xfId="13770" xr:uid="{00000000-0005-0000-0000-0000F01D0000}"/>
    <cellStyle name="Feeder Field 3 4 3 4" xfId="13771" xr:uid="{00000000-0005-0000-0000-0000F11D0000}"/>
    <cellStyle name="Feeder Field 3 4 30" xfId="1221" xr:uid="{00000000-0005-0000-0000-0000F21D0000}"/>
    <cellStyle name="Feeder Field 3 4 30 2" xfId="13772" xr:uid="{00000000-0005-0000-0000-0000F31D0000}"/>
    <cellStyle name="Feeder Field 3 4 30 2 2" xfId="13773" xr:uid="{00000000-0005-0000-0000-0000F41D0000}"/>
    <cellStyle name="Feeder Field 3 4 30 2 3" xfId="13774" xr:uid="{00000000-0005-0000-0000-0000F51D0000}"/>
    <cellStyle name="Feeder Field 3 4 30 2 4" xfId="13775" xr:uid="{00000000-0005-0000-0000-0000F61D0000}"/>
    <cellStyle name="Feeder Field 3 4 30 3" xfId="13776" xr:uid="{00000000-0005-0000-0000-0000F71D0000}"/>
    <cellStyle name="Feeder Field 3 4 30 4" xfId="13777" xr:uid="{00000000-0005-0000-0000-0000F81D0000}"/>
    <cellStyle name="Feeder Field 3 4 31" xfId="1222" xr:uid="{00000000-0005-0000-0000-0000F91D0000}"/>
    <cellStyle name="Feeder Field 3 4 31 2" xfId="13778" xr:uid="{00000000-0005-0000-0000-0000FA1D0000}"/>
    <cellStyle name="Feeder Field 3 4 31 2 2" xfId="13779" xr:uid="{00000000-0005-0000-0000-0000FB1D0000}"/>
    <cellStyle name="Feeder Field 3 4 31 2 3" xfId="13780" xr:uid="{00000000-0005-0000-0000-0000FC1D0000}"/>
    <cellStyle name="Feeder Field 3 4 31 2 4" xfId="13781" xr:uid="{00000000-0005-0000-0000-0000FD1D0000}"/>
    <cellStyle name="Feeder Field 3 4 31 3" xfId="13782" xr:uid="{00000000-0005-0000-0000-0000FE1D0000}"/>
    <cellStyle name="Feeder Field 3 4 31 4" xfId="13783" xr:uid="{00000000-0005-0000-0000-0000FF1D0000}"/>
    <cellStyle name="Feeder Field 3 4 32" xfId="1223" xr:uid="{00000000-0005-0000-0000-0000001E0000}"/>
    <cellStyle name="Feeder Field 3 4 32 2" xfId="13784" xr:uid="{00000000-0005-0000-0000-0000011E0000}"/>
    <cellStyle name="Feeder Field 3 4 32 2 2" xfId="13785" xr:uid="{00000000-0005-0000-0000-0000021E0000}"/>
    <cellStyle name="Feeder Field 3 4 32 2 3" xfId="13786" xr:uid="{00000000-0005-0000-0000-0000031E0000}"/>
    <cellStyle name="Feeder Field 3 4 32 2 4" xfId="13787" xr:uid="{00000000-0005-0000-0000-0000041E0000}"/>
    <cellStyle name="Feeder Field 3 4 32 3" xfId="13788" xr:uid="{00000000-0005-0000-0000-0000051E0000}"/>
    <cellStyle name="Feeder Field 3 4 32 4" xfId="13789" xr:uid="{00000000-0005-0000-0000-0000061E0000}"/>
    <cellStyle name="Feeder Field 3 4 33" xfId="1224" xr:uid="{00000000-0005-0000-0000-0000071E0000}"/>
    <cellStyle name="Feeder Field 3 4 33 2" xfId="13790" xr:uid="{00000000-0005-0000-0000-0000081E0000}"/>
    <cellStyle name="Feeder Field 3 4 33 2 2" xfId="13791" xr:uid="{00000000-0005-0000-0000-0000091E0000}"/>
    <cellStyle name="Feeder Field 3 4 33 2 3" xfId="13792" xr:uid="{00000000-0005-0000-0000-00000A1E0000}"/>
    <cellStyle name="Feeder Field 3 4 33 2 4" xfId="13793" xr:uid="{00000000-0005-0000-0000-00000B1E0000}"/>
    <cellStyle name="Feeder Field 3 4 33 3" xfId="13794" xr:uid="{00000000-0005-0000-0000-00000C1E0000}"/>
    <cellStyle name="Feeder Field 3 4 33 4" xfId="13795" xr:uid="{00000000-0005-0000-0000-00000D1E0000}"/>
    <cellStyle name="Feeder Field 3 4 34" xfId="1225" xr:uid="{00000000-0005-0000-0000-00000E1E0000}"/>
    <cellStyle name="Feeder Field 3 4 34 2" xfId="13796" xr:uid="{00000000-0005-0000-0000-00000F1E0000}"/>
    <cellStyle name="Feeder Field 3 4 34 2 2" xfId="13797" xr:uid="{00000000-0005-0000-0000-0000101E0000}"/>
    <cellStyle name="Feeder Field 3 4 34 2 3" xfId="13798" xr:uid="{00000000-0005-0000-0000-0000111E0000}"/>
    <cellStyle name="Feeder Field 3 4 34 2 4" xfId="13799" xr:uid="{00000000-0005-0000-0000-0000121E0000}"/>
    <cellStyle name="Feeder Field 3 4 34 3" xfId="13800" xr:uid="{00000000-0005-0000-0000-0000131E0000}"/>
    <cellStyle name="Feeder Field 3 4 34 4" xfId="13801" xr:uid="{00000000-0005-0000-0000-0000141E0000}"/>
    <cellStyle name="Feeder Field 3 4 35" xfId="1226" xr:uid="{00000000-0005-0000-0000-0000151E0000}"/>
    <cellStyle name="Feeder Field 3 4 35 2" xfId="13802" xr:uid="{00000000-0005-0000-0000-0000161E0000}"/>
    <cellStyle name="Feeder Field 3 4 35 2 2" xfId="13803" xr:uid="{00000000-0005-0000-0000-0000171E0000}"/>
    <cellStyle name="Feeder Field 3 4 35 2 3" xfId="13804" xr:uid="{00000000-0005-0000-0000-0000181E0000}"/>
    <cellStyle name="Feeder Field 3 4 35 2 4" xfId="13805" xr:uid="{00000000-0005-0000-0000-0000191E0000}"/>
    <cellStyle name="Feeder Field 3 4 35 3" xfId="13806" xr:uid="{00000000-0005-0000-0000-00001A1E0000}"/>
    <cellStyle name="Feeder Field 3 4 35 4" xfId="13807" xr:uid="{00000000-0005-0000-0000-00001B1E0000}"/>
    <cellStyle name="Feeder Field 3 4 36" xfId="1227" xr:uid="{00000000-0005-0000-0000-00001C1E0000}"/>
    <cellStyle name="Feeder Field 3 4 36 2" xfId="13808" xr:uid="{00000000-0005-0000-0000-00001D1E0000}"/>
    <cellStyle name="Feeder Field 3 4 36 2 2" xfId="13809" xr:uid="{00000000-0005-0000-0000-00001E1E0000}"/>
    <cellStyle name="Feeder Field 3 4 36 2 3" xfId="13810" xr:uid="{00000000-0005-0000-0000-00001F1E0000}"/>
    <cellStyle name="Feeder Field 3 4 36 2 4" xfId="13811" xr:uid="{00000000-0005-0000-0000-0000201E0000}"/>
    <cellStyle name="Feeder Field 3 4 36 3" xfId="13812" xr:uid="{00000000-0005-0000-0000-0000211E0000}"/>
    <cellStyle name="Feeder Field 3 4 36 4" xfId="13813" xr:uid="{00000000-0005-0000-0000-0000221E0000}"/>
    <cellStyle name="Feeder Field 3 4 37" xfId="1228" xr:uid="{00000000-0005-0000-0000-0000231E0000}"/>
    <cellStyle name="Feeder Field 3 4 37 2" xfId="13814" xr:uid="{00000000-0005-0000-0000-0000241E0000}"/>
    <cellStyle name="Feeder Field 3 4 37 2 2" xfId="13815" xr:uid="{00000000-0005-0000-0000-0000251E0000}"/>
    <cellStyle name="Feeder Field 3 4 37 2 3" xfId="13816" xr:uid="{00000000-0005-0000-0000-0000261E0000}"/>
    <cellStyle name="Feeder Field 3 4 37 2 4" xfId="13817" xr:uid="{00000000-0005-0000-0000-0000271E0000}"/>
    <cellStyle name="Feeder Field 3 4 37 3" xfId="13818" xr:uid="{00000000-0005-0000-0000-0000281E0000}"/>
    <cellStyle name="Feeder Field 3 4 37 4" xfId="13819" xr:uid="{00000000-0005-0000-0000-0000291E0000}"/>
    <cellStyle name="Feeder Field 3 4 38" xfId="1229" xr:uid="{00000000-0005-0000-0000-00002A1E0000}"/>
    <cellStyle name="Feeder Field 3 4 38 2" xfId="13820" xr:uid="{00000000-0005-0000-0000-00002B1E0000}"/>
    <cellStyle name="Feeder Field 3 4 38 2 2" xfId="13821" xr:uid="{00000000-0005-0000-0000-00002C1E0000}"/>
    <cellStyle name="Feeder Field 3 4 38 2 3" xfId="13822" xr:uid="{00000000-0005-0000-0000-00002D1E0000}"/>
    <cellStyle name="Feeder Field 3 4 38 2 4" xfId="13823" xr:uid="{00000000-0005-0000-0000-00002E1E0000}"/>
    <cellStyle name="Feeder Field 3 4 38 3" xfId="13824" xr:uid="{00000000-0005-0000-0000-00002F1E0000}"/>
    <cellStyle name="Feeder Field 3 4 38 4" xfId="13825" xr:uid="{00000000-0005-0000-0000-0000301E0000}"/>
    <cellStyle name="Feeder Field 3 4 39" xfId="1230" xr:uid="{00000000-0005-0000-0000-0000311E0000}"/>
    <cellStyle name="Feeder Field 3 4 39 2" xfId="13826" xr:uid="{00000000-0005-0000-0000-0000321E0000}"/>
    <cellStyle name="Feeder Field 3 4 39 2 2" xfId="13827" xr:uid="{00000000-0005-0000-0000-0000331E0000}"/>
    <cellStyle name="Feeder Field 3 4 39 2 3" xfId="13828" xr:uid="{00000000-0005-0000-0000-0000341E0000}"/>
    <cellStyle name="Feeder Field 3 4 39 2 4" xfId="13829" xr:uid="{00000000-0005-0000-0000-0000351E0000}"/>
    <cellStyle name="Feeder Field 3 4 39 3" xfId="13830" xr:uid="{00000000-0005-0000-0000-0000361E0000}"/>
    <cellStyle name="Feeder Field 3 4 39 4" xfId="13831" xr:uid="{00000000-0005-0000-0000-0000371E0000}"/>
    <cellStyle name="Feeder Field 3 4 4" xfId="1231" xr:uid="{00000000-0005-0000-0000-0000381E0000}"/>
    <cellStyle name="Feeder Field 3 4 4 2" xfId="13832" xr:uid="{00000000-0005-0000-0000-0000391E0000}"/>
    <cellStyle name="Feeder Field 3 4 4 2 2" xfId="13833" xr:uid="{00000000-0005-0000-0000-00003A1E0000}"/>
    <cellStyle name="Feeder Field 3 4 4 2 3" xfId="13834" xr:uid="{00000000-0005-0000-0000-00003B1E0000}"/>
    <cellStyle name="Feeder Field 3 4 4 2 4" xfId="13835" xr:uid="{00000000-0005-0000-0000-00003C1E0000}"/>
    <cellStyle name="Feeder Field 3 4 4 3" xfId="13836" xr:uid="{00000000-0005-0000-0000-00003D1E0000}"/>
    <cellStyle name="Feeder Field 3 4 4 4" xfId="13837" xr:uid="{00000000-0005-0000-0000-00003E1E0000}"/>
    <cellStyle name="Feeder Field 3 4 40" xfId="1232" xr:uid="{00000000-0005-0000-0000-00003F1E0000}"/>
    <cellStyle name="Feeder Field 3 4 40 2" xfId="13838" xr:uid="{00000000-0005-0000-0000-0000401E0000}"/>
    <cellStyle name="Feeder Field 3 4 40 2 2" xfId="13839" xr:uid="{00000000-0005-0000-0000-0000411E0000}"/>
    <cellStyle name="Feeder Field 3 4 40 2 3" xfId="13840" xr:uid="{00000000-0005-0000-0000-0000421E0000}"/>
    <cellStyle name="Feeder Field 3 4 40 2 4" xfId="13841" xr:uid="{00000000-0005-0000-0000-0000431E0000}"/>
    <cellStyle name="Feeder Field 3 4 40 3" xfId="13842" xr:uid="{00000000-0005-0000-0000-0000441E0000}"/>
    <cellStyle name="Feeder Field 3 4 40 4" xfId="13843" xr:uid="{00000000-0005-0000-0000-0000451E0000}"/>
    <cellStyle name="Feeder Field 3 4 41" xfId="1233" xr:uid="{00000000-0005-0000-0000-0000461E0000}"/>
    <cellStyle name="Feeder Field 3 4 41 2" xfId="13844" xr:uid="{00000000-0005-0000-0000-0000471E0000}"/>
    <cellStyle name="Feeder Field 3 4 41 2 2" xfId="13845" xr:uid="{00000000-0005-0000-0000-0000481E0000}"/>
    <cellStyle name="Feeder Field 3 4 41 2 3" xfId="13846" xr:uid="{00000000-0005-0000-0000-0000491E0000}"/>
    <cellStyle name="Feeder Field 3 4 41 2 4" xfId="13847" xr:uid="{00000000-0005-0000-0000-00004A1E0000}"/>
    <cellStyle name="Feeder Field 3 4 41 3" xfId="13848" xr:uid="{00000000-0005-0000-0000-00004B1E0000}"/>
    <cellStyle name="Feeder Field 3 4 41 4" xfId="13849" xr:uid="{00000000-0005-0000-0000-00004C1E0000}"/>
    <cellStyle name="Feeder Field 3 4 42" xfId="1234" xr:uid="{00000000-0005-0000-0000-00004D1E0000}"/>
    <cellStyle name="Feeder Field 3 4 42 2" xfId="13850" xr:uid="{00000000-0005-0000-0000-00004E1E0000}"/>
    <cellStyle name="Feeder Field 3 4 42 2 2" xfId="13851" xr:uid="{00000000-0005-0000-0000-00004F1E0000}"/>
    <cellStyle name="Feeder Field 3 4 42 2 3" xfId="13852" xr:uid="{00000000-0005-0000-0000-0000501E0000}"/>
    <cellStyle name="Feeder Field 3 4 42 2 4" xfId="13853" xr:uid="{00000000-0005-0000-0000-0000511E0000}"/>
    <cellStyle name="Feeder Field 3 4 42 3" xfId="13854" xr:uid="{00000000-0005-0000-0000-0000521E0000}"/>
    <cellStyle name="Feeder Field 3 4 42 4" xfId="13855" xr:uid="{00000000-0005-0000-0000-0000531E0000}"/>
    <cellStyle name="Feeder Field 3 4 43" xfId="1235" xr:uid="{00000000-0005-0000-0000-0000541E0000}"/>
    <cellStyle name="Feeder Field 3 4 43 2" xfId="13856" xr:uid="{00000000-0005-0000-0000-0000551E0000}"/>
    <cellStyle name="Feeder Field 3 4 43 2 2" xfId="13857" xr:uid="{00000000-0005-0000-0000-0000561E0000}"/>
    <cellStyle name="Feeder Field 3 4 43 2 3" xfId="13858" xr:uid="{00000000-0005-0000-0000-0000571E0000}"/>
    <cellStyle name="Feeder Field 3 4 43 2 4" xfId="13859" xr:uid="{00000000-0005-0000-0000-0000581E0000}"/>
    <cellStyle name="Feeder Field 3 4 43 3" xfId="13860" xr:uid="{00000000-0005-0000-0000-0000591E0000}"/>
    <cellStyle name="Feeder Field 3 4 43 4" xfId="13861" xr:uid="{00000000-0005-0000-0000-00005A1E0000}"/>
    <cellStyle name="Feeder Field 3 4 44" xfId="1236" xr:uid="{00000000-0005-0000-0000-00005B1E0000}"/>
    <cellStyle name="Feeder Field 3 4 44 2" xfId="13862" xr:uid="{00000000-0005-0000-0000-00005C1E0000}"/>
    <cellStyle name="Feeder Field 3 4 44 2 2" xfId="13863" xr:uid="{00000000-0005-0000-0000-00005D1E0000}"/>
    <cellStyle name="Feeder Field 3 4 44 2 3" xfId="13864" xr:uid="{00000000-0005-0000-0000-00005E1E0000}"/>
    <cellStyle name="Feeder Field 3 4 44 2 4" xfId="13865" xr:uid="{00000000-0005-0000-0000-00005F1E0000}"/>
    <cellStyle name="Feeder Field 3 4 44 3" xfId="13866" xr:uid="{00000000-0005-0000-0000-0000601E0000}"/>
    <cellStyle name="Feeder Field 3 4 44 4" xfId="13867" xr:uid="{00000000-0005-0000-0000-0000611E0000}"/>
    <cellStyle name="Feeder Field 3 4 45" xfId="1237" xr:uid="{00000000-0005-0000-0000-0000621E0000}"/>
    <cellStyle name="Feeder Field 3 4 45 2" xfId="13868" xr:uid="{00000000-0005-0000-0000-0000631E0000}"/>
    <cellStyle name="Feeder Field 3 4 45 2 2" xfId="13869" xr:uid="{00000000-0005-0000-0000-0000641E0000}"/>
    <cellStyle name="Feeder Field 3 4 45 2 3" xfId="13870" xr:uid="{00000000-0005-0000-0000-0000651E0000}"/>
    <cellStyle name="Feeder Field 3 4 45 2 4" xfId="13871" xr:uid="{00000000-0005-0000-0000-0000661E0000}"/>
    <cellStyle name="Feeder Field 3 4 45 3" xfId="13872" xr:uid="{00000000-0005-0000-0000-0000671E0000}"/>
    <cellStyle name="Feeder Field 3 4 45 4" xfId="13873" xr:uid="{00000000-0005-0000-0000-0000681E0000}"/>
    <cellStyle name="Feeder Field 3 4 46" xfId="13874" xr:uid="{00000000-0005-0000-0000-0000691E0000}"/>
    <cellStyle name="Feeder Field 3 4 46 2" xfId="13875" xr:uid="{00000000-0005-0000-0000-00006A1E0000}"/>
    <cellStyle name="Feeder Field 3 4 46 3" xfId="13876" xr:uid="{00000000-0005-0000-0000-00006B1E0000}"/>
    <cellStyle name="Feeder Field 3 4 46 4" xfId="13877" xr:uid="{00000000-0005-0000-0000-00006C1E0000}"/>
    <cellStyle name="Feeder Field 3 4 47" xfId="13878" xr:uid="{00000000-0005-0000-0000-00006D1E0000}"/>
    <cellStyle name="Feeder Field 3 4 47 2" xfId="13879" xr:uid="{00000000-0005-0000-0000-00006E1E0000}"/>
    <cellStyle name="Feeder Field 3 4 47 3" xfId="13880" xr:uid="{00000000-0005-0000-0000-00006F1E0000}"/>
    <cellStyle name="Feeder Field 3 4 47 4" xfId="13881" xr:uid="{00000000-0005-0000-0000-0000701E0000}"/>
    <cellStyle name="Feeder Field 3 4 48" xfId="13882" xr:uid="{00000000-0005-0000-0000-0000711E0000}"/>
    <cellStyle name="Feeder Field 3 4 5" xfId="1238" xr:uid="{00000000-0005-0000-0000-0000721E0000}"/>
    <cellStyle name="Feeder Field 3 4 5 2" xfId="13883" xr:uid="{00000000-0005-0000-0000-0000731E0000}"/>
    <cellStyle name="Feeder Field 3 4 5 2 2" xfId="13884" xr:uid="{00000000-0005-0000-0000-0000741E0000}"/>
    <cellStyle name="Feeder Field 3 4 5 2 3" xfId="13885" xr:uid="{00000000-0005-0000-0000-0000751E0000}"/>
    <cellStyle name="Feeder Field 3 4 5 2 4" xfId="13886" xr:uid="{00000000-0005-0000-0000-0000761E0000}"/>
    <cellStyle name="Feeder Field 3 4 5 3" xfId="13887" xr:uid="{00000000-0005-0000-0000-0000771E0000}"/>
    <cellStyle name="Feeder Field 3 4 5 4" xfId="13888" xr:uid="{00000000-0005-0000-0000-0000781E0000}"/>
    <cellStyle name="Feeder Field 3 4 6" xfId="1239" xr:uid="{00000000-0005-0000-0000-0000791E0000}"/>
    <cellStyle name="Feeder Field 3 4 6 2" xfId="13889" xr:uid="{00000000-0005-0000-0000-00007A1E0000}"/>
    <cellStyle name="Feeder Field 3 4 6 2 2" xfId="13890" xr:uid="{00000000-0005-0000-0000-00007B1E0000}"/>
    <cellStyle name="Feeder Field 3 4 6 2 3" xfId="13891" xr:uid="{00000000-0005-0000-0000-00007C1E0000}"/>
    <cellStyle name="Feeder Field 3 4 6 2 4" xfId="13892" xr:uid="{00000000-0005-0000-0000-00007D1E0000}"/>
    <cellStyle name="Feeder Field 3 4 6 3" xfId="13893" xr:uid="{00000000-0005-0000-0000-00007E1E0000}"/>
    <cellStyle name="Feeder Field 3 4 6 4" xfId="13894" xr:uid="{00000000-0005-0000-0000-00007F1E0000}"/>
    <cellStyle name="Feeder Field 3 4 7" xfId="1240" xr:uid="{00000000-0005-0000-0000-0000801E0000}"/>
    <cellStyle name="Feeder Field 3 4 7 2" xfId="13895" xr:uid="{00000000-0005-0000-0000-0000811E0000}"/>
    <cellStyle name="Feeder Field 3 4 7 2 2" xfId="13896" xr:uid="{00000000-0005-0000-0000-0000821E0000}"/>
    <cellStyle name="Feeder Field 3 4 7 2 3" xfId="13897" xr:uid="{00000000-0005-0000-0000-0000831E0000}"/>
    <cellStyle name="Feeder Field 3 4 7 2 4" xfId="13898" xr:uid="{00000000-0005-0000-0000-0000841E0000}"/>
    <cellStyle name="Feeder Field 3 4 7 3" xfId="13899" xr:uid="{00000000-0005-0000-0000-0000851E0000}"/>
    <cellStyle name="Feeder Field 3 4 7 4" xfId="13900" xr:uid="{00000000-0005-0000-0000-0000861E0000}"/>
    <cellStyle name="Feeder Field 3 4 8" xfId="1241" xr:uid="{00000000-0005-0000-0000-0000871E0000}"/>
    <cellStyle name="Feeder Field 3 4 8 2" xfId="13901" xr:uid="{00000000-0005-0000-0000-0000881E0000}"/>
    <cellStyle name="Feeder Field 3 4 8 2 2" xfId="13902" xr:uid="{00000000-0005-0000-0000-0000891E0000}"/>
    <cellStyle name="Feeder Field 3 4 8 2 3" xfId="13903" xr:uid="{00000000-0005-0000-0000-00008A1E0000}"/>
    <cellStyle name="Feeder Field 3 4 8 2 4" xfId="13904" xr:uid="{00000000-0005-0000-0000-00008B1E0000}"/>
    <cellStyle name="Feeder Field 3 4 8 3" xfId="13905" xr:uid="{00000000-0005-0000-0000-00008C1E0000}"/>
    <cellStyle name="Feeder Field 3 4 8 4" xfId="13906" xr:uid="{00000000-0005-0000-0000-00008D1E0000}"/>
    <cellStyle name="Feeder Field 3 4 9" xfId="1242" xr:uid="{00000000-0005-0000-0000-00008E1E0000}"/>
    <cellStyle name="Feeder Field 3 4 9 2" xfId="13907" xr:uid="{00000000-0005-0000-0000-00008F1E0000}"/>
    <cellStyle name="Feeder Field 3 4 9 2 2" xfId="13908" xr:uid="{00000000-0005-0000-0000-0000901E0000}"/>
    <cellStyle name="Feeder Field 3 4 9 2 3" xfId="13909" xr:uid="{00000000-0005-0000-0000-0000911E0000}"/>
    <cellStyle name="Feeder Field 3 4 9 2 4" xfId="13910" xr:uid="{00000000-0005-0000-0000-0000921E0000}"/>
    <cellStyle name="Feeder Field 3 4 9 3" xfId="13911" xr:uid="{00000000-0005-0000-0000-0000931E0000}"/>
    <cellStyle name="Feeder Field 3 4 9 4" xfId="13912" xr:uid="{00000000-0005-0000-0000-0000941E0000}"/>
    <cellStyle name="Feeder Field 3 5" xfId="1243" xr:uid="{00000000-0005-0000-0000-0000951E0000}"/>
    <cellStyle name="Feeder Field 3 5 10" xfId="1244" xr:uid="{00000000-0005-0000-0000-0000961E0000}"/>
    <cellStyle name="Feeder Field 3 5 10 2" xfId="13913" xr:uid="{00000000-0005-0000-0000-0000971E0000}"/>
    <cellStyle name="Feeder Field 3 5 10 2 2" xfId="13914" xr:uid="{00000000-0005-0000-0000-0000981E0000}"/>
    <cellStyle name="Feeder Field 3 5 10 2 3" xfId="13915" xr:uid="{00000000-0005-0000-0000-0000991E0000}"/>
    <cellStyle name="Feeder Field 3 5 10 2 4" xfId="13916" xr:uid="{00000000-0005-0000-0000-00009A1E0000}"/>
    <cellStyle name="Feeder Field 3 5 10 3" xfId="13917" xr:uid="{00000000-0005-0000-0000-00009B1E0000}"/>
    <cellStyle name="Feeder Field 3 5 10 4" xfId="13918" xr:uid="{00000000-0005-0000-0000-00009C1E0000}"/>
    <cellStyle name="Feeder Field 3 5 11" xfId="1245" xr:uid="{00000000-0005-0000-0000-00009D1E0000}"/>
    <cellStyle name="Feeder Field 3 5 11 2" xfId="13919" xr:uid="{00000000-0005-0000-0000-00009E1E0000}"/>
    <cellStyle name="Feeder Field 3 5 11 2 2" xfId="13920" xr:uid="{00000000-0005-0000-0000-00009F1E0000}"/>
    <cellStyle name="Feeder Field 3 5 11 2 3" xfId="13921" xr:uid="{00000000-0005-0000-0000-0000A01E0000}"/>
    <cellStyle name="Feeder Field 3 5 11 2 4" xfId="13922" xr:uid="{00000000-0005-0000-0000-0000A11E0000}"/>
    <cellStyle name="Feeder Field 3 5 11 3" xfId="13923" xr:uid="{00000000-0005-0000-0000-0000A21E0000}"/>
    <cellStyle name="Feeder Field 3 5 11 4" xfId="13924" xr:uid="{00000000-0005-0000-0000-0000A31E0000}"/>
    <cellStyle name="Feeder Field 3 5 12" xfId="1246" xr:uid="{00000000-0005-0000-0000-0000A41E0000}"/>
    <cellStyle name="Feeder Field 3 5 12 2" xfId="13925" xr:uid="{00000000-0005-0000-0000-0000A51E0000}"/>
    <cellStyle name="Feeder Field 3 5 12 2 2" xfId="13926" xr:uid="{00000000-0005-0000-0000-0000A61E0000}"/>
    <cellStyle name="Feeder Field 3 5 12 2 3" xfId="13927" xr:uid="{00000000-0005-0000-0000-0000A71E0000}"/>
    <cellStyle name="Feeder Field 3 5 12 2 4" xfId="13928" xr:uid="{00000000-0005-0000-0000-0000A81E0000}"/>
    <cellStyle name="Feeder Field 3 5 12 3" xfId="13929" xr:uid="{00000000-0005-0000-0000-0000A91E0000}"/>
    <cellStyle name="Feeder Field 3 5 12 4" xfId="13930" xr:uid="{00000000-0005-0000-0000-0000AA1E0000}"/>
    <cellStyle name="Feeder Field 3 5 13" xfId="1247" xr:uid="{00000000-0005-0000-0000-0000AB1E0000}"/>
    <cellStyle name="Feeder Field 3 5 13 2" xfId="13931" xr:uid="{00000000-0005-0000-0000-0000AC1E0000}"/>
    <cellStyle name="Feeder Field 3 5 13 2 2" xfId="13932" xr:uid="{00000000-0005-0000-0000-0000AD1E0000}"/>
    <cellStyle name="Feeder Field 3 5 13 2 3" xfId="13933" xr:uid="{00000000-0005-0000-0000-0000AE1E0000}"/>
    <cellStyle name="Feeder Field 3 5 13 2 4" xfId="13934" xr:uid="{00000000-0005-0000-0000-0000AF1E0000}"/>
    <cellStyle name="Feeder Field 3 5 13 3" xfId="13935" xr:uid="{00000000-0005-0000-0000-0000B01E0000}"/>
    <cellStyle name="Feeder Field 3 5 13 4" xfId="13936" xr:uid="{00000000-0005-0000-0000-0000B11E0000}"/>
    <cellStyle name="Feeder Field 3 5 14" xfId="1248" xr:uid="{00000000-0005-0000-0000-0000B21E0000}"/>
    <cellStyle name="Feeder Field 3 5 14 2" xfId="13937" xr:uid="{00000000-0005-0000-0000-0000B31E0000}"/>
    <cellStyle name="Feeder Field 3 5 14 2 2" xfId="13938" xr:uid="{00000000-0005-0000-0000-0000B41E0000}"/>
    <cellStyle name="Feeder Field 3 5 14 2 3" xfId="13939" xr:uid="{00000000-0005-0000-0000-0000B51E0000}"/>
    <cellStyle name="Feeder Field 3 5 14 2 4" xfId="13940" xr:uid="{00000000-0005-0000-0000-0000B61E0000}"/>
    <cellStyle name="Feeder Field 3 5 14 3" xfId="13941" xr:uid="{00000000-0005-0000-0000-0000B71E0000}"/>
    <cellStyle name="Feeder Field 3 5 14 4" xfId="13942" xr:uid="{00000000-0005-0000-0000-0000B81E0000}"/>
    <cellStyle name="Feeder Field 3 5 15" xfId="1249" xr:uid="{00000000-0005-0000-0000-0000B91E0000}"/>
    <cellStyle name="Feeder Field 3 5 15 2" xfId="13943" xr:uid="{00000000-0005-0000-0000-0000BA1E0000}"/>
    <cellStyle name="Feeder Field 3 5 15 2 2" xfId="13944" xr:uid="{00000000-0005-0000-0000-0000BB1E0000}"/>
    <cellStyle name="Feeder Field 3 5 15 2 3" xfId="13945" xr:uid="{00000000-0005-0000-0000-0000BC1E0000}"/>
    <cellStyle name="Feeder Field 3 5 15 2 4" xfId="13946" xr:uid="{00000000-0005-0000-0000-0000BD1E0000}"/>
    <cellStyle name="Feeder Field 3 5 15 3" xfId="13947" xr:uid="{00000000-0005-0000-0000-0000BE1E0000}"/>
    <cellStyle name="Feeder Field 3 5 15 4" xfId="13948" xr:uid="{00000000-0005-0000-0000-0000BF1E0000}"/>
    <cellStyle name="Feeder Field 3 5 16" xfId="1250" xr:uid="{00000000-0005-0000-0000-0000C01E0000}"/>
    <cellStyle name="Feeder Field 3 5 16 2" xfId="13949" xr:uid="{00000000-0005-0000-0000-0000C11E0000}"/>
    <cellStyle name="Feeder Field 3 5 16 2 2" xfId="13950" xr:uid="{00000000-0005-0000-0000-0000C21E0000}"/>
    <cellStyle name="Feeder Field 3 5 16 2 3" xfId="13951" xr:uid="{00000000-0005-0000-0000-0000C31E0000}"/>
    <cellStyle name="Feeder Field 3 5 16 2 4" xfId="13952" xr:uid="{00000000-0005-0000-0000-0000C41E0000}"/>
    <cellStyle name="Feeder Field 3 5 16 3" xfId="13953" xr:uid="{00000000-0005-0000-0000-0000C51E0000}"/>
    <cellStyle name="Feeder Field 3 5 16 4" xfId="13954" xr:uid="{00000000-0005-0000-0000-0000C61E0000}"/>
    <cellStyle name="Feeder Field 3 5 17" xfId="1251" xr:uid="{00000000-0005-0000-0000-0000C71E0000}"/>
    <cellStyle name="Feeder Field 3 5 17 2" xfId="13955" xr:uid="{00000000-0005-0000-0000-0000C81E0000}"/>
    <cellStyle name="Feeder Field 3 5 17 2 2" xfId="13956" xr:uid="{00000000-0005-0000-0000-0000C91E0000}"/>
    <cellStyle name="Feeder Field 3 5 17 2 3" xfId="13957" xr:uid="{00000000-0005-0000-0000-0000CA1E0000}"/>
    <cellStyle name="Feeder Field 3 5 17 2 4" xfId="13958" xr:uid="{00000000-0005-0000-0000-0000CB1E0000}"/>
    <cellStyle name="Feeder Field 3 5 17 3" xfId="13959" xr:uid="{00000000-0005-0000-0000-0000CC1E0000}"/>
    <cellStyle name="Feeder Field 3 5 17 4" xfId="13960" xr:uid="{00000000-0005-0000-0000-0000CD1E0000}"/>
    <cellStyle name="Feeder Field 3 5 18" xfId="1252" xr:uid="{00000000-0005-0000-0000-0000CE1E0000}"/>
    <cellStyle name="Feeder Field 3 5 18 2" xfId="13961" xr:uid="{00000000-0005-0000-0000-0000CF1E0000}"/>
    <cellStyle name="Feeder Field 3 5 18 2 2" xfId="13962" xr:uid="{00000000-0005-0000-0000-0000D01E0000}"/>
    <cellStyle name="Feeder Field 3 5 18 2 3" xfId="13963" xr:uid="{00000000-0005-0000-0000-0000D11E0000}"/>
    <cellStyle name="Feeder Field 3 5 18 2 4" xfId="13964" xr:uid="{00000000-0005-0000-0000-0000D21E0000}"/>
    <cellStyle name="Feeder Field 3 5 18 3" xfId="13965" xr:uid="{00000000-0005-0000-0000-0000D31E0000}"/>
    <cellStyle name="Feeder Field 3 5 18 4" xfId="13966" xr:uid="{00000000-0005-0000-0000-0000D41E0000}"/>
    <cellStyle name="Feeder Field 3 5 19" xfId="1253" xr:uid="{00000000-0005-0000-0000-0000D51E0000}"/>
    <cellStyle name="Feeder Field 3 5 19 2" xfId="13967" xr:uid="{00000000-0005-0000-0000-0000D61E0000}"/>
    <cellStyle name="Feeder Field 3 5 19 2 2" xfId="13968" xr:uid="{00000000-0005-0000-0000-0000D71E0000}"/>
    <cellStyle name="Feeder Field 3 5 19 2 3" xfId="13969" xr:uid="{00000000-0005-0000-0000-0000D81E0000}"/>
    <cellStyle name="Feeder Field 3 5 19 2 4" xfId="13970" xr:uid="{00000000-0005-0000-0000-0000D91E0000}"/>
    <cellStyle name="Feeder Field 3 5 19 3" xfId="13971" xr:uid="{00000000-0005-0000-0000-0000DA1E0000}"/>
    <cellStyle name="Feeder Field 3 5 19 4" xfId="13972" xr:uid="{00000000-0005-0000-0000-0000DB1E0000}"/>
    <cellStyle name="Feeder Field 3 5 2" xfId="1254" xr:uid="{00000000-0005-0000-0000-0000DC1E0000}"/>
    <cellStyle name="Feeder Field 3 5 2 2" xfId="13973" xr:uid="{00000000-0005-0000-0000-0000DD1E0000}"/>
    <cellStyle name="Feeder Field 3 5 2 2 2" xfId="13974" xr:uid="{00000000-0005-0000-0000-0000DE1E0000}"/>
    <cellStyle name="Feeder Field 3 5 2 2 3" xfId="13975" xr:uid="{00000000-0005-0000-0000-0000DF1E0000}"/>
    <cellStyle name="Feeder Field 3 5 2 2 4" xfId="13976" xr:uid="{00000000-0005-0000-0000-0000E01E0000}"/>
    <cellStyle name="Feeder Field 3 5 2 3" xfId="13977" xr:uid="{00000000-0005-0000-0000-0000E11E0000}"/>
    <cellStyle name="Feeder Field 3 5 2 4" xfId="13978" xr:uid="{00000000-0005-0000-0000-0000E21E0000}"/>
    <cellStyle name="Feeder Field 3 5 20" xfId="1255" xr:uid="{00000000-0005-0000-0000-0000E31E0000}"/>
    <cellStyle name="Feeder Field 3 5 20 2" xfId="13979" xr:uid="{00000000-0005-0000-0000-0000E41E0000}"/>
    <cellStyle name="Feeder Field 3 5 20 2 2" xfId="13980" xr:uid="{00000000-0005-0000-0000-0000E51E0000}"/>
    <cellStyle name="Feeder Field 3 5 20 2 3" xfId="13981" xr:uid="{00000000-0005-0000-0000-0000E61E0000}"/>
    <cellStyle name="Feeder Field 3 5 20 2 4" xfId="13982" xr:uid="{00000000-0005-0000-0000-0000E71E0000}"/>
    <cellStyle name="Feeder Field 3 5 20 3" xfId="13983" xr:uid="{00000000-0005-0000-0000-0000E81E0000}"/>
    <cellStyle name="Feeder Field 3 5 20 4" xfId="13984" xr:uid="{00000000-0005-0000-0000-0000E91E0000}"/>
    <cellStyle name="Feeder Field 3 5 21" xfId="1256" xr:uid="{00000000-0005-0000-0000-0000EA1E0000}"/>
    <cellStyle name="Feeder Field 3 5 21 2" xfId="13985" xr:uid="{00000000-0005-0000-0000-0000EB1E0000}"/>
    <cellStyle name="Feeder Field 3 5 21 2 2" xfId="13986" xr:uid="{00000000-0005-0000-0000-0000EC1E0000}"/>
    <cellStyle name="Feeder Field 3 5 21 2 3" xfId="13987" xr:uid="{00000000-0005-0000-0000-0000ED1E0000}"/>
    <cellStyle name="Feeder Field 3 5 21 2 4" xfId="13988" xr:uid="{00000000-0005-0000-0000-0000EE1E0000}"/>
    <cellStyle name="Feeder Field 3 5 21 3" xfId="13989" xr:uid="{00000000-0005-0000-0000-0000EF1E0000}"/>
    <cellStyle name="Feeder Field 3 5 21 4" xfId="13990" xr:uid="{00000000-0005-0000-0000-0000F01E0000}"/>
    <cellStyle name="Feeder Field 3 5 22" xfId="1257" xr:uid="{00000000-0005-0000-0000-0000F11E0000}"/>
    <cellStyle name="Feeder Field 3 5 22 2" xfId="13991" xr:uid="{00000000-0005-0000-0000-0000F21E0000}"/>
    <cellStyle name="Feeder Field 3 5 22 2 2" xfId="13992" xr:uid="{00000000-0005-0000-0000-0000F31E0000}"/>
    <cellStyle name="Feeder Field 3 5 22 2 3" xfId="13993" xr:uid="{00000000-0005-0000-0000-0000F41E0000}"/>
    <cellStyle name="Feeder Field 3 5 22 2 4" xfId="13994" xr:uid="{00000000-0005-0000-0000-0000F51E0000}"/>
    <cellStyle name="Feeder Field 3 5 22 3" xfId="13995" xr:uid="{00000000-0005-0000-0000-0000F61E0000}"/>
    <cellStyle name="Feeder Field 3 5 22 4" xfId="13996" xr:uid="{00000000-0005-0000-0000-0000F71E0000}"/>
    <cellStyle name="Feeder Field 3 5 23" xfId="1258" xr:uid="{00000000-0005-0000-0000-0000F81E0000}"/>
    <cellStyle name="Feeder Field 3 5 23 2" xfId="13997" xr:uid="{00000000-0005-0000-0000-0000F91E0000}"/>
    <cellStyle name="Feeder Field 3 5 23 2 2" xfId="13998" xr:uid="{00000000-0005-0000-0000-0000FA1E0000}"/>
    <cellStyle name="Feeder Field 3 5 23 2 3" xfId="13999" xr:uid="{00000000-0005-0000-0000-0000FB1E0000}"/>
    <cellStyle name="Feeder Field 3 5 23 2 4" xfId="14000" xr:uid="{00000000-0005-0000-0000-0000FC1E0000}"/>
    <cellStyle name="Feeder Field 3 5 23 3" xfId="14001" xr:uid="{00000000-0005-0000-0000-0000FD1E0000}"/>
    <cellStyle name="Feeder Field 3 5 23 4" xfId="14002" xr:uid="{00000000-0005-0000-0000-0000FE1E0000}"/>
    <cellStyle name="Feeder Field 3 5 24" xfId="1259" xr:uid="{00000000-0005-0000-0000-0000FF1E0000}"/>
    <cellStyle name="Feeder Field 3 5 24 2" xfId="14003" xr:uid="{00000000-0005-0000-0000-0000001F0000}"/>
    <cellStyle name="Feeder Field 3 5 24 2 2" xfId="14004" xr:uid="{00000000-0005-0000-0000-0000011F0000}"/>
    <cellStyle name="Feeder Field 3 5 24 2 3" xfId="14005" xr:uid="{00000000-0005-0000-0000-0000021F0000}"/>
    <cellStyle name="Feeder Field 3 5 24 2 4" xfId="14006" xr:uid="{00000000-0005-0000-0000-0000031F0000}"/>
    <cellStyle name="Feeder Field 3 5 24 3" xfId="14007" xr:uid="{00000000-0005-0000-0000-0000041F0000}"/>
    <cellStyle name="Feeder Field 3 5 24 4" xfId="14008" xr:uid="{00000000-0005-0000-0000-0000051F0000}"/>
    <cellStyle name="Feeder Field 3 5 25" xfId="1260" xr:uid="{00000000-0005-0000-0000-0000061F0000}"/>
    <cellStyle name="Feeder Field 3 5 25 2" xfId="14009" xr:uid="{00000000-0005-0000-0000-0000071F0000}"/>
    <cellStyle name="Feeder Field 3 5 25 2 2" xfId="14010" xr:uid="{00000000-0005-0000-0000-0000081F0000}"/>
    <cellStyle name="Feeder Field 3 5 25 2 3" xfId="14011" xr:uid="{00000000-0005-0000-0000-0000091F0000}"/>
    <cellStyle name="Feeder Field 3 5 25 2 4" xfId="14012" xr:uid="{00000000-0005-0000-0000-00000A1F0000}"/>
    <cellStyle name="Feeder Field 3 5 25 3" xfId="14013" xr:uid="{00000000-0005-0000-0000-00000B1F0000}"/>
    <cellStyle name="Feeder Field 3 5 25 4" xfId="14014" xr:uid="{00000000-0005-0000-0000-00000C1F0000}"/>
    <cellStyle name="Feeder Field 3 5 26" xfId="1261" xr:uid="{00000000-0005-0000-0000-00000D1F0000}"/>
    <cellStyle name="Feeder Field 3 5 26 2" xfId="14015" xr:uid="{00000000-0005-0000-0000-00000E1F0000}"/>
    <cellStyle name="Feeder Field 3 5 26 2 2" xfId="14016" xr:uid="{00000000-0005-0000-0000-00000F1F0000}"/>
    <cellStyle name="Feeder Field 3 5 26 2 3" xfId="14017" xr:uid="{00000000-0005-0000-0000-0000101F0000}"/>
    <cellStyle name="Feeder Field 3 5 26 2 4" xfId="14018" xr:uid="{00000000-0005-0000-0000-0000111F0000}"/>
    <cellStyle name="Feeder Field 3 5 26 3" xfId="14019" xr:uid="{00000000-0005-0000-0000-0000121F0000}"/>
    <cellStyle name="Feeder Field 3 5 26 4" xfId="14020" xr:uid="{00000000-0005-0000-0000-0000131F0000}"/>
    <cellStyle name="Feeder Field 3 5 27" xfId="1262" xr:uid="{00000000-0005-0000-0000-0000141F0000}"/>
    <cellStyle name="Feeder Field 3 5 27 2" xfId="14021" xr:uid="{00000000-0005-0000-0000-0000151F0000}"/>
    <cellStyle name="Feeder Field 3 5 27 2 2" xfId="14022" xr:uid="{00000000-0005-0000-0000-0000161F0000}"/>
    <cellStyle name="Feeder Field 3 5 27 2 3" xfId="14023" xr:uid="{00000000-0005-0000-0000-0000171F0000}"/>
    <cellStyle name="Feeder Field 3 5 27 2 4" xfId="14024" xr:uid="{00000000-0005-0000-0000-0000181F0000}"/>
    <cellStyle name="Feeder Field 3 5 27 3" xfId="14025" xr:uid="{00000000-0005-0000-0000-0000191F0000}"/>
    <cellStyle name="Feeder Field 3 5 27 4" xfId="14026" xr:uid="{00000000-0005-0000-0000-00001A1F0000}"/>
    <cellStyle name="Feeder Field 3 5 28" xfId="1263" xr:uid="{00000000-0005-0000-0000-00001B1F0000}"/>
    <cellStyle name="Feeder Field 3 5 28 2" xfId="14027" xr:uid="{00000000-0005-0000-0000-00001C1F0000}"/>
    <cellStyle name="Feeder Field 3 5 28 2 2" xfId="14028" xr:uid="{00000000-0005-0000-0000-00001D1F0000}"/>
    <cellStyle name="Feeder Field 3 5 28 2 3" xfId="14029" xr:uid="{00000000-0005-0000-0000-00001E1F0000}"/>
    <cellStyle name="Feeder Field 3 5 28 2 4" xfId="14030" xr:uid="{00000000-0005-0000-0000-00001F1F0000}"/>
    <cellStyle name="Feeder Field 3 5 28 3" xfId="14031" xr:uid="{00000000-0005-0000-0000-0000201F0000}"/>
    <cellStyle name="Feeder Field 3 5 28 4" xfId="14032" xr:uid="{00000000-0005-0000-0000-0000211F0000}"/>
    <cellStyle name="Feeder Field 3 5 29" xfId="1264" xr:uid="{00000000-0005-0000-0000-0000221F0000}"/>
    <cellStyle name="Feeder Field 3 5 29 2" xfId="14033" xr:uid="{00000000-0005-0000-0000-0000231F0000}"/>
    <cellStyle name="Feeder Field 3 5 29 2 2" xfId="14034" xr:uid="{00000000-0005-0000-0000-0000241F0000}"/>
    <cellStyle name="Feeder Field 3 5 29 2 3" xfId="14035" xr:uid="{00000000-0005-0000-0000-0000251F0000}"/>
    <cellStyle name="Feeder Field 3 5 29 2 4" xfId="14036" xr:uid="{00000000-0005-0000-0000-0000261F0000}"/>
    <cellStyle name="Feeder Field 3 5 29 3" xfId="14037" xr:uid="{00000000-0005-0000-0000-0000271F0000}"/>
    <cellStyle name="Feeder Field 3 5 29 4" xfId="14038" xr:uid="{00000000-0005-0000-0000-0000281F0000}"/>
    <cellStyle name="Feeder Field 3 5 3" xfId="1265" xr:uid="{00000000-0005-0000-0000-0000291F0000}"/>
    <cellStyle name="Feeder Field 3 5 3 2" xfId="14039" xr:uid="{00000000-0005-0000-0000-00002A1F0000}"/>
    <cellStyle name="Feeder Field 3 5 3 2 2" xfId="14040" xr:uid="{00000000-0005-0000-0000-00002B1F0000}"/>
    <cellStyle name="Feeder Field 3 5 3 2 3" xfId="14041" xr:uid="{00000000-0005-0000-0000-00002C1F0000}"/>
    <cellStyle name="Feeder Field 3 5 3 2 4" xfId="14042" xr:uid="{00000000-0005-0000-0000-00002D1F0000}"/>
    <cellStyle name="Feeder Field 3 5 3 3" xfId="14043" xr:uid="{00000000-0005-0000-0000-00002E1F0000}"/>
    <cellStyle name="Feeder Field 3 5 3 4" xfId="14044" xr:uid="{00000000-0005-0000-0000-00002F1F0000}"/>
    <cellStyle name="Feeder Field 3 5 30" xfId="1266" xr:uid="{00000000-0005-0000-0000-0000301F0000}"/>
    <cellStyle name="Feeder Field 3 5 30 2" xfId="14045" xr:uid="{00000000-0005-0000-0000-0000311F0000}"/>
    <cellStyle name="Feeder Field 3 5 30 2 2" xfId="14046" xr:uid="{00000000-0005-0000-0000-0000321F0000}"/>
    <cellStyle name="Feeder Field 3 5 30 2 3" xfId="14047" xr:uid="{00000000-0005-0000-0000-0000331F0000}"/>
    <cellStyle name="Feeder Field 3 5 30 2 4" xfId="14048" xr:uid="{00000000-0005-0000-0000-0000341F0000}"/>
    <cellStyle name="Feeder Field 3 5 30 3" xfId="14049" xr:uid="{00000000-0005-0000-0000-0000351F0000}"/>
    <cellStyle name="Feeder Field 3 5 30 4" xfId="14050" xr:uid="{00000000-0005-0000-0000-0000361F0000}"/>
    <cellStyle name="Feeder Field 3 5 31" xfId="1267" xr:uid="{00000000-0005-0000-0000-0000371F0000}"/>
    <cellStyle name="Feeder Field 3 5 31 2" xfId="14051" xr:uid="{00000000-0005-0000-0000-0000381F0000}"/>
    <cellStyle name="Feeder Field 3 5 31 2 2" xfId="14052" xr:uid="{00000000-0005-0000-0000-0000391F0000}"/>
    <cellStyle name="Feeder Field 3 5 31 2 3" xfId="14053" xr:uid="{00000000-0005-0000-0000-00003A1F0000}"/>
    <cellStyle name="Feeder Field 3 5 31 2 4" xfId="14054" xr:uid="{00000000-0005-0000-0000-00003B1F0000}"/>
    <cellStyle name="Feeder Field 3 5 31 3" xfId="14055" xr:uid="{00000000-0005-0000-0000-00003C1F0000}"/>
    <cellStyle name="Feeder Field 3 5 31 4" xfId="14056" xr:uid="{00000000-0005-0000-0000-00003D1F0000}"/>
    <cellStyle name="Feeder Field 3 5 32" xfId="1268" xr:uid="{00000000-0005-0000-0000-00003E1F0000}"/>
    <cellStyle name="Feeder Field 3 5 32 2" xfId="14057" xr:uid="{00000000-0005-0000-0000-00003F1F0000}"/>
    <cellStyle name="Feeder Field 3 5 32 2 2" xfId="14058" xr:uid="{00000000-0005-0000-0000-0000401F0000}"/>
    <cellStyle name="Feeder Field 3 5 32 2 3" xfId="14059" xr:uid="{00000000-0005-0000-0000-0000411F0000}"/>
    <cellStyle name="Feeder Field 3 5 32 2 4" xfId="14060" xr:uid="{00000000-0005-0000-0000-0000421F0000}"/>
    <cellStyle name="Feeder Field 3 5 32 3" xfId="14061" xr:uid="{00000000-0005-0000-0000-0000431F0000}"/>
    <cellStyle name="Feeder Field 3 5 32 4" xfId="14062" xr:uid="{00000000-0005-0000-0000-0000441F0000}"/>
    <cellStyle name="Feeder Field 3 5 33" xfId="1269" xr:uid="{00000000-0005-0000-0000-0000451F0000}"/>
    <cellStyle name="Feeder Field 3 5 33 2" xfId="14063" xr:uid="{00000000-0005-0000-0000-0000461F0000}"/>
    <cellStyle name="Feeder Field 3 5 33 2 2" xfId="14064" xr:uid="{00000000-0005-0000-0000-0000471F0000}"/>
    <cellStyle name="Feeder Field 3 5 33 2 3" xfId="14065" xr:uid="{00000000-0005-0000-0000-0000481F0000}"/>
    <cellStyle name="Feeder Field 3 5 33 2 4" xfId="14066" xr:uid="{00000000-0005-0000-0000-0000491F0000}"/>
    <cellStyle name="Feeder Field 3 5 33 3" xfId="14067" xr:uid="{00000000-0005-0000-0000-00004A1F0000}"/>
    <cellStyle name="Feeder Field 3 5 33 4" xfId="14068" xr:uid="{00000000-0005-0000-0000-00004B1F0000}"/>
    <cellStyle name="Feeder Field 3 5 34" xfId="1270" xr:uid="{00000000-0005-0000-0000-00004C1F0000}"/>
    <cellStyle name="Feeder Field 3 5 34 2" xfId="14069" xr:uid="{00000000-0005-0000-0000-00004D1F0000}"/>
    <cellStyle name="Feeder Field 3 5 34 2 2" xfId="14070" xr:uid="{00000000-0005-0000-0000-00004E1F0000}"/>
    <cellStyle name="Feeder Field 3 5 34 2 3" xfId="14071" xr:uid="{00000000-0005-0000-0000-00004F1F0000}"/>
    <cellStyle name="Feeder Field 3 5 34 2 4" xfId="14072" xr:uid="{00000000-0005-0000-0000-0000501F0000}"/>
    <cellStyle name="Feeder Field 3 5 34 3" xfId="14073" xr:uid="{00000000-0005-0000-0000-0000511F0000}"/>
    <cellStyle name="Feeder Field 3 5 34 4" xfId="14074" xr:uid="{00000000-0005-0000-0000-0000521F0000}"/>
    <cellStyle name="Feeder Field 3 5 35" xfId="1271" xr:uid="{00000000-0005-0000-0000-0000531F0000}"/>
    <cellStyle name="Feeder Field 3 5 35 2" xfId="14075" xr:uid="{00000000-0005-0000-0000-0000541F0000}"/>
    <cellStyle name="Feeder Field 3 5 35 2 2" xfId="14076" xr:uid="{00000000-0005-0000-0000-0000551F0000}"/>
    <cellStyle name="Feeder Field 3 5 35 2 3" xfId="14077" xr:uid="{00000000-0005-0000-0000-0000561F0000}"/>
    <cellStyle name="Feeder Field 3 5 35 2 4" xfId="14078" xr:uid="{00000000-0005-0000-0000-0000571F0000}"/>
    <cellStyle name="Feeder Field 3 5 35 3" xfId="14079" xr:uid="{00000000-0005-0000-0000-0000581F0000}"/>
    <cellStyle name="Feeder Field 3 5 35 4" xfId="14080" xr:uid="{00000000-0005-0000-0000-0000591F0000}"/>
    <cellStyle name="Feeder Field 3 5 36" xfId="1272" xr:uid="{00000000-0005-0000-0000-00005A1F0000}"/>
    <cellStyle name="Feeder Field 3 5 36 2" xfId="14081" xr:uid="{00000000-0005-0000-0000-00005B1F0000}"/>
    <cellStyle name="Feeder Field 3 5 36 2 2" xfId="14082" xr:uid="{00000000-0005-0000-0000-00005C1F0000}"/>
    <cellStyle name="Feeder Field 3 5 36 2 3" xfId="14083" xr:uid="{00000000-0005-0000-0000-00005D1F0000}"/>
    <cellStyle name="Feeder Field 3 5 36 2 4" xfId="14084" xr:uid="{00000000-0005-0000-0000-00005E1F0000}"/>
    <cellStyle name="Feeder Field 3 5 36 3" xfId="14085" xr:uid="{00000000-0005-0000-0000-00005F1F0000}"/>
    <cellStyle name="Feeder Field 3 5 36 4" xfId="14086" xr:uid="{00000000-0005-0000-0000-0000601F0000}"/>
    <cellStyle name="Feeder Field 3 5 37" xfId="1273" xr:uid="{00000000-0005-0000-0000-0000611F0000}"/>
    <cellStyle name="Feeder Field 3 5 37 2" xfId="14087" xr:uid="{00000000-0005-0000-0000-0000621F0000}"/>
    <cellStyle name="Feeder Field 3 5 37 2 2" xfId="14088" xr:uid="{00000000-0005-0000-0000-0000631F0000}"/>
    <cellStyle name="Feeder Field 3 5 37 2 3" xfId="14089" xr:uid="{00000000-0005-0000-0000-0000641F0000}"/>
    <cellStyle name="Feeder Field 3 5 37 2 4" xfId="14090" xr:uid="{00000000-0005-0000-0000-0000651F0000}"/>
    <cellStyle name="Feeder Field 3 5 37 3" xfId="14091" xr:uid="{00000000-0005-0000-0000-0000661F0000}"/>
    <cellStyle name="Feeder Field 3 5 37 4" xfId="14092" xr:uid="{00000000-0005-0000-0000-0000671F0000}"/>
    <cellStyle name="Feeder Field 3 5 38" xfId="1274" xr:uid="{00000000-0005-0000-0000-0000681F0000}"/>
    <cellStyle name="Feeder Field 3 5 38 2" xfId="14093" xr:uid="{00000000-0005-0000-0000-0000691F0000}"/>
    <cellStyle name="Feeder Field 3 5 38 2 2" xfId="14094" xr:uid="{00000000-0005-0000-0000-00006A1F0000}"/>
    <cellStyle name="Feeder Field 3 5 38 2 3" xfId="14095" xr:uid="{00000000-0005-0000-0000-00006B1F0000}"/>
    <cellStyle name="Feeder Field 3 5 38 2 4" xfId="14096" xr:uid="{00000000-0005-0000-0000-00006C1F0000}"/>
    <cellStyle name="Feeder Field 3 5 38 3" xfId="14097" xr:uid="{00000000-0005-0000-0000-00006D1F0000}"/>
    <cellStyle name="Feeder Field 3 5 38 4" xfId="14098" xr:uid="{00000000-0005-0000-0000-00006E1F0000}"/>
    <cellStyle name="Feeder Field 3 5 39" xfId="1275" xr:uid="{00000000-0005-0000-0000-00006F1F0000}"/>
    <cellStyle name="Feeder Field 3 5 39 2" xfId="14099" xr:uid="{00000000-0005-0000-0000-0000701F0000}"/>
    <cellStyle name="Feeder Field 3 5 39 2 2" xfId="14100" xr:uid="{00000000-0005-0000-0000-0000711F0000}"/>
    <cellStyle name="Feeder Field 3 5 39 2 3" xfId="14101" xr:uid="{00000000-0005-0000-0000-0000721F0000}"/>
    <cellStyle name="Feeder Field 3 5 39 2 4" xfId="14102" xr:uid="{00000000-0005-0000-0000-0000731F0000}"/>
    <cellStyle name="Feeder Field 3 5 39 3" xfId="14103" xr:uid="{00000000-0005-0000-0000-0000741F0000}"/>
    <cellStyle name="Feeder Field 3 5 39 4" xfId="14104" xr:uid="{00000000-0005-0000-0000-0000751F0000}"/>
    <cellStyle name="Feeder Field 3 5 4" xfId="1276" xr:uid="{00000000-0005-0000-0000-0000761F0000}"/>
    <cellStyle name="Feeder Field 3 5 4 2" xfId="14105" xr:uid="{00000000-0005-0000-0000-0000771F0000}"/>
    <cellStyle name="Feeder Field 3 5 4 2 2" xfId="14106" xr:uid="{00000000-0005-0000-0000-0000781F0000}"/>
    <cellStyle name="Feeder Field 3 5 4 2 3" xfId="14107" xr:uid="{00000000-0005-0000-0000-0000791F0000}"/>
    <cellStyle name="Feeder Field 3 5 4 2 4" xfId="14108" xr:uid="{00000000-0005-0000-0000-00007A1F0000}"/>
    <cellStyle name="Feeder Field 3 5 4 3" xfId="14109" xr:uid="{00000000-0005-0000-0000-00007B1F0000}"/>
    <cellStyle name="Feeder Field 3 5 4 4" xfId="14110" xr:uid="{00000000-0005-0000-0000-00007C1F0000}"/>
    <cellStyle name="Feeder Field 3 5 40" xfId="1277" xr:uid="{00000000-0005-0000-0000-00007D1F0000}"/>
    <cellStyle name="Feeder Field 3 5 40 2" xfId="14111" xr:uid="{00000000-0005-0000-0000-00007E1F0000}"/>
    <cellStyle name="Feeder Field 3 5 40 2 2" xfId="14112" xr:uid="{00000000-0005-0000-0000-00007F1F0000}"/>
    <cellStyle name="Feeder Field 3 5 40 2 3" xfId="14113" xr:uid="{00000000-0005-0000-0000-0000801F0000}"/>
    <cellStyle name="Feeder Field 3 5 40 2 4" xfId="14114" xr:uid="{00000000-0005-0000-0000-0000811F0000}"/>
    <cellStyle name="Feeder Field 3 5 40 3" xfId="14115" xr:uid="{00000000-0005-0000-0000-0000821F0000}"/>
    <cellStyle name="Feeder Field 3 5 40 4" xfId="14116" xr:uid="{00000000-0005-0000-0000-0000831F0000}"/>
    <cellStyle name="Feeder Field 3 5 41" xfId="1278" xr:uid="{00000000-0005-0000-0000-0000841F0000}"/>
    <cellStyle name="Feeder Field 3 5 41 2" xfId="14117" xr:uid="{00000000-0005-0000-0000-0000851F0000}"/>
    <cellStyle name="Feeder Field 3 5 41 2 2" xfId="14118" xr:uid="{00000000-0005-0000-0000-0000861F0000}"/>
    <cellStyle name="Feeder Field 3 5 41 2 3" xfId="14119" xr:uid="{00000000-0005-0000-0000-0000871F0000}"/>
    <cellStyle name="Feeder Field 3 5 41 2 4" xfId="14120" xr:uid="{00000000-0005-0000-0000-0000881F0000}"/>
    <cellStyle name="Feeder Field 3 5 41 3" xfId="14121" xr:uid="{00000000-0005-0000-0000-0000891F0000}"/>
    <cellStyle name="Feeder Field 3 5 41 4" xfId="14122" xr:uid="{00000000-0005-0000-0000-00008A1F0000}"/>
    <cellStyle name="Feeder Field 3 5 42" xfId="1279" xr:uid="{00000000-0005-0000-0000-00008B1F0000}"/>
    <cellStyle name="Feeder Field 3 5 42 2" xfId="14123" xr:uid="{00000000-0005-0000-0000-00008C1F0000}"/>
    <cellStyle name="Feeder Field 3 5 42 2 2" xfId="14124" xr:uid="{00000000-0005-0000-0000-00008D1F0000}"/>
    <cellStyle name="Feeder Field 3 5 42 2 3" xfId="14125" xr:uid="{00000000-0005-0000-0000-00008E1F0000}"/>
    <cellStyle name="Feeder Field 3 5 42 2 4" xfId="14126" xr:uid="{00000000-0005-0000-0000-00008F1F0000}"/>
    <cellStyle name="Feeder Field 3 5 42 3" xfId="14127" xr:uid="{00000000-0005-0000-0000-0000901F0000}"/>
    <cellStyle name="Feeder Field 3 5 42 4" xfId="14128" xr:uid="{00000000-0005-0000-0000-0000911F0000}"/>
    <cellStyle name="Feeder Field 3 5 43" xfId="1280" xr:uid="{00000000-0005-0000-0000-0000921F0000}"/>
    <cellStyle name="Feeder Field 3 5 43 2" xfId="14129" xr:uid="{00000000-0005-0000-0000-0000931F0000}"/>
    <cellStyle name="Feeder Field 3 5 43 2 2" xfId="14130" xr:uid="{00000000-0005-0000-0000-0000941F0000}"/>
    <cellStyle name="Feeder Field 3 5 43 2 3" xfId="14131" xr:uid="{00000000-0005-0000-0000-0000951F0000}"/>
    <cellStyle name="Feeder Field 3 5 43 2 4" xfId="14132" xr:uid="{00000000-0005-0000-0000-0000961F0000}"/>
    <cellStyle name="Feeder Field 3 5 43 3" xfId="14133" xr:uid="{00000000-0005-0000-0000-0000971F0000}"/>
    <cellStyle name="Feeder Field 3 5 43 4" xfId="14134" xr:uid="{00000000-0005-0000-0000-0000981F0000}"/>
    <cellStyle name="Feeder Field 3 5 44" xfId="1281" xr:uid="{00000000-0005-0000-0000-0000991F0000}"/>
    <cellStyle name="Feeder Field 3 5 44 2" xfId="14135" xr:uid="{00000000-0005-0000-0000-00009A1F0000}"/>
    <cellStyle name="Feeder Field 3 5 44 2 2" xfId="14136" xr:uid="{00000000-0005-0000-0000-00009B1F0000}"/>
    <cellStyle name="Feeder Field 3 5 44 2 3" xfId="14137" xr:uid="{00000000-0005-0000-0000-00009C1F0000}"/>
    <cellStyle name="Feeder Field 3 5 44 2 4" xfId="14138" xr:uid="{00000000-0005-0000-0000-00009D1F0000}"/>
    <cellStyle name="Feeder Field 3 5 44 3" xfId="14139" xr:uid="{00000000-0005-0000-0000-00009E1F0000}"/>
    <cellStyle name="Feeder Field 3 5 44 4" xfId="14140" xr:uid="{00000000-0005-0000-0000-00009F1F0000}"/>
    <cellStyle name="Feeder Field 3 5 45" xfId="14141" xr:uid="{00000000-0005-0000-0000-0000A01F0000}"/>
    <cellStyle name="Feeder Field 3 5 45 2" xfId="14142" xr:uid="{00000000-0005-0000-0000-0000A11F0000}"/>
    <cellStyle name="Feeder Field 3 5 45 3" xfId="14143" xr:uid="{00000000-0005-0000-0000-0000A21F0000}"/>
    <cellStyle name="Feeder Field 3 5 45 4" xfId="14144" xr:uid="{00000000-0005-0000-0000-0000A31F0000}"/>
    <cellStyle name="Feeder Field 3 5 46" xfId="14145" xr:uid="{00000000-0005-0000-0000-0000A41F0000}"/>
    <cellStyle name="Feeder Field 3 5 46 2" xfId="14146" xr:uid="{00000000-0005-0000-0000-0000A51F0000}"/>
    <cellStyle name="Feeder Field 3 5 46 3" xfId="14147" xr:uid="{00000000-0005-0000-0000-0000A61F0000}"/>
    <cellStyle name="Feeder Field 3 5 46 4" xfId="14148" xr:uid="{00000000-0005-0000-0000-0000A71F0000}"/>
    <cellStyle name="Feeder Field 3 5 47" xfId="14149" xr:uid="{00000000-0005-0000-0000-0000A81F0000}"/>
    <cellStyle name="Feeder Field 3 5 48" xfId="14150" xr:uid="{00000000-0005-0000-0000-0000A91F0000}"/>
    <cellStyle name="Feeder Field 3 5 5" xfId="1282" xr:uid="{00000000-0005-0000-0000-0000AA1F0000}"/>
    <cellStyle name="Feeder Field 3 5 5 2" xfId="14151" xr:uid="{00000000-0005-0000-0000-0000AB1F0000}"/>
    <cellStyle name="Feeder Field 3 5 5 2 2" xfId="14152" xr:uid="{00000000-0005-0000-0000-0000AC1F0000}"/>
    <cellStyle name="Feeder Field 3 5 5 2 3" xfId="14153" xr:uid="{00000000-0005-0000-0000-0000AD1F0000}"/>
    <cellStyle name="Feeder Field 3 5 5 2 4" xfId="14154" xr:uid="{00000000-0005-0000-0000-0000AE1F0000}"/>
    <cellStyle name="Feeder Field 3 5 5 3" xfId="14155" xr:uid="{00000000-0005-0000-0000-0000AF1F0000}"/>
    <cellStyle name="Feeder Field 3 5 5 4" xfId="14156" xr:uid="{00000000-0005-0000-0000-0000B01F0000}"/>
    <cellStyle name="Feeder Field 3 5 6" xfId="1283" xr:uid="{00000000-0005-0000-0000-0000B11F0000}"/>
    <cellStyle name="Feeder Field 3 5 6 2" xfId="14157" xr:uid="{00000000-0005-0000-0000-0000B21F0000}"/>
    <cellStyle name="Feeder Field 3 5 6 2 2" xfId="14158" xr:uid="{00000000-0005-0000-0000-0000B31F0000}"/>
    <cellStyle name="Feeder Field 3 5 6 2 3" xfId="14159" xr:uid="{00000000-0005-0000-0000-0000B41F0000}"/>
    <cellStyle name="Feeder Field 3 5 6 2 4" xfId="14160" xr:uid="{00000000-0005-0000-0000-0000B51F0000}"/>
    <cellStyle name="Feeder Field 3 5 6 3" xfId="14161" xr:uid="{00000000-0005-0000-0000-0000B61F0000}"/>
    <cellStyle name="Feeder Field 3 5 6 4" xfId="14162" xr:uid="{00000000-0005-0000-0000-0000B71F0000}"/>
    <cellStyle name="Feeder Field 3 5 7" xfId="1284" xr:uid="{00000000-0005-0000-0000-0000B81F0000}"/>
    <cellStyle name="Feeder Field 3 5 7 2" xfId="14163" xr:uid="{00000000-0005-0000-0000-0000B91F0000}"/>
    <cellStyle name="Feeder Field 3 5 7 2 2" xfId="14164" xr:uid="{00000000-0005-0000-0000-0000BA1F0000}"/>
    <cellStyle name="Feeder Field 3 5 7 2 3" xfId="14165" xr:uid="{00000000-0005-0000-0000-0000BB1F0000}"/>
    <cellStyle name="Feeder Field 3 5 7 2 4" xfId="14166" xr:uid="{00000000-0005-0000-0000-0000BC1F0000}"/>
    <cellStyle name="Feeder Field 3 5 7 3" xfId="14167" xr:uid="{00000000-0005-0000-0000-0000BD1F0000}"/>
    <cellStyle name="Feeder Field 3 5 7 4" xfId="14168" xr:uid="{00000000-0005-0000-0000-0000BE1F0000}"/>
    <cellStyle name="Feeder Field 3 5 8" xfId="1285" xr:uid="{00000000-0005-0000-0000-0000BF1F0000}"/>
    <cellStyle name="Feeder Field 3 5 8 2" xfId="14169" xr:uid="{00000000-0005-0000-0000-0000C01F0000}"/>
    <cellStyle name="Feeder Field 3 5 8 2 2" xfId="14170" xr:uid="{00000000-0005-0000-0000-0000C11F0000}"/>
    <cellStyle name="Feeder Field 3 5 8 2 3" xfId="14171" xr:uid="{00000000-0005-0000-0000-0000C21F0000}"/>
    <cellStyle name="Feeder Field 3 5 8 2 4" xfId="14172" xr:uid="{00000000-0005-0000-0000-0000C31F0000}"/>
    <cellStyle name="Feeder Field 3 5 8 3" xfId="14173" xr:uid="{00000000-0005-0000-0000-0000C41F0000}"/>
    <cellStyle name="Feeder Field 3 5 8 4" xfId="14174" xr:uid="{00000000-0005-0000-0000-0000C51F0000}"/>
    <cellStyle name="Feeder Field 3 5 9" xfId="1286" xr:uid="{00000000-0005-0000-0000-0000C61F0000}"/>
    <cellStyle name="Feeder Field 3 5 9 2" xfId="14175" xr:uid="{00000000-0005-0000-0000-0000C71F0000}"/>
    <cellStyle name="Feeder Field 3 5 9 2 2" xfId="14176" xr:uid="{00000000-0005-0000-0000-0000C81F0000}"/>
    <cellStyle name="Feeder Field 3 5 9 2 3" xfId="14177" xr:uid="{00000000-0005-0000-0000-0000C91F0000}"/>
    <cellStyle name="Feeder Field 3 5 9 2 4" xfId="14178" xr:uid="{00000000-0005-0000-0000-0000CA1F0000}"/>
    <cellStyle name="Feeder Field 3 5 9 3" xfId="14179" xr:uid="{00000000-0005-0000-0000-0000CB1F0000}"/>
    <cellStyle name="Feeder Field 3 5 9 4" xfId="14180" xr:uid="{00000000-0005-0000-0000-0000CC1F0000}"/>
    <cellStyle name="Feeder Field 3 6" xfId="1287" xr:uid="{00000000-0005-0000-0000-0000CD1F0000}"/>
    <cellStyle name="Feeder Field 3 6 2" xfId="14181" xr:uid="{00000000-0005-0000-0000-0000CE1F0000}"/>
    <cellStyle name="Feeder Field 3 6 2 2" xfId="14182" xr:uid="{00000000-0005-0000-0000-0000CF1F0000}"/>
    <cellStyle name="Feeder Field 3 6 2 3" xfId="14183" xr:uid="{00000000-0005-0000-0000-0000D01F0000}"/>
    <cellStyle name="Feeder Field 3 6 2 4" xfId="14184" xr:uid="{00000000-0005-0000-0000-0000D11F0000}"/>
    <cellStyle name="Feeder Field 3 6 3" xfId="14185" xr:uid="{00000000-0005-0000-0000-0000D21F0000}"/>
    <cellStyle name="Feeder Field 3 6 4" xfId="14186" xr:uid="{00000000-0005-0000-0000-0000D31F0000}"/>
    <cellStyle name="Feeder Field 3 7" xfId="1288" xr:uid="{00000000-0005-0000-0000-0000D41F0000}"/>
    <cellStyle name="Feeder Field 3 7 2" xfId="14187" xr:uid="{00000000-0005-0000-0000-0000D51F0000}"/>
    <cellStyle name="Feeder Field 3 7 2 2" xfId="14188" xr:uid="{00000000-0005-0000-0000-0000D61F0000}"/>
    <cellStyle name="Feeder Field 3 7 2 3" xfId="14189" xr:uid="{00000000-0005-0000-0000-0000D71F0000}"/>
    <cellStyle name="Feeder Field 3 7 2 4" xfId="14190" xr:uid="{00000000-0005-0000-0000-0000D81F0000}"/>
    <cellStyle name="Feeder Field 3 7 3" xfId="14191" xr:uid="{00000000-0005-0000-0000-0000D91F0000}"/>
    <cellStyle name="Feeder Field 3 7 4" xfId="14192" xr:uid="{00000000-0005-0000-0000-0000DA1F0000}"/>
    <cellStyle name="Feeder Field 3 8" xfId="1289" xr:uid="{00000000-0005-0000-0000-0000DB1F0000}"/>
    <cellStyle name="Feeder Field 3 8 2" xfId="14193" xr:uid="{00000000-0005-0000-0000-0000DC1F0000}"/>
    <cellStyle name="Feeder Field 3 8 2 2" xfId="14194" xr:uid="{00000000-0005-0000-0000-0000DD1F0000}"/>
    <cellStyle name="Feeder Field 3 8 2 3" xfId="14195" xr:uid="{00000000-0005-0000-0000-0000DE1F0000}"/>
    <cellStyle name="Feeder Field 3 8 2 4" xfId="14196" xr:uid="{00000000-0005-0000-0000-0000DF1F0000}"/>
    <cellStyle name="Feeder Field 3 8 3" xfId="14197" xr:uid="{00000000-0005-0000-0000-0000E01F0000}"/>
    <cellStyle name="Feeder Field 3 8 4" xfId="14198" xr:uid="{00000000-0005-0000-0000-0000E11F0000}"/>
    <cellStyle name="Feeder Field 3 9" xfId="1290" xr:uid="{00000000-0005-0000-0000-0000E21F0000}"/>
    <cellStyle name="Feeder Field 3 9 2" xfId="14199" xr:uid="{00000000-0005-0000-0000-0000E31F0000}"/>
    <cellStyle name="Feeder Field 3 9 2 2" xfId="14200" xr:uid="{00000000-0005-0000-0000-0000E41F0000}"/>
    <cellStyle name="Feeder Field 3 9 2 3" xfId="14201" xr:uid="{00000000-0005-0000-0000-0000E51F0000}"/>
    <cellStyle name="Feeder Field 3 9 2 4" xfId="14202" xr:uid="{00000000-0005-0000-0000-0000E61F0000}"/>
    <cellStyle name="Feeder Field 3 9 3" xfId="14203" xr:uid="{00000000-0005-0000-0000-0000E71F0000}"/>
    <cellStyle name="Feeder Field 3 9 4" xfId="14204" xr:uid="{00000000-0005-0000-0000-0000E81F0000}"/>
    <cellStyle name="Feeder Field 4" xfId="1291" xr:uid="{00000000-0005-0000-0000-0000E91F0000}"/>
    <cellStyle name="Feeder Field 4 10" xfId="1292" xr:uid="{00000000-0005-0000-0000-0000EA1F0000}"/>
    <cellStyle name="Feeder Field 4 10 2" xfId="14205" xr:uid="{00000000-0005-0000-0000-0000EB1F0000}"/>
    <cellStyle name="Feeder Field 4 10 2 2" xfId="14206" xr:uid="{00000000-0005-0000-0000-0000EC1F0000}"/>
    <cellStyle name="Feeder Field 4 10 2 3" xfId="14207" xr:uid="{00000000-0005-0000-0000-0000ED1F0000}"/>
    <cellStyle name="Feeder Field 4 10 2 4" xfId="14208" xr:uid="{00000000-0005-0000-0000-0000EE1F0000}"/>
    <cellStyle name="Feeder Field 4 10 3" xfId="14209" xr:uid="{00000000-0005-0000-0000-0000EF1F0000}"/>
    <cellStyle name="Feeder Field 4 10 4" xfId="14210" xr:uid="{00000000-0005-0000-0000-0000F01F0000}"/>
    <cellStyle name="Feeder Field 4 11" xfId="1293" xr:uid="{00000000-0005-0000-0000-0000F11F0000}"/>
    <cellStyle name="Feeder Field 4 11 2" xfId="14211" xr:uid="{00000000-0005-0000-0000-0000F21F0000}"/>
    <cellStyle name="Feeder Field 4 11 2 2" xfId="14212" xr:uid="{00000000-0005-0000-0000-0000F31F0000}"/>
    <cellStyle name="Feeder Field 4 11 2 3" xfId="14213" xr:uid="{00000000-0005-0000-0000-0000F41F0000}"/>
    <cellStyle name="Feeder Field 4 11 2 4" xfId="14214" xr:uid="{00000000-0005-0000-0000-0000F51F0000}"/>
    <cellStyle name="Feeder Field 4 11 3" xfId="14215" xr:uid="{00000000-0005-0000-0000-0000F61F0000}"/>
    <cellStyle name="Feeder Field 4 11 4" xfId="14216" xr:uid="{00000000-0005-0000-0000-0000F71F0000}"/>
    <cellStyle name="Feeder Field 4 12" xfId="1294" xr:uid="{00000000-0005-0000-0000-0000F81F0000}"/>
    <cellStyle name="Feeder Field 4 12 2" xfId="14217" xr:uid="{00000000-0005-0000-0000-0000F91F0000}"/>
    <cellStyle name="Feeder Field 4 12 2 2" xfId="14218" xr:uid="{00000000-0005-0000-0000-0000FA1F0000}"/>
    <cellStyle name="Feeder Field 4 12 2 3" xfId="14219" xr:uid="{00000000-0005-0000-0000-0000FB1F0000}"/>
    <cellStyle name="Feeder Field 4 12 2 4" xfId="14220" xr:uid="{00000000-0005-0000-0000-0000FC1F0000}"/>
    <cellStyle name="Feeder Field 4 12 3" xfId="14221" xr:uid="{00000000-0005-0000-0000-0000FD1F0000}"/>
    <cellStyle name="Feeder Field 4 12 4" xfId="14222" xr:uid="{00000000-0005-0000-0000-0000FE1F0000}"/>
    <cellStyle name="Feeder Field 4 13" xfId="1295" xr:uid="{00000000-0005-0000-0000-0000FF1F0000}"/>
    <cellStyle name="Feeder Field 4 13 2" xfId="14223" xr:uid="{00000000-0005-0000-0000-000000200000}"/>
    <cellStyle name="Feeder Field 4 13 2 2" xfId="14224" xr:uid="{00000000-0005-0000-0000-000001200000}"/>
    <cellStyle name="Feeder Field 4 13 2 3" xfId="14225" xr:uid="{00000000-0005-0000-0000-000002200000}"/>
    <cellStyle name="Feeder Field 4 13 2 4" xfId="14226" xr:uid="{00000000-0005-0000-0000-000003200000}"/>
    <cellStyle name="Feeder Field 4 13 3" xfId="14227" xr:uid="{00000000-0005-0000-0000-000004200000}"/>
    <cellStyle name="Feeder Field 4 13 4" xfId="14228" xr:uid="{00000000-0005-0000-0000-000005200000}"/>
    <cellStyle name="Feeder Field 4 14" xfId="1296" xr:uid="{00000000-0005-0000-0000-000006200000}"/>
    <cellStyle name="Feeder Field 4 14 2" xfId="14229" xr:uid="{00000000-0005-0000-0000-000007200000}"/>
    <cellStyle name="Feeder Field 4 14 2 2" xfId="14230" xr:uid="{00000000-0005-0000-0000-000008200000}"/>
    <cellStyle name="Feeder Field 4 14 2 3" xfId="14231" xr:uid="{00000000-0005-0000-0000-000009200000}"/>
    <cellStyle name="Feeder Field 4 14 2 4" xfId="14232" xr:uid="{00000000-0005-0000-0000-00000A200000}"/>
    <cellStyle name="Feeder Field 4 14 3" xfId="14233" xr:uid="{00000000-0005-0000-0000-00000B200000}"/>
    <cellStyle name="Feeder Field 4 14 4" xfId="14234" xr:uid="{00000000-0005-0000-0000-00000C200000}"/>
    <cellStyle name="Feeder Field 4 15" xfId="1297" xr:uid="{00000000-0005-0000-0000-00000D200000}"/>
    <cellStyle name="Feeder Field 4 15 2" xfId="14235" xr:uid="{00000000-0005-0000-0000-00000E200000}"/>
    <cellStyle name="Feeder Field 4 15 2 2" xfId="14236" xr:uid="{00000000-0005-0000-0000-00000F200000}"/>
    <cellStyle name="Feeder Field 4 15 2 3" xfId="14237" xr:uid="{00000000-0005-0000-0000-000010200000}"/>
    <cellStyle name="Feeder Field 4 15 2 4" xfId="14238" xr:uid="{00000000-0005-0000-0000-000011200000}"/>
    <cellStyle name="Feeder Field 4 15 3" xfId="14239" xr:uid="{00000000-0005-0000-0000-000012200000}"/>
    <cellStyle name="Feeder Field 4 15 4" xfId="14240" xr:uid="{00000000-0005-0000-0000-000013200000}"/>
    <cellStyle name="Feeder Field 4 16" xfId="1298" xr:uid="{00000000-0005-0000-0000-000014200000}"/>
    <cellStyle name="Feeder Field 4 16 2" xfId="14241" xr:uid="{00000000-0005-0000-0000-000015200000}"/>
    <cellStyle name="Feeder Field 4 16 2 2" xfId="14242" xr:uid="{00000000-0005-0000-0000-000016200000}"/>
    <cellStyle name="Feeder Field 4 16 2 3" xfId="14243" xr:uid="{00000000-0005-0000-0000-000017200000}"/>
    <cellStyle name="Feeder Field 4 16 2 4" xfId="14244" xr:uid="{00000000-0005-0000-0000-000018200000}"/>
    <cellStyle name="Feeder Field 4 16 3" xfId="14245" xr:uid="{00000000-0005-0000-0000-000019200000}"/>
    <cellStyle name="Feeder Field 4 16 4" xfId="14246" xr:uid="{00000000-0005-0000-0000-00001A200000}"/>
    <cellStyle name="Feeder Field 4 17" xfId="14247" xr:uid="{00000000-0005-0000-0000-00001B200000}"/>
    <cellStyle name="Feeder Field 4 2" xfId="1299" xr:uid="{00000000-0005-0000-0000-00001C200000}"/>
    <cellStyle name="Feeder Field 4 2 10" xfId="1300" xr:uid="{00000000-0005-0000-0000-00001D200000}"/>
    <cellStyle name="Feeder Field 4 2 10 2" xfId="14248" xr:uid="{00000000-0005-0000-0000-00001E200000}"/>
    <cellStyle name="Feeder Field 4 2 10 2 2" xfId="14249" xr:uid="{00000000-0005-0000-0000-00001F200000}"/>
    <cellStyle name="Feeder Field 4 2 10 2 3" xfId="14250" xr:uid="{00000000-0005-0000-0000-000020200000}"/>
    <cellStyle name="Feeder Field 4 2 10 2 4" xfId="14251" xr:uid="{00000000-0005-0000-0000-000021200000}"/>
    <cellStyle name="Feeder Field 4 2 10 3" xfId="14252" xr:uid="{00000000-0005-0000-0000-000022200000}"/>
    <cellStyle name="Feeder Field 4 2 10 4" xfId="14253" xr:uid="{00000000-0005-0000-0000-000023200000}"/>
    <cellStyle name="Feeder Field 4 2 11" xfId="1301" xr:uid="{00000000-0005-0000-0000-000024200000}"/>
    <cellStyle name="Feeder Field 4 2 11 2" xfId="14254" xr:uid="{00000000-0005-0000-0000-000025200000}"/>
    <cellStyle name="Feeder Field 4 2 11 2 2" xfId="14255" xr:uid="{00000000-0005-0000-0000-000026200000}"/>
    <cellStyle name="Feeder Field 4 2 11 2 3" xfId="14256" xr:uid="{00000000-0005-0000-0000-000027200000}"/>
    <cellStyle name="Feeder Field 4 2 11 2 4" xfId="14257" xr:uid="{00000000-0005-0000-0000-000028200000}"/>
    <cellStyle name="Feeder Field 4 2 11 3" xfId="14258" xr:uid="{00000000-0005-0000-0000-000029200000}"/>
    <cellStyle name="Feeder Field 4 2 11 4" xfId="14259" xr:uid="{00000000-0005-0000-0000-00002A200000}"/>
    <cellStyle name="Feeder Field 4 2 12" xfId="1302" xr:uid="{00000000-0005-0000-0000-00002B200000}"/>
    <cellStyle name="Feeder Field 4 2 12 2" xfId="14260" xr:uid="{00000000-0005-0000-0000-00002C200000}"/>
    <cellStyle name="Feeder Field 4 2 12 2 2" xfId="14261" xr:uid="{00000000-0005-0000-0000-00002D200000}"/>
    <cellStyle name="Feeder Field 4 2 12 2 3" xfId="14262" xr:uid="{00000000-0005-0000-0000-00002E200000}"/>
    <cellStyle name="Feeder Field 4 2 12 2 4" xfId="14263" xr:uid="{00000000-0005-0000-0000-00002F200000}"/>
    <cellStyle name="Feeder Field 4 2 12 3" xfId="14264" xr:uid="{00000000-0005-0000-0000-000030200000}"/>
    <cellStyle name="Feeder Field 4 2 12 4" xfId="14265" xr:uid="{00000000-0005-0000-0000-000031200000}"/>
    <cellStyle name="Feeder Field 4 2 13" xfId="1303" xr:uid="{00000000-0005-0000-0000-000032200000}"/>
    <cellStyle name="Feeder Field 4 2 13 2" xfId="14266" xr:uid="{00000000-0005-0000-0000-000033200000}"/>
    <cellStyle name="Feeder Field 4 2 13 2 2" xfId="14267" xr:uid="{00000000-0005-0000-0000-000034200000}"/>
    <cellStyle name="Feeder Field 4 2 13 2 3" xfId="14268" xr:uid="{00000000-0005-0000-0000-000035200000}"/>
    <cellStyle name="Feeder Field 4 2 13 2 4" xfId="14269" xr:uid="{00000000-0005-0000-0000-000036200000}"/>
    <cellStyle name="Feeder Field 4 2 13 3" xfId="14270" xr:uid="{00000000-0005-0000-0000-000037200000}"/>
    <cellStyle name="Feeder Field 4 2 13 4" xfId="14271" xr:uid="{00000000-0005-0000-0000-000038200000}"/>
    <cellStyle name="Feeder Field 4 2 14" xfId="1304" xr:uid="{00000000-0005-0000-0000-000039200000}"/>
    <cellStyle name="Feeder Field 4 2 14 2" xfId="14272" xr:uid="{00000000-0005-0000-0000-00003A200000}"/>
    <cellStyle name="Feeder Field 4 2 14 2 2" xfId="14273" xr:uid="{00000000-0005-0000-0000-00003B200000}"/>
    <cellStyle name="Feeder Field 4 2 14 2 3" xfId="14274" xr:uid="{00000000-0005-0000-0000-00003C200000}"/>
    <cellStyle name="Feeder Field 4 2 14 2 4" xfId="14275" xr:uid="{00000000-0005-0000-0000-00003D200000}"/>
    <cellStyle name="Feeder Field 4 2 14 3" xfId="14276" xr:uid="{00000000-0005-0000-0000-00003E200000}"/>
    <cellStyle name="Feeder Field 4 2 14 4" xfId="14277" xr:uid="{00000000-0005-0000-0000-00003F200000}"/>
    <cellStyle name="Feeder Field 4 2 15" xfId="1305" xr:uid="{00000000-0005-0000-0000-000040200000}"/>
    <cellStyle name="Feeder Field 4 2 15 2" xfId="14278" xr:uid="{00000000-0005-0000-0000-000041200000}"/>
    <cellStyle name="Feeder Field 4 2 15 2 2" xfId="14279" xr:uid="{00000000-0005-0000-0000-000042200000}"/>
    <cellStyle name="Feeder Field 4 2 15 2 3" xfId="14280" xr:uid="{00000000-0005-0000-0000-000043200000}"/>
    <cellStyle name="Feeder Field 4 2 15 2 4" xfId="14281" xr:uid="{00000000-0005-0000-0000-000044200000}"/>
    <cellStyle name="Feeder Field 4 2 15 3" xfId="14282" xr:uid="{00000000-0005-0000-0000-000045200000}"/>
    <cellStyle name="Feeder Field 4 2 15 4" xfId="14283" xr:uid="{00000000-0005-0000-0000-000046200000}"/>
    <cellStyle name="Feeder Field 4 2 16" xfId="1306" xr:uid="{00000000-0005-0000-0000-000047200000}"/>
    <cellStyle name="Feeder Field 4 2 16 2" xfId="14284" xr:uid="{00000000-0005-0000-0000-000048200000}"/>
    <cellStyle name="Feeder Field 4 2 16 2 2" xfId="14285" xr:uid="{00000000-0005-0000-0000-000049200000}"/>
    <cellStyle name="Feeder Field 4 2 16 2 3" xfId="14286" xr:uid="{00000000-0005-0000-0000-00004A200000}"/>
    <cellStyle name="Feeder Field 4 2 16 2 4" xfId="14287" xr:uid="{00000000-0005-0000-0000-00004B200000}"/>
    <cellStyle name="Feeder Field 4 2 16 3" xfId="14288" xr:uid="{00000000-0005-0000-0000-00004C200000}"/>
    <cellStyle name="Feeder Field 4 2 16 4" xfId="14289" xr:uid="{00000000-0005-0000-0000-00004D200000}"/>
    <cellStyle name="Feeder Field 4 2 17" xfId="1307" xr:uid="{00000000-0005-0000-0000-00004E200000}"/>
    <cellStyle name="Feeder Field 4 2 17 2" xfId="14290" xr:uid="{00000000-0005-0000-0000-00004F200000}"/>
    <cellStyle name="Feeder Field 4 2 17 2 2" xfId="14291" xr:uid="{00000000-0005-0000-0000-000050200000}"/>
    <cellStyle name="Feeder Field 4 2 17 2 3" xfId="14292" xr:uid="{00000000-0005-0000-0000-000051200000}"/>
    <cellStyle name="Feeder Field 4 2 17 2 4" xfId="14293" xr:uid="{00000000-0005-0000-0000-000052200000}"/>
    <cellStyle name="Feeder Field 4 2 17 3" xfId="14294" xr:uid="{00000000-0005-0000-0000-000053200000}"/>
    <cellStyle name="Feeder Field 4 2 17 4" xfId="14295" xr:uid="{00000000-0005-0000-0000-000054200000}"/>
    <cellStyle name="Feeder Field 4 2 18" xfId="1308" xr:uid="{00000000-0005-0000-0000-000055200000}"/>
    <cellStyle name="Feeder Field 4 2 18 2" xfId="14296" xr:uid="{00000000-0005-0000-0000-000056200000}"/>
    <cellStyle name="Feeder Field 4 2 18 2 2" xfId="14297" xr:uid="{00000000-0005-0000-0000-000057200000}"/>
    <cellStyle name="Feeder Field 4 2 18 2 3" xfId="14298" xr:uid="{00000000-0005-0000-0000-000058200000}"/>
    <cellStyle name="Feeder Field 4 2 18 2 4" xfId="14299" xr:uid="{00000000-0005-0000-0000-000059200000}"/>
    <cellStyle name="Feeder Field 4 2 18 3" xfId="14300" xr:uid="{00000000-0005-0000-0000-00005A200000}"/>
    <cellStyle name="Feeder Field 4 2 18 4" xfId="14301" xr:uid="{00000000-0005-0000-0000-00005B200000}"/>
    <cellStyle name="Feeder Field 4 2 19" xfId="1309" xr:uid="{00000000-0005-0000-0000-00005C200000}"/>
    <cellStyle name="Feeder Field 4 2 19 2" xfId="14302" xr:uid="{00000000-0005-0000-0000-00005D200000}"/>
    <cellStyle name="Feeder Field 4 2 19 2 2" xfId="14303" xr:uid="{00000000-0005-0000-0000-00005E200000}"/>
    <cellStyle name="Feeder Field 4 2 19 2 3" xfId="14304" xr:uid="{00000000-0005-0000-0000-00005F200000}"/>
    <cellStyle name="Feeder Field 4 2 19 2 4" xfId="14305" xr:uid="{00000000-0005-0000-0000-000060200000}"/>
    <cellStyle name="Feeder Field 4 2 19 3" xfId="14306" xr:uid="{00000000-0005-0000-0000-000061200000}"/>
    <cellStyle name="Feeder Field 4 2 19 4" xfId="14307" xr:uid="{00000000-0005-0000-0000-000062200000}"/>
    <cellStyle name="Feeder Field 4 2 2" xfId="1310" xr:uid="{00000000-0005-0000-0000-000063200000}"/>
    <cellStyle name="Feeder Field 4 2 2 10" xfId="1311" xr:uid="{00000000-0005-0000-0000-000064200000}"/>
    <cellStyle name="Feeder Field 4 2 2 10 2" xfId="14308" xr:uid="{00000000-0005-0000-0000-000065200000}"/>
    <cellStyle name="Feeder Field 4 2 2 10 2 2" xfId="14309" xr:uid="{00000000-0005-0000-0000-000066200000}"/>
    <cellStyle name="Feeder Field 4 2 2 10 2 3" xfId="14310" xr:uid="{00000000-0005-0000-0000-000067200000}"/>
    <cellStyle name="Feeder Field 4 2 2 10 2 4" xfId="14311" xr:uid="{00000000-0005-0000-0000-000068200000}"/>
    <cellStyle name="Feeder Field 4 2 2 10 3" xfId="14312" xr:uid="{00000000-0005-0000-0000-000069200000}"/>
    <cellStyle name="Feeder Field 4 2 2 10 4" xfId="14313" xr:uid="{00000000-0005-0000-0000-00006A200000}"/>
    <cellStyle name="Feeder Field 4 2 2 11" xfId="1312" xr:uid="{00000000-0005-0000-0000-00006B200000}"/>
    <cellStyle name="Feeder Field 4 2 2 11 2" xfId="14314" xr:uid="{00000000-0005-0000-0000-00006C200000}"/>
    <cellStyle name="Feeder Field 4 2 2 11 2 2" xfId="14315" xr:uid="{00000000-0005-0000-0000-00006D200000}"/>
    <cellStyle name="Feeder Field 4 2 2 11 2 3" xfId="14316" xr:uid="{00000000-0005-0000-0000-00006E200000}"/>
    <cellStyle name="Feeder Field 4 2 2 11 2 4" xfId="14317" xr:uid="{00000000-0005-0000-0000-00006F200000}"/>
    <cellStyle name="Feeder Field 4 2 2 11 3" xfId="14318" xr:uid="{00000000-0005-0000-0000-000070200000}"/>
    <cellStyle name="Feeder Field 4 2 2 11 4" xfId="14319" xr:uid="{00000000-0005-0000-0000-000071200000}"/>
    <cellStyle name="Feeder Field 4 2 2 12" xfId="1313" xr:uid="{00000000-0005-0000-0000-000072200000}"/>
    <cellStyle name="Feeder Field 4 2 2 12 2" xfId="14320" xr:uid="{00000000-0005-0000-0000-000073200000}"/>
    <cellStyle name="Feeder Field 4 2 2 12 2 2" xfId="14321" xr:uid="{00000000-0005-0000-0000-000074200000}"/>
    <cellStyle name="Feeder Field 4 2 2 12 2 3" xfId="14322" xr:uid="{00000000-0005-0000-0000-000075200000}"/>
    <cellStyle name="Feeder Field 4 2 2 12 2 4" xfId="14323" xr:uid="{00000000-0005-0000-0000-000076200000}"/>
    <cellStyle name="Feeder Field 4 2 2 12 3" xfId="14324" xr:uid="{00000000-0005-0000-0000-000077200000}"/>
    <cellStyle name="Feeder Field 4 2 2 12 4" xfId="14325" xr:uid="{00000000-0005-0000-0000-000078200000}"/>
    <cellStyle name="Feeder Field 4 2 2 13" xfId="1314" xr:uid="{00000000-0005-0000-0000-000079200000}"/>
    <cellStyle name="Feeder Field 4 2 2 13 2" xfId="14326" xr:uid="{00000000-0005-0000-0000-00007A200000}"/>
    <cellStyle name="Feeder Field 4 2 2 13 2 2" xfId="14327" xr:uid="{00000000-0005-0000-0000-00007B200000}"/>
    <cellStyle name="Feeder Field 4 2 2 13 2 3" xfId="14328" xr:uid="{00000000-0005-0000-0000-00007C200000}"/>
    <cellStyle name="Feeder Field 4 2 2 13 2 4" xfId="14329" xr:uid="{00000000-0005-0000-0000-00007D200000}"/>
    <cellStyle name="Feeder Field 4 2 2 13 3" xfId="14330" xr:uid="{00000000-0005-0000-0000-00007E200000}"/>
    <cellStyle name="Feeder Field 4 2 2 13 4" xfId="14331" xr:uid="{00000000-0005-0000-0000-00007F200000}"/>
    <cellStyle name="Feeder Field 4 2 2 14" xfId="1315" xr:uid="{00000000-0005-0000-0000-000080200000}"/>
    <cellStyle name="Feeder Field 4 2 2 14 2" xfId="14332" xr:uid="{00000000-0005-0000-0000-000081200000}"/>
    <cellStyle name="Feeder Field 4 2 2 14 2 2" xfId="14333" xr:uid="{00000000-0005-0000-0000-000082200000}"/>
    <cellStyle name="Feeder Field 4 2 2 14 2 3" xfId="14334" xr:uid="{00000000-0005-0000-0000-000083200000}"/>
    <cellStyle name="Feeder Field 4 2 2 14 2 4" xfId="14335" xr:uid="{00000000-0005-0000-0000-000084200000}"/>
    <cellStyle name="Feeder Field 4 2 2 14 3" xfId="14336" xr:uid="{00000000-0005-0000-0000-000085200000}"/>
    <cellStyle name="Feeder Field 4 2 2 14 4" xfId="14337" xr:uid="{00000000-0005-0000-0000-000086200000}"/>
    <cellStyle name="Feeder Field 4 2 2 15" xfId="1316" xr:uid="{00000000-0005-0000-0000-000087200000}"/>
    <cellStyle name="Feeder Field 4 2 2 15 2" xfId="14338" xr:uid="{00000000-0005-0000-0000-000088200000}"/>
    <cellStyle name="Feeder Field 4 2 2 15 2 2" xfId="14339" xr:uid="{00000000-0005-0000-0000-000089200000}"/>
    <cellStyle name="Feeder Field 4 2 2 15 2 3" xfId="14340" xr:uid="{00000000-0005-0000-0000-00008A200000}"/>
    <cellStyle name="Feeder Field 4 2 2 15 2 4" xfId="14341" xr:uid="{00000000-0005-0000-0000-00008B200000}"/>
    <cellStyle name="Feeder Field 4 2 2 15 3" xfId="14342" xr:uid="{00000000-0005-0000-0000-00008C200000}"/>
    <cellStyle name="Feeder Field 4 2 2 15 4" xfId="14343" xr:uid="{00000000-0005-0000-0000-00008D200000}"/>
    <cellStyle name="Feeder Field 4 2 2 16" xfId="1317" xr:uid="{00000000-0005-0000-0000-00008E200000}"/>
    <cellStyle name="Feeder Field 4 2 2 16 2" xfId="14344" xr:uid="{00000000-0005-0000-0000-00008F200000}"/>
    <cellStyle name="Feeder Field 4 2 2 16 2 2" xfId="14345" xr:uid="{00000000-0005-0000-0000-000090200000}"/>
    <cellStyle name="Feeder Field 4 2 2 16 2 3" xfId="14346" xr:uid="{00000000-0005-0000-0000-000091200000}"/>
    <cellStyle name="Feeder Field 4 2 2 16 2 4" xfId="14347" xr:uid="{00000000-0005-0000-0000-000092200000}"/>
    <cellStyle name="Feeder Field 4 2 2 16 3" xfId="14348" xr:uid="{00000000-0005-0000-0000-000093200000}"/>
    <cellStyle name="Feeder Field 4 2 2 16 4" xfId="14349" xr:uid="{00000000-0005-0000-0000-000094200000}"/>
    <cellStyle name="Feeder Field 4 2 2 17" xfId="1318" xr:uid="{00000000-0005-0000-0000-000095200000}"/>
    <cellStyle name="Feeder Field 4 2 2 17 2" xfId="14350" xr:uid="{00000000-0005-0000-0000-000096200000}"/>
    <cellStyle name="Feeder Field 4 2 2 17 2 2" xfId="14351" xr:uid="{00000000-0005-0000-0000-000097200000}"/>
    <cellStyle name="Feeder Field 4 2 2 17 2 3" xfId="14352" xr:uid="{00000000-0005-0000-0000-000098200000}"/>
    <cellStyle name="Feeder Field 4 2 2 17 2 4" xfId="14353" xr:uid="{00000000-0005-0000-0000-000099200000}"/>
    <cellStyle name="Feeder Field 4 2 2 17 3" xfId="14354" xr:uid="{00000000-0005-0000-0000-00009A200000}"/>
    <cellStyle name="Feeder Field 4 2 2 17 4" xfId="14355" xr:uid="{00000000-0005-0000-0000-00009B200000}"/>
    <cellStyle name="Feeder Field 4 2 2 18" xfId="1319" xr:uid="{00000000-0005-0000-0000-00009C200000}"/>
    <cellStyle name="Feeder Field 4 2 2 18 2" xfId="14356" xr:uid="{00000000-0005-0000-0000-00009D200000}"/>
    <cellStyle name="Feeder Field 4 2 2 18 2 2" xfId="14357" xr:uid="{00000000-0005-0000-0000-00009E200000}"/>
    <cellStyle name="Feeder Field 4 2 2 18 2 3" xfId="14358" xr:uid="{00000000-0005-0000-0000-00009F200000}"/>
    <cellStyle name="Feeder Field 4 2 2 18 2 4" xfId="14359" xr:uid="{00000000-0005-0000-0000-0000A0200000}"/>
    <cellStyle name="Feeder Field 4 2 2 18 3" xfId="14360" xr:uid="{00000000-0005-0000-0000-0000A1200000}"/>
    <cellStyle name="Feeder Field 4 2 2 18 4" xfId="14361" xr:uid="{00000000-0005-0000-0000-0000A2200000}"/>
    <cellStyle name="Feeder Field 4 2 2 19" xfId="1320" xr:uid="{00000000-0005-0000-0000-0000A3200000}"/>
    <cellStyle name="Feeder Field 4 2 2 19 2" xfId="14362" xr:uid="{00000000-0005-0000-0000-0000A4200000}"/>
    <cellStyle name="Feeder Field 4 2 2 19 2 2" xfId="14363" xr:uid="{00000000-0005-0000-0000-0000A5200000}"/>
    <cellStyle name="Feeder Field 4 2 2 19 2 3" xfId="14364" xr:uid="{00000000-0005-0000-0000-0000A6200000}"/>
    <cellStyle name="Feeder Field 4 2 2 19 2 4" xfId="14365" xr:uid="{00000000-0005-0000-0000-0000A7200000}"/>
    <cellStyle name="Feeder Field 4 2 2 19 3" xfId="14366" xr:uid="{00000000-0005-0000-0000-0000A8200000}"/>
    <cellStyle name="Feeder Field 4 2 2 19 4" xfId="14367" xr:uid="{00000000-0005-0000-0000-0000A9200000}"/>
    <cellStyle name="Feeder Field 4 2 2 2" xfId="1321" xr:uid="{00000000-0005-0000-0000-0000AA200000}"/>
    <cellStyle name="Feeder Field 4 2 2 2 2" xfId="14368" xr:uid="{00000000-0005-0000-0000-0000AB200000}"/>
    <cellStyle name="Feeder Field 4 2 2 2 2 2" xfId="14369" xr:uid="{00000000-0005-0000-0000-0000AC200000}"/>
    <cellStyle name="Feeder Field 4 2 2 2 2 3" xfId="14370" xr:uid="{00000000-0005-0000-0000-0000AD200000}"/>
    <cellStyle name="Feeder Field 4 2 2 2 2 4" xfId="14371" xr:uid="{00000000-0005-0000-0000-0000AE200000}"/>
    <cellStyle name="Feeder Field 4 2 2 2 3" xfId="14372" xr:uid="{00000000-0005-0000-0000-0000AF200000}"/>
    <cellStyle name="Feeder Field 4 2 2 2 4" xfId="14373" xr:uid="{00000000-0005-0000-0000-0000B0200000}"/>
    <cellStyle name="Feeder Field 4 2 2 20" xfId="1322" xr:uid="{00000000-0005-0000-0000-0000B1200000}"/>
    <cellStyle name="Feeder Field 4 2 2 20 2" xfId="14374" xr:uid="{00000000-0005-0000-0000-0000B2200000}"/>
    <cellStyle name="Feeder Field 4 2 2 20 2 2" xfId="14375" xr:uid="{00000000-0005-0000-0000-0000B3200000}"/>
    <cellStyle name="Feeder Field 4 2 2 20 2 3" xfId="14376" xr:uid="{00000000-0005-0000-0000-0000B4200000}"/>
    <cellStyle name="Feeder Field 4 2 2 20 2 4" xfId="14377" xr:uid="{00000000-0005-0000-0000-0000B5200000}"/>
    <cellStyle name="Feeder Field 4 2 2 20 3" xfId="14378" xr:uid="{00000000-0005-0000-0000-0000B6200000}"/>
    <cellStyle name="Feeder Field 4 2 2 20 4" xfId="14379" xr:uid="{00000000-0005-0000-0000-0000B7200000}"/>
    <cellStyle name="Feeder Field 4 2 2 21" xfId="1323" xr:uid="{00000000-0005-0000-0000-0000B8200000}"/>
    <cellStyle name="Feeder Field 4 2 2 21 2" xfId="14380" xr:uid="{00000000-0005-0000-0000-0000B9200000}"/>
    <cellStyle name="Feeder Field 4 2 2 21 2 2" xfId="14381" xr:uid="{00000000-0005-0000-0000-0000BA200000}"/>
    <cellStyle name="Feeder Field 4 2 2 21 2 3" xfId="14382" xr:uid="{00000000-0005-0000-0000-0000BB200000}"/>
    <cellStyle name="Feeder Field 4 2 2 21 2 4" xfId="14383" xr:uid="{00000000-0005-0000-0000-0000BC200000}"/>
    <cellStyle name="Feeder Field 4 2 2 21 3" xfId="14384" xr:uid="{00000000-0005-0000-0000-0000BD200000}"/>
    <cellStyle name="Feeder Field 4 2 2 21 4" xfId="14385" xr:uid="{00000000-0005-0000-0000-0000BE200000}"/>
    <cellStyle name="Feeder Field 4 2 2 22" xfId="1324" xr:uid="{00000000-0005-0000-0000-0000BF200000}"/>
    <cellStyle name="Feeder Field 4 2 2 22 2" xfId="14386" xr:uid="{00000000-0005-0000-0000-0000C0200000}"/>
    <cellStyle name="Feeder Field 4 2 2 22 2 2" xfId="14387" xr:uid="{00000000-0005-0000-0000-0000C1200000}"/>
    <cellStyle name="Feeder Field 4 2 2 22 2 3" xfId="14388" xr:uid="{00000000-0005-0000-0000-0000C2200000}"/>
    <cellStyle name="Feeder Field 4 2 2 22 2 4" xfId="14389" xr:uid="{00000000-0005-0000-0000-0000C3200000}"/>
    <cellStyle name="Feeder Field 4 2 2 22 3" xfId="14390" xr:uid="{00000000-0005-0000-0000-0000C4200000}"/>
    <cellStyle name="Feeder Field 4 2 2 22 4" xfId="14391" xr:uid="{00000000-0005-0000-0000-0000C5200000}"/>
    <cellStyle name="Feeder Field 4 2 2 23" xfId="1325" xr:uid="{00000000-0005-0000-0000-0000C6200000}"/>
    <cellStyle name="Feeder Field 4 2 2 23 2" xfId="14392" xr:uid="{00000000-0005-0000-0000-0000C7200000}"/>
    <cellStyle name="Feeder Field 4 2 2 23 2 2" xfId="14393" xr:uid="{00000000-0005-0000-0000-0000C8200000}"/>
    <cellStyle name="Feeder Field 4 2 2 23 2 3" xfId="14394" xr:uid="{00000000-0005-0000-0000-0000C9200000}"/>
    <cellStyle name="Feeder Field 4 2 2 23 2 4" xfId="14395" xr:uid="{00000000-0005-0000-0000-0000CA200000}"/>
    <cellStyle name="Feeder Field 4 2 2 23 3" xfId="14396" xr:uid="{00000000-0005-0000-0000-0000CB200000}"/>
    <cellStyle name="Feeder Field 4 2 2 23 4" xfId="14397" xr:uid="{00000000-0005-0000-0000-0000CC200000}"/>
    <cellStyle name="Feeder Field 4 2 2 24" xfId="1326" xr:uid="{00000000-0005-0000-0000-0000CD200000}"/>
    <cellStyle name="Feeder Field 4 2 2 24 2" xfId="14398" xr:uid="{00000000-0005-0000-0000-0000CE200000}"/>
    <cellStyle name="Feeder Field 4 2 2 24 2 2" xfId="14399" xr:uid="{00000000-0005-0000-0000-0000CF200000}"/>
    <cellStyle name="Feeder Field 4 2 2 24 2 3" xfId="14400" xr:uid="{00000000-0005-0000-0000-0000D0200000}"/>
    <cellStyle name="Feeder Field 4 2 2 24 2 4" xfId="14401" xr:uid="{00000000-0005-0000-0000-0000D1200000}"/>
    <cellStyle name="Feeder Field 4 2 2 24 3" xfId="14402" xr:uid="{00000000-0005-0000-0000-0000D2200000}"/>
    <cellStyle name="Feeder Field 4 2 2 24 4" xfId="14403" xr:uid="{00000000-0005-0000-0000-0000D3200000}"/>
    <cellStyle name="Feeder Field 4 2 2 25" xfId="1327" xr:uid="{00000000-0005-0000-0000-0000D4200000}"/>
    <cellStyle name="Feeder Field 4 2 2 25 2" xfId="14404" xr:uid="{00000000-0005-0000-0000-0000D5200000}"/>
    <cellStyle name="Feeder Field 4 2 2 25 2 2" xfId="14405" xr:uid="{00000000-0005-0000-0000-0000D6200000}"/>
    <cellStyle name="Feeder Field 4 2 2 25 2 3" xfId="14406" xr:uid="{00000000-0005-0000-0000-0000D7200000}"/>
    <cellStyle name="Feeder Field 4 2 2 25 2 4" xfId="14407" xr:uid="{00000000-0005-0000-0000-0000D8200000}"/>
    <cellStyle name="Feeder Field 4 2 2 25 3" xfId="14408" xr:uid="{00000000-0005-0000-0000-0000D9200000}"/>
    <cellStyle name="Feeder Field 4 2 2 25 4" xfId="14409" xr:uid="{00000000-0005-0000-0000-0000DA200000}"/>
    <cellStyle name="Feeder Field 4 2 2 26" xfId="1328" xr:uid="{00000000-0005-0000-0000-0000DB200000}"/>
    <cellStyle name="Feeder Field 4 2 2 26 2" xfId="14410" xr:uid="{00000000-0005-0000-0000-0000DC200000}"/>
    <cellStyle name="Feeder Field 4 2 2 26 2 2" xfId="14411" xr:uid="{00000000-0005-0000-0000-0000DD200000}"/>
    <cellStyle name="Feeder Field 4 2 2 26 2 3" xfId="14412" xr:uid="{00000000-0005-0000-0000-0000DE200000}"/>
    <cellStyle name="Feeder Field 4 2 2 26 2 4" xfId="14413" xr:uid="{00000000-0005-0000-0000-0000DF200000}"/>
    <cellStyle name="Feeder Field 4 2 2 26 3" xfId="14414" xr:uid="{00000000-0005-0000-0000-0000E0200000}"/>
    <cellStyle name="Feeder Field 4 2 2 26 4" xfId="14415" xr:uid="{00000000-0005-0000-0000-0000E1200000}"/>
    <cellStyle name="Feeder Field 4 2 2 27" xfId="1329" xr:uid="{00000000-0005-0000-0000-0000E2200000}"/>
    <cellStyle name="Feeder Field 4 2 2 27 2" xfId="14416" xr:uid="{00000000-0005-0000-0000-0000E3200000}"/>
    <cellStyle name="Feeder Field 4 2 2 27 2 2" xfId="14417" xr:uid="{00000000-0005-0000-0000-0000E4200000}"/>
    <cellStyle name="Feeder Field 4 2 2 27 2 3" xfId="14418" xr:uid="{00000000-0005-0000-0000-0000E5200000}"/>
    <cellStyle name="Feeder Field 4 2 2 27 2 4" xfId="14419" xr:uid="{00000000-0005-0000-0000-0000E6200000}"/>
    <cellStyle name="Feeder Field 4 2 2 27 3" xfId="14420" xr:uid="{00000000-0005-0000-0000-0000E7200000}"/>
    <cellStyle name="Feeder Field 4 2 2 27 4" xfId="14421" xr:uid="{00000000-0005-0000-0000-0000E8200000}"/>
    <cellStyle name="Feeder Field 4 2 2 28" xfId="1330" xr:uid="{00000000-0005-0000-0000-0000E9200000}"/>
    <cellStyle name="Feeder Field 4 2 2 28 2" xfId="14422" xr:uid="{00000000-0005-0000-0000-0000EA200000}"/>
    <cellStyle name="Feeder Field 4 2 2 28 2 2" xfId="14423" xr:uid="{00000000-0005-0000-0000-0000EB200000}"/>
    <cellStyle name="Feeder Field 4 2 2 28 2 3" xfId="14424" xr:uid="{00000000-0005-0000-0000-0000EC200000}"/>
    <cellStyle name="Feeder Field 4 2 2 28 2 4" xfId="14425" xr:uid="{00000000-0005-0000-0000-0000ED200000}"/>
    <cellStyle name="Feeder Field 4 2 2 28 3" xfId="14426" xr:uid="{00000000-0005-0000-0000-0000EE200000}"/>
    <cellStyle name="Feeder Field 4 2 2 28 4" xfId="14427" xr:uid="{00000000-0005-0000-0000-0000EF200000}"/>
    <cellStyle name="Feeder Field 4 2 2 29" xfId="1331" xr:uid="{00000000-0005-0000-0000-0000F0200000}"/>
    <cellStyle name="Feeder Field 4 2 2 29 2" xfId="14428" xr:uid="{00000000-0005-0000-0000-0000F1200000}"/>
    <cellStyle name="Feeder Field 4 2 2 29 2 2" xfId="14429" xr:uid="{00000000-0005-0000-0000-0000F2200000}"/>
    <cellStyle name="Feeder Field 4 2 2 29 2 3" xfId="14430" xr:uid="{00000000-0005-0000-0000-0000F3200000}"/>
    <cellStyle name="Feeder Field 4 2 2 29 2 4" xfId="14431" xr:uid="{00000000-0005-0000-0000-0000F4200000}"/>
    <cellStyle name="Feeder Field 4 2 2 29 3" xfId="14432" xr:uid="{00000000-0005-0000-0000-0000F5200000}"/>
    <cellStyle name="Feeder Field 4 2 2 29 4" xfId="14433" xr:uid="{00000000-0005-0000-0000-0000F6200000}"/>
    <cellStyle name="Feeder Field 4 2 2 3" xfId="1332" xr:uid="{00000000-0005-0000-0000-0000F7200000}"/>
    <cellStyle name="Feeder Field 4 2 2 3 2" xfId="14434" xr:uid="{00000000-0005-0000-0000-0000F8200000}"/>
    <cellStyle name="Feeder Field 4 2 2 3 2 2" xfId="14435" xr:uid="{00000000-0005-0000-0000-0000F9200000}"/>
    <cellStyle name="Feeder Field 4 2 2 3 2 3" xfId="14436" xr:uid="{00000000-0005-0000-0000-0000FA200000}"/>
    <cellStyle name="Feeder Field 4 2 2 3 2 4" xfId="14437" xr:uid="{00000000-0005-0000-0000-0000FB200000}"/>
    <cellStyle name="Feeder Field 4 2 2 3 3" xfId="14438" xr:uid="{00000000-0005-0000-0000-0000FC200000}"/>
    <cellStyle name="Feeder Field 4 2 2 3 4" xfId="14439" xr:uid="{00000000-0005-0000-0000-0000FD200000}"/>
    <cellStyle name="Feeder Field 4 2 2 30" xfId="1333" xr:uid="{00000000-0005-0000-0000-0000FE200000}"/>
    <cellStyle name="Feeder Field 4 2 2 30 2" xfId="14440" xr:uid="{00000000-0005-0000-0000-0000FF200000}"/>
    <cellStyle name="Feeder Field 4 2 2 30 2 2" xfId="14441" xr:uid="{00000000-0005-0000-0000-000000210000}"/>
    <cellStyle name="Feeder Field 4 2 2 30 2 3" xfId="14442" xr:uid="{00000000-0005-0000-0000-000001210000}"/>
    <cellStyle name="Feeder Field 4 2 2 30 2 4" xfId="14443" xr:uid="{00000000-0005-0000-0000-000002210000}"/>
    <cellStyle name="Feeder Field 4 2 2 30 3" xfId="14444" xr:uid="{00000000-0005-0000-0000-000003210000}"/>
    <cellStyle name="Feeder Field 4 2 2 30 4" xfId="14445" xr:uid="{00000000-0005-0000-0000-000004210000}"/>
    <cellStyle name="Feeder Field 4 2 2 31" xfId="1334" xr:uid="{00000000-0005-0000-0000-000005210000}"/>
    <cellStyle name="Feeder Field 4 2 2 31 2" xfId="14446" xr:uid="{00000000-0005-0000-0000-000006210000}"/>
    <cellStyle name="Feeder Field 4 2 2 31 2 2" xfId="14447" xr:uid="{00000000-0005-0000-0000-000007210000}"/>
    <cellStyle name="Feeder Field 4 2 2 31 2 3" xfId="14448" xr:uid="{00000000-0005-0000-0000-000008210000}"/>
    <cellStyle name="Feeder Field 4 2 2 31 2 4" xfId="14449" xr:uid="{00000000-0005-0000-0000-000009210000}"/>
    <cellStyle name="Feeder Field 4 2 2 31 3" xfId="14450" xr:uid="{00000000-0005-0000-0000-00000A210000}"/>
    <cellStyle name="Feeder Field 4 2 2 31 4" xfId="14451" xr:uid="{00000000-0005-0000-0000-00000B210000}"/>
    <cellStyle name="Feeder Field 4 2 2 32" xfId="1335" xr:uid="{00000000-0005-0000-0000-00000C210000}"/>
    <cellStyle name="Feeder Field 4 2 2 32 2" xfId="14452" xr:uid="{00000000-0005-0000-0000-00000D210000}"/>
    <cellStyle name="Feeder Field 4 2 2 32 2 2" xfId="14453" xr:uid="{00000000-0005-0000-0000-00000E210000}"/>
    <cellStyle name="Feeder Field 4 2 2 32 2 3" xfId="14454" xr:uid="{00000000-0005-0000-0000-00000F210000}"/>
    <cellStyle name="Feeder Field 4 2 2 32 2 4" xfId="14455" xr:uid="{00000000-0005-0000-0000-000010210000}"/>
    <cellStyle name="Feeder Field 4 2 2 32 3" xfId="14456" xr:uid="{00000000-0005-0000-0000-000011210000}"/>
    <cellStyle name="Feeder Field 4 2 2 32 4" xfId="14457" xr:uid="{00000000-0005-0000-0000-000012210000}"/>
    <cellStyle name="Feeder Field 4 2 2 33" xfId="1336" xr:uid="{00000000-0005-0000-0000-000013210000}"/>
    <cellStyle name="Feeder Field 4 2 2 33 2" xfId="14458" xr:uid="{00000000-0005-0000-0000-000014210000}"/>
    <cellStyle name="Feeder Field 4 2 2 33 2 2" xfId="14459" xr:uid="{00000000-0005-0000-0000-000015210000}"/>
    <cellStyle name="Feeder Field 4 2 2 33 2 3" xfId="14460" xr:uid="{00000000-0005-0000-0000-000016210000}"/>
    <cellStyle name="Feeder Field 4 2 2 33 2 4" xfId="14461" xr:uid="{00000000-0005-0000-0000-000017210000}"/>
    <cellStyle name="Feeder Field 4 2 2 33 3" xfId="14462" xr:uid="{00000000-0005-0000-0000-000018210000}"/>
    <cellStyle name="Feeder Field 4 2 2 33 4" xfId="14463" xr:uid="{00000000-0005-0000-0000-000019210000}"/>
    <cellStyle name="Feeder Field 4 2 2 34" xfId="1337" xr:uid="{00000000-0005-0000-0000-00001A210000}"/>
    <cellStyle name="Feeder Field 4 2 2 34 2" xfId="14464" xr:uid="{00000000-0005-0000-0000-00001B210000}"/>
    <cellStyle name="Feeder Field 4 2 2 34 2 2" xfId="14465" xr:uid="{00000000-0005-0000-0000-00001C210000}"/>
    <cellStyle name="Feeder Field 4 2 2 34 2 3" xfId="14466" xr:uid="{00000000-0005-0000-0000-00001D210000}"/>
    <cellStyle name="Feeder Field 4 2 2 34 2 4" xfId="14467" xr:uid="{00000000-0005-0000-0000-00001E210000}"/>
    <cellStyle name="Feeder Field 4 2 2 34 3" xfId="14468" xr:uid="{00000000-0005-0000-0000-00001F210000}"/>
    <cellStyle name="Feeder Field 4 2 2 34 4" xfId="14469" xr:uid="{00000000-0005-0000-0000-000020210000}"/>
    <cellStyle name="Feeder Field 4 2 2 35" xfId="1338" xr:uid="{00000000-0005-0000-0000-000021210000}"/>
    <cellStyle name="Feeder Field 4 2 2 35 2" xfId="14470" xr:uid="{00000000-0005-0000-0000-000022210000}"/>
    <cellStyle name="Feeder Field 4 2 2 35 2 2" xfId="14471" xr:uid="{00000000-0005-0000-0000-000023210000}"/>
    <cellStyle name="Feeder Field 4 2 2 35 2 3" xfId="14472" xr:uid="{00000000-0005-0000-0000-000024210000}"/>
    <cellStyle name="Feeder Field 4 2 2 35 2 4" xfId="14473" xr:uid="{00000000-0005-0000-0000-000025210000}"/>
    <cellStyle name="Feeder Field 4 2 2 35 3" xfId="14474" xr:uid="{00000000-0005-0000-0000-000026210000}"/>
    <cellStyle name="Feeder Field 4 2 2 35 4" xfId="14475" xr:uid="{00000000-0005-0000-0000-000027210000}"/>
    <cellStyle name="Feeder Field 4 2 2 36" xfId="1339" xr:uid="{00000000-0005-0000-0000-000028210000}"/>
    <cellStyle name="Feeder Field 4 2 2 36 2" xfId="14476" xr:uid="{00000000-0005-0000-0000-000029210000}"/>
    <cellStyle name="Feeder Field 4 2 2 36 2 2" xfId="14477" xr:uid="{00000000-0005-0000-0000-00002A210000}"/>
    <cellStyle name="Feeder Field 4 2 2 36 2 3" xfId="14478" xr:uid="{00000000-0005-0000-0000-00002B210000}"/>
    <cellStyle name="Feeder Field 4 2 2 36 2 4" xfId="14479" xr:uid="{00000000-0005-0000-0000-00002C210000}"/>
    <cellStyle name="Feeder Field 4 2 2 36 3" xfId="14480" xr:uid="{00000000-0005-0000-0000-00002D210000}"/>
    <cellStyle name="Feeder Field 4 2 2 36 4" xfId="14481" xr:uid="{00000000-0005-0000-0000-00002E210000}"/>
    <cellStyle name="Feeder Field 4 2 2 37" xfId="1340" xr:uid="{00000000-0005-0000-0000-00002F210000}"/>
    <cellStyle name="Feeder Field 4 2 2 37 2" xfId="14482" xr:uid="{00000000-0005-0000-0000-000030210000}"/>
    <cellStyle name="Feeder Field 4 2 2 37 2 2" xfId="14483" xr:uid="{00000000-0005-0000-0000-000031210000}"/>
    <cellStyle name="Feeder Field 4 2 2 37 2 3" xfId="14484" xr:uid="{00000000-0005-0000-0000-000032210000}"/>
    <cellStyle name="Feeder Field 4 2 2 37 2 4" xfId="14485" xr:uid="{00000000-0005-0000-0000-000033210000}"/>
    <cellStyle name="Feeder Field 4 2 2 37 3" xfId="14486" xr:uid="{00000000-0005-0000-0000-000034210000}"/>
    <cellStyle name="Feeder Field 4 2 2 37 4" xfId="14487" xr:uid="{00000000-0005-0000-0000-000035210000}"/>
    <cellStyle name="Feeder Field 4 2 2 38" xfId="1341" xr:uid="{00000000-0005-0000-0000-000036210000}"/>
    <cellStyle name="Feeder Field 4 2 2 38 2" xfId="14488" xr:uid="{00000000-0005-0000-0000-000037210000}"/>
    <cellStyle name="Feeder Field 4 2 2 38 2 2" xfId="14489" xr:uid="{00000000-0005-0000-0000-000038210000}"/>
    <cellStyle name="Feeder Field 4 2 2 38 2 3" xfId="14490" xr:uid="{00000000-0005-0000-0000-000039210000}"/>
    <cellStyle name="Feeder Field 4 2 2 38 2 4" xfId="14491" xr:uid="{00000000-0005-0000-0000-00003A210000}"/>
    <cellStyle name="Feeder Field 4 2 2 38 3" xfId="14492" xr:uid="{00000000-0005-0000-0000-00003B210000}"/>
    <cellStyle name="Feeder Field 4 2 2 38 4" xfId="14493" xr:uid="{00000000-0005-0000-0000-00003C210000}"/>
    <cellStyle name="Feeder Field 4 2 2 39" xfId="1342" xr:uid="{00000000-0005-0000-0000-00003D210000}"/>
    <cellStyle name="Feeder Field 4 2 2 39 2" xfId="14494" xr:uid="{00000000-0005-0000-0000-00003E210000}"/>
    <cellStyle name="Feeder Field 4 2 2 39 2 2" xfId="14495" xr:uid="{00000000-0005-0000-0000-00003F210000}"/>
    <cellStyle name="Feeder Field 4 2 2 39 2 3" xfId="14496" xr:uid="{00000000-0005-0000-0000-000040210000}"/>
    <cellStyle name="Feeder Field 4 2 2 39 2 4" xfId="14497" xr:uid="{00000000-0005-0000-0000-000041210000}"/>
    <cellStyle name="Feeder Field 4 2 2 39 3" xfId="14498" xr:uid="{00000000-0005-0000-0000-000042210000}"/>
    <cellStyle name="Feeder Field 4 2 2 39 4" xfId="14499" xr:uid="{00000000-0005-0000-0000-000043210000}"/>
    <cellStyle name="Feeder Field 4 2 2 4" xfId="1343" xr:uid="{00000000-0005-0000-0000-000044210000}"/>
    <cellStyle name="Feeder Field 4 2 2 4 2" xfId="14500" xr:uid="{00000000-0005-0000-0000-000045210000}"/>
    <cellStyle name="Feeder Field 4 2 2 4 2 2" xfId="14501" xr:uid="{00000000-0005-0000-0000-000046210000}"/>
    <cellStyle name="Feeder Field 4 2 2 4 2 3" xfId="14502" xr:uid="{00000000-0005-0000-0000-000047210000}"/>
    <cellStyle name="Feeder Field 4 2 2 4 2 4" xfId="14503" xr:uid="{00000000-0005-0000-0000-000048210000}"/>
    <cellStyle name="Feeder Field 4 2 2 4 3" xfId="14504" xr:uid="{00000000-0005-0000-0000-000049210000}"/>
    <cellStyle name="Feeder Field 4 2 2 4 4" xfId="14505" xr:uid="{00000000-0005-0000-0000-00004A210000}"/>
    <cellStyle name="Feeder Field 4 2 2 40" xfId="1344" xr:uid="{00000000-0005-0000-0000-00004B210000}"/>
    <cellStyle name="Feeder Field 4 2 2 40 2" xfId="14506" xr:uid="{00000000-0005-0000-0000-00004C210000}"/>
    <cellStyle name="Feeder Field 4 2 2 40 2 2" xfId="14507" xr:uid="{00000000-0005-0000-0000-00004D210000}"/>
    <cellStyle name="Feeder Field 4 2 2 40 2 3" xfId="14508" xr:uid="{00000000-0005-0000-0000-00004E210000}"/>
    <cellStyle name="Feeder Field 4 2 2 40 2 4" xfId="14509" xr:uid="{00000000-0005-0000-0000-00004F210000}"/>
    <cellStyle name="Feeder Field 4 2 2 40 3" xfId="14510" xr:uid="{00000000-0005-0000-0000-000050210000}"/>
    <cellStyle name="Feeder Field 4 2 2 40 4" xfId="14511" xr:uid="{00000000-0005-0000-0000-000051210000}"/>
    <cellStyle name="Feeder Field 4 2 2 41" xfId="1345" xr:uid="{00000000-0005-0000-0000-000052210000}"/>
    <cellStyle name="Feeder Field 4 2 2 41 2" xfId="14512" xr:uid="{00000000-0005-0000-0000-000053210000}"/>
    <cellStyle name="Feeder Field 4 2 2 41 2 2" xfId="14513" xr:uid="{00000000-0005-0000-0000-000054210000}"/>
    <cellStyle name="Feeder Field 4 2 2 41 2 3" xfId="14514" xr:uid="{00000000-0005-0000-0000-000055210000}"/>
    <cellStyle name="Feeder Field 4 2 2 41 2 4" xfId="14515" xr:uid="{00000000-0005-0000-0000-000056210000}"/>
    <cellStyle name="Feeder Field 4 2 2 41 3" xfId="14516" xr:uid="{00000000-0005-0000-0000-000057210000}"/>
    <cellStyle name="Feeder Field 4 2 2 41 4" xfId="14517" xr:uid="{00000000-0005-0000-0000-000058210000}"/>
    <cellStyle name="Feeder Field 4 2 2 42" xfId="1346" xr:uid="{00000000-0005-0000-0000-000059210000}"/>
    <cellStyle name="Feeder Field 4 2 2 42 2" xfId="14518" xr:uid="{00000000-0005-0000-0000-00005A210000}"/>
    <cellStyle name="Feeder Field 4 2 2 42 2 2" xfId="14519" xr:uid="{00000000-0005-0000-0000-00005B210000}"/>
    <cellStyle name="Feeder Field 4 2 2 42 2 3" xfId="14520" xr:uid="{00000000-0005-0000-0000-00005C210000}"/>
    <cellStyle name="Feeder Field 4 2 2 42 2 4" xfId="14521" xr:uid="{00000000-0005-0000-0000-00005D210000}"/>
    <cellStyle name="Feeder Field 4 2 2 42 3" xfId="14522" xr:uid="{00000000-0005-0000-0000-00005E210000}"/>
    <cellStyle name="Feeder Field 4 2 2 42 4" xfId="14523" xr:uid="{00000000-0005-0000-0000-00005F210000}"/>
    <cellStyle name="Feeder Field 4 2 2 43" xfId="1347" xr:uid="{00000000-0005-0000-0000-000060210000}"/>
    <cellStyle name="Feeder Field 4 2 2 43 2" xfId="14524" xr:uid="{00000000-0005-0000-0000-000061210000}"/>
    <cellStyle name="Feeder Field 4 2 2 43 2 2" xfId="14525" xr:uid="{00000000-0005-0000-0000-000062210000}"/>
    <cellStyle name="Feeder Field 4 2 2 43 2 3" xfId="14526" xr:uid="{00000000-0005-0000-0000-000063210000}"/>
    <cellStyle name="Feeder Field 4 2 2 43 2 4" xfId="14527" xr:uid="{00000000-0005-0000-0000-000064210000}"/>
    <cellStyle name="Feeder Field 4 2 2 43 3" xfId="14528" xr:uid="{00000000-0005-0000-0000-000065210000}"/>
    <cellStyle name="Feeder Field 4 2 2 43 4" xfId="14529" xr:uid="{00000000-0005-0000-0000-000066210000}"/>
    <cellStyle name="Feeder Field 4 2 2 44" xfId="1348" xr:uid="{00000000-0005-0000-0000-000067210000}"/>
    <cellStyle name="Feeder Field 4 2 2 44 2" xfId="14530" xr:uid="{00000000-0005-0000-0000-000068210000}"/>
    <cellStyle name="Feeder Field 4 2 2 44 2 2" xfId="14531" xr:uid="{00000000-0005-0000-0000-000069210000}"/>
    <cellStyle name="Feeder Field 4 2 2 44 2 3" xfId="14532" xr:uid="{00000000-0005-0000-0000-00006A210000}"/>
    <cellStyle name="Feeder Field 4 2 2 44 2 4" xfId="14533" xr:uid="{00000000-0005-0000-0000-00006B210000}"/>
    <cellStyle name="Feeder Field 4 2 2 44 3" xfId="14534" xr:uid="{00000000-0005-0000-0000-00006C210000}"/>
    <cellStyle name="Feeder Field 4 2 2 44 4" xfId="14535" xr:uid="{00000000-0005-0000-0000-00006D210000}"/>
    <cellStyle name="Feeder Field 4 2 2 45" xfId="14536" xr:uid="{00000000-0005-0000-0000-00006E210000}"/>
    <cellStyle name="Feeder Field 4 2 2 45 2" xfId="14537" xr:uid="{00000000-0005-0000-0000-00006F210000}"/>
    <cellStyle name="Feeder Field 4 2 2 45 3" xfId="14538" xr:uid="{00000000-0005-0000-0000-000070210000}"/>
    <cellStyle name="Feeder Field 4 2 2 45 4" xfId="14539" xr:uid="{00000000-0005-0000-0000-000071210000}"/>
    <cellStyle name="Feeder Field 4 2 2 46" xfId="14540" xr:uid="{00000000-0005-0000-0000-000072210000}"/>
    <cellStyle name="Feeder Field 4 2 2 46 2" xfId="14541" xr:uid="{00000000-0005-0000-0000-000073210000}"/>
    <cellStyle name="Feeder Field 4 2 2 46 3" xfId="14542" xr:uid="{00000000-0005-0000-0000-000074210000}"/>
    <cellStyle name="Feeder Field 4 2 2 46 4" xfId="14543" xr:uid="{00000000-0005-0000-0000-000075210000}"/>
    <cellStyle name="Feeder Field 4 2 2 47" xfId="14544" xr:uid="{00000000-0005-0000-0000-000076210000}"/>
    <cellStyle name="Feeder Field 4 2 2 48" xfId="14545" xr:uid="{00000000-0005-0000-0000-000077210000}"/>
    <cellStyle name="Feeder Field 4 2 2 5" xfId="1349" xr:uid="{00000000-0005-0000-0000-000078210000}"/>
    <cellStyle name="Feeder Field 4 2 2 5 2" xfId="14546" xr:uid="{00000000-0005-0000-0000-000079210000}"/>
    <cellStyle name="Feeder Field 4 2 2 5 2 2" xfId="14547" xr:uid="{00000000-0005-0000-0000-00007A210000}"/>
    <cellStyle name="Feeder Field 4 2 2 5 2 3" xfId="14548" xr:uid="{00000000-0005-0000-0000-00007B210000}"/>
    <cellStyle name="Feeder Field 4 2 2 5 2 4" xfId="14549" xr:uid="{00000000-0005-0000-0000-00007C210000}"/>
    <cellStyle name="Feeder Field 4 2 2 5 3" xfId="14550" xr:uid="{00000000-0005-0000-0000-00007D210000}"/>
    <cellStyle name="Feeder Field 4 2 2 5 4" xfId="14551" xr:uid="{00000000-0005-0000-0000-00007E210000}"/>
    <cellStyle name="Feeder Field 4 2 2 6" xfId="1350" xr:uid="{00000000-0005-0000-0000-00007F210000}"/>
    <cellStyle name="Feeder Field 4 2 2 6 2" xfId="14552" xr:uid="{00000000-0005-0000-0000-000080210000}"/>
    <cellStyle name="Feeder Field 4 2 2 6 2 2" xfId="14553" xr:uid="{00000000-0005-0000-0000-000081210000}"/>
    <cellStyle name="Feeder Field 4 2 2 6 2 3" xfId="14554" xr:uid="{00000000-0005-0000-0000-000082210000}"/>
    <cellStyle name="Feeder Field 4 2 2 6 2 4" xfId="14555" xr:uid="{00000000-0005-0000-0000-000083210000}"/>
    <cellStyle name="Feeder Field 4 2 2 6 3" xfId="14556" xr:uid="{00000000-0005-0000-0000-000084210000}"/>
    <cellStyle name="Feeder Field 4 2 2 6 4" xfId="14557" xr:uid="{00000000-0005-0000-0000-000085210000}"/>
    <cellStyle name="Feeder Field 4 2 2 7" xfId="1351" xr:uid="{00000000-0005-0000-0000-000086210000}"/>
    <cellStyle name="Feeder Field 4 2 2 7 2" xfId="14558" xr:uid="{00000000-0005-0000-0000-000087210000}"/>
    <cellStyle name="Feeder Field 4 2 2 7 2 2" xfId="14559" xr:uid="{00000000-0005-0000-0000-000088210000}"/>
    <cellStyle name="Feeder Field 4 2 2 7 2 3" xfId="14560" xr:uid="{00000000-0005-0000-0000-000089210000}"/>
    <cellStyle name="Feeder Field 4 2 2 7 2 4" xfId="14561" xr:uid="{00000000-0005-0000-0000-00008A210000}"/>
    <cellStyle name="Feeder Field 4 2 2 7 3" xfId="14562" xr:uid="{00000000-0005-0000-0000-00008B210000}"/>
    <cellStyle name="Feeder Field 4 2 2 7 4" xfId="14563" xr:uid="{00000000-0005-0000-0000-00008C210000}"/>
    <cellStyle name="Feeder Field 4 2 2 8" xfId="1352" xr:uid="{00000000-0005-0000-0000-00008D210000}"/>
    <cellStyle name="Feeder Field 4 2 2 8 2" xfId="14564" xr:uid="{00000000-0005-0000-0000-00008E210000}"/>
    <cellStyle name="Feeder Field 4 2 2 8 2 2" xfId="14565" xr:uid="{00000000-0005-0000-0000-00008F210000}"/>
    <cellStyle name="Feeder Field 4 2 2 8 2 3" xfId="14566" xr:uid="{00000000-0005-0000-0000-000090210000}"/>
    <cellStyle name="Feeder Field 4 2 2 8 2 4" xfId="14567" xr:uid="{00000000-0005-0000-0000-000091210000}"/>
    <cellStyle name="Feeder Field 4 2 2 8 3" xfId="14568" xr:uid="{00000000-0005-0000-0000-000092210000}"/>
    <cellStyle name="Feeder Field 4 2 2 8 4" xfId="14569" xr:uid="{00000000-0005-0000-0000-000093210000}"/>
    <cellStyle name="Feeder Field 4 2 2 9" xfId="1353" xr:uid="{00000000-0005-0000-0000-000094210000}"/>
    <cellStyle name="Feeder Field 4 2 2 9 2" xfId="14570" xr:uid="{00000000-0005-0000-0000-000095210000}"/>
    <cellStyle name="Feeder Field 4 2 2 9 2 2" xfId="14571" xr:uid="{00000000-0005-0000-0000-000096210000}"/>
    <cellStyle name="Feeder Field 4 2 2 9 2 3" xfId="14572" xr:uid="{00000000-0005-0000-0000-000097210000}"/>
    <cellStyle name="Feeder Field 4 2 2 9 2 4" xfId="14573" xr:uid="{00000000-0005-0000-0000-000098210000}"/>
    <cellStyle name="Feeder Field 4 2 2 9 3" xfId="14574" xr:uid="{00000000-0005-0000-0000-000099210000}"/>
    <cellStyle name="Feeder Field 4 2 2 9 4" xfId="14575" xr:uid="{00000000-0005-0000-0000-00009A210000}"/>
    <cellStyle name="Feeder Field 4 2 20" xfId="1354" xr:uid="{00000000-0005-0000-0000-00009B210000}"/>
    <cellStyle name="Feeder Field 4 2 20 2" xfId="14576" xr:uid="{00000000-0005-0000-0000-00009C210000}"/>
    <cellStyle name="Feeder Field 4 2 20 2 2" xfId="14577" xr:uid="{00000000-0005-0000-0000-00009D210000}"/>
    <cellStyle name="Feeder Field 4 2 20 2 3" xfId="14578" xr:uid="{00000000-0005-0000-0000-00009E210000}"/>
    <cellStyle name="Feeder Field 4 2 20 2 4" xfId="14579" xr:uid="{00000000-0005-0000-0000-00009F210000}"/>
    <cellStyle name="Feeder Field 4 2 20 3" xfId="14580" xr:uid="{00000000-0005-0000-0000-0000A0210000}"/>
    <cellStyle name="Feeder Field 4 2 20 4" xfId="14581" xr:uid="{00000000-0005-0000-0000-0000A1210000}"/>
    <cellStyle name="Feeder Field 4 2 21" xfId="1355" xr:uid="{00000000-0005-0000-0000-0000A2210000}"/>
    <cellStyle name="Feeder Field 4 2 21 2" xfId="14582" xr:uid="{00000000-0005-0000-0000-0000A3210000}"/>
    <cellStyle name="Feeder Field 4 2 21 2 2" xfId="14583" xr:uid="{00000000-0005-0000-0000-0000A4210000}"/>
    <cellStyle name="Feeder Field 4 2 21 2 3" xfId="14584" xr:uid="{00000000-0005-0000-0000-0000A5210000}"/>
    <cellStyle name="Feeder Field 4 2 21 2 4" xfId="14585" xr:uid="{00000000-0005-0000-0000-0000A6210000}"/>
    <cellStyle name="Feeder Field 4 2 21 3" xfId="14586" xr:uid="{00000000-0005-0000-0000-0000A7210000}"/>
    <cellStyle name="Feeder Field 4 2 21 4" xfId="14587" xr:uid="{00000000-0005-0000-0000-0000A8210000}"/>
    <cellStyle name="Feeder Field 4 2 22" xfId="1356" xr:uid="{00000000-0005-0000-0000-0000A9210000}"/>
    <cellStyle name="Feeder Field 4 2 22 2" xfId="14588" xr:uid="{00000000-0005-0000-0000-0000AA210000}"/>
    <cellStyle name="Feeder Field 4 2 22 2 2" xfId="14589" xr:uid="{00000000-0005-0000-0000-0000AB210000}"/>
    <cellStyle name="Feeder Field 4 2 22 2 3" xfId="14590" xr:uid="{00000000-0005-0000-0000-0000AC210000}"/>
    <cellStyle name="Feeder Field 4 2 22 2 4" xfId="14591" xr:uid="{00000000-0005-0000-0000-0000AD210000}"/>
    <cellStyle name="Feeder Field 4 2 22 3" xfId="14592" xr:uid="{00000000-0005-0000-0000-0000AE210000}"/>
    <cellStyle name="Feeder Field 4 2 22 4" xfId="14593" xr:uid="{00000000-0005-0000-0000-0000AF210000}"/>
    <cellStyle name="Feeder Field 4 2 23" xfId="1357" xr:uid="{00000000-0005-0000-0000-0000B0210000}"/>
    <cellStyle name="Feeder Field 4 2 23 2" xfId="14594" xr:uid="{00000000-0005-0000-0000-0000B1210000}"/>
    <cellStyle name="Feeder Field 4 2 23 2 2" xfId="14595" xr:uid="{00000000-0005-0000-0000-0000B2210000}"/>
    <cellStyle name="Feeder Field 4 2 23 2 3" xfId="14596" xr:uid="{00000000-0005-0000-0000-0000B3210000}"/>
    <cellStyle name="Feeder Field 4 2 23 2 4" xfId="14597" xr:uid="{00000000-0005-0000-0000-0000B4210000}"/>
    <cellStyle name="Feeder Field 4 2 23 3" xfId="14598" xr:uid="{00000000-0005-0000-0000-0000B5210000}"/>
    <cellStyle name="Feeder Field 4 2 23 4" xfId="14599" xr:uid="{00000000-0005-0000-0000-0000B6210000}"/>
    <cellStyle name="Feeder Field 4 2 24" xfId="1358" xr:uid="{00000000-0005-0000-0000-0000B7210000}"/>
    <cellStyle name="Feeder Field 4 2 24 2" xfId="14600" xr:uid="{00000000-0005-0000-0000-0000B8210000}"/>
    <cellStyle name="Feeder Field 4 2 24 2 2" xfId="14601" xr:uid="{00000000-0005-0000-0000-0000B9210000}"/>
    <cellStyle name="Feeder Field 4 2 24 2 3" xfId="14602" xr:uid="{00000000-0005-0000-0000-0000BA210000}"/>
    <cellStyle name="Feeder Field 4 2 24 2 4" xfId="14603" xr:uid="{00000000-0005-0000-0000-0000BB210000}"/>
    <cellStyle name="Feeder Field 4 2 24 3" xfId="14604" xr:uid="{00000000-0005-0000-0000-0000BC210000}"/>
    <cellStyle name="Feeder Field 4 2 24 4" xfId="14605" xr:uid="{00000000-0005-0000-0000-0000BD210000}"/>
    <cellStyle name="Feeder Field 4 2 25" xfId="1359" xr:uid="{00000000-0005-0000-0000-0000BE210000}"/>
    <cellStyle name="Feeder Field 4 2 25 2" xfId="14606" xr:uid="{00000000-0005-0000-0000-0000BF210000}"/>
    <cellStyle name="Feeder Field 4 2 25 2 2" xfId="14607" xr:uid="{00000000-0005-0000-0000-0000C0210000}"/>
    <cellStyle name="Feeder Field 4 2 25 2 3" xfId="14608" xr:uid="{00000000-0005-0000-0000-0000C1210000}"/>
    <cellStyle name="Feeder Field 4 2 25 2 4" xfId="14609" xr:uid="{00000000-0005-0000-0000-0000C2210000}"/>
    <cellStyle name="Feeder Field 4 2 25 3" xfId="14610" xr:uid="{00000000-0005-0000-0000-0000C3210000}"/>
    <cellStyle name="Feeder Field 4 2 25 4" xfId="14611" xr:uid="{00000000-0005-0000-0000-0000C4210000}"/>
    <cellStyle name="Feeder Field 4 2 26" xfId="1360" xr:uid="{00000000-0005-0000-0000-0000C5210000}"/>
    <cellStyle name="Feeder Field 4 2 26 2" xfId="14612" xr:uid="{00000000-0005-0000-0000-0000C6210000}"/>
    <cellStyle name="Feeder Field 4 2 26 2 2" xfId="14613" xr:uid="{00000000-0005-0000-0000-0000C7210000}"/>
    <cellStyle name="Feeder Field 4 2 26 2 3" xfId="14614" xr:uid="{00000000-0005-0000-0000-0000C8210000}"/>
    <cellStyle name="Feeder Field 4 2 26 2 4" xfId="14615" xr:uid="{00000000-0005-0000-0000-0000C9210000}"/>
    <cellStyle name="Feeder Field 4 2 26 3" xfId="14616" xr:uid="{00000000-0005-0000-0000-0000CA210000}"/>
    <cellStyle name="Feeder Field 4 2 26 4" xfId="14617" xr:uid="{00000000-0005-0000-0000-0000CB210000}"/>
    <cellStyle name="Feeder Field 4 2 27" xfId="1361" xr:uid="{00000000-0005-0000-0000-0000CC210000}"/>
    <cellStyle name="Feeder Field 4 2 27 2" xfId="14618" xr:uid="{00000000-0005-0000-0000-0000CD210000}"/>
    <cellStyle name="Feeder Field 4 2 27 2 2" xfId="14619" xr:uid="{00000000-0005-0000-0000-0000CE210000}"/>
    <cellStyle name="Feeder Field 4 2 27 2 3" xfId="14620" xr:uid="{00000000-0005-0000-0000-0000CF210000}"/>
    <cellStyle name="Feeder Field 4 2 27 2 4" xfId="14621" xr:uid="{00000000-0005-0000-0000-0000D0210000}"/>
    <cellStyle name="Feeder Field 4 2 27 3" xfId="14622" xr:uid="{00000000-0005-0000-0000-0000D1210000}"/>
    <cellStyle name="Feeder Field 4 2 27 4" xfId="14623" xr:uid="{00000000-0005-0000-0000-0000D2210000}"/>
    <cellStyle name="Feeder Field 4 2 28" xfId="1362" xr:uid="{00000000-0005-0000-0000-0000D3210000}"/>
    <cellStyle name="Feeder Field 4 2 28 2" xfId="14624" xr:uid="{00000000-0005-0000-0000-0000D4210000}"/>
    <cellStyle name="Feeder Field 4 2 28 2 2" xfId="14625" xr:uid="{00000000-0005-0000-0000-0000D5210000}"/>
    <cellStyle name="Feeder Field 4 2 28 2 3" xfId="14626" xr:uid="{00000000-0005-0000-0000-0000D6210000}"/>
    <cellStyle name="Feeder Field 4 2 28 2 4" xfId="14627" xr:uid="{00000000-0005-0000-0000-0000D7210000}"/>
    <cellStyle name="Feeder Field 4 2 28 3" xfId="14628" xr:uid="{00000000-0005-0000-0000-0000D8210000}"/>
    <cellStyle name="Feeder Field 4 2 28 4" xfId="14629" xr:uid="{00000000-0005-0000-0000-0000D9210000}"/>
    <cellStyle name="Feeder Field 4 2 29" xfId="1363" xr:uid="{00000000-0005-0000-0000-0000DA210000}"/>
    <cellStyle name="Feeder Field 4 2 29 2" xfId="14630" xr:uid="{00000000-0005-0000-0000-0000DB210000}"/>
    <cellStyle name="Feeder Field 4 2 29 2 2" xfId="14631" xr:uid="{00000000-0005-0000-0000-0000DC210000}"/>
    <cellStyle name="Feeder Field 4 2 29 2 3" xfId="14632" xr:uid="{00000000-0005-0000-0000-0000DD210000}"/>
    <cellStyle name="Feeder Field 4 2 29 2 4" xfId="14633" xr:uid="{00000000-0005-0000-0000-0000DE210000}"/>
    <cellStyle name="Feeder Field 4 2 29 3" xfId="14634" xr:uid="{00000000-0005-0000-0000-0000DF210000}"/>
    <cellStyle name="Feeder Field 4 2 29 4" xfId="14635" xr:uid="{00000000-0005-0000-0000-0000E0210000}"/>
    <cellStyle name="Feeder Field 4 2 3" xfId="1364" xr:uid="{00000000-0005-0000-0000-0000E1210000}"/>
    <cellStyle name="Feeder Field 4 2 3 2" xfId="14636" xr:uid="{00000000-0005-0000-0000-0000E2210000}"/>
    <cellStyle name="Feeder Field 4 2 3 2 2" xfId="14637" xr:uid="{00000000-0005-0000-0000-0000E3210000}"/>
    <cellStyle name="Feeder Field 4 2 3 2 3" xfId="14638" xr:uid="{00000000-0005-0000-0000-0000E4210000}"/>
    <cellStyle name="Feeder Field 4 2 3 2 4" xfId="14639" xr:uid="{00000000-0005-0000-0000-0000E5210000}"/>
    <cellStyle name="Feeder Field 4 2 3 3" xfId="14640" xr:uid="{00000000-0005-0000-0000-0000E6210000}"/>
    <cellStyle name="Feeder Field 4 2 3 4" xfId="14641" xr:uid="{00000000-0005-0000-0000-0000E7210000}"/>
    <cellStyle name="Feeder Field 4 2 30" xfId="1365" xr:uid="{00000000-0005-0000-0000-0000E8210000}"/>
    <cellStyle name="Feeder Field 4 2 30 2" xfId="14642" xr:uid="{00000000-0005-0000-0000-0000E9210000}"/>
    <cellStyle name="Feeder Field 4 2 30 2 2" xfId="14643" xr:uid="{00000000-0005-0000-0000-0000EA210000}"/>
    <cellStyle name="Feeder Field 4 2 30 2 3" xfId="14644" xr:uid="{00000000-0005-0000-0000-0000EB210000}"/>
    <cellStyle name="Feeder Field 4 2 30 2 4" xfId="14645" xr:uid="{00000000-0005-0000-0000-0000EC210000}"/>
    <cellStyle name="Feeder Field 4 2 30 3" xfId="14646" xr:uid="{00000000-0005-0000-0000-0000ED210000}"/>
    <cellStyle name="Feeder Field 4 2 30 4" xfId="14647" xr:uid="{00000000-0005-0000-0000-0000EE210000}"/>
    <cellStyle name="Feeder Field 4 2 31" xfId="1366" xr:uid="{00000000-0005-0000-0000-0000EF210000}"/>
    <cellStyle name="Feeder Field 4 2 31 2" xfId="14648" xr:uid="{00000000-0005-0000-0000-0000F0210000}"/>
    <cellStyle name="Feeder Field 4 2 31 2 2" xfId="14649" xr:uid="{00000000-0005-0000-0000-0000F1210000}"/>
    <cellStyle name="Feeder Field 4 2 31 2 3" xfId="14650" xr:uid="{00000000-0005-0000-0000-0000F2210000}"/>
    <cellStyle name="Feeder Field 4 2 31 2 4" xfId="14651" xr:uid="{00000000-0005-0000-0000-0000F3210000}"/>
    <cellStyle name="Feeder Field 4 2 31 3" xfId="14652" xr:uid="{00000000-0005-0000-0000-0000F4210000}"/>
    <cellStyle name="Feeder Field 4 2 31 4" xfId="14653" xr:uid="{00000000-0005-0000-0000-0000F5210000}"/>
    <cellStyle name="Feeder Field 4 2 32" xfId="1367" xr:uid="{00000000-0005-0000-0000-0000F6210000}"/>
    <cellStyle name="Feeder Field 4 2 32 2" xfId="14654" xr:uid="{00000000-0005-0000-0000-0000F7210000}"/>
    <cellStyle name="Feeder Field 4 2 32 2 2" xfId="14655" xr:uid="{00000000-0005-0000-0000-0000F8210000}"/>
    <cellStyle name="Feeder Field 4 2 32 2 3" xfId="14656" xr:uid="{00000000-0005-0000-0000-0000F9210000}"/>
    <cellStyle name="Feeder Field 4 2 32 2 4" xfId="14657" xr:uid="{00000000-0005-0000-0000-0000FA210000}"/>
    <cellStyle name="Feeder Field 4 2 32 3" xfId="14658" xr:uid="{00000000-0005-0000-0000-0000FB210000}"/>
    <cellStyle name="Feeder Field 4 2 32 4" xfId="14659" xr:uid="{00000000-0005-0000-0000-0000FC210000}"/>
    <cellStyle name="Feeder Field 4 2 33" xfId="1368" xr:uid="{00000000-0005-0000-0000-0000FD210000}"/>
    <cellStyle name="Feeder Field 4 2 33 2" xfId="14660" xr:uid="{00000000-0005-0000-0000-0000FE210000}"/>
    <cellStyle name="Feeder Field 4 2 33 2 2" xfId="14661" xr:uid="{00000000-0005-0000-0000-0000FF210000}"/>
    <cellStyle name="Feeder Field 4 2 33 2 3" xfId="14662" xr:uid="{00000000-0005-0000-0000-000000220000}"/>
    <cellStyle name="Feeder Field 4 2 33 2 4" xfId="14663" xr:uid="{00000000-0005-0000-0000-000001220000}"/>
    <cellStyle name="Feeder Field 4 2 33 3" xfId="14664" xr:uid="{00000000-0005-0000-0000-000002220000}"/>
    <cellStyle name="Feeder Field 4 2 33 4" xfId="14665" xr:uid="{00000000-0005-0000-0000-000003220000}"/>
    <cellStyle name="Feeder Field 4 2 34" xfId="1369" xr:uid="{00000000-0005-0000-0000-000004220000}"/>
    <cellStyle name="Feeder Field 4 2 34 2" xfId="14666" xr:uid="{00000000-0005-0000-0000-000005220000}"/>
    <cellStyle name="Feeder Field 4 2 34 2 2" xfId="14667" xr:uid="{00000000-0005-0000-0000-000006220000}"/>
    <cellStyle name="Feeder Field 4 2 34 2 3" xfId="14668" xr:uid="{00000000-0005-0000-0000-000007220000}"/>
    <cellStyle name="Feeder Field 4 2 34 2 4" xfId="14669" xr:uid="{00000000-0005-0000-0000-000008220000}"/>
    <cellStyle name="Feeder Field 4 2 34 3" xfId="14670" xr:uid="{00000000-0005-0000-0000-000009220000}"/>
    <cellStyle name="Feeder Field 4 2 34 4" xfId="14671" xr:uid="{00000000-0005-0000-0000-00000A220000}"/>
    <cellStyle name="Feeder Field 4 2 35" xfId="1370" xr:uid="{00000000-0005-0000-0000-00000B220000}"/>
    <cellStyle name="Feeder Field 4 2 35 2" xfId="14672" xr:uid="{00000000-0005-0000-0000-00000C220000}"/>
    <cellStyle name="Feeder Field 4 2 35 2 2" xfId="14673" xr:uid="{00000000-0005-0000-0000-00000D220000}"/>
    <cellStyle name="Feeder Field 4 2 35 2 3" xfId="14674" xr:uid="{00000000-0005-0000-0000-00000E220000}"/>
    <cellStyle name="Feeder Field 4 2 35 2 4" xfId="14675" xr:uid="{00000000-0005-0000-0000-00000F220000}"/>
    <cellStyle name="Feeder Field 4 2 35 3" xfId="14676" xr:uid="{00000000-0005-0000-0000-000010220000}"/>
    <cellStyle name="Feeder Field 4 2 35 4" xfId="14677" xr:uid="{00000000-0005-0000-0000-000011220000}"/>
    <cellStyle name="Feeder Field 4 2 36" xfId="1371" xr:uid="{00000000-0005-0000-0000-000012220000}"/>
    <cellStyle name="Feeder Field 4 2 36 2" xfId="14678" xr:uid="{00000000-0005-0000-0000-000013220000}"/>
    <cellStyle name="Feeder Field 4 2 36 2 2" xfId="14679" xr:uid="{00000000-0005-0000-0000-000014220000}"/>
    <cellStyle name="Feeder Field 4 2 36 2 3" xfId="14680" xr:uid="{00000000-0005-0000-0000-000015220000}"/>
    <cellStyle name="Feeder Field 4 2 36 2 4" xfId="14681" xr:uid="{00000000-0005-0000-0000-000016220000}"/>
    <cellStyle name="Feeder Field 4 2 36 3" xfId="14682" xr:uid="{00000000-0005-0000-0000-000017220000}"/>
    <cellStyle name="Feeder Field 4 2 36 4" xfId="14683" xr:uid="{00000000-0005-0000-0000-000018220000}"/>
    <cellStyle name="Feeder Field 4 2 37" xfId="1372" xr:uid="{00000000-0005-0000-0000-000019220000}"/>
    <cellStyle name="Feeder Field 4 2 37 2" xfId="14684" xr:uid="{00000000-0005-0000-0000-00001A220000}"/>
    <cellStyle name="Feeder Field 4 2 37 2 2" xfId="14685" xr:uid="{00000000-0005-0000-0000-00001B220000}"/>
    <cellStyle name="Feeder Field 4 2 37 2 3" xfId="14686" xr:uid="{00000000-0005-0000-0000-00001C220000}"/>
    <cellStyle name="Feeder Field 4 2 37 2 4" xfId="14687" xr:uid="{00000000-0005-0000-0000-00001D220000}"/>
    <cellStyle name="Feeder Field 4 2 37 3" xfId="14688" xr:uid="{00000000-0005-0000-0000-00001E220000}"/>
    <cellStyle name="Feeder Field 4 2 37 4" xfId="14689" xr:uid="{00000000-0005-0000-0000-00001F220000}"/>
    <cellStyle name="Feeder Field 4 2 38" xfId="1373" xr:uid="{00000000-0005-0000-0000-000020220000}"/>
    <cellStyle name="Feeder Field 4 2 38 2" xfId="14690" xr:uid="{00000000-0005-0000-0000-000021220000}"/>
    <cellStyle name="Feeder Field 4 2 38 2 2" xfId="14691" xr:uid="{00000000-0005-0000-0000-000022220000}"/>
    <cellStyle name="Feeder Field 4 2 38 2 3" xfId="14692" xr:uid="{00000000-0005-0000-0000-000023220000}"/>
    <cellStyle name="Feeder Field 4 2 38 2 4" xfId="14693" xr:uid="{00000000-0005-0000-0000-000024220000}"/>
    <cellStyle name="Feeder Field 4 2 38 3" xfId="14694" xr:uid="{00000000-0005-0000-0000-000025220000}"/>
    <cellStyle name="Feeder Field 4 2 38 4" xfId="14695" xr:uid="{00000000-0005-0000-0000-000026220000}"/>
    <cellStyle name="Feeder Field 4 2 39" xfId="1374" xr:uid="{00000000-0005-0000-0000-000027220000}"/>
    <cellStyle name="Feeder Field 4 2 39 2" xfId="14696" xr:uid="{00000000-0005-0000-0000-000028220000}"/>
    <cellStyle name="Feeder Field 4 2 39 2 2" xfId="14697" xr:uid="{00000000-0005-0000-0000-000029220000}"/>
    <cellStyle name="Feeder Field 4 2 39 2 3" xfId="14698" xr:uid="{00000000-0005-0000-0000-00002A220000}"/>
    <cellStyle name="Feeder Field 4 2 39 2 4" xfId="14699" xr:uid="{00000000-0005-0000-0000-00002B220000}"/>
    <cellStyle name="Feeder Field 4 2 39 3" xfId="14700" xr:uid="{00000000-0005-0000-0000-00002C220000}"/>
    <cellStyle name="Feeder Field 4 2 39 4" xfId="14701" xr:uid="{00000000-0005-0000-0000-00002D220000}"/>
    <cellStyle name="Feeder Field 4 2 4" xfId="1375" xr:uid="{00000000-0005-0000-0000-00002E220000}"/>
    <cellStyle name="Feeder Field 4 2 4 2" xfId="14702" xr:uid="{00000000-0005-0000-0000-00002F220000}"/>
    <cellStyle name="Feeder Field 4 2 4 2 2" xfId="14703" xr:uid="{00000000-0005-0000-0000-000030220000}"/>
    <cellStyle name="Feeder Field 4 2 4 2 3" xfId="14704" xr:uid="{00000000-0005-0000-0000-000031220000}"/>
    <cellStyle name="Feeder Field 4 2 4 2 4" xfId="14705" xr:uid="{00000000-0005-0000-0000-000032220000}"/>
    <cellStyle name="Feeder Field 4 2 4 3" xfId="14706" xr:uid="{00000000-0005-0000-0000-000033220000}"/>
    <cellStyle name="Feeder Field 4 2 4 4" xfId="14707" xr:uid="{00000000-0005-0000-0000-000034220000}"/>
    <cellStyle name="Feeder Field 4 2 40" xfId="1376" xr:uid="{00000000-0005-0000-0000-000035220000}"/>
    <cellStyle name="Feeder Field 4 2 40 2" xfId="14708" xr:uid="{00000000-0005-0000-0000-000036220000}"/>
    <cellStyle name="Feeder Field 4 2 40 2 2" xfId="14709" xr:uid="{00000000-0005-0000-0000-000037220000}"/>
    <cellStyle name="Feeder Field 4 2 40 2 3" xfId="14710" xr:uid="{00000000-0005-0000-0000-000038220000}"/>
    <cellStyle name="Feeder Field 4 2 40 2 4" xfId="14711" xr:uid="{00000000-0005-0000-0000-000039220000}"/>
    <cellStyle name="Feeder Field 4 2 40 3" xfId="14712" xr:uid="{00000000-0005-0000-0000-00003A220000}"/>
    <cellStyle name="Feeder Field 4 2 40 4" xfId="14713" xr:uid="{00000000-0005-0000-0000-00003B220000}"/>
    <cellStyle name="Feeder Field 4 2 41" xfId="1377" xr:uid="{00000000-0005-0000-0000-00003C220000}"/>
    <cellStyle name="Feeder Field 4 2 41 2" xfId="14714" xr:uid="{00000000-0005-0000-0000-00003D220000}"/>
    <cellStyle name="Feeder Field 4 2 41 2 2" xfId="14715" xr:uid="{00000000-0005-0000-0000-00003E220000}"/>
    <cellStyle name="Feeder Field 4 2 41 2 3" xfId="14716" xr:uid="{00000000-0005-0000-0000-00003F220000}"/>
    <cellStyle name="Feeder Field 4 2 41 2 4" xfId="14717" xr:uid="{00000000-0005-0000-0000-000040220000}"/>
    <cellStyle name="Feeder Field 4 2 41 3" xfId="14718" xr:uid="{00000000-0005-0000-0000-000041220000}"/>
    <cellStyle name="Feeder Field 4 2 41 4" xfId="14719" xr:uid="{00000000-0005-0000-0000-000042220000}"/>
    <cellStyle name="Feeder Field 4 2 42" xfId="1378" xr:uid="{00000000-0005-0000-0000-000043220000}"/>
    <cellStyle name="Feeder Field 4 2 42 2" xfId="14720" xr:uid="{00000000-0005-0000-0000-000044220000}"/>
    <cellStyle name="Feeder Field 4 2 42 2 2" xfId="14721" xr:uid="{00000000-0005-0000-0000-000045220000}"/>
    <cellStyle name="Feeder Field 4 2 42 2 3" xfId="14722" xr:uid="{00000000-0005-0000-0000-000046220000}"/>
    <cellStyle name="Feeder Field 4 2 42 2 4" xfId="14723" xr:uid="{00000000-0005-0000-0000-000047220000}"/>
    <cellStyle name="Feeder Field 4 2 42 3" xfId="14724" xr:uid="{00000000-0005-0000-0000-000048220000}"/>
    <cellStyle name="Feeder Field 4 2 42 4" xfId="14725" xr:uid="{00000000-0005-0000-0000-000049220000}"/>
    <cellStyle name="Feeder Field 4 2 43" xfId="1379" xr:uid="{00000000-0005-0000-0000-00004A220000}"/>
    <cellStyle name="Feeder Field 4 2 43 2" xfId="14726" xr:uid="{00000000-0005-0000-0000-00004B220000}"/>
    <cellStyle name="Feeder Field 4 2 43 2 2" xfId="14727" xr:uid="{00000000-0005-0000-0000-00004C220000}"/>
    <cellStyle name="Feeder Field 4 2 43 2 3" xfId="14728" xr:uid="{00000000-0005-0000-0000-00004D220000}"/>
    <cellStyle name="Feeder Field 4 2 43 2 4" xfId="14729" xr:uid="{00000000-0005-0000-0000-00004E220000}"/>
    <cellStyle name="Feeder Field 4 2 43 3" xfId="14730" xr:uid="{00000000-0005-0000-0000-00004F220000}"/>
    <cellStyle name="Feeder Field 4 2 43 4" xfId="14731" xr:uid="{00000000-0005-0000-0000-000050220000}"/>
    <cellStyle name="Feeder Field 4 2 44" xfId="1380" xr:uid="{00000000-0005-0000-0000-000051220000}"/>
    <cellStyle name="Feeder Field 4 2 44 2" xfId="14732" xr:uid="{00000000-0005-0000-0000-000052220000}"/>
    <cellStyle name="Feeder Field 4 2 44 2 2" xfId="14733" xr:uid="{00000000-0005-0000-0000-000053220000}"/>
    <cellStyle name="Feeder Field 4 2 44 2 3" xfId="14734" xr:uid="{00000000-0005-0000-0000-000054220000}"/>
    <cellStyle name="Feeder Field 4 2 44 2 4" xfId="14735" xr:uid="{00000000-0005-0000-0000-000055220000}"/>
    <cellStyle name="Feeder Field 4 2 44 3" xfId="14736" xr:uid="{00000000-0005-0000-0000-000056220000}"/>
    <cellStyle name="Feeder Field 4 2 44 4" xfId="14737" xr:uid="{00000000-0005-0000-0000-000057220000}"/>
    <cellStyle name="Feeder Field 4 2 45" xfId="14738" xr:uid="{00000000-0005-0000-0000-000058220000}"/>
    <cellStyle name="Feeder Field 4 2 45 2" xfId="14739" xr:uid="{00000000-0005-0000-0000-000059220000}"/>
    <cellStyle name="Feeder Field 4 2 45 3" xfId="14740" xr:uid="{00000000-0005-0000-0000-00005A220000}"/>
    <cellStyle name="Feeder Field 4 2 45 4" xfId="14741" xr:uid="{00000000-0005-0000-0000-00005B220000}"/>
    <cellStyle name="Feeder Field 4 2 46" xfId="14742" xr:uid="{00000000-0005-0000-0000-00005C220000}"/>
    <cellStyle name="Feeder Field 4 2 47" xfId="14743" xr:uid="{00000000-0005-0000-0000-00005D220000}"/>
    <cellStyle name="Feeder Field 4 2 5" xfId="1381" xr:uid="{00000000-0005-0000-0000-00005E220000}"/>
    <cellStyle name="Feeder Field 4 2 5 2" xfId="14744" xr:uid="{00000000-0005-0000-0000-00005F220000}"/>
    <cellStyle name="Feeder Field 4 2 5 2 2" xfId="14745" xr:uid="{00000000-0005-0000-0000-000060220000}"/>
    <cellStyle name="Feeder Field 4 2 5 2 3" xfId="14746" xr:uid="{00000000-0005-0000-0000-000061220000}"/>
    <cellStyle name="Feeder Field 4 2 5 2 4" xfId="14747" xr:uid="{00000000-0005-0000-0000-000062220000}"/>
    <cellStyle name="Feeder Field 4 2 5 3" xfId="14748" xr:uid="{00000000-0005-0000-0000-000063220000}"/>
    <cellStyle name="Feeder Field 4 2 5 4" xfId="14749" xr:uid="{00000000-0005-0000-0000-000064220000}"/>
    <cellStyle name="Feeder Field 4 2 6" xfId="1382" xr:uid="{00000000-0005-0000-0000-000065220000}"/>
    <cellStyle name="Feeder Field 4 2 6 2" xfId="14750" xr:uid="{00000000-0005-0000-0000-000066220000}"/>
    <cellStyle name="Feeder Field 4 2 6 2 2" xfId="14751" xr:uid="{00000000-0005-0000-0000-000067220000}"/>
    <cellStyle name="Feeder Field 4 2 6 2 3" xfId="14752" xr:uid="{00000000-0005-0000-0000-000068220000}"/>
    <cellStyle name="Feeder Field 4 2 6 2 4" xfId="14753" xr:uid="{00000000-0005-0000-0000-000069220000}"/>
    <cellStyle name="Feeder Field 4 2 6 3" xfId="14754" xr:uid="{00000000-0005-0000-0000-00006A220000}"/>
    <cellStyle name="Feeder Field 4 2 6 4" xfId="14755" xr:uid="{00000000-0005-0000-0000-00006B220000}"/>
    <cellStyle name="Feeder Field 4 2 7" xfId="1383" xr:uid="{00000000-0005-0000-0000-00006C220000}"/>
    <cellStyle name="Feeder Field 4 2 7 2" xfId="14756" xr:uid="{00000000-0005-0000-0000-00006D220000}"/>
    <cellStyle name="Feeder Field 4 2 7 2 2" xfId="14757" xr:uid="{00000000-0005-0000-0000-00006E220000}"/>
    <cellStyle name="Feeder Field 4 2 7 2 3" xfId="14758" xr:uid="{00000000-0005-0000-0000-00006F220000}"/>
    <cellStyle name="Feeder Field 4 2 7 2 4" xfId="14759" xr:uid="{00000000-0005-0000-0000-000070220000}"/>
    <cellStyle name="Feeder Field 4 2 7 3" xfId="14760" xr:uid="{00000000-0005-0000-0000-000071220000}"/>
    <cellStyle name="Feeder Field 4 2 7 4" xfId="14761" xr:uid="{00000000-0005-0000-0000-000072220000}"/>
    <cellStyle name="Feeder Field 4 2 8" xfId="1384" xr:uid="{00000000-0005-0000-0000-000073220000}"/>
    <cellStyle name="Feeder Field 4 2 8 2" xfId="14762" xr:uid="{00000000-0005-0000-0000-000074220000}"/>
    <cellStyle name="Feeder Field 4 2 8 2 2" xfId="14763" xr:uid="{00000000-0005-0000-0000-000075220000}"/>
    <cellStyle name="Feeder Field 4 2 8 2 3" xfId="14764" xr:uid="{00000000-0005-0000-0000-000076220000}"/>
    <cellStyle name="Feeder Field 4 2 8 2 4" xfId="14765" xr:uid="{00000000-0005-0000-0000-000077220000}"/>
    <cellStyle name="Feeder Field 4 2 8 3" xfId="14766" xr:uid="{00000000-0005-0000-0000-000078220000}"/>
    <cellStyle name="Feeder Field 4 2 8 4" xfId="14767" xr:uid="{00000000-0005-0000-0000-000079220000}"/>
    <cellStyle name="Feeder Field 4 2 9" xfId="1385" xr:uid="{00000000-0005-0000-0000-00007A220000}"/>
    <cellStyle name="Feeder Field 4 2 9 2" xfId="14768" xr:uid="{00000000-0005-0000-0000-00007B220000}"/>
    <cellStyle name="Feeder Field 4 2 9 2 2" xfId="14769" xr:uid="{00000000-0005-0000-0000-00007C220000}"/>
    <cellStyle name="Feeder Field 4 2 9 2 3" xfId="14770" xr:uid="{00000000-0005-0000-0000-00007D220000}"/>
    <cellStyle name="Feeder Field 4 2 9 2 4" xfId="14771" xr:uid="{00000000-0005-0000-0000-00007E220000}"/>
    <cellStyle name="Feeder Field 4 2 9 3" xfId="14772" xr:uid="{00000000-0005-0000-0000-00007F220000}"/>
    <cellStyle name="Feeder Field 4 2 9 4" xfId="14773" xr:uid="{00000000-0005-0000-0000-000080220000}"/>
    <cellStyle name="Feeder Field 4 3" xfId="1386" xr:uid="{00000000-0005-0000-0000-000081220000}"/>
    <cellStyle name="Feeder Field 4 3 10" xfId="1387" xr:uid="{00000000-0005-0000-0000-000082220000}"/>
    <cellStyle name="Feeder Field 4 3 10 2" xfId="14774" xr:uid="{00000000-0005-0000-0000-000083220000}"/>
    <cellStyle name="Feeder Field 4 3 10 2 2" xfId="14775" xr:uid="{00000000-0005-0000-0000-000084220000}"/>
    <cellStyle name="Feeder Field 4 3 10 2 3" xfId="14776" xr:uid="{00000000-0005-0000-0000-000085220000}"/>
    <cellStyle name="Feeder Field 4 3 10 2 4" xfId="14777" xr:uid="{00000000-0005-0000-0000-000086220000}"/>
    <cellStyle name="Feeder Field 4 3 10 3" xfId="14778" xr:uid="{00000000-0005-0000-0000-000087220000}"/>
    <cellStyle name="Feeder Field 4 3 10 4" xfId="14779" xr:uid="{00000000-0005-0000-0000-000088220000}"/>
    <cellStyle name="Feeder Field 4 3 11" xfId="1388" xr:uid="{00000000-0005-0000-0000-000089220000}"/>
    <cellStyle name="Feeder Field 4 3 11 2" xfId="14780" xr:uid="{00000000-0005-0000-0000-00008A220000}"/>
    <cellStyle name="Feeder Field 4 3 11 2 2" xfId="14781" xr:uid="{00000000-0005-0000-0000-00008B220000}"/>
    <cellStyle name="Feeder Field 4 3 11 2 3" xfId="14782" xr:uid="{00000000-0005-0000-0000-00008C220000}"/>
    <cellStyle name="Feeder Field 4 3 11 2 4" xfId="14783" xr:uid="{00000000-0005-0000-0000-00008D220000}"/>
    <cellStyle name="Feeder Field 4 3 11 3" xfId="14784" xr:uid="{00000000-0005-0000-0000-00008E220000}"/>
    <cellStyle name="Feeder Field 4 3 11 4" xfId="14785" xr:uid="{00000000-0005-0000-0000-00008F220000}"/>
    <cellStyle name="Feeder Field 4 3 12" xfId="1389" xr:uid="{00000000-0005-0000-0000-000090220000}"/>
    <cellStyle name="Feeder Field 4 3 12 2" xfId="14786" xr:uid="{00000000-0005-0000-0000-000091220000}"/>
    <cellStyle name="Feeder Field 4 3 12 2 2" xfId="14787" xr:uid="{00000000-0005-0000-0000-000092220000}"/>
    <cellStyle name="Feeder Field 4 3 12 2 3" xfId="14788" xr:uid="{00000000-0005-0000-0000-000093220000}"/>
    <cellStyle name="Feeder Field 4 3 12 2 4" xfId="14789" xr:uid="{00000000-0005-0000-0000-000094220000}"/>
    <cellStyle name="Feeder Field 4 3 12 3" xfId="14790" xr:uid="{00000000-0005-0000-0000-000095220000}"/>
    <cellStyle name="Feeder Field 4 3 12 4" xfId="14791" xr:uid="{00000000-0005-0000-0000-000096220000}"/>
    <cellStyle name="Feeder Field 4 3 13" xfId="1390" xr:uid="{00000000-0005-0000-0000-000097220000}"/>
    <cellStyle name="Feeder Field 4 3 13 2" xfId="14792" xr:uid="{00000000-0005-0000-0000-000098220000}"/>
    <cellStyle name="Feeder Field 4 3 13 2 2" xfId="14793" xr:uid="{00000000-0005-0000-0000-000099220000}"/>
    <cellStyle name="Feeder Field 4 3 13 2 3" xfId="14794" xr:uid="{00000000-0005-0000-0000-00009A220000}"/>
    <cellStyle name="Feeder Field 4 3 13 2 4" xfId="14795" xr:uid="{00000000-0005-0000-0000-00009B220000}"/>
    <cellStyle name="Feeder Field 4 3 13 3" xfId="14796" xr:uid="{00000000-0005-0000-0000-00009C220000}"/>
    <cellStyle name="Feeder Field 4 3 13 4" xfId="14797" xr:uid="{00000000-0005-0000-0000-00009D220000}"/>
    <cellStyle name="Feeder Field 4 3 14" xfId="1391" xr:uid="{00000000-0005-0000-0000-00009E220000}"/>
    <cellStyle name="Feeder Field 4 3 14 2" xfId="14798" xr:uid="{00000000-0005-0000-0000-00009F220000}"/>
    <cellStyle name="Feeder Field 4 3 14 2 2" xfId="14799" xr:uid="{00000000-0005-0000-0000-0000A0220000}"/>
    <cellStyle name="Feeder Field 4 3 14 2 3" xfId="14800" xr:uid="{00000000-0005-0000-0000-0000A1220000}"/>
    <cellStyle name="Feeder Field 4 3 14 2 4" xfId="14801" xr:uid="{00000000-0005-0000-0000-0000A2220000}"/>
    <cellStyle name="Feeder Field 4 3 14 3" xfId="14802" xr:uid="{00000000-0005-0000-0000-0000A3220000}"/>
    <cellStyle name="Feeder Field 4 3 14 4" xfId="14803" xr:uid="{00000000-0005-0000-0000-0000A4220000}"/>
    <cellStyle name="Feeder Field 4 3 15" xfId="1392" xr:uid="{00000000-0005-0000-0000-0000A5220000}"/>
    <cellStyle name="Feeder Field 4 3 15 2" xfId="14804" xr:uid="{00000000-0005-0000-0000-0000A6220000}"/>
    <cellStyle name="Feeder Field 4 3 15 2 2" xfId="14805" xr:uid="{00000000-0005-0000-0000-0000A7220000}"/>
    <cellStyle name="Feeder Field 4 3 15 2 3" xfId="14806" xr:uid="{00000000-0005-0000-0000-0000A8220000}"/>
    <cellStyle name="Feeder Field 4 3 15 2 4" xfId="14807" xr:uid="{00000000-0005-0000-0000-0000A9220000}"/>
    <cellStyle name="Feeder Field 4 3 15 3" xfId="14808" xr:uid="{00000000-0005-0000-0000-0000AA220000}"/>
    <cellStyle name="Feeder Field 4 3 15 4" xfId="14809" xr:uid="{00000000-0005-0000-0000-0000AB220000}"/>
    <cellStyle name="Feeder Field 4 3 16" xfId="1393" xr:uid="{00000000-0005-0000-0000-0000AC220000}"/>
    <cellStyle name="Feeder Field 4 3 16 2" xfId="14810" xr:uid="{00000000-0005-0000-0000-0000AD220000}"/>
    <cellStyle name="Feeder Field 4 3 16 2 2" xfId="14811" xr:uid="{00000000-0005-0000-0000-0000AE220000}"/>
    <cellStyle name="Feeder Field 4 3 16 2 3" xfId="14812" xr:uid="{00000000-0005-0000-0000-0000AF220000}"/>
    <cellStyle name="Feeder Field 4 3 16 2 4" xfId="14813" xr:uid="{00000000-0005-0000-0000-0000B0220000}"/>
    <cellStyle name="Feeder Field 4 3 16 3" xfId="14814" xr:uid="{00000000-0005-0000-0000-0000B1220000}"/>
    <cellStyle name="Feeder Field 4 3 16 4" xfId="14815" xr:uid="{00000000-0005-0000-0000-0000B2220000}"/>
    <cellStyle name="Feeder Field 4 3 17" xfId="1394" xr:uid="{00000000-0005-0000-0000-0000B3220000}"/>
    <cellStyle name="Feeder Field 4 3 17 2" xfId="14816" xr:uid="{00000000-0005-0000-0000-0000B4220000}"/>
    <cellStyle name="Feeder Field 4 3 17 2 2" xfId="14817" xr:uid="{00000000-0005-0000-0000-0000B5220000}"/>
    <cellStyle name="Feeder Field 4 3 17 2 3" xfId="14818" xr:uid="{00000000-0005-0000-0000-0000B6220000}"/>
    <cellStyle name="Feeder Field 4 3 17 2 4" xfId="14819" xr:uid="{00000000-0005-0000-0000-0000B7220000}"/>
    <cellStyle name="Feeder Field 4 3 17 3" xfId="14820" xr:uid="{00000000-0005-0000-0000-0000B8220000}"/>
    <cellStyle name="Feeder Field 4 3 17 4" xfId="14821" xr:uid="{00000000-0005-0000-0000-0000B9220000}"/>
    <cellStyle name="Feeder Field 4 3 18" xfId="1395" xr:uid="{00000000-0005-0000-0000-0000BA220000}"/>
    <cellStyle name="Feeder Field 4 3 18 2" xfId="14822" xr:uid="{00000000-0005-0000-0000-0000BB220000}"/>
    <cellStyle name="Feeder Field 4 3 18 2 2" xfId="14823" xr:uid="{00000000-0005-0000-0000-0000BC220000}"/>
    <cellStyle name="Feeder Field 4 3 18 2 3" xfId="14824" xr:uid="{00000000-0005-0000-0000-0000BD220000}"/>
    <cellStyle name="Feeder Field 4 3 18 2 4" xfId="14825" xr:uid="{00000000-0005-0000-0000-0000BE220000}"/>
    <cellStyle name="Feeder Field 4 3 18 3" xfId="14826" xr:uid="{00000000-0005-0000-0000-0000BF220000}"/>
    <cellStyle name="Feeder Field 4 3 18 4" xfId="14827" xr:uid="{00000000-0005-0000-0000-0000C0220000}"/>
    <cellStyle name="Feeder Field 4 3 19" xfId="1396" xr:uid="{00000000-0005-0000-0000-0000C1220000}"/>
    <cellStyle name="Feeder Field 4 3 19 2" xfId="14828" xr:uid="{00000000-0005-0000-0000-0000C2220000}"/>
    <cellStyle name="Feeder Field 4 3 19 2 2" xfId="14829" xr:uid="{00000000-0005-0000-0000-0000C3220000}"/>
    <cellStyle name="Feeder Field 4 3 19 2 3" xfId="14830" xr:uid="{00000000-0005-0000-0000-0000C4220000}"/>
    <cellStyle name="Feeder Field 4 3 19 2 4" xfId="14831" xr:uid="{00000000-0005-0000-0000-0000C5220000}"/>
    <cellStyle name="Feeder Field 4 3 19 3" xfId="14832" xr:uid="{00000000-0005-0000-0000-0000C6220000}"/>
    <cellStyle name="Feeder Field 4 3 19 4" xfId="14833" xr:uid="{00000000-0005-0000-0000-0000C7220000}"/>
    <cellStyle name="Feeder Field 4 3 2" xfId="1397" xr:uid="{00000000-0005-0000-0000-0000C8220000}"/>
    <cellStyle name="Feeder Field 4 3 2 10" xfId="1398" xr:uid="{00000000-0005-0000-0000-0000C9220000}"/>
    <cellStyle name="Feeder Field 4 3 2 10 2" xfId="14834" xr:uid="{00000000-0005-0000-0000-0000CA220000}"/>
    <cellStyle name="Feeder Field 4 3 2 10 2 2" xfId="14835" xr:uid="{00000000-0005-0000-0000-0000CB220000}"/>
    <cellStyle name="Feeder Field 4 3 2 10 2 3" xfId="14836" xr:uid="{00000000-0005-0000-0000-0000CC220000}"/>
    <cellStyle name="Feeder Field 4 3 2 10 2 4" xfId="14837" xr:uid="{00000000-0005-0000-0000-0000CD220000}"/>
    <cellStyle name="Feeder Field 4 3 2 10 3" xfId="14838" xr:uid="{00000000-0005-0000-0000-0000CE220000}"/>
    <cellStyle name="Feeder Field 4 3 2 10 4" xfId="14839" xr:uid="{00000000-0005-0000-0000-0000CF220000}"/>
    <cellStyle name="Feeder Field 4 3 2 11" xfId="1399" xr:uid="{00000000-0005-0000-0000-0000D0220000}"/>
    <cellStyle name="Feeder Field 4 3 2 11 2" xfId="14840" xr:uid="{00000000-0005-0000-0000-0000D1220000}"/>
    <cellStyle name="Feeder Field 4 3 2 11 2 2" xfId="14841" xr:uid="{00000000-0005-0000-0000-0000D2220000}"/>
    <cellStyle name="Feeder Field 4 3 2 11 2 3" xfId="14842" xr:uid="{00000000-0005-0000-0000-0000D3220000}"/>
    <cellStyle name="Feeder Field 4 3 2 11 2 4" xfId="14843" xr:uid="{00000000-0005-0000-0000-0000D4220000}"/>
    <cellStyle name="Feeder Field 4 3 2 11 3" xfId="14844" xr:uid="{00000000-0005-0000-0000-0000D5220000}"/>
    <cellStyle name="Feeder Field 4 3 2 11 4" xfId="14845" xr:uid="{00000000-0005-0000-0000-0000D6220000}"/>
    <cellStyle name="Feeder Field 4 3 2 12" xfId="1400" xr:uid="{00000000-0005-0000-0000-0000D7220000}"/>
    <cellStyle name="Feeder Field 4 3 2 12 2" xfId="14846" xr:uid="{00000000-0005-0000-0000-0000D8220000}"/>
    <cellStyle name="Feeder Field 4 3 2 12 2 2" xfId="14847" xr:uid="{00000000-0005-0000-0000-0000D9220000}"/>
    <cellStyle name="Feeder Field 4 3 2 12 2 3" xfId="14848" xr:uid="{00000000-0005-0000-0000-0000DA220000}"/>
    <cellStyle name="Feeder Field 4 3 2 12 2 4" xfId="14849" xr:uid="{00000000-0005-0000-0000-0000DB220000}"/>
    <cellStyle name="Feeder Field 4 3 2 12 3" xfId="14850" xr:uid="{00000000-0005-0000-0000-0000DC220000}"/>
    <cellStyle name="Feeder Field 4 3 2 12 4" xfId="14851" xr:uid="{00000000-0005-0000-0000-0000DD220000}"/>
    <cellStyle name="Feeder Field 4 3 2 13" xfId="1401" xr:uid="{00000000-0005-0000-0000-0000DE220000}"/>
    <cellStyle name="Feeder Field 4 3 2 13 2" xfId="14852" xr:uid="{00000000-0005-0000-0000-0000DF220000}"/>
    <cellStyle name="Feeder Field 4 3 2 13 2 2" xfId="14853" xr:uid="{00000000-0005-0000-0000-0000E0220000}"/>
    <cellStyle name="Feeder Field 4 3 2 13 2 3" xfId="14854" xr:uid="{00000000-0005-0000-0000-0000E1220000}"/>
    <cellStyle name="Feeder Field 4 3 2 13 2 4" xfId="14855" xr:uid="{00000000-0005-0000-0000-0000E2220000}"/>
    <cellStyle name="Feeder Field 4 3 2 13 3" xfId="14856" xr:uid="{00000000-0005-0000-0000-0000E3220000}"/>
    <cellStyle name="Feeder Field 4 3 2 13 4" xfId="14857" xr:uid="{00000000-0005-0000-0000-0000E4220000}"/>
    <cellStyle name="Feeder Field 4 3 2 14" xfId="1402" xr:uid="{00000000-0005-0000-0000-0000E5220000}"/>
    <cellStyle name="Feeder Field 4 3 2 14 2" xfId="14858" xr:uid="{00000000-0005-0000-0000-0000E6220000}"/>
    <cellStyle name="Feeder Field 4 3 2 14 2 2" xfId="14859" xr:uid="{00000000-0005-0000-0000-0000E7220000}"/>
    <cellStyle name="Feeder Field 4 3 2 14 2 3" xfId="14860" xr:uid="{00000000-0005-0000-0000-0000E8220000}"/>
    <cellStyle name="Feeder Field 4 3 2 14 2 4" xfId="14861" xr:uid="{00000000-0005-0000-0000-0000E9220000}"/>
    <cellStyle name="Feeder Field 4 3 2 14 3" xfId="14862" xr:uid="{00000000-0005-0000-0000-0000EA220000}"/>
    <cellStyle name="Feeder Field 4 3 2 14 4" xfId="14863" xr:uid="{00000000-0005-0000-0000-0000EB220000}"/>
    <cellStyle name="Feeder Field 4 3 2 15" xfId="1403" xr:uid="{00000000-0005-0000-0000-0000EC220000}"/>
    <cellStyle name="Feeder Field 4 3 2 15 2" xfId="14864" xr:uid="{00000000-0005-0000-0000-0000ED220000}"/>
    <cellStyle name="Feeder Field 4 3 2 15 2 2" xfId="14865" xr:uid="{00000000-0005-0000-0000-0000EE220000}"/>
    <cellStyle name="Feeder Field 4 3 2 15 2 3" xfId="14866" xr:uid="{00000000-0005-0000-0000-0000EF220000}"/>
    <cellStyle name="Feeder Field 4 3 2 15 2 4" xfId="14867" xr:uid="{00000000-0005-0000-0000-0000F0220000}"/>
    <cellStyle name="Feeder Field 4 3 2 15 3" xfId="14868" xr:uid="{00000000-0005-0000-0000-0000F1220000}"/>
    <cellStyle name="Feeder Field 4 3 2 15 4" xfId="14869" xr:uid="{00000000-0005-0000-0000-0000F2220000}"/>
    <cellStyle name="Feeder Field 4 3 2 16" xfId="1404" xr:uid="{00000000-0005-0000-0000-0000F3220000}"/>
    <cellStyle name="Feeder Field 4 3 2 16 2" xfId="14870" xr:uid="{00000000-0005-0000-0000-0000F4220000}"/>
    <cellStyle name="Feeder Field 4 3 2 16 2 2" xfId="14871" xr:uid="{00000000-0005-0000-0000-0000F5220000}"/>
    <cellStyle name="Feeder Field 4 3 2 16 2 3" xfId="14872" xr:uid="{00000000-0005-0000-0000-0000F6220000}"/>
    <cellStyle name="Feeder Field 4 3 2 16 2 4" xfId="14873" xr:uid="{00000000-0005-0000-0000-0000F7220000}"/>
    <cellStyle name="Feeder Field 4 3 2 16 3" xfId="14874" xr:uid="{00000000-0005-0000-0000-0000F8220000}"/>
    <cellStyle name="Feeder Field 4 3 2 16 4" xfId="14875" xr:uid="{00000000-0005-0000-0000-0000F9220000}"/>
    <cellStyle name="Feeder Field 4 3 2 17" xfId="1405" xr:uid="{00000000-0005-0000-0000-0000FA220000}"/>
    <cellStyle name="Feeder Field 4 3 2 17 2" xfId="14876" xr:uid="{00000000-0005-0000-0000-0000FB220000}"/>
    <cellStyle name="Feeder Field 4 3 2 17 2 2" xfId="14877" xr:uid="{00000000-0005-0000-0000-0000FC220000}"/>
    <cellStyle name="Feeder Field 4 3 2 17 2 3" xfId="14878" xr:uid="{00000000-0005-0000-0000-0000FD220000}"/>
    <cellStyle name="Feeder Field 4 3 2 17 2 4" xfId="14879" xr:uid="{00000000-0005-0000-0000-0000FE220000}"/>
    <cellStyle name="Feeder Field 4 3 2 17 3" xfId="14880" xr:uid="{00000000-0005-0000-0000-0000FF220000}"/>
    <cellStyle name="Feeder Field 4 3 2 17 4" xfId="14881" xr:uid="{00000000-0005-0000-0000-000000230000}"/>
    <cellStyle name="Feeder Field 4 3 2 18" xfId="1406" xr:uid="{00000000-0005-0000-0000-000001230000}"/>
    <cellStyle name="Feeder Field 4 3 2 18 2" xfId="14882" xr:uid="{00000000-0005-0000-0000-000002230000}"/>
    <cellStyle name="Feeder Field 4 3 2 18 2 2" xfId="14883" xr:uid="{00000000-0005-0000-0000-000003230000}"/>
    <cellStyle name="Feeder Field 4 3 2 18 2 3" xfId="14884" xr:uid="{00000000-0005-0000-0000-000004230000}"/>
    <cellStyle name="Feeder Field 4 3 2 18 2 4" xfId="14885" xr:uid="{00000000-0005-0000-0000-000005230000}"/>
    <cellStyle name="Feeder Field 4 3 2 18 3" xfId="14886" xr:uid="{00000000-0005-0000-0000-000006230000}"/>
    <cellStyle name="Feeder Field 4 3 2 18 4" xfId="14887" xr:uid="{00000000-0005-0000-0000-000007230000}"/>
    <cellStyle name="Feeder Field 4 3 2 19" xfId="1407" xr:uid="{00000000-0005-0000-0000-000008230000}"/>
    <cellStyle name="Feeder Field 4 3 2 19 2" xfId="14888" xr:uid="{00000000-0005-0000-0000-000009230000}"/>
    <cellStyle name="Feeder Field 4 3 2 19 2 2" xfId="14889" xr:uid="{00000000-0005-0000-0000-00000A230000}"/>
    <cellStyle name="Feeder Field 4 3 2 19 2 3" xfId="14890" xr:uid="{00000000-0005-0000-0000-00000B230000}"/>
    <cellStyle name="Feeder Field 4 3 2 19 2 4" xfId="14891" xr:uid="{00000000-0005-0000-0000-00000C230000}"/>
    <cellStyle name="Feeder Field 4 3 2 19 3" xfId="14892" xr:uid="{00000000-0005-0000-0000-00000D230000}"/>
    <cellStyle name="Feeder Field 4 3 2 19 4" xfId="14893" xr:uid="{00000000-0005-0000-0000-00000E230000}"/>
    <cellStyle name="Feeder Field 4 3 2 2" xfId="1408" xr:uid="{00000000-0005-0000-0000-00000F230000}"/>
    <cellStyle name="Feeder Field 4 3 2 2 2" xfId="14894" xr:uid="{00000000-0005-0000-0000-000010230000}"/>
    <cellStyle name="Feeder Field 4 3 2 2 2 2" xfId="14895" xr:uid="{00000000-0005-0000-0000-000011230000}"/>
    <cellStyle name="Feeder Field 4 3 2 2 2 3" xfId="14896" xr:uid="{00000000-0005-0000-0000-000012230000}"/>
    <cellStyle name="Feeder Field 4 3 2 2 2 4" xfId="14897" xr:uid="{00000000-0005-0000-0000-000013230000}"/>
    <cellStyle name="Feeder Field 4 3 2 2 3" xfId="14898" xr:uid="{00000000-0005-0000-0000-000014230000}"/>
    <cellStyle name="Feeder Field 4 3 2 2 4" xfId="14899" xr:uid="{00000000-0005-0000-0000-000015230000}"/>
    <cellStyle name="Feeder Field 4 3 2 20" xfId="1409" xr:uid="{00000000-0005-0000-0000-000016230000}"/>
    <cellStyle name="Feeder Field 4 3 2 20 2" xfId="14900" xr:uid="{00000000-0005-0000-0000-000017230000}"/>
    <cellStyle name="Feeder Field 4 3 2 20 2 2" xfId="14901" xr:uid="{00000000-0005-0000-0000-000018230000}"/>
    <cellStyle name="Feeder Field 4 3 2 20 2 3" xfId="14902" xr:uid="{00000000-0005-0000-0000-000019230000}"/>
    <cellStyle name="Feeder Field 4 3 2 20 2 4" xfId="14903" xr:uid="{00000000-0005-0000-0000-00001A230000}"/>
    <cellStyle name="Feeder Field 4 3 2 20 3" xfId="14904" xr:uid="{00000000-0005-0000-0000-00001B230000}"/>
    <cellStyle name="Feeder Field 4 3 2 20 4" xfId="14905" xr:uid="{00000000-0005-0000-0000-00001C230000}"/>
    <cellStyle name="Feeder Field 4 3 2 21" xfId="1410" xr:uid="{00000000-0005-0000-0000-00001D230000}"/>
    <cellStyle name="Feeder Field 4 3 2 21 2" xfId="14906" xr:uid="{00000000-0005-0000-0000-00001E230000}"/>
    <cellStyle name="Feeder Field 4 3 2 21 2 2" xfId="14907" xr:uid="{00000000-0005-0000-0000-00001F230000}"/>
    <cellStyle name="Feeder Field 4 3 2 21 2 3" xfId="14908" xr:uid="{00000000-0005-0000-0000-000020230000}"/>
    <cellStyle name="Feeder Field 4 3 2 21 2 4" xfId="14909" xr:uid="{00000000-0005-0000-0000-000021230000}"/>
    <cellStyle name="Feeder Field 4 3 2 21 3" xfId="14910" xr:uid="{00000000-0005-0000-0000-000022230000}"/>
    <cellStyle name="Feeder Field 4 3 2 21 4" xfId="14911" xr:uid="{00000000-0005-0000-0000-000023230000}"/>
    <cellStyle name="Feeder Field 4 3 2 22" xfId="1411" xr:uid="{00000000-0005-0000-0000-000024230000}"/>
    <cellStyle name="Feeder Field 4 3 2 22 2" xfId="14912" xr:uid="{00000000-0005-0000-0000-000025230000}"/>
    <cellStyle name="Feeder Field 4 3 2 22 2 2" xfId="14913" xr:uid="{00000000-0005-0000-0000-000026230000}"/>
    <cellStyle name="Feeder Field 4 3 2 22 2 3" xfId="14914" xr:uid="{00000000-0005-0000-0000-000027230000}"/>
    <cellStyle name="Feeder Field 4 3 2 22 2 4" xfId="14915" xr:uid="{00000000-0005-0000-0000-000028230000}"/>
    <cellStyle name="Feeder Field 4 3 2 22 3" xfId="14916" xr:uid="{00000000-0005-0000-0000-000029230000}"/>
    <cellStyle name="Feeder Field 4 3 2 22 4" xfId="14917" xr:uid="{00000000-0005-0000-0000-00002A230000}"/>
    <cellStyle name="Feeder Field 4 3 2 23" xfId="1412" xr:uid="{00000000-0005-0000-0000-00002B230000}"/>
    <cellStyle name="Feeder Field 4 3 2 23 2" xfId="14918" xr:uid="{00000000-0005-0000-0000-00002C230000}"/>
    <cellStyle name="Feeder Field 4 3 2 23 2 2" xfId="14919" xr:uid="{00000000-0005-0000-0000-00002D230000}"/>
    <cellStyle name="Feeder Field 4 3 2 23 2 3" xfId="14920" xr:uid="{00000000-0005-0000-0000-00002E230000}"/>
    <cellStyle name="Feeder Field 4 3 2 23 2 4" xfId="14921" xr:uid="{00000000-0005-0000-0000-00002F230000}"/>
    <cellStyle name="Feeder Field 4 3 2 23 3" xfId="14922" xr:uid="{00000000-0005-0000-0000-000030230000}"/>
    <cellStyle name="Feeder Field 4 3 2 23 4" xfId="14923" xr:uid="{00000000-0005-0000-0000-000031230000}"/>
    <cellStyle name="Feeder Field 4 3 2 24" xfId="1413" xr:uid="{00000000-0005-0000-0000-000032230000}"/>
    <cellStyle name="Feeder Field 4 3 2 24 2" xfId="14924" xr:uid="{00000000-0005-0000-0000-000033230000}"/>
    <cellStyle name="Feeder Field 4 3 2 24 2 2" xfId="14925" xr:uid="{00000000-0005-0000-0000-000034230000}"/>
    <cellStyle name="Feeder Field 4 3 2 24 2 3" xfId="14926" xr:uid="{00000000-0005-0000-0000-000035230000}"/>
    <cellStyle name="Feeder Field 4 3 2 24 2 4" xfId="14927" xr:uid="{00000000-0005-0000-0000-000036230000}"/>
    <cellStyle name="Feeder Field 4 3 2 24 3" xfId="14928" xr:uid="{00000000-0005-0000-0000-000037230000}"/>
    <cellStyle name="Feeder Field 4 3 2 24 4" xfId="14929" xr:uid="{00000000-0005-0000-0000-000038230000}"/>
    <cellStyle name="Feeder Field 4 3 2 25" xfId="1414" xr:uid="{00000000-0005-0000-0000-000039230000}"/>
    <cellStyle name="Feeder Field 4 3 2 25 2" xfId="14930" xr:uid="{00000000-0005-0000-0000-00003A230000}"/>
    <cellStyle name="Feeder Field 4 3 2 25 2 2" xfId="14931" xr:uid="{00000000-0005-0000-0000-00003B230000}"/>
    <cellStyle name="Feeder Field 4 3 2 25 2 3" xfId="14932" xr:uid="{00000000-0005-0000-0000-00003C230000}"/>
    <cellStyle name="Feeder Field 4 3 2 25 2 4" xfId="14933" xr:uid="{00000000-0005-0000-0000-00003D230000}"/>
    <cellStyle name="Feeder Field 4 3 2 25 3" xfId="14934" xr:uid="{00000000-0005-0000-0000-00003E230000}"/>
    <cellStyle name="Feeder Field 4 3 2 25 4" xfId="14935" xr:uid="{00000000-0005-0000-0000-00003F230000}"/>
    <cellStyle name="Feeder Field 4 3 2 26" xfId="1415" xr:uid="{00000000-0005-0000-0000-000040230000}"/>
    <cellStyle name="Feeder Field 4 3 2 26 2" xfId="14936" xr:uid="{00000000-0005-0000-0000-000041230000}"/>
    <cellStyle name="Feeder Field 4 3 2 26 2 2" xfId="14937" xr:uid="{00000000-0005-0000-0000-000042230000}"/>
    <cellStyle name="Feeder Field 4 3 2 26 2 3" xfId="14938" xr:uid="{00000000-0005-0000-0000-000043230000}"/>
    <cellStyle name="Feeder Field 4 3 2 26 2 4" xfId="14939" xr:uid="{00000000-0005-0000-0000-000044230000}"/>
    <cellStyle name="Feeder Field 4 3 2 26 3" xfId="14940" xr:uid="{00000000-0005-0000-0000-000045230000}"/>
    <cellStyle name="Feeder Field 4 3 2 26 4" xfId="14941" xr:uid="{00000000-0005-0000-0000-000046230000}"/>
    <cellStyle name="Feeder Field 4 3 2 27" xfId="1416" xr:uid="{00000000-0005-0000-0000-000047230000}"/>
    <cellStyle name="Feeder Field 4 3 2 27 2" xfId="14942" xr:uid="{00000000-0005-0000-0000-000048230000}"/>
    <cellStyle name="Feeder Field 4 3 2 27 2 2" xfId="14943" xr:uid="{00000000-0005-0000-0000-000049230000}"/>
    <cellStyle name="Feeder Field 4 3 2 27 2 3" xfId="14944" xr:uid="{00000000-0005-0000-0000-00004A230000}"/>
    <cellStyle name="Feeder Field 4 3 2 27 2 4" xfId="14945" xr:uid="{00000000-0005-0000-0000-00004B230000}"/>
    <cellStyle name="Feeder Field 4 3 2 27 3" xfId="14946" xr:uid="{00000000-0005-0000-0000-00004C230000}"/>
    <cellStyle name="Feeder Field 4 3 2 27 4" xfId="14947" xr:uid="{00000000-0005-0000-0000-00004D230000}"/>
    <cellStyle name="Feeder Field 4 3 2 28" xfId="1417" xr:uid="{00000000-0005-0000-0000-00004E230000}"/>
    <cellStyle name="Feeder Field 4 3 2 28 2" xfId="14948" xr:uid="{00000000-0005-0000-0000-00004F230000}"/>
    <cellStyle name="Feeder Field 4 3 2 28 2 2" xfId="14949" xr:uid="{00000000-0005-0000-0000-000050230000}"/>
    <cellStyle name="Feeder Field 4 3 2 28 2 3" xfId="14950" xr:uid="{00000000-0005-0000-0000-000051230000}"/>
    <cellStyle name="Feeder Field 4 3 2 28 2 4" xfId="14951" xr:uid="{00000000-0005-0000-0000-000052230000}"/>
    <cellStyle name="Feeder Field 4 3 2 28 3" xfId="14952" xr:uid="{00000000-0005-0000-0000-000053230000}"/>
    <cellStyle name="Feeder Field 4 3 2 28 4" xfId="14953" xr:uid="{00000000-0005-0000-0000-000054230000}"/>
    <cellStyle name="Feeder Field 4 3 2 29" xfId="1418" xr:uid="{00000000-0005-0000-0000-000055230000}"/>
    <cellStyle name="Feeder Field 4 3 2 29 2" xfId="14954" xr:uid="{00000000-0005-0000-0000-000056230000}"/>
    <cellStyle name="Feeder Field 4 3 2 29 2 2" xfId="14955" xr:uid="{00000000-0005-0000-0000-000057230000}"/>
    <cellStyle name="Feeder Field 4 3 2 29 2 3" xfId="14956" xr:uid="{00000000-0005-0000-0000-000058230000}"/>
    <cellStyle name="Feeder Field 4 3 2 29 2 4" xfId="14957" xr:uid="{00000000-0005-0000-0000-000059230000}"/>
    <cellStyle name="Feeder Field 4 3 2 29 3" xfId="14958" xr:uid="{00000000-0005-0000-0000-00005A230000}"/>
    <cellStyle name="Feeder Field 4 3 2 29 4" xfId="14959" xr:uid="{00000000-0005-0000-0000-00005B230000}"/>
    <cellStyle name="Feeder Field 4 3 2 3" xfId="1419" xr:uid="{00000000-0005-0000-0000-00005C230000}"/>
    <cellStyle name="Feeder Field 4 3 2 3 2" xfId="14960" xr:uid="{00000000-0005-0000-0000-00005D230000}"/>
    <cellStyle name="Feeder Field 4 3 2 3 2 2" xfId="14961" xr:uid="{00000000-0005-0000-0000-00005E230000}"/>
    <cellStyle name="Feeder Field 4 3 2 3 2 3" xfId="14962" xr:uid="{00000000-0005-0000-0000-00005F230000}"/>
    <cellStyle name="Feeder Field 4 3 2 3 2 4" xfId="14963" xr:uid="{00000000-0005-0000-0000-000060230000}"/>
    <cellStyle name="Feeder Field 4 3 2 3 3" xfId="14964" xr:uid="{00000000-0005-0000-0000-000061230000}"/>
    <cellStyle name="Feeder Field 4 3 2 3 4" xfId="14965" xr:uid="{00000000-0005-0000-0000-000062230000}"/>
    <cellStyle name="Feeder Field 4 3 2 30" xfId="1420" xr:uid="{00000000-0005-0000-0000-000063230000}"/>
    <cellStyle name="Feeder Field 4 3 2 30 2" xfId="14966" xr:uid="{00000000-0005-0000-0000-000064230000}"/>
    <cellStyle name="Feeder Field 4 3 2 30 2 2" xfId="14967" xr:uid="{00000000-0005-0000-0000-000065230000}"/>
    <cellStyle name="Feeder Field 4 3 2 30 2 3" xfId="14968" xr:uid="{00000000-0005-0000-0000-000066230000}"/>
    <cellStyle name="Feeder Field 4 3 2 30 2 4" xfId="14969" xr:uid="{00000000-0005-0000-0000-000067230000}"/>
    <cellStyle name="Feeder Field 4 3 2 30 3" xfId="14970" xr:uid="{00000000-0005-0000-0000-000068230000}"/>
    <cellStyle name="Feeder Field 4 3 2 30 4" xfId="14971" xr:uid="{00000000-0005-0000-0000-000069230000}"/>
    <cellStyle name="Feeder Field 4 3 2 31" xfId="1421" xr:uid="{00000000-0005-0000-0000-00006A230000}"/>
    <cellStyle name="Feeder Field 4 3 2 31 2" xfId="14972" xr:uid="{00000000-0005-0000-0000-00006B230000}"/>
    <cellStyle name="Feeder Field 4 3 2 31 2 2" xfId="14973" xr:uid="{00000000-0005-0000-0000-00006C230000}"/>
    <cellStyle name="Feeder Field 4 3 2 31 2 3" xfId="14974" xr:uid="{00000000-0005-0000-0000-00006D230000}"/>
    <cellStyle name="Feeder Field 4 3 2 31 2 4" xfId="14975" xr:uid="{00000000-0005-0000-0000-00006E230000}"/>
    <cellStyle name="Feeder Field 4 3 2 31 3" xfId="14976" xr:uid="{00000000-0005-0000-0000-00006F230000}"/>
    <cellStyle name="Feeder Field 4 3 2 31 4" xfId="14977" xr:uid="{00000000-0005-0000-0000-000070230000}"/>
    <cellStyle name="Feeder Field 4 3 2 32" xfId="1422" xr:uid="{00000000-0005-0000-0000-000071230000}"/>
    <cellStyle name="Feeder Field 4 3 2 32 2" xfId="14978" xr:uid="{00000000-0005-0000-0000-000072230000}"/>
    <cellStyle name="Feeder Field 4 3 2 32 2 2" xfId="14979" xr:uid="{00000000-0005-0000-0000-000073230000}"/>
    <cellStyle name="Feeder Field 4 3 2 32 2 3" xfId="14980" xr:uid="{00000000-0005-0000-0000-000074230000}"/>
    <cellStyle name="Feeder Field 4 3 2 32 2 4" xfId="14981" xr:uid="{00000000-0005-0000-0000-000075230000}"/>
    <cellStyle name="Feeder Field 4 3 2 32 3" xfId="14982" xr:uid="{00000000-0005-0000-0000-000076230000}"/>
    <cellStyle name="Feeder Field 4 3 2 32 4" xfId="14983" xr:uid="{00000000-0005-0000-0000-000077230000}"/>
    <cellStyle name="Feeder Field 4 3 2 33" xfId="1423" xr:uid="{00000000-0005-0000-0000-000078230000}"/>
    <cellStyle name="Feeder Field 4 3 2 33 2" xfId="14984" xr:uid="{00000000-0005-0000-0000-000079230000}"/>
    <cellStyle name="Feeder Field 4 3 2 33 2 2" xfId="14985" xr:uid="{00000000-0005-0000-0000-00007A230000}"/>
    <cellStyle name="Feeder Field 4 3 2 33 2 3" xfId="14986" xr:uid="{00000000-0005-0000-0000-00007B230000}"/>
    <cellStyle name="Feeder Field 4 3 2 33 2 4" xfId="14987" xr:uid="{00000000-0005-0000-0000-00007C230000}"/>
    <cellStyle name="Feeder Field 4 3 2 33 3" xfId="14988" xr:uid="{00000000-0005-0000-0000-00007D230000}"/>
    <cellStyle name="Feeder Field 4 3 2 33 4" xfId="14989" xr:uid="{00000000-0005-0000-0000-00007E230000}"/>
    <cellStyle name="Feeder Field 4 3 2 34" xfId="1424" xr:uid="{00000000-0005-0000-0000-00007F230000}"/>
    <cellStyle name="Feeder Field 4 3 2 34 2" xfId="14990" xr:uid="{00000000-0005-0000-0000-000080230000}"/>
    <cellStyle name="Feeder Field 4 3 2 34 2 2" xfId="14991" xr:uid="{00000000-0005-0000-0000-000081230000}"/>
    <cellStyle name="Feeder Field 4 3 2 34 2 3" xfId="14992" xr:uid="{00000000-0005-0000-0000-000082230000}"/>
    <cellStyle name="Feeder Field 4 3 2 34 2 4" xfId="14993" xr:uid="{00000000-0005-0000-0000-000083230000}"/>
    <cellStyle name="Feeder Field 4 3 2 34 3" xfId="14994" xr:uid="{00000000-0005-0000-0000-000084230000}"/>
    <cellStyle name="Feeder Field 4 3 2 34 4" xfId="14995" xr:uid="{00000000-0005-0000-0000-000085230000}"/>
    <cellStyle name="Feeder Field 4 3 2 35" xfId="1425" xr:uid="{00000000-0005-0000-0000-000086230000}"/>
    <cellStyle name="Feeder Field 4 3 2 35 2" xfId="14996" xr:uid="{00000000-0005-0000-0000-000087230000}"/>
    <cellStyle name="Feeder Field 4 3 2 35 2 2" xfId="14997" xr:uid="{00000000-0005-0000-0000-000088230000}"/>
    <cellStyle name="Feeder Field 4 3 2 35 2 3" xfId="14998" xr:uid="{00000000-0005-0000-0000-000089230000}"/>
    <cellStyle name="Feeder Field 4 3 2 35 2 4" xfId="14999" xr:uid="{00000000-0005-0000-0000-00008A230000}"/>
    <cellStyle name="Feeder Field 4 3 2 35 3" xfId="15000" xr:uid="{00000000-0005-0000-0000-00008B230000}"/>
    <cellStyle name="Feeder Field 4 3 2 35 4" xfId="15001" xr:uid="{00000000-0005-0000-0000-00008C230000}"/>
    <cellStyle name="Feeder Field 4 3 2 36" xfId="1426" xr:uid="{00000000-0005-0000-0000-00008D230000}"/>
    <cellStyle name="Feeder Field 4 3 2 36 2" xfId="15002" xr:uid="{00000000-0005-0000-0000-00008E230000}"/>
    <cellStyle name="Feeder Field 4 3 2 36 2 2" xfId="15003" xr:uid="{00000000-0005-0000-0000-00008F230000}"/>
    <cellStyle name="Feeder Field 4 3 2 36 2 3" xfId="15004" xr:uid="{00000000-0005-0000-0000-000090230000}"/>
    <cellStyle name="Feeder Field 4 3 2 36 2 4" xfId="15005" xr:uid="{00000000-0005-0000-0000-000091230000}"/>
    <cellStyle name="Feeder Field 4 3 2 36 3" xfId="15006" xr:uid="{00000000-0005-0000-0000-000092230000}"/>
    <cellStyle name="Feeder Field 4 3 2 36 4" xfId="15007" xr:uid="{00000000-0005-0000-0000-000093230000}"/>
    <cellStyle name="Feeder Field 4 3 2 37" xfId="1427" xr:uid="{00000000-0005-0000-0000-000094230000}"/>
    <cellStyle name="Feeder Field 4 3 2 37 2" xfId="15008" xr:uid="{00000000-0005-0000-0000-000095230000}"/>
    <cellStyle name="Feeder Field 4 3 2 37 2 2" xfId="15009" xr:uid="{00000000-0005-0000-0000-000096230000}"/>
    <cellStyle name="Feeder Field 4 3 2 37 2 3" xfId="15010" xr:uid="{00000000-0005-0000-0000-000097230000}"/>
    <cellStyle name="Feeder Field 4 3 2 37 2 4" xfId="15011" xr:uid="{00000000-0005-0000-0000-000098230000}"/>
    <cellStyle name="Feeder Field 4 3 2 37 3" xfId="15012" xr:uid="{00000000-0005-0000-0000-000099230000}"/>
    <cellStyle name="Feeder Field 4 3 2 37 4" xfId="15013" xr:uid="{00000000-0005-0000-0000-00009A230000}"/>
    <cellStyle name="Feeder Field 4 3 2 38" xfId="1428" xr:uid="{00000000-0005-0000-0000-00009B230000}"/>
    <cellStyle name="Feeder Field 4 3 2 38 2" xfId="15014" xr:uid="{00000000-0005-0000-0000-00009C230000}"/>
    <cellStyle name="Feeder Field 4 3 2 38 2 2" xfId="15015" xr:uid="{00000000-0005-0000-0000-00009D230000}"/>
    <cellStyle name="Feeder Field 4 3 2 38 2 3" xfId="15016" xr:uid="{00000000-0005-0000-0000-00009E230000}"/>
    <cellStyle name="Feeder Field 4 3 2 38 2 4" xfId="15017" xr:uid="{00000000-0005-0000-0000-00009F230000}"/>
    <cellStyle name="Feeder Field 4 3 2 38 3" xfId="15018" xr:uid="{00000000-0005-0000-0000-0000A0230000}"/>
    <cellStyle name="Feeder Field 4 3 2 38 4" xfId="15019" xr:uid="{00000000-0005-0000-0000-0000A1230000}"/>
    <cellStyle name="Feeder Field 4 3 2 39" xfId="1429" xr:uid="{00000000-0005-0000-0000-0000A2230000}"/>
    <cellStyle name="Feeder Field 4 3 2 39 2" xfId="15020" xr:uid="{00000000-0005-0000-0000-0000A3230000}"/>
    <cellStyle name="Feeder Field 4 3 2 39 2 2" xfId="15021" xr:uid="{00000000-0005-0000-0000-0000A4230000}"/>
    <cellStyle name="Feeder Field 4 3 2 39 2 3" xfId="15022" xr:uid="{00000000-0005-0000-0000-0000A5230000}"/>
    <cellStyle name="Feeder Field 4 3 2 39 2 4" xfId="15023" xr:uid="{00000000-0005-0000-0000-0000A6230000}"/>
    <cellStyle name="Feeder Field 4 3 2 39 3" xfId="15024" xr:uid="{00000000-0005-0000-0000-0000A7230000}"/>
    <cellStyle name="Feeder Field 4 3 2 39 4" xfId="15025" xr:uid="{00000000-0005-0000-0000-0000A8230000}"/>
    <cellStyle name="Feeder Field 4 3 2 4" xfId="1430" xr:uid="{00000000-0005-0000-0000-0000A9230000}"/>
    <cellStyle name="Feeder Field 4 3 2 4 2" xfId="15026" xr:uid="{00000000-0005-0000-0000-0000AA230000}"/>
    <cellStyle name="Feeder Field 4 3 2 4 2 2" xfId="15027" xr:uid="{00000000-0005-0000-0000-0000AB230000}"/>
    <cellStyle name="Feeder Field 4 3 2 4 2 3" xfId="15028" xr:uid="{00000000-0005-0000-0000-0000AC230000}"/>
    <cellStyle name="Feeder Field 4 3 2 4 2 4" xfId="15029" xr:uid="{00000000-0005-0000-0000-0000AD230000}"/>
    <cellStyle name="Feeder Field 4 3 2 4 3" xfId="15030" xr:uid="{00000000-0005-0000-0000-0000AE230000}"/>
    <cellStyle name="Feeder Field 4 3 2 4 4" xfId="15031" xr:uid="{00000000-0005-0000-0000-0000AF230000}"/>
    <cellStyle name="Feeder Field 4 3 2 40" xfId="1431" xr:uid="{00000000-0005-0000-0000-0000B0230000}"/>
    <cellStyle name="Feeder Field 4 3 2 40 2" xfId="15032" xr:uid="{00000000-0005-0000-0000-0000B1230000}"/>
    <cellStyle name="Feeder Field 4 3 2 40 2 2" xfId="15033" xr:uid="{00000000-0005-0000-0000-0000B2230000}"/>
    <cellStyle name="Feeder Field 4 3 2 40 2 3" xfId="15034" xr:uid="{00000000-0005-0000-0000-0000B3230000}"/>
    <cellStyle name="Feeder Field 4 3 2 40 2 4" xfId="15035" xr:uid="{00000000-0005-0000-0000-0000B4230000}"/>
    <cellStyle name="Feeder Field 4 3 2 40 3" xfId="15036" xr:uid="{00000000-0005-0000-0000-0000B5230000}"/>
    <cellStyle name="Feeder Field 4 3 2 40 4" xfId="15037" xr:uid="{00000000-0005-0000-0000-0000B6230000}"/>
    <cellStyle name="Feeder Field 4 3 2 41" xfId="1432" xr:uid="{00000000-0005-0000-0000-0000B7230000}"/>
    <cellStyle name="Feeder Field 4 3 2 41 2" xfId="15038" xr:uid="{00000000-0005-0000-0000-0000B8230000}"/>
    <cellStyle name="Feeder Field 4 3 2 41 2 2" xfId="15039" xr:uid="{00000000-0005-0000-0000-0000B9230000}"/>
    <cellStyle name="Feeder Field 4 3 2 41 2 3" xfId="15040" xr:uid="{00000000-0005-0000-0000-0000BA230000}"/>
    <cellStyle name="Feeder Field 4 3 2 41 2 4" xfId="15041" xr:uid="{00000000-0005-0000-0000-0000BB230000}"/>
    <cellStyle name="Feeder Field 4 3 2 41 3" xfId="15042" xr:uid="{00000000-0005-0000-0000-0000BC230000}"/>
    <cellStyle name="Feeder Field 4 3 2 41 4" xfId="15043" xr:uid="{00000000-0005-0000-0000-0000BD230000}"/>
    <cellStyle name="Feeder Field 4 3 2 42" xfId="1433" xr:uid="{00000000-0005-0000-0000-0000BE230000}"/>
    <cellStyle name="Feeder Field 4 3 2 42 2" xfId="15044" xr:uid="{00000000-0005-0000-0000-0000BF230000}"/>
    <cellStyle name="Feeder Field 4 3 2 42 2 2" xfId="15045" xr:uid="{00000000-0005-0000-0000-0000C0230000}"/>
    <cellStyle name="Feeder Field 4 3 2 42 2 3" xfId="15046" xr:uid="{00000000-0005-0000-0000-0000C1230000}"/>
    <cellStyle name="Feeder Field 4 3 2 42 2 4" xfId="15047" xr:uid="{00000000-0005-0000-0000-0000C2230000}"/>
    <cellStyle name="Feeder Field 4 3 2 42 3" xfId="15048" xr:uid="{00000000-0005-0000-0000-0000C3230000}"/>
    <cellStyle name="Feeder Field 4 3 2 42 4" xfId="15049" xr:uid="{00000000-0005-0000-0000-0000C4230000}"/>
    <cellStyle name="Feeder Field 4 3 2 43" xfId="1434" xr:uid="{00000000-0005-0000-0000-0000C5230000}"/>
    <cellStyle name="Feeder Field 4 3 2 43 2" xfId="15050" xr:uid="{00000000-0005-0000-0000-0000C6230000}"/>
    <cellStyle name="Feeder Field 4 3 2 43 2 2" xfId="15051" xr:uid="{00000000-0005-0000-0000-0000C7230000}"/>
    <cellStyle name="Feeder Field 4 3 2 43 2 3" xfId="15052" xr:uid="{00000000-0005-0000-0000-0000C8230000}"/>
    <cellStyle name="Feeder Field 4 3 2 43 2 4" xfId="15053" xr:uid="{00000000-0005-0000-0000-0000C9230000}"/>
    <cellStyle name="Feeder Field 4 3 2 43 3" xfId="15054" xr:uid="{00000000-0005-0000-0000-0000CA230000}"/>
    <cellStyle name="Feeder Field 4 3 2 43 4" xfId="15055" xr:uid="{00000000-0005-0000-0000-0000CB230000}"/>
    <cellStyle name="Feeder Field 4 3 2 44" xfId="1435" xr:uid="{00000000-0005-0000-0000-0000CC230000}"/>
    <cellStyle name="Feeder Field 4 3 2 44 2" xfId="15056" xr:uid="{00000000-0005-0000-0000-0000CD230000}"/>
    <cellStyle name="Feeder Field 4 3 2 44 2 2" xfId="15057" xr:uid="{00000000-0005-0000-0000-0000CE230000}"/>
    <cellStyle name="Feeder Field 4 3 2 44 2 3" xfId="15058" xr:uid="{00000000-0005-0000-0000-0000CF230000}"/>
    <cellStyle name="Feeder Field 4 3 2 44 2 4" xfId="15059" xr:uid="{00000000-0005-0000-0000-0000D0230000}"/>
    <cellStyle name="Feeder Field 4 3 2 44 3" xfId="15060" xr:uid="{00000000-0005-0000-0000-0000D1230000}"/>
    <cellStyle name="Feeder Field 4 3 2 44 4" xfId="15061" xr:uid="{00000000-0005-0000-0000-0000D2230000}"/>
    <cellStyle name="Feeder Field 4 3 2 45" xfId="15062" xr:uid="{00000000-0005-0000-0000-0000D3230000}"/>
    <cellStyle name="Feeder Field 4 3 2 45 2" xfId="15063" xr:uid="{00000000-0005-0000-0000-0000D4230000}"/>
    <cellStyle name="Feeder Field 4 3 2 45 3" xfId="15064" xr:uid="{00000000-0005-0000-0000-0000D5230000}"/>
    <cellStyle name="Feeder Field 4 3 2 45 4" xfId="15065" xr:uid="{00000000-0005-0000-0000-0000D6230000}"/>
    <cellStyle name="Feeder Field 4 3 2 46" xfId="15066" xr:uid="{00000000-0005-0000-0000-0000D7230000}"/>
    <cellStyle name="Feeder Field 4 3 2 46 2" xfId="15067" xr:uid="{00000000-0005-0000-0000-0000D8230000}"/>
    <cellStyle name="Feeder Field 4 3 2 46 3" xfId="15068" xr:uid="{00000000-0005-0000-0000-0000D9230000}"/>
    <cellStyle name="Feeder Field 4 3 2 46 4" xfId="15069" xr:uid="{00000000-0005-0000-0000-0000DA230000}"/>
    <cellStyle name="Feeder Field 4 3 2 47" xfId="15070" xr:uid="{00000000-0005-0000-0000-0000DB230000}"/>
    <cellStyle name="Feeder Field 4 3 2 48" xfId="15071" xr:uid="{00000000-0005-0000-0000-0000DC230000}"/>
    <cellStyle name="Feeder Field 4 3 2 5" xfId="1436" xr:uid="{00000000-0005-0000-0000-0000DD230000}"/>
    <cellStyle name="Feeder Field 4 3 2 5 2" xfId="15072" xr:uid="{00000000-0005-0000-0000-0000DE230000}"/>
    <cellStyle name="Feeder Field 4 3 2 5 2 2" xfId="15073" xr:uid="{00000000-0005-0000-0000-0000DF230000}"/>
    <cellStyle name="Feeder Field 4 3 2 5 2 3" xfId="15074" xr:uid="{00000000-0005-0000-0000-0000E0230000}"/>
    <cellStyle name="Feeder Field 4 3 2 5 2 4" xfId="15075" xr:uid="{00000000-0005-0000-0000-0000E1230000}"/>
    <cellStyle name="Feeder Field 4 3 2 5 3" xfId="15076" xr:uid="{00000000-0005-0000-0000-0000E2230000}"/>
    <cellStyle name="Feeder Field 4 3 2 5 4" xfId="15077" xr:uid="{00000000-0005-0000-0000-0000E3230000}"/>
    <cellStyle name="Feeder Field 4 3 2 6" xfId="1437" xr:uid="{00000000-0005-0000-0000-0000E4230000}"/>
    <cellStyle name="Feeder Field 4 3 2 6 2" xfId="15078" xr:uid="{00000000-0005-0000-0000-0000E5230000}"/>
    <cellStyle name="Feeder Field 4 3 2 6 2 2" xfId="15079" xr:uid="{00000000-0005-0000-0000-0000E6230000}"/>
    <cellStyle name="Feeder Field 4 3 2 6 2 3" xfId="15080" xr:uid="{00000000-0005-0000-0000-0000E7230000}"/>
    <cellStyle name="Feeder Field 4 3 2 6 2 4" xfId="15081" xr:uid="{00000000-0005-0000-0000-0000E8230000}"/>
    <cellStyle name="Feeder Field 4 3 2 6 3" xfId="15082" xr:uid="{00000000-0005-0000-0000-0000E9230000}"/>
    <cellStyle name="Feeder Field 4 3 2 6 4" xfId="15083" xr:uid="{00000000-0005-0000-0000-0000EA230000}"/>
    <cellStyle name="Feeder Field 4 3 2 7" xfId="1438" xr:uid="{00000000-0005-0000-0000-0000EB230000}"/>
    <cellStyle name="Feeder Field 4 3 2 7 2" xfId="15084" xr:uid="{00000000-0005-0000-0000-0000EC230000}"/>
    <cellStyle name="Feeder Field 4 3 2 7 2 2" xfId="15085" xr:uid="{00000000-0005-0000-0000-0000ED230000}"/>
    <cellStyle name="Feeder Field 4 3 2 7 2 3" xfId="15086" xr:uid="{00000000-0005-0000-0000-0000EE230000}"/>
    <cellStyle name="Feeder Field 4 3 2 7 2 4" xfId="15087" xr:uid="{00000000-0005-0000-0000-0000EF230000}"/>
    <cellStyle name="Feeder Field 4 3 2 7 3" xfId="15088" xr:uid="{00000000-0005-0000-0000-0000F0230000}"/>
    <cellStyle name="Feeder Field 4 3 2 7 4" xfId="15089" xr:uid="{00000000-0005-0000-0000-0000F1230000}"/>
    <cellStyle name="Feeder Field 4 3 2 8" xfId="1439" xr:uid="{00000000-0005-0000-0000-0000F2230000}"/>
    <cellStyle name="Feeder Field 4 3 2 8 2" xfId="15090" xr:uid="{00000000-0005-0000-0000-0000F3230000}"/>
    <cellStyle name="Feeder Field 4 3 2 8 2 2" xfId="15091" xr:uid="{00000000-0005-0000-0000-0000F4230000}"/>
    <cellStyle name="Feeder Field 4 3 2 8 2 3" xfId="15092" xr:uid="{00000000-0005-0000-0000-0000F5230000}"/>
    <cellStyle name="Feeder Field 4 3 2 8 2 4" xfId="15093" xr:uid="{00000000-0005-0000-0000-0000F6230000}"/>
    <cellStyle name="Feeder Field 4 3 2 8 3" xfId="15094" xr:uid="{00000000-0005-0000-0000-0000F7230000}"/>
    <cellStyle name="Feeder Field 4 3 2 8 4" xfId="15095" xr:uid="{00000000-0005-0000-0000-0000F8230000}"/>
    <cellStyle name="Feeder Field 4 3 2 9" xfId="1440" xr:uid="{00000000-0005-0000-0000-0000F9230000}"/>
    <cellStyle name="Feeder Field 4 3 2 9 2" xfId="15096" xr:uid="{00000000-0005-0000-0000-0000FA230000}"/>
    <cellStyle name="Feeder Field 4 3 2 9 2 2" xfId="15097" xr:uid="{00000000-0005-0000-0000-0000FB230000}"/>
    <cellStyle name="Feeder Field 4 3 2 9 2 3" xfId="15098" xr:uid="{00000000-0005-0000-0000-0000FC230000}"/>
    <cellStyle name="Feeder Field 4 3 2 9 2 4" xfId="15099" xr:uid="{00000000-0005-0000-0000-0000FD230000}"/>
    <cellStyle name="Feeder Field 4 3 2 9 3" xfId="15100" xr:uid="{00000000-0005-0000-0000-0000FE230000}"/>
    <cellStyle name="Feeder Field 4 3 2 9 4" xfId="15101" xr:uid="{00000000-0005-0000-0000-0000FF230000}"/>
    <cellStyle name="Feeder Field 4 3 20" xfId="1441" xr:uid="{00000000-0005-0000-0000-000000240000}"/>
    <cellStyle name="Feeder Field 4 3 20 2" xfId="15102" xr:uid="{00000000-0005-0000-0000-000001240000}"/>
    <cellStyle name="Feeder Field 4 3 20 2 2" xfId="15103" xr:uid="{00000000-0005-0000-0000-000002240000}"/>
    <cellStyle name="Feeder Field 4 3 20 2 3" xfId="15104" xr:uid="{00000000-0005-0000-0000-000003240000}"/>
    <cellStyle name="Feeder Field 4 3 20 2 4" xfId="15105" xr:uid="{00000000-0005-0000-0000-000004240000}"/>
    <cellStyle name="Feeder Field 4 3 20 3" xfId="15106" xr:uid="{00000000-0005-0000-0000-000005240000}"/>
    <cellStyle name="Feeder Field 4 3 20 4" xfId="15107" xr:uid="{00000000-0005-0000-0000-000006240000}"/>
    <cellStyle name="Feeder Field 4 3 21" xfId="1442" xr:uid="{00000000-0005-0000-0000-000007240000}"/>
    <cellStyle name="Feeder Field 4 3 21 2" xfId="15108" xr:uid="{00000000-0005-0000-0000-000008240000}"/>
    <cellStyle name="Feeder Field 4 3 21 2 2" xfId="15109" xr:uid="{00000000-0005-0000-0000-000009240000}"/>
    <cellStyle name="Feeder Field 4 3 21 2 3" xfId="15110" xr:uid="{00000000-0005-0000-0000-00000A240000}"/>
    <cellStyle name="Feeder Field 4 3 21 2 4" xfId="15111" xr:uid="{00000000-0005-0000-0000-00000B240000}"/>
    <cellStyle name="Feeder Field 4 3 21 3" xfId="15112" xr:uid="{00000000-0005-0000-0000-00000C240000}"/>
    <cellStyle name="Feeder Field 4 3 21 4" xfId="15113" xr:uid="{00000000-0005-0000-0000-00000D240000}"/>
    <cellStyle name="Feeder Field 4 3 22" xfId="1443" xr:uid="{00000000-0005-0000-0000-00000E240000}"/>
    <cellStyle name="Feeder Field 4 3 22 2" xfId="15114" xr:uid="{00000000-0005-0000-0000-00000F240000}"/>
    <cellStyle name="Feeder Field 4 3 22 2 2" xfId="15115" xr:uid="{00000000-0005-0000-0000-000010240000}"/>
    <cellStyle name="Feeder Field 4 3 22 2 3" xfId="15116" xr:uid="{00000000-0005-0000-0000-000011240000}"/>
    <cellStyle name="Feeder Field 4 3 22 2 4" xfId="15117" xr:uid="{00000000-0005-0000-0000-000012240000}"/>
    <cellStyle name="Feeder Field 4 3 22 3" xfId="15118" xr:uid="{00000000-0005-0000-0000-000013240000}"/>
    <cellStyle name="Feeder Field 4 3 22 4" xfId="15119" xr:uid="{00000000-0005-0000-0000-000014240000}"/>
    <cellStyle name="Feeder Field 4 3 23" xfId="1444" xr:uid="{00000000-0005-0000-0000-000015240000}"/>
    <cellStyle name="Feeder Field 4 3 23 2" xfId="15120" xr:uid="{00000000-0005-0000-0000-000016240000}"/>
    <cellStyle name="Feeder Field 4 3 23 2 2" xfId="15121" xr:uid="{00000000-0005-0000-0000-000017240000}"/>
    <cellStyle name="Feeder Field 4 3 23 2 3" xfId="15122" xr:uid="{00000000-0005-0000-0000-000018240000}"/>
    <cellStyle name="Feeder Field 4 3 23 2 4" xfId="15123" xr:uid="{00000000-0005-0000-0000-000019240000}"/>
    <cellStyle name="Feeder Field 4 3 23 3" xfId="15124" xr:uid="{00000000-0005-0000-0000-00001A240000}"/>
    <cellStyle name="Feeder Field 4 3 23 4" xfId="15125" xr:uid="{00000000-0005-0000-0000-00001B240000}"/>
    <cellStyle name="Feeder Field 4 3 24" xfId="1445" xr:uid="{00000000-0005-0000-0000-00001C240000}"/>
    <cellStyle name="Feeder Field 4 3 24 2" xfId="15126" xr:uid="{00000000-0005-0000-0000-00001D240000}"/>
    <cellStyle name="Feeder Field 4 3 24 2 2" xfId="15127" xr:uid="{00000000-0005-0000-0000-00001E240000}"/>
    <cellStyle name="Feeder Field 4 3 24 2 3" xfId="15128" xr:uid="{00000000-0005-0000-0000-00001F240000}"/>
    <cellStyle name="Feeder Field 4 3 24 2 4" xfId="15129" xr:uid="{00000000-0005-0000-0000-000020240000}"/>
    <cellStyle name="Feeder Field 4 3 24 3" xfId="15130" xr:uid="{00000000-0005-0000-0000-000021240000}"/>
    <cellStyle name="Feeder Field 4 3 24 4" xfId="15131" xr:uid="{00000000-0005-0000-0000-000022240000}"/>
    <cellStyle name="Feeder Field 4 3 25" xfId="1446" xr:uid="{00000000-0005-0000-0000-000023240000}"/>
    <cellStyle name="Feeder Field 4 3 25 2" xfId="15132" xr:uid="{00000000-0005-0000-0000-000024240000}"/>
    <cellStyle name="Feeder Field 4 3 25 2 2" xfId="15133" xr:uid="{00000000-0005-0000-0000-000025240000}"/>
    <cellStyle name="Feeder Field 4 3 25 2 3" xfId="15134" xr:uid="{00000000-0005-0000-0000-000026240000}"/>
    <cellStyle name="Feeder Field 4 3 25 2 4" xfId="15135" xr:uid="{00000000-0005-0000-0000-000027240000}"/>
    <cellStyle name="Feeder Field 4 3 25 3" xfId="15136" xr:uid="{00000000-0005-0000-0000-000028240000}"/>
    <cellStyle name="Feeder Field 4 3 25 4" xfId="15137" xr:uid="{00000000-0005-0000-0000-000029240000}"/>
    <cellStyle name="Feeder Field 4 3 26" xfId="1447" xr:uid="{00000000-0005-0000-0000-00002A240000}"/>
    <cellStyle name="Feeder Field 4 3 26 2" xfId="15138" xr:uid="{00000000-0005-0000-0000-00002B240000}"/>
    <cellStyle name="Feeder Field 4 3 26 2 2" xfId="15139" xr:uid="{00000000-0005-0000-0000-00002C240000}"/>
    <cellStyle name="Feeder Field 4 3 26 2 3" xfId="15140" xr:uid="{00000000-0005-0000-0000-00002D240000}"/>
    <cellStyle name="Feeder Field 4 3 26 2 4" xfId="15141" xr:uid="{00000000-0005-0000-0000-00002E240000}"/>
    <cellStyle name="Feeder Field 4 3 26 3" xfId="15142" xr:uid="{00000000-0005-0000-0000-00002F240000}"/>
    <cellStyle name="Feeder Field 4 3 26 4" xfId="15143" xr:uid="{00000000-0005-0000-0000-000030240000}"/>
    <cellStyle name="Feeder Field 4 3 27" xfId="1448" xr:uid="{00000000-0005-0000-0000-000031240000}"/>
    <cellStyle name="Feeder Field 4 3 27 2" xfId="15144" xr:uid="{00000000-0005-0000-0000-000032240000}"/>
    <cellStyle name="Feeder Field 4 3 27 2 2" xfId="15145" xr:uid="{00000000-0005-0000-0000-000033240000}"/>
    <cellStyle name="Feeder Field 4 3 27 2 3" xfId="15146" xr:uid="{00000000-0005-0000-0000-000034240000}"/>
    <cellStyle name="Feeder Field 4 3 27 2 4" xfId="15147" xr:uid="{00000000-0005-0000-0000-000035240000}"/>
    <cellStyle name="Feeder Field 4 3 27 3" xfId="15148" xr:uid="{00000000-0005-0000-0000-000036240000}"/>
    <cellStyle name="Feeder Field 4 3 27 4" xfId="15149" xr:uid="{00000000-0005-0000-0000-000037240000}"/>
    <cellStyle name="Feeder Field 4 3 28" xfId="1449" xr:uid="{00000000-0005-0000-0000-000038240000}"/>
    <cellStyle name="Feeder Field 4 3 28 2" xfId="15150" xr:uid="{00000000-0005-0000-0000-000039240000}"/>
    <cellStyle name="Feeder Field 4 3 28 2 2" xfId="15151" xr:uid="{00000000-0005-0000-0000-00003A240000}"/>
    <cellStyle name="Feeder Field 4 3 28 2 3" xfId="15152" xr:uid="{00000000-0005-0000-0000-00003B240000}"/>
    <cellStyle name="Feeder Field 4 3 28 2 4" xfId="15153" xr:uid="{00000000-0005-0000-0000-00003C240000}"/>
    <cellStyle name="Feeder Field 4 3 28 3" xfId="15154" xr:uid="{00000000-0005-0000-0000-00003D240000}"/>
    <cellStyle name="Feeder Field 4 3 28 4" xfId="15155" xr:uid="{00000000-0005-0000-0000-00003E240000}"/>
    <cellStyle name="Feeder Field 4 3 29" xfId="1450" xr:uid="{00000000-0005-0000-0000-00003F240000}"/>
    <cellStyle name="Feeder Field 4 3 29 2" xfId="15156" xr:uid="{00000000-0005-0000-0000-000040240000}"/>
    <cellStyle name="Feeder Field 4 3 29 2 2" xfId="15157" xr:uid="{00000000-0005-0000-0000-000041240000}"/>
    <cellStyle name="Feeder Field 4 3 29 2 3" xfId="15158" xr:uid="{00000000-0005-0000-0000-000042240000}"/>
    <cellStyle name="Feeder Field 4 3 29 2 4" xfId="15159" xr:uid="{00000000-0005-0000-0000-000043240000}"/>
    <cellStyle name="Feeder Field 4 3 29 3" xfId="15160" xr:uid="{00000000-0005-0000-0000-000044240000}"/>
    <cellStyle name="Feeder Field 4 3 29 4" xfId="15161" xr:uid="{00000000-0005-0000-0000-000045240000}"/>
    <cellStyle name="Feeder Field 4 3 3" xfId="1451" xr:uid="{00000000-0005-0000-0000-000046240000}"/>
    <cellStyle name="Feeder Field 4 3 3 2" xfId="15162" xr:uid="{00000000-0005-0000-0000-000047240000}"/>
    <cellStyle name="Feeder Field 4 3 3 2 2" xfId="15163" xr:uid="{00000000-0005-0000-0000-000048240000}"/>
    <cellStyle name="Feeder Field 4 3 3 2 3" xfId="15164" xr:uid="{00000000-0005-0000-0000-000049240000}"/>
    <cellStyle name="Feeder Field 4 3 3 2 4" xfId="15165" xr:uid="{00000000-0005-0000-0000-00004A240000}"/>
    <cellStyle name="Feeder Field 4 3 3 3" xfId="15166" xr:uid="{00000000-0005-0000-0000-00004B240000}"/>
    <cellStyle name="Feeder Field 4 3 3 4" xfId="15167" xr:uid="{00000000-0005-0000-0000-00004C240000}"/>
    <cellStyle name="Feeder Field 4 3 30" xfId="1452" xr:uid="{00000000-0005-0000-0000-00004D240000}"/>
    <cellStyle name="Feeder Field 4 3 30 2" xfId="15168" xr:uid="{00000000-0005-0000-0000-00004E240000}"/>
    <cellStyle name="Feeder Field 4 3 30 2 2" xfId="15169" xr:uid="{00000000-0005-0000-0000-00004F240000}"/>
    <cellStyle name="Feeder Field 4 3 30 2 3" xfId="15170" xr:uid="{00000000-0005-0000-0000-000050240000}"/>
    <cellStyle name="Feeder Field 4 3 30 2 4" xfId="15171" xr:uid="{00000000-0005-0000-0000-000051240000}"/>
    <cellStyle name="Feeder Field 4 3 30 3" xfId="15172" xr:uid="{00000000-0005-0000-0000-000052240000}"/>
    <cellStyle name="Feeder Field 4 3 30 4" xfId="15173" xr:uid="{00000000-0005-0000-0000-000053240000}"/>
    <cellStyle name="Feeder Field 4 3 31" xfId="1453" xr:uid="{00000000-0005-0000-0000-000054240000}"/>
    <cellStyle name="Feeder Field 4 3 31 2" xfId="15174" xr:uid="{00000000-0005-0000-0000-000055240000}"/>
    <cellStyle name="Feeder Field 4 3 31 2 2" xfId="15175" xr:uid="{00000000-0005-0000-0000-000056240000}"/>
    <cellStyle name="Feeder Field 4 3 31 2 3" xfId="15176" xr:uid="{00000000-0005-0000-0000-000057240000}"/>
    <cellStyle name="Feeder Field 4 3 31 2 4" xfId="15177" xr:uid="{00000000-0005-0000-0000-000058240000}"/>
    <cellStyle name="Feeder Field 4 3 31 3" xfId="15178" xr:uid="{00000000-0005-0000-0000-000059240000}"/>
    <cellStyle name="Feeder Field 4 3 31 4" xfId="15179" xr:uid="{00000000-0005-0000-0000-00005A240000}"/>
    <cellStyle name="Feeder Field 4 3 32" xfId="1454" xr:uid="{00000000-0005-0000-0000-00005B240000}"/>
    <cellStyle name="Feeder Field 4 3 32 2" xfId="15180" xr:uid="{00000000-0005-0000-0000-00005C240000}"/>
    <cellStyle name="Feeder Field 4 3 32 2 2" xfId="15181" xr:uid="{00000000-0005-0000-0000-00005D240000}"/>
    <cellStyle name="Feeder Field 4 3 32 2 3" xfId="15182" xr:uid="{00000000-0005-0000-0000-00005E240000}"/>
    <cellStyle name="Feeder Field 4 3 32 2 4" xfId="15183" xr:uid="{00000000-0005-0000-0000-00005F240000}"/>
    <cellStyle name="Feeder Field 4 3 32 3" xfId="15184" xr:uid="{00000000-0005-0000-0000-000060240000}"/>
    <cellStyle name="Feeder Field 4 3 32 4" xfId="15185" xr:uid="{00000000-0005-0000-0000-000061240000}"/>
    <cellStyle name="Feeder Field 4 3 33" xfId="1455" xr:uid="{00000000-0005-0000-0000-000062240000}"/>
    <cellStyle name="Feeder Field 4 3 33 2" xfId="15186" xr:uid="{00000000-0005-0000-0000-000063240000}"/>
    <cellStyle name="Feeder Field 4 3 33 2 2" xfId="15187" xr:uid="{00000000-0005-0000-0000-000064240000}"/>
    <cellStyle name="Feeder Field 4 3 33 2 3" xfId="15188" xr:uid="{00000000-0005-0000-0000-000065240000}"/>
    <cellStyle name="Feeder Field 4 3 33 2 4" xfId="15189" xr:uid="{00000000-0005-0000-0000-000066240000}"/>
    <cellStyle name="Feeder Field 4 3 33 3" xfId="15190" xr:uid="{00000000-0005-0000-0000-000067240000}"/>
    <cellStyle name="Feeder Field 4 3 33 4" xfId="15191" xr:uid="{00000000-0005-0000-0000-000068240000}"/>
    <cellStyle name="Feeder Field 4 3 34" xfId="1456" xr:uid="{00000000-0005-0000-0000-000069240000}"/>
    <cellStyle name="Feeder Field 4 3 34 2" xfId="15192" xr:uid="{00000000-0005-0000-0000-00006A240000}"/>
    <cellStyle name="Feeder Field 4 3 34 2 2" xfId="15193" xr:uid="{00000000-0005-0000-0000-00006B240000}"/>
    <cellStyle name="Feeder Field 4 3 34 2 3" xfId="15194" xr:uid="{00000000-0005-0000-0000-00006C240000}"/>
    <cellStyle name="Feeder Field 4 3 34 2 4" xfId="15195" xr:uid="{00000000-0005-0000-0000-00006D240000}"/>
    <cellStyle name="Feeder Field 4 3 34 3" xfId="15196" xr:uid="{00000000-0005-0000-0000-00006E240000}"/>
    <cellStyle name="Feeder Field 4 3 34 4" xfId="15197" xr:uid="{00000000-0005-0000-0000-00006F240000}"/>
    <cellStyle name="Feeder Field 4 3 35" xfId="1457" xr:uid="{00000000-0005-0000-0000-000070240000}"/>
    <cellStyle name="Feeder Field 4 3 35 2" xfId="15198" xr:uid="{00000000-0005-0000-0000-000071240000}"/>
    <cellStyle name="Feeder Field 4 3 35 2 2" xfId="15199" xr:uid="{00000000-0005-0000-0000-000072240000}"/>
    <cellStyle name="Feeder Field 4 3 35 2 3" xfId="15200" xr:uid="{00000000-0005-0000-0000-000073240000}"/>
    <cellStyle name="Feeder Field 4 3 35 2 4" xfId="15201" xr:uid="{00000000-0005-0000-0000-000074240000}"/>
    <cellStyle name="Feeder Field 4 3 35 3" xfId="15202" xr:uid="{00000000-0005-0000-0000-000075240000}"/>
    <cellStyle name="Feeder Field 4 3 35 4" xfId="15203" xr:uid="{00000000-0005-0000-0000-000076240000}"/>
    <cellStyle name="Feeder Field 4 3 36" xfId="1458" xr:uid="{00000000-0005-0000-0000-000077240000}"/>
    <cellStyle name="Feeder Field 4 3 36 2" xfId="15204" xr:uid="{00000000-0005-0000-0000-000078240000}"/>
    <cellStyle name="Feeder Field 4 3 36 2 2" xfId="15205" xr:uid="{00000000-0005-0000-0000-000079240000}"/>
    <cellStyle name="Feeder Field 4 3 36 2 3" xfId="15206" xr:uid="{00000000-0005-0000-0000-00007A240000}"/>
    <cellStyle name="Feeder Field 4 3 36 2 4" xfId="15207" xr:uid="{00000000-0005-0000-0000-00007B240000}"/>
    <cellStyle name="Feeder Field 4 3 36 3" xfId="15208" xr:uid="{00000000-0005-0000-0000-00007C240000}"/>
    <cellStyle name="Feeder Field 4 3 36 4" xfId="15209" xr:uid="{00000000-0005-0000-0000-00007D240000}"/>
    <cellStyle name="Feeder Field 4 3 37" xfId="1459" xr:uid="{00000000-0005-0000-0000-00007E240000}"/>
    <cellStyle name="Feeder Field 4 3 37 2" xfId="15210" xr:uid="{00000000-0005-0000-0000-00007F240000}"/>
    <cellStyle name="Feeder Field 4 3 37 2 2" xfId="15211" xr:uid="{00000000-0005-0000-0000-000080240000}"/>
    <cellStyle name="Feeder Field 4 3 37 2 3" xfId="15212" xr:uid="{00000000-0005-0000-0000-000081240000}"/>
    <cellStyle name="Feeder Field 4 3 37 2 4" xfId="15213" xr:uid="{00000000-0005-0000-0000-000082240000}"/>
    <cellStyle name="Feeder Field 4 3 37 3" xfId="15214" xr:uid="{00000000-0005-0000-0000-000083240000}"/>
    <cellStyle name="Feeder Field 4 3 37 4" xfId="15215" xr:uid="{00000000-0005-0000-0000-000084240000}"/>
    <cellStyle name="Feeder Field 4 3 38" xfId="1460" xr:uid="{00000000-0005-0000-0000-000085240000}"/>
    <cellStyle name="Feeder Field 4 3 38 2" xfId="15216" xr:uid="{00000000-0005-0000-0000-000086240000}"/>
    <cellStyle name="Feeder Field 4 3 38 2 2" xfId="15217" xr:uid="{00000000-0005-0000-0000-000087240000}"/>
    <cellStyle name="Feeder Field 4 3 38 2 3" xfId="15218" xr:uid="{00000000-0005-0000-0000-000088240000}"/>
    <cellStyle name="Feeder Field 4 3 38 2 4" xfId="15219" xr:uid="{00000000-0005-0000-0000-000089240000}"/>
    <cellStyle name="Feeder Field 4 3 38 3" xfId="15220" xr:uid="{00000000-0005-0000-0000-00008A240000}"/>
    <cellStyle name="Feeder Field 4 3 38 4" xfId="15221" xr:uid="{00000000-0005-0000-0000-00008B240000}"/>
    <cellStyle name="Feeder Field 4 3 39" xfId="1461" xr:uid="{00000000-0005-0000-0000-00008C240000}"/>
    <cellStyle name="Feeder Field 4 3 39 2" xfId="15222" xr:uid="{00000000-0005-0000-0000-00008D240000}"/>
    <cellStyle name="Feeder Field 4 3 39 2 2" xfId="15223" xr:uid="{00000000-0005-0000-0000-00008E240000}"/>
    <cellStyle name="Feeder Field 4 3 39 2 3" xfId="15224" xr:uid="{00000000-0005-0000-0000-00008F240000}"/>
    <cellStyle name="Feeder Field 4 3 39 2 4" xfId="15225" xr:uid="{00000000-0005-0000-0000-000090240000}"/>
    <cellStyle name="Feeder Field 4 3 39 3" xfId="15226" xr:uid="{00000000-0005-0000-0000-000091240000}"/>
    <cellStyle name="Feeder Field 4 3 39 4" xfId="15227" xr:uid="{00000000-0005-0000-0000-000092240000}"/>
    <cellStyle name="Feeder Field 4 3 4" xfId="1462" xr:uid="{00000000-0005-0000-0000-000093240000}"/>
    <cellStyle name="Feeder Field 4 3 4 2" xfId="15228" xr:uid="{00000000-0005-0000-0000-000094240000}"/>
    <cellStyle name="Feeder Field 4 3 4 2 2" xfId="15229" xr:uid="{00000000-0005-0000-0000-000095240000}"/>
    <cellStyle name="Feeder Field 4 3 4 2 3" xfId="15230" xr:uid="{00000000-0005-0000-0000-000096240000}"/>
    <cellStyle name="Feeder Field 4 3 4 2 4" xfId="15231" xr:uid="{00000000-0005-0000-0000-000097240000}"/>
    <cellStyle name="Feeder Field 4 3 4 3" xfId="15232" xr:uid="{00000000-0005-0000-0000-000098240000}"/>
    <cellStyle name="Feeder Field 4 3 4 4" xfId="15233" xr:uid="{00000000-0005-0000-0000-000099240000}"/>
    <cellStyle name="Feeder Field 4 3 40" xfId="1463" xr:uid="{00000000-0005-0000-0000-00009A240000}"/>
    <cellStyle name="Feeder Field 4 3 40 2" xfId="15234" xr:uid="{00000000-0005-0000-0000-00009B240000}"/>
    <cellStyle name="Feeder Field 4 3 40 2 2" xfId="15235" xr:uid="{00000000-0005-0000-0000-00009C240000}"/>
    <cellStyle name="Feeder Field 4 3 40 2 3" xfId="15236" xr:uid="{00000000-0005-0000-0000-00009D240000}"/>
    <cellStyle name="Feeder Field 4 3 40 2 4" xfId="15237" xr:uid="{00000000-0005-0000-0000-00009E240000}"/>
    <cellStyle name="Feeder Field 4 3 40 3" xfId="15238" xr:uid="{00000000-0005-0000-0000-00009F240000}"/>
    <cellStyle name="Feeder Field 4 3 40 4" xfId="15239" xr:uid="{00000000-0005-0000-0000-0000A0240000}"/>
    <cellStyle name="Feeder Field 4 3 41" xfId="1464" xr:uid="{00000000-0005-0000-0000-0000A1240000}"/>
    <cellStyle name="Feeder Field 4 3 41 2" xfId="15240" xr:uid="{00000000-0005-0000-0000-0000A2240000}"/>
    <cellStyle name="Feeder Field 4 3 41 2 2" xfId="15241" xr:uid="{00000000-0005-0000-0000-0000A3240000}"/>
    <cellStyle name="Feeder Field 4 3 41 2 3" xfId="15242" xr:uid="{00000000-0005-0000-0000-0000A4240000}"/>
    <cellStyle name="Feeder Field 4 3 41 2 4" xfId="15243" xr:uid="{00000000-0005-0000-0000-0000A5240000}"/>
    <cellStyle name="Feeder Field 4 3 41 3" xfId="15244" xr:uid="{00000000-0005-0000-0000-0000A6240000}"/>
    <cellStyle name="Feeder Field 4 3 41 4" xfId="15245" xr:uid="{00000000-0005-0000-0000-0000A7240000}"/>
    <cellStyle name="Feeder Field 4 3 42" xfId="1465" xr:uid="{00000000-0005-0000-0000-0000A8240000}"/>
    <cellStyle name="Feeder Field 4 3 42 2" xfId="15246" xr:uid="{00000000-0005-0000-0000-0000A9240000}"/>
    <cellStyle name="Feeder Field 4 3 42 2 2" xfId="15247" xr:uid="{00000000-0005-0000-0000-0000AA240000}"/>
    <cellStyle name="Feeder Field 4 3 42 2 3" xfId="15248" xr:uid="{00000000-0005-0000-0000-0000AB240000}"/>
    <cellStyle name="Feeder Field 4 3 42 2 4" xfId="15249" xr:uid="{00000000-0005-0000-0000-0000AC240000}"/>
    <cellStyle name="Feeder Field 4 3 42 3" xfId="15250" xr:uid="{00000000-0005-0000-0000-0000AD240000}"/>
    <cellStyle name="Feeder Field 4 3 42 4" xfId="15251" xr:uid="{00000000-0005-0000-0000-0000AE240000}"/>
    <cellStyle name="Feeder Field 4 3 43" xfId="1466" xr:uid="{00000000-0005-0000-0000-0000AF240000}"/>
    <cellStyle name="Feeder Field 4 3 43 2" xfId="15252" xr:uid="{00000000-0005-0000-0000-0000B0240000}"/>
    <cellStyle name="Feeder Field 4 3 43 2 2" xfId="15253" xr:uid="{00000000-0005-0000-0000-0000B1240000}"/>
    <cellStyle name="Feeder Field 4 3 43 2 3" xfId="15254" xr:uid="{00000000-0005-0000-0000-0000B2240000}"/>
    <cellStyle name="Feeder Field 4 3 43 2 4" xfId="15255" xr:uid="{00000000-0005-0000-0000-0000B3240000}"/>
    <cellStyle name="Feeder Field 4 3 43 3" xfId="15256" xr:uid="{00000000-0005-0000-0000-0000B4240000}"/>
    <cellStyle name="Feeder Field 4 3 43 4" xfId="15257" xr:uid="{00000000-0005-0000-0000-0000B5240000}"/>
    <cellStyle name="Feeder Field 4 3 44" xfId="1467" xr:uid="{00000000-0005-0000-0000-0000B6240000}"/>
    <cellStyle name="Feeder Field 4 3 44 2" xfId="15258" xr:uid="{00000000-0005-0000-0000-0000B7240000}"/>
    <cellStyle name="Feeder Field 4 3 44 2 2" xfId="15259" xr:uid="{00000000-0005-0000-0000-0000B8240000}"/>
    <cellStyle name="Feeder Field 4 3 44 2 3" xfId="15260" xr:uid="{00000000-0005-0000-0000-0000B9240000}"/>
    <cellStyle name="Feeder Field 4 3 44 2 4" xfId="15261" xr:uid="{00000000-0005-0000-0000-0000BA240000}"/>
    <cellStyle name="Feeder Field 4 3 44 3" xfId="15262" xr:uid="{00000000-0005-0000-0000-0000BB240000}"/>
    <cellStyle name="Feeder Field 4 3 44 4" xfId="15263" xr:uid="{00000000-0005-0000-0000-0000BC240000}"/>
    <cellStyle name="Feeder Field 4 3 45" xfId="1468" xr:uid="{00000000-0005-0000-0000-0000BD240000}"/>
    <cellStyle name="Feeder Field 4 3 45 2" xfId="15264" xr:uid="{00000000-0005-0000-0000-0000BE240000}"/>
    <cellStyle name="Feeder Field 4 3 45 2 2" xfId="15265" xr:uid="{00000000-0005-0000-0000-0000BF240000}"/>
    <cellStyle name="Feeder Field 4 3 45 2 3" xfId="15266" xr:uid="{00000000-0005-0000-0000-0000C0240000}"/>
    <cellStyle name="Feeder Field 4 3 45 2 4" xfId="15267" xr:uid="{00000000-0005-0000-0000-0000C1240000}"/>
    <cellStyle name="Feeder Field 4 3 45 3" xfId="15268" xr:uid="{00000000-0005-0000-0000-0000C2240000}"/>
    <cellStyle name="Feeder Field 4 3 45 4" xfId="15269" xr:uid="{00000000-0005-0000-0000-0000C3240000}"/>
    <cellStyle name="Feeder Field 4 3 46" xfId="15270" xr:uid="{00000000-0005-0000-0000-0000C4240000}"/>
    <cellStyle name="Feeder Field 4 3 46 2" xfId="15271" xr:uid="{00000000-0005-0000-0000-0000C5240000}"/>
    <cellStyle name="Feeder Field 4 3 46 3" xfId="15272" xr:uid="{00000000-0005-0000-0000-0000C6240000}"/>
    <cellStyle name="Feeder Field 4 3 46 4" xfId="15273" xr:uid="{00000000-0005-0000-0000-0000C7240000}"/>
    <cellStyle name="Feeder Field 4 3 47" xfId="15274" xr:uid="{00000000-0005-0000-0000-0000C8240000}"/>
    <cellStyle name="Feeder Field 4 3 47 2" xfId="15275" xr:uid="{00000000-0005-0000-0000-0000C9240000}"/>
    <cellStyle name="Feeder Field 4 3 47 3" xfId="15276" xr:uid="{00000000-0005-0000-0000-0000CA240000}"/>
    <cellStyle name="Feeder Field 4 3 47 4" xfId="15277" xr:uid="{00000000-0005-0000-0000-0000CB240000}"/>
    <cellStyle name="Feeder Field 4 3 48" xfId="15278" xr:uid="{00000000-0005-0000-0000-0000CC240000}"/>
    <cellStyle name="Feeder Field 4 3 49" xfId="15279" xr:uid="{00000000-0005-0000-0000-0000CD240000}"/>
    <cellStyle name="Feeder Field 4 3 5" xfId="1469" xr:uid="{00000000-0005-0000-0000-0000CE240000}"/>
    <cellStyle name="Feeder Field 4 3 5 2" xfId="15280" xr:uid="{00000000-0005-0000-0000-0000CF240000}"/>
    <cellStyle name="Feeder Field 4 3 5 2 2" xfId="15281" xr:uid="{00000000-0005-0000-0000-0000D0240000}"/>
    <cellStyle name="Feeder Field 4 3 5 2 3" xfId="15282" xr:uid="{00000000-0005-0000-0000-0000D1240000}"/>
    <cellStyle name="Feeder Field 4 3 5 2 4" xfId="15283" xr:uid="{00000000-0005-0000-0000-0000D2240000}"/>
    <cellStyle name="Feeder Field 4 3 5 3" xfId="15284" xr:uid="{00000000-0005-0000-0000-0000D3240000}"/>
    <cellStyle name="Feeder Field 4 3 5 4" xfId="15285" xr:uid="{00000000-0005-0000-0000-0000D4240000}"/>
    <cellStyle name="Feeder Field 4 3 6" xfId="1470" xr:uid="{00000000-0005-0000-0000-0000D5240000}"/>
    <cellStyle name="Feeder Field 4 3 6 2" xfId="15286" xr:uid="{00000000-0005-0000-0000-0000D6240000}"/>
    <cellStyle name="Feeder Field 4 3 6 2 2" xfId="15287" xr:uid="{00000000-0005-0000-0000-0000D7240000}"/>
    <cellStyle name="Feeder Field 4 3 6 2 3" xfId="15288" xr:uid="{00000000-0005-0000-0000-0000D8240000}"/>
    <cellStyle name="Feeder Field 4 3 6 2 4" xfId="15289" xr:uid="{00000000-0005-0000-0000-0000D9240000}"/>
    <cellStyle name="Feeder Field 4 3 6 3" xfId="15290" xr:uid="{00000000-0005-0000-0000-0000DA240000}"/>
    <cellStyle name="Feeder Field 4 3 6 4" xfId="15291" xr:uid="{00000000-0005-0000-0000-0000DB240000}"/>
    <cellStyle name="Feeder Field 4 3 7" xfId="1471" xr:uid="{00000000-0005-0000-0000-0000DC240000}"/>
    <cellStyle name="Feeder Field 4 3 7 2" xfId="15292" xr:uid="{00000000-0005-0000-0000-0000DD240000}"/>
    <cellStyle name="Feeder Field 4 3 7 2 2" xfId="15293" xr:uid="{00000000-0005-0000-0000-0000DE240000}"/>
    <cellStyle name="Feeder Field 4 3 7 2 3" xfId="15294" xr:uid="{00000000-0005-0000-0000-0000DF240000}"/>
    <cellStyle name="Feeder Field 4 3 7 2 4" xfId="15295" xr:uid="{00000000-0005-0000-0000-0000E0240000}"/>
    <cellStyle name="Feeder Field 4 3 7 3" xfId="15296" xr:uid="{00000000-0005-0000-0000-0000E1240000}"/>
    <cellStyle name="Feeder Field 4 3 7 4" xfId="15297" xr:uid="{00000000-0005-0000-0000-0000E2240000}"/>
    <cellStyle name="Feeder Field 4 3 8" xfId="1472" xr:uid="{00000000-0005-0000-0000-0000E3240000}"/>
    <cellStyle name="Feeder Field 4 3 8 2" xfId="15298" xr:uid="{00000000-0005-0000-0000-0000E4240000}"/>
    <cellStyle name="Feeder Field 4 3 8 2 2" xfId="15299" xr:uid="{00000000-0005-0000-0000-0000E5240000}"/>
    <cellStyle name="Feeder Field 4 3 8 2 3" xfId="15300" xr:uid="{00000000-0005-0000-0000-0000E6240000}"/>
    <cellStyle name="Feeder Field 4 3 8 2 4" xfId="15301" xr:uid="{00000000-0005-0000-0000-0000E7240000}"/>
    <cellStyle name="Feeder Field 4 3 8 3" xfId="15302" xr:uid="{00000000-0005-0000-0000-0000E8240000}"/>
    <cellStyle name="Feeder Field 4 3 8 4" xfId="15303" xr:uid="{00000000-0005-0000-0000-0000E9240000}"/>
    <cellStyle name="Feeder Field 4 3 9" xfId="1473" xr:uid="{00000000-0005-0000-0000-0000EA240000}"/>
    <cellStyle name="Feeder Field 4 3 9 2" xfId="15304" xr:uid="{00000000-0005-0000-0000-0000EB240000}"/>
    <cellStyle name="Feeder Field 4 3 9 2 2" xfId="15305" xr:uid="{00000000-0005-0000-0000-0000EC240000}"/>
    <cellStyle name="Feeder Field 4 3 9 2 3" xfId="15306" xr:uid="{00000000-0005-0000-0000-0000ED240000}"/>
    <cellStyle name="Feeder Field 4 3 9 2 4" xfId="15307" xr:uid="{00000000-0005-0000-0000-0000EE240000}"/>
    <cellStyle name="Feeder Field 4 3 9 3" xfId="15308" xr:uid="{00000000-0005-0000-0000-0000EF240000}"/>
    <cellStyle name="Feeder Field 4 3 9 4" xfId="15309" xr:uid="{00000000-0005-0000-0000-0000F0240000}"/>
    <cellStyle name="Feeder Field 4 4" xfId="1474" xr:uid="{00000000-0005-0000-0000-0000F1240000}"/>
    <cellStyle name="Feeder Field 4 4 10" xfId="1475" xr:uid="{00000000-0005-0000-0000-0000F2240000}"/>
    <cellStyle name="Feeder Field 4 4 10 2" xfId="15310" xr:uid="{00000000-0005-0000-0000-0000F3240000}"/>
    <cellStyle name="Feeder Field 4 4 10 2 2" xfId="15311" xr:uid="{00000000-0005-0000-0000-0000F4240000}"/>
    <cellStyle name="Feeder Field 4 4 10 2 3" xfId="15312" xr:uid="{00000000-0005-0000-0000-0000F5240000}"/>
    <cellStyle name="Feeder Field 4 4 10 2 4" xfId="15313" xr:uid="{00000000-0005-0000-0000-0000F6240000}"/>
    <cellStyle name="Feeder Field 4 4 10 3" xfId="15314" xr:uid="{00000000-0005-0000-0000-0000F7240000}"/>
    <cellStyle name="Feeder Field 4 4 10 4" xfId="15315" xr:uid="{00000000-0005-0000-0000-0000F8240000}"/>
    <cellStyle name="Feeder Field 4 4 11" xfId="1476" xr:uid="{00000000-0005-0000-0000-0000F9240000}"/>
    <cellStyle name="Feeder Field 4 4 11 2" xfId="15316" xr:uid="{00000000-0005-0000-0000-0000FA240000}"/>
    <cellStyle name="Feeder Field 4 4 11 2 2" xfId="15317" xr:uid="{00000000-0005-0000-0000-0000FB240000}"/>
    <cellStyle name="Feeder Field 4 4 11 2 3" xfId="15318" xr:uid="{00000000-0005-0000-0000-0000FC240000}"/>
    <cellStyle name="Feeder Field 4 4 11 2 4" xfId="15319" xr:uid="{00000000-0005-0000-0000-0000FD240000}"/>
    <cellStyle name="Feeder Field 4 4 11 3" xfId="15320" xr:uid="{00000000-0005-0000-0000-0000FE240000}"/>
    <cellStyle name="Feeder Field 4 4 11 4" xfId="15321" xr:uid="{00000000-0005-0000-0000-0000FF240000}"/>
    <cellStyle name="Feeder Field 4 4 12" xfId="1477" xr:uid="{00000000-0005-0000-0000-000000250000}"/>
    <cellStyle name="Feeder Field 4 4 12 2" xfId="15322" xr:uid="{00000000-0005-0000-0000-000001250000}"/>
    <cellStyle name="Feeder Field 4 4 12 2 2" xfId="15323" xr:uid="{00000000-0005-0000-0000-000002250000}"/>
    <cellStyle name="Feeder Field 4 4 12 2 3" xfId="15324" xr:uid="{00000000-0005-0000-0000-000003250000}"/>
    <cellStyle name="Feeder Field 4 4 12 2 4" xfId="15325" xr:uid="{00000000-0005-0000-0000-000004250000}"/>
    <cellStyle name="Feeder Field 4 4 12 3" xfId="15326" xr:uid="{00000000-0005-0000-0000-000005250000}"/>
    <cellStyle name="Feeder Field 4 4 12 4" xfId="15327" xr:uid="{00000000-0005-0000-0000-000006250000}"/>
    <cellStyle name="Feeder Field 4 4 13" xfId="1478" xr:uid="{00000000-0005-0000-0000-000007250000}"/>
    <cellStyle name="Feeder Field 4 4 13 2" xfId="15328" xr:uid="{00000000-0005-0000-0000-000008250000}"/>
    <cellStyle name="Feeder Field 4 4 13 2 2" xfId="15329" xr:uid="{00000000-0005-0000-0000-000009250000}"/>
    <cellStyle name="Feeder Field 4 4 13 2 3" xfId="15330" xr:uid="{00000000-0005-0000-0000-00000A250000}"/>
    <cellStyle name="Feeder Field 4 4 13 2 4" xfId="15331" xr:uid="{00000000-0005-0000-0000-00000B250000}"/>
    <cellStyle name="Feeder Field 4 4 13 3" xfId="15332" xr:uid="{00000000-0005-0000-0000-00000C250000}"/>
    <cellStyle name="Feeder Field 4 4 13 4" xfId="15333" xr:uid="{00000000-0005-0000-0000-00000D250000}"/>
    <cellStyle name="Feeder Field 4 4 14" xfId="1479" xr:uid="{00000000-0005-0000-0000-00000E250000}"/>
    <cellStyle name="Feeder Field 4 4 14 2" xfId="15334" xr:uid="{00000000-0005-0000-0000-00000F250000}"/>
    <cellStyle name="Feeder Field 4 4 14 2 2" xfId="15335" xr:uid="{00000000-0005-0000-0000-000010250000}"/>
    <cellStyle name="Feeder Field 4 4 14 2 3" xfId="15336" xr:uid="{00000000-0005-0000-0000-000011250000}"/>
    <cellStyle name="Feeder Field 4 4 14 2 4" xfId="15337" xr:uid="{00000000-0005-0000-0000-000012250000}"/>
    <cellStyle name="Feeder Field 4 4 14 3" xfId="15338" xr:uid="{00000000-0005-0000-0000-000013250000}"/>
    <cellStyle name="Feeder Field 4 4 14 4" xfId="15339" xr:uid="{00000000-0005-0000-0000-000014250000}"/>
    <cellStyle name="Feeder Field 4 4 15" xfId="1480" xr:uid="{00000000-0005-0000-0000-000015250000}"/>
    <cellStyle name="Feeder Field 4 4 15 2" xfId="15340" xr:uid="{00000000-0005-0000-0000-000016250000}"/>
    <cellStyle name="Feeder Field 4 4 15 2 2" xfId="15341" xr:uid="{00000000-0005-0000-0000-000017250000}"/>
    <cellStyle name="Feeder Field 4 4 15 2 3" xfId="15342" xr:uid="{00000000-0005-0000-0000-000018250000}"/>
    <cellStyle name="Feeder Field 4 4 15 2 4" xfId="15343" xr:uid="{00000000-0005-0000-0000-000019250000}"/>
    <cellStyle name="Feeder Field 4 4 15 3" xfId="15344" xr:uid="{00000000-0005-0000-0000-00001A250000}"/>
    <cellStyle name="Feeder Field 4 4 15 4" xfId="15345" xr:uid="{00000000-0005-0000-0000-00001B250000}"/>
    <cellStyle name="Feeder Field 4 4 16" xfId="1481" xr:uid="{00000000-0005-0000-0000-00001C250000}"/>
    <cellStyle name="Feeder Field 4 4 16 2" xfId="15346" xr:uid="{00000000-0005-0000-0000-00001D250000}"/>
    <cellStyle name="Feeder Field 4 4 16 2 2" xfId="15347" xr:uid="{00000000-0005-0000-0000-00001E250000}"/>
    <cellStyle name="Feeder Field 4 4 16 2 3" xfId="15348" xr:uid="{00000000-0005-0000-0000-00001F250000}"/>
    <cellStyle name="Feeder Field 4 4 16 2 4" xfId="15349" xr:uid="{00000000-0005-0000-0000-000020250000}"/>
    <cellStyle name="Feeder Field 4 4 16 3" xfId="15350" xr:uid="{00000000-0005-0000-0000-000021250000}"/>
    <cellStyle name="Feeder Field 4 4 16 4" xfId="15351" xr:uid="{00000000-0005-0000-0000-000022250000}"/>
    <cellStyle name="Feeder Field 4 4 17" xfId="1482" xr:uid="{00000000-0005-0000-0000-000023250000}"/>
    <cellStyle name="Feeder Field 4 4 17 2" xfId="15352" xr:uid="{00000000-0005-0000-0000-000024250000}"/>
    <cellStyle name="Feeder Field 4 4 17 2 2" xfId="15353" xr:uid="{00000000-0005-0000-0000-000025250000}"/>
    <cellStyle name="Feeder Field 4 4 17 2 3" xfId="15354" xr:uid="{00000000-0005-0000-0000-000026250000}"/>
    <cellStyle name="Feeder Field 4 4 17 2 4" xfId="15355" xr:uid="{00000000-0005-0000-0000-000027250000}"/>
    <cellStyle name="Feeder Field 4 4 17 3" xfId="15356" xr:uid="{00000000-0005-0000-0000-000028250000}"/>
    <cellStyle name="Feeder Field 4 4 17 4" xfId="15357" xr:uid="{00000000-0005-0000-0000-000029250000}"/>
    <cellStyle name="Feeder Field 4 4 18" xfId="1483" xr:uid="{00000000-0005-0000-0000-00002A250000}"/>
    <cellStyle name="Feeder Field 4 4 18 2" xfId="15358" xr:uid="{00000000-0005-0000-0000-00002B250000}"/>
    <cellStyle name="Feeder Field 4 4 18 2 2" xfId="15359" xr:uid="{00000000-0005-0000-0000-00002C250000}"/>
    <cellStyle name="Feeder Field 4 4 18 2 3" xfId="15360" xr:uid="{00000000-0005-0000-0000-00002D250000}"/>
    <cellStyle name="Feeder Field 4 4 18 2 4" xfId="15361" xr:uid="{00000000-0005-0000-0000-00002E250000}"/>
    <cellStyle name="Feeder Field 4 4 18 3" xfId="15362" xr:uid="{00000000-0005-0000-0000-00002F250000}"/>
    <cellStyle name="Feeder Field 4 4 18 4" xfId="15363" xr:uid="{00000000-0005-0000-0000-000030250000}"/>
    <cellStyle name="Feeder Field 4 4 19" xfId="1484" xr:uid="{00000000-0005-0000-0000-000031250000}"/>
    <cellStyle name="Feeder Field 4 4 19 2" xfId="15364" xr:uid="{00000000-0005-0000-0000-000032250000}"/>
    <cellStyle name="Feeder Field 4 4 19 2 2" xfId="15365" xr:uid="{00000000-0005-0000-0000-000033250000}"/>
    <cellStyle name="Feeder Field 4 4 19 2 3" xfId="15366" xr:uid="{00000000-0005-0000-0000-000034250000}"/>
    <cellStyle name="Feeder Field 4 4 19 2 4" xfId="15367" xr:uid="{00000000-0005-0000-0000-000035250000}"/>
    <cellStyle name="Feeder Field 4 4 19 3" xfId="15368" xr:uid="{00000000-0005-0000-0000-000036250000}"/>
    <cellStyle name="Feeder Field 4 4 19 4" xfId="15369" xr:uid="{00000000-0005-0000-0000-000037250000}"/>
    <cellStyle name="Feeder Field 4 4 2" xfId="1485" xr:uid="{00000000-0005-0000-0000-000038250000}"/>
    <cellStyle name="Feeder Field 4 4 2 10" xfId="1486" xr:uid="{00000000-0005-0000-0000-000039250000}"/>
    <cellStyle name="Feeder Field 4 4 2 10 2" xfId="15370" xr:uid="{00000000-0005-0000-0000-00003A250000}"/>
    <cellStyle name="Feeder Field 4 4 2 10 2 2" xfId="15371" xr:uid="{00000000-0005-0000-0000-00003B250000}"/>
    <cellStyle name="Feeder Field 4 4 2 10 2 3" xfId="15372" xr:uid="{00000000-0005-0000-0000-00003C250000}"/>
    <cellStyle name="Feeder Field 4 4 2 10 2 4" xfId="15373" xr:uid="{00000000-0005-0000-0000-00003D250000}"/>
    <cellStyle name="Feeder Field 4 4 2 10 3" xfId="15374" xr:uid="{00000000-0005-0000-0000-00003E250000}"/>
    <cellStyle name="Feeder Field 4 4 2 10 4" xfId="15375" xr:uid="{00000000-0005-0000-0000-00003F250000}"/>
    <cellStyle name="Feeder Field 4 4 2 11" xfId="1487" xr:uid="{00000000-0005-0000-0000-000040250000}"/>
    <cellStyle name="Feeder Field 4 4 2 11 2" xfId="15376" xr:uid="{00000000-0005-0000-0000-000041250000}"/>
    <cellStyle name="Feeder Field 4 4 2 11 2 2" xfId="15377" xr:uid="{00000000-0005-0000-0000-000042250000}"/>
    <cellStyle name="Feeder Field 4 4 2 11 2 3" xfId="15378" xr:uid="{00000000-0005-0000-0000-000043250000}"/>
    <cellStyle name="Feeder Field 4 4 2 11 2 4" xfId="15379" xr:uid="{00000000-0005-0000-0000-000044250000}"/>
    <cellStyle name="Feeder Field 4 4 2 11 3" xfId="15380" xr:uid="{00000000-0005-0000-0000-000045250000}"/>
    <cellStyle name="Feeder Field 4 4 2 11 4" xfId="15381" xr:uid="{00000000-0005-0000-0000-000046250000}"/>
    <cellStyle name="Feeder Field 4 4 2 12" xfId="1488" xr:uid="{00000000-0005-0000-0000-000047250000}"/>
    <cellStyle name="Feeder Field 4 4 2 12 2" xfId="15382" xr:uid="{00000000-0005-0000-0000-000048250000}"/>
    <cellStyle name="Feeder Field 4 4 2 12 2 2" xfId="15383" xr:uid="{00000000-0005-0000-0000-000049250000}"/>
    <cellStyle name="Feeder Field 4 4 2 12 2 3" xfId="15384" xr:uid="{00000000-0005-0000-0000-00004A250000}"/>
    <cellStyle name="Feeder Field 4 4 2 12 2 4" xfId="15385" xr:uid="{00000000-0005-0000-0000-00004B250000}"/>
    <cellStyle name="Feeder Field 4 4 2 12 3" xfId="15386" xr:uid="{00000000-0005-0000-0000-00004C250000}"/>
    <cellStyle name="Feeder Field 4 4 2 12 4" xfId="15387" xr:uid="{00000000-0005-0000-0000-00004D250000}"/>
    <cellStyle name="Feeder Field 4 4 2 13" xfId="1489" xr:uid="{00000000-0005-0000-0000-00004E250000}"/>
    <cellStyle name="Feeder Field 4 4 2 13 2" xfId="15388" xr:uid="{00000000-0005-0000-0000-00004F250000}"/>
    <cellStyle name="Feeder Field 4 4 2 13 2 2" xfId="15389" xr:uid="{00000000-0005-0000-0000-000050250000}"/>
    <cellStyle name="Feeder Field 4 4 2 13 2 3" xfId="15390" xr:uid="{00000000-0005-0000-0000-000051250000}"/>
    <cellStyle name="Feeder Field 4 4 2 13 2 4" xfId="15391" xr:uid="{00000000-0005-0000-0000-000052250000}"/>
    <cellStyle name="Feeder Field 4 4 2 13 3" xfId="15392" xr:uid="{00000000-0005-0000-0000-000053250000}"/>
    <cellStyle name="Feeder Field 4 4 2 13 4" xfId="15393" xr:uid="{00000000-0005-0000-0000-000054250000}"/>
    <cellStyle name="Feeder Field 4 4 2 14" xfId="1490" xr:uid="{00000000-0005-0000-0000-000055250000}"/>
    <cellStyle name="Feeder Field 4 4 2 14 2" xfId="15394" xr:uid="{00000000-0005-0000-0000-000056250000}"/>
    <cellStyle name="Feeder Field 4 4 2 14 2 2" xfId="15395" xr:uid="{00000000-0005-0000-0000-000057250000}"/>
    <cellStyle name="Feeder Field 4 4 2 14 2 3" xfId="15396" xr:uid="{00000000-0005-0000-0000-000058250000}"/>
    <cellStyle name="Feeder Field 4 4 2 14 2 4" xfId="15397" xr:uid="{00000000-0005-0000-0000-000059250000}"/>
    <cellStyle name="Feeder Field 4 4 2 14 3" xfId="15398" xr:uid="{00000000-0005-0000-0000-00005A250000}"/>
    <cellStyle name="Feeder Field 4 4 2 14 4" xfId="15399" xr:uid="{00000000-0005-0000-0000-00005B250000}"/>
    <cellStyle name="Feeder Field 4 4 2 15" xfId="1491" xr:uid="{00000000-0005-0000-0000-00005C250000}"/>
    <cellStyle name="Feeder Field 4 4 2 15 2" xfId="15400" xr:uid="{00000000-0005-0000-0000-00005D250000}"/>
    <cellStyle name="Feeder Field 4 4 2 15 2 2" xfId="15401" xr:uid="{00000000-0005-0000-0000-00005E250000}"/>
    <cellStyle name="Feeder Field 4 4 2 15 2 3" xfId="15402" xr:uid="{00000000-0005-0000-0000-00005F250000}"/>
    <cellStyle name="Feeder Field 4 4 2 15 2 4" xfId="15403" xr:uid="{00000000-0005-0000-0000-000060250000}"/>
    <cellStyle name="Feeder Field 4 4 2 15 3" xfId="15404" xr:uid="{00000000-0005-0000-0000-000061250000}"/>
    <cellStyle name="Feeder Field 4 4 2 15 4" xfId="15405" xr:uid="{00000000-0005-0000-0000-000062250000}"/>
    <cellStyle name="Feeder Field 4 4 2 16" xfId="1492" xr:uid="{00000000-0005-0000-0000-000063250000}"/>
    <cellStyle name="Feeder Field 4 4 2 16 2" xfId="15406" xr:uid="{00000000-0005-0000-0000-000064250000}"/>
    <cellStyle name="Feeder Field 4 4 2 16 2 2" xfId="15407" xr:uid="{00000000-0005-0000-0000-000065250000}"/>
    <cellStyle name="Feeder Field 4 4 2 16 2 3" xfId="15408" xr:uid="{00000000-0005-0000-0000-000066250000}"/>
    <cellStyle name="Feeder Field 4 4 2 16 2 4" xfId="15409" xr:uid="{00000000-0005-0000-0000-000067250000}"/>
    <cellStyle name="Feeder Field 4 4 2 16 3" xfId="15410" xr:uid="{00000000-0005-0000-0000-000068250000}"/>
    <cellStyle name="Feeder Field 4 4 2 16 4" xfId="15411" xr:uid="{00000000-0005-0000-0000-000069250000}"/>
    <cellStyle name="Feeder Field 4 4 2 17" xfId="1493" xr:uid="{00000000-0005-0000-0000-00006A250000}"/>
    <cellStyle name="Feeder Field 4 4 2 17 2" xfId="15412" xr:uid="{00000000-0005-0000-0000-00006B250000}"/>
    <cellStyle name="Feeder Field 4 4 2 17 2 2" xfId="15413" xr:uid="{00000000-0005-0000-0000-00006C250000}"/>
    <cellStyle name="Feeder Field 4 4 2 17 2 3" xfId="15414" xr:uid="{00000000-0005-0000-0000-00006D250000}"/>
    <cellStyle name="Feeder Field 4 4 2 17 2 4" xfId="15415" xr:uid="{00000000-0005-0000-0000-00006E250000}"/>
    <cellStyle name="Feeder Field 4 4 2 17 3" xfId="15416" xr:uid="{00000000-0005-0000-0000-00006F250000}"/>
    <cellStyle name="Feeder Field 4 4 2 17 4" xfId="15417" xr:uid="{00000000-0005-0000-0000-000070250000}"/>
    <cellStyle name="Feeder Field 4 4 2 18" xfId="1494" xr:uid="{00000000-0005-0000-0000-000071250000}"/>
    <cellStyle name="Feeder Field 4 4 2 18 2" xfId="15418" xr:uid="{00000000-0005-0000-0000-000072250000}"/>
    <cellStyle name="Feeder Field 4 4 2 18 2 2" xfId="15419" xr:uid="{00000000-0005-0000-0000-000073250000}"/>
    <cellStyle name="Feeder Field 4 4 2 18 2 3" xfId="15420" xr:uid="{00000000-0005-0000-0000-000074250000}"/>
    <cellStyle name="Feeder Field 4 4 2 18 2 4" xfId="15421" xr:uid="{00000000-0005-0000-0000-000075250000}"/>
    <cellStyle name="Feeder Field 4 4 2 18 3" xfId="15422" xr:uid="{00000000-0005-0000-0000-000076250000}"/>
    <cellStyle name="Feeder Field 4 4 2 18 4" xfId="15423" xr:uid="{00000000-0005-0000-0000-000077250000}"/>
    <cellStyle name="Feeder Field 4 4 2 19" xfId="1495" xr:uid="{00000000-0005-0000-0000-000078250000}"/>
    <cellStyle name="Feeder Field 4 4 2 19 2" xfId="15424" xr:uid="{00000000-0005-0000-0000-000079250000}"/>
    <cellStyle name="Feeder Field 4 4 2 19 2 2" xfId="15425" xr:uid="{00000000-0005-0000-0000-00007A250000}"/>
    <cellStyle name="Feeder Field 4 4 2 19 2 3" xfId="15426" xr:uid="{00000000-0005-0000-0000-00007B250000}"/>
    <cellStyle name="Feeder Field 4 4 2 19 2 4" xfId="15427" xr:uid="{00000000-0005-0000-0000-00007C250000}"/>
    <cellStyle name="Feeder Field 4 4 2 19 3" xfId="15428" xr:uid="{00000000-0005-0000-0000-00007D250000}"/>
    <cellStyle name="Feeder Field 4 4 2 19 4" xfId="15429" xr:uid="{00000000-0005-0000-0000-00007E250000}"/>
    <cellStyle name="Feeder Field 4 4 2 2" xfId="1496" xr:uid="{00000000-0005-0000-0000-00007F250000}"/>
    <cellStyle name="Feeder Field 4 4 2 2 2" xfId="15430" xr:uid="{00000000-0005-0000-0000-000080250000}"/>
    <cellStyle name="Feeder Field 4 4 2 2 2 2" xfId="15431" xr:uid="{00000000-0005-0000-0000-000081250000}"/>
    <cellStyle name="Feeder Field 4 4 2 2 2 3" xfId="15432" xr:uid="{00000000-0005-0000-0000-000082250000}"/>
    <cellStyle name="Feeder Field 4 4 2 2 2 4" xfId="15433" xr:uid="{00000000-0005-0000-0000-000083250000}"/>
    <cellStyle name="Feeder Field 4 4 2 2 3" xfId="15434" xr:uid="{00000000-0005-0000-0000-000084250000}"/>
    <cellStyle name="Feeder Field 4 4 2 2 4" xfId="15435" xr:uid="{00000000-0005-0000-0000-000085250000}"/>
    <cellStyle name="Feeder Field 4 4 2 20" xfId="1497" xr:uid="{00000000-0005-0000-0000-000086250000}"/>
    <cellStyle name="Feeder Field 4 4 2 20 2" xfId="15436" xr:uid="{00000000-0005-0000-0000-000087250000}"/>
    <cellStyle name="Feeder Field 4 4 2 20 2 2" xfId="15437" xr:uid="{00000000-0005-0000-0000-000088250000}"/>
    <cellStyle name="Feeder Field 4 4 2 20 2 3" xfId="15438" xr:uid="{00000000-0005-0000-0000-000089250000}"/>
    <cellStyle name="Feeder Field 4 4 2 20 2 4" xfId="15439" xr:uid="{00000000-0005-0000-0000-00008A250000}"/>
    <cellStyle name="Feeder Field 4 4 2 20 3" xfId="15440" xr:uid="{00000000-0005-0000-0000-00008B250000}"/>
    <cellStyle name="Feeder Field 4 4 2 20 4" xfId="15441" xr:uid="{00000000-0005-0000-0000-00008C250000}"/>
    <cellStyle name="Feeder Field 4 4 2 21" xfId="1498" xr:uid="{00000000-0005-0000-0000-00008D250000}"/>
    <cellStyle name="Feeder Field 4 4 2 21 2" xfId="15442" xr:uid="{00000000-0005-0000-0000-00008E250000}"/>
    <cellStyle name="Feeder Field 4 4 2 21 2 2" xfId="15443" xr:uid="{00000000-0005-0000-0000-00008F250000}"/>
    <cellStyle name="Feeder Field 4 4 2 21 2 3" xfId="15444" xr:uid="{00000000-0005-0000-0000-000090250000}"/>
    <cellStyle name="Feeder Field 4 4 2 21 2 4" xfId="15445" xr:uid="{00000000-0005-0000-0000-000091250000}"/>
    <cellStyle name="Feeder Field 4 4 2 21 3" xfId="15446" xr:uid="{00000000-0005-0000-0000-000092250000}"/>
    <cellStyle name="Feeder Field 4 4 2 21 4" xfId="15447" xr:uid="{00000000-0005-0000-0000-000093250000}"/>
    <cellStyle name="Feeder Field 4 4 2 22" xfId="1499" xr:uid="{00000000-0005-0000-0000-000094250000}"/>
    <cellStyle name="Feeder Field 4 4 2 22 2" xfId="15448" xr:uid="{00000000-0005-0000-0000-000095250000}"/>
    <cellStyle name="Feeder Field 4 4 2 22 2 2" xfId="15449" xr:uid="{00000000-0005-0000-0000-000096250000}"/>
    <cellStyle name="Feeder Field 4 4 2 22 2 3" xfId="15450" xr:uid="{00000000-0005-0000-0000-000097250000}"/>
    <cellStyle name="Feeder Field 4 4 2 22 2 4" xfId="15451" xr:uid="{00000000-0005-0000-0000-000098250000}"/>
    <cellStyle name="Feeder Field 4 4 2 22 3" xfId="15452" xr:uid="{00000000-0005-0000-0000-000099250000}"/>
    <cellStyle name="Feeder Field 4 4 2 22 4" xfId="15453" xr:uid="{00000000-0005-0000-0000-00009A250000}"/>
    <cellStyle name="Feeder Field 4 4 2 23" xfId="1500" xr:uid="{00000000-0005-0000-0000-00009B250000}"/>
    <cellStyle name="Feeder Field 4 4 2 23 2" xfId="15454" xr:uid="{00000000-0005-0000-0000-00009C250000}"/>
    <cellStyle name="Feeder Field 4 4 2 23 2 2" xfId="15455" xr:uid="{00000000-0005-0000-0000-00009D250000}"/>
    <cellStyle name="Feeder Field 4 4 2 23 2 3" xfId="15456" xr:uid="{00000000-0005-0000-0000-00009E250000}"/>
    <cellStyle name="Feeder Field 4 4 2 23 2 4" xfId="15457" xr:uid="{00000000-0005-0000-0000-00009F250000}"/>
    <cellStyle name="Feeder Field 4 4 2 23 3" xfId="15458" xr:uid="{00000000-0005-0000-0000-0000A0250000}"/>
    <cellStyle name="Feeder Field 4 4 2 23 4" xfId="15459" xr:uid="{00000000-0005-0000-0000-0000A1250000}"/>
    <cellStyle name="Feeder Field 4 4 2 24" xfId="1501" xr:uid="{00000000-0005-0000-0000-0000A2250000}"/>
    <cellStyle name="Feeder Field 4 4 2 24 2" xfId="15460" xr:uid="{00000000-0005-0000-0000-0000A3250000}"/>
    <cellStyle name="Feeder Field 4 4 2 24 2 2" xfId="15461" xr:uid="{00000000-0005-0000-0000-0000A4250000}"/>
    <cellStyle name="Feeder Field 4 4 2 24 2 3" xfId="15462" xr:uid="{00000000-0005-0000-0000-0000A5250000}"/>
    <cellStyle name="Feeder Field 4 4 2 24 2 4" xfId="15463" xr:uid="{00000000-0005-0000-0000-0000A6250000}"/>
    <cellStyle name="Feeder Field 4 4 2 24 3" xfId="15464" xr:uid="{00000000-0005-0000-0000-0000A7250000}"/>
    <cellStyle name="Feeder Field 4 4 2 24 4" xfId="15465" xr:uid="{00000000-0005-0000-0000-0000A8250000}"/>
    <cellStyle name="Feeder Field 4 4 2 25" xfId="1502" xr:uid="{00000000-0005-0000-0000-0000A9250000}"/>
    <cellStyle name="Feeder Field 4 4 2 25 2" xfId="15466" xr:uid="{00000000-0005-0000-0000-0000AA250000}"/>
    <cellStyle name="Feeder Field 4 4 2 25 2 2" xfId="15467" xr:uid="{00000000-0005-0000-0000-0000AB250000}"/>
    <cellStyle name="Feeder Field 4 4 2 25 2 3" xfId="15468" xr:uid="{00000000-0005-0000-0000-0000AC250000}"/>
    <cellStyle name="Feeder Field 4 4 2 25 2 4" xfId="15469" xr:uid="{00000000-0005-0000-0000-0000AD250000}"/>
    <cellStyle name="Feeder Field 4 4 2 25 3" xfId="15470" xr:uid="{00000000-0005-0000-0000-0000AE250000}"/>
    <cellStyle name="Feeder Field 4 4 2 25 4" xfId="15471" xr:uid="{00000000-0005-0000-0000-0000AF250000}"/>
    <cellStyle name="Feeder Field 4 4 2 26" xfId="1503" xr:uid="{00000000-0005-0000-0000-0000B0250000}"/>
    <cellStyle name="Feeder Field 4 4 2 26 2" xfId="15472" xr:uid="{00000000-0005-0000-0000-0000B1250000}"/>
    <cellStyle name="Feeder Field 4 4 2 26 2 2" xfId="15473" xr:uid="{00000000-0005-0000-0000-0000B2250000}"/>
    <cellStyle name="Feeder Field 4 4 2 26 2 3" xfId="15474" xr:uid="{00000000-0005-0000-0000-0000B3250000}"/>
    <cellStyle name="Feeder Field 4 4 2 26 2 4" xfId="15475" xr:uid="{00000000-0005-0000-0000-0000B4250000}"/>
    <cellStyle name="Feeder Field 4 4 2 26 3" xfId="15476" xr:uid="{00000000-0005-0000-0000-0000B5250000}"/>
    <cellStyle name="Feeder Field 4 4 2 26 4" xfId="15477" xr:uid="{00000000-0005-0000-0000-0000B6250000}"/>
    <cellStyle name="Feeder Field 4 4 2 27" xfId="1504" xr:uid="{00000000-0005-0000-0000-0000B7250000}"/>
    <cellStyle name="Feeder Field 4 4 2 27 2" xfId="15478" xr:uid="{00000000-0005-0000-0000-0000B8250000}"/>
    <cellStyle name="Feeder Field 4 4 2 27 2 2" xfId="15479" xr:uid="{00000000-0005-0000-0000-0000B9250000}"/>
    <cellStyle name="Feeder Field 4 4 2 27 2 3" xfId="15480" xr:uid="{00000000-0005-0000-0000-0000BA250000}"/>
    <cellStyle name="Feeder Field 4 4 2 27 2 4" xfId="15481" xr:uid="{00000000-0005-0000-0000-0000BB250000}"/>
    <cellStyle name="Feeder Field 4 4 2 27 3" xfId="15482" xr:uid="{00000000-0005-0000-0000-0000BC250000}"/>
    <cellStyle name="Feeder Field 4 4 2 27 4" xfId="15483" xr:uid="{00000000-0005-0000-0000-0000BD250000}"/>
    <cellStyle name="Feeder Field 4 4 2 28" xfId="1505" xr:uid="{00000000-0005-0000-0000-0000BE250000}"/>
    <cellStyle name="Feeder Field 4 4 2 28 2" xfId="15484" xr:uid="{00000000-0005-0000-0000-0000BF250000}"/>
    <cellStyle name="Feeder Field 4 4 2 28 2 2" xfId="15485" xr:uid="{00000000-0005-0000-0000-0000C0250000}"/>
    <cellStyle name="Feeder Field 4 4 2 28 2 3" xfId="15486" xr:uid="{00000000-0005-0000-0000-0000C1250000}"/>
    <cellStyle name="Feeder Field 4 4 2 28 2 4" xfId="15487" xr:uid="{00000000-0005-0000-0000-0000C2250000}"/>
    <cellStyle name="Feeder Field 4 4 2 28 3" xfId="15488" xr:uid="{00000000-0005-0000-0000-0000C3250000}"/>
    <cellStyle name="Feeder Field 4 4 2 28 4" xfId="15489" xr:uid="{00000000-0005-0000-0000-0000C4250000}"/>
    <cellStyle name="Feeder Field 4 4 2 29" xfId="1506" xr:uid="{00000000-0005-0000-0000-0000C5250000}"/>
    <cellStyle name="Feeder Field 4 4 2 29 2" xfId="15490" xr:uid="{00000000-0005-0000-0000-0000C6250000}"/>
    <cellStyle name="Feeder Field 4 4 2 29 2 2" xfId="15491" xr:uid="{00000000-0005-0000-0000-0000C7250000}"/>
    <cellStyle name="Feeder Field 4 4 2 29 2 3" xfId="15492" xr:uid="{00000000-0005-0000-0000-0000C8250000}"/>
    <cellStyle name="Feeder Field 4 4 2 29 2 4" xfId="15493" xr:uid="{00000000-0005-0000-0000-0000C9250000}"/>
    <cellStyle name="Feeder Field 4 4 2 29 3" xfId="15494" xr:uid="{00000000-0005-0000-0000-0000CA250000}"/>
    <cellStyle name="Feeder Field 4 4 2 29 4" xfId="15495" xr:uid="{00000000-0005-0000-0000-0000CB250000}"/>
    <cellStyle name="Feeder Field 4 4 2 3" xfId="1507" xr:uid="{00000000-0005-0000-0000-0000CC250000}"/>
    <cellStyle name="Feeder Field 4 4 2 3 2" xfId="15496" xr:uid="{00000000-0005-0000-0000-0000CD250000}"/>
    <cellStyle name="Feeder Field 4 4 2 3 2 2" xfId="15497" xr:uid="{00000000-0005-0000-0000-0000CE250000}"/>
    <cellStyle name="Feeder Field 4 4 2 3 2 3" xfId="15498" xr:uid="{00000000-0005-0000-0000-0000CF250000}"/>
    <cellStyle name="Feeder Field 4 4 2 3 2 4" xfId="15499" xr:uid="{00000000-0005-0000-0000-0000D0250000}"/>
    <cellStyle name="Feeder Field 4 4 2 3 3" xfId="15500" xr:uid="{00000000-0005-0000-0000-0000D1250000}"/>
    <cellStyle name="Feeder Field 4 4 2 3 4" xfId="15501" xr:uid="{00000000-0005-0000-0000-0000D2250000}"/>
    <cellStyle name="Feeder Field 4 4 2 30" xfId="1508" xr:uid="{00000000-0005-0000-0000-0000D3250000}"/>
    <cellStyle name="Feeder Field 4 4 2 30 2" xfId="15502" xr:uid="{00000000-0005-0000-0000-0000D4250000}"/>
    <cellStyle name="Feeder Field 4 4 2 30 2 2" xfId="15503" xr:uid="{00000000-0005-0000-0000-0000D5250000}"/>
    <cellStyle name="Feeder Field 4 4 2 30 2 3" xfId="15504" xr:uid="{00000000-0005-0000-0000-0000D6250000}"/>
    <cellStyle name="Feeder Field 4 4 2 30 2 4" xfId="15505" xr:uid="{00000000-0005-0000-0000-0000D7250000}"/>
    <cellStyle name="Feeder Field 4 4 2 30 3" xfId="15506" xr:uid="{00000000-0005-0000-0000-0000D8250000}"/>
    <cellStyle name="Feeder Field 4 4 2 30 4" xfId="15507" xr:uid="{00000000-0005-0000-0000-0000D9250000}"/>
    <cellStyle name="Feeder Field 4 4 2 31" xfId="1509" xr:uid="{00000000-0005-0000-0000-0000DA250000}"/>
    <cellStyle name="Feeder Field 4 4 2 31 2" xfId="15508" xr:uid="{00000000-0005-0000-0000-0000DB250000}"/>
    <cellStyle name="Feeder Field 4 4 2 31 2 2" xfId="15509" xr:uid="{00000000-0005-0000-0000-0000DC250000}"/>
    <cellStyle name="Feeder Field 4 4 2 31 2 3" xfId="15510" xr:uid="{00000000-0005-0000-0000-0000DD250000}"/>
    <cellStyle name="Feeder Field 4 4 2 31 2 4" xfId="15511" xr:uid="{00000000-0005-0000-0000-0000DE250000}"/>
    <cellStyle name="Feeder Field 4 4 2 31 3" xfId="15512" xr:uid="{00000000-0005-0000-0000-0000DF250000}"/>
    <cellStyle name="Feeder Field 4 4 2 31 4" xfId="15513" xr:uid="{00000000-0005-0000-0000-0000E0250000}"/>
    <cellStyle name="Feeder Field 4 4 2 32" xfId="1510" xr:uid="{00000000-0005-0000-0000-0000E1250000}"/>
    <cellStyle name="Feeder Field 4 4 2 32 2" xfId="15514" xr:uid="{00000000-0005-0000-0000-0000E2250000}"/>
    <cellStyle name="Feeder Field 4 4 2 32 2 2" xfId="15515" xr:uid="{00000000-0005-0000-0000-0000E3250000}"/>
    <cellStyle name="Feeder Field 4 4 2 32 2 3" xfId="15516" xr:uid="{00000000-0005-0000-0000-0000E4250000}"/>
    <cellStyle name="Feeder Field 4 4 2 32 2 4" xfId="15517" xr:uid="{00000000-0005-0000-0000-0000E5250000}"/>
    <cellStyle name="Feeder Field 4 4 2 32 3" xfId="15518" xr:uid="{00000000-0005-0000-0000-0000E6250000}"/>
    <cellStyle name="Feeder Field 4 4 2 32 4" xfId="15519" xr:uid="{00000000-0005-0000-0000-0000E7250000}"/>
    <cellStyle name="Feeder Field 4 4 2 33" xfId="1511" xr:uid="{00000000-0005-0000-0000-0000E8250000}"/>
    <cellStyle name="Feeder Field 4 4 2 33 2" xfId="15520" xr:uid="{00000000-0005-0000-0000-0000E9250000}"/>
    <cellStyle name="Feeder Field 4 4 2 33 2 2" xfId="15521" xr:uid="{00000000-0005-0000-0000-0000EA250000}"/>
    <cellStyle name="Feeder Field 4 4 2 33 2 3" xfId="15522" xr:uid="{00000000-0005-0000-0000-0000EB250000}"/>
    <cellStyle name="Feeder Field 4 4 2 33 2 4" xfId="15523" xr:uid="{00000000-0005-0000-0000-0000EC250000}"/>
    <cellStyle name="Feeder Field 4 4 2 33 3" xfId="15524" xr:uid="{00000000-0005-0000-0000-0000ED250000}"/>
    <cellStyle name="Feeder Field 4 4 2 33 4" xfId="15525" xr:uid="{00000000-0005-0000-0000-0000EE250000}"/>
    <cellStyle name="Feeder Field 4 4 2 34" xfId="1512" xr:uid="{00000000-0005-0000-0000-0000EF250000}"/>
    <cellStyle name="Feeder Field 4 4 2 34 2" xfId="15526" xr:uid="{00000000-0005-0000-0000-0000F0250000}"/>
    <cellStyle name="Feeder Field 4 4 2 34 2 2" xfId="15527" xr:uid="{00000000-0005-0000-0000-0000F1250000}"/>
    <cellStyle name="Feeder Field 4 4 2 34 2 3" xfId="15528" xr:uid="{00000000-0005-0000-0000-0000F2250000}"/>
    <cellStyle name="Feeder Field 4 4 2 34 2 4" xfId="15529" xr:uid="{00000000-0005-0000-0000-0000F3250000}"/>
    <cellStyle name="Feeder Field 4 4 2 34 3" xfId="15530" xr:uid="{00000000-0005-0000-0000-0000F4250000}"/>
    <cellStyle name="Feeder Field 4 4 2 34 4" xfId="15531" xr:uid="{00000000-0005-0000-0000-0000F5250000}"/>
    <cellStyle name="Feeder Field 4 4 2 35" xfId="1513" xr:uid="{00000000-0005-0000-0000-0000F6250000}"/>
    <cellStyle name="Feeder Field 4 4 2 35 2" xfId="15532" xr:uid="{00000000-0005-0000-0000-0000F7250000}"/>
    <cellStyle name="Feeder Field 4 4 2 35 2 2" xfId="15533" xr:uid="{00000000-0005-0000-0000-0000F8250000}"/>
    <cellStyle name="Feeder Field 4 4 2 35 2 3" xfId="15534" xr:uid="{00000000-0005-0000-0000-0000F9250000}"/>
    <cellStyle name="Feeder Field 4 4 2 35 2 4" xfId="15535" xr:uid="{00000000-0005-0000-0000-0000FA250000}"/>
    <cellStyle name="Feeder Field 4 4 2 35 3" xfId="15536" xr:uid="{00000000-0005-0000-0000-0000FB250000}"/>
    <cellStyle name="Feeder Field 4 4 2 35 4" xfId="15537" xr:uid="{00000000-0005-0000-0000-0000FC250000}"/>
    <cellStyle name="Feeder Field 4 4 2 36" xfId="1514" xr:uid="{00000000-0005-0000-0000-0000FD250000}"/>
    <cellStyle name="Feeder Field 4 4 2 36 2" xfId="15538" xr:uid="{00000000-0005-0000-0000-0000FE250000}"/>
    <cellStyle name="Feeder Field 4 4 2 36 2 2" xfId="15539" xr:uid="{00000000-0005-0000-0000-0000FF250000}"/>
    <cellStyle name="Feeder Field 4 4 2 36 2 3" xfId="15540" xr:uid="{00000000-0005-0000-0000-000000260000}"/>
    <cellStyle name="Feeder Field 4 4 2 36 2 4" xfId="15541" xr:uid="{00000000-0005-0000-0000-000001260000}"/>
    <cellStyle name="Feeder Field 4 4 2 36 3" xfId="15542" xr:uid="{00000000-0005-0000-0000-000002260000}"/>
    <cellStyle name="Feeder Field 4 4 2 36 4" xfId="15543" xr:uid="{00000000-0005-0000-0000-000003260000}"/>
    <cellStyle name="Feeder Field 4 4 2 37" xfId="1515" xr:uid="{00000000-0005-0000-0000-000004260000}"/>
    <cellStyle name="Feeder Field 4 4 2 37 2" xfId="15544" xr:uid="{00000000-0005-0000-0000-000005260000}"/>
    <cellStyle name="Feeder Field 4 4 2 37 2 2" xfId="15545" xr:uid="{00000000-0005-0000-0000-000006260000}"/>
    <cellStyle name="Feeder Field 4 4 2 37 2 3" xfId="15546" xr:uid="{00000000-0005-0000-0000-000007260000}"/>
    <cellStyle name="Feeder Field 4 4 2 37 2 4" xfId="15547" xr:uid="{00000000-0005-0000-0000-000008260000}"/>
    <cellStyle name="Feeder Field 4 4 2 37 3" xfId="15548" xr:uid="{00000000-0005-0000-0000-000009260000}"/>
    <cellStyle name="Feeder Field 4 4 2 37 4" xfId="15549" xr:uid="{00000000-0005-0000-0000-00000A260000}"/>
    <cellStyle name="Feeder Field 4 4 2 38" xfId="1516" xr:uid="{00000000-0005-0000-0000-00000B260000}"/>
    <cellStyle name="Feeder Field 4 4 2 38 2" xfId="15550" xr:uid="{00000000-0005-0000-0000-00000C260000}"/>
    <cellStyle name="Feeder Field 4 4 2 38 2 2" xfId="15551" xr:uid="{00000000-0005-0000-0000-00000D260000}"/>
    <cellStyle name="Feeder Field 4 4 2 38 2 3" xfId="15552" xr:uid="{00000000-0005-0000-0000-00000E260000}"/>
    <cellStyle name="Feeder Field 4 4 2 38 2 4" xfId="15553" xr:uid="{00000000-0005-0000-0000-00000F260000}"/>
    <cellStyle name="Feeder Field 4 4 2 38 3" xfId="15554" xr:uid="{00000000-0005-0000-0000-000010260000}"/>
    <cellStyle name="Feeder Field 4 4 2 38 4" xfId="15555" xr:uid="{00000000-0005-0000-0000-000011260000}"/>
    <cellStyle name="Feeder Field 4 4 2 39" xfId="1517" xr:uid="{00000000-0005-0000-0000-000012260000}"/>
    <cellStyle name="Feeder Field 4 4 2 39 2" xfId="15556" xr:uid="{00000000-0005-0000-0000-000013260000}"/>
    <cellStyle name="Feeder Field 4 4 2 39 2 2" xfId="15557" xr:uid="{00000000-0005-0000-0000-000014260000}"/>
    <cellStyle name="Feeder Field 4 4 2 39 2 3" xfId="15558" xr:uid="{00000000-0005-0000-0000-000015260000}"/>
    <cellStyle name="Feeder Field 4 4 2 39 2 4" xfId="15559" xr:uid="{00000000-0005-0000-0000-000016260000}"/>
    <cellStyle name="Feeder Field 4 4 2 39 3" xfId="15560" xr:uid="{00000000-0005-0000-0000-000017260000}"/>
    <cellStyle name="Feeder Field 4 4 2 39 4" xfId="15561" xr:uid="{00000000-0005-0000-0000-000018260000}"/>
    <cellStyle name="Feeder Field 4 4 2 4" xfId="1518" xr:uid="{00000000-0005-0000-0000-000019260000}"/>
    <cellStyle name="Feeder Field 4 4 2 4 2" xfId="15562" xr:uid="{00000000-0005-0000-0000-00001A260000}"/>
    <cellStyle name="Feeder Field 4 4 2 4 2 2" xfId="15563" xr:uid="{00000000-0005-0000-0000-00001B260000}"/>
    <cellStyle name="Feeder Field 4 4 2 4 2 3" xfId="15564" xr:uid="{00000000-0005-0000-0000-00001C260000}"/>
    <cellStyle name="Feeder Field 4 4 2 4 2 4" xfId="15565" xr:uid="{00000000-0005-0000-0000-00001D260000}"/>
    <cellStyle name="Feeder Field 4 4 2 4 3" xfId="15566" xr:uid="{00000000-0005-0000-0000-00001E260000}"/>
    <cellStyle name="Feeder Field 4 4 2 4 4" xfId="15567" xr:uid="{00000000-0005-0000-0000-00001F260000}"/>
    <cellStyle name="Feeder Field 4 4 2 40" xfId="1519" xr:uid="{00000000-0005-0000-0000-000020260000}"/>
    <cellStyle name="Feeder Field 4 4 2 40 2" xfId="15568" xr:uid="{00000000-0005-0000-0000-000021260000}"/>
    <cellStyle name="Feeder Field 4 4 2 40 2 2" xfId="15569" xr:uid="{00000000-0005-0000-0000-000022260000}"/>
    <cellStyle name="Feeder Field 4 4 2 40 2 3" xfId="15570" xr:uid="{00000000-0005-0000-0000-000023260000}"/>
    <cellStyle name="Feeder Field 4 4 2 40 2 4" xfId="15571" xr:uid="{00000000-0005-0000-0000-000024260000}"/>
    <cellStyle name="Feeder Field 4 4 2 40 3" xfId="15572" xr:uid="{00000000-0005-0000-0000-000025260000}"/>
    <cellStyle name="Feeder Field 4 4 2 40 4" xfId="15573" xr:uid="{00000000-0005-0000-0000-000026260000}"/>
    <cellStyle name="Feeder Field 4 4 2 41" xfId="1520" xr:uid="{00000000-0005-0000-0000-000027260000}"/>
    <cellStyle name="Feeder Field 4 4 2 41 2" xfId="15574" xr:uid="{00000000-0005-0000-0000-000028260000}"/>
    <cellStyle name="Feeder Field 4 4 2 41 2 2" xfId="15575" xr:uid="{00000000-0005-0000-0000-000029260000}"/>
    <cellStyle name="Feeder Field 4 4 2 41 2 3" xfId="15576" xr:uid="{00000000-0005-0000-0000-00002A260000}"/>
    <cellStyle name="Feeder Field 4 4 2 41 2 4" xfId="15577" xr:uid="{00000000-0005-0000-0000-00002B260000}"/>
    <cellStyle name="Feeder Field 4 4 2 41 3" xfId="15578" xr:uid="{00000000-0005-0000-0000-00002C260000}"/>
    <cellStyle name="Feeder Field 4 4 2 41 4" xfId="15579" xr:uid="{00000000-0005-0000-0000-00002D260000}"/>
    <cellStyle name="Feeder Field 4 4 2 42" xfId="1521" xr:uid="{00000000-0005-0000-0000-00002E260000}"/>
    <cellStyle name="Feeder Field 4 4 2 42 2" xfId="15580" xr:uid="{00000000-0005-0000-0000-00002F260000}"/>
    <cellStyle name="Feeder Field 4 4 2 42 2 2" xfId="15581" xr:uid="{00000000-0005-0000-0000-000030260000}"/>
    <cellStyle name="Feeder Field 4 4 2 42 2 3" xfId="15582" xr:uid="{00000000-0005-0000-0000-000031260000}"/>
    <cellStyle name="Feeder Field 4 4 2 42 2 4" xfId="15583" xr:uid="{00000000-0005-0000-0000-000032260000}"/>
    <cellStyle name="Feeder Field 4 4 2 42 3" xfId="15584" xr:uid="{00000000-0005-0000-0000-000033260000}"/>
    <cellStyle name="Feeder Field 4 4 2 42 4" xfId="15585" xr:uid="{00000000-0005-0000-0000-000034260000}"/>
    <cellStyle name="Feeder Field 4 4 2 43" xfId="1522" xr:uid="{00000000-0005-0000-0000-000035260000}"/>
    <cellStyle name="Feeder Field 4 4 2 43 2" xfId="15586" xr:uid="{00000000-0005-0000-0000-000036260000}"/>
    <cellStyle name="Feeder Field 4 4 2 43 2 2" xfId="15587" xr:uid="{00000000-0005-0000-0000-000037260000}"/>
    <cellStyle name="Feeder Field 4 4 2 43 2 3" xfId="15588" xr:uid="{00000000-0005-0000-0000-000038260000}"/>
    <cellStyle name="Feeder Field 4 4 2 43 2 4" xfId="15589" xr:uid="{00000000-0005-0000-0000-000039260000}"/>
    <cellStyle name="Feeder Field 4 4 2 43 3" xfId="15590" xr:uid="{00000000-0005-0000-0000-00003A260000}"/>
    <cellStyle name="Feeder Field 4 4 2 43 4" xfId="15591" xr:uid="{00000000-0005-0000-0000-00003B260000}"/>
    <cellStyle name="Feeder Field 4 4 2 44" xfId="1523" xr:uid="{00000000-0005-0000-0000-00003C260000}"/>
    <cellStyle name="Feeder Field 4 4 2 44 2" xfId="15592" xr:uid="{00000000-0005-0000-0000-00003D260000}"/>
    <cellStyle name="Feeder Field 4 4 2 44 2 2" xfId="15593" xr:uid="{00000000-0005-0000-0000-00003E260000}"/>
    <cellStyle name="Feeder Field 4 4 2 44 2 3" xfId="15594" xr:uid="{00000000-0005-0000-0000-00003F260000}"/>
    <cellStyle name="Feeder Field 4 4 2 44 2 4" xfId="15595" xr:uid="{00000000-0005-0000-0000-000040260000}"/>
    <cellStyle name="Feeder Field 4 4 2 44 3" xfId="15596" xr:uid="{00000000-0005-0000-0000-000041260000}"/>
    <cellStyle name="Feeder Field 4 4 2 44 4" xfId="15597" xr:uid="{00000000-0005-0000-0000-000042260000}"/>
    <cellStyle name="Feeder Field 4 4 2 45" xfId="15598" xr:uid="{00000000-0005-0000-0000-000043260000}"/>
    <cellStyle name="Feeder Field 4 4 2 45 2" xfId="15599" xr:uid="{00000000-0005-0000-0000-000044260000}"/>
    <cellStyle name="Feeder Field 4 4 2 45 3" xfId="15600" xr:uid="{00000000-0005-0000-0000-000045260000}"/>
    <cellStyle name="Feeder Field 4 4 2 45 4" xfId="15601" xr:uid="{00000000-0005-0000-0000-000046260000}"/>
    <cellStyle name="Feeder Field 4 4 2 46" xfId="15602" xr:uid="{00000000-0005-0000-0000-000047260000}"/>
    <cellStyle name="Feeder Field 4 4 2 46 2" xfId="15603" xr:uid="{00000000-0005-0000-0000-000048260000}"/>
    <cellStyle name="Feeder Field 4 4 2 46 3" xfId="15604" xr:uid="{00000000-0005-0000-0000-000049260000}"/>
    <cellStyle name="Feeder Field 4 4 2 46 4" xfId="15605" xr:uid="{00000000-0005-0000-0000-00004A260000}"/>
    <cellStyle name="Feeder Field 4 4 2 47" xfId="15606" xr:uid="{00000000-0005-0000-0000-00004B260000}"/>
    <cellStyle name="Feeder Field 4 4 2 5" xfId="1524" xr:uid="{00000000-0005-0000-0000-00004C260000}"/>
    <cellStyle name="Feeder Field 4 4 2 5 2" xfId="15607" xr:uid="{00000000-0005-0000-0000-00004D260000}"/>
    <cellStyle name="Feeder Field 4 4 2 5 2 2" xfId="15608" xr:uid="{00000000-0005-0000-0000-00004E260000}"/>
    <cellStyle name="Feeder Field 4 4 2 5 2 3" xfId="15609" xr:uid="{00000000-0005-0000-0000-00004F260000}"/>
    <cellStyle name="Feeder Field 4 4 2 5 2 4" xfId="15610" xr:uid="{00000000-0005-0000-0000-000050260000}"/>
    <cellStyle name="Feeder Field 4 4 2 5 3" xfId="15611" xr:uid="{00000000-0005-0000-0000-000051260000}"/>
    <cellStyle name="Feeder Field 4 4 2 5 4" xfId="15612" xr:uid="{00000000-0005-0000-0000-000052260000}"/>
    <cellStyle name="Feeder Field 4 4 2 6" xfId="1525" xr:uid="{00000000-0005-0000-0000-000053260000}"/>
    <cellStyle name="Feeder Field 4 4 2 6 2" xfId="15613" xr:uid="{00000000-0005-0000-0000-000054260000}"/>
    <cellStyle name="Feeder Field 4 4 2 6 2 2" xfId="15614" xr:uid="{00000000-0005-0000-0000-000055260000}"/>
    <cellStyle name="Feeder Field 4 4 2 6 2 3" xfId="15615" xr:uid="{00000000-0005-0000-0000-000056260000}"/>
    <cellStyle name="Feeder Field 4 4 2 6 2 4" xfId="15616" xr:uid="{00000000-0005-0000-0000-000057260000}"/>
    <cellStyle name="Feeder Field 4 4 2 6 3" xfId="15617" xr:uid="{00000000-0005-0000-0000-000058260000}"/>
    <cellStyle name="Feeder Field 4 4 2 6 4" xfId="15618" xr:uid="{00000000-0005-0000-0000-000059260000}"/>
    <cellStyle name="Feeder Field 4 4 2 7" xfId="1526" xr:uid="{00000000-0005-0000-0000-00005A260000}"/>
    <cellStyle name="Feeder Field 4 4 2 7 2" xfId="15619" xr:uid="{00000000-0005-0000-0000-00005B260000}"/>
    <cellStyle name="Feeder Field 4 4 2 7 2 2" xfId="15620" xr:uid="{00000000-0005-0000-0000-00005C260000}"/>
    <cellStyle name="Feeder Field 4 4 2 7 2 3" xfId="15621" xr:uid="{00000000-0005-0000-0000-00005D260000}"/>
    <cellStyle name="Feeder Field 4 4 2 7 2 4" xfId="15622" xr:uid="{00000000-0005-0000-0000-00005E260000}"/>
    <cellStyle name="Feeder Field 4 4 2 7 3" xfId="15623" xr:uid="{00000000-0005-0000-0000-00005F260000}"/>
    <cellStyle name="Feeder Field 4 4 2 7 4" xfId="15624" xr:uid="{00000000-0005-0000-0000-000060260000}"/>
    <cellStyle name="Feeder Field 4 4 2 8" xfId="1527" xr:uid="{00000000-0005-0000-0000-000061260000}"/>
    <cellStyle name="Feeder Field 4 4 2 8 2" xfId="15625" xr:uid="{00000000-0005-0000-0000-000062260000}"/>
    <cellStyle name="Feeder Field 4 4 2 8 2 2" xfId="15626" xr:uid="{00000000-0005-0000-0000-000063260000}"/>
    <cellStyle name="Feeder Field 4 4 2 8 2 3" xfId="15627" xr:uid="{00000000-0005-0000-0000-000064260000}"/>
    <cellStyle name="Feeder Field 4 4 2 8 2 4" xfId="15628" xr:uid="{00000000-0005-0000-0000-000065260000}"/>
    <cellStyle name="Feeder Field 4 4 2 8 3" xfId="15629" xr:uid="{00000000-0005-0000-0000-000066260000}"/>
    <cellStyle name="Feeder Field 4 4 2 8 4" xfId="15630" xr:uid="{00000000-0005-0000-0000-000067260000}"/>
    <cellStyle name="Feeder Field 4 4 2 9" xfId="1528" xr:uid="{00000000-0005-0000-0000-000068260000}"/>
    <cellStyle name="Feeder Field 4 4 2 9 2" xfId="15631" xr:uid="{00000000-0005-0000-0000-000069260000}"/>
    <cellStyle name="Feeder Field 4 4 2 9 2 2" xfId="15632" xr:uid="{00000000-0005-0000-0000-00006A260000}"/>
    <cellStyle name="Feeder Field 4 4 2 9 2 3" xfId="15633" xr:uid="{00000000-0005-0000-0000-00006B260000}"/>
    <cellStyle name="Feeder Field 4 4 2 9 2 4" xfId="15634" xr:uid="{00000000-0005-0000-0000-00006C260000}"/>
    <cellStyle name="Feeder Field 4 4 2 9 3" xfId="15635" xr:uid="{00000000-0005-0000-0000-00006D260000}"/>
    <cellStyle name="Feeder Field 4 4 2 9 4" xfId="15636" xr:uid="{00000000-0005-0000-0000-00006E260000}"/>
    <cellStyle name="Feeder Field 4 4 20" xfId="1529" xr:uid="{00000000-0005-0000-0000-00006F260000}"/>
    <cellStyle name="Feeder Field 4 4 20 2" xfId="15637" xr:uid="{00000000-0005-0000-0000-000070260000}"/>
    <cellStyle name="Feeder Field 4 4 20 2 2" xfId="15638" xr:uid="{00000000-0005-0000-0000-000071260000}"/>
    <cellStyle name="Feeder Field 4 4 20 2 3" xfId="15639" xr:uid="{00000000-0005-0000-0000-000072260000}"/>
    <cellStyle name="Feeder Field 4 4 20 2 4" xfId="15640" xr:uid="{00000000-0005-0000-0000-000073260000}"/>
    <cellStyle name="Feeder Field 4 4 20 3" xfId="15641" xr:uid="{00000000-0005-0000-0000-000074260000}"/>
    <cellStyle name="Feeder Field 4 4 20 4" xfId="15642" xr:uid="{00000000-0005-0000-0000-000075260000}"/>
    <cellStyle name="Feeder Field 4 4 21" xfId="1530" xr:uid="{00000000-0005-0000-0000-000076260000}"/>
    <cellStyle name="Feeder Field 4 4 21 2" xfId="15643" xr:uid="{00000000-0005-0000-0000-000077260000}"/>
    <cellStyle name="Feeder Field 4 4 21 2 2" xfId="15644" xr:uid="{00000000-0005-0000-0000-000078260000}"/>
    <cellStyle name="Feeder Field 4 4 21 2 3" xfId="15645" xr:uid="{00000000-0005-0000-0000-000079260000}"/>
    <cellStyle name="Feeder Field 4 4 21 2 4" xfId="15646" xr:uid="{00000000-0005-0000-0000-00007A260000}"/>
    <cellStyle name="Feeder Field 4 4 21 3" xfId="15647" xr:uid="{00000000-0005-0000-0000-00007B260000}"/>
    <cellStyle name="Feeder Field 4 4 21 4" xfId="15648" xr:uid="{00000000-0005-0000-0000-00007C260000}"/>
    <cellStyle name="Feeder Field 4 4 22" xfId="1531" xr:uid="{00000000-0005-0000-0000-00007D260000}"/>
    <cellStyle name="Feeder Field 4 4 22 2" xfId="15649" xr:uid="{00000000-0005-0000-0000-00007E260000}"/>
    <cellStyle name="Feeder Field 4 4 22 2 2" xfId="15650" xr:uid="{00000000-0005-0000-0000-00007F260000}"/>
    <cellStyle name="Feeder Field 4 4 22 2 3" xfId="15651" xr:uid="{00000000-0005-0000-0000-000080260000}"/>
    <cellStyle name="Feeder Field 4 4 22 2 4" xfId="15652" xr:uid="{00000000-0005-0000-0000-000081260000}"/>
    <cellStyle name="Feeder Field 4 4 22 3" xfId="15653" xr:uid="{00000000-0005-0000-0000-000082260000}"/>
    <cellStyle name="Feeder Field 4 4 22 4" xfId="15654" xr:uid="{00000000-0005-0000-0000-000083260000}"/>
    <cellStyle name="Feeder Field 4 4 23" xfId="1532" xr:uid="{00000000-0005-0000-0000-000084260000}"/>
    <cellStyle name="Feeder Field 4 4 23 2" xfId="15655" xr:uid="{00000000-0005-0000-0000-000085260000}"/>
    <cellStyle name="Feeder Field 4 4 23 2 2" xfId="15656" xr:uid="{00000000-0005-0000-0000-000086260000}"/>
    <cellStyle name="Feeder Field 4 4 23 2 3" xfId="15657" xr:uid="{00000000-0005-0000-0000-000087260000}"/>
    <cellStyle name="Feeder Field 4 4 23 2 4" xfId="15658" xr:uid="{00000000-0005-0000-0000-000088260000}"/>
    <cellStyle name="Feeder Field 4 4 23 3" xfId="15659" xr:uid="{00000000-0005-0000-0000-000089260000}"/>
    <cellStyle name="Feeder Field 4 4 23 4" xfId="15660" xr:uid="{00000000-0005-0000-0000-00008A260000}"/>
    <cellStyle name="Feeder Field 4 4 24" xfId="1533" xr:uid="{00000000-0005-0000-0000-00008B260000}"/>
    <cellStyle name="Feeder Field 4 4 24 2" xfId="15661" xr:uid="{00000000-0005-0000-0000-00008C260000}"/>
    <cellStyle name="Feeder Field 4 4 24 2 2" xfId="15662" xr:uid="{00000000-0005-0000-0000-00008D260000}"/>
    <cellStyle name="Feeder Field 4 4 24 2 3" xfId="15663" xr:uid="{00000000-0005-0000-0000-00008E260000}"/>
    <cellStyle name="Feeder Field 4 4 24 2 4" xfId="15664" xr:uid="{00000000-0005-0000-0000-00008F260000}"/>
    <cellStyle name="Feeder Field 4 4 24 3" xfId="15665" xr:uid="{00000000-0005-0000-0000-000090260000}"/>
    <cellStyle name="Feeder Field 4 4 24 4" xfId="15666" xr:uid="{00000000-0005-0000-0000-000091260000}"/>
    <cellStyle name="Feeder Field 4 4 25" xfId="1534" xr:uid="{00000000-0005-0000-0000-000092260000}"/>
    <cellStyle name="Feeder Field 4 4 25 2" xfId="15667" xr:uid="{00000000-0005-0000-0000-000093260000}"/>
    <cellStyle name="Feeder Field 4 4 25 2 2" xfId="15668" xr:uid="{00000000-0005-0000-0000-000094260000}"/>
    <cellStyle name="Feeder Field 4 4 25 2 3" xfId="15669" xr:uid="{00000000-0005-0000-0000-000095260000}"/>
    <cellStyle name="Feeder Field 4 4 25 2 4" xfId="15670" xr:uid="{00000000-0005-0000-0000-000096260000}"/>
    <cellStyle name="Feeder Field 4 4 25 3" xfId="15671" xr:uid="{00000000-0005-0000-0000-000097260000}"/>
    <cellStyle name="Feeder Field 4 4 25 4" xfId="15672" xr:uid="{00000000-0005-0000-0000-000098260000}"/>
    <cellStyle name="Feeder Field 4 4 26" xfId="1535" xr:uid="{00000000-0005-0000-0000-000099260000}"/>
    <cellStyle name="Feeder Field 4 4 26 2" xfId="15673" xr:uid="{00000000-0005-0000-0000-00009A260000}"/>
    <cellStyle name="Feeder Field 4 4 26 2 2" xfId="15674" xr:uid="{00000000-0005-0000-0000-00009B260000}"/>
    <cellStyle name="Feeder Field 4 4 26 2 3" xfId="15675" xr:uid="{00000000-0005-0000-0000-00009C260000}"/>
    <cellStyle name="Feeder Field 4 4 26 2 4" xfId="15676" xr:uid="{00000000-0005-0000-0000-00009D260000}"/>
    <cellStyle name="Feeder Field 4 4 26 3" xfId="15677" xr:uid="{00000000-0005-0000-0000-00009E260000}"/>
    <cellStyle name="Feeder Field 4 4 26 4" xfId="15678" xr:uid="{00000000-0005-0000-0000-00009F260000}"/>
    <cellStyle name="Feeder Field 4 4 27" xfId="1536" xr:uid="{00000000-0005-0000-0000-0000A0260000}"/>
    <cellStyle name="Feeder Field 4 4 27 2" xfId="15679" xr:uid="{00000000-0005-0000-0000-0000A1260000}"/>
    <cellStyle name="Feeder Field 4 4 27 2 2" xfId="15680" xr:uid="{00000000-0005-0000-0000-0000A2260000}"/>
    <cellStyle name="Feeder Field 4 4 27 2 3" xfId="15681" xr:uid="{00000000-0005-0000-0000-0000A3260000}"/>
    <cellStyle name="Feeder Field 4 4 27 2 4" xfId="15682" xr:uid="{00000000-0005-0000-0000-0000A4260000}"/>
    <cellStyle name="Feeder Field 4 4 27 3" xfId="15683" xr:uid="{00000000-0005-0000-0000-0000A5260000}"/>
    <cellStyle name="Feeder Field 4 4 27 4" xfId="15684" xr:uid="{00000000-0005-0000-0000-0000A6260000}"/>
    <cellStyle name="Feeder Field 4 4 28" xfId="1537" xr:uid="{00000000-0005-0000-0000-0000A7260000}"/>
    <cellStyle name="Feeder Field 4 4 28 2" xfId="15685" xr:uid="{00000000-0005-0000-0000-0000A8260000}"/>
    <cellStyle name="Feeder Field 4 4 28 2 2" xfId="15686" xr:uid="{00000000-0005-0000-0000-0000A9260000}"/>
    <cellStyle name="Feeder Field 4 4 28 2 3" xfId="15687" xr:uid="{00000000-0005-0000-0000-0000AA260000}"/>
    <cellStyle name="Feeder Field 4 4 28 2 4" xfId="15688" xr:uid="{00000000-0005-0000-0000-0000AB260000}"/>
    <cellStyle name="Feeder Field 4 4 28 3" xfId="15689" xr:uid="{00000000-0005-0000-0000-0000AC260000}"/>
    <cellStyle name="Feeder Field 4 4 28 4" xfId="15690" xr:uid="{00000000-0005-0000-0000-0000AD260000}"/>
    <cellStyle name="Feeder Field 4 4 29" xfId="1538" xr:uid="{00000000-0005-0000-0000-0000AE260000}"/>
    <cellStyle name="Feeder Field 4 4 29 2" xfId="15691" xr:uid="{00000000-0005-0000-0000-0000AF260000}"/>
    <cellStyle name="Feeder Field 4 4 29 2 2" xfId="15692" xr:uid="{00000000-0005-0000-0000-0000B0260000}"/>
    <cellStyle name="Feeder Field 4 4 29 2 3" xfId="15693" xr:uid="{00000000-0005-0000-0000-0000B1260000}"/>
    <cellStyle name="Feeder Field 4 4 29 2 4" xfId="15694" xr:uid="{00000000-0005-0000-0000-0000B2260000}"/>
    <cellStyle name="Feeder Field 4 4 29 3" xfId="15695" xr:uid="{00000000-0005-0000-0000-0000B3260000}"/>
    <cellStyle name="Feeder Field 4 4 29 4" xfId="15696" xr:uid="{00000000-0005-0000-0000-0000B4260000}"/>
    <cellStyle name="Feeder Field 4 4 3" xfId="1539" xr:uid="{00000000-0005-0000-0000-0000B5260000}"/>
    <cellStyle name="Feeder Field 4 4 3 2" xfId="15697" xr:uid="{00000000-0005-0000-0000-0000B6260000}"/>
    <cellStyle name="Feeder Field 4 4 3 2 2" xfId="15698" xr:uid="{00000000-0005-0000-0000-0000B7260000}"/>
    <cellStyle name="Feeder Field 4 4 3 2 3" xfId="15699" xr:uid="{00000000-0005-0000-0000-0000B8260000}"/>
    <cellStyle name="Feeder Field 4 4 3 2 4" xfId="15700" xr:uid="{00000000-0005-0000-0000-0000B9260000}"/>
    <cellStyle name="Feeder Field 4 4 3 3" xfId="15701" xr:uid="{00000000-0005-0000-0000-0000BA260000}"/>
    <cellStyle name="Feeder Field 4 4 3 4" xfId="15702" xr:uid="{00000000-0005-0000-0000-0000BB260000}"/>
    <cellStyle name="Feeder Field 4 4 30" xfId="1540" xr:uid="{00000000-0005-0000-0000-0000BC260000}"/>
    <cellStyle name="Feeder Field 4 4 30 2" xfId="15703" xr:uid="{00000000-0005-0000-0000-0000BD260000}"/>
    <cellStyle name="Feeder Field 4 4 30 2 2" xfId="15704" xr:uid="{00000000-0005-0000-0000-0000BE260000}"/>
    <cellStyle name="Feeder Field 4 4 30 2 3" xfId="15705" xr:uid="{00000000-0005-0000-0000-0000BF260000}"/>
    <cellStyle name="Feeder Field 4 4 30 2 4" xfId="15706" xr:uid="{00000000-0005-0000-0000-0000C0260000}"/>
    <cellStyle name="Feeder Field 4 4 30 3" xfId="15707" xr:uid="{00000000-0005-0000-0000-0000C1260000}"/>
    <cellStyle name="Feeder Field 4 4 30 4" xfId="15708" xr:uid="{00000000-0005-0000-0000-0000C2260000}"/>
    <cellStyle name="Feeder Field 4 4 31" xfId="1541" xr:uid="{00000000-0005-0000-0000-0000C3260000}"/>
    <cellStyle name="Feeder Field 4 4 31 2" xfId="15709" xr:uid="{00000000-0005-0000-0000-0000C4260000}"/>
    <cellStyle name="Feeder Field 4 4 31 2 2" xfId="15710" xr:uid="{00000000-0005-0000-0000-0000C5260000}"/>
    <cellStyle name="Feeder Field 4 4 31 2 3" xfId="15711" xr:uid="{00000000-0005-0000-0000-0000C6260000}"/>
    <cellStyle name="Feeder Field 4 4 31 2 4" xfId="15712" xr:uid="{00000000-0005-0000-0000-0000C7260000}"/>
    <cellStyle name="Feeder Field 4 4 31 3" xfId="15713" xr:uid="{00000000-0005-0000-0000-0000C8260000}"/>
    <cellStyle name="Feeder Field 4 4 31 4" xfId="15714" xr:uid="{00000000-0005-0000-0000-0000C9260000}"/>
    <cellStyle name="Feeder Field 4 4 32" xfId="1542" xr:uid="{00000000-0005-0000-0000-0000CA260000}"/>
    <cellStyle name="Feeder Field 4 4 32 2" xfId="15715" xr:uid="{00000000-0005-0000-0000-0000CB260000}"/>
    <cellStyle name="Feeder Field 4 4 32 2 2" xfId="15716" xr:uid="{00000000-0005-0000-0000-0000CC260000}"/>
    <cellStyle name="Feeder Field 4 4 32 2 3" xfId="15717" xr:uid="{00000000-0005-0000-0000-0000CD260000}"/>
    <cellStyle name="Feeder Field 4 4 32 2 4" xfId="15718" xr:uid="{00000000-0005-0000-0000-0000CE260000}"/>
    <cellStyle name="Feeder Field 4 4 32 3" xfId="15719" xr:uid="{00000000-0005-0000-0000-0000CF260000}"/>
    <cellStyle name="Feeder Field 4 4 32 4" xfId="15720" xr:uid="{00000000-0005-0000-0000-0000D0260000}"/>
    <cellStyle name="Feeder Field 4 4 33" xfId="1543" xr:uid="{00000000-0005-0000-0000-0000D1260000}"/>
    <cellStyle name="Feeder Field 4 4 33 2" xfId="15721" xr:uid="{00000000-0005-0000-0000-0000D2260000}"/>
    <cellStyle name="Feeder Field 4 4 33 2 2" xfId="15722" xr:uid="{00000000-0005-0000-0000-0000D3260000}"/>
    <cellStyle name="Feeder Field 4 4 33 2 3" xfId="15723" xr:uid="{00000000-0005-0000-0000-0000D4260000}"/>
    <cellStyle name="Feeder Field 4 4 33 2 4" xfId="15724" xr:uid="{00000000-0005-0000-0000-0000D5260000}"/>
    <cellStyle name="Feeder Field 4 4 33 3" xfId="15725" xr:uid="{00000000-0005-0000-0000-0000D6260000}"/>
    <cellStyle name="Feeder Field 4 4 33 4" xfId="15726" xr:uid="{00000000-0005-0000-0000-0000D7260000}"/>
    <cellStyle name="Feeder Field 4 4 34" xfId="1544" xr:uid="{00000000-0005-0000-0000-0000D8260000}"/>
    <cellStyle name="Feeder Field 4 4 34 2" xfId="15727" xr:uid="{00000000-0005-0000-0000-0000D9260000}"/>
    <cellStyle name="Feeder Field 4 4 34 2 2" xfId="15728" xr:uid="{00000000-0005-0000-0000-0000DA260000}"/>
    <cellStyle name="Feeder Field 4 4 34 2 3" xfId="15729" xr:uid="{00000000-0005-0000-0000-0000DB260000}"/>
    <cellStyle name="Feeder Field 4 4 34 2 4" xfId="15730" xr:uid="{00000000-0005-0000-0000-0000DC260000}"/>
    <cellStyle name="Feeder Field 4 4 34 3" xfId="15731" xr:uid="{00000000-0005-0000-0000-0000DD260000}"/>
    <cellStyle name="Feeder Field 4 4 34 4" xfId="15732" xr:uid="{00000000-0005-0000-0000-0000DE260000}"/>
    <cellStyle name="Feeder Field 4 4 35" xfId="1545" xr:uid="{00000000-0005-0000-0000-0000DF260000}"/>
    <cellStyle name="Feeder Field 4 4 35 2" xfId="15733" xr:uid="{00000000-0005-0000-0000-0000E0260000}"/>
    <cellStyle name="Feeder Field 4 4 35 2 2" xfId="15734" xr:uid="{00000000-0005-0000-0000-0000E1260000}"/>
    <cellStyle name="Feeder Field 4 4 35 2 3" xfId="15735" xr:uid="{00000000-0005-0000-0000-0000E2260000}"/>
    <cellStyle name="Feeder Field 4 4 35 2 4" xfId="15736" xr:uid="{00000000-0005-0000-0000-0000E3260000}"/>
    <cellStyle name="Feeder Field 4 4 35 3" xfId="15737" xr:uid="{00000000-0005-0000-0000-0000E4260000}"/>
    <cellStyle name="Feeder Field 4 4 35 4" xfId="15738" xr:uid="{00000000-0005-0000-0000-0000E5260000}"/>
    <cellStyle name="Feeder Field 4 4 36" xfId="1546" xr:uid="{00000000-0005-0000-0000-0000E6260000}"/>
    <cellStyle name="Feeder Field 4 4 36 2" xfId="15739" xr:uid="{00000000-0005-0000-0000-0000E7260000}"/>
    <cellStyle name="Feeder Field 4 4 36 2 2" xfId="15740" xr:uid="{00000000-0005-0000-0000-0000E8260000}"/>
    <cellStyle name="Feeder Field 4 4 36 2 3" xfId="15741" xr:uid="{00000000-0005-0000-0000-0000E9260000}"/>
    <cellStyle name="Feeder Field 4 4 36 2 4" xfId="15742" xr:uid="{00000000-0005-0000-0000-0000EA260000}"/>
    <cellStyle name="Feeder Field 4 4 36 3" xfId="15743" xr:uid="{00000000-0005-0000-0000-0000EB260000}"/>
    <cellStyle name="Feeder Field 4 4 36 4" xfId="15744" xr:uid="{00000000-0005-0000-0000-0000EC260000}"/>
    <cellStyle name="Feeder Field 4 4 37" xfId="1547" xr:uid="{00000000-0005-0000-0000-0000ED260000}"/>
    <cellStyle name="Feeder Field 4 4 37 2" xfId="15745" xr:uid="{00000000-0005-0000-0000-0000EE260000}"/>
    <cellStyle name="Feeder Field 4 4 37 2 2" xfId="15746" xr:uid="{00000000-0005-0000-0000-0000EF260000}"/>
    <cellStyle name="Feeder Field 4 4 37 2 3" xfId="15747" xr:uid="{00000000-0005-0000-0000-0000F0260000}"/>
    <cellStyle name="Feeder Field 4 4 37 2 4" xfId="15748" xr:uid="{00000000-0005-0000-0000-0000F1260000}"/>
    <cellStyle name="Feeder Field 4 4 37 3" xfId="15749" xr:uid="{00000000-0005-0000-0000-0000F2260000}"/>
    <cellStyle name="Feeder Field 4 4 37 4" xfId="15750" xr:uid="{00000000-0005-0000-0000-0000F3260000}"/>
    <cellStyle name="Feeder Field 4 4 38" xfId="1548" xr:uid="{00000000-0005-0000-0000-0000F4260000}"/>
    <cellStyle name="Feeder Field 4 4 38 2" xfId="15751" xr:uid="{00000000-0005-0000-0000-0000F5260000}"/>
    <cellStyle name="Feeder Field 4 4 38 2 2" xfId="15752" xr:uid="{00000000-0005-0000-0000-0000F6260000}"/>
    <cellStyle name="Feeder Field 4 4 38 2 3" xfId="15753" xr:uid="{00000000-0005-0000-0000-0000F7260000}"/>
    <cellStyle name="Feeder Field 4 4 38 2 4" xfId="15754" xr:uid="{00000000-0005-0000-0000-0000F8260000}"/>
    <cellStyle name="Feeder Field 4 4 38 3" xfId="15755" xr:uid="{00000000-0005-0000-0000-0000F9260000}"/>
    <cellStyle name="Feeder Field 4 4 38 4" xfId="15756" xr:uid="{00000000-0005-0000-0000-0000FA260000}"/>
    <cellStyle name="Feeder Field 4 4 39" xfId="1549" xr:uid="{00000000-0005-0000-0000-0000FB260000}"/>
    <cellStyle name="Feeder Field 4 4 39 2" xfId="15757" xr:uid="{00000000-0005-0000-0000-0000FC260000}"/>
    <cellStyle name="Feeder Field 4 4 39 2 2" xfId="15758" xr:uid="{00000000-0005-0000-0000-0000FD260000}"/>
    <cellStyle name="Feeder Field 4 4 39 2 3" xfId="15759" xr:uid="{00000000-0005-0000-0000-0000FE260000}"/>
    <cellStyle name="Feeder Field 4 4 39 2 4" xfId="15760" xr:uid="{00000000-0005-0000-0000-0000FF260000}"/>
    <cellStyle name="Feeder Field 4 4 39 3" xfId="15761" xr:uid="{00000000-0005-0000-0000-000000270000}"/>
    <cellStyle name="Feeder Field 4 4 39 4" xfId="15762" xr:uid="{00000000-0005-0000-0000-000001270000}"/>
    <cellStyle name="Feeder Field 4 4 4" xfId="1550" xr:uid="{00000000-0005-0000-0000-000002270000}"/>
    <cellStyle name="Feeder Field 4 4 4 2" xfId="15763" xr:uid="{00000000-0005-0000-0000-000003270000}"/>
    <cellStyle name="Feeder Field 4 4 4 2 2" xfId="15764" xr:uid="{00000000-0005-0000-0000-000004270000}"/>
    <cellStyle name="Feeder Field 4 4 4 2 3" xfId="15765" xr:uid="{00000000-0005-0000-0000-000005270000}"/>
    <cellStyle name="Feeder Field 4 4 4 2 4" xfId="15766" xr:uid="{00000000-0005-0000-0000-000006270000}"/>
    <cellStyle name="Feeder Field 4 4 4 3" xfId="15767" xr:uid="{00000000-0005-0000-0000-000007270000}"/>
    <cellStyle name="Feeder Field 4 4 4 4" xfId="15768" xr:uid="{00000000-0005-0000-0000-000008270000}"/>
    <cellStyle name="Feeder Field 4 4 40" xfId="1551" xr:uid="{00000000-0005-0000-0000-000009270000}"/>
    <cellStyle name="Feeder Field 4 4 40 2" xfId="15769" xr:uid="{00000000-0005-0000-0000-00000A270000}"/>
    <cellStyle name="Feeder Field 4 4 40 2 2" xfId="15770" xr:uid="{00000000-0005-0000-0000-00000B270000}"/>
    <cellStyle name="Feeder Field 4 4 40 2 3" xfId="15771" xr:uid="{00000000-0005-0000-0000-00000C270000}"/>
    <cellStyle name="Feeder Field 4 4 40 2 4" xfId="15772" xr:uid="{00000000-0005-0000-0000-00000D270000}"/>
    <cellStyle name="Feeder Field 4 4 40 3" xfId="15773" xr:uid="{00000000-0005-0000-0000-00000E270000}"/>
    <cellStyle name="Feeder Field 4 4 40 4" xfId="15774" xr:uid="{00000000-0005-0000-0000-00000F270000}"/>
    <cellStyle name="Feeder Field 4 4 41" xfId="1552" xr:uid="{00000000-0005-0000-0000-000010270000}"/>
    <cellStyle name="Feeder Field 4 4 41 2" xfId="15775" xr:uid="{00000000-0005-0000-0000-000011270000}"/>
    <cellStyle name="Feeder Field 4 4 41 2 2" xfId="15776" xr:uid="{00000000-0005-0000-0000-000012270000}"/>
    <cellStyle name="Feeder Field 4 4 41 2 3" xfId="15777" xr:uid="{00000000-0005-0000-0000-000013270000}"/>
    <cellStyle name="Feeder Field 4 4 41 2 4" xfId="15778" xr:uid="{00000000-0005-0000-0000-000014270000}"/>
    <cellStyle name="Feeder Field 4 4 41 3" xfId="15779" xr:uid="{00000000-0005-0000-0000-000015270000}"/>
    <cellStyle name="Feeder Field 4 4 41 4" xfId="15780" xr:uid="{00000000-0005-0000-0000-000016270000}"/>
    <cellStyle name="Feeder Field 4 4 42" xfId="1553" xr:uid="{00000000-0005-0000-0000-000017270000}"/>
    <cellStyle name="Feeder Field 4 4 42 2" xfId="15781" xr:uid="{00000000-0005-0000-0000-000018270000}"/>
    <cellStyle name="Feeder Field 4 4 42 2 2" xfId="15782" xr:uid="{00000000-0005-0000-0000-000019270000}"/>
    <cellStyle name="Feeder Field 4 4 42 2 3" xfId="15783" xr:uid="{00000000-0005-0000-0000-00001A270000}"/>
    <cellStyle name="Feeder Field 4 4 42 2 4" xfId="15784" xr:uid="{00000000-0005-0000-0000-00001B270000}"/>
    <cellStyle name="Feeder Field 4 4 42 3" xfId="15785" xr:uid="{00000000-0005-0000-0000-00001C270000}"/>
    <cellStyle name="Feeder Field 4 4 42 4" xfId="15786" xr:uid="{00000000-0005-0000-0000-00001D270000}"/>
    <cellStyle name="Feeder Field 4 4 43" xfId="1554" xr:uid="{00000000-0005-0000-0000-00001E270000}"/>
    <cellStyle name="Feeder Field 4 4 43 2" xfId="15787" xr:uid="{00000000-0005-0000-0000-00001F270000}"/>
    <cellStyle name="Feeder Field 4 4 43 2 2" xfId="15788" xr:uid="{00000000-0005-0000-0000-000020270000}"/>
    <cellStyle name="Feeder Field 4 4 43 2 3" xfId="15789" xr:uid="{00000000-0005-0000-0000-000021270000}"/>
    <cellStyle name="Feeder Field 4 4 43 2 4" xfId="15790" xr:uid="{00000000-0005-0000-0000-000022270000}"/>
    <cellStyle name="Feeder Field 4 4 43 3" xfId="15791" xr:uid="{00000000-0005-0000-0000-000023270000}"/>
    <cellStyle name="Feeder Field 4 4 43 4" xfId="15792" xr:uid="{00000000-0005-0000-0000-000024270000}"/>
    <cellStyle name="Feeder Field 4 4 44" xfId="1555" xr:uid="{00000000-0005-0000-0000-000025270000}"/>
    <cellStyle name="Feeder Field 4 4 44 2" xfId="15793" xr:uid="{00000000-0005-0000-0000-000026270000}"/>
    <cellStyle name="Feeder Field 4 4 44 2 2" xfId="15794" xr:uid="{00000000-0005-0000-0000-000027270000}"/>
    <cellStyle name="Feeder Field 4 4 44 2 3" xfId="15795" xr:uid="{00000000-0005-0000-0000-000028270000}"/>
    <cellStyle name="Feeder Field 4 4 44 2 4" xfId="15796" xr:uid="{00000000-0005-0000-0000-000029270000}"/>
    <cellStyle name="Feeder Field 4 4 44 3" xfId="15797" xr:uid="{00000000-0005-0000-0000-00002A270000}"/>
    <cellStyle name="Feeder Field 4 4 44 4" xfId="15798" xr:uid="{00000000-0005-0000-0000-00002B270000}"/>
    <cellStyle name="Feeder Field 4 4 45" xfId="1556" xr:uid="{00000000-0005-0000-0000-00002C270000}"/>
    <cellStyle name="Feeder Field 4 4 45 2" xfId="15799" xr:uid="{00000000-0005-0000-0000-00002D270000}"/>
    <cellStyle name="Feeder Field 4 4 45 2 2" xfId="15800" xr:uid="{00000000-0005-0000-0000-00002E270000}"/>
    <cellStyle name="Feeder Field 4 4 45 2 3" xfId="15801" xr:uid="{00000000-0005-0000-0000-00002F270000}"/>
    <cellStyle name="Feeder Field 4 4 45 2 4" xfId="15802" xr:uid="{00000000-0005-0000-0000-000030270000}"/>
    <cellStyle name="Feeder Field 4 4 45 3" xfId="15803" xr:uid="{00000000-0005-0000-0000-000031270000}"/>
    <cellStyle name="Feeder Field 4 4 45 4" xfId="15804" xr:uid="{00000000-0005-0000-0000-000032270000}"/>
    <cellStyle name="Feeder Field 4 4 46" xfId="15805" xr:uid="{00000000-0005-0000-0000-000033270000}"/>
    <cellStyle name="Feeder Field 4 4 46 2" xfId="15806" xr:uid="{00000000-0005-0000-0000-000034270000}"/>
    <cellStyle name="Feeder Field 4 4 46 3" xfId="15807" xr:uid="{00000000-0005-0000-0000-000035270000}"/>
    <cellStyle name="Feeder Field 4 4 46 4" xfId="15808" xr:uid="{00000000-0005-0000-0000-000036270000}"/>
    <cellStyle name="Feeder Field 4 4 47" xfId="15809" xr:uid="{00000000-0005-0000-0000-000037270000}"/>
    <cellStyle name="Feeder Field 4 4 47 2" xfId="15810" xr:uid="{00000000-0005-0000-0000-000038270000}"/>
    <cellStyle name="Feeder Field 4 4 47 3" xfId="15811" xr:uid="{00000000-0005-0000-0000-000039270000}"/>
    <cellStyle name="Feeder Field 4 4 47 4" xfId="15812" xr:uid="{00000000-0005-0000-0000-00003A270000}"/>
    <cellStyle name="Feeder Field 4 4 48" xfId="15813" xr:uid="{00000000-0005-0000-0000-00003B270000}"/>
    <cellStyle name="Feeder Field 4 4 5" xfId="1557" xr:uid="{00000000-0005-0000-0000-00003C270000}"/>
    <cellStyle name="Feeder Field 4 4 5 2" xfId="15814" xr:uid="{00000000-0005-0000-0000-00003D270000}"/>
    <cellStyle name="Feeder Field 4 4 5 2 2" xfId="15815" xr:uid="{00000000-0005-0000-0000-00003E270000}"/>
    <cellStyle name="Feeder Field 4 4 5 2 3" xfId="15816" xr:uid="{00000000-0005-0000-0000-00003F270000}"/>
    <cellStyle name="Feeder Field 4 4 5 2 4" xfId="15817" xr:uid="{00000000-0005-0000-0000-000040270000}"/>
    <cellStyle name="Feeder Field 4 4 5 3" xfId="15818" xr:uid="{00000000-0005-0000-0000-000041270000}"/>
    <cellStyle name="Feeder Field 4 4 5 4" xfId="15819" xr:uid="{00000000-0005-0000-0000-000042270000}"/>
    <cellStyle name="Feeder Field 4 4 6" xfId="1558" xr:uid="{00000000-0005-0000-0000-000043270000}"/>
    <cellStyle name="Feeder Field 4 4 6 2" xfId="15820" xr:uid="{00000000-0005-0000-0000-000044270000}"/>
    <cellStyle name="Feeder Field 4 4 6 2 2" xfId="15821" xr:uid="{00000000-0005-0000-0000-000045270000}"/>
    <cellStyle name="Feeder Field 4 4 6 2 3" xfId="15822" xr:uid="{00000000-0005-0000-0000-000046270000}"/>
    <cellStyle name="Feeder Field 4 4 6 2 4" xfId="15823" xr:uid="{00000000-0005-0000-0000-000047270000}"/>
    <cellStyle name="Feeder Field 4 4 6 3" xfId="15824" xr:uid="{00000000-0005-0000-0000-000048270000}"/>
    <cellStyle name="Feeder Field 4 4 6 4" xfId="15825" xr:uid="{00000000-0005-0000-0000-000049270000}"/>
    <cellStyle name="Feeder Field 4 4 7" xfId="1559" xr:uid="{00000000-0005-0000-0000-00004A270000}"/>
    <cellStyle name="Feeder Field 4 4 7 2" xfId="15826" xr:uid="{00000000-0005-0000-0000-00004B270000}"/>
    <cellStyle name="Feeder Field 4 4 7 2 2" xfId="15827" xr:uid="{00000000-0005-0000-0000-00004C270000}"/>
    <cellStyle name="Feeder Field 4 4 7 2 3" xfId="15828" xr:uid="{00000000-0005-0000-0000-00004D270000}"/>
    <cellStyle name="Feeder Field 4 4 7 2 4" xfId="15829" xr:uid="{00000000-0005-0000-0000-00004E270000}"/>
    <cellStyle name="Feeder Field 4 4 7 3" xfId="15830" xr:uid="{00000000-0005-0000-0000-00004F270000}"/>
    <cellStyle name="Feeder Field 4 4 7 4" xfId="15831" xr:uid="{00000000-0005-0000-0000-000050270000}"/>
    <cellStyle name="Feeder Field 4 4 8" xfId="1560" xr:uid="{00000000-0005-0000-0000-000051270000}"/>
    <cellStyle name="Feeder Field 4 4 8 2" xfId="15832" xr:uid="{00000000-0005-0000-0000-000052270000}"/>
    <cellStyle name="Feeder Field 4 4 8 2 2" xfId="15833" xr:uid="{00000000-0005-0000-0000-000053270000}"/>
    <cellStyle name="Feeder Field 4 4 8 2 3" xfId="15834" xr:uid="{00000000-0005-0000-0000-000054270000}"/>
    <cellStyle name="Feeder Field 4 4 8 2 4" xfId="15835" xr:uid="{00000000-0005-0000-0000-000055270000}"/>
    <cellStyle name="Feeder Field 4 4 8 3" xfId="15836" xr:uid="{00000000-0005-0000-0000-000056270000}"/>
    <cellStyle name="Feeder Field 4 4 8 4" xfId="15837" xr:uid="{00000000-0005-0000-0000-000057270000}"/>
    <cellStyle name="Feeder Field 4 4 9" xfId="1561" xr:uid="{00000000-0005-0000-0000-000058270000}"/>
    <cellStyle name="Feeder Field 4 4 9 2" xfId="15838" xr:uid="{00000000-0005-0000-0000-000059270000}"/>
    <cellStyle name="Feeder Field 4 4 9 2 2" xfId="15839" xr:uid="{00000000-0005-0000-0000-00005A270000}"/>
    <cellStyle name="Feeder Field 4 4 9 2 3" xfId="15840" xr:uid="{00000000-0005-0000-0000-00005B270000}"/>
    <cellStyle name="Feeder Field 4 4 9 2 4" xfId="15841" xr:uid="{00000000-0005-0000-0000-00005C270000}"/>
    <cellStyle name="Feeder Field 4 4 9 3" xfId="15842" xr:uid="{00000000-0005-0000-0000-00005D270000}"/>
    <cellStyle name="Feeder Field 4 4 9 4" xfId="15843" xr:uid="{00000000-0005-0000-0000-00005E270000}"/>
    <cellStyle name="Feeder Field 4 5" xfId="1562" xr:uid="{00000000-0005-0000-0000-00005F270000}"/>
    <cellStyle name="Feeder Field 4 5 10" xfId="1563" xr:uid="{00000000-0005-0000-0000-000060270000}"/>
    <cellStyle name="Feeder Field 4 5 10 2" xfId="15844" xr:uid="{00000000-0005-0000-0000-000061270000}"/>
    <cellStyle name="Feeder Field 4 5 10 2 2" xfId="15845" xr:uid="{00000000-0005-0000-0000-000062270000}"/>
    <cellStyle name="Feeder Field 4 5 10 2 3" xfId="15846" xr:uid="{00000000-0005-0000-0000-000063270000}"/>
    <cellStyle name="Feeder Field 4 5 10 2 4" xfId="15847" xr:uid="{00000000-0005-0000-0000-000064270000}"/>
    <cellStyle name="Feeder Field 4 5 10 3" xfId="15848" xr:uid="{00000000-0005-0000-0000-000065270000}"/>
    <cellStyle name="Feeder Field 4 5 10 4" xfId="15849" xr:uid="{00000000-0005-0000-0000-000066270000}"/>
    <cellStyle name="Feeder Field 4 5 11" xfId="1564" xr:uid="{00000000-0005-0000-0000-000067270000}"/>
    <cellStyle name="Feeder Field 4 5 11 2" xfId="15850" xr:uid="{00000000-0005-0000-0000-000068270000}"/>
    <cellStyle name="Feeder Field 4 5 11 2 2" xfId="15851" xr:uid="{00000000-0005-0000-0000-000069270000}"/>
    <cellStyle name="Feeder Field 4 5 11 2 3" xfId="15852" xr:uid="{00000000-0005-0000-0000-00006A270000}"/>
    <cellStyle name="Feeder Field 4 5 11 2 4" xfId="15853" xr:uid="{00000000-0005-0000-0000-00006B270000}"/>
    <cellStyle name="Feeder Field 4 5 11 3" xfId="15854" xr:uid="{00000000-0005-0000-0000-00006C270000}"/>
    <cellStyle name="Feeder Field 4 5 11 4" xfId="15855" xr:uid="{00000000-0005-0000-0000-00006D270000}"/>
    <cellStyle name="Feeder Field 4 5 12" xfId="1565" xr:uid="{00000000-0005-0000-0000-00006E270000}"/>
    <cellStyle name="Feeder Field 4 5 12 2" xfId="15856" xr:uid="{00000000-0005-0000-0000-00006F270000}"/>
    <cellStyle name="Feeder Field 4 5 12 2 2" xfId="15857" xr:uid="{00000000-0005-0000-0000-000070270000}"/>
    <cellStyle name="Feeder Field 4 5 12 2 3" xfId="15858" xr:uid="{00000000-0005-0000-0000-000071270000}"/>
    <cellStyle name="Feeder Field 4 5 12 2 4" xfId="15859" xr:uid="{00000000-0005-0000-0000-000072270000}"/>
    <cellStyle name="Feeder Field 4 5 12 3" xfId="15860" xr:uid="{00000000-0005-0000-0000-000073270000}"/>
    <cellStyle name="Feeder Field 4 5 12 4" xfId="15861" xr:uid="{00000000-0005-0000-0000-000074270000}"/>
    <cellStyle name="Feeder Field 4 5 13" xfId="1566" xr:uid="{00000000-0005-0000-0000-000075270000}"/>
    <cellStyle name="Feeder Field 4 5 13 2" xfId="15862" xr:uid="{00000000-0005-0000-0000-000076270000}"/>
    <cellStyle name="Feeder Field 4 5 13 2 2" xfId="15863" xr:uid="{00000000-0005-0000-0000-000077270000}"/>
    <cellStyle name="Feeder Field 4 5 13 2 3" xfId="15864" xr:uid="{00000000-0005-0000-0000-000078270000}"/>
    <cellStyle name="Feeder Field 4 5 13 2 4" xfId="15865" xr:uid="{00000000-0005-0000-0000-000079270000}"/>
    <cellStyle name="Feeder Field 4 5 13 3" xfId="15866" xr:uid="{00000000-0005-0000-0000-00007A270000}"/>
    <cellStyle name="Feeder Field 4 5 13 4" xfId="15867" xr:uid="{00000000-0005-0000-0000-00007B270000}"/>
    <cellStyle name="Feeder Field 4 5 14" xfId="1567" xr:uid="{00000000-0005-0000-0000-00007C270000}"/>
    <cellStyle name="Feeder Field 4 5 14 2" xfId="15868" xr:uid="{00000000-0005-0000-0000-00007D270000}"/>
    <cellStyle name="Feeder Field 4 5 14 2 2" xfId="15869" xr:uid="{00000000-0005-0000-0000-00007E270000}"/>
    <cellStyle name="Feeder Field 4 5 14 2 3" xfId="15870" xr:uid="{00000000-0005-0000-0000-00007F270000}"/>
    <cellStyle name="Feeder Field 4 5 14 2 4" xfId="15871" xr:uid="{00000000-0005-0000-0000-000080270000}"/>
    <cellStyle name="Feeder Field 4 5 14 3" xfId="15872" xr:uid="{00000000-0005-0000-0000-000081270000}"/>
    <cellStyle name="Feeder Field 4 5 14 4" xfId="15873" xr:uid="{00000000-0005-0000-0000-000082270000}"/>
    <cellStyle name="Feeder Field 4 5 15" xfId="1568" xr:uid="{00000000-0005-0000-0000-000083270000}"/>
    <cellStyle name="Feeder Field 4 5 15 2" xfId="15874" xr:uid="{00000000-0005-0000-0000-000084270000}"/>
    <cellStyle name="Feeder Field 4 5 15 2 2" xfId="15875" xr:uid="{00000000-0005-0000-0000-000085270000}"/>
    <cellStyle name="Feeder Field 4 5 15 2 3" xfId="15876" xr:uid="{00000000-0005-0000-0000-000086270000}"/>
    <cellStyle name="Feeder Field 4 5 15 2 4" xfId="15877" xr:uid="{00000000-0005-0000-0000-000087270000}"/>
    <cellStyle name="Feeder Field 4 5 15 3" xfId="15878" xr:uid="{00000000-0005-0000-0000-000088270000}"/>
    <cellStyle name="Feeder Field 4 5 15 4" xfId="15879" xr:uid="{00000000-0005-0000-0000-000089270000}"/>
    <cellStyle name="Feeder Field 4 5 16" xfId="1569" xr:uid="{00000000-0005-0000-0000-00008A270000}"/>
    <cellStyle name="Feeder Field 4 5 16 2" xfId="15880" xr:uid="{00000000-0005-0000-0000-00008B270000}"/>
    <cellStyle name="Feeder Field 4 5 16 2 2" xfId="15881" xr:uid="{00000000-0005-0000-0000-00008C270000}"/>
    <cellStyle name="Feeder Field 4 5 16 2 3" xfId="15882" xr:uid="{00000000-0005-0000-0000-00008D270000}"/>
    <cellStyle name="Feeder Field 4 5 16 2 4" xfId="15883" xr:uid="{00000000-0005-0000-0000-00008E270000}"/>
    <cellStyle name="Feeder Field 4 5 16 3" xfId="15884" xr:uid="{00000000-0005-0000-0000-00008F270000}"/>
    <cellStyle name="Feeder Field 4 5 16 4" xfId="15885" xr:uid="{00000000-0005-0000-0000-000090270000}"/>
    <cellStyle name="Feeder Field 4 5 17" xfId="1570" xr:uid="{00000000-0005-0000-0000-000091270000}"/>
    <cellStyle name="Feeder Field 4 5 17 2" xfId="15886" xr:uid="{00000000-0005-0000-0000-000092270000}"/>
    <cellStyle name="Feeder Field 4 5 17 2 2" xfId="15887" xr:uid="{00000000-0005-0000-0000-000093270000}"/>
    <cellStyle name="Feeder Field 4 5 17 2 3" xfId="15888" xr:uid="{00000000-0005-0000-0000-000094270000}"/>
    <cellStyle name="Feeder Field 4 5 17 2 4" xfId="15889" xr:uid="{00000000-0005-0000-0000-000095270000}"/>
    <cellStyle name="Feeder Field 4 5 17 3" xfId="15890" xr:uid="{00000000-0005-0000-0000-000096270000}"/>
    <cellStyle name="Feeder Field 4 5 17 4" xfId="15891" xr:uid="{00000000-0005-0000-0000-000097270000}"/>
    <cellStyle name="Feeder Field 4 5 18" xfId="1571" xr:uid="{00000000-0005-0000-0000-000098270000}"/>
    <cellStyle name="Feeder Field 4 5 18 2" xfId="15892" xr:uid="{00000000-0005-0000-0000-000099270000}"/>
    <cellStyle name="Feeder Field 4 5 18 2 2" xfId="15893" xr:uid="{00000000-0005-0000-0000-00009A270000}"/>
    <cellStyle name="Feeder Field 4 5 18 2 3" xfId="15894" xr:uid="{00000000-0005-0000-0000-00009B270000}"/>
    <cellStyle name="Feeder Field 4 5 18 2 4" xfId="15895" xr:uid="{00000000-0005-0000-0000-00009C270000}"/>
    <cellStyle name="Feeder Field 4 5 18 3" xfId="15896" xr:uid="{00000000-0005-0000-0000-00009D270000}"/>
    <cellStyle name="Feeder Field 4 5 18 4" xfId="15897" xr:uid="{00000000-0005-0000-0000-00009E270000}"/>
    <cellStyle name="Feeder Field 4 5 19" xfId="1572" xr:uid="{00000000-0005-0000-0000-00009F270000}"/>
    <cellStyle name="Feeder Field 4 5 19 2" xfId="15898" xr:uid="{00000000-0005-0000-0000-0000A0270000}"/>
    <cellStyle name="Feeder Field 4 5 19 2 2" xfId="15899" xr:uid="{00000000-0005-0000-0000-0000A1270000}"/>
    <cellStyle name="Feeder Field 4 5 19 2 3" xfId="15900" xr:uid="{00000000-0005-0000-0000-0000A2270000}"/>
    <cellStyle name="Feeder Field 4 5 19 2 4" xfId="15901" xr:uid="{00000000-0005-0000-0000-0000A3270000}"/>
    <cellStyle name="Feeder Field 4 5 19 3" xfId="15902" xr:uid="{00000000-0005-0000-0000-0000A4270000}"/>
    <cellStyle name="Feeder Field 4 5 19 4" xfId="15903" xr:uid="{00000000-0005-0000-0000-0000A5270000}"/>
    <cellStyle name="Feeder Field 4 5 2" xfId="1573" xr:uid="{00000000-0005-0000-0000-0000A6270000}"/>
    <cellStyle name="Feeder Field 4 5 2 2" xfId="15904" xr:uid="{00000000-0005-0000-0000-0000A7270000}"/>
    <cellStyle name="Feeder Field 4 5 2 2 2" xfId="15905" xr:uid="{00000000-0005-0000-0000-0000A8270000}"/>
    <cellStyle name="Feeder Field 4 5 2 2 3" xfId="15906" xr:uid="{00000000-0005-0000-0000-0000A9270000}"/>
    <cellStyle name="Feeder Field 4 5 2 2 4" xfId="15907" xr:uid="{00000000-0005-0000-0000-0000AA270000}"/>
    <cellStyle name="Feeder Field 4 5 2 3" xfId="15908" xr:uid="{00000000-0005-0000-0000-0000AB270000}"/>
    <cellStyle name="Feeder Field 4 5 2 4" xfId="15909" xr:uid="{00000000-0005-0000-0000-0000AC270000}"/>
    <cellStyle name="Feeder Field 4 5 20" xfId="1574" xr:uid="{00000000-0005-0000-0000-0000AD270000}"/>
    <cellStyle name="Feeder Field 4 5 20 2" xfId="15910" xr:uid="{00000000-0005-0000-0000-0000AE270000}"/>
    <cellStyle name="Feeder Field 4 5 20 2 2" xfId="15911" xr:uid="{00000000-0005-0000-0000-0000AF270000}"/>
    <cellStyle name="Feeder Field 4 5 20 2 3" xfId="15912" xr:uid="{00000000-0005-0000-0000-0000B0270000}"/>
    <cellStyle name="Feeder Field 4 5 20 2 4" xfId="15913" xr:uid="{00000000-0005-0000-0000-0000B1270000}"/>
    <cellStyle name="Feeder Field 4 5 20 3" xfId="15914" xr:uid="{00000000-0005-0000-0000-0000B2270000}"/>
    <cellStyle name="Feeder Field 4 5 20 4" xfId="15915" xr:uid="{00000000-0005-0000-0000-0000B3270000}"/>
    <cellStyle name="Feeder Field 4 5 21" xfId="1575" xr:uid="{00000000-0005-0000-0000-0000B4270000}"/>
    <cellStyle name="Feeder Field 4 5 21 2" xfId="15916" xr:uid="{00000000-0005-0000-0000-0000B5270000}"/>
    <cellStyle name="Feeder Field 4 5 21 2 2" xfId="15917" xr:uid="{00000000-0005-0000-0000-0000B6270000}"/>
    <cellStyle name="Feeder Field 4 5 21 2 3" xfId="15918" xr:uid="{00000000-0005-0000-0000-0000B7270000}"/>
    <cellStyle name="Feeder Field 4 5 21 2 4" xfId="15919" xr:uid="{00000000-0005-0000-0000-0000B8270000}"/>
    <cellStyle name="Feeder Field 4 5 21 3" xfId="15920" xr:uid="{00000000-0005-0000-0000-0000B9270000}"/>
    <cellStyle name="Feeder Field 4 5 21 4" xfId="15921" xr:uid="{00000000-0005-0000-0000-0000BA270000}"/>
    <cellStyle name="Feeder Field 4 5 22" xfId="1576" xr:uid="{00000000-0005-0000-0000-0000BB270000}"/>
    <cellStyle name="Feeder Field 4 5 22 2" xfId="15922" xr:uid="{00000000-0005-0000-0000-0000BC270000}"/>
    <cellStyle name="Feeder Field 4 5 22 2 2" xfId="15923" xr:uid="{00000000-0005-0000-0000-0000BD270000}"/>
    <cellStyle name="Feeder Field 4 5 22 2 3" xfId="15924" xr:uid="{00000000-0005-0000-0000-0000BE270000}"/>
    <cellStyle name="Feeder Field 4 5 22 2 4" xfId="15925" xr:uid="{00000000-0005-0000-0000-0000BF270000}"/>
    <cellStyle name="Feeder Field 4 5 22 3" xfId="15926" xr:uid="{00000000-0005-0000-0000-0000C0270000}"/>
    <cellStyle name="Feeder Field 4 5 22 4" xfId="15927" xr:uid="{00000000-0005-0000-0000-0000C1270000}"/>
    <cellStyle name="Feeder Field 4 5 23" xfId="1577" xr:uid="{00000000-0005-0000-0000-0000C2270000}"/>
    <cellStyle name="Feeder Field 4 5 23 2" xfId="15928" xr:uid="{00000000-0005-0000-0000-0000C3270000}"/>
    <cellStyle name="Feeder Field 4 5 23 2 2" xfId="15929" xr:uid="{00000000-0005-0000-0000-0000C4270000}"/>
    <cellStyle name="Feeder Field 4 5 23 2 3" xfId="15930" xr:uid="{00000000-0005-0000-0000-0000C5270000}"/>
    <cellStyle name="Feeder Field 4 5 23 2 4" xfId="15931" xr:uid="{00000000-0005-0000-0000-0000C6270000}"/>
    <cellStyle name="Feeder Field 4 5 23 3" xfId="15932" xr:uid="{00000000-0005-0000-0000-0000C7270000}"/>
    <cellStyle name="Feeder Field 4 5 23 4" xfId="15933" xr:uid="{00000000-0005-0000-0000-0000C8270000}"/>
    <cellStyle name="Feeder Field 4 5 24" xfId="1578" xr:uid="{00000000-0005-0000-0000-0000C9270000}"/>
    <cellStyle name="Feeder Field 4 5 24 2" xfId="15934" xr:uid="{00000000-0005-0000-0000-0000CA270000}"/>
    <cellStyle name="Feeder Field 4 5 24 2 2" xfId="15935" xr:uid="{00000000-0005-0000-0000-0000CB270000}"/>
    <cellStyle name="Feeder Field 4 5 24 2 3" xfId="15936" xr:uid="{00000000-0005-0000-0000-0000CC270000}"/>
    <cellStyle name="Feeder Field 4 5 24 2 4" xfId="15937" xr:uid="{00000000-0005-0000-0000-0000CD270000}"/>
    <cellStyle name="Feeder Field 4 5 24 3" xfId="15938" xr:uid="{00000000-0005-0000-0000-0000CE270000}"/>
    <cellStyle name="Feeder Field 4 5 24 4" xfId="15939" xr:uid="{00000000-0005-0000-0000-0000CF270000}"/>
    <cellStyle name="Feeder Field 4 5 25" xfId="1579" xr:uid="{00000000-0005-0000-0000-0000D0270000}"/>
    <cellStyle name="Feeder Field 4 5 25 2" xfId="15940" xr:uid="{00000000-0005-0000-0000-0000D1270000}"/>
    <cellStyle name="Feeder Field 4 5 25 2 2" xfId="15941" xr:uid="{00000000-0005-0000-0000-0000D2270000}"/>
    <cellStyle name="Feeder Field 4 5 25 2 3" xfId="15942" xr:uid="{00000000-0005-0000-0000-0000D3270000}"/>
    <cellStyle name="Feeder Field 4 5 25 2 4" xfId="15943" xr:uid="{00000000-0005-0000-0000-0000D4270000}"/>
    <cellStyle name="Feeder Field 4 5 25 3" xfId="15944" xr:uid="{00000000-0005-0000-0000-0000D5270000}"/>
    <cellStyle name="Feeder Field 4 5 25 4" xfId="15945" xr:uid="{00000000-0005-0000-0000-0000D6270000}"/>
    <cellStyle name="Feeder Field 4 5 26" xfId="1580" xr:uid="{00000000-0005-0000-0000-0000D7270000}"/>
    <cellStyle name="Feeder Field 4 5 26 2" xfId="15946" xr:uid="{00000000-0005-0000-0000-0000D8270000}"/>
    <cellStyle name="Feeder Field 4 5 26 2 2" xfId="15947" xr:uid="{00000000-0005-0000-0000-0000D9270000}"/>
    <cellStyle name="Feeder Field 4 5 26 2 3" xfId="15948" xr:uid="{00000000-0005-0000-0000-0000DA270000}"/>
    <cellStyle name="Feeder Field 4 5 26 2 4" xfId="15949" xr:uid="{00000000-0005-0000-0000-0000DB270000}"/>
    <cellStyle name="Feeder Field 4 5 26 3" xfId="15950" xr:uid="{00000000-0005-0000-0000-0000DC270000}"/>
    <cellStyle name="Feeder Field 4 5 26 4" xfId="15951" xr:uid="{00000000-0005-0000-0000-0000DD270000}"/>
    <cellStyle name="Feeder Field 4 5 27" xfId="1581" xr:uid="{00000000-0005-0000-0000-0000DE270000}"/>
    <cellStyle name="Feeder Field 4 5 27 2" xfId="15952" xr:uid="{00000000-0005-0000-0000-0000DF270000}"/>
    <cellStyle name="Feeder Field 4 5 27 2 2" xfId="15953" xr:uid="{00000000-0005-0000-0000-0000E0270000}"/>
    <cellStyle name="Feeder Field 4 5 27 2 3" xfId="15954" xr:uid="{00000000-0005-0000-0000-0000E1270000}"/>
    <cellStyle name="Feeder Field 4 5 27 2 4" xfId="15955" xr:uid="{00000000-0005-0000-0000-0000E2270000}"/>
    <cellStyle name="Feeder Field 4 5 27 3" xfId="15956" xr:uid="{00000000-0005-0000-0000-0000E3270000}"/>
    <cellStyle name="Feeder Field 4 5 27 4" xfId="15957" xr:uid="{00000000-0005-0000-0000-0000E4270000}"/>
    <cellStyle name="Feeder Field 4 5 28" xfId="1582" xr:uid="{00000000-0005-0000-0000-0000E5270000}"/>
    <cellStyle name="Feeder Field 4 5 28 2" xfId="15958" xr:uid="{00000000-0005-0000-0000-0000E6270000}"/>
    <cellStyle name="Feeder Field 4 5 28 2 2" xfId="15959" xr:uid="{00000000-0005-0000-0000-0000E7270000}"/>
    <cellStyle name="Feeder Field 4 5 28 2 3" xfId="15960" xr:uid="{00000000-0005-0000-0000-0000E8270000}"/>
    <cellStyle name="Feeder Field 4 5 28 2 4" xfId="15961" xr:uid="{00000000-0005-0000-0000-0000E9270000}"/>
    <cellStyle name="Feeder Field 4 5 28 3" xfId="15962" xr:uid="{00000000-0005-0000-0000-0000EA270000}"/>
    <cellStyle name="Feeder Field 4 5 28 4" xfId="15963" xr:uid="{00000000-0005-0000-0000-0000EB270000}"/>
    <cellStyle name="Feeder Field 4 5 29" xfId="1583" xr:uid="{00000000-0005-0000-0000-0000EC270000}"/>
    <cellStyle name="Feeder Field 4 5 29 2" xfId="15964" xr:uid="{00000000-0005-0000-0000-0000ED270000}"/>
    <cellStyle name="Feeder Field 4 5 29 2 2" xfId="15965" xr:uid="{00000000-0005-0000-0000-0000EE270000}"/>
    <cellStyle name="Feeder Field 4 5 29 2 3" xfId="15966" xr:uid="{00000000-0005-0000-0000-0000EF270000}"/>
    <cellStyle name="Feeder Field 4 5 29 2 4" xfId="15967" xr:uid="{00000000-0005-0000-0000-0000F0270000}"/>
    <cellStyle name="Feeder Field 4 5 29 3" xfId="15968" xr:uid="{00000000-0005-0000-0000-0000F1270000}"/>
    <cellStyle name="Feeder Field 4 5 29 4" xfId="15969" xr:uid="{00000000-0005-0000-0000-0000F2270000}"/>
    <cellStyle name="Feeder Field 4 5 3" xfId="1584" xr:uid="{00000000-0005-0000-0000-0000F3270000}"/>
    <cellStyle name="Feeder Field 4 5 3 2" xfId="15970" xr:uid="{00000000-0005-0000-0000-0000F4270000}"/>
    <cellStyle name="Feeder Field 4 5 3 2 2" xfId="15971" xr:uid="{00000000-0005-0000-0000-0000F5270000}"/>
    <cellStyle name="Feeder Field 4 5 3 2 3" xfId="15972" xr:uid="{00000000-0005-0000-0000-0000F6270000}"/>
    <cellStyle name="Feeder Field 4 5 3 2 4" xfId="15973" xr:uid="{00000000-0005-0000-0000-0000F7270000}"/>
    <cellStyle name="Feeder Field 4 5 3 3" xfId="15974" xr:uid="{00000000-0005-0000-0000-0000F8270000}"/>
    <cellStyle name="Feeder Field 4 5 3 4" xfId="15975" xr:uid="{00000000-0005-0000-0000-0000F9270000}"/>
    <cellStyle name="Feeder Field 4 5 30" xfId="1585" xr:uid="{00000000-0005-0000-0000-0000FA270000}"/>
    <cellStyle name="Feeder Field 4 5 30 2" xfId="15976" xr:uid="{00000000-0005-0000-0000-0000FB270000}"/>
    <cellStyle name="Feeder Field 4 5 30 2 2" xfId="15977" xr:uid="{00000000-0005-0000-0000-0000FC270000}"/>
    <cellStyle name="Feeder Field 4 5 30 2 3" xfId="15978" xr:uid="{00000000-0005-0000-0000-0000FD270000}"/>
    <cellStyle name="Feeder Field 4 5 30 2 4" xfId="15979" xr:uid="{00000000-0005-0000-0000-0000FE270000}"/>
    <cellStyle name="Feeder Field 4 5 30 3" xfId="15980" xr:uid="{00000000-0005-0000-0000-0000FF270000}"/>
    <cellStyle name="Feeder Field 4 5 30 4" xfId="15981" xr:uid="{00000000-0005-0000-0000-000000280000}"/>
    <cellStyle name="Feeder Field 4 5 31" xfId="1586" xr:uid="{00000000-0005-0000-0000-000001280000}"/>
    <cellStyle name="Feeder Field 4 5 31 2" xfId="15982" xr:uid="{00000000-0005-0000-0000-000002280000}"/>
    <cellStyle name="Feeder Field 4 5 31 2 2" xfId="15983" xr:uid="{00000000-0005-0000-0000-000003280000}"/>
    <cellStyle name="Feeder Field 4 5 31 2 3" xfId="15984" xr:uid="{00000000-0005-0000-0000-000004280000}"/>
    <cellStyle name="Feeder Field 4 5 31 2 4" xfId="15985" xr:uid="{00000000-0005-0000-0000-000005280000}"/>
    <cellStyle name="Feeder Field 4 5 31 3" xfId="15986" xr:uid="{00000000-0005-0000-0000-000006280000}"/>
    <cellStyle name="Feeder Field 4 5 31 4" xfId="15987" xr:uid="{00000000-0005-0000-0000-000007280000}"/>
    <cellStyle name="Feeder Field 4 5 32" xfId="1587" xr:uid="{00000000-0005-0000-0000-000008280000}"/>
    <cellStyle name="Feeder Field 4 5 32 2" xfId="15988" xr:uid="{00000000-0005-0000-0000-000009280000}"/>
    <cellStyle name="Feeder Field 4 5 32 2 2" xfId="15989" xr:uid="{00000000-0005-0000-0000-00000A280000}"/>
    <cellStyle name="Feeder Field 4 5 32 2 3" xfId="15990" xr:uid="{00000000-0005-0000-0000-00000B280000}"/>
    <cellStyle name="Feeder Field 4 5 32 2 4" xfId="15991" xr:uid="{00000000-0005-0000-0000-00000C280000}"/>
    <cellStyle name="Feeder Field 4 5 32 3" xfId="15992" xr:uid="{00000000-0005-0000-0000-00000D280000}"/>
    <cellStyle name="Feeder Field 4 5 32 4" xfId="15993" xr:uid="{00000000-0005-0000-0000-00000E280000}"/>
    <cellStyle name="Feeder Field 4 5 33" xfId="1588" xr:uid="{00000000-0005-0000-0000-00000F280000}"/>
    <cellStyle name="Feeder Field 4 5 33 2" xfId="15994" xr:uid="{00000000-0005-0000-0000-000010280000}"/>
    <cellStyle name="Feeder Field 4 5 33 2 2" xfId="15995" xr:uid="{00000000-0005-0000-0000-000011280000}"/>
    <cellStyle name="Feeder Field 4 5 33 2 3" xfId="15996" xr:uid="{00000000-0005-0000-0000-000012280000}"/>
    <cellStyle name="Feeder Field 4 5 33 2 4" xfId="15997" xr:uid="{00000000-0005-0000-0000-000013280000}"/>
    <cellStyle name="Feeder Field 4 5 33 3" xfId="15998" xr:uid="{00000000-0005-0000-0000-000014280000}"/>
    <cellStyle name="Feeder Field 4 5 33 4" xfId="15999" xr:uid="{00000000-0005-0000-0000-000015280000}"/>
    <cellStyle name="Feeder Field 4 5 34" xfId="1589" xr:uid="{00000000-0005-0000-0000-000016280000}"/>
    <cellStyle name="Feeder Field 4 5 34 2" xfId="16000" xr:uid="{00000000-0005-0000-0000-000017280000}"/>
    <cellStyle name="Feeder Field 4 5 34 2 2" xfId="16001" xr:uid="{00000000-0005-0000-0000-000018280000}"/>
    <cellStyle name="Feeder Field 4 5 34 2 3" xfId="16002" xr:uid="{00000000-0005-0000-0000-000019280000}"/>
    <cellStyle name="Feeder Field 4 5 34 2 4" xfId="16003" xr:uid="{00000000-0005-0000-0000-00001A280000}"/>
    <cellStyle name="Feeder Field 4 5 34 3" xfId="16004" xr:uid="{00000000-0005-0000-0000-00001B280000}"/>
    <cellStyle name="Feeder Field 4 5 34 4" xfId="16005" xr:uid="{00000000-0005-0000-0000-00001C280000}"/>
    <cellStyle name="Feeder Field 4 5 35" xfId="1590" xr:uid="{00000000-0005-0000-0000-00001D280000}"/>
    <cellStyle name="Feeder Field 4 5 35 2" xfId="16006" xr:uid="{00000000-0005-0000-0000-00001E280000}"/>
    <cellStyle name="Feeder Field 4 5 35 2 2" xfId="16007" xr:uid="{00000000-0005-0000-0000-00001F280000}"/>
    <cellStyle name="Feeder Field 4 5 35 2 3" xfId="16008" xr:uid="{00000000-0005-0000-0000-000020280000}"/>
    <cellStyle name="Feeder Field 4 5 35 2 4" xfId="16009" xr:uid="{00000000-0005-0000-0000-000021280000}"/>
    <cellStyle name="Feeder Field 4 5 35 3" xfId="16010" xr:uid="{00000000-0005-0000-0000-000022280000}"/>
    <cellStyle name="Feeder Field 4 5 35 4" xfId="16011" xr:uid="{00000000-0005-0000-0000-000023280000}"/>
    <cellStyle name="Feeder Field 4 5 36" xfId="1591" xr:uid="{00000000-0005-0000-0000-000024280000}"/>
    <cellStyle name="Feeder Field 4 5 36 2" xfId="16012" xr:uid="{00000000-0005-0000-0000-000025280000}"/>
    <cellStyle name="Feeder Field 4 5 36 2 2" xfId="16013" xr:uid="{00000000-0005-0000-0000-000026280000}"/>
    <cellStyle name="Feeder Field 4 5 36 2 3" xfId="16014" xr:uid="{00000000-0005-0000-0000-000027280000}"/>
    <cellStyle name="Feeder Field 4 5 36 2 4" xfId="16015" xr:uid="{00000000-0005-0000-0000-000028280000}"/>
    <cellStyle name="Feeder Field 4 5 36 3" xfId="16016" xr:uid="{00000000-0005-0000-0000-000029280000}"/>
    <cellStyle name="Feeder Field 4 5 36 4" xfId="16017" xr:uid="{00000000-0005-0000-0000-00002A280000}"/>
    <cellStyle name="Feeder Field 4 5 37" xfId="1592" xr:uid="{00000000-0005-0000-0000-00002B280000}"/>
    <cellStyle name="Feeder Field 4 5 37 2" xfId="16018" xr:uid="{00000000-0005-0000-0000-00002C280000}"/>
    <cellStyle name="Feeder Field 4 5 37 2 2" xfId="16019" xr:uid="{00000000-0005-0000-0000-00002D280000}"/>
    <cellStyle name="Feeder Field 4 5 37 2 3" xfId="16020" xr:uid="{00000000-0005-0000-0000-00002E280000}"/>
    <cellStyle name="Feeder Field 4 5 37 2 4" xfId="16021" xr:uid="{00000000-0005-0000-0000-00002F280000}"/>
    <cellStyle name="Feeder Field 4 5 37 3" xfId="16022" xr:uid="{00000000-0005-0000-0000-000030280000}"/>
    <cellStyle name="Feeder Field 4 5 37 4" xfId="16023" xr:uid="{00000000-0005-0000-0000-000031280000}"/>
    <cellStyle name="Feeder Field 4 5 38" xfId="1593" xr:uid="{00000000-0005-0000-0000-000032280000}"/>
    <cellStyle name="Feeder Field 4 5 38 2" xfId="16024" xr:uid="{00000000-0005-0000-0000-000033280000}"/>
    <cellStyle name="Feeder Field 4 5 38 2 2" xfId="16025" xr:uid="{00000000-0005-0000-0000-000034280000}"/>
    <cellStyle name="Feeder Field 4 5 38 2 3" xfId="16026" xr:uid="{00000000-0005-0000-0000-000035280000}"/>
    <cellStyle name="Feeder Field 4 5 38 2 4" xfId="16027" xr:uid="{00000000-0005-0000-0000-000036280000}"/>
    <cellStyle name="Feeder Field 4 5 38 3" xfId="16028" xr:uid="{00000000-0005-0000-0000-000037280000}"/>
    <cellStyle name="Feeder Field 4 5 38 4" xfId="16029" xr:uid="{00000000-0005-0000-0000-000038280000}"/>
    <cellStyle name="Feeder Field 4 5 39" xfId="1594" xr:uid="{00000000-0005-0000-0000-000039280000}"/>
    <cellStyle name="Feeder Field 4 5 39 2" xfId="16030" xr:uid="{00000000-0005-0000-0000-00003A280000}"/>
    <cellStyle name="Feeder Field 4 5 39 2 2" xfId="16031" xr:uid="{00000000-0005-0000-0000-00003B280000}"/>
    <cellStyle name="Feeder Field 4 5 39 2 3" xfId="16032" xr:uid="{00000000-0005-0000-0000-00003C280000}"/>
    <cellStyle name="Feeder Field 4 5 39 2 4" xfId="16033" xr:uid="{00000000-0005-0000-0000-00003D280000}"/>
    <cellStyle name="Feeder Field 4 5 39 3" xfId="16034" xr:uid="{00000000-0005-0000-0000-00003E280000}"/>
    <cellStyle name="Feeder Field 4 5 39 4" xfId="16035" xr:uid="{00000000-0005-0000-0000-00003F280000}"/>
    <cellStyle name="Feeder Field 4 5 4" xfId="1595" xr:uid="{00000000-0005-0000-0000-000040280000}"/>
    <cellStyle name="Feeder Field 4 5 4 2" xfId="16036" xr:uid="{00000000-0005-0000-0000-000041280000}"/>
    <cellStyle name="Feeder Field 4 5 4 2 2" xfId="16037" xr:uid="{00000000-0005-0000-0000-000042280000}"/>
    <cellStyle name="Feeder Field 4 5 4 2 3" xfId="16038" xr:uid="{00000000-0005-0000-0000-000043280000}"/>
    <cellStyle name="Feeder Field 4 5 4 2 4" xfId="16039" xr:uid="{00000000-0005-0000-0000-000044280000}"/>
    <cellStyle name="Feeder Field 4 5 4 3" xfId="16040" xr:uid="{00000000-0005-0000-0000-000045280000}"/>
    <cellStyle name="Feeder Field 4 5 4 4" xfId="16041" xr:uid="{00000000-0005-0000-0000-000046280000}"/>
    <cellStyle name="Feeder Field 4 5 40" xfId="1596" xr:uid="{00000000-0005-0000-0000-000047280000}"/>
    <cellStyle name="Feeder Field 4 5 40 2" xfId="16042" xr:uid="{00000000-0005-0000-0000-000048280000}"/>
    <cellStyle name="Feeder Field 4 5 40 2 2" xfId="16043" xr:uid="{00000000-0005-0000-0000-000049280000}"/>
    <cellStyle name="Feeder Field 4 5 40 2 3" xfId="16044" xr:uid="{00000000-0005-0000-0000-00004A280000}"/>
    <cellStyle name="Feeder Field 4 5 40 2 4" xfId="16045" xr:uid="{00000000-0005-0000-0000-00004B280000}"/>
    <cellStyle name="Feeder Field 4 5 40 3" xfId="16046" xr:uid="{00000000-0005-0000-0000-00004C280000}"/>
    <cellStyle name="Feeder Field 4 5 40 4" xfId="16047" xr:uid="{00000000-0005-0000-0000-00004D280000}"/>
    <cellStyle name="Feeder Field 4 5 41" xfId="1597" xr:uid="{00000000-0005-0000-0000-00004E280000}"/>
    <cellStyle name="Feeder Field 4 5 41 2" xfId="16048" xr:uid="{00000000-0005-0000-0000-00004F280000}"/>
    <cellStyle name="Feeder Field 4 5 41 2 2" xfId="16049" xr:uid="{00000000-0005-0000-0000-000050280000}"/>
    <cellStyle name="Feeder Field 4 5 41 2 3" xfId="16050" xr:uid="{00000000-0005-0000-0000-000051280000}"/>
    <cellStyle name="Feeder Field 4 5 41 2 4" xfId="16051" xr:uid="{00000000-0005-0000-0000-000052280000}"/>
    <cellStyle name="Feeder Field 4 5 41 3" xfId="16052" xr:uid="{00000000-0005-0000-0000-000053280000}"/>
    <cellStyle name="Feeder Field 4 5 41 4" xfId="16053" xr:uid="{00000000-0005-0000-0000-000054280000}"/>
    <cellStyle name="Feeder Field 4 5 42" xfId="1598" xr:uid="{00000000-0005-0000-0000-000055280000}"/>
    <cellStyle name="Feeder Field 4 5 42 2" xfId="16054" xr:uid="{00000000-0005-0000-0000-000056280000}"/>
    <cellStyle name="Feeder Field 4 5 42 2 2" xfId="16055" xr:uid="{00000000-0005-0000-0000-000057280000}"/>
    <cellStyle name="Feeder Field 4 5 42 2 3" xfId="16056" xr:uid="{00000000-0005-0000-0000-000058280000}"/>
    <cellStyle name="Feeder Field 4 5 42 2 4" xfId="16057" xr:uid="{00000000-0005-0000-0000-000059280000}"/>
    <cellStyle name="Feeder Field 4 5 42 3" xfId="16058" xr:uid="{00000000-0005-0000-0000-00005A280000}"/>
    <cellStyle name="Feeder Field 4 5 42 4" xfId="16059" xr:uid="{00000000-0005-0000-0000-00005B280000}"/>
    <cellStyle name="Feeder Field 4 5 43" xfId="1599" xr:uid="{00000000-0005-0000-0000-00005C280000}"/>
    <cellStyle name="Feeder Field 4 5 43 2" xfId="16060" xr:uid="{00000000-0005-0000-0000-00005D280000}"/>
    <cellStyle name="Feeder Field 4 5 43 2 2" xfId="16061" xr:uid="{00000000-0005-0000-0000-00005E280000}"/>
    <cellStyle name="Feeder Field 4 5 43 2 3" xfId="16062" xr:uid="{00000000-0005-0000-0000-00005F280000}"/>
    <cellStyle name="Feeder Field 4 5 43 2 4" xfId="16063" xr:uid="{00000000-0005-0000-0000-000060280000}"/>
    <cellStyle name="Feeder Field 4 5 43 3" xfId="16064" xr:uid="{00000000-0005-0000-0000-000061280000}"/>
    <cellStyle name="Feeder Field 4 5 43 4" xfId="16065" xr:uid="{00000000-0005-0000-0000-000062280000}"/>
    <cellStyle name="Feeder Field 4 5 44" xfId="1600" xr:uid="{00000000-0005-0000-0000-000063280000}"/>
    <cellStyle name="Feeder Field 4 5 44 2" xfId="16066" xr:uid="{00000000-0005-0000-0000-000064280000}"/>
    <cellStyle name="Feeder Field 4 5 44 2 2" xfId="16067" xr:uid="{00000000-0005-0000-0000-000065280000}"/>
    <cellStyle name="Feeder Field 4 5 44 2 3" xfId="16068" xr:uid="{00000000-0005-0000-0000-000066280000}"/>
    <cellStyle name="Feeder Field 4 5 44 2 4" xfId="16069" xr:uid="{00000000-0005-0000-0000-000067280000}"/>
    <cellStyle name="Feeder Field 4 5 44 3" xfId="16070" xr:uid="{00000000-0005-0000-0000-000068280000}"/>
    <cellStyle name="Feeder Field 4 5 44 4" xfId="16071" xr:uid="{00000000-0005-0000-0000-000069280000}"/>
    <cellStyle name="Feeder Field 4 5 45" xfId="16072" xr:uid="{00000000-0005-0000-0000-00006A280000}"/>
    <cellStyle name="Feeder Field 4 5 45 2" xfId="16073" xr:uid="{00000000-0005-0000-0000-00006B280000}"/>
    <cellStyle name="Feeder Field 4 5 45 3" xfId="16074" xr:uid="{00000000-0005-0000-0000-00006C280000}"/>
    <cellStyle name="Feeder Field 4 5 45 4" xfId="16075" xr:uid="{00000000-0005-0000-0000-00006D280000}"/>
    <cellStyle name="Feeder Field 4 5 46" xfId="16076" xr:uid="{00000000-0005-0000-0000-00006E280000}"/>
    <cellStyle name="Feeder Field 4 5 46 2" xfId="16077" xr:uid="{00000000-0005-0000-0000-00006F280000}"/>
    <cellStyle name="Feeder Field 4 5 46 3" xfId="16078" xr:uid="{00000000-0005-0000-0000-000070280000}"/>
    <cellStyle name="Feeder Field 4 5 46 4" xfId="16079" xr:uid="{00000000-0005-0000-0000-000071280000}"/>
    <cellStyle name="Feeder Field 4 5 47" xfId="16080" xr:uid="{00000000-0005-0000-0000-000072280000}"/>
    <cellStyle name="Feeder Field 4 5 48" xfId="16081" xr:uid="{00000000-0005-0000-0000-000073280000}"/>
    <cellStyle name="Feeder Field 4 5 5" xfId="1601" xr:uid="{00000000-0005-0000-0000-000074280000}"/>
    <cellStyle name="Feeder Field 4 5 5 2" xfId="16082" xr:uid="{00000000-0005-0000-0000-000075280000}"/>
    <cellStyle name="Feeder Field 4 5 5 2 2" xfId="16083" xr:uid="{00000000-0005-0000-0000-000076280000}"/>
    <cellStyle name="Feeder Field 4 5 5 2 3" xfId="16084" xr:uid="{00000000-0005-0000-0000-000077280000}"/>
    <cellStyle name="Feeder Field 4 5 5 2 4" xfId="16085" xr:uid="{00000000-0005-0000-0000-000078280000}"/>
    <cellStyle name="Feeder Field 4 5 5 3" xfId="16086" xr:uid="{00000000-0005-0000-0000-000079280000}"/>
    <cellStyle name="Feeder Field 4 5 5 4" xfId="16087" xr:uid="{00000000-0005-0000-0000-00007A280000}"/>
    <cellStyle name="Feeder Field 4 5 6" xfId="1602" xr:uid="{00000000-0005-0000-0000-00007B280000}"/>
    <cellStyle name="Feeder Field 4 5 6 2" xfId="16088" xr:uid="{00000000-0005-0000-0000-00007C280000}"/>
    <cellStyle name="Feeder Field 4 5 6 2 2" xfId="16089" xr:uid="{00000000-0005-0000-0000-00007D280000}"/>
    <cellStyle name="Feeder Field 4 5 6 2 3" xfId="16090" xr:uid="{00000000-0005-0000-0000-00007E280000}"/>
    <cellStyle name="Feeder Field 4 5 6 2 4" xfId="16091" xr:uid="{00000000-0005-0000-0000-00007F280000}"/>
    <cellStyle name="Feeder Field 4 5 6 3" xfId="16092" xr:uid="{00000000-0005-0000-0000-000080280000}"/>
    <cellStyle name="Feeder Field 4 5 6 4" xfId="16093" xr:uid="{00000000-0005-0000-0000-000081280000}"/>
    <cellStyle name="Feeder Field 4 5 7" xfId="1603" xr:uid="{00000000-0005-0000-0000-000082280000}"/>
    <cellStyle name="Feeder Field 4 5 7 2" xfId="16094" xr:uid="{00000000-0005-0000-0000-000083280000}"/>
    <cellStyle name="Feeder Field 4 5 7 2 2" xfId="16095" xr:uid="{00000000-0005-0000-0000-000084280000}"/>
    <cellStyle name="Feeder Field 4 5 7 2 3" xfId="16096" xr:uid="{00000000-0005-0000-0000-000085280000}"/>
    <cellStyle name="Feeder Field 4 5 7 2 4" xfId="16097" xr:uid="{00000000-0005-0000-0000-000086280000}"/>
    <cellStyle name="Feeder Field 4 5 7 3" xfId="16098" xr:uid="{00000000-0005-0000-0000-000087280000}"/>
    <cellStyle name="Feeder Field 4 5 7 4" xfId="16099" xr:uid="{00000000-0005-0000-0000-000088280000}"/>
    <cellStyle name="Feeder Field 4 5 8" xfId="1604" xr:uid="{00000000-0005-0000-0000-000089280000}"/>
    <cellStyle name="Feeder Field 4 5 8 2" xfId="16100" xr:uid="{00000000-0005-0000-0000-00008A280000}"/>
    <cellStyle name="Feeder Field 4 5 8 2 2" xfId="16101" xr:uid="{00000000-0005-0000-0000-00008B280000}"/>
    <cellStyle name="Feeder Field 4 5 8 2 3" xfId="16102" xr:uid="{00000000-0005-0000-0000-00008C280000}"/>
    <cellStyle name="Feeder Field 4 5 8 2 4" xfId="16103" xr:uid="{00000000-0005-0000-0000-00008D280000}"/>
    <cellStyle name="Feeder Field 4 5 8 3" xfId="16104" xr:uid="{00000000-0005-0000-0000-00008E280000}"/>
    <cellStyle name="Feeder Field 4 5 8 4" xfId="16105" xr:uid="{00000000-0005-0000-0000-00008F280000}"/>
    <cellStyle name="Feeder Field 4 5 9" xfId="1605" xr:uid="{00000000-0005-0000-0000-000090280000}"/>
    <cellStyle name="Feeder Field 4 5 9 2" xfId="16106" xr:uid="{00000000-0005-0000-0000-000091280000}"/>
    <cellStyle name="Feeder Field 4 5 9 2 2" xfId="16107" xr:uid="{00000000-0005-0000-0000-000092280000}"/>
    <cellStyle name="Feeder Field 4 5 9 2 3" xfId="16108" xr:uid="{00000000-0005-0000-0000-000093280000}"/>
    <cellStyle name="Feeder Field 4 5 9 2 4" xfId="16109" xr:uid="{00000000-0005-0000-0000-000094280000}"/>
    <cellStyle name="Feeder Field 4 5 9 3" xfId="16110" xr:uid="{00000000-0005-0000-0000-000095280000}"/>
    <cellStyle name="Feeder Field 4 5 9 4" xfId="16111" xr:uid="{00000000-0005-0000-0000-000096280000}"/>
    <cellStyle name="Feeder Field 4 6" xfId="1606" xr:uid="{00000000-0005-0000-0000-000097280000}"/>
    <cellStyle name="Feeder Field 4 6 2" xfId="16112" xr:uid="{00000000-0005-0000-0000-000098280000}"/>
    <cellStyle name="Feeder Field 4 6 2 2" xfId="16113" xr:uid="{00000000-0005-0000-0000-000099280000}"/>
    <cellStyle name="Feeder Field 4 6 2 3" xfId="16114" xr:uid="{00000000-0005-0000-0000-00009A280000}"/>
    <cellStyle name="Feeder Field 4 6 2 4" xfId="16115" xr:uid="{00000000-0005-0000-0000-00009B280000}"/>
    <cellStyle name="Feeder Field 4 6 3" xfId="16116" xr:uid="{00000000-0005-0000-0000-00009C280000}"/>
    <cellStyle name="Feeder Field 4 6 4" xfId="16117" xr:uid="{00000000-0005-0000-0000-00009D280000}"/>
    <cellStyle name="Feeder Field 4 7" xfId="1607" xr:uid="{00000000-0005-0000-0000-00009E280000}"/>
    <cellStyle name="Feeder Field 4 7 2" xfId="16118" xr:uid="{00000000-0005-0000-0000-00009F280000}"/>
    <cellStyle name="Feeder Field 4 7 2 2" xfId="16119" xr:uid="{00000000-0005-0000-0000-0000A0280000}"/>
    <cellStyle name="Feeder Field 4 7 2 3" xfId="16120" xr:uid="{00000000-0005-0000-0000-0000A1280000}"/>
    <cellStyle name="Feeder Field 4 7 2 4" xfId="16121" xr:uid="{00000000-0005-0000-0000-0000A2280000}"/>
    <cellStyle name="Feeder Field 4 7 3" xfId="16122" xr:uid="{00000000-0005-0000-0000-0000A3280000}"/>
    <cellStyle name="Feeder Field 4 7 4" xfId="16123" xr:uid="{00000000-0005-0000-0000-0000A4280000}"/>
    <cellStyle name="Feeder Field 4 8" xfId="1608" xr:uid="{00000000-0005-0000-0000-0000A5280000}"/>
    <cellStyle name="Feeder Field 4 8 2" xfId="16124" xr:uid="{00000000-0005-0000-0000-0000A6280000}"/>
    <cellStyle name="Feeder Field 4 8 2 2" xfId="16125" xr:uid="{00000000-0005-0000-0000-0000A7280000}"/>
    <cellStyle name="Feeder Field 4 8 2 3" xfId="16126" xr:uid="{00000000-0005-0000-0000-0000A8280000}"/>
    <cellStyle name="Feeder Field 4 8 2 4" xfId="16127" xr:uid="{00000000-0005-0000-0000-0000A9280000}"/>
    <cellStyle name="Feeder Field 4 8 3" xfId="16128" xr:uid="{00000000-0005-0000-0000-0000AA280000}"/>
    <cellStyle name="Feeder Field 4 8 4" xfId="16129" xr:uid="{00000000-0005-0000-0000-0000AB280000}"/>
    <cellStyle name="Feeder Field 4 9" xfId="1609" xr:uid="{00000000-0005-0000-0000-0000AC280000}"/>
    <cellStyle name="Feeder Field 4 9 2" xfId="16130" xr:uid="{00000000-0005-0000-0000-0000AD280000}"/>
    <cellStyle name="Feeder Field 4 9 2 2" xfId="16131" xr:uid="{00000000-0005-0000-0000-0000AE280000}"/>
    <cellStyle name="Feeder Field 4 9 2 3" xfId="16132" xr:uid="{00000000-0005-0000-0000-0000AF280000}"/>
    <cellStyle name="Feeder Field 4 9 2 4" xfId="16133" xr:uid="{00000000-0005-0000-0000-0000B0280000}"/>
    <cellStyle name="Feeder Field 4 9 3" xfId="16134" xr:uid="{00000000-0005-0000-0000-0000B1280000}"/>
    <cellStyle name="Feeder Field 4 9 4" xfId="16135" xr:uid="{00000000-0005-0000-0000-0000B2280000}"/>
    <cellStyle name="Feeder Field 5" xfId="1610" xr:uid="{00000000-0005-0000-0000-0000B3280000}"/>
    <cellStyle name="Feeder Field 5 10" xfId="1611" xr:uid="{00000000-0005-0000-0000-0000B4280000}"/>
    <cellStyle name="Feeder Field 5 10 2" xfId="16136" xr:uid="{00000000-0005-0000-0000-0000B5280000}"/>
    <cellStyle name="Feeder Field 5 10 2 2" xfId="16137" xr:uid="{00000000-0005-0000-0000-0000B6280000}"/>
    <cellStyle name="Feeder Field 5 10 2 3" xfId="16138" xr:uid="{00000000-0005-0000-0000-0000B7280000}"/>
    <cellStyle name="Feeder Field 5 10 2 4" xfId="16139" xr:uid="{00000000-0005-0000-0000-0000B8280000}"/>
    <cellStyle name="Feeder Field 5 10 3" xfId="16140" xr:uid="{00000000-0005-0000-0000-0000B9280000}"/>
    <cellStyle name="Feeder Field 5 10 4" xfId="16141" xr:uid="{00000000-0005-0000-0000-0000BA280000}"/>
    <cellStyle name="Feeder Field 5 11" xfId="1612" xr:uid="{00000000-0005-0000-0000-0000BB280000}"/>
    <cellStyle name="Feeder Field 5 11 2" xfId="16142" xr:uid="{00000000-0005-0000-0000-0000BC280000}"/>
    <cellStyle name="Feeder Field 5 11 2 2" xfId="16143" xr:uid="{00000000-0005-0000-0000-0000BD280000}"/>
    <cellStyle name="Feeder Field 5 11 2 3" xfId="16144" xr:uid="{00000000-0005-0000-0000-0000BE280000}"/>
    <cellStyle name="Feeder Field 5 11 2 4" xfId="16145" xr:uid="{00000000-0005-0000-0000-0000BF280000}"/>
    <cellStyle name="Feeder Field 5 11 3" xfId="16146" xr:uid="{00000000-0005-0000-0000-0000C0280000}"/>
    <cellStyle name="Feeder Field 5 11 4" xfId="16147" xr:uid="{00000000-0005-0000-0000-0000C1280000}"/>
    <cellStyle name="Feeder Field 5 12" xfId="1613" xr:uid="{00000000-0005-0000-0000-0000C2280000}"/>
    <cellStyle name="Feeder Field 5 12 2" xfId="16148" xr:uid="{00000000-0005-0000-0000-0000C3280000}"/>
    <cellStyle name="Feeder Field 5 12 2 2" xfId="16149" xr:uid="{00000000-0005-0000-0000-0000C4280000}"/>
    <cellStyle name="Feeder Field 5 12 2 3" xfId="16150" xr:uid="{00000000-0005-0000-0000-0000C5280000}"/>
    <cellStyle name="Feeder Field 5 12 2 4" xfId="16151" xr:uid="{00000000-0005-0000-0000-0000C6280000}"/>
    <cellStyle name="Feeder Field 5 12 3" xfId="16152" xr:uid="{00000000-0005-0000-0000-0000C7280000}"/>
    <cellStyle name="Feeder Field 5 12 4" xfId="16153" xr:uid="{00000000-0005-0000-0000-0000C8280000}"/>
    <cellStyle name="Feeder Field 5 13" xfId="1614" xr:uid="{00000000-0005-0000-0000-0000C9280000}"/>
    <cellStyle name="Feeder Field 5 13 2" xfId="16154" xr:uid="{00000000-0005-0000-0000-0000CA280000}"/>
    <cellStyle name="Feeder Field 5 13 2 2" xfId="16155" xr:uid="{00000000-0005-0000-0000-0000CB280000}"/>
    <cellStyle name="Feeder Field 5 13 2 3" xfId="16156" xr:uid="{00000000-0005-0000-0000-0000CC280000}"/>
    <cellStyle name="Feeder Field 5 13 2 4" xfId="16157" xr:uid="{00000000-0005-0000-0000-0000CD280000}"/>
    <cellStyle name="Feeder Field 5 13 3" xfId="16158" xr:uid="{00000000-0005-0000-0000-0000CE280000}"/>
    <cellStyle name="Feeder Field 5 13 4" xfId="16159" xr:uid="{00000000-0005-0000-0000-0000CF280000}"/>
    <cellStyle name="Feeder Field 5 14" xfId="1615" xr:uid="{00000000-0005-0000-0000-0000D0280000}"/>
    <cellStyle name="Feeder Field 5 14 2" xfId="16160" xr:uid="{00000000-0005-0000-0000-0000D1280000}"/>
    <cellStyle name="Feeder Field 5 14 2 2" xfId="16161" xr:uid="{00000000-0005-0000-0000-0000D2280000}"/>
    <cellStyle name="Feeder Field 5 14 2 3" xfId="16162" xr:uid="{00000000-0005-0000-0000-0000D3280000}"/>
    <cellStyle name="Feeder Field 5 14 2 4" xfId="16163" xr:uid="{00000000-0005-0000-0000-0000D4280000}"/>
    <cellStyle name="Feeder Field 5 14 3" xfId="16164" xr:uid="{00000000-0005-0000-0000-0000D5280000}"/>
    <cellStyle name="Feeder Field 5 14 4" xfId="16165" xr:uid="{00000000-0005-0000-0000-0000D6280000}"/>
    <cellStyle name="Feeder Field 5 15" xfId="1616" xr:uid="{00000000-0005-0000-0000-0000D7280000}"/>
    <cellStyle name="Feeder Field 5 15 2" xfId="16166" xr:uid="{00000000-0005-0000-0000-0000D8280000}"/>
    <cellStyle name="Feeder Field 5 15 2 2" xfId="16167" xr:uid="{00000000-0005-0000-0000-0000D9280000}"/>
    <cellStyle name="Feeder Field 5 15 2 3" xfId="16168" xr:uid="{00000000-0005-0000-0000-0000DA280000}"/>
    <cellStyle name="Feeder Field 5 15 2 4" xfId="16169" xr:uid="{00000000-0005-0000-0000-0000DB280000}"/>
    <cellStyle name="Feeder Field 5 15 3" xfId="16170" xr:uid="{00000000-0005-0000-0000-0000DC280000}"/>
    <cellStyle name="Feeder Field 5 15 4" xfId="16171" xr:uid="{00000000-0005-0000-0000-0000DD280000}"/>
    <cellStyle name="Feeder Field 5 16" xfId="1617" xr:uid="{00000000-0005-0000-0000-0000DE280000}"/>
    <cellStyle name="Feeder Field 5 16 2" xfId="16172" xr:uid="{00000000-0005-0000-0000-0000DF280000}"/>
    <cellStyle name="Feeder Field 5 16 2 2" xfId="16173" xr:uid="{00000000-0005-0000-0000-0000E0280000}"/>
    <cellStyle name="Feeder Field 5 16 2 3" xfId="16174" xr:uid="{00000000-0005-0000-0000-0000E1280000}"/>
    <cellStyle name="Feeder Field 5 16 2 4" xfId="16175" xr:uid="{00000000-0005-0000-0000-0000E2280000}"/>
    <cellStyle name="Feeder Field 5 16 3" xfId="16176" xr:uid="{00000000-0005-0000-0000-0000E3280000}"/>
    <cellStyle name="Feeder Field 5 16 4" xfId="16177" xr:uid="{00000000-0005-0000-0000-0000E4280000}"/>
    <cellStyle name="Feeder Field 5 17" xfId="1618" xr:uid="{00000000-0005-0000-0000-0000E5280000}"/>
    <cellStyle name="Feeder Field 5 17 2" xfId="16178" xr:uid="{00000000-0005-0000-0000-0000E6280000}"/>
    <cellStyle name="Feeder Field 5 17 2 2" xfId="16179" xr:uid="{00000000-0005-0000-0000-0000E7280000}"/>
    <cellStyle name="Feeder Field 5 17 2 3" xfId="16180" xr:uid="{00000000-0005-0000-0000-0000E8280000}"/>
    <cellStyle name="Feeder Field 5 17 2 4" xfId="16181" xr:uid="{00000000-0005-0000-0000-0000E9280000}"/>
    <cellStyle name="Feeder Field 5 17 3" xfId="16182" xr:uid="{00000000-0005-0000-0000-0000EA280000}"/>
    <cellStyle name="Feeder Field 5 17 4" xfId="16183" xr:uid="{00000000-0005-0000-0000-0000EB280000}"/>
    <cellStyle name="Feeder Field 5 18" xfId="1619" xr:uid="{00000000-0005-0000-0000-0000EC280000}"/>
    <cellStyle name="Feeder Field 5 18 2" xfId="16184" xr:uid="{00000000-0005-0000-0000-0000ED280000}"/>
    <cellStyle name="Feeder Field 5 18 2 2" xfId="16185" xr:uid="{00000000-0005-0000-0000-0000EE280000}"/>
    <cellStyle name="Feeder Field 5 18 2 3" xfId="16186" xr:uid="{00000000-0005-0000-0000-0000EF280000}"/>
    <cellStyle name="Feeder Field 5 18 2 4" xfId="16187" xr:uid="{00000000-0005-0000-0000-0000F0280000}"/>
    <cellStyle name="Feeder Field 5 18 3" xfId="16188" xr:uid="{00000000-0005-0000-0000-0000F1280000}"/>
    <cellStyle name="Feeder Field 5 18 4" xfId="16189" xr:uid="{00000000-0005-0000-0000-0000F2280000}"/>
    <cellStyle name="Feeder Field 5 19" xfId="1620" xr:uid="{00000000-0005-0000-0000-0000F3280000}"/>
    <cellStyle name="Feeder Field 5 19 2" xfId="16190" xr:uid="{00000000-0005-0000-0000-0000F4280000}"/>
    <cellStyle name="Feeder Field 5 19 2 2" xfId="16191" xr:uid="{00000000-0005-0000-0000-0000F5280000}"/>
    <cellStyle name="Feeder Field 5 19 2 3" xfId="16192" xr:uid="{00000000-0005-0000-0000-0000F6280000}"/>
    <cellStyle name="Feeder Field 5 19 2 4" xfId="16193" xr:uid="{00000000-0005-0000-0000-0000F7280000}"/>
    <cellStyle name="Feeder Field 5 19 3" xfId="16194" xr:uid="{00000000-0005-0000-0000-0000F8280000}"/>
    <cellStyle name="Feeder Field 5 19 4" xfId="16195" xr:uid="{00000000-0005-0000-0000-0000F9280000}"/>
    <cellStyle name="Feeder Field 5 2" xfId="1621" xr:uid="{00000000-0005-0000-0000-0000FA280000}"/>
    <cellStyle name="Feeder Field 5 2 10" xfId="1622" xr:uid="{00000000-0005-0000-0000-0000FB280000}"/>
    <cellStyle name="Feeder Field 5 2 10 2" xfId="16196" xr:uid="{00000000-0005-0000-0000-0000FC280000}"/>
    <cellStyle name="Feeder Field 5 2 10 2 2" xfId="16197" xr:uid="{00000000-0005-0000-0000-0000FD280000}"/>
    <cellStyle name="Feeder Field 5 2 10 2 3" xfId="16198" xr:uid="{00000000-0005-0000-0000-0000FE280000}"/>
    <cellStyle name="Feeder Field 5 2 10 2 4" xfId="16199" xr:uid="{00000000-0005-0000-0000-0000FF280000}"/>
    <cellStyle name="Feeder Field 5 2 10 3" xfId="16200" xr:uid="{00000000-0005-0000-0000-000000290000}"/>
    <cellStyle name="Feeder Field 5 2 10 4" xfId="16201" xr:uid="{00000000-0005-0000-0000-000001290000}"/>
    <cellStyle name="Feeder Field 5 2 11" xfId="1623" xr:uid="{00000000-0005-0000-0000-000002290000}"/>
    <cellStyle name="Feeder Field 5 2 11 2" xfId="16202" xr:uid="{00000000-0005-0000-0000-000003290000}"/>
    <cellStyle name="Feeder Field 5 2 11 2 2" xfId="16203" xr:uid="{00000000-0005-0000-0000-000004290000}"/>
    <cellStyle name="Feeder Field 5 2 11 2 3" xfId="16204" xr:uid="{00000000-0005-0000-0000-000005290000}"/>
    <cellStyle name="Feeder Field 5 2 11 2 4" xfId="16205" xr:uid="{00000000-0005-0000-0000-000006290000}"/>
    <cellStyle name="Feeder Field 5 2 11 3" xfId="16206" xr:uid="{00000000-0005-0000-0000-000007290000}"/>
    <cellStyle name="Feeder Field 5 2 11 4" xfId="16207" xr:uid="{00000000-0005-0000-0000-000008290000}"/>
    <cellStyle name="Feeder Field 5 2 12" xfId="1624" xr:uid="{00000000-0005-0000-0000-000009290000}"/>
    <cellStyle name="Feeder Field 5 2 12 2" xfId="16208" xr:uid="{00000000-0005-0000-0000-00000A290000}"/>
    <cellStyle name="Feeder Field 5 2 12 2 2" xfId="16209" xr:uid="{00000000-0005-0000-0000-00000B290000}"/>
    <cellStyle name="Feeder Field 5 2 12 2 3" xfId="16210" xr:uid="{00000000-0005-0000-0000-00000C290000}"/>
    <cellStyle name="Feeder Field 5 2 12 2 4" xfId="16211" xr:uid="{00000000-0005-0000-0000-00000D290000}"/>
    <cellStyle name="Feeder Field 5 2 12 3" xfId="16212" xr:uid="{00000000-0005-0000-0000-00000E290000}"/>
    <cellStyle name="Feeder Field 5 2 12 4" xfId="16213" xr:uid="{00000000-0005-0000-0000-00000F290000}"/>
    <cellStyle name="Feeder Field 5 2 13" xfId="1625" xr:uid="{00000000-0005-0000-0000-000010290000}"/>
    <cellStyle name="Feeder Field 5 2 13 2" xfId="16214" xr:uid="{00000000-0005-0000-0000-000011290000}"/>
    <cellStyle name="Feeder Field 5 2 13 2 2" xfId="16215" xr:uid="{00000000-0005-0000-0000-000012290000}"/>
    <cellStyle name="Feeder Field 5 2 13 2 3" xfId="16216" xr:uid="{00000000-0005-0000-0000-000013290000}"/>
    <cellStyle name="Feeder Field 5 2 13 2 4" xfId="16217" xr:uid="{00000000-0005-0000-0000-000014290000}"/>
    <cellStyle name="Feeder Field 5 2 13 3" xfId="16218" xr:uid="{00000000-0005-0000-0000-000015290000}"/>
    <cellStyle name="Feeder Field 5 2 13 4" xfId="16219" xr:uid="{00000000-0005-0000-0000-000016290000}"/>
    <cellStyle name="Feeder Field 5 2 14" xfId="1626" xr:uid="{00000000-0005-0000-0000-000017290000}"/>
    <cellStyle name="Feeder Field 5 2 14 2" xfId="16220" xr:uid="{00000000-0005-0000-0000-000018290000}"/>
    <cellStyle name="Feeder Field 5 2 14 2 2" xfId="16221" xr:uid="{00000000-0005-0000-0000-000019290000}"/>
    <cellStyle name="Feeder Field 5 2 14 2 3" xfId="16222" xr:uid="{00000000-0005-0000-0000-00001A290000}"/>
    <cellStyle name="Feeder Field 5 2 14 2 4" xfId="16223" xr:uid="{00000000-0005-0000-0000-00001B290000}"/>
    <cellStyle name="Feeder Field 5 2 14 3" xfId="16224" xr:uid="{00000000-0005-0000-0000-00001C290000}"/>
    <cellStyle name="Feeder Field 5 2 14 4" xfId="16225" xr:uid="{00000000-0005-0000-0000-00001D290000}"/>
    <cellStyle name="Feeder Field 5 2 15" xfId="1627" xr:uid="{00000000-0005-0000-0000-00001E290000}"/>
    <cellStyle name="Feeder Field 5 2 15 2" xfId="16226" xr:uid="{00000000-0005-0000-0000-00001F290000}"/>
    <cellStyle name="Feeder Field 5 2 15 2 2" xfId="16227" xr:uid="{00000000-0005-0000-0000-000020290000}"/>
    <cellStyle name="Feeder Field 5 2 15 2 3" xfId="16228" xr:uid="{00000000-0005-0000-0000-000021290000}"/>
    <cellStyle name="Feeder Field 5 2 15 2 4" xfId="16229" xr:uid="{00000000-0005-0000-0000-000022290000}"/>
    <cellStyle name="Feeder Field 5 2 15 3" xfId="16230" xr:uid="{00000000-0005-0000-0000-000023290000}"/>
    <cellStyle name="Feeder Field 5 2 15 4" xfId="16231" xr:uid="{00000000-0005-0000-0000-000024290000}"/>
    <cellStyle name="Feeder Field 5 2 16" xfId="1628" xr:uid="{00000000-0005-0000-0000-000025290000}"/>
    <cellStyle name="Feeder Field 5 2 16 2" xfId="16232" xr:uid="{00000000-0005-0000-0000-000026290000}"/>
    <cellStyle name="Feeder Field 5 2 16 2 2" xfId="16233" xr:uid="{00000000-0005-0000-0000-000027290000}"/>
    <cellStyle name="Feeder Field 5 2 16 2 3" xfId="16234" xr:uid="{00000000-0005-0000-0000-000028290000}"/>
    <cellStyle name="Feeder Field 5 2 16 2 4" xfId="16235" xr:uid="{00000000-0005-0000-0000-000029290000}"/>
    <cellStyle name="Feeder Field 5 2 16 3" xfId="16236" xr:uid="{00000000-0005-0000-0000-00002A290000}"/>
    <cellStyle name="Feeder Field 5 2 16 4" xfId="16237" xr:uid="{00000000-0005-0000-0000-00002B290000}"/>
    <cellStyle name="Feeder Field 5 2 17" xfId="1629" xr:uid="{00000000-0005-0000-0000-00002C290000}"/>
    <cellStyle name="Feeder Field 5 2 17 2" xfId="16238" xr:uid="{00000000-0005-0000-0000-00002D290000}"/>
    <cellStyle name="Feeder Field 5 2 17 2 2" xfId="16239" xr:uid="{00000000-0005-0000-0000-00002E290000}"/>
    <cellStyle name="Feeder Field 5 2 17 2 3" xfId="16240" xr:uid="{00000000-0005-0000-0000-00002F290000}"/>
    <cellStyle name="Feeder Field 5 2 17 2 4" xfId="16241" xr:uid="{00000000-0005-0000-0000-000030290000}"/>
    <cellStyle name="Feeder Field 5 2 17 3" xfId="16242" xr:uid="{00000000-0005-0000-0000-000031290000}"/>
    <cellStyle name="Feeder Field 5 2 17 4" xfId="16243" xr:uid="{00000000-0005-0000-0000-000032290000}"/>
    <cellStyle name="Feeder Field 5 2 18" xfId="1630" xr:uid="{00000000-0005-0000-0000-000033290000}"/>
    <cellStyle name="Feeder Field 5 2 18 2" xfId="16244" xr:uid="{00000000-0005-0000-0000-000034290000}"/>
    <cellStyle name="Feeder Field 5 2 18 2 2" xfId="16245" xr:uid="{00000000-0005-0000-0000-000035290000}"/>
    <cellStyle name="Feeder Field 5 2 18 2 3" xfId="16246" xr:uid="{00000000-0005-0000-0000-000036290000}"/>
    <cellStyle name="Feeder Field 5 2 18 2 4" xfId="16247" xr:uid="{00000000-0005-0000-0000-000037290000}"/>
    <cellStyle name="Feeder Field 5 2 18 3" xfId="16248" xr:uid="{00000000-0005-0000-0000-000038290000}"/>
    <cellStyle name="Feeder Field 5 2 18 4" xfId="16249" xr:uid="{00000000-0005-0000-0000-000039290000}"/>
    <cellStyle name="Feeder Field 5 2 19" xfId="1631" xr:uid="{00000000-0005-0000-0000-00003A290000}"/>
    <cellStyle name="Feeder Field 5 2 19 2" xfId="16250" xr:uid="{00000000-0005-0000-0000-00003B290000}"/>
    <cellStyle name="Feeder Field 5 2 19 2 2" xfId="16251" xr:uid="{00000000-0005-0000-0000-00003C290000}"/>
    <cellStyle name="Feeder Field 5 2 19 2 3" xfId="16252" xr:uid="{00000000-0005-0000-0000-00003D290000}"/>
    <cellStyle name="Feeder Field 5 2 19 2 4" xfId="16253" xr:uid="{00000000-0005-0000-0000-00003E290000}"/>
    <cellStyle name="Feeder Field 5 2 19 3" xfId="16254" xr:uid="{00000000-0005-0000-0000-00003F290000}"/>
    <cellStyle name="Feeder Field 5 2 19 4" xfId="16255" xr:uid="{00000000-0005-0000-0000-000040290000}"/>
    <cellStyle name="Feeder Field 5 2 2" xfId="1632" xr:uid="{00000000-0005-0000-0000-000041290000}"/>
    <cellStyle name="Feeder Field 5 2 2 2" xfId="16256" xr:uid="{00000000-0005-0000-0000-000042290000}"/>
    <cellStyle name="Feeder Field 5 2 2 2 2" xfId="16257" xr:uid="{00000000-0005-0000-0000-000043290000}"/>
    <cellStyle name="Feeder Field 5 2 2 2 3" xfId="16258" xr:uid="{00000000-0005-0000-0000-000044290000}"/>
    <cellStyle name="Feeder Field 5 2 2 2 4" xfId="16259" xr:uid="{00000000-0005-0000-0000-000045290000}"/>
    <cellStyle name="Feeder Field 5 2 2 3" xfId="16260" xr:uid="{00000000-0005-0000-0000-000046290000}"/>
    <cellStyle name="Feeder Field 5 2 2 4" xfId="16261" xr:uid="{00000000-0005-0000-0000-000047290000}"/>
    <cellStyle name="Feeder Field 5 2 20" xfId="1633" xr:uid="{00000000-0005-0000-0000-000048290000}"/>
    <cellStyle name="Feeder Field 5 2 20 2" xfId="16262" xr:uid="{00000000-0005-0000-0000-000049290000}"/>
    <cellStyle name="Feeder Field 5 2 20 2 2" xfId="16263" xr:uid="{00000000-0005-0000-0000-00004A290000}"/>
    <cellStyle name="Feeder Field 5 2 20 2 3" xfId="16264" xr:uid="{00000000-0005-0000-0000-00004B290000}"/>
    <cellStyle name="Feeder Field 5 2 20 2 4" xfId="16265" xr:uid="{00000000-0005-0000-0000-00004C290000}"/>
    <cellStyle name="Feeder Field 5 2 20 3" xfId="16266" xr:uid="{00000000-0005-0000-0000-00004D290000}"/>
    <cellStyle name="Feeder Field 5 2 20 4" xfId="16267" xr:uid="{00000000-0005-0000-0000-00004E290000}"/>
    <cellStyle name="Feeder Field 5 2 21" xfId="1634" xr:uid="{00000000-0005-0000-0000-00004F290000}"/>
    <cellStyle name="Feeder Field 5 2 21 2" xfId="16268" xr:uid="{00000000-0005-0000-0000-000050290000}"/>
    <cellStyle name="Feeder Field 5 2 21 2 2" xfId="16269" xr:uid="{00000000-0005-0000-0000-000051290000}"/>
    <cellStyle name="Feeder Field 5 2 21 2 3" xfId="16270" xr:uid="{00000000-0005-0000-0000-000052290000}"/>
    <cellStyle name="Feeder Field 5 2 21 2 4" xfId="16271" xr:uid="{00000000-0005-0000-0000-000053290000}"/>
    <cellStyle name="Feeder Field 5 2 21 3" xfId="16272" xr:uid="{00000000-0005-0000-0000-000054290000}"/>
    <cellStyle name="Feeder Field 5 2 21 4" xfId="16273" xr:uid="{00000000-0005-0000-0000-000055290000}"/>
    <cellStyle name="Feeder Field 5 2 22" xfId="1635" xr:uid="{00000000-0005-0000-0000-000056290000}"/>
    <cellStyle name="Feeder Field 5 2 22 2" xfId="16274" xr:uid="{00000000-0005-0000-0000-000057290000}"/>
    <cellStyle name="Feeder Field 5 2 22 2 2" xfId="16275" xr:uid="{00000000-0005-0000-0000-000058290000}"/>
    <cellStyle name="Feeder Field 5 2 22 2 3" xfId="16276" xr:uid="{00000000-0005-0000-0000-000059290000}"/>
    <cellStyle name="Feeder Field 5 2 22 2 4" xfId="16277" xr:uid="{00000000-0005-0000-0000-00005A290000}"/>
    <cellStyle name="Feeder Field 5 2 22 3" xfId="16278" xr:uid="{00000000-0005-0000-0000-00005B290000}"/>
    <cellStyle name="Feeder Field 5 2 22 4" xfId="16279" xr:uid="{00000000-0005-0000-0000-00005C290000}"/>
    <cellStyle name="Feeder Field 5 2 23" xfId="1636" xr:uid="{00000000-0005-0000-0000-00005D290000}"/>
    <cellStyle name="Feeder Field 5 2 23 2" xfId="16280" xr:uid="{00000000-0005-0000-0000-00005E290000}"/>
    <cellStyle name="Feeder Field 5 2 23 2 2" xfId="16281" xr:uid="{00000000-0005-0000-0000-00005F290000}"/>
    <cellStyle name="Feeder Field 5 2 23 2 3" xfId="16282" xr:uid="{00000000-0005-0000-0000-000060290000}"/>
    <cellStyle name="Feeder Field 5 2 23 2 4" xfId="16283" xr:uid="{00000000-0005-0000-0000-000061290000}"/>
    <cellStyle name="Feeder Field 5 2 23 3" xfId="16284" xr:uid="{00000000-0005-0000-0000-000062290000}"/>
    <cellStyle name="Feeder Field 5 2 23 4" xfId="16285" xr:uid="{00000000-0005-0000-0000-000063290000}"/>
    <cellStyle name="Feeder Field 5 2 24" xfId="1637" xr:uid="{00000000-0005-0000-0000-000064290000}"/>
    <cellStyle name="Feeder Field 5 2 24 2" xfId="16286" xr:uid="{00000000-0005-0000-0000-000065290000}"/>
    <cellStyle name="Feeder Field 5 2 24 2 2" xfId="16287" xr:uid="{00000000-0005-0000-0000-000066290000}"/>
    <cellStyle name="Feeder Field 5 2 24 2 3" xfId="16288" xr:uid="{00000000-0005-0000-0000-000067290000}"/>
    <cellStyle name="Feeder Field 5 2 24 2 4" xfId="16289" xr:uid="{00000000-0005-0000-0000-000068290000}"/>
    <cellStyle name="Feeder Field 5 2 24 3" xfId="16290" xr:uid="{00000000-0005-0000-0000-000069290000}"/>
    <cellStyle name="Feeder Field 5 2 24 4" xfId="16291" xr:uid="{00000000-0005-0000-0000-00006A290000}"/>
    <cellStyle name="Feeder Field 5 2 25" xfId="1638" xr:uid="{00000000-0005-0000-0000-00006B290000}"/>
    <cellStyle name="Feeder Field 5 2 25 2" xfId="16292" xr:uid="{00000000-0005-0000-0000-00006C290000}"/>
    <cellStyle name="Feeder Field 5 2 25 2 2" xfId="16293" xr:uid="{00000000-0005-0000-0000-00006D290000}"/>
    <cellStyle name="Feeder Field 5 2 25 2 3" xfId="16294" xr:uid="{00000000-0005-0000-0000-00006E290000}"/>
    <cellStyle name="Feeder Field 5 2 25 2 4" xfId="16295" xr:uid="{00000000-0005-0000-0000-00006F290000}"/>
    <cellStyle name="Feeder Field 5 2 25 3" xfId="16296" xr:uid="{00000000-0005-0000-0000-000070290000}"/>
    <cellStyle name="Feeder Field 5 2 25 4" xfId="16297" xr:uid="{00000000-0005-0000-0000-000071290000}"/>
    <cellStyle name="Feeder Field 5 2 26" xfId="1639" xr:uid="{00000000-0005-0000-0000-000072290000}"/>
    <cellStyle name="Feeder Field 5 2 26 2" xfId="16298" xr:uid="{00000000-0005-0000-0000-000073290000}"/>
    <cellStyle name="Feeder Field 5 2 26 2 2" xfId="16299" xr:uid="{00000000-0005-0000-0000-000074290000}"/>
    <cellStyle name="Feeder Field 5 2 26 2 3" xfId="16300" xr:uid="{00000000-0005-0000-0000-000075290000}"/>
    <cellStyle name="Feeder Field 5 2 26 2 4" xfId="16301" xr:uid="{00000000-0005-0000-0000-000076290000}"/>
    <cellStyle name="Feeder Field 5 2 26 3" xfId="16302" xr:uid="{00000000-0005-0000-0000-000077290000}"/>
    <cellStyle name="Feeder Field 5 2 26 4" xfId="16303" xr:uid="{00000000-0005-0000-0000-000078290000}"/>
    <cellStyle name="Feeder Field 5 2 27" xfId="1640" xr:uid="{00000000-0005-0000-0000-000079290000}"/>
    <cellStyle name="Feeder Field 5 2 27 2" xfId="16304" xr:uid="{00000000-0005-0000-0000-00007A290000}"/>
    <cellStyle name="Feeder Field 5 2 27 2 2" xfId="16305" xr:uid="{00000000-0005-0000-0000-00007B290000}"/>
    <cellStyle name="Feeder Field 5 2 27 2 3" xfId="16306" xr:uid="{00000000-0005-0000-0000-00007C290000}"/>
    <cellStyle name="Feeder Field 5 2 27 2 4" xfId="16307" xr:uid="{00000000-0005-0000-0000-00007D290000}"/>
    <cellStyle name="Feeder Field 5 2 27 3" xfId="16308" xr:uid="{00000000-0005-0000-0000-00007E290000}"/>
    <cellStyle name="Feeder Field 5 2 27 4" xfId="16309" xr:uid="{00000000-0005-0000-0000-00007F290000}"/>
    <cellStyle name="Feeder Field 5 2 28" xfId="1641" xr:uid="{00000000-0005-0000-0000-000080290000}"/>
    <cellStyle name="Feeder Field 5 2 28 2" xfId="16310" xr:uid="{00000000-0005-0000-0000-000081290000}"/>
    <cellStyle name="Feeder Field 5 2 28 2 2" xfId="16311" xr:uid="{00000000-0005-0000-0000-000082290000}"/>
    <cellStyle name="Feeder Field 5 2 28 2 3" xfId="16312" xr:uid="{00000000-0005-0000-0000-000083290000}"/>
    <cellStyle name="Feeder Field 5 2 28 2 4" xfId="16313" xr:uid="{00000000-0005-0000-0000-000084290000}"/>
    <cellStyle name="Feeder Field 5 2 28 3" xfId="16314" xr:uid="{00000000-0005-0000-0000-000085290000}"/>
    <cellStyle name="Feeder Field 5 2 28 4" xfId="16315" xr:uid="{00000000-0005-0000-0000-000086290000}"/>
    <cellStyle name="Feeder Field 5 2 29" xfId="1642" xr:uid="{00000000-0005-0000-0000-000087290000}"/>
    <cellStyle name="Feeder Field 5 2 29 2" xfId="16316" xr:uid="{00000000-0005-0000-0000-000088290000}"/>
    <cellStyle name="Feeder Field 5 2 29 2 2" xfId="16317" xr:uid="{00000000-0005-0000-0000-000089290000}"/>
    <cellStyle name="Feeder Field 5 2 29 2 3" xfId="16318" xr:uid="{00000000-0005-0000-0000-00008A290000}"/>
    <cellStyle name="Feeder Field 5 2 29 2 4" xfId="16319" xr:uid="{00000000-0005-0000-0000-00008B290000}"/>
    <cellStyle name="Feeder Field 5 2 29 3" xfId="16320" xr:uid="{00000000-0005-0000-0000-00008C290000}"/>
    <cellStyle name="Feeder Field 5 2 29 4" xfId="16321" xr:uid="{00000000-0005-0000-0000-00008D290000}"/>
    <cellStyle name="Feeder Field 5 2 3" xfId="1643" xr:uid="{00000000-0005-0000-0000-00008E290000}"/>
    <cellStyle name="Feeder Field 5 2 3 2" xfId="16322" xr:uid="{00000000-0005-0000-0000-00008F290000}"/>
    <cellStyle name="Feeder Field 5 2 3 2 2" xfId="16323" xr:uid="{00000000-0005-0000-0000-000090290000}"/>
    <cellStyle name="Feeder Field 5 2 3 2 3" xfId="16324" xr:uid="{00000000-0005-0000-0000-000091290000}"/>
    <cellStyle name="Feeder Field 5 2 3 2 4" xfId="16325" xr:uid="{00000000-0005-0000-0000-000092290000}"/>
    <cellStyle name="Feeder Field 5 2 3 3" xfId="16326" xr:uid="{00000000-0005-0000-0000-000093290000}"/>
    <cellStyle name="Feeder Field 5 2 3 4" xfId="16327" xr:uid="{00000000-0005-0000-0000-000094290000}"/>
    <cellStyle name="Feeder Field 5 2 30" xfId="1644" xr:uid="{00000000-0005-0000-0000-000095290000}"/>
    <cellStyle name="Feeder Field 5 2 30 2" xfId="16328" xr:uid="{00000000-0005-0000-0000-000096290000}"/>
    <cellStyle name="Feeder Field 5 2 30 2 2" xfId="16329" xr:uid="{00000000-0005-0000-0000-000097290000}"/>
    <cellStyle name="Feeder Field 5 2 30 2 3" xfId="16330" xr:uid="{00000000-0005-0000-0000-000098290000}"/>
    <cellStyle name="Feeder Field 5 2 30 2 4" xfId="16331" xr:uid="{00000000-0005-0000-0000-000099290000}"/>
    <cellStyle name="Feeder Field 5 2 30 3" xfId="16332" xr:uid="{00000000-0005-0000-0000-00009A290000}"/>
    <cellStyle name="Feeder Field 5 2 30 4" xfId="16333" xr:uid="{00000000-0005-0000-0000-00009B290000}"/>
    <cellStyle name="Feeder Field 5 2 31" xfId="1645" xr:uid="{00000000-0005-0000-0000-00009C290000}"/>
    <cellStyle name="Feeder Field 5 2 31 2" xfId="16334" xr:uid="{00000000-0005-0000-0000-00009D290000}"/>
    <cellStyle name="Feeder Field 5 2 31 2 2" xfId="16335" xr:uid="{00000000-0005-0000-0000-00009E290000}"/>
    <cellStyle name="Feeder Field 5 2 31 2 3" xfId="16336" xr:uid="{00000000-0005-0000-0000-00009F290000}"/>
    <cellStyle name="Feeder Field 5 2 31 2 4" xfId="16337" xr:uid="{00000000-0005-0000-0000-0000A0290000}"/>
    <cellStyle name="Feeder Field 5 2 31 3" xfId="16338" xr:uid="{00000000-0005-0000-0000-0000A1290000}"/>
    <cellStyle name="Feeder Field 5 2 31 4" xfId="16339" xr:uid="{00000000-0005-0000-0000-0000A2290000}"/>
    <cellStyle name="Feeder Field 5 2 32" xfId="1646" xr:uid="{00000000-0005-0000-0000-0000A3290000}"/>
    <cellStyle name="Feeder Field 5 2 32 2" xfId="16340" xr:uid="{00000000-0005-0000-0000-0000A4290000}"/>
    <cellStyle name="Feeder Field 5 2 32 2 2" xfId="16341" xr:uid="{00000000-0005-0000-0000-0000A5290000}"/>
    <cellStyle name="Feeder Field 5 2 32 2 3" xfId="16342" xr:uid="{00000000-0005-0000-0000-0000A6290000}"/>
    <cellStyle name="Feeder Field 5 2 32 2 4" xfId="16343" xr:uid="{00000000-0005-0000-0000-0000A7290000}"/>
    <cellStyle name="Feeder Field 5 2 32 3" xfId="16344" xr:uid="{00000000-0005-0000-0000-0000A8290000}"/>
    <cellStyle name="Feeder Field 5 2 32 4" xfId="16345" xr:uid="{00000000-0005-0000-0000-0000A9290000}"/>
    <cellStyle name="Feeder Field 5 2 33" xfId="1647" xr:uid="{00000000-0005-0000-0000-0000AA290000}"/>
    <cellStyle name="Feeder Field 5 2 33 2" xfId="16346" xr:uid="{00000000-0005-0000-0000-0000AB290000}"/>
    <cellStyle name="Feeder Field 5 2 33 2 2" xfId="16347" xr:uid="{00000000-0005-0000-0000-0000AC290000}"/>
    <cellStyle name="Feeder Field 5 2 33 2 3" xfId="16348" xr:uid="{00000000-0005-0000-0000-0000AD290000}"/>
    <cellStyle name="Feeder Field 5 2 33 2 4" xfId="16349" xr:uid="{00000000-0005-0000-0000-0000AE290000}"/>
    <cellStyle name="Feeder Field 5 2 33 3" xfId="16350" xr:uid="{00000000-0005-0000-0000-0000AF290000}"/>
    <cellStyle name="Feeder Field 5 2 33 4" xfId="16351" xr:uid="{00000000-0005-0000-0000-0000B0290000}"/>
    <cellStyle name="Feeder Field 5 2 34" xfId="1648" xr:uid="{00000000-0005-0000-0000-0000B1290000}"/>
    <cellStyle name="Feeder Field 5 2 34 2" xfId="16352" xr:uid="{00000000-0005-0000-0000-0000B2290000}"/>
    <cellStyle name="Feeder Field 5 2 34 2 2" xfId="16353" xr:uid="{00000000-0005-0000-0000-0000B3290000}"/>
    <cellStyle name="Feeder Field 5 2 34 2 3" xfId="16354" xr:uid="{00000000-0005-0000-0000-0000B4290000}"/>
    <cellStyle name="Feeder Field 5 2 34 2 4" xfId="16355" xr:uid="{00000000-0005-0000-0000-0000B5290000}"/>
    <cellStyle name="Feeder Field 5 2 34 3" xfId="16356" xr:uid="{00000000-0005-0000-0000-0000B6290000}"/>
    <cellStyle name="Feeder Field 5 2 34 4" xfId="16357" xr:uid="{00000000-0005-0000-0000-0000B7290000}"/>
    <cellStyle name="Feeder Field 5 2 35" xfId="1649" xr:uid="{00000000-0005-0000-0000-0000B8290000}"/>
    <cellStyle name="Feeder Field 5 2 35 2" xfId="16358" xr:uid="{00000000-0005-0000-0000-0000B9290000}"/>
    <cellStyle name="Feeder Field 5 2 35 2 2" xfId="16359" xr:uid="{00000000-0005-0000-0000-0000BA290000}"/>
    <cellStyle name="Feeder Field 5 2 35 2 3" xfId="16360" xr:uid="{00000000-0005-0000-0000-0000BB290000}"/>
    <cellStyle name="Feeder Field 5 2 35 2 4" xfId="16361" xr:uid="{00000000-0005-0000-0000-0000BC290000}"/>
    <cellStyle name="Feeder Field 5 2 35 3" xfId="16362" xr:uid="{00000000-0005-0000-0000-0000BD290000}"/>
    <cellStyle name="Feeder Field 5 2 35 4" xfId="16363" xr:uid="{00000000-0005-0000-0000-0000BE290000}"/>
    <cellStyle name="Feeder Field 5 2 36" xfId="1650" xr:uid="{00000000-0005-0000-0000-0000BF290000}"/>
    <cellStyle name="Feeder Field 5 2 36 2" xfId="16364" xr:uid="{00000000-0005-0000-0000-0000C0290000}"/>
    <cellStyle name="Feeder Field 5 2 36 2 2" xfId="16365" xr:uid="{00000000-0005-0000-0000-0000C1290000}"/>
    <cellStyle name="Feeder Field 5 2 36 2 3" xfId="16366" xr:uid="{00000000-0005-0000-0000-0000C2290000}"/>
    <cellStyle name="Feeder Field 5 2 36 2 4" xfId="16367" xr:uid="{00000000-0005-0000-0000-0000C3290000}"/>
    <cellStyle name="Feeder Field 5 2 36 3" xfId="16368" xr:uid="{00000000-0005-0000-0000-0000C4290000}"/>
    <cellStyle name="Feeder Field 5 2 36 4" xfId="16369" xr:uid="{00000000-0005-0000-0000-0000C5290000}"/>
    <cellStyle name="Feeder Field 5 2 37" xfId="1651" xr:uid="{00000000-0005-0000-0000-0000C6290000}"/>
    <cellStyle name="Feeder Field 5 2 37 2" xfId="16370" xr:uid="{00000000-0005-0000-0000-0000C7290000}"/>
    <cellStyle name="Feeder Field 5 2 37 2 2" xfId="16371" xr:uid="{00000000-0005-0000-0000-0000C8290000}"/>
    <cellStyle name="Feeder Field 5 2 37 2 3" xfId="16372" xr:uid="{00000000-0005-0000-0000-0000C9290000}"/>
    <cellStyle name="Feeder Field 5 2 37 2 4" xfId="16373" xr:uid="{00000000-0005-0000-0000-0000CA290000}"/>
    <cellStyle name="Feeder Field 5 2 37 3" xfId="16374" xr:uid="{00000000-0005-0000-0000-0000CB290000}"/>
    <cellStyle name="Feeder Field 5 2 37 4" xfId="16375" xr:uid="{00000000-0005-0000-0000-0000CC290000}"/>
    <cellStyle name="Feeder Field 5 2 38" xfId="1652" xr:uid="{00000000-0005-0000-0000-0000CD290000}"/>
    <cellStyle name="Feeder Field 5 2 38 2" xfId="16376" xr:uid="{00000000-0005-0000-0000-0000CE290000}"/>
    <cellStyle name="Feeder Field 5 2 38 2 2" xfId="16377" xr:uid="{00000000-0005-0000-0000-0000CF290000}"/>
    <cellStyle name="Feeder Field 5 2 38 2 3" xfId="16378" xr:uid="{00000000-0005-0000-0000-0000D0290000}"/>
    <cellStyle name="Feeder Field 5 2 38 2 4" xfId="16379" xr:uid="{00000000-0005-0000-0000-0000D1290000}"/>
    <cellStyle name="Feeder Field 5 2 38 3" xfId="16380" xr:uid="{00000000-0005-0000-0000-0000D2290000}"/>
    <cellStyle name="Feeder Field 5 2 38 4" xfId="16381" xr:uid="{00000000-0005-0000-0000-0000D3290000}"/>
    <cellStyle name="Feeder Field 5 2 39" xfId="1653" xr:uid="{00000000-0005-0000-0000-0000D4290000}"/>
    <cellStyle name="Feeder Field 5 2 39 2" xfId="16382" xr:uid="{00000000-0005-0000-0000-0000D5290000}"/>
    <cellStyle name="Feeder Field 5 2 39 2 2" xfId="16383" xr:uid="{00000000-0005-0000-0000-0000D6290000}"/>
    <cellStyle name="Feeder Field 5 2 39 2 3" xfId="16384" xr:uid="{00000000-0005-0000-0000-0000D7290000}"/>
    <cellStyle name="Feeder Field 5 2 39 2 4" xfId="16385" xr:uid="{00000000-0005-0000-0000-0000D8290000}"/>
    <cellStyle name="Feeder Field 5 2 39 3" xfId="16386" xr:uid="{00000000-0005-0000-0000-0000D9290000}"/>
    <cellStyle name="Feeder Field 5 2 39 4" xfId="16387" xr:uid="{00000000-0005-0000-0000-0000DA290000}"/>
    <cellStyle name="Feeder Field 5 2 4" xfId="1654" xr:uid="{00000000-0005-0000-0000-0000DB290000}"/>
    <cellStyle name="Feeder Field 5 2 4 2" xfId="16388" xr:uid="{00000000-0005-0000-0000-0000DC290000}"/>
    <cellStyle name="Feeder Field 5 2 4 2 2" xfId="16389" xr:uid="{00000000-0005-0000-0000-0000DD290000}"/>
    <cellStyle name="Feeder Field 5 2 4 2 3" xfId="16390" xr:uid="{00000000-0005-0000-0000-0000DE290000}"/>
    <cellStyle name="Feeder Field 5 2 4 2 4" xfId="16391" xr:uid="{00000000-0005-0000-0000-0000DF290000}"/>
    <cellStyle name="Feeder Field 5 2 4 3" xfId="16392" xr:uid="{00000000-0005-0000-0000-0000E0290000}"/>
    <cellStyle name="Feeder Field 5 2 4 4" xfId="16393" xr:uid="{00000000-0005-0000-0000-0000E1290000}"/>
    <cellStyle name="Feeder Field 5 2 40" xfId="1655" xr:uid="{00000000-0005-0000-0000-0000E2290000}"/>
    <cellStyle name="Feeder Field 5 2 40 2" xfId="16394" xr:uid="{00000000-0005-0000-0000-0000E3290000}"/>
    <cellStyle name="Feeder Field 5 2 40 2 2" xfId="16395" xr:uid="{00000000-0005-0000-0000-0000E4290000}"/>
    <cellStyle name="Feeder Field 5 2 40 2 3" xfId="16396" xr:uid="{00000000-0005-0000-0000-0000E5290000}"/>
    <cellStyle name="Feeder Field 5 2 40 2 4" xfId="16397" xr:uid="{00000000-0005-0000-0000-0000E6290000}"/>
    <cellStyle name="Feeder Field 5 2 40 3" xfId="16398" xr:uid="{00000000-0005-0000-0000-0000E7290000}"/>
    <cellStyle name="Feeder Field 5 2 40 4" xfId="16399" xr:uid="{00000000-0005-0000-0000-0000E8290000}"/>
    <cellStyle name="Feeder Field 5 2 41" xfId="1656" xr:uid="{00000000-0005-0000-0000-0000E9290000}"/>
    <cellStyle name="Feeder Field 5 2 41 2" xfId="16400" xr:uid="{00000000-0005-0000-0000-0000EA290000}"/>
    <cellStyle name="Feeder Field 5 2 41 2 2" xfId="16401" xr:uid="{00000000-0005-0000-0000-0000EB290000}"/>
    <cellStyle name="Feeder Field 5 2 41 2 3" xfId="16402" xr:uid="{00000000-0005-0000-0000-0000EC290000}"/>
    <cellStyle name="Feeder Field 5 2 41 2 4" xfId="16403" xr:uid="{00000000-0005-0000-0000-0000ED290000}"/>
    <cellStyle name="Feeder Field 5 2 41 3" xfId="16404" xr:uid="{00000000-0005-0000-0000-0000EE290000}"/>
    <cellStyle name="Feeder Field 5 2 41 4" xfId="16405" xr:uid="{00000000-0005-0000-0000-0000EF290000}"/>
    <cellStyle name="Feeder Field 5 2 42" xfId="1657" xr:uid="{00000000-0005-0000-0000-0000F0290000}"/>
    <cellStyle name="Feeder Field 5 2 42 2" xfId="16406" xr:uid="{00000000-0005-0000-0000-0000F1290000}"/>
    <cellStyle name="Feeder Field 5 2 42 2 2" xfId="16407" xr:uid="{00000000-0005-0000-0000-0000F2290000}"/>
    <cellStyle name="Feeder Field 5 2 42 2 3" xfId="16408" xr:uid="{00000000-0005-0000-0000-0000F3290000}"/>
    <cellStyle name="Feeder Field 5 2 42 2 4" xfId="16409" xr:uid="{00000000-0005-0000-0000-0000F4290000}"/>
    <cellStyle name="Feeder Field 5 2 42 3" xfId="16410" xr:uid="{00000000-0005-0000-0000-0000F5290000}"/>
    <cellStyle name="Feeder Field 5 2 42 4" xfId="16411" xr:uid="{00000000-0005-0000-0000-0000F6290000}"/>
    <cellStyle name="Feeder Field 5 2 43" xfId="1658" xr:uid="{00000000-0005-0000-0000-0000F7290000}"/>
    <cellStyle name="Feeder Field 5 2 43 2" xfId="16412" xr:uid="{00000000-0005-0000-0000-0000F8290000}"/>
    <cellStyle name="Feeder Field 5 2 43 2 2" xfId="16413" xr:uid="{00000000-0005-0000-0000-0000F9290000}"/>
    <cellStyle name="Feeder Field 5 2 43 2 3" xfId="16414" xr:uid="{00000000-0005-0000-0000-0000FA290000}"/>
    <cellStyle name="Feeder Field 5 2 43 2 4" xfId="16415" xr:uid="{00000000-0005-0000-0000-0000FB290000}"/>
    <cellStyle name="Feeder Field 5 2 43 3" xfId="16416" xr:uid="{00000000-0005-0000-0000-0000FC290000}"/>
    <cellStyle name="Feeder Field 5 2 43 4" xfId="16417" xr:uid="{00000000-0005-0000-0000-0000FD290000}"/>
    <cellStyle name="Feeder Field 5 2 44" xfId="1659" xr:uid="{00000000-0005-0000-0000-0000FE290000}"/>
    <cellStyle name="Feeder Field 5 2 44 2" xfId="16418" xr:uid="{00000000-0005-0000-0000-0000FF290000}"/>
    <cellStyle name="Feeder Field 5 2 44 2 2" xfId="16419" xr:uid="{00000000-0005-0000-0000-0000002A0000}"/>
    <cellStyle name="Feeder Field 5 2 44 2 3" xfId="16420" xr:uid="{00000000-0005-0000-0000-0000012A0000}"/>
    <cellStyle name="Feeder Field 5 2 44 2 4" xfId="16421" xr:uid="{00000000-0005-0000-0000-0000022A0000}"/>
    <cellStyle name="Feeder Field 5 2 44 3" xfId="16422" xr:uid="{00000000-0005-0000-0000-0000032A0000}"/>
    <cellStyle name="Feeder Field 5 2 44 4" xfId="16423" xr:uid="{00000000-0005-0000-0000-0000042A0000}"/>
    <cellStyle name="Feeder Field 5 2 45" xfId="16424" xr:uid="{00000000-0005-0000-0000-0000052A0000}"/>
    <cellStyle name="Feeder Field 5 2 45 2" xfId="16425" xr:uid="{00000000-0005-0000-0000-0000062A0000}"/>
    <cellStyle name="Feeder Field 5 2 45 3" xfId="16426" xr:uid="{00000000-0005-0000-0000-0000072A0000}"/>
    <cellStyle name="Feeder Field 5 2 45 4" xfId="16427" xr:uid="{00000000-0005-0000-0000-0000082A0000}"/>
    <cellStyle name="Feeder Field 5 2 46" xfId="16428" xr:uid="{00000000-0005-0000-0000-0000092A0000}"/>
    <cellStyle name="Feeder Field 5 2 46 2" xfId="16429" xr:uid="{00000000-0005-0000-0000-00000A2A0000}"/>
    <cellStyle name="Feeder Field 5 2 46 3" xfId="16430" xr:uid="{00000000-0005-0000-0000-00000B2A0000}"/>
    <cellStyle name="Feeder Field 5 2 46 4" xfId="16431" xr:uid="{00000000-0005-0000-0000-00000C2A0000}"/>
    <cellStyle name="Feeder Field 5 2 47" xfId="16432" xr:uid="{00000000-0005-0000-0000-00000D2A0000}"/>
    <cellStyle name="Feeder Field 5 2 48" xfId="16433" xr:uid="{00000000-0005-0000-0000-00000E2A0000}"/>
    <cellStyle name="Feeder Field 5 2 5" xfId="1660" xr:uid="{00000000-0005-0000-0000-00000F2A0000}"/>
    <cellStyle name="Feeder Field 5 2 5 2" xfId="16434" xr:uid="{00000000-0005-0000-0000-0000102A0000}"/>
    <cellStyle name="Feeder Field 5 2 5 2 2" xfId="16435" xr:uid="{00000000-0005-0000-0000-0000112A0000}"/>
    <cellStyle name="Feeder Field 5 2 5 2 3" xfId="16436" xr:uid="{00000000-0005-0000-0000-0000122A0000}"/>
    <cellStyle name="Feeder Field 5 2 5 2 4" xfId="16437" xr:uid="{00000000-0005-0000-0000-0000132A0000}"/>
    <cellStyle name="Feeder Field 5 2 5 3" xfId="16438" xr:uid="{00000000-0005-0000-0000-0000142A0000}"/>
    <cellStyle name="Feeder Field 5 2 5 4" xfId="16439" xr:uid="{00000000-0005-0000-0000-0000152A0000}"/>
    <cellStyle name="Feeder Field 5 2 6" xfId="1661" xr:uid="{00000000-0005-0000-0000-0000162A0000}"/>
    <cellStyle name="Feeder Field 5 2 6 2" xfId="16440" xr:uid="{00000000-0005-0000-0000-0000172A0000}"/>
    <cellStyle name="Feeder Field 5 2 6 2 2" xfId="16441" xr:uid="{00000000-0005-0000-0000-0000182A0000}"/>
    <cellStyle name="Feeder Field 5 2 6 2 3" xfId="16442" xr:uid="{00000000-0005-0000-0000-0000192A0000}"/>
    <cellStyle name="Feeder Field 5 2 6 2 4" xfId="16443" xr:uid="{00000000-0005-0000-0000-00001A2A0000}"/>
    <cellStyle name="Feeder Field 5 2 6 3" xfId="16444" xr:uid="{00000000-0005-0000-0000-00001B2A0000}"/>
    <cellStyle name="Feeder Field 5 2 6 4" xfId="16445" xr:uid="{00000000-0005-0000-0000-00001C2A0000}"/>
    <cellStyle name="Feeder Field 5 2 7" xfId="1662" xr:uid="{00000000-0005-0000-0000-00001D2A0000}"/>
    <cellStyle name="Feeder Field 5 2 7 2" xfId="16446" xr:uid="{00000000-0005-0000-0000-00001E2A0000}"/>
    <cellStyle name="Feeder Field 5 2 7 2 2" xfId="16447" xr:uid="{00000000-0005-0000-0000-00001F2A0000}"/>
    <cellStyle name="Feeder Field 5 2 7 2 3" xfId="16448" xr:uid="{00000000-0005-0000-0000-0000202A0000}"/>
    <cellStyle name="Feeder Field 5 2 7 2 4" xfId="16449" xr:uid="{00000000-0005-0000-0000-0000212A0000}"/>
    <cellStyle name="Feeder Field 5 2 7 3" xfId="16450" xr:uid="{00000000-0005-0000-0000-0000222A0000}"/>
    <cellStyle name="Feeder Field 5 2 7 4" xfId="16451" xr:uid="{00000000-0005-0000-0000-0000232A0000}"/>
    <cellStyle name="Feeder Field 5 2 8" xfId="1663" xr:uid="{00000000-0005-0000-0000-0000242A0000}"/>
    <cellStyle name="Feeder Field 5 2 8 2" xfId="16452" xr:uid="{00000000-0005-0000-0000-0000252A0000}"/>
    <cellStyle name="Feeder Field 5 2 8 2 2" xfId="16453" xr:uid="{00000000-0005-0000-0000-0000262A0000}"/>
    <cellStyle name="Feeder Field 5 2 8 2 3" xfId="16454" xr:uid="{00000000-0005-0000-0000-0000272A0000}"/>
    <cellStyle name="Feeder Field 5 2 8 2 4" xfId="16455" xr:uid="{00000000-0005-0000-0000-0000282A0000}"/>
    <cellStyle name="Feeder Field 5 2 8 3" xfId="16456" xr:uid="{00000000-0005-0000-0000-0000292A0000}"/>
    <cellStyle name="Feeder Field 5 2 8 4" xfId="16457" xr:uid="{00000000-0005-0000-0000-00002A2A0000}"/>
    <cellStyle name="Feeder Field 5 2 9" xfId="1664" xr:uid="{00000000-0005-0000-0000-00002B2A0000}"/>
    <cellStyle name="Feeder Field 5 2 9 2" xfId="16458" xr:uid="{00000000-0005-0000-0000-00002C2A0000}"/>
    <cellStyle name="Feeder Field 5 2 9 2 2" xfId="16459" xr:uid="{00000000-0005-0000-0000-00002D2A0000}"/>
    <cellStyle name="Feeder Field 5 2 9 2 3" xfId="16460" xr:uid="{00000000-0005-0000-0000-00002E2A0000}"/>
    <cellStyle name="Feeder Field 5 2 9 2 4" xfId="16461" xr:uid="{00000000-0005-0000-0000-00002F2A0000}"/>
    <cellStyle name="Feeder Field 5 2 9 3" xfId="16462" xr:uid="{00000000-0005-0000-0000-0000302A0000}"/>
    <cellStyle name="Feeder Field 5 2 9 4" xfId="16463" xr:uid="{00000000-0005-0000-0000-0000312A0000}"/>
    <cellStyle name="Feeder Field 5 20" xfId="1665" xr:uid="{00000000-0005-0000-0000-0000322A0000}"/>
    <cellStyle name="Feeder Field 5 20 2" xfId="16464" xr:uid="{00000000-0005-0000-0000-0000332A0000}"/>
    <cellStyle name="Feeder Field 5 20 2 2" xfId="16465" xr:uid="{00000000-0005-0000-0000-0000342A0000}"/>
    <cellStyle name="Feeder Field 5 20 2 3" xfId="16466" xr:uid="{00000000-0005-0000-0000-0000352A0000}"/>
    <cellStyle name="Feeder Field 5 20 2 4" xfId="16467" xr:uid="{00000000-0005-0000-0000-0000362A0000}"/>
    <cellStyle name="Feeder Field 5 20 3" xfId="16468" xr:uid="{00000000-0005-0000-0000-0000372A0000}"/>
    <cellStyle name="Feeder Field 5 20 4" xfId="16469" xr:uid="{00000000-0005-0000-0000-0000382A0000}"/>
    <cellStyle name="Feeder Field 5 21" xfId="1666" xr:uid="{00000000-0005-0000-0000-0000392A0000}"/>
    <cellStyle name="Feeder Field 5 21 2" xfId="16470" xr:uid="{00000000-0005-0000-0000-00003A2A0000}"/>
    <cellStyle name="Feeder Field 5 21 2 2" xfId="16471" xr:uid="{00000000-0005-0000-0000-00003B2A0000}"/>
    <cellStyle name="Feeder Field 5 21 2 3" xfId="16472" xr:uid="{00000000-0005-0000-0000-00003C2A0000}"/>
    <cellStyle name="Feeder Field 5 21 2 4" xfId="16473" xr:uid="{00000000-0005-0000-0000-00003D2A0000}"/>
    <cellStyle name="Feeder Field 5 21 3" xfId="16474" xr:uid="{00000000-0005-0000-0000-00003E2A0000}"/>
    <cellStyle name="Feeder Field 5 21 4" xfId="16475" xr:uid="{00000000-0005-0000-0000-00003F2A0000}"/>
    <cellStyle name="Feeder Field 5 22" xfId="1667" xr:uid="{00000000-0005-0000-0000-0000402A0000}"/>
    <cellStyle name="Feeder Field 5 22 2" xfId="16476" xr:uid="{00000000-0005-0000-0000-0000412A0000}"/>
    <cellStyle name="Feeder Field 5 22 2 2" xfId="16477" xr:uid="{00000000-0005-0000-0000-0000422A0000}"/>
    <cellStyle name="Feeder Field 5 22 2 3" xfId="16478" xr:uid="{00000000-0005-0000-0000-0000432A0000}"/>
    <cellStyle name="Feeder Field 5 22 2 4" xfId="16479" xr:uid="{00000000-0005-0000-0000-0000442A0000}"/>
    <cellStyle name="Feeder Field 5 22 3" xfId="16480" xr:uid="{00000000-0005-0000-0000-0000452A0000}"/>
    <cellStyle name="Feeder Field 5 22 4" xfId="16481" xr:uid="{00000000-0005-0000-0000-0000462A0000}"/>
    <cellStyle name="Feeder Field 5 23" xfId="1668" xr:uid="{00000000-0005-0000-0000-0000472A0000}"/>
    <cellStyle name="Feeder Field 5 23 2" xfId="16482" xr:uid="{00000000-0005-0000-0000-0000482A0000}"/>
    <cellStyle name="Feeder Field 5 23 2 2" xfId="16483" xr:uid="{00000000-0005-0000-0000-0000492A0000}"/>
    <cellStyle name="Feeder Field 5 23 2 3" xfId="16484" xr:uid="{00000000-0005-0000-0000-00004A2A0000}"/>
    <cellStyle name="Feeder Field 5 23 2 4" xfId="16485" xr:uid="{00000000-0005-0000-0000-00004B2A0000}"/>
    <cellStyle name="Feeder Field 5 23 3" xfId="16486" xr:uid="{00000000-0005-0000-0000-00004C2A0000}"/>
    <cellStyle name="Feeder Field 5 23 4" xfId="16487" xr:uid="{00000000-0005-0000-0000-00004D2A0000}"/>
    <cellStyle name="Feeder Field 5 24" xfId="1669" xr:uid="{00000000-0005-0000-0000-00004E2A0000}"/>
    <cellStyle name="Feeder Field 5 24 2" xfId="16488" xr:uid="{00000000-0005-0000-0000-00004F2A0000}"/>
    <cellStyle name="Feeder Field 5 24 2 2" xfId="16489" xr:uid="{00000000-0005-0000-0000-0000502A0000}"/>
    <cellStyle name="Feeder Field 5 24 2 3" xfId="16490" xr:uid="{00000000-0005-0000-0000-0000512A0000}"/>
    <cellStyle name="Feeder Field 5 24 2 4" xfId="16491" xr:uid="{00000000-0005-0000-0000-0000522A0000}"/>
    <cellStyle name="Feeder Field 5 24 3" xfId="16492" xr:uid="{00000000-0005-0000-0000-0000532A0000}"/>
    <cellStyle name="Feeder Field 5 24 4" xfId="16493" xr:uid="{00000000-0005-0000-0000-0000542A0000}"/>
    <cellStyle name="Feeder Field 5 25" xfId="1670" xr:uid="{00000000-0005-0000-0000-0000552A0000}"/>
    <cellStyle name="Feeder Field 5 25 2" xfId="16494" xr:uid="{00000000-0005-0000-0000-0000562A0000}"/>
    <cellStyle name="Feeder Field 5 25 2 2" xfId="16495" xr:uid="{00000000-0005-0000-0000-0000572A0000}"/>
    <cellStyle name="Feeder Field 5 25 2 3" xfId="16496" xr:uid="{00000000-0005-0000-0000-0000582A0000}"/>
    <cellStyle name="Feeder Field 5 25 2 4" xfId="16497" xr:uid="{00000000-0005-0000-0000-0000592A0000}"/>
    <cellStyle name="Feeder Field 5 25 3" xfId="16498" xr:uid="{00000000-0005-0000-0000-00005A2A0000}"/>
    <cellStyle name="Feeder Field 5 25 4" xfId="16499" xr:uid="{00000000-0005-0000-0000-00005B2A0000}"/>
    <cellStyle name="Feeder Field 5 26" xfId="1671" xr:uid="{00000000-0005-0000-0000-00005C2A0000}"/>
    <cellStyle name="Feeder Field 5 26 2" xfId="16500" xr:uid="{00000000-0005-0000-0000-00005D2A0000}"/>
    <cellStyle name="Feeder Field 5 26 2 2" xfId="16501" xr:uid="{00000000-0005-0000-0000-00005E2A0000}"/>
    <cellStyle name="Feeder Field 5 26 2 3" xfId="16502" xr:uid="{00000000-0005-0000-0000-00005F2A0000}"/>
    <cellStyle name="Feeder Field 5 26 2 4" xfId="16503" xr:uid="{00000000-0005-0000-0000-0000602A0000}"/>
    <cellStyle name="Feeder Field 5 26 3" xfId="16504" xr:uid="{00000000-0005-0000-0000-0000612A0000}"/>
    <cellStyle name="Feeder Field 5 26 4" xfId="16505" xr:uid="{00000000-0005-0000-0000-0000622A0000}"/>
    <cellStyle name="Feeder Field 5 27" xfId="1672" xr:uid="{00000000-0005-0000-0000-0000632A0000}"/>
    <cellStyle name="Feeder Field 5 27 2" xfId="16506" xr:uid="{00000000-0005-0000-0000-0000642A0000}"/>
    <cellStyle name="Feeder Field 5 27 2 2" xfId="16507" xr:uid="{00000000-0005-0000-0000-0000652A0000}"/>
    <cellStyle name="Feeder Field 5 27 2 3" xfId="16508" xr:uid="{00000000-0005-0000-0000-0000662A0000}"/>
    <cellStyle name="Feeder Field 5 27 2 4" xfId="16509" xr:uid="{00000000-0005-0000-0000-0000672A0000}"/>
    <cellStyle name="Feeder Field 5 27 3" xfId="16510" xr:uid="{00000000-0005-0000-0000-0000682A0000}"/>
    <cellStyle name="Feeder Field 5 27 4" xfId="16511" xr:uid="{00000000-0005-0000-0000-0000692A0000}"/>
    <cellStyle name="Feeder Field 5 28" xfId="1673" xr:uid="{00000000-0005-0000-0000-00006A2A0000}"/>
    <cellStyle name="Feeder Field 5 28 2" xfId="16512" xr:uid="{00000000-0005-0000-0000-00006B2A0000}"/>
    <cellStyle name="Feeder Field 5 28 2 2" xfId="16513" xr:uid="{00000000-0005-0000-0000-00006C2A0000}"/>
    <cellStyle name="Feeder Field 5 28 2 3" xfId="16514" xr:uid="{00000000-0005-0000-0000-00006D2A0000}"/>
    <cellStyle name="Feeder Field 5 28 2 4" xfId="16515" xr:uid="{00000000-0005-0000-0000-00006E2A0000}"/>
    <cellStyle name="Feeder Field 5 28 3" xfId="16516" xr:uid="{00000000-0005-0000-0000-00006F2A0000}"/>
    <cellStyle name="Feeder Field 5 28 4" xfId="16517" xr:uid="{00000000-0005-0000-0000-0000702A0000}"/>
    <cellStyle name="Feeder Field 5 29" xfId="1674" xr:uid="{00000000-0005-0000-0000-0000712A0000}"/>
    <cellStyle name="Feeder Field 5 29 2" xfId="16518" xr:uid="{00000000-0005-0000-0000-0000722A0000}"/>
    <cellStyle name="Feeder Field 5 29 2 2" xfId="16519" xr:uid="{00000000-0005-0000-0000-0000732A0000}"/>
    <cellStyle name="Feeder Field 5 29 2 3" xfId="16520" xr:uid="{00000000-0005-0000-0000-0000742A0000}"/>
    <cellStyle name="Feeder Field 5 29 2 4" xfId="16521" xr:uid="{00000000-0005-0000-0000-0000752A0000}"/>
    <cellStyle name="Feeder Field 5 29 3" xfId="16522" xr:uid="{00000000-0005-0000-0000-0000762A0000}"/>
    <cellStyle name="Feeder Field 5 29 4" xfId="16523" xr:uid="{00000000-0005-0000-0000-0000772A0000}"/>
    <cellStyle name="Feeder Field 5 3" xfId="1675" xr:uid="{00000000-0005-0000-0000-0000782A0000}"/>
    <cellStyle name="Feeder Field 5 3 2" xfId="16524" xr:uid="{00000000-0005-0000-0000-0000792A0000}"/>
    <cellStyle name="Feeder Field 5 3 2 2" xfId="16525" xr:uid="{00000000-0005-0000-0000-00007A2A0000}"/>
    <cellStyle name="Feeder Field 5 3 2 3" xfId="16526" xr:uid="{00000000-0005-0000-0000-00007B2A0000}"/>
    <cellStyle name="Feeder Field 5 3 2 4" xfId="16527" xr:uid="{00000000-0005-0000-0000-00007C2A0000}"/>
    <cellStyle name="Feeder Field 5 3 3" xfId="16528" xr:uid="{00000000-0005-0000-0000-00007D2A0000}"/>
    <cellStyle name="Feeder Field 5 3 4" xfId="16529" xr:uid="{00000000-0005-0000-0000-00007E2A0000}"/>
    <cellStyle name="Feeder Field 5 30" xfId="1676" xr:uid="{00000000-0005-0000-0000-00007F2A0000}"/>
    <cellStyle name="Feeder Field 5 30 2" xfId="16530" xr:uid="{00000000-0005-0000-0000-0000802A0000}"/>
    <cellStyle name="Feeder Field 5 30 2 2" xfId="16531" xr:uid="{00000000-0005-0000-0000-0000812A0000}"/>
    <cellStyle name="Feeder Field 5 30 2 3" xfId="16532" xr:uid="{00000000-0005-0000-0000-0000822A0000}"/>
    <cellStyle name="Feeder Field 5 30 2 4" xfId="16533" xr:uid="{00000000-0005-0000-0000-0000832A0000}"/>
    <cellStyle name="Feeder Field 5 30 3" xfId="16534" xr:uid="{00000000-0005-0000-0000-0000842A0000}"/>
    <cellStyle name="Feeder Field 5 30 4" xfId="16535" xr:uid="{00000000-0005-0000-0000-0000852A0000}"/>
    <cellStyle name="Feeder Field 5 31" xfId="1677" xr:uid="{00000000-0005-0000-0000-0000862A0000}"/>
    <cellStyle name="Feeder Field 5 31 2" xfId="16536" xr:uid="{00000000-0005-0000-0000-0000872A0000}"/>
    <cellStyle name="Feeder Field 5 31 2 2" xfId="16537" xr:uid="{00000000-0005-0000-0000-0000882A0000}"/>
    <cellStyle name="Feeder Field 5 31 2 3" xfId="16538" xr:uid="{00000000-0005-0000-0000-0000892A0000}"/>
    <cellStyle name="Feeder Field 5 31 2 4" xfId="16539" xr:uid="{00000000-0005-0000-0000-00008A2A0000}"/>
    <cellStyle name="Feeder Field 5 31 3" xfId="16540" xr:uid="{00000000-0005-0000-0000-00008B2A0000}"/>
    <cellStyle name="Feeder Field 5 31 4" xfId="16541" xr:uid="{00000000-0005-0000-0000-00008C2A0000}"/>
    <cellStyle name="Feeder Field 5 32" xfId="1678" xr:uid="{00000000-0005-0000-0000-00008D2A0000}"/>
    <cellStyle name="Feeder Field 5 32 2" xfId="16542" xr:uid="{00000000-0005-0000-0000-00008E2A0000}"/>
    <cellStyle name="Feeder Field 5 32 2 2" xfId="16543" xr:uid="{00000000-0005-0000-0000-00008F2A0000}"/>
    <cellStyle name="Feeder Field 5 32 2 3" xfId="16544" xr:uid="{00000000-0005-0000-0000-0000902A0000}"/>
    <cellStyle name="Feeder Field 5 32 2 4" xfId="16545" xr:uid="{00000000-0005-0000-0000-0000912A0000}"/>
    <cellStyle name="Feeder Field 5 32 3" xfId="16546" xr:uid="{00000000-0005-0000-0000-0000922A0000}"/>
    <cellStyle name="Feeder Field 5 32 4" xfId="16547" xr:uid="{00000000-0005-0000-0000-0000932A0000}"/>
    <cellStyle name="Feeder Field 5 33" xfId="1679" xr:uid="{00000000-0005-0000-0000-0000942A0000}"/>
    <cellStyle name="Feeder Field 5 33 2" xfId="16548" xr:uid="{00000000-0005-0000-0000-0000952A0000}"/>
    <cellStyle name="Feeder Field 5 33 2 2" xfId="16549" xr:uid="{00000000-0005-0000-0000-0000962A0000}"/>
    <cellStyle name="Feeder Field 5 33 2 3" xfId="16550" xr:uid="{00000000-0005-0000-0000-0000972A0000}"/>
    <cellStyle name="Feeder Field 5 33 2 4" xfId="16551" xr:uid="{00000000-0005-0000-0000-0000982A0000}"/>
    <cellStyle name="Feeder Field 5 33 3" xfId="16552" xr:uid="{00000000-0005-0000-0000-0000992A0000}"/>
    <cellStyle name="Feeder Field 5 33 4" xfId="16553" xr:uid="{00000000-0005-0000-0000-00009A2A0000}"/>
    <cellStyle name="Feeder Field 5 34" xfId="1680" xr:uid="{00000000-0005-0000-0000-00009B2A0000}"/>
    <cellStyle name="Feeder Field 5 34 2" xfId="16554" xr:uid="{00000000-0005-0000-0000-00009C2A0000}"/>
    <cellStyle name="Feeder Field 5 34 2 2" xfId="16555" xr:uid="{00000000-0005-0000-0000-00009D2A0000}"/>
    <cellStyle name="Feeder Field 5 34 2 3" xfId="16556" xr:uid="{00000000-0005-0000-0000-00009E2A0000}"/>
    <cellStyle name="Feeder Field 5 34 2 4" xfId="16557" xr:uid="{00000000-0005-0000-0000-00009F2A0000}"/>
    <cellStyle name="Feeder Field 5 34 3" xfId="16558" xr:uid="{00000000-0005-0000-0000-0000A02A0000}"/>
    <cellStyle name="Feeder Field 5 34 4" xfId="16559" xr:uid="{00000000-0005-0000-0000-0000A12A0000}"/>
    <cellStyle name="Feeder Field 5 35" xfId="1681" xr:uid="{00000000-0005-0000-0000-0000A22A0000}"/>
    <cellStyle name="Feeder Field 5 35 2" xfId="16560" xr:uid="{00000000-0005-0000-0000-0000A32A0000}"/>
    <cellStyle name="Feeder Field 5 35 2 2" xfId="16561" xr:uid="{00000000-0005-0000-0000-0000A42A0000}"/>
    <cellStyle name="Feeder Field 5 35 2 3" xfId="16562" xr:uid="{00000000-0005-0000-0000-0000A52A0000}"/>
    <cellStyle name="Feeder Field 5 35 2 4" xfId="16563" xr:uid="{00000000-0005-0000-0000-0000A62A0000}"/>
    <cellStyle name="Feeder Field 5 35 3" xfId="16564" xr:uid="{00000000-0005-0000-0000-0000A72A0000}"/>
    <cellStyle name="Feeder Field 5 35 4" xfId="16565" xr:uid="{00000000-0005-0000-0000-0000A82A0000}"/>
    <cellStyle name="Feeder Field 5 36" xfId="1682" xr:uid="{00000000-0005-0000-0000-0000A92A0000}"/>
    <cellStyle name="Feeder Field 5 36 2" xfId="16566" xr:uid="{00000000-0005-0000-0000-0000AA2A0000}"/>
    <cellStyle name="Feeder Field 5 36 2 2" xfId="16567" xr:uid="{00000000-0005-0000-0000-0000AB2A0000}"/>
    <cellStyle name="Feeder Field 5 36 2 3" xfId="16568" xr:uid="{00000000-0005-0000-0000-0000AC2A0000}"/>
    <cellStyle name="Feeder Field 5 36 2 4" xfId="16569" xr:uid="{00000000-0005-0000-0000-0000AD2A0000}"/>
    <cellStyle name="Feeder Field 5 36 3" xfId="16570" xr:uid="{00000000-0005-0000-0000-0000AE2A0000}"/>
    <cellStyle name="Feeder Field 5 36 4" xfId="16571" xr:uid="{00000000-0005-0000-0000-0000AF2A0000}"/>
    <cellStyle name="Feeder Field 5 37" xfId="1683" xr:uid="{00000000-0005-0000-0000-0000B02A0000}"/>
    <cellStyle name="Feeder Field 5 37 2" xfId="16572" xr:uid="{00000000-0005-0000-0000-0000B12A0000}"/>
    <cellStyle name="Feeder Field 5 37 2 2" xfId="16573" xr:uid="{00000000-0005-0000-0000-0000B22A0000}"/>
    <cellStyle name="Feeder Field 5 37 2 3" xfId="16574" xr:uid="{00000000-0005-0000-0000-0000B32A0000}"/>
    <cellStyle name="Feeder Field 5 37 2 4" xfId="16575" xr:uid="{00000000-0005-0000-0000-0000B42A0000}"/>
    <cellStyle name="Feeder Field 5 37 3" xfId="16576" xr:uid="{00000000-0005-0000-0000-0000B52A0000}"/>
    <cellStyle name="Feeder Field 5 37 4" xfId="16577" xr:uid="{00000000-0005-0000-0000-0000B62A0000}"/>
    <cellStyle name="Feeder Field 5 38" xfId="1684" xr:uid="{00000000-0005-0000-0000-0000B72A0000}"/>
    <cellStyle name="Feeder Field 5 38 2" xfId="16578" xr:uid="{00000000-0005-0000-0000-0000B82A0000}"/>
    <cellStyle name="Feeder Field 5 38 2 2" xfId="16579" xr:uid="{00000000-0005-0000-0000-0000B92A0000}"/>
    <cellStyle name="Feeder Field 5 38 2 3" xfId="16580" xr:uid="{00000000-0005-0000-0000-0000BA2A0000}"/>
    <cellStyle name="Feeder Field 5 38 2 4" xfId="16581" xr:uid="{00000000-0005-0000-0000-0000BB2A0000}"/>
    <cellStyle name="Feeder Field 5 38 3" xfId="16582" xr:uid="{00000000-0005-0000-0000-0000BC2A0000}"/>
    <cellStyle name="Feeder Field 5 38 4" xfId="16583" xr:uid="{00000000-0005-0000-0000-0000BD2A0000}"/>
    <cellStyle name="Feeder Field 5 39" xfId="1685" xr:uid="{00000000-0005-0000-0000-0000BE2A0000}"/>
    <cellStyle name="Feeder Field 5 39 2" xfId="16584" xr:uid="{00000000-0005-0000-0000-0000BF2A0000}"/>
    <cellStyle name="Feeder Field 5 39 2 2" xfId="16585" xr:uid="{00000000-0005-0000-0000-0000C02A0000}"/>
    <cellStyle name="Feeder Field 5 39 2 3" xfId="16586" xr:uid="{00000000-0005-0000-0000-0000C12A0000}"/>
    <cellStyle name="Feeder Field 5 39 2 4" xfId="16587" xr:uid="{00000000-0005-0000-0000-0000C22A0000}"/>
    <cellStyle name="Feeder Field 5 39 3" xfId="16588" xr:uid="{00000000-0005-0000-0000-0000C32A0000}"/>
    <cellStyle name="Feeder Field 5 39 4" xfId="16589" xr:uid="{00000000-0005-0000-0000-0000C42A0000}"/>
    <cellStyle name="Feeder Field 5 4" xfId="1686" xr:uid="{00000000-0005-0000-0000-0000C52A0000}"/>
    <cellStyle name="Feeder Field 5 4 2" xfId="16590" xr:uid="{00000000-0005-0000-0000-0000C62A0000}"/>
    <cellStyle name="Feeder Field 5 4 2 2" xfId="16591" xr:uid="{00000000-0005-0000-0000-0000C72A0000}"/>
    <cellStyle name="Feeder Field 5 4 2 3" xfId="16592" xr:uid="{00000000-0005-0000-0000-0000C82A0000}"/>
    <cellStyle name="Feeder Field 5 4 2 4" xfId="16593" xr:uid="{00000000-0005-0000-0000-0000C92A0000}"/>
    <cellStyle name="Feeder Field 5 4 3" xfId="16594" xr:uid="{00000000-0005-0000-0000-0000CA2A0000}"/>
    <cellStyle name="Feeder Field 5 4 4" xfId="16595" xr:uid="{00000000-0005-0000-0000-0000CB2A0000}"/>
    <cellStyle name="Feeder Field 5 40" xfId="1687" xr:uid="{00000000-0005-0000-0000-0000CC2A0000}"/>
    <cellStyle name="Feeder Field 5 40 2" xfId="16596" xr:uid="{00000000-0005-0000-0000-0000CD2A0000}"/>
    <cellStyle name="Feeder Field 5 40 2 2" xfId="16597" xr:uid="{00000000-0005-0000-0000-0000CE2A0000}"/>
    <cellStyle name="Feeder Field 5 40 2 3" xfId="16598" xr:uid="{00000000-0005-0000-0000-0000CF2A0000}"/>
    <cellStyle name="Feeder Field 5 40 2 4" xfId="16599" xr:uid="{00000000-0005-0000-0000-0000D02A0000}"/>
    <cellStyle name="Feeder Field 5 40 3" xfId="16600" xr:uid="{00000000-0005-0000-0000-0000D12A0000}"/>
    <cellStyle name="Feeder Field 5 40 4" xfId="16601" xr:uid="{00000000-0005-0000-0000-0000D22A0000}"/>
    <cellStyle name="Feeder Field 5 41" xfId="1688" xr:uid="{00000000-0005-0000-0000-0000D32A0000}"/>
    <cellStyle name="Feeder Field 5 41 2" xfId="16602" xr:uid="{00000000-0005-0000-0000-0000D42A0000}"/>
    <cellStyle name="Feeder Field 5 41 2 2" xfId="16603" xr:uid="{00000000-0005-0000-0000-0000D52A0000}"/>
    <cellStyle name="Feeder Field 5 41 2 3" xfId="16604" xr:uid="{00000000-0005-0000-0000-0000D62A0000}"/>
    <cellStyle name="Feeder Field 5 41 2 4" xfId="16605" xr:uid="{00000000-0005-0000-0000-0000D72A0000}"/>
    <cellStyle name="Feeder Field 5 41 3" xfId="16606" xr:uid="{00000000-0005-0000-0000-0000D82A0000}"/>
    <cellStyle name="Feeder Field 5 41 4" xfId="16607" xr:uid="{00000000-0005-0000-0000-0000D92A0000}"/>
    <cellStyle name="Feeder Field 5 42" xfId="1689" xr:uid="{00000000-0005-0000-0000-0000DA2A0000}"/>
    <cellStyle name="Feeder Field 5 42 2" xfId="16608" xr:uid="{00000000-0005-0000-0000-0000DB2A0000}"/>
    <cellStyle name="Feeder Field 5 42 2 2" xfId="16609" xr:uid="{00000000-0005-0000-0000-0000DC2A0000}"/>
    <cellStyle name="Feeder Field 5 42 2 3" xfId="16610" xr:uid="{00000000-0005-0000-0000-0000DD2A0000}"/>
    <cellStyle name="Feeder Field 5 42 2 4" xfId="16611" xr:uid="{00000000-0005-0000-0000-0000DE2A0000}"/>
    <cellStyle name="Feeder Field 5 42 3" xfId="16612" xr:uid="{00000000-0005-0000-0000-0000DF2A0000}"/>
    <cellStyle name="Feeder Field 5 42 4" xfId="16613" xr:uid="{00000000-0005-0000-0000-0000E02A0000}"/>
    <cellStyle name="Feeder Field 5 43" xfId="1690" xr:uid="{00000000-0005-0000-0000-0000E12A0000}"/>
    <cellStyle name="Feeder Field 5 43 2" xfId="16614" xr:uid="{00000000-0005-0000-0000-0000E22A0000}"/>
    <cellStyle name="Feeder Field 5 43 2 2" xfId="16615" xr:uid="{00000000-0005-0000-0000-0000E32A0000}"/>
    <cellStyle name="Feeder Field 5 43 2 3" xfId="16616" xr:uid="{00000000-0005-0000-0000-0000E42A0000}"/>
    <cellStyle name="Feeder Field 5 43 2 4" xfId="16617" xr:uid="{00000000-0005-0000-0000-0000E52A0000}"/>
    <cellStyle name="Feeder Field 5 43 3" xfId="16618" xr:uid="{00000000-0005-0000-0000-0000E62A0000}"/>
    <cellStyle name="Feeder Field 5 43 4" xfId="16619" xr:uid="{00000000-0005-0000-0000-0000E72A0000}"/>
    <cellStyle name="Feeder Field 5 44" xfId="1691" xr:uid="{00000000-0005-0000-0000-0000E82A0000}"/>
    <cellStyle name="Feeder Field 5 44 2" xfId="16620" xr:uid="{00000000-0005-0000-0000-0000E92A0000}"/>
    <cellStyle name="Feeder Field 5 44 2 2" xfId="16621" xr:uid="{00000000-0005-0000-0000-0000EA2A0000}"/>
    <cellStyle name="Feeder Field 5 44 2 3" xfId="16622" xr:uid="{00000000-0005-0000-0000-0000EB2A0000}"/>
    <cellStyle name="Feeder Field 5 44 2 4" xfId="16623" xr:uid="{00000000-0005-0000-0000-0000EC2A0000}"/>
    <cellStyle name="Feeder Field 5 44 3" xfId="16624" xr:uid="{00000000-0005-0000-0000-0000ED2A0000}"/>
    <cellStyle name="Feeder Field 5 44 4" xfId="16625" xr:uid="{00000000-0005-0000-0000-0000EE2A0000}"/>
    <cellStyle name="Feeder Field 5 45" xfId="16626" xr:uid="{00000000-0005-0000-0000-0000EF2A0000}"/>
    <cellStyle name="Feeder Field 5 45 2" xfId="16627" xr:uid="{00000000-0005-0000-0000-0000F02A0000}"/>
    <cellStyle name="Feeder Field 5 45 3" xfId="16628" xr:uid="{00000000-0005-0000-0000-0000F12A0000}"/>
    <cellStyle name="Feeder Field 5 45 4" xfId="16629" xr:uid="{00000000-0005-0000-0000-0000F22A0000}"/>
    <cellStyle name="Feeder Field 5 46" xfId="16630" xr:uid="{00000000-0005-0000-0000-0000F32A0000}"/>
    <cellStyle name="Feeder Field 5 47" xfId="16631" xr:uid="{00000000-0005-0000-0000-0000F42A0000}"/>
    <cellStyle name="Feeder Field 5 5" xfId="1692" xr:uid="{00000000-0005-0000-0000-0000F52A0000}"/>
    <cellStyle name="Feeder Field 5 5 2" xfId="16632" xr:uid="{00000000-0005-0000-0000-0000F62A0000}"/>
    <cellStyle name="Feeder Field 5 5 2 2" xfId="16633" xr:uid="{00000000-0005-0000-0000-0000F72A0000}"/>
    <cellStyle name="Feeder Field 5 5 2 3" xfId="16634" xr:uid="{00000000-0005-0000-0000-0000F82A0000}"/>
    <cellStyle name="Feeder Field 5 5 2 4" xfId="16635" xr:uid="{00000000-0005-0000-0000-0000F92A0000}"/>
    <cellStyle name="Feeder Field 5 5 3" xfId="16636" xr:uid="{00000000-0005-0000-0000-0000FA2A0000}"/>
    <cellStyle name="Feeder Field 5 5 4" xfId="16637" xr:uid="{00000000-0005-0000-0000-0000FB2A0000}"/>
    <cellStyle name="Feeder Field 5 6" xfId="1693" xr:uid="{00000000-0005-0000-0000-0000FC2A0000}"/>
    <cellStyle name="Feeder Field 5 6 2" xfId="16638" xr:uid="{00000000-0005-0000-0000-0000FD2A0000}"/>
    <cellStyle name="Feeder Field 5 6 2 2" xfId="16639" xr:uid="{00000000-0005-0000-0000-0000FE2A0000}"/>
    <cellStyle name="Feeder Field 5 6 2 3" xfId="16640" xr:uid="{00000000-0005-0000-0000-0000FF2A0000}"/>
    <cellStyle name="Feeder Field 5 6 2 4" xfId="16641" xr:uid="{00000000-0005-0000-0000-0000002B0000}"/>
    <cellStyle name="Feeder Field 5 6 3" xfId="16642" xr:uid="{00000000-0005-0000-0000-0000012B0000}"/>
    <cellStyle name="Feeder Field 5 6 4" xfId="16643" xr:uid="{00000000-0005-0000-0000-0000022B0000}"/>
    <cellStyle name="Feeder Field 5 7" xfId="1694" xr:uid="{00000000-0005-0000-0000-0000032B0000}"/>
    <cellStyle name="Feeder Field 5 7 2" xfId="16644" xr:uid="{00000000-0005-0000-0000-0000042B0000}"/>
    <cellStyle name="Feeder Field 5 7 2 2" xfId="16645" xr:uid="{00000000-0005-0000-0000-0000052B0000}"/>
    <cellStyle name="Feeder Field 5 7 2 3" xfId="16646" xr:uid="{00000000-0005-0000-0000-0000062B0000}"/>
    <cellStyle name="Feeder Field 5 7 2 4" xfId="16647" xr:uid="{00000000-0005-0000-0000-0000072B0000}"/>
    <cellStyle name="Feeder Field 5 7 3" xfId="16648" xr:uid="{00000000-0005-0000-0000-0000082B0000}"/>
    <cellStyle name="Feeder Field 5 7 4" xfId="16649" xr:uid="{00000000-0005-0000-0000-0000092B0000}"/>
    <cellStyle name="Feeder Field 5 8" xfId="1695" xr:uid="{00000000-0005-0000-0000-00000A2B0000}"/>
    <cellStyle name="Feeder Field 5 8 2" xfId="16650" xr:uid="{00000000-0005-0000-0000-00000B2B0000}"/>
    <cellStyle name="Feeder Field 5 8 2 2" xfId="16651" xr:uid="{00000000-0005-0000-0000-00000C2B0000}"/>
    <cellStyle name="Feeder Field 5 8 2 3" xfId="16652" xr:uid="{00000000-0005-0000-0000-00000D2B0000}"/>
    <cellStyle name="Feeder Field 5 8 2 4" xfId="16653" xr:uid="{00000000-0005-0000-0000-00000E2B0000}"/>
    <cellStyle name="Feeder Field 5 8 3" xfId="16654" xr:uid="{00000000-0005-0000-0000-00000F2B0000}"/>
    <cellStyle name="Feeder Field 5 8 4" xfId="16655" xr:uid="{00000000-0005-0000-0000-0000102B0000}"/>
    <cellStyle name="Feeder Field 5 9" xfId="1696" xr:uid="{00000000-0005-0000-0000-0000112B0000}"/>
    <cellStyle name="Feeder Field 5 9 2" xfId="16656" xr:uid="{00000000-0005-0000-0000-0000122B0000}"/>
    <cellStyle name="Feeder Field 5 9 2 2" xfId="16657" xr:uid="{00000000-0005-0000-0000-0000132B0000}"/>
    <cellStyle name="Feeder Field 5 9 2 3" xfId="16658" xr:uid="{00000000-0005-0000-0000-0000142B0000}"/>
    <cellStyle name="Feeder Field 5 9 2 4" xfId="16659" xr:uid="{00000000-0005-0000-0000-0000152B0000}"/>
    <cellStyle name="Feeder Field 5 9 3" xfId="16660" xr:uid="{00000000-0005-0000-0000-0000162B0000}"/>
    <cellStyle name="Feeder Field 5 9 4" xfId="16661" xr:uid="{00000000-0005-0000-0000-0000172B0000}"/>
    <cellStyle name="Feeder Field 6" xfId="1697" xr:uid="{00000000-0005-0000-0000-0000182B0000}"/>
    <cellStyle name="Feeder Field 6 10" xfId="1698" xr:uid="{00000000-0005-0000-0000-0000192B0000}"/>
    <cellStyle name="Feeder Field 6 10 2" xfId="16662" xr:uid="{00000000-0005-0000-0000-00001A2B0000}"/>
    <cellStyle name="Feeder Field 6 10 2 2" xfId="16663" xr:uid="{00000000-0005-0000-0000-00001B2B0000}"/>
    <cellStyle name="Feeder Field 6 10 2 3" xfId="16664" xr:uid="{00000000-0005-0000-0000-00001C2B0000}"/>
    <cellStyle name="Feeder Field 6 10 2 4" xfId="16665" xr:uid="{00000000-0005-0000-0000-00001D2B0000}"/>
    <cellStyle name="Feeder Field 6 10 3" xfId="16666" xr:uid="{00000000-0005-0000-0000-00001E2B0000}"/>
    <cellStyle name="Feeder Field 6 10 4" xfId="16667" xr:uid="{00000000-0005-0000-0000-00001F2B0000}"/>
    <cellStyle name="Feeder Field 6 11" xfId="1699" xr:uid="{00000000-0005-0000-0000-0000202B0000}"/>
    <cellStyle name="Feeder Field 6 11 2" xfId="16668" xr:uid="{00000000-0005-0000-0000-0000212B0000}"/>
    <cellStyle name="Feeder Field 6 11 2 2" xfId="16669" xr:uid="{00000000-0005-0000-0000-0000222B0000}"/>
    <cellStyle name="Feeder Field 6 11 2 3" xfId="16670" xr:uid="{00000000-0005-0000-0000-0000232B0000}"/>
    <cellStyle name="Feeder Field 6 11 2 4" xfId="16671" xr:uid="{00000000-0005-0000-0000-0000242B0000}"/>
    <cellStyle name="Feeder Field 6 11 3" xfId="16672" xr:uid="{00000000-0005-0000-0000-0000252B0000}"/>
    <cellStyle name="Feeder Field 6 11 4" xfId="16673" xr:uid="{00000000-0005-0000-0000-0000262B0000}"/>
    <cellStyle name="Feeder Field 6 12" xfId="1700" xr:uid="{00000000-0005-0000-0000-0000272B0000}"/>
    <cellStyle name="Feeder Field 6 12 2" xfId="16674" xr:uid="{00000000-0005-0000-0000-0000282B0000}"/>
    <cellStyle name="Feeder Field 6 12 2 2" xfId="16675" xr:uid="{00000000-0005-0000-0000-0000292B0000}"/>
    <cellStyle name="Feeder Field 6 12 2 3" xfId="16676" xr:uid="{00000000-0005-0000-0000-00002A2B0000}"/>
    <cellStyle name="Feeder Field 6 12 2 4" xfId="16677" xr:uid="{00000000-0005-0000-0000-00002B2B0000}"/>
    <cellStyle name="Feeder Field 6 12 3" xfId="16678" xr:uid="{00000000-0005-0000-0000-00002C2B0000}"/>
    <cellStyle name="Feeder Field 6 12 4" xfId="16679" xr:uid="{00000000-0005-0000-0000-00002D2B0000}"/>
    <cellStyle name="Feeder Field 6 13" xfId="1701" xr:uid="{00000000-0005-0000-0000-00002E2B0000}"/>
    <cellStyle name="Feeder Field 6 13 2" xfId="16680" xr:uid="{00000000-0005-0000-0000-00002F2B0000}"/>
    <cellStyle name="Feeder Field 6 13 2 2" xfId="16681" xr:uid="{00000000-0005-0000-0000-0000302B0000}"/>
    <cellStyle name="Feeder Field 6 13 2 3" xfId="16682" xr:uid="{00000000-0005-0000-0000-0000312B0000}"/>
    <cellStyle name="Feeder Field 6 13 2 4" xfId="16683" xr:uid="{00000000-0005-0000-0000-0000322B0000}"/>
    <cellStyle name="Feeder Field 6 13 3" xfId="16684" xr:uid="{00000000-0005-0000-0000-0000332B0000}"/>
    <cellStyle name="Feeder Field 6 13 4" xfId="16685" xr:uid="{00000000-0005-0000-0000-0000342B0000}"/>
    <cellStyle name="Feeder Field 6 14" xfId="1702" xr:uid="{00000000-0005-0000-0000-0000352B0000}"/>
    <cellStyle name="Feeder Field 6 14 2" xfId="16686" xr:uid="{00000000-0005-0000-0000-0000362B0000}"/>
    <cellStyle name="Feeder Field 6 14 2 2" xfId="16687" xr:uid="{00000000-0005-0000-0000-0000372B0000}"/>
    <cellStyle name="Feeder Field 6 14 2 3" xfId="16688" xr:uid="{00000000-0005-0000-0000-0000382B0000}"/>
    <cellStyle name="Feeder Field 6 14 2 4" xfId="16689" xr:uid="{00000000-0005-0000-0000-0000392B0000}"/>
    <cellStyle name="Feeder Field 6 14 3" xfId="16690" xr:uid="{00000000-0005-0000-0000-00003A2B0000}"/>
    <cellStyle name="Feeder Field 6 14 4" xfId="16691" xr:uid="{00000000-0005-0000-0000-00003B2B0000}"/>
    <cellStyle name="Feeder Field 6 15" xfId="1703" xr:uid="{00000000-0005-0000-0000-00003C2B0000}"/>
    <cellStyle name="Feeder Field 6 15 2" xfId="16692" xr:uid="{00000000-0005-0000-0000-00003D2B0000}"/>
    <cellStyle name="Feeder Field 6 15 2 2" xfId="16693" xr:uid="{00000000-0005-0000-0000-00003E2B0000}"/>
    <cellStyle name="Feeder Field 6 15 2 3" xfId="16694" xr:uid="{00000000-0005-0000-0000-00003F2B0000}"/>
    <cellStyle name="Feeder Field 6 15 2 4" xfId="16695" xr:uid="{00000000-0005-0000-0000-0000402B0000}"/>
    <cellStyle name="Feeder Field 6 15 3" xfId="16696" xr:uid="{00000000-0005-0000-0000-0000412B0000}"/>
    <cellStyle name="Feeder Field 6 15 4" xfId="16697" xr:uid="{00000000-0005-0000-0000-0000422B0000}"/>
    <cellStyle name="Feeder Field 6 16" xfId="1704" xr:uid="{00000000-0005-0000-0000-0000432B0000}"/>
    <cellStyle name="Feeder Field 6 16 2" xfId="16698" xr:uid="{00000000-0005-0000-0000-0000442B0000}"/>
    <cellStyle name="Feeder Field 6 16 2 2" xfId="16699" xr:uid="{00000000-0005-0000-0000-0000452B0000}"/>
    <cellStyle name="Feeder Field 6 16 2 3" xfId="16700" xr:uid="{00000000-0005-0000-0000-0000462B0000}"/>
    <cellStyle name="Feeder Field 6 16 2 4" xfId="16701" xr:uid="{00000000-0005-0000-0000-0000472B0000}"/>
    <cellStyle name="Feeder Field 6 16 3" xfId="16702" xr:uid="{00000000-0005-0000-0000-0000482B0000}"/>
    <cellStyle name="Feeder Field 6 16 4" xfId="16703" xr:uid="{00000000-0005-0000-0000-0000492B0000}"/>
    <cellStyle name="Feeder Field 6 17" xfId="1705" xr:uid="{00000000-0005-0000-0000-00004A2B0000}"/>
    <cellStyle name="Feeder Field 6 17 2" xfId="16704" xr:uid="{00000000-0005-0000-0000-00004B2B0000}"/>
    <cellStyle name="Feeder Field 6 17 2 2" xfId="16705" xr:uid="{00000000-0005-0000-0000-00004C2B0000}"/>
    <cellStyle name="Feeder Field 6 17 2 3" xfId="16706" xr:uid="{00000000-0005-0000-0000-00004D2B0000}"/>
    <cellStyle name="Feeder Field 6 17 2 4" xfId="16707" xr:uid="{00000000-0005-0000-0000-00004E2B0000}"/>
    <cellStyle name="Feeder Field 6 17 3" xfId="16708" xr:uid="{00000000-0005-0000-0000-00004F2B0000}"/>
    <cellStyle name="Feeder Field 6 17 4" xfId="16709" xr:uid="{00000000-0005-0000-0000-0000502B0000}"/>
    <cellStyle name="Feeder Field 6 18" xfId="1706" xr:uid="{00000000-0005-0000-0000-0000512B0000}"/>
    <cellStyle name="Feeder Field 6 18 2" xfId="16710" xr:uid="{00000000-0005-0000-0000-0000522B0000}"/>
    <cellStyle name="Feeder Field 6 18 2 2" xfId="16711" xr:uid="{00000000-0005-0000-0000-0000532B0000}"/>
    <cellStyle name="Feeder Field 6 18 2 3" xfId="16712" xr:uid="{00000000-0005-0000-0000-0000542B0000}"/>
    <cellStyle name="Feeder Field 6 18 2 4" xfId="16713" xr:uid="{00000000-0005-0000-0000-0000552B0000}"/>
    <cellStyle name="Feeder Field 6 18 3" xfId="16714" xr:uid="{00000000-0005-0000-0000-0000562B0000}"/>
    <cellStyle name="Feeder Field 6 18 4" xfId="16715" xr:uid="{00000000-0005-0000-0000-0000572B0000}"/>
    <cellStyle name="Feeder Field 6 19" xfId="1707" xr:uid="{00000000-0005-0000-0000-0000582B0000}"/>
    <cellStyle name="Feeder Field 6 19 2" xfId="16716" xr:uid="{00000000-0005-0000-0000-0000592B0000}"/>
    <cellStyle name="Feeder Field 6 19 2 2" xfId="16717" xr:uid="{00000000-0005-0000-0000-00005A2B0000}"/>
    <cellStyle name="Feeder Field 6 19 2 3" xfId="16718" xr:uid="{00000000-0005-0000-0000-00005B2B0000}"/>
    <cellStyle name="Feeder Field 6 19 2 4" xfId="16719" xr:uid="{00000000-0005-0000-0000-00005C2B0000}"/>
    <cellStyle name="Feeder Field 6 19 3" xfId="16720" xr:uid="{00000000-0005-0000-0000-00005D2B0000}"/>
    <cellStyle name="Feeder Field 6 19 4" xfId="16721" xr:uid="{00000000-0005-0000-0000-00005E2B0000}"/>
    <cellStyle name="Feeder Field 6 2" xfId="1708" xr:uid="{00000000-0005-0000-0000-00005F2B0000}"/>
    <cellStyle name="Feeder Field 6 2 10" xfId="1709" xr:uid="{00000000-0005-0000-0000-0000602B0000}"/>
    <cellStyle name="Feeder Field 6 2 10 2" xfId="16722" xr:uid="{00000000-0005-0000-0000-0000612B0000}"/>
    <cellStyle name="Feeder Field 6 2 10 2 2" xfId="16723" xr:uid="{00000000-0005-0000-0000-0000622B0000}"/>
    <cellStyle name="Feeder Field 6 2 10 2 3" xfId="16724" xr:uid="{00000000-0005-0000-0000-0000632B0000}"/>
    <cellStyle name="Feeder Field 6 2 10 2 4" xfId="16725" xr:uid="{00000000-0005-0000-0000-0000642B0000}"/>
    <cellStyle name="Feeder Field 6 2 10 3" xfId="16726" xr:uid="{00000000-0005-0000-0000-0000652B0000}"/>
    <cellStyle name="Feeder Field 6 2 10 4" xfId="16727" xr:uid="{00000000-0005-0000-0000-0000662B0000}"/>
    <cellStyle name="Feeder Field 6 2 11" xfId="1710" xr:uid="{00000000-0005-0000-0000-0000672B0000}"/>
    <cellStyle name="Feeder Field 6 2 11 2" xfId="16728" xr:uid="{00000000-0005-0000-0000-0000682B0000}"/>
    <cellStyle name="Feeder Field 6 2 11 2 2" xfId="16729" xr:uid="{00000000-0005-0000-0000-0000692B0000}"/>
    <cellStyle name="Feeder Field 6 2 11 2 3" xfId="16730" xr:uid="{00000000-0005-0000-0000-00006A2B0000}"/>
    <cellStyle name="Feeder Field 6 2 11 2 4" xfId="16731" xr:uid="{00000000-0005-0000-0000-00006B2B0000}"/>
    <cellStyle name="Feeder Field 6 2 11 3" xfId="16732" xr:uid="{00000000-0005-0000-0000-00006C2B0000}"/>
    <cellStyle name="Feeder Field 6 2 11 4" xfId="16733" xr:uid="{00000000-0005-0000-0000-00006D2B0000}"/>
    <cellStyle name="Feeder Field 6 2 12" xfId="1711" xr:uid="{00000000-0005-0000-0000-00006E2B0000}"/>
    <cellStyle name="Feeder Field 6 2 12 2" xfId="16734" xr:uid="{00000000-0005-0000-0000-00006F2B0000}"/>
    <cellStyle name="Feeder Field 6 2 12 2 2" xfId="16735" xr:uid="{00000000-0005-0000-0000-0000702B0000}"/>
    <cellStyle name="Feeder Field 6 2 12 2 3" xfId="16736" xr:uid="{00000000-0005-0000-0000-0000712B0000}"/>
    <cellStyle name="Feeder Field 6 2 12 2 4" xfId="16737" xr:uid="{00000000-0005-0000-0000-0000722B0000}"/>
    <cellStyle name="Feeder Field 6 2 12 3" xfId="16738" xr:uid="{00000000-0005-0000-0000-0000732B0000}"/>
    <cellStyle name="Feeder Field 6 2 12 4" xfId="16739" xr:uid="{00000000-0005-0000-0000-0000742B0000}"/>
    <cellStyle name="Feeder Field 6 2 13" xfId="1712" xr:uid="{00000000-0005-0000-0000-0000752B0000}"/>
    <cellStyle name="Feeder Field 6 2 13 2" xfId="16740" xr:uid="{00000000-0005-0000-0000-0000762B0000}"/>
    <cellStyle name="Feeder Field 6 2 13 2 2" xfId="16741" xr:uid="{00000000-0005-0000-0000-0000772B0000}"/>
    <cellStyle name="Feeder Field 6 2 13 2 3" xfId="16742" xr:uid="{00000000-0005-0000-0000-0000782B0000}"/>
    <cellStyle name="Feeder Field 6 2 13 2 4" xfId="16743" xr:uid="{00000000-0005-0000-0000-0000792B0000}"/>
    <cellStyle name="Feeder Field 6 2 13 3" xfId="16744" xr:uid="{00000000-0005-0000-0000-00007A2B0000}"/>
    <cellStyle name="Feeder Field 6 2 13 4" xfId="16745" xr:uid="{00000000-0005-0000-0000-00007B2B0000}"/>
    <cellStyle name="Feeder Field 6 2 14" xfId="1713" xr:uid="{00000000-0005-0000-0000-00007C2B0000}"/>
    <cellStyle name="Feeder Field 6 2 14 2" xfId="16746" xr:uid="{00000000-0005-0000-0000-00007D2B0000}"/>
    <cellStyle name="Feeder Field 6 2 14 2 2" xfId="16747" xr:uid="{00000000-0005-0000-0000-00007E2B0000}"/>
    <cellStyle name="Feeder Field 6 2 14 2 3" xfId="16748" xr:uid="{00000000-0005-0000-0000-00007F2B0000}"/>
    <cellStyle name="Feeder Field 6 2 14 2 4" xfId="16749" xr:uid="{00000000-0005-0000-0000-0000802B0000}"/>
    <cellStyle name="Feeder Field 6 2 14 3" xfId="16750" xr:uid="{00000000-0005-0000-0000-0000812B0000}"/>
    <cellStyle name="Feeder Field 6 2 14 4" xfId="16751" xr:uid="{00000000-0005-0000-0000-0000822B0000}"/>
    <cellStyle name="Feeder Field 6 2 15" xfId="1714" xr:uid="{00000000-0005-0000-0000-0000832B0000}"/>
    <cellStyle name="Feeder Field 6 2 15 2" xfId="16752" xr:uid="{00000000-0005-0000-0000-0000842B0000}"/>
    <cellStyle name="Feeder Field 6 2 15 2 2" xfId="16753" xr:uid="{00000000-0005-0000-0000-0000852B0000}"/>
    <cellStyle name="Feeder Field 6 2 15 2 3" xfId="16754" xr:uid="{00000000-0005-0000-0000-0000862B0000}"/>
    <cellStyle name="Feeder Field 6 2 15 2 4" xfId="16755" xr:uid="{00000000-0005-0000-0000-0000872B0000}"/>
    <cellStyle name="Feeder Field 6 2 15 3" xfId="16756" xr:uid="{00000000-0005-0000-0000-0000882B0000}"/>
    <cellStyle name="Feeder Field 6 2 15 4" xfId="16757" xr:uid="{00000000-0005-0000-0000-0000892B0000}"/>
    <cellStyle name="Feeder Field 6 2 16" xfId="1715" xr:uid="{00000000-0005-0000-0000-00008A2B0000}"/>
    <cellStyle name="Feeder Field 6 2 16 2" xfId="16758" xr:uid="{00000000-0005-0000-0000-00008B2B0000}"/>
    <cellStyle name="Feeder Field 6 2 16 2 2" xfId="16759" xr:uid="{00000000-0005-0000-0000-00008C2B0000}"/>
    <cellStyle name="Feeder Field 6 2 16 2 3" xfId="16760" xr:uid="{00000000-0005-0000-0000-00008D2B0000}"/>
    <cellStyle name="Feeder Field 6 2 16 2 4" xfId="16761" xr:uid="{00000000-0005-0000-0000-00008E2B0000}"/>
    <cellStyle name="Feeder Field 6 2 16 3" xfId="16762" xr:uid="{00000000-0005-0000-0000-00008F2B0000}"/>
    <cellStyle name="Feeder Field 6 2 16 4" xfId="16763" xr:uid="{00000000-0005-0000-0000-0000902B0000}"/>
    <cellStyle name="Feeder Field 6 2 17" xfId="1716" xr:uid="{00000000-0005-0000-0000-0000912B0000}"/>
    <cellStyle name="Feeder Field 6 2 17 2" xfId="16764" xr:uid="{00000000-0005-0000-0000-0000922B0000}"/>
    <cellStyle name="Feeder Field 6 2 17 2 2" xfId="16765" xr:uid="{00000000-0005-0000-0000-0000932B0000}"/>
    <cellStyle name="Feeder Field 6 2 17 2 3" xfId="16766" xr:uid="{00000000-0005-0000-0000-0000942B0000}"/>
    <cellStyle name="Feeder Field 6 2 17 2 4" xfId="16767" xr:uid="{00000000-0005-0000-0000-0000952B0000}"/>
    <cellStyle name="Feeder Field 6 2 17 3" xfId="16768" xr:uid="{00000000-0005-0000-0000-0000962B0000}"/>
    <cellStyle name="Feeder Field 6 2 17 4" xfId="16769" xr:uid="{00000000-0005-0000-0000-0000972B0000}"/>
    <cellStyle name="Feeder Field 6 2 18" xfId="1717" xr:uid="{00000000-0005-0000-0000-0000982B0000}"/>
    <cellStyle name="Feeder Field 6 2 18 2" xfId="16770" xr:uid="{00000000-0005-0000-0000-0000992B0000}"/>
    <cellStyle name="Feeder Field 6 2 18 2 2" xfId="16771" xr:uid="{00000000-0005-0000-0000-00009A2B0000}"/>
    <cellStyle name="Feeder Field 6 2 18 2 3" xfId="16772" xr:uid="{00000000-0005-0000-0000-00009B2B0000}"/>
    <cellStyle name="Feeder Field 6 2 18 2 4" xfId="16773" xr:uid="{00000000-0005-0000-0000-00009C2B0000}"/>
    <cellStyle name="Feeder Field 6 2 18 3" xfId="16774" xr:uid="{00000000-0005-0000-0000-00009D2B0000}"/>
    <cellStyle name="Feeder Field 6 2 18 4" xfId="16775" xr:uid="{00000000-0005-0000-0000-00009E2B0000}"/>
    <cellStyle name="Feeder Field 6 2 19" xfId="1718" xr:uid="{00000000-0005-0000-0000-00009F2B0000}"/>
    <cellStyle name="Feeder Field 6 2 19 2" xfId="16776" xr:uid="{00000000-0005-0000-0000-0000A02B0000}"/>
    <cellStyle name="Feeder Field 6 2 19 2 2" xfId="16777" xr:uid="{00000000-0005-0000-0000-0000A12B0000}"/>
    <cellStyle name="Feeder Field 6 2 19 2 3" xfId="16778" xr:uid="{00000000-0005-0000-0000-0000A22B0000}"/>
    <cellStyle name="Feeder Field 6 2 19 2 4" xfId="16779" xr:uid="{00000000-0005-0000-0000-0000A32B0000}"/>
    <cellStyle name="Feeder Field 6 2 19 3" xfId="16780" xr:uid="{00000000-0005-0000-0000-0000A42B0000}"/>
    <cellStyle name="Feeder Field 6 2 19 4" xfId="16781" xr:uid="{00000000-0005-0000-0000-0000A52B0000}"/>
    <cellStyle name="Feeder Field 6 2 2" xfId="1719" xr:uid="{00000000-0005-0000-0000-0000A62B0000}"/>
    <cellStyle name="Feeder Field 6 2 2 2" xfId="16782" xr:uid="{00000000-0005-0000-0000-0000A72B0000}"/>
    <cellStyle name="Feeder Field 6 2 2 2 2" xfId="16783" xr:uid="{00000000-0005-0000-0000-0000A82B0000}"/>
    <cellStyle name="Feeder Field 6 2 2 2 3" xfId="16784" xr:uid="{00000000-0005-0000-0000-0000A92B0000}"/>
    <cellStyle name="Feeder Field 6 2 2 2 4" xfId="16785" xr:uid="{00000000-0005-0000-0000-0000AA2B0000}"/>
    <cellStyle name="Feeder Field 6 2 2 3" xfId="16786" xr:uid="{00000000-0005-0000-0000-0000AB2B0000}"/>
    <cellStyle name="Feeder Field 6 2 2 4" xfId="16787" xr:uid="{00000000-0005-0000-0000-0000AC2B0000}"/>
    <cellStyle name="Feeder Field 6 2 20" xfId="1720" xr:uid="{00000000-0005-0000-0000-0000AD2B0000}"/>
    <cellStyle name="Feeder Field 6 2 20 2" xfId="16788" xr:uid="{00000000-0005-0000-0000-0000AE2B0000}"/>
    <cellStyle name="Feeder Field 6 2 20 2 2" xfId="16789" xr:uid="{00000000-0005-0000-0000-0000AF2B0000}"/>
    <cellStyle name="Feeder Field 6 2 20 2 3" xfId="16790" xr:uid="{00000000-0005-0000-0000-0000B02B0000}"/>
    <cellStyle name="Feeder Field 6 2 20 2 4" xfId="16791" xr:uid="{00000000-0005-0000-0000-0000B12B0000}"/>
    <cellStyle name="Feeder Field 6 2 20 3" xfId="16792" xr:uid="{00000000-0005-0000-0000-0000B22B0000}"/>
    <cellStyle name="Feeder Field 6 2 20 4" xfId="16793" xr:uid="{00000000-0005-0000-0000-0000B32B0000}"/>
    <cellStyle name="Feeder Field 6 2 21" xfId="1721" xr:uid="{00000000-0005-0000-0000-0000B42B0000}"/>
    <cellStyle name="Feeder Field 6 2 21 2" xfId="16794" xr:uid="{00000000-0005-0000-0000-0000B52B0000}"/>
    <cellStyle name="Feeder Field 6 2 21 2 2" xfId="16795" xr:uid="{00000000-0005-0000-0000-0000B62B0000}"/>
    <cellStyle name="Feeder Field 6 2 21 2 3" xfId="16796" xr:uid="{00000000-0005-0000-0000-0000B72B0000}"/>
    <cellStyle name="Feeder Field 6 2 21 2 4" xfId="16797" xr:uid="{00000000-0005-0000-0000-0000B82B0000}"/>
    <cellStyle name="Feeder Field 6 2 21 3" xfId="16798" xr:uid="{00000000-0005-0000-0000-0000B92B0000}"/>
    <cellStyle name="Feeder Field 6 2 21 4" xfId="16799" xr:uid="{00000000-0005-0000-0000-0000BA2B0000}"/>
    <cellStyle name="Feeder Field 6 2 22" xfId="1722" xr:uid="{00000000-0005-0000-0000-0000BB2B0000}"/>
    <cellStyle name="Feeder Field 6 2 22 2" xfId="16800" xr:uid="{00000000-0005-0000-0000-0000BC2B0000}"/>
    <cellStyle name="Feeder Field 6 2 22 2 2" xfId="16801" xr:uid="{00000000-0005-0000-0000-0000BD2B0000}"/>
    <cellStyle name="Feeder Field 6 2 22 2 3" xfId="16802" xr:uid="{00000000-0005-0000-0000-0000BE2B0000}"/>
    <cellStyle name="Feeder Field 6 2 22 2 4" xfId="16803" xr:uid="{00000000-0005-0000-0000-0000BF2B0000}"/>
    <cellStyle name="Feeder Field 6 2 22 3" xfId="16804" xr:uid="{00000000-0005-0000-0000-0000C02B0000}"/>
    <cellStyle name="Feeder Field 6 2 22 4" xfId="16805" xr:uid="{00000000-0005-0000-0000-0000C12B0000}"/>
    <cellStyle name="Feeder Field 6 2 23" xfId="1723" xr:uid="{00000000-0005-0000-0000-0000C22B0000}"/>
    <cellStyle name="Feeder Field 6 2 23 2" xfId="16806" xr:uid="{00000000-0005-0000-0000-0000C32B0000}"/>
    <cellStyle name="Feeder Field 6 2 23 2 2" xfId="16807" xr:uid="{00000000-0005-0000-0000-0000C42B0000}"/>
    <cellStyle name="Feeder Field 6 2 23 2 3" xfId="16808" xr:uid="{00000000-0005-0000-0000-0000C52B0000}"/>
    <cellStyle name="Feeder Field 6 2 23 2 4" xfId="16809" xr:uid="{00000000-0005-0000-0000-0000C62B0000}"/>
    <cellStyle name="Feeder Field 6 2 23 3" xfId="16810" xr:uid="{00000000-0005-0000-0000-0000C72B0000}"/>
    <cellStyle name="Feeder Field 6 2 23 4" xfId="16811" xr:uid="{00000000-0005-0000-0000-0000C82B0000}"/>
    <cellStyle name="Feeder Field 6 2 24" xfId="1724" xr:uid="{00000000-0005-0000-0000-0000C92B0000}"/>
    <cellStyle name="Feeder Field 6 2 24 2" xfId="16812" xr:uid="{00000000-0005-0000-0000-0000CA2B0000}"/>
    <cellStyle name="Feeder Field 6 2 24 2 2" xfId="16813" xr:uid="{00000000-0005-0000-0000-0000CB2B0000}"/>
    <cellStyle name="Feeder Field 6 2 24 2 3" xfId="16814" xr:uid="{00000000-0005-0000-0000-0000CC2B0000}"/>
    <cellStyle name="Feeder Field 6 2 24 2 4" xfId="16815" xr:uid="{00000000-0005-0000-0000-0000CD2B0000}"/>
    <cellStyle name="Feeder Field 6 2 24 3" xfId="16816" xr:uid="{00000000-0005-0000-0000-0000CE2B0000}"/>
    <cellStyle name="Feeder Field 6 2 24 4" xfId="16817" xr:uid="{00000000-0005-0000-0000-0000CF2B0000}"/>
    <cellStyle name="Feeder Field 6 2 25" xfId="1725" xr:uid="{00000000-0005-0000-0000-0000D02B0000}"/>
    <cellStyle name="Feeder Field 6 2 25 2" xfId="16818" xr:uid="{00000000-0005-0000-0000-0000D12B0000}"/>
    <cellStyle name="Feeder Field 6 2 25 2 2" xfId="16819" xr:uid="{00000000-0005-0000-0000-0000D22B0000}"/>
    <cellStyle name="Feeder Field 6 2 25 2 3" xfId="16820" xr:uid="{00000000-0005-0000-0000-0000D32B0000}"/>
    <cellStyle name="Feeder Field 6 2 25 2 4" xfId="16821" xr:uid="{00000000-0005-0000-0000-0000D42B0000}"/>
    <cellStyle name="Feeder Field 6 2 25 3" xfId="16822" xr:uid="{00000000-0005-0000-0000-0000D52B0000}"/>
    <cellStyle name="Feeder Field 6 2 25 4" xfId="16823" xr:uid="{00000000-0005-0000-0000-0000D62B0000}"/>
    <cellStyle name="Feeder Field 6 2 26" xfId="1726" xr:uid="{00000000-0005-0000-0000-0000D72B0000}"/>
    <cellStyle name="Feeder Field 6 2 26 2" xfId="16824" xr:uid="{00000000-0005-0000-0000-0000D82B0000}"/>
    <cellStyle name="Feeder Field 6 2 26 2 2" xfId="16825" xr:uid="{00000000-0005-0000-0000-0000D92B0000}"/>
    <cellStyle name="Feeder Field 6 2 26 2 3" xfId="16826" xr:uid="{00000000-0005-0000-0000-0000DA2B0000}"/>
    <cellStyle name="Feeder Field 6 2 26 2 4" xfId="16827" xr:uid="{00000000-0005-0000-0000-0000DB2B0000}"/>
    <cellStyle name="Feeder Field 6 2 26 3" xfId="16828" xr:uid="{00000000-0005-0000-0000-0000DC2B0000}"/>
    <cellStyle name="Feeder Field 6 2 26 4" xfId="16829" xr:uid="{00000000-0005-0000-0000-0000DD2B0000}"/>
    <cellStyle name="Feeder Field 6 2 27" xfId="1727" xr:uid="{00000000-0005-0000-0000-0000DE2B0000}"/>
    <cellStyle name="Feeder Field 6 2 27 2" xfId="16830" xr:uid="{00000000-0005-0000-0000-0000DF2B0000}"/>
    <cellStyle name="Feeder Field 6 2 27 2 2" xfId="16831" xr:uid="{00000000-0005-0000-0000-0000E02B0000}"/>
    <cellStyle name="Feeder Field 6 2 27 2 3" xfId="16832" xr:uid="{00000000-0005-0000-0000-0000E12B0000}"/>
    <cellStyle name="Feeder Field 6 2 27 2 4" xfId="16833" xr:uid="{00000000-0005-0000-0000-0000E22B0000}"/>
    <cellStyle name="Feeder Field 6 2 27 3" xfId="16834" xr:uid="{00000000-0005-0000-0000-0000E32B0000}"/>
    <cellStyle name="Feeder Field 6 2 27 4" xfId="16835" xr:uid="{00000000-0005-0000-0000-0000E42B0000}"/>
    <cellStyle name="Feeder Field 6 2 28" xfId="1728" xr:uid="{00000000-0005-0000-0000-0000E52B0000}"/>
    <cellStyle name="Feeder Field 6 2 28 2" xfId="16836" xr:uid="{00000000-0005-0000-0000-0000E62B0000}"/>
    <cellStyle name="Feeder Field 6 2 28 2 2" xfId="16837" xr:uid="{00000000-0005-0000-0000-0000E72B0000}"/>
    <cellStyle name="Feeder Field 6 2 28 2 3" xfId="16838" xr:uid="{00000000-0005-0000-0000-0000E82B0000}"/>
    <cellStyle name="Feeder Field 6 2 28 2 4" xfId="16839" xr:uid="{00000000-0005-0000-0000-0000E92B0000}"/>
    <cellStyle name="Feeder Field 6 2 28 3" xfId="16840" xr:uid="{00000000-0005-0000-0000-0000EA2B0000}"/>
    <cellStyle name="Feeder Field 6 2 28 4" xfId="16841" xr:uid="{00000000-0005-0000-0000-0000EB2B0000}"/>
    <cellStyle name="Feeder Field 6 2 29" xfId="1729" xr:uid="{00000000-0005-0000-0000-0000EC2B0000}"/>
    <cellStyle name="Feeder Field 6 2 29 2" xfId="16842" xr:uid="{00000000-0005-0000-0000-0000ED2B0000}"/>
    <cellStyle name="Feeder Field 6 2 29 2 2" xfId="16843" xr:uid="{00000000-0005-0000-0000-0000EE2B0000}"/>
    <cellStyle name="Feeder Field 6 2 29 2 3" xfId="16844" xr:uid="{00000000-0005-0000-0000-0000EF2B0000}"/>
    <cellStyle name="Feeder Field 6 2 29 2 4" xfId="16845" xr:uid="{00000000-0005-0000-0000-0000F02B0000}"/>
    <cellStyle name="Feeder Field 6 2 29 3" xfId="16846" xr:uid="{00000000-0005-0000-0000-0000F12B0000}"/>
    <cellStyle name="Feeder Field 6 2 29 4" xfId="16847" xr:uid="{00000000-0005-0000-0000-0000F22B0000}"/>
    <cellStyle name="Feeder Field 6 2 3" xfId="1730" xr:uid="{00000000-0005-0000-0000-0000F32B0000}"/>
    <cellStyle name="Feeder Field 6 2 3 2" xfId="16848" xr:uid="{00000000-0005-0000-0000-0000F42B0000}"/>
    <cellStyle name="Feeder Field 6 2 3 2 2" xfId="16849" xr:uid="{00000000-0005-0000-0000-0000F52B0000}"/>
    <cellStyle name="Feeder Field 6 2 3 2 3" xfId="16850" xr:uid="{00000000-0005-0000-0000-0000F62B0000}"/>
    <cellStyle name="Feeder Field 6 2 3 2 4" xfId="16851" xr:uid="{00000000-0005-0000-0000-0000F72B0000}"/>
    <cellStyle name="Feeder Field 6 2 3 3" xfId="16852" xr:uid="{00000000-0005-0000-0000-0000F82B0000}"/>
    <cellStyle name="Feeder Field 6 2 3 4" xfId="16853" xr:uid="{00000000-0005-0000-0000-0000F92B0000}"/>
    <cellStyle name="Feeder Field 6 2 30" xfId="1731" xr:uid="{00000000-0005-0000-0000-0000FA2B0000}"/>
    <cellStyle name="Feeder Field 6 2 30 2" xfId="16854" xr:uid="{00000000-0005-0000-0000-0000FB2B0000}"/>
    <cellStyle name="Feeder Field 6 2 30 2 2" xfId="16855" xr:uid="{00000000-0005-0000-0000-0000FC2B0000}"/>
    <cellStyle name="Feeder Field 6 2 30 2 3" xfId="16856" xr:uid="{00000000-0005-0000-0000-0000FD2B0000}"/>
    <cellStyle name="Feeder Field 6 2 30 2 4" xfId="16857" xr:uid="{00000000-0005-0000-0000-0000FE2B0000}"/>
    <cellStyle name="Feeder Field 6 2 30 3" xfId="16858" xr:uid="{00000000-0005-0000-0000-0000FF2B0000}"/>
    <cellStyle name="Feeder Field 6 2 30 4" xfId="16859" xr:uid="{00000000-0005-0000-0000-0000002C0000}"/>
    <cellStyle name="Feeder Field 6 2 31" xfId="1732" xr:uid="{00000000-0005-0000-0000-0000012C0000}"/>
    <cellStyle name="Feeder Field 6 2 31 2" xfId="16860" xr:uid="{00000000-0005-0000-0000-0000022C0000}"/>
    <cellStyle name="Feeder Field 6 2 31 2 2" xfId="16861" xr:uid="{00000000-0005-0000-0000-0000032C0000}"/>
    <cellStyle name="Feeder Field 6 2 31 2 3" xfId="16862" xr:uid="{00000000-0005-0000-0000-0000042C0000}"/>
    <cellStyle name="Feeder Field 6 2 31 2 4" xfId="16863" xr:uid="{00000000-0005-0000-0000-0000052C0000}"/>
    <cellStyle name="Feeder Field 6 2 31 3" xfId="16864" xr:uid="{00000000-0005-0000-0000-0000062C0000}"/>
    <cellStyle name="Feeder Field 6 2 31 4" xfId="16865" xr:uid="{00000000-0005-0000-0000-0000072C0000}"/>
    <cellStyle name="Feeder Field 6 2 32" xfId="1733" xr:uid="{00000000-0005-0000-0000-0000082C0000}"/>
    <cellStyle name="Feeder Field 6 2 32 2" xfId="16866" xr:uid="{00000000-0005-0000-0000-0000092C0000}"/>
    <cellStyle name="Feeder Field 6 2 32 2 2" xfId="16867" xr:uid="{00000000-0005-0000-0000-00000A2C0000}"/>
    <cellStyle name="Feeder Field 6 2 32 2 3" xfId="16868" xr:uid="{00000000-0005-0000-0000-00000B2C0000}"/>
    <cellStyle name="Feeder Field 6 2 32 2 4" xfId="16869" xr:uid="{00000000-0005-0000-0000-00000C2C0000}"/>
    <cellStyle name="Feeder Field 6 2 32 3" xfId="16870" xr:uid="{00000000-0005-0000-0000-00000D2C0000}"/>
    <cellStyle name="Feeder Field 6 2 32 4" xfId="16871" xr:uid="{00000000-0005-0000-0000-00000E2C0000}"/>
    <cellStyle name="Feeder Field 6 2 33" xfId="1734" xr:uid="{00000000-0005-0000-0000-00000F2C0000}"/>
    <cellStyle name="Feeder Field 6 2 33 2" xfId="16872" xr:uid="{00000000-0005-0000-0000-0000102C0000}"/>
    <cellStyle name="Feeder Field 6 2 33 2 2" xfId="16873" xr:uid="{00000000-0005-0000-0000-0000112C0000}"/>
    <cellStyle name="Feeder Field 6 2 33 2 3" xfId="16874" xr:uid="{00000000-0005-0000-0000-0000122C0000}"/>
    <cellStyle name="Feeder Field 6 2 33 2 4" xfId="16875" xr:uid="{00000000-0005-0000-0000-0000132C0000}"/>
    <cellStyle name="Feeder Field 6 2 33 3" xfId="16876" xr:uid="{00000000-0005-0000-0000-0000142C0000}"/>
    <cellStyle name="Feeder Field 6 2 33 4" xfId="16877" xr:uid="{00000000-0005-0000-0000-0000152C0000}"/>
    <cellStyle name="Feeder Field 6 2 34" xfId="1735" xr:uid="{00000000-0005-0000-0000-0000162C0000}"/>
    <cellStyle name="Feeder Field 6 2 34 2" xfId="16878" xr:uid="{00000000-0005-0000-0000-0000172C0000}"/>
    <cellStyle name="Feeder Field 6 2 34 2 2" xfId="16879" xr:uid="{00000000-0005-0000-0000-0000182C0000}"/>
    <cellStyle name="Feeder Field 6 2 34 2 3" xfId="16880" xr:uid="{00000000-0005-0000-0000-0000192C0000}"/>
    <cellStyle name="Feeder Field 6 2 34 2 4" xfId="16881" xr:uid="{00000000-0005-0000-0000-00001A2C0000}"/>
    <cellStyle name="Feeder Field 6 2 34 3" xfId="16882" xr:uid="{00000000-0005-0000-0000-00001B2C0000}"/>
    <cellStyle name="Feeder Field 6 2 34 4" xfId="16883" xr:uid="{00000000-0005-0000-0000-00001C2C0000}"/>
    <cellStyle name="Feeder Field 6 2 35" xfId="1736" xr:uid="{00000000-0005-0000-0000-00001D2C0000}"/>
    <cellStyle name="Feeder Field 6 2 35 2" xfId="16884" xr:uid="{00000000-0005-0000-0000-00001E2C0000}"/>
    <cellStyle name="Feeder Field 6 2 35 2 2" xfId="16885" xr:uid="{00000000-0005-0000-0000-00001F2C0000}"/>
    <cellStyle name="Feeder Field 6 2 35 2 3" xfId="16886" xr:uid="{00000000-0005-0000-0000-0000202C0000}"/>
    <cellStyle name="Feeder Field 6 2 35 2 4" xfId="16887" xr:uid="{00000000-0005-0000-0000-0000212C0000}"/>
    <cellStyle name="Feeder Field 6 2 35 3" xfId="16888" xr:uid="{00000000-0005-0000-0000-0000222C0000}"/>
    <cellStyle name="Feeder Field 6 2 35 4" xfId="16889" xr:uid="{00000000-0005-0000-0000-0000232C0000}"/>
    <cellStyle name="Feeder Field 6 2 36" xfId="1737" xr:uid="{00000000-0005-0000-0000-0000242C0000}"/>
    <cellStyle name="Feeder Field 6 2 36 2" xfId="16890" xr:uid="{00000000-0005-0000-0000-0000252C0000}"/>
    <cellStyle name="Feeder Field 6 2 36 2 2" xfId="16891" xr:uid="{00000000-0005-0000-0000-0000262C0000}"/>
    <cellStyle name="Feeder Field 6 2 36 2 3" xfId="16892" xr:uid="{00000000-0005-0000-0000-0000272C0000}"/>
    <cellStyle name="Feeder Field 6 2 36 2 4" xfId="16893" xr:uid="{00000000-0005-0000-0000-0000282C0000}"/>
    <cellStyle name="Feeder Field 6 2 36 3" xfId="16894" xr:uid="{00000000-0005-0000-0000-0000292C0000}"/>
    <cellStyle name="Feeder Field 6 2 36 4" xfId="16895" xr:uid="{00000000-0005-0000-0000-00002A2C0000}"/>
    <cellStyle name="Feeder Field 6 2 37" xfId="1738" xr:uid="{00000000-0005-0000-0000-00002B2C0000}"/>
    <cellStyle name="Feeder Field 6 2 37 2" xfId="16896" xr:uid="{00000000-0005-0000-0000-00002C2C0000}"/>
    <cellStyle name="Feeder Field 6 2 37 2 2" xfId="16897" xr:uid="{00000000-0005-0000-0000-00002D2C0000}"/>
    <cellStyle name="Feeder Field 6 2 37 2 3" xfId="16898" xr:uid="{00000000-0005-0000-0000-00002E2C0000}"/>
    <cellStyle name="Feeder Field 6 2 37 2 4" xfId="16899" xr:uid="{00000000-0005-0000-0000-00002F2C0000}"/>
    <cellStyle name="Feeder Field 6 2 37 3" xfId="16900" xr:uid="{00000000-0005-0000-0000-0000302C0000}"/>
    <cellStyle name="Feeder Field 6 2 37 4" xfId="16901" xr:uid="{00000000-0005-0000-0000-0000312C0000}"/>
    <cellStyle name="Feeder Field 6 2 38" xfId="1739" xr:uid="{00000000-0005-0000-0000-0000322C0000}"/>
    <cellStyle name="Feeder Field 6 2 38 2" xfId="16902" xr:uid="{00000000-0005-0000-0000-0000332C0000}"/>
    <cellStyle name="Feeder Field 6 2 38 2 2" xfId="16903" xr:uid="{00000000-0005-0000-0000-0000342C0000}"/>
    <cellStyle name="Feeder Field 6 2 38 2 3" xfId="16904" xr:uid="{00000000-0005-0000-0000-0000352C0000}"/>
    <cellStyle name="Feeder Field 6 2 38 2 4" xfId="16905" xr:uid="{00000000-0005-0000-0000-0000362C0000}"/>
    <cellStyle name="Feeder Field 6 2 38 3" xfId="16906" xr:uid="{00000000-0005-0000-0000-0000372C0000}"/>
    <cellStyle name="Feeder Field 6 2 38 4" xfId="16907" xr:uid="{00000000-0005-0000-0000-0000382C0000}"/>
    <cellStyle name="Feeder Field 6 2 39" xfId="1740" xr:uid="{00000000-0005-0000-0000-0000392C0000}"/>
    <cellStyle name="Feeder Field 6 2 39 2" xfId="16908" xr:uid="{00000000-0005-0000-0000-00003A2C0000}"/>
    <cellStyle name="Feeder Field 6 2 39 2 2" xfId="16909" xr:uid="{00000000-0005-0000-0000-00003B2C0000}"/>
    <cellStyle name="Feeder Field 6 2 39 2 3" xfId="16910" xr:uid="{00000000-0005-0000-0000-00003C2C0000}"/>
    <cellStyle name="Feeder Field 6 2 39 2 4" xfId="16911" xr:uid="{00000000-0005-0000-0000-00003D2C0000}"/>
    <cellStyle name="Feeder Field 6 2 39 3" xfId="16912" xr:uid="{00000000-0005-0000-0000-00003E2C0000}"/>
    <cellStyle name="Feeder Field 6 2 39 4" xfId="16913" xr:uid="{00000000-0005-0000-0000-00003F2C0000}"/>
    <cellStyle name="Feeder Field 6 2 4" xfId="1741" xr:uid="{00000000-0005-0000-0000-0000402C0000}"/>
    <cellStyle name="Feeder Field 6 2 4 2" xfId="16914" xr:uid="{00000000-0005-0000-0000-0000412C0000}"/>
    <cellStyle name="Feeder Field 6 2 4 2 2" xfId="16915" xr:uid="{00000000-0005-0000-0000-0000422C0000}"/>
    <cellStyle name="Feeder Field 6 2 4 2 3" xfId="16916" xr:uid="{00000000-0005-0000-0000-0000432C0000}"/>
    <cellStyle name="Feeder Field 6 2 4 2 4" xfId="16917" xr:uid="{00000000-0005-0000-0000-0000442C0000}"/>
    <cellStyle name="Feeder Field 6 2 4 3" xfId="16918" xr:uid="{00000000-0005-0000-0000-0000452C0000}"/>
    <cellStyle name="Feeder Field 6 2 4 4" xfId="16919" xr:uid="{00000000-0005-0000-0000-0000462C0000}"/>
    <cellStyle name="Feeder Field 6 2 40" xfId="1742" xr:uid="{00000000-0005-0000-0000-0000472C0000}"/>
    <cellStyle name="Feeder Field 6 2 40 2" xfId="16920" xr:uid="{00000000-0005-0000-0000-0000482C0000}"/>
    <cellStyle name="Feeder Field 6 2 40 2 2" xfId="16921" xr:uid="{00000000-0005-0000-0000-0000492C0000}"/>
    <cellStyle name="Feeder Field 6 2 40 2 3" xfId="16922" xr:uid="{00000000-0005-0000-0000-00004A2C0000}"/>
    <cellStyle name="Feeder Field 6 2 40 2 4" xfId="16923" xr:uid="{00000000-0005-0000-0000-00004B2C0000}"/>
    <cellStyle name="Feeder Field 6 2 40 3" xfId="16924" xr:uid="{00000000-0005-0000-0000-00004C2C0000}"/>
    <cellStyle name="Feeder Field 6 2 40 4" xfId="16925" xr:uid="{00000000-0005-0000-0000-00004D2C0000}"/>
    <cellStyle name="Feeder Field 6 2 41" xfId="1743" xr:uid="{00000000-0005-0000-0000-00004E2C0000}"/>
    <cellStyle name="Feeder Field 6 2 41 2" xfId="16926" xr:uid="{00000000-0005-0000-0000-00004F2C0000}"/>
    <cellStyle name="Feeder Field 6 2 41 2 2" xfId="16927" xr:uid="{00000000-0005-0000-0000-0000502C0000}"/>
    <cellStyle name="Feeder Field 6 2 41 2 3" xfId="16928" xr:uid="{00000000-0005-0000-0000-0000512C0000}"/>
    <cellStyle name="Feeder Field 6 2 41 2 4" xfId="16929" xr:uid="{00000000-0005-0000-0000-0000522C0000}"/>
    <cellStyle name="Feeder Field 6 2 41 3" xfId="16930" xr:uid="{00000000-0005-0000-0000-0000532C0000}"/>
    <cellStyle name="Feeder Field 6 2 41 4" xfId="16931" xr:uid="{00000000-0005-0000-0000-0000542C0000}"/>
    <cellStyle name="Feeder Field 6 2 42" xfId="1744" xr:uid="{00000000-0005-0000-0000-0000552C0000}"/>
    <cellStyle name="Feeder Field 6 2 42 2" xfId="16932" xr:uid="{00000000-0005-0000-0000-0000562C0000}"/>
    <cellStyle name="Feeder Field 6 2 42 2 2" xfId="16933" xr:uid="{00000000-0005-0000-0000-0000572C0000}"/>
    <cellStyle name="Feeder Field 6 2 42 2 3" xfId="16934" xr:uid="{00000000-0005-0000-0000-0000582C0000}"/>
    <cellStyle name="Feeder Field 6 2 42 2 4" xfId="16935" xr:uid="{00000000-0005-0000-0000-0000592C0000}"/>
    <cellStyle name="Feeder Field 6 2 42 3" xfId="16936" xr:uid="{00000000-0005-0000-0000-00005A2C0000}"/>
    <cellStyle name="Feeder Field 6 2 42 4" xfId="16937" xr:uid="{00000000-0005-0000-0000-00005B2C0000}"/>
    <cellStyle name="Feeder Field 6 2 43" xfId="1745" xr:uid="{00000000-0005-0000-0000-00005C2C0000}"/>
    <cellStyle name="Feeder Field 6 2 43 2" xfId="16938" xr:uid="{00000000-0005-0000-0000-00005D2C0000}"/>
    <cellStyle name="Feeder Field 6 2 43 2 2" xfId="16939" xr:uid="{00000000-0005-0000-0000-00005E2C0000}"/>
    <cellStyle name="Feeder Field 6 2 43 2 3" xfId="16940" xr:uid="{00000000-0005-0000-0000-00005F2C0000}"/>
    <cellStyle name="Feeder Field 6 2 43 2 4" xfId="16941" xr:uid="{00000000-0005-0000-0000-0000602C0000}"/>
    <cellStyle name="Feeder Field 6 2 43 3" xfId="16942" xr:uid="{00000000-0005-0000-0000-0000612C0000}"/>
    <cellStyle name="Feeder Field 6 2 43 4" xfId="16943" xr:uid="{00000000-0005-0000-0000-0000622C0000}"/>
    <cellStyle name="Feeder Field 6 2 44" xfId="1746" xr:uid="{00000000-0005-0000-0000-0000632C0000}"/>
    <cellStyle name="Feeder Field 6 2 44 2" xfId="16944" xr:uid="{00000000-0005-0000-0000-0000642C0000}"/>
    <cellStyle name="Feeder Field 6 2 44 2 2" xfId="16945" xr:uid="{00000000-0005-0000-0000-0000652C0000}"/>
    <cellStyle name="Feeder Field 6 2 44 2 3" xfId="16946" xr:uid="{00000000-0005-0000-0000-0000662C0000}"/>
    <cellStyle name="Feeder Field 6 2 44 2 4" xfId="16947" xr:uid="{00000000-0005-0000-0000-0000672C0000}"/>
    <cellStyle name="Feeder Field 6 2 44 3" xfId="16948" xr:uid="{00000000-0005-0000-0000-0000682C0000}"/>
    <cellStyle name="Feeder Field 6 2 44 4" xfId="16949" xr:uid="{00000000-0005-0000-0000-0000692C0000}"/>
    <cellStyle name="Feeder Field 6 2 45" xfId="16950" xr:uid="{00000000-0005-0000-0000-00006A2C0000}"/>
    <cellStyle name="Feeder Field 6 2 45 2" xfId="16951" xr:uid="{00000000-0005-0000-0000-00006B2C0000}"/>
    <cellStyle name="Feeder Field 6 2 45 3" xfId="16952" xr:uid="{00000000-0005-0000-0000-00006C2C0000}"/>
    <cellStyle name="Feeder Field 6 2 45 4" xfId="16953" xr:uid="{00000000-0005-0000-0000-00006D2C0000}"/>
    <cellStyle name="Feeder Field 6 2 46" xfId="16954" xr:uid="{00000000-0005-0000-0000-00006E2C0000}"/>
    <cellStyle name="Feeder Field 6 2 46 2" xfId="16955" xr:uid="{00000000-0005-0000-0000-00006F2C0000}"/>
    <cellStyle name="Feeder Field 6 2 46 3" xfId="16956" xr:uid="{00000000-0005-0000-0000-0000702C0000}"/>
    <cellStyle name="Feeder Field 6 2 46 4" xfId="16957" xr:uid="{00000000-0005-0000-0000-0000712C0000}"/>
    <cellStyle name="Feeder Field 6 2 47" xfId="16958" xr:uid="{00000000-0005-0000-0000-0000722C0000}"/>
    <cellStyle name="Feeder Field 6 2 48" xfId="16959" xr:uid="{00000000-0005-0000-0000-0000732C0000}"/>
    <cellStyle name="Feeder Field 6 2 5" xfId="1747" xr:uid="{00000000-0005-0000-0000-0000742C0000}"/>
    <cellStyle name="Feeder Field 6 2 5 2" xfId="16960" xr:uid="{00000000-0005-0000-0000-0000752C0000}"/>
    <cellStyle name="Feeder Field 6 2 5 2 2" xfId="16961" xr:uid="{00000000-0005-0000-0000-0000762C0000}"/>
    <cellStyle name="Feeder Field 6 2 5 2 3" xfId="16962" xr:uid="{00000000-0005-0000-0000-0000772C0000}"/>
    <cellStyle name="Feeder Field 6 2 5 2 4" xfId="16963" xr:uid="{00000000-0005-0000-0000-0000782C0000}"/>
    <cellStyle name="Feeder Field 6 2 5 3" xfId="16964" xr:uid="{00000000-0005-0000-0000-0000792C0000}"/>
    <cellStyle name="Feeder Field 6 2 5 4" xfId="16965" xr:uid="{00000000-0005-0000-0000-00007A2C0000}"/>
    <cellStyle name="Feeder Field 6 2 6" xfId="1748" xr:uid="{00000000-0005-0000-0000-00007B2C0000}"/>
    <cellStyle name="Feeder Field 6 2 6 2" xfId="16966" xr:uid="{00000000-0005-0000-0000-00007C2C0000}"/>
    <cellStyle name="Feeder Field 6 2 6 2 2" xfId="16967" xr:uid="{00000000-0005-0000-0000-00007D2C0000}"/>
    <cellStyle name="Feeder Field 6 2 6 2 3" xfId="16968" xr:uid="{00000000-0005-0000-0000-00007E2C0000}"/>
    <cellStyle name="Feeder Field 6 2 6 2 4" xfId="16969" xr:uid="{00000000-0005-0000-0000-00007F2C0000}"/>
    <cellStyle name="Feeder Field 6 2 6 3" xfId="16970" xr:uid="{00000000-0005-0000-0000-0000802C0000}"/>
    <cellStyle name="Feeder Field 6 2 6 4" xfId="16971" xr:uid="{00000000-0005-0000-0000-0000812C0000}"/>
    <cellStyle name="Feeder Field 6 2 7" xfId="1749" xr:uid="{00000000-0005-0000-0000-0000822C0000}"/>
    <cellStyle name="Feeder Field 6 2 7 2" xfId="16972" xr:uid="{00000000-0005-0000-0000-0000832C0000}"/>
    <cellStyle name="Feeder Field 6 2 7 2 2" xfId="16973" xr:uid="{00000000-0005-0000-0000-0000842C0000}"/>
    <cellStyle name="Feeder Field 6 2 7 2 3" xfId="16974" xr:uid="{00000000-0005-0000-0000-0000852C0000}"/>
    <cellStyle name="Feeder Field 6 2 7 2 4" xfId="16975" xr:uid="{00000000-0005-0000-0000-0000862C0000}"/>
    <cellStyle name="Feeder Field 6 2 7 3" xfId="16976" xr:uid="{00000000-0005-0000-0000-0000872C0000}"/>
    <cellStyle name="Feeder Field 6 2 7 4" xfId="16977" xr:uid="{00000000-0005-0000-0000-0000882C0000}"/>
    <cellStyle name="Feeder Field 6 2 8" xfId="1750" xr:uid="{00000000-0005-0000-0000-0000892C0000}"/>
    <cellStyle name="Feeder Field 6 2 8 2" xfId="16978" xr:uid="{00000000-0005-0000-0000-00008A2C0000}"/>
    <cellStyle name="Feeder Field 6 2 8 2 2" xfId="16979" xr:uid="{00000000-0005-0000-0000-00008B2C0000}"/>
    <cellStyle name="Feeder Field 6 2 8 2 3" xfId="16980" xr:uid="{00000000-0005-0000-0000-00008C2C0000}"/>
    <cellStyle name="Feeder Field 6 2 8 2 4" xfId="16981" xr:uid="{00000000-0005-0000-0000-00008D2C0000}"/>
    <cellStyle name="Feeder Field 6 2 8 3" xfId="16982" xr:uid="{00000000-0005-0000-0000-00008E2C0000}"/>
    <cellStyle name="Feeder Field 6 2 8 4" xfId="16983" xr:uid="{00000000-0005-0000-0000-00008F2C0000}"/>
    <cellStyle name="Feeder Field 6 2 9" xfId="1751" xr:uid="{00000000-0005-0000-0000-0000902C0000}"/>
    <cellStyle name="Feeder Field 6 2 9 2" xfId="16984" xr:uid="{00000000-0005-0000-0000-0000912C0000}"/>
    <cellStyle name="Feeder Field 6 2 9 2 2" xfId="16985" xr:uid="{00000000-0005-0000-0000-0000922C0000}"/>
    <cellStyle name="Feeder Field 6 2 9 2 3" xfId="16986" xr:uid="{00000000-0005-0000-0000-0000932C0000}"/>
    <cellStyle name="Feeder Field 6 2 9 2 4" xfId="16987" xr:uid="{00000000-0005-0000-0000-0000942C0000}"/>
    <cellStyle name="Feeder Field 6 2 9 3" xfId="16988" xr:uid="{00000000-0005-0000-0000-0000952C0000}"/>
    <cellStyle name="Feeder Field 6 2 9 4" xfId="16989" xr:uid="{00000000-0005-0000-0000-0000962C0000}"/>
    <cellStyle name="Feeder Field 6 20" xfId="1752" xr:uid="{00000000-0005-0000-0000-0000972C0000}"/>
    <cellStyle name="Feeder Field 6 20 2" xfId="16990" xr:uid="{00000000-0005-0000-0000-0000982C0000}"/>
    <cellStyle name="Feeder Field 6 20 2 2" xfId="16991" xr:uid="{00000000-0005-0000-0000-0000992C0000}"/>
    <cellStyle name="Feeder Field 6 20 2 3" xfId="16992" xr:uid="{00000000-0005-0000-0000-00009A2C0000}"/>
    <cellStyle name="Feeder Field 6 20 2 4" xfId="16993" xr:uid="{00000000-0005-0000-0000-00009B2C0000}"/>
    <cellStyle name="Feeder Field 6 20 3" xfId="16994" xr:uid="{00000000-0005-0000-0000-00009C2C0000}"/>
    <cellStyle name="Feeder Field 6 20 4" xfId="16995" xr:uid="{00000000-0005-0000-0000-00009D2C0000}"/>
    <cellStyle name="Feeder Field 6 21" xfId="1753" xr:uid="{00000000-0005-0000-0000-00009E2C0000}"/>
    <cellStyle name="Feeder Field 6 21 2" xfId="16996" xr:uid="{00000000-0005-0000-0000-00009F2C0000}"/>
    <cellStyle name="Feeder Field 6 21 2 2" xfId="16997" xr:uid="{00000000-0005-0000-0000-0000A02C0000}"/>
    <cellStyle name="Feeder Field 6 21 2 3" xfId="16998" xr:uid="{00000000-0005-0000-0000-0000A12C0000}"/>
    <cellStyle name="Feeder Field 6 21 2 4" xfId="16999" xr:uid="{00000000-0005-0000-0000-0000A22C0000}"/>
    <cellStyle name="Feeder Field 6 21 3" xfId="17000" xr:uid="{00000000-0005-0000-0000-0000A32C0000}"/>
    <cellStyle name="Feeder Field 6 21 4" xfId="17001" xr:uid="{00000000-0005-0000-0000-0000A42C0000}"/>
    <cellStyle name="Feeder Field 6 22" xfId="1754" xr:uid="{00000000-0005-0000-0000-0000A52C0000}"/>
    <cellStyle name="Feeder Field 6 22 2" xfId="17002" xr:uid="{00000000-0005-0000-0000-0000A62C0000}"/>
    <cellStyle name="Feeder Field 6 22 2 2" xfId="17003" xr:uid="{00000000-0005-0000-0000-0000A72C0000}"/>
    <cellStyle name="Feeder Field 6 22 2 3" xfId="17004" xr:uid="{00000000-0005-0000-0000-0000A82C0000}"/>
    <cellStyle name="Feeder Field 6 22 2 4" xfId="17005" xr:uid="{00000000-0005-0000-0000-0000A92C0000}"/>
    <cellStyle name="Feeder Field 6 22 3" xfId="17006" xr:uid="{00000000-0005-0000-0000-0000AA2C0000}"/>
    <cellStyle name="Feeder Field 6 22 4" xfId="17007" xr:uid="{00000000-0005-0000-0000-0000AB2C0000}"/>
    <cellStyle name="Feeder Field 6 23" xfId="1755" xr:uid="{00000000-0005-0000-0000-0000AC2C0000}"/>
    <cellStyle name="Feeder Field 6 23 2" xfId="17008" xr:uid="{00000000-0005-0000-0000-0000AD2C0000}"/>
    <cellStyle name="Feeder Field 6 23 2 2" xfId="17009" xr:uid="{00000000-0005-0000-0000-0000AE2C0000}"/>
    <cellStyle name="Feeder Field 6 23 2 3" xfId="17010" xr:uid="{00000000-0005-0000-0000-0000AF2C0000}"/>
    <cellStyle name="Feeder Field 6 23 2 4" xfId="17011" xr:uid="{00000000-0005-0000-0000-0000B02C0000}"/>
    <cellStyle name="Feeder Field 6 23 3" xfId="17012" xr:uid="{00000000-0005-0000-0000-0000B12C0000}"/>
    <cellStyle name="Feeder Field 6 23 4" xfId="17013" xr:uid="{00000000-0005-0000-0000-0000B22C0000}"/>
    <cellStyle name="Feeder Field 6 24" xfId="1756" xr:uid="{00000000-0005-0000-0000-0000B32C0000}"/>
    <cellStyle name="Feeder Field 6 24 2" xfId="17014" xr:uid="{00000000-0005-0000-0000-0000B42C0000}"/>
    <cellStyle name="Feeder Field 6 24 2 2" xfId="17015" xr:uid="{00000000-0005-0000-0000-0000B52C0000}"/>
    <cellStyle name="Feeder Field 6 24 2 3" xfId="17016" xr:uid="{00000000-0005-0000-0000-0000B62C0000}"/>
    <cellStyle name="Feeder Field 6 24 2 4" xfId="17017" xr:uid="{00000000-0005-0000-0000-0000B72C0000}"/>
    <cellStyle name="Feeder Field 6 24 3" xfId="17018" xr:uid="{00000000-0005-0000-0000-0000B82C0000}"/>
    <cellStyle name="Feeder Field 6 24 4" xfId="17019" xr:uid="{00000000-0005-0000-0000-0000B92C0000}"/>
    <cellStyle name="Feeder Field 6 25" xfId="1757" xr:uid="{00000000-0005-0000-0000-0000BA2C0000}"/>
    <cellStyle name="Feeder Field 6 25 2" xfId="17020" xr:uid="{00000000-0005-0000-0000-0000BB2C0000}"/>
    <cellStyle name="Feeder Field 6 25 2 2" xfId="17021" xr:uid="{00000000-0005-0000-0000-0000BC2C0000}"/>
    <cellStyle name="Feeder Field 6 25 2 3" xfId="17022" xr:uid="{00000000-0005-0000-0000-0000BD2C0000}"/>
    <cellStyle name="Feeder Field 6 25 2 4" xfId="17023" xr:uid="{00000000-0005-0000-0000-0000BE2C0000}"/>
    <cellStyle name="Feeder Field 6 25 3" xfId="17024" xr:uid="{00000000-0005-0000-0000-0000BF2C0000}"/>
    <cellStyle name="Feeder Field 6 25 4" xfId="17025" xr:uid="{00000000-0005-0000-0000-0000C02C0000}"/>
    <cellStyle name="Feeder Field 6 26" xfId="1758" xr:uid="{00000000-0005-0000-0000-0000C12C0000}"/>
    <cellStyle name="Feeder Field 6 26 2" xfId="17026" xr:uid="{00000000-0005-0000-0000-0000C22C0000}"/>
    <cellStyle name="Feeder Field 6 26 2 2" xfId="17027" xr:uid="{00000000-0005-0000-0000-0000C32C0000}"/>
    <cellStyle name="Feeder Field 6 26 2 3" xfId="17028" xr:uid="{00000000-0005-0000-0000-0000C42C0000}"/>
    <cellStyle name="Feeder Field 6 26 2 4" xfId="17029" xr:uid="{00000000-0005-0000-0000-0000C52C0000}"/>
    <cellStyle name="Feeder Field 6 26 3" xfId="17030" xr:uid="{00000000-0005-0000-0000-0000C62C0000}"/>
    <cellStyle name="Feeder Field 6 26 4" xfId="17031" xr:uid="{00000000-0005-0000-0000-0000C72C0000}"/>
    <cellStyle name="Feeder Field 6 27" xfId="1759" xr:uid="{00000000-0005-0000-0000-0000C82C0000}"/>
    <cellStyle name="Feeder Field 6 27 2" xfId="17032" xr:uid="{00000000-0005-0000-0000-0000C92C0000}"/>
    <cellStyle name="Feeder Field 6 27 2 2" xfId="17033" xr:uid="{00000000-0005-0000-0000-0000CA2C0000}"/>
    <cellStyle name="Feeder Field 6 27 2 3" xfId="17034" xr:uid="{00000000-0005-0000-0000-0000CB2C0000}"/>
    <cellStyle name="Feeder Field 6 27 2 4" xfId="17035" xr:uid="{00000000-0005-0000-0000-0000CC2C0000}"/>
    <cellStyle name="Feeder Field 6 27 3" xfId="17036" xr:uid="{00000000-0005-0000-0000-0000CD2C0000}"/>
    <cellStyle name="Feeder Field 6 27 4" xfId="17037" xr:uid="{00000000-0005-0000-0000-0000CE2C0000}"/>
    <cellStyle name="Feeder Field 6 28" xfId="1760" xr:uid="{00000000-0005-0000-0000-0000CF2C0000}"/>
    <cellStyle name="Feeder Field 6 28 2" xfId="17038" xr:uid="{00000000-0005-0000-0000-0000D02C0000}"/>
    <cellStyle name="Feeder Field 6 28 2 2" xfId="17039" xr:uid="{00000000-0005-0000-0000-0000D12C0000}"/>
    <cellStyle name="Feeder Field 6 28 2 3" xfId="17040" xr:uid="{00000000-0005-0000-0000-0000D22C0000}"/>
    <cellStyle name="Feeder Field 6 28 2 4" xfId="17041" xr:uid="{00000000-0005-0000-0000-0000D32C0000}"/>
    <cellStyle name="Feeder Field 6 28 3" xfId="17042" xr:uid="{00000000-0005-0000-0000-0000D42C0000}"/>
    <cellStyle name="Feeder Field 6 28 4" xfId="17043" xr:uid="{00000000-0005-0000-0000-0000D52C0000}"/>
    <cellStyle name="Feeder Field 6 29" xfId="1761" xr:uid="{00000000-0005-0000-0000-0000D62C0000}"/>
    <cellStyle name="Feeder Field 6 29 2" xfId="17044" xr:uid="{00000000-0005-0000-0000-0000D72C0000}"/>
    <cellStyle name="Feeder Field 6 29 2 2" xfId="17045" xr:uid="{00000000-0005-0000-0000-0000D82C0000}"/>
    <cellStyle name="Feeder Field 6 29 2 3" xfId="17046" xr:uid="{00000000-0005-0000-0000-0000D92C0000}"/>
    <cellStyle name="Feeder Field 6 29 2 4" xfId="17047" xr:uid="{00000000-0005-0000-0000-0000DA2C0000}"/>
    <cellStyle name="Feeder Field 6 29 3" xfId="17048" xr:uid="{00000000-0005-0000-0000-0000DB2C0000}"/>
    <cellStyle name="Feeder Field 6 29 4" xfId="17049" xr:uid="{00000000-0005-0000-0000-0000DC2C0000}"/>
    <cellStyle name="Feeder Field 6 3" xfId="1762" xr:uid="{00000000-0005-0000-0000-0000DD2C0000}"/>
    <cellStyle name="Feeder Field 6 3 2" xfId="17050" xr:uid="{00000000-0005-0000-0000-0000DE2C0000}"/>
    <cellStyle name="Feeder Field 6 3 2 2" xfId="17051" xr:uid="{00000000-0005-0000-0000-0000DF2C0000}"/>
    <cellStyle name="Feeder Field 6 3 2 3" xfId="17052" xr:uid="{00000000-0005-0000-0000-0000E02C0000}"/>
    <cellStyle name="Feeder Field 6 3 2 4" xfId="17053" xr:uid="{00000000-0005-0000-0000-0000E12C0000}"/>
    <cellStyle name="Feeder Field 6 3 3" xfId="17054" xr:uid="{00000000-0005-0000-0000-0000E22C0000}"/>
    <cellStyle name="Feeder Field 6 3 4" xfId="17055" xr:uid="{00000000-0005-0000-0000-0000E32C0000}"/>
    <cellStyle name="Feeder Field 6 30" xfId="1763" xr:uid="{00000000-0005-0000-0000-0000E42C0000}"/>
    <cellStyle name="Feeder Field 6 30 2" xfId="17056" xr:uid="{00000000-0005-0000-0000-0000E52C0000}"/>
    <cellStyle name="Feeder Field 6 30 2 2" xfId="17057" xr:uid="{00000000-0005-0000-0000-0000E62C0000}"/>
    <cellStyle name="Feeder Field 6 30 2 3" xfId="17058" xr:uid="{00000000-0005-0000-0000-0000E72C0000}"/>
    <cellStyle name="Feeder Field 6 30 2 4" xfId="17059" xr:uid="{00000000-0005-0000-0000-0000E82C0000}"/>
    <cellStyle name="Feeder Field 6 30 3" xfId="17060" xr:uid="{00000000-0005-0000-0000-0000E92C0000}"/>
    <cellStyle name="Feeder Field 6 30 4" xfId="17061" xr:uid="{00000000-0005-0000-0000-0000EA2C0000}"/>
    <cellStyle name="Feeder Field 6 31" xfId="1764" xr:uid="{00000000-0005-0000-0000-0000EB2C0000}"/>
    <cellStyle name="Feeder Field 6 31 2" xfId="17062" xr:uid="{00000000-0005-0000-0000-0000EC2C0000}"/>
    <cellStyle name="Feeder Field 6 31 2 2" xfId="17063" xr:uid="{00000000-0005-0000-0000-0000ED2C0000}"/>
    <cellStyle name="Feeder Field 6 31 2 3" xfId="17064" xr:uid="{00000000-0005-0000-0000-0000EE2C0000}"/>
    <cellStyle name="Feeder Field 6 31 2 4" xfId="17065" xr:uid="{00000000-0005-0000-0000-0000EF2C0000}"/>
    <cellStyle name="Feeder Field 6 31 3" xfId="17066" xr:uid="{00000000-0005-0000-0000-0000F02C0000}"/>
    <cellStyle name="Feeder Field 6 31 4" xfId="17067" xr:uid="{00000000-0005-0000-0000-0000F12C0000}"/>
    <cellStyle name="Feeder Field 6 32" xfId="1765" xr:uid="{00000000-0005-0000-0000-0000F22C0000}"/>
    <cellStyle name="Feeder Field 6 32 2" xfId="17068" xr:uid="{00000000-0005-0000-0000-0000F32C0000}"/>
    <cellStyle name="Feeder Field 6 32 2 2" xfId="17069" xr:uid="{00000000-0005-0000-0000-0000F42C0000}"/>
    <cellStyle name="Feeder Field 6 32 2 3" xfId="17070" xr:uid="{00000000-0005-0000-0000-0000F52C0000}"/>
    <cellStyle name="Feeder Field 6 32 2 4" xfId="17071" xr:uid="{00000000-0005-0000-0000-0000F62C0000}"/>
    <cellStyle name="Feeder Field 6 32 3" xfId="17072" xr:uid="{00000000-0005-0000-0000-0000F72C0000}"/>
    <cellStyle name="Feeder Field 6 32 4" xfId="17073" xr:uid="{00000000-0005-0000-0000-0000F82C0000}"/>
    <cellStyle name="Feeder Field 6 33" xfId="1766" xr:uid="{00000000-0005-0000-0000-0000F92C0000}"/>
    <cellStyle name="Feeder Field 6 33 2" xfId="17074" xr:uid="{00000000-0005-0000-0000-0000FA2C0000}"/>
    <cellStyle name="Feeder Field 6 33 2 2" xfId="17075" xr:uid="{00000000-0005-0000-0000-0000FB2C0000}"/>
    <cellStyle name="Feeder Field 6 33 2 3" xfId="17076" xr:uid="{00000000-0005-0000-0000-0000FC2C0000}"/>
    <cellStyle name="Feeder Field 6 33 2 4" xfId="17077" xr:uid="{00000000-0005-0000-0000-0000FD2C0000}"/>
    <cellStyle name="Feeder Field 6 33 3" xfId="17078" xr:uid="{00000000-0005-0000-0000-0000FE2C0000}"/>
    <cellStyle name="Feeder Field 6 33 4" xfId="17079" xr:uid="{00000000-0005-0000-0000-0000FF2C0000}"/>
    <cellStyle name="Feeder Field 6 34" xfId="1767" xr:uid="{00000000-0005-0000-0000-0000002D0000}"/>
    <cellStyle name="Feeder Field 6 34 2" xfId="17080" xr:uid="{00000000-0005-0000-0000-0000012D0000}"/>
    <cellStyle name="Feeder Field 6 34 2 2" xfId="17081" xr:uid="{00000000-0005-0000-0000-0000022D0000}"/>
    <cellStyle name="Feeder Field 6 34 2 3" xfId="17082" xr:uid="{00000000-0005-0000-0000-0000032D0000}"/>
    <cellStyle name="Feeder Field 6 34 2 4" xfId="17083" xr:uid="{00000000-0005-0000-0000-0000042D0000}"/>
    <cellStyle name="Feeder Field 6 34 3" xfId="17084" xr:uid="{00000000-0005-0000-0000-0000052D0000}"/>
    <cellStyle name="Feeder Field 6 34 4" xfId="17085" xr:uid="{00000000-0005-0000-0000-0000062D0000}"/>
    <cellStyle name="Feeder Field 6 35" xfId="1768" xr:uid="{00000000-0005-0000-0000-0000072D0000}"/>
    <cellStyle name="Feeder Field 6 35 2" xfId="17086" xr:uid="{00000000-0005-0000-0000-0000082D0000}"/>
    <cellStyle name="Feeder Field 6 35 2 2" xfId="17087" xr:uid="{00000000-0005-0000-0000-0000092D0000}"/>
    <cellStyle name="Feeder Field 6 35 2 3" xfId="17088" xr:uid="{00000000-0005-0000-0000-00000A2D0000}"/>
    <cellStyle name="Feeder Field 6 35 2 4" xfId="17089" xr:uid="{00000000-0005-0000-0000-00000B2D0000}"/>
    <cellStyle name="Feeder Field 6 35 3" xfId="17090" xr:uid="{00000000-0005-0000-0000-00000C2D0000}"/>
    <cellStyle name="Feeder Field 6 35 4" xfId="17091" xr:uid="{00000000-0005-0000-0000-00000D2D0000}"/>
    <cellStyle name="Feeder Field 6 36" xfId="1769" xr:uid="{00000000-0005-0000-0000-00000E2D0000}"/>
    <cellStyle name="Feeder Field 6 36 2" xfId="17092" xr:uid="{00000000-0005-0000-0000-00000F2D0000}"/>
    <cellStyle name="Feeder Field 6 36 2 2" xfId="17093" xr:uid="{00000000-0005-0000-0000-0000102D0000}"/>
    <cellStyle name="Feeder Field 6 36 2 3" xfId="17094" xr:uid="{00000000-0005-0000-0000-0000112D0000}"/>
    <cellStyle name="Feeder Field 6 36 2 4" xfId="17095" xr:uid="{00000000-0005-0000-0000-0000122D0000}"/>
    <cellStyle name="Feeder Field 6 36 3" xfId="17096" xr:uid="{00000000-0005-0000-0000-0000132D0000}"/>
    <cellStyle name="Feeder Field 6 36 4" xfId="17097" xr:uid="{00000000-0005-0000-0000-0000142D0000}"/>
    <cellStyle name="Feeder Field 6 37" xfId="1770" xr:uid="{00000000-0005-0000-0000-0000152D0000}"/>
    <cellStyle name="Feeder Field 6 37 2" xfId="17098" xr:uid="{00000000-0005-0000-0000-0000162D0000}"/>
    <cellStyle name="Feeder Field 6 37 2 2" xfId="17099" xr:uid="{00000000-0005-0000-0000-0000172D0000}"/>
    <cellStyle name="Feeder Field 6 37 2 3" xfId="17100" xr:uid="{00000000-0005-0000-0000-0000182D0000}"/>
    <cellStyle name="Feeder Field 6 37 2 4" xfId="17101" xr:uid="{00000000-0005-0000-0000-0000192D0000}"/>
    <cellStyle name="Feeder Field 6 37 3" xfId="17102" xr:uid="{00000000-0005-0000-0000-00001A2D0000}"/>
    <cellStyle name="Feeder Field 6 37 4" xfId="17103" xr:uid="{00000000-0005-0000-0000-00001B2D0000}"/>
    <cellStyle name="Feeder Field 6 38" xfId="1771" xr:uid="{00000000-0005-0000-0000-00001C2D0000}"/>
    <cellStyle name="Feeder Field 6 38 2" xfId="17104" xr:uid="{00000000-0005-0000-0000-00001D2D0000}"/>
    <cellStyle name="Feeder Field 6 38 2 2" xfId="17105" xr:uid="{00000000-0005-0000-0000-00001E2D0000}"/>
    <cellStyle name="Feeder Field 6 38 2 3" xfId="17106" xr:uid="{00000000-0005-0000-0000-00001F2D0000}"/>
    <cellStyle name="Feeder Field 6 38 2 4" xfId="17107" xr:uid="{00000000-0005-0000-0000-0000202D0000}"/>
    <cellStyle name="Feeder Field 6 38 3" xfId="17108" xr:uid="{00000000-0005-0000-0000-0000212D0000}"/>
    <cellStyle name="Feeder Field 6 38 4" xfId="17109" xr:uid="{00000000-0005-0000-0000-0000222D0000}"/>
    <cellStyle name="Feeder Field 6 39" xfId="1772" xr:uid="{00000000-0005-0000-0000-0000232D0000}"/>
    <cellStyle name="Feeder Field 6 39 2" xfId="17110" xr:uid="{00000000-0005-0000-0000-0000242D0000}"/>
    <cellStyle name="Feeder Field 6 39 2 2" xfId="17111" xr:uid="{00000000-0005-0000-0000-0000252D0000}"/>
    <cellStyle name="Feeder Field 6 39 2 3" xfId="17112" xr:uid="{00000000-0005-0000-0000-0000262D0000}"/>
    <cellStyle name="Feeder Field 6 39 2 4" xfId="17113" xr:uid="{00000000-0005-0000-0000-0000272D0000}"/>
    <cellStyle name="Feeder Field 6 39 3" xfId="17114" xr:uid="{00000000-0005-0000-0000-0000282D0000}"/>
    <cellStyle name="Feeder Field 6 39 4" xfId="17115" xr:uid="{00000000-0005-0000-0000-0000292D0000}"/>
    <cellStyle name="Feeder Field 6 4" xfId="1773" xr:uid="{00000000-0005-0000-0000-00002A2D0000}"/>
    <cellStyle name="Feeder Field 6 4 2" xfId="17116" xr:uid="{00000000-0005-0000-0000-00002B2D0000}"/>
    <cellStyle name="Feeder Field 6 4 2 2" xfId="17117" xr:uid="{00000000-0005-0000-0000-00002C2D0000}"/>
    <cellStyle name="Feeder Field 6 4 2 3" xfId="17118" xr:uid="{00000000-0005-0000-0000-00002D2D0000}"/>
    <cellStyle name="Feeder Field 6 4 2 4" xfId="17119" xr:uid="{00000000-0005-0000-0000-00002E2D0000}"/>
    <cellStyle name="Feeder Field 6 4 3" xfId="17120" xr:uid="{00000000-0005-0000-0000-00002F2D0000}"/>
    <cellStyle name="Feeder Field 6 4 4" xfId="17121" xr:uid="{00000000-0005-0000-0000-0000302D0000}"/>
    <cellStyle name="Feeder Field 6 40" xfId="1774" xr:uid="{00000000-0005-0000-0000-0000312D0000}"/>
    <cellStyle name="Feeder Field 6 40 2" xfId="17122" xr:uid="{00000000-0005-0000-0000-0000322D0000}"/>
    <cellStyle name="Feeder Field 6 40 2 2" xfId="17123" xr:uid="{00000000-0005-0000-0000-0000332D0000}"/>
    <cellStyle name="Feeder Field 6 40 2 3" xfId="17124" xr:uid="{00000000-0005-0000-0000-0000342D0000}"/>
    <cellStyle name="Feeder Field 6 40 2 4" xfId="17125" xr:uid="{00000000-0005-0000-0000-0000352D0000}"/>
    <cellStyle name="Feeder Field 6 40 3" xfId="17126" xr:uid="{00000000-0005-0000-0000-0000362D0000}"/>
    <cellStyle name="Feeder Field 6 40 4" xfId="17127" xr:uid="{00000000-0005-0000-0000-0000372D0000}"/>
    <cellStyle name="Feeder Field 6 41" xfId="1775" xr:uid="{00000000-0005-0000-0000-0000382D0000}"/>
    <cellStyle name="Feeder Field 6 41 2" xfId="17128" xr:uid="{00000000-0005-0000-0000-0000392D0000}"/>
    <cellStyle name="Feeder Field 6 41 2 2" xfId="17129" xr:uid="{00000000-0005-0000-0000-00003A2D0000}"/>
    <cellStyle name="Feeder Field 6 41 2 3" xfId="17130" xr:uid="{00000000-0005-0000-0000-00003B2D0000}"/>
    <cellStyle name="Feeder Field 6 41 2 4" xfId="17131" xr:uid="{00000000-0005-0000-0000-00003C2D0000}"/>
    <cellStyle name="Feeder Field 6 41 3" xfId="17132" xr:uid="{00000000-0005-0000-0000-00003D2D0000}"/>
    <cellStyle name="Feeder Field 6 41 4" xfId="17133" xr:uid="{00000000-0005-0000-0000-00003E2D0000}"/>
    <cellStyle name="Feeder Field 6 42" xfId="1776" xr:uid="{00000000-0005-0000-0000-00003F2D0000}"/>
    <cellStyle name="Feeder Field 6 42 2" xfId="17134" xr:uid="{00000000-0005-0000-0000-0000402D0000}"/>
    <cellStyle name="Feeder Field 6 42 2 2" xfId="17135" xr:uid="{00000000-0005-0000-0000-0000412D0000}"/>
    <cellStyle name="Feeder Field 6 42 2 3" xfId="17136" xr:uid="{00000000-0005-0000-0000-0000422D0000}"/>
    <cellStyle name="Feeder Field 6 42 2 4" xfId="17137" xr:uid="{00000000-0005-0000-0000-0000432D0000}"/>
    <cellStyle name="Feeder Field 6 42 3" xfId="17138" xr:uid="{00000000-0005-0000-0000-0000442D0000}"/>
    <cellStyle name="Feeder Field 6 42 4" xfId="17139" xr:uid="{00000000-0005-0000-0000-0000452D0000}"/>
    <cellStyle name="Feeder Field 6 43" xfId="1777" xr:uid="{00000000-0005-0000-0000-0000462D0000}"/>
    <cellStyle name="Feeder Field 6 43 2" xfId="17140" xr:uid="{00000000-0005-0000-0000-0000472D0000}"/>
    <cellStyle name="Feeder Field 6 43 2 2" xfId="17141" xr:uid="{00000000-0005-0000-0000-0000482D0000}"/>
    <cellStyle name="Feeder Field 6 43 2 3" xfId="17142" xr:uid="{00000000-0005-0000-0000-0000492D0000}"/>
    <cellStyle name="Feeder Field 6 43 2 4" xfId="17143" xr:uid="{00000000-0005-0000-0000-00004A2D0000}"/>
    <cellStyle name="Feeder Field 6 43 3" xfId="17144" xr:uid="{00000000-0005-0000-0000-00004B2D0000}"/>
    <cellStyle name="Feeder Field 6 43 4" xfId="17145" xr:uid="{00000000-0005-0000-0000-00004C2D0000}"/>
    <cellStyle name="Feeder Field 6 44" xfId="1778" xr:uid="{00000000-0005-0000-0000-00004D2D0000}"/>
    <cellStyle name="Feeder Field 6 44 2" xfId="17146" xr:uid="{00000000-0005-0000-0000-00004E2D0000}"/>
    <cellStyle name="Feeder Field 6 44 2 2" xfId="17147" xr:uid="{00000000-0005-0000-0000-00004F2D0000}"/>
    <cellStyle name="Feeder Field 6 44 2 3" xfId="17148" xr:uid="{00000000-0005-0000-0000-0000502D0000}"/>
    <cellStyle name="Feeder Field 6 44 2 4" xfId="17149" xr:uid="{00000000-0005-0000-0000-0000512D0000}"/>
    <cellStyle name="Feeder Field 6 44 3" xfId="17150" xr:uid="{00000000-0005-0000-0000-0000522D0000}"/>
    <cellStyle name="Feeder Field 6 44 4" xfId="17151" xr:uid="{00000000-0005-0000-0000-0000532D0000}"/>
    <cellStyle name="Feeder Field 6 45" xfId="1779" xr:uid="{00000000-0005-0000-0000-0000542D0000}"/>
    <cellStyle name="Feeder Field 6 45 2" xfId="17152" xr:uid="{00000000-0005-0000-0000-0000552D0000}"/>
    <cellStyle name="Feeder Field 6 45 2 2" xfId="17153" xr:uid="{00000000-0005-0000-0000-0000562D0000}"/>
    <cellStyle name="Feeder Field 6 45 2 3" xfId="17154" xr:uid="{00000000-0005-0000-0000-0000572D0000}"/>
    <cellStyle name="Feeder Field 6 45 2 4" xfId="17155" xr:uid="{00000000-0005-0000-0000-0000582D0000}"/>
    <cellStyle name="Feeder Field 6 45 3" xfId="17156" xr:uid="{00000000-0005-0000-0000-0000592D0000}"/>
    <cellStyle name="Feeder Field 6 45 4" xfId="17157" xr:uid="{00000000-0005-0000-0000-00005A2D0000}"/>
    <cellStyle name="Feeder Field 6 46" xfId="17158" xr:uid="{00000000-0005-0000-0000-00005B2D0000}"/>
    <cellStyle name="Feeder Field 6 46 2" xfId="17159" xr:uid="{00000000-0005-0000-0000-00005C2D0000}"/>
    <cellStyle name="Feeder Field 6 46 3" xfId="17160" xr:uid="{00000000-0005-0000-0000-00005D2D0000}"/>
    <cellStyle name="Feeder Field 6 46 4" xfId="17161" xr:uid="{00000000-0005-0000-0000-00005E2D0000}"/>
    <cellStyle name="Feeder Field 6 47" xfId="17162" xr:uid="{00000000-0005-0000-0000-00005F2D0000}"/>
    <cellStyle name="Feeder Field 6 47 2" xfId="17163" xr:uid="{00000000-0005-0000-0000-0000602D0000}"/>
    <cellStyle name="Feeder Field 6 47 3" xfId="17164" xr:uid="{00000000-0005-0000-0000-0000612D0000}"/>
    <cellStyle name="Feeder Field 6 47 4" xfId="17165" xr:uid="{00000000-0005-0000-0000-0000622D0000}"/>
    <cellStyle name="Feeder Field 6 48" xfId="17166" xr:uid="{00000000-0005-0000-0000-0000632D0000}"/>
    <cellStyle name="Feeder Field 6 49" xfId="17167" xr:uid="{00000000-0005-0000-0000-0000642D0000}"/>
    <cellStyle name="Feeder Field 6 5" xfId="1780" xr:uid="{00000000-0005-0000-0000-0000652D0000}"/>
    <cellStyle name="Feeder Field 6 5 2" xfId="17168" xr:uid="{00000000-0005-0000-0000-0000662D0000}"/>
    <cellStyle name="Feeder Field 6 5 2 2" xfId="17169" xr:uid="{00000000-0005-0000-0000-0000672D0000}"/>
    <cellStyle name="Feeder Field 6 5 2 3" xfId="17170" xr:uid="{00000000-0005-0000-0000-0000682D0000}"/>
    <cellStyle name="Feeder Field 6 5 2 4" xfId="17171" xr:uid="{00000000-0005-0000-0000-0000692D0000}"/>
    <cellStyle name="Feeder Field 6 5 3" xfId="17172" xr:uid="{00000000-0005-0000-0000-00006A2D0000}"/>
    <cellStyle name="Feeder Field 6 5 4" xfId="17173" xr:uid="{00000000-0005-0000-0000-00006B2D0000}"/>
    <cellStyle name="Feeder Field 6 6" xfId="1781" xr:uid="{00000000-0005-0000-0000-00006C2D0000}"/>
    <cellStyle name="Feeder Field 6 6 2" xfId="17174" xr:uid="{00000000-0005-0000-0000-00006D2D0000}"/>
    <cellStyle name="Feeder Field 6 6 2 2" xfId="17175" xr:uid="{00000000-0005-0000-0000-00006E2D0000}"/>
    <cellStyle name="Feeder Field 6 6 2 3" xfId="17176" xr:uid="{00000000-0005-0000-0000-00006F2D0000}"/>
    <cellStyle name="Feeder Field 6 6 2 4" xfId="17177" xr:uid="{00000000-0005-0000-0000-0000702D0000}"/>
    <cellStyle name="Feeder Field 6 6 3" xfId="17178" xr:uid="{00000000-0005-0000-0000-0000712D0000}"/>
    <cellStyle name="Feeder Field 6 6 4" xfId="17179" xr:uid="{00000000-0005-0000-0000-0000722D0000}"/>
    <cellStyle name="Feeder Field 6 7" xfId="1782" xr:uid="{00000000-0005-0000-0000-0000732D0000}"/>
    <cellStyle name="Feeder Field 6 7 2" xfId="17180" xr:uid="{00000000-0005-0000-0000-0000742D0000}"/>
    <cellStyle name="Feeder Field 6 7 2 2" xfId="17181" xr:uid="{00000000-0005-0000-0000-0000752D0000}"/>
    <cellStyle name="Feeder Field 6 7 2 3" xfId="17182" xr:uid="{00000000-0005-0000-0000-0000762D0000}"/>
    <cellStyle name="Feeder Field 6 7 2 4" xfId="17183" xr:uid="{00000000-0005-0000-0000-0000772D0000}"/>
    <cellStyle name="Feeder Field 6 7 3" xfId="17184" xr:uid="{00000000-0005-0000-0000-0000782D0000}"/>
    <cellStyle name="Feeder Field 6 7 4" xfId="17185" xr:uid="{00000000-0005-0000-0000-0000792D0000}"/>
    <cellStyle name="Feeder Field 6 8" xfId="1783" xr:uid="{00000000-0005-0000-0000-00007A2D0000}"/>
    <cellStyle name="Feeder Field 6 8 2" xfId="17186" xr:uid="{00000000-0005-0000-0000-00007B2D0000}"/>
    <cellStyle name="Feeder Field 6 8 2 2" xfId="17187" xr:uid="{00000000-0005-0000-0000-00007C2D0000}"/>
    <cellStyle name="Feeder Field 6 8 2 3" xfId="17188" xr:uid="{00000000-0005-0000-0000-00007D2D0000}"/>
    <cellStyle name="Feeder Field 6 8 2 4" xfId="17189" xr:uid="{00000000-0005-0000-0000-00007E2D0000}"/>
    <cellStyle name="Feeder Field 6 8 3" xfId="17190" xr:uid="{00000000-0005-0000-0000-00007F2D0000}"/>
    <cellStyle name="Feeder Field 6 8 4" xfId="17191" xr:uid="{00000000-0005-0000-0000-0000802D0000}"/>
    <cellStyle name="Feeder Field 6 9" xfId="1784" xr:uid="{00000000-0005-0000-0000-0000812D0000}"/>
    <cellStyle name="Feeder Field 6 9 2" xfId="17192" xr:uid="{00000000-0005-0000-0000-0000822D0000}"/>
    <cellStyle name="Feeder Field 6 9 2 2" xfId="17193" xr:uid="{00000000-0005-0000-0000-0000832D0000}"/>
    <cellStyle name="Feeder Field 6 9 2 3" xfId="17194" xr:uid="{00000000-0005-0000-0000-0000842D0000}"/>
    <cellStyle name="Feeder Field 6 9 2 4" xfId="17195" xr:uid="{00000000-0005-0000-0000-0000852D0000}"/>
    <cellStyle name="Feeder Field 6 9 3" xfId="17196" xr:uid="{00000000-0005-0000-0000-0000862D0000}"/>
    <cellStyle name="Feeder Field 6 9 4" xfId="17197" xr:uid="{00000000-0005-0000-0000-0000872D0000}"/>
    <cellStyle name="Feeder Field 7" xfId="1785" xr:uid="{00000000-0005-0000-0000-0000882D0000}"/>
    <cellStyle name="Feeder Field 7 10" xfId="1786" xr:uid="{00000000-0005-0000-0000-0000892D0000}"/>
    <cellStyle name="Feeder Field 7 10 2" xfId="17198" xr:uid="{00000000-0005-0000-0000-00008A2D0000}"/>
    <cellStyle name="Feeder Field 7 10 2 2" xfId="17199" xr:uid="{00000000-0005-0000-0000-00008B2D0000}"/>
    <cellStyle name="Feeder Field 7 10 2 3" xfId="17200" xr:uid="{00000000-0005-0000-0000-00008C2D0000}"/>
    <cellStyle name="Feeder Field 7 10 2 4" xfId="17201" xr:uid="{00000000-0005-0000-0000-00008D2D0000}"/>
    <cellStyle name="Feeder Field 7 10 3" xfId="17202" xr:uid="{00000000-0005-0000-0000-00008E2D0000}"/>
    <cellStyle name="Feeder Field 7 10 4" xfId="17203" xr:uid="{00000000-0005-0000-0000-00008F2D0000}"/>
    <cellStyle name="Feeder Field 7 11" xfId="1787" xr:uid="{00000000-0005-0000-0000-0000902D0000}"/>
    <cellStyle name="Feeder Field 7 11 2" xfId="17204" xr:uid="{00000000-0005-0000-0000-0000912D0000}"/>
    <cellStyle name="Feeder Field 7 11 2 2" xfId="17205" xr:uid="{00000000-0005-0000-0000-0000922D0000}"/>
    <cellStyle name="Feeder Field 7 11 2 3" xfId="17206" xr:uid="{00000000-0005-0000-0000-0000932D0000}"/>
    <cellStyle name="Feeder Field 7 11 2 4" xfId="17207" xr:uid="{00000000-0005-0000-0000-0000942D0000}"/>
    <cellStyle name="Feeder Field 7 11 3" xfId="17208" xr:uid="{00000000-0005-0000-0000-0000952D0000}"/>
    <cellStyle name="Feeder Field 7 11 4" xfId="17209" xr:uid="{00000000-0005-0000-0000-0000962D0000}"/>
    <cellStyle name="Feeder Field 7 12" xfId="1788" xr:uid="{00000000-0005-0000-0000-0000972D0000}"/>
    <cellStyle name="Feeder Field 7 12 2" xfId="17210" xr:uid="{00000000-0005-0000-0000-0000982D0000}"/>
    <cellStyle name="Feeder Field 7 12 2 2" xfId="17211" xr:uid="{00000000-0005-0000-0000-0000992D0000}"/>
    <cellStyle name="Feeder Field 7 12 2 3" xfId="17212" xr:uid="{00000000-0005-0000-0000-00009A2D0000}"/>
    <cellStyle name="Feeder Field 7 12 2 4" xfId="17213" xr:uid="{00000000-0005-0000-0000-00009B2D0000}"/>
    <cellStyle name="Feeder Field 7 12 3" xfId="17214" xr:uid="{00000000-0005-0000-0000-00009C2D0000}"/>
    <cellStyle name="Feeder Field 7 12 4" xfId="17215" xr:uid="{00000000-0005-0000-0000-00009D2D0000}"/>
    <cellStyle name="Feeder Field 7 13" xfId="1789" xr:uid="{00000000-0005-0000-0000-00009E2D0000}"/>
    <cellStyle name="Feeder Field 7 13 2" xfId="17216" xr:uid="{00000000-0005-0000-0000-00009F2D0000}"/>
    <cellStyle name="Feeder Field 7 13 2 2" xfId="17217" xr:uid="{00000000-0005-0000-0000-0000A02D0000}"/>
    <cellStyle name="Feeder Field 7 13 2 3" xfId="17218" xr:uid="{00000000-0005-0000-0000-0000A12D0000}"/>
    <cellStyle name="Feeder Field 7 13 2 4" xfId="17219" xr:uid="{00000000-0005-0000-0000-0000A22D0000}"/>
    <cellStyle name="Feeder Field 7 13 3" xfId="17220" xr:uid="{00000000-0005-0000-0000-0000A32D0000}"/>
    <cellStyle name="Feeder Field 7 13 4" xfId="17221" xr:uid="{00000000-0005-0000-0000-0000A42D0000}"/>
    <cellStyle name="Feeder Field 7 14" xfId="1790" xr:uid="{00000000-0005-0000-0000-0000A52D0000}"/>
    <cellStyle name="Feeder Field 7 14 2" xfId="17222" xr:uid="{00000000-0005-0000-0000-0000A62D0000}"/>
    <cellStyle name="Feeder Field 7 14 2 2" xfId="17223" xr:uid="{00000000-0005-0000-0000-0000A72D0000}"/>
    <cellStyle name="Feeder Field 7 14 2 3" xfId="17224" xr:uid="{00000000-0005-0000-0000-0000A82D0000}"/>
    <cellStyle name="Feeder Field 7 14 2 4" xfId="17225" xr:uid="{00000000-0005-0000-0000-0000A92D0000}"/>
    <cellStyle name="Feeder Field 7 14 3" xfId="17226" xr:uid="{00000000-0005-0000-0000-0000AA2D0000}"/>
    <cellStyle name="Feeder Field 7 14 4" xfId="17227" xr:uid="{00000000-0005-0000-0000-0000AB2D0000}"/>
    <cellStyle name="Feeder Field 7 15" xfId="1791" xr:uid="{00000000-0005-0000-0000-0000AC2D0000}"/>
    <cellStyle name="Feeder Field 7 15 2" xfId="17228" xr:uid="{00000000-0005-0000-0000-0000AD2D0000}"/>
    <cellStyle name="Feeder Field 7 15 2 2" xfId="17229" xr:uid="{00000000-0005-0000-0000-0000AE2D0000}"/>
    <cellStyle name="Feeder Field 7 15 2 3" xfId="17230" xr:uid="{00000000-0005-0000-0000-0000AF2D0000}"/>
    <cellStyle name="Feeder Field 7 15 2 4" xfId="17231" xr:uid="{00000000-0005-0000-0000-0000B02D0000}"/>
    <cellStyle name="Feeder Field 7 15 3" xfId="17232" xr:uid="{00000000-0005-0000-0000-0000B12D0000}"/>
    <cellStyle name="Feeder Field 7 15 4" xfId="17233" xr:uid="{00000000-0005-0000-0000-0000B22D0000}"/>
    <cellStyle name="Feeder Field 7 16" xfId="1792" xr:uid="{00000000-0005-0000-0000-0000B32D0000}"/>
    <cellStyle name="Feeder Field 7 16 2" xfId="17234" xr:uid="{00000000-0005-0000-0000-0000B42D0000}"/>
    <cellStyle name="Feeder Field 7 16 2 2" xfId="17235" xr:uid="{00000000-0005-0000-0000-0000B52D0000}"/>
    <cellStyle name="Feeder Field 7 16 2 3" xfId="17236" xr:uid="{00000000-0005-0000-0000-0000B62D0000}"/>
    <cellStyle name="Feeder Field 7 16 2 4" xfId="17237" xr:uid="{00000000-0005-0000-0000-0000B72D0000}"/>
    <cellStyle name="Feeder Field 7 16 3" xfId="17238" xr:uid="{00000000-0005-0000-0000-0000B82D0000}"/>
    <cellStyle name="Feeder Field 7 16 4" xfId="17239" xr:uid="{00000000-0005-0000-0000-0000B92D0000}"/>
    <cellStyle name="Feeder Field 7 17" xfId="1793" xr:uid="{00000000-0005-0000-0000-0000BA2D0000}"/>
    <cellStyle name="Feeder Field 7 17 2" xfId="17240" xr:uid="{00000000-0005-0000-0000-0000BB2D0000}"/>
    <cellStyle name="Feeder Field 7 17 2 2" xfId="17241" xr:uid="{00000000-0005-0000-0000-0000BC2D0000}"/>
    <cellStyle name="Feeder Field 7 17 2 3" xfId="17242" xr:uid="{00000000-0005-0000-0000-0000BD2D0000}"/>
    <cellStyle name="Feeder Field 7 17 2 4" xfId="17243" xr:uid="{00000000-0005-0000-0000-0000BE2D0000}"/>
    <cellStyle name="Feeder Field 7 17 3" xfId="17244" xr:uid="{00000000-0005-0000-0000-0000BF2D0000}"/>
    <cellStyle name="Feeder Field 7 17 4" xfId="17245" xr:uid="{00000000-0005-0000-0000-0000C02D0000}"/>
    <cellStyle name="Feeder Field 7 18" xfId="1794" xr:uid="{00000000-0005-0000-0000-0000C12D0000}"/>
    <cellStyle name="Feeder Field 7 18 2" xfId="17246" xr:uid="{00000000-0005-0000-0000-0000C22D0000}"/>
    <cellStyle name="Feeder Field 7 18 2 2" xfId="17247" xr:uid="{00000000-0005-0000-0000-0000C32D0000}"/>
    <cellStyle name="Feeder Field 7 18 2 3" xfId="17248" xr:uid="{00000000-0005-0000-0000-0000C42D0000}"/>
    <cellStyle name="Feeder Field 7 18 2 4" xfId="17249" xr:uid="{00000000-0005-0000-0000-0000C52D0000}"/>
    <cellStyle name="Feeder Field 7 18 3" xfId="17250" xr:uid="{00000000-0005-0000-0000-0000C62D0000}"/>
    <cellStyle name="Feeder Field 7 18 4" xfId="17251" xr:uid="{00000000-0005-0000-0000-0000C72D0000}"/>
    <cellStyle name="Feeder Field 7 19" xfId="1795" xr:uid="{00000000-0005-0000-0000-0000C82D0000}"/>
    <cellStyle name="Feeder Field 7 19 2" xfId="17252" xr:uid="{00000000-0005-0000-0000-0000C92D0000}"/>
    <cellStyle name="Feeder Field 7 19 2 2" xfId="17253" xr:uid="{00000000-0005-0000-0000-0000CA2D0000}"/>
    <cellStyle name="Feeder Field 7 19 2 3" xfId="17254" xr:uid="{00000000-0005-0000-0000-0000CB2D0000}"/>
    <cellStyle name="Feeder Field 7 19 2 4" xfId="17255" xr:uid="{00000000-0005-0000-0000-0000CC2D0000}"/>
    <cellStyle name="Feeder Field 7 19 3" xfId="17256" xr:uid="{00000000-0005-0000-0000-0000CD2D0000}"/>
    <cellStyle name="Feeder Field 7 19 4" xfId="17257" xr:uid="{00000000-0005-0000-0000-0000CE2D0000}"/>
    <cellStyle name="Feeder Field 7 2" xfId="1796" xr:uid="{00000000-0005-0000-0000-0000CF2D0000}"/>
    <cellStyle name="Feeder Field 7 2 10" xfId="1797" xr:uid="{00000000-0005-0000-0000-0000D02D0000}"/>
    <cellStyle name="Feeder Field 7 2 10 2" xfId="17258" xr:uid="{00000000-0005-0000-0000-0000D12D0000}"/>
    <cellStyle name="Feeder Field 7 2 10 2 2" xfId="17259" xr:uid="{00000000-0005-0000-0000-0000D22D0000}"/>
    <cellStyle name="Feeder Field 7 2 10 2 3" xfId="17260" xr:uid="{00000000-0005-0000-0000-0000D32D0000}"/>
    <cellStyle name="Feeder Field 7 2 10 2 4" xfId="17261" xr:uid="{00000000-0005-0000-0000-0000D42D0000}"/>
    <cellStyle name="Feeder Field 7 2 10 3" xfId="17262" xr:uid="{00000000-0005-0000-0000-0000D52D0000}"/>
    <cellStyle name="Feeder Field 7 2 10 4" xfId="17263" xr:uid="{00000000-0005-0000-0000-0000D62D0000}"/>
    <cellStyle name="Feeder Field 7 2 11" xfId="1798" xr:uid="{00000000-0005-0000-0000-0000D72D0000}"/>
    <cellStyle name="Feeder Field 7 2 11 2" xfId="17264" xr:uid="{00000000-0005-0000-0000-0000D82D0000}"/>
    <cellStyle name="Feeder Field 7 2 11 2 2" xfId="17265" xr:uid="{00000000-0005-0000-0000-0000D92D0000}"/>
    <cellStyle name="Feeder Field 7 2 11 2 3" xfId="17266" xr:uid="{00000000-0005-0000-0000-0000DA2D0000}"/>
    <cellStyle name="Feeder Field 7 2 11 2 4" xfId="17267" xr:uid="{00000000-0005-0000-0000-0000DB2D0000}"/>
    <cellStyle name="Feeder Field 7 2 11 3" xfId="17268" xr:uid="{00000000-0005-0000-0000-0000DC2D0000}"/>
    <cellStyle name="Feeder Field 7 2 11 4" xfId="17269" xr:uid="{00000000-0005-0000-0000-0000DD2D0000}"/>
    <cellStyle name="Feeder Field 7 2 12" xfId="1799" xr:uid="{00000000-0005-0000-0000-0000DE2D0000}"/>
    <cellStyle name="Feeder Field 7 2 12 2" xfId="17270" xr:uid="{00000000-0005-0000-0000-0000DF2D0000}"/>
    <cellStyle name="Feeder Field 7 2 12 2 2" xfId="17271" xr:uid="{00000000-0005-0000-0000-0000E02D0000}"/>
    <cellStyle name="Feeder Field 7 2 12 2 3" xfId="17272" xr:uid="{00000000-0005-0000-0000-0000E12D0000}"/>
    <cellStyle name="Feeder Field 7 2 12 2 4" xfId="17273" xr:uid="{00000000-0005-0000-0000-0000E22D0000}"/>
    <cellStyle name="Feeder Field 7 2 12 3" xfId="17274" xr:uid="{00000000-0005-0000-0000-0000E32D0000}"/>
    <cellStyle name="Feeder Field 7 2 12 4" xfId="17275" xr:uid="{00000000-0005-0000-0000-0000E42D0000}"/>
    <cellStyle name="Feeder Field 7 2 13" xfId="1800" xr:uid="{00000000-0005-0000-0000-0000E52D0000}"/>
    <cellStyle name="Feeder Field 7 2 13 2" xfId="17276" xr:uid="{00000000-0005-0000-0000-0000E62D0000}"/>
    <cellStyle name="Feeder Field 7 2 13 2 2" xfId="17277" xr:uid="{00000000-0005-0000-0000-0000E72D0000}"/>
    <cellStyle name="Feeder Field 7 2 13 2 3" xfId="17278" xr:uid="{00000000-0005-0000-0000-0000E82D0000}"/>
    <cellStyle name="Feeder Field 7 2 13 2 4" xfId="17279" xr:uid="{00000000-0005-0000-0000-0000E92D0000}"/>
    <cellStyle name="Feeder Field 7 2 13 3" xfId="17280" xr:uid="{00000000-0005-0000-0000-0000EA2D0000}"/>
    <cellStyle name="Feeder Field 7 2 13 4" xfId="17281" xr:uid="{00000000-0005-0000-0000-0000EB2D0000}"/>
    <cellStyle name="Feeder Field 7 2 14" xfId="1801" xr:uid="{00000000-0005-0000-0000-0000EC2D0000}"/>
    <cellStyle name="Feeder Field 7 2 14 2" xfId="17282" xr:uid="{00000000-0005-0000-0000-0000ED2D0000}"/>
    <cellStyle name="Feeder Field 7 2 14 2 2" xfId="17283" xr:uid="{00000000-0005-0000-0000-0000EE2D0000}"/>
    <cellStyle name="Feeder Field 7 2 14 2 3" xfId="17284" xr:uid="{00000000-0005-0000-0000-0000EF2D0000}"/>
    <cellStyle name="Feeder Field 7 2 14 2 4" xfId="17285" xr:uid="{00000000-0005-0000-0000-0000F02D0000}"/>
    <cellStyle name="Feeder Field 7 2 14 3" xfId="17286" xr:uid="{00000000-0005-0000-0000-0000F12D0000}"/>
    <cellStyle name="Feeder Field 7 2 14 4" xfId="17287" xr:uid="{00000000-0005-0000-0000-0000F22D0000}"/>
    <cellStyle name="Feeder Field 7 2 15" xfId="1802" xr:uid="{00000000-0005-0000-0000-0000F32D0000}"/>
    <cellStyle name="Feeder Field 7 2 15 2" xfId="17288" xr:uid="{00000000-0005-0000-0000-0000F42D0000}"/>
    <cellStyle name="Feeder Field 7 2 15 2 2" xfId="17289" xr:uid="{00000000-0005-0000-0000-0000F52D0000}"/>
    <cellStyle name="Feeder Field 7 2 15 2 3" xfId="17290" xr:uid="{00000000-0005-0000-0000-0000F62D0000}"/>
    <cellStyle name="Feeder Field 7 2 15 2 4" xfId="17291" xr:uid="{00000000-0005-0000-0000-0000F72D0000}"/>
    <cellStyle name="Feeder Field 7 2 15 3" xfId="17292" xr:uid="{00000000-0005-0000-0000-0000F82D0000}"/>
    <cellStyle name="Feeder Field 7 2 15 4" xfId="17293" xr:uid="{00000000-0005-0000-0000-0000F92D0000}"/>
    <cellStyle name="Feeder Field 7 2 16" xfId="1803" xr:uid="{00000000-0005-0000-0000-0000FA2D0000}"/>
    <cellStyle name="Feeder Field 7 2 16 2" xfId="17294" xr:uid="{00000000-0005-0000-0000-0000FB2D0000}"/>
    <cellStyle name="Feeder Field 7 2 16 2 2" xfId="17295" xr:uid="{00000000-0005-0000-0000-0000FC2D0000}"/>
    <cellStyle name="Feeder Field 7 2 16 2 3" xfId="17296" xr:uid="{00000000-0005-0000-0000-0000FD2D0000}"/>
    <cellStyle name="Feeder Field 7 2 16 2 4" xfId="17297" xr:uid="{00000000-0005-0000-0000-0000FE2D0000}"/>
    <cellStyle name="Feeder Field 7 2 16 3" xfId="17298" xr:uid="{00000000-0005-0000-0000-0000FF2D0000}"/>
    <cellStyle name="Feeder Field 7 2 16 4" xfId="17299" xr:uid="{00000000-0005-0000-0000-0000002E0000}"/>
    <cellStyle name="Feeder Field 7 2 17" xfId="1804" xr:uid="{00000000-0005-0000-0000-0000012E0000}"/>
    <cellStyle name="Feeder Field 7 2 17 2" xfId="17300" xr:uid="{00000000-0005-0000-0000-0000022E0000}"/>
    <cellStyle name="Feeder Field 7 2 17 2 2" xfId="17301" xr:uid="{00000000-0005-0000-0000-0000032E0000}"/>
    <cellStyle name="Feeder Field 7 2 17 2 3" xfId="17302" xr:uid="{00000000-0005-0000-0000-0000042E0000}"/>
    <cellStyle name="Feeder Field 7 2 17 2 4" xfId="17303" xr:uid="{00000000-0005-0000-0000-0000052E0000}"/>
    <cellStyle name="Feeder Field 7 2 17 3" xfId="17304" xr:uid="{00000000-0005-0000-0000-0000062E0000}"/>
    <cellStyle name="Feeder Field 7 2 17 4" xfId="17305" xr:uid="{00000000-0005-0000-0000-0000072E0000}"/>
    <cellStyle name="Feeder Field 7 2 18" xfId="1805" xr:uid="{00000000-0005-0000-0000-0000082E0000}"/>
    <cellStyle name="Feeder Field 7 2 18 2" xfId="17306" xr:uid="{00000000-0005-0000-0000-0000092E0000}"/>
    <cellStyle name="Feeder Field 7 2 18 2 2" xfId="17307" xr:uid="{00000000-0005-0000-0000-00000A2E0000}"/>
    <cellStyle name="Feeder Field 7 2 18 2 3" xfId="17308" xr:uid="{00000000-0005-0000-0000-00000B2E0000}"/>
    <cellStyle name="Feeder Field 7 2 18 2 4" xfId="17309" xr:uid="{00000000-0005-0000-0000-00000C2E0000}"/>
    <cellStyle name="Feeder Field 7 2 18 3" xfId="17310" xr:uid="{00000000-0005-0000-0000-00000D2E0000}"/>
    <cellStyle name="Feeder Field 7 2 18 4" xfId="17311" xr:uid="{00000000-0005-0000-0000-00000E2E0000}"/>
    <cellStyle name="Feeder Field 7 2 19" xfId="1806" xr:uid="{00000000-0005-0000-0000-00000F2E0000}"/>
    <cellStyle name="Feeder Field 7 2 19 2" xfId="17312" xr:uid="{00000000-0005-0000-0000-0000102E0000}"/>
    <cellStyle name="Feeder Field 7 2 19 2 2" xfId="17313" xr:uid="{00000000-0005-0000-0000-0000112E0000}"/>
    <cellStyle name="Feeder Field 7 2 19 2 3" xfId="17314" xr:uid="{00000000-0005-0000-0000-0000122E0000}"/>
    <cellStyle name="Feeder Field 7 2 19 2 4" xfId="17315" xr:uid="{00000000-0005-0000-0000-0000132E0000}"/>
    <cellStyle name="Feeder Field 7 2 19 3" xfId="17316" xr:uid="{00000000-0005-0000-0000-0000142E0000}"/>
    <cellStyle name="Feeder Field 7 2 19 4" xfId="17317" xr:uid="{00000000-0005-0000-0000-0000152E0000}"/>
    <cellStyle name="Feeder Field 7 2 2" xfId="1807" xr:uid="{00000000-0005-0000-0000-0000162E0000}"/>
    <cellStyle name="Feeder Field 7 2 2 2" xfId="17318" xr:uid="{00000000-0005-0000-0000-0000172E0000}"/>
    <cellStyle name="Feeder Field 7 2 2 2 2" xfId="17319" xr:uid="{00000000-0005-0000-0000-0000182E0000}"/>
    <cellStyle name="Feeder Field 7 2 2 2 3" xfId="17320" xr:uid="{00000000-0005-0000-0000-0000192E0000}"/>
    <cellStyle name="Feeder Field 7 2 2 2 4" xfId="17321" xr:uid="{00000000-0005-0000-0000-00001A2E0000}"/>
    <cellStyle name="Feeder Field 7 2 2 3" xfId="17322" xr:uid="{00000000-0005-0000-0000-00001B2E0000}"/>
    <cellStyle name="Feeder Field 7 2 2 4" xfId="17323" xr:uid="{00000000-0005-0000-0000-00001C2E0000}"/>
    <cellStyle name="Feeder Field 7 2 20" xfId="1808" xr:uid="{00000000-0005-0000-0000-00001D2E0000}"/>
    <cellStyle name="Feeder Field 7 2 20 2" xfId="17324" xr:uid="{00000000-0005-0000-0000-00001E2E0000}"/>
    <cellStyle name="Feeder Field 7 2 20 2 2" xfId="17325" xr:uid="{00000000-0005-0000-0000-00001F2E0000}"/>
    <cellStyle name="Feeder Field 7 2 20 2 3" xfId="17326" xr:uid="{00000000-0005-0000-0000-0000202E0000}"/>
    <cellStyle name="Feeder Field 7 2 20 2 4" xfId="17327" xr:uid="{00000000-0005-0000-0000-0000212E0000}"/>
    <cellStyle name="Feeder Field 7 2 20 3" xfId="17328" xr:uid="{00000000-0005-0000-0000-0000222E0000}"/>
    <cellStyle name="Feeder Field 7 2 20 4" xfId="17329" xr:uid="{00000000-0005-0000-0000-0000232E0000}"/>
    <cellStyle name="Feeder Field 7 2 21" xfId="1809" xr:uid="{00000000-0005-0000-0000-0000242E0000}"/>
    <cellStyle name="Feeder Field 7 2 21 2" xfId="17330" xr:uid="{00000000-0005-0000-0000-0000252E0000}"/>
    <cellStyle name="Feeder Field 7 2 21 2 2" xfId="17331" xr:uid="{00000000-0005-0000-0000-0000262E0000}"/>
    <cellStyle name="Feeder Field 7 2 21 2 3" xfId="17332" xr:uid="{00000000-0005-0000-0000-0000272E0000}"/>
    <cellStyle name="Feeder Field 7 2 21 2 4" xfId="17333" xr:uid="{00000000-0005-0000-0000-0000282E0000}"/>
    <cellStyle name="Feeder Field 7 2 21 3" xfId="17334" xr:uid="{00000000-0005-0000-0000-0000292E0000}"/>
    <cellStyle name="Feeder Field 7 2 21 4" xfId="17335" xr:uid="{00000000-0005-0000-0000-00002A2E0000}"/>
    <cellStyle name="Feeder Field 7 2 22" xfId="1810" xr:uid="{00000000-0005-0000-0000-00002B2E0000}"/>
    <cellStyle name="Feeder Field 7 2 22 2" xfId="17336" xr:uid="{00000000-0005-0000-0000-00002C2E0000}"/>
    <cellStyle name="Feeder Field 7 2 22 2 2" xfId="17337" xr:uid="{00000000-0005-0000-0000-00002D2E0000}"/>
    <cellStyle name="Feeder Field 7 2 22 2 3" xfId="17338" xr:uid="{00000000-0005-0000-0000-00002E2E0000}"/>
    <cellStyle name="Feeder Field 7 2 22 2 4" xfId="17339" xr:uid="{00000000-0005-0000-0000-00002F2E0000}"/>
    <cellStyle name="Feeder Field 7 2 22 3" xfId="17340" xr:uid="{00000000-0005-0000-0000-0000302E0000}"/>
    <cellStyle name="Feeder Field 7 2 22 4" xfId="17341" xr:uid="{00000000-0005-0000-0000-0000312E0000}"/>
    <cellStyle name="Feeder Field 7 2 23" xfId="1811" xr:uid="{00000000-0005-0000-0000-0000322E0000}"/>
    <cellStyle name="Feeder Field 7 2 23 2" xfId="17342" xr:uid="{00000000-0005-0000-0000-0000332E0000}"/>
    <cellStyle name="Feeder Field 7 2 23 2 2" xfId="17343" xr:uid="{00000000-0005-0000-0000-0000342E0000}"/>
    <cellStyle name="Feeder Field 7 2 23 2 3" xfId="17344" xr:uid="{00000000-0005-0000-0000-0000352E0000}"/>
    <cellStyle name="Feeder Field 7 2 23 2 4" xfId="17345" xr:uid="{00000000-0005-0000-0000-0000362E0000}"/>
    <cellStyle name="Feeder Field 7 2 23 3" xfId="17346" xr:uid="{00000000-0005-0000-0000-0000372E0000}"/>
    <cellStyle name="Feeder Field 7 2 23 4" xfId="17347" xr:uid="{00000000-0005-0000-0000-0000382E0000}"/>
    <cellStyle name="Feeder Field 7 2 24" xfId="1812" xr:uid="{00000000-0005-0000-0000-0000392E0000}"/>
    <cellStyle name="Feeder Field 7 2 24 2" xfId="17348" xr:uid="{00000000-0005-0000-0000-00003A2E0000}"/>
    <cellStyle name="Feeder Field 7 2 24 2 2" xfId="17349" xr:uid="{00000000-0005-0000-0000-00003B2E0000}"/>
    <cellStyle name="Feeder Field 7 2 24 2 3" xfId="17350" xr:uid="{00000000-0005-0000-0000-00003C2E0000}"/>
    <cellStyle name="Feeder Field 7 2 24 2 4" xfId="17351" xr:uid="{00000000-0005-0000-0000-00003D2E0000}"/>
    <cellStyle name="Feeder Field 7 2 24 3" xfId="17352" xr:uid="{00000000-0005-0000-0000-00003E2E0000}"/>
    <cellStyle name="Feeder Field 7 2 24 4" xfId="17353" xr:uid="{00000000-0005-0000-0000-00003F2E0000}"/>
    <cellStyle name="Feeder Field 7 2 25" xfId="1813" xr:uid="{00000000-0005-0000-0000-0000402E0000}"/>
    <cellStyle name="Feeder Field 7 2 25 2" xfId="17354" xr:uid="{00000000-0005-0000-0000-0000412E0000}"/>
    <cellStyle name="Feeder Field 7 2 25 2 2" xfId="17355" xr:uid="{00000000-0005-0000-0000-0000422E0000}"/>
    <cellStyle name="Feeder Field 7 2 25 2 3" xfId="17356" xr:uid="{00000000-0005-0000-0000-0000432E0000}"/>
    <cellStyle name="Feeder Field 7 2 25 2 4" xfId="17357" xr:uid="{00000000-0005-0000-0000-0000442E0000}"/>
    <cellStyle name="Feeder Field 7 2 25 3" xfId="17358" xr:uid="{00000000-0005-0000-0000-0000452E0000}"/>
    <cellStyle name="Feeder Field 7 2 25 4" xfId="17359" xr:uid="{00000000-0005-0000-0000-0000462E0000}"/>
    <cellStyle name="Feeder Field 7 2 26" xfId="1814" xr:uid="{00000000-0005-0000-0000-0000472E0000}"/>
    <cellStyle name="Feeder Field 7 2 26 2" xfId="17360" xr:uid="{00000000-0005-0000-0000-0000482E0000}"/>
    <cellStyle name="Feeder Field 7 2 26 2 2" xfId="17361" xr:uid="{00000000-0005-0000-0000-0000492E0000}"/>
    <cellStyle name="Feeder Field 7 2 26 2 3" xfId="17362" xr:uid="{00000000-0005-0000-0000-00004A2E0000}"/>
    <cellStyle name="Feeder Field 7 2 26 2 4" xfId="17363" xr:uid="{00000000-0005-0000-0000-00004B2E0000}"/>
    <cellStyle name="Feeder Field 7 2 26 3" xfId="17364" xr:uid="{00000000-0005-0000-0000-00004C2E0000}"/>
    <cellStyle name="Feeder Field 7 2 26 4" xfId="17365" xr:uid="{00000000-0005-0000-0000-00004D2E0000}"/>
    <cellStyle name="Feeder Field 7 2 27" xfId="1815" xr:uid="{00000000-0005-0000-0000-00004E2E0000}"/>
    <cellStyle name="Feeder Field 7 2 27 2" xfId="17366" xr:uid="{00000000-0005-0000-0000-00004F2E0000}"/>
    <cellStyle name="Feeder Field 7 2 27 2 2" xfId="17367" xr:uid="{00000000-0005-0000-0000-0000502E0000}"/>
    <cellStyle name="Feeder Field 7 2 27 2 3" xfId="17368" xr:uid="{00000000-0005-0000-0000-0000512E0000}"/>
    <cellStyle name="Feeder Field 7 2 27 2 4" xfId="17369" xr:uid="{00000000-0005-0000-0000-0000522E0000}"/>
    <cellStyle name="Feeder Field 7 2 27 3" xfId="17370" xr:uid="{00000000-0005-0000-0000-0000532E0000}"/>
    <cellStyle name="Feeder Field 7 2 27 4" xfId="17371" xr:uid="{00000000-0005-0000-0000-0000542E0000}"/>
    <cellStyle name="Feeder Field 7 2 28" xfId="1816" xr:uid="{00000000-0005-0000-0000-0000552E0000}"/>
    <cellStyle name="Feeder Field 7 2 28 2" xfId="17372" xr:uid="{00000000-0005-0000-0000-0000562E0000}"/>
    <cellStyle name="Feeder Field 7 2 28 2 2" xfId="17373" xr:uid="{00000000-0005-0000-0000-0000572E0000}"/>
    <cellStyle name="Feeder Field 7 2 28 2 3" xfId="17374" xr:uid="{00000000-0005-0000-0000-0000582E0000}"/>
    <cellStyle name="Feeder Field 7 2 28 2 4" xfId="17375" xr:uid="{00000000-0005-0000-0000-0000592E0000}"/>
    <cellStyle name="Feeder Field 7 2 28 3" xfId="17376" xr:uid="{00000000-0005-0000-0000-00005A2E0000}"/>
    <cellStyle name="Feeder Field 7 2 28 4" xfId="17377" xr:uid="{00000000-0005-0000-0000-00005B2E0000}"/>
    <cellStyle name="Feeder Field 7 2 29" xfId="1817" xr:uid="{00000000-0005-0000-0000-00005C2E0000}"/>
    <cellStyle name="Feeder Field 7 2 29 2" xfId="17378" xr:uid="{00000000-0005-0000-0000-00005D2E0000}"/>
    <cellStyle name="Feeder Field 7 2 29 2 2" xfId="17379" xr:uid="{00000000-0005-0000-0000-00005E2E0000}"/>
    <cellStyle name="Feeder Field 7 2 29 2 3" xfId="17380" xr:uid="{00000000-0005-0000-0000-00005F2E0000}"/>
    <cellStyle name="Feeder Field 7 2 29 2 4" xfId="17381" xr:uid="{00000000-0005-0000-0000-0000602E0000}"/>
    <cellStyle name="Feeder Field 7 2 29 3" xfId="17382" xr:uid="{00000000-0005-0000-0000-0000612E0000}"/>
    <cellStyle name="Feeder Field 7 2 29 4" xfId="17383" xr:uid="{00000000-0005-0000-0000-0000622E0000}"/>
    <cellStyle name="Feeder Field 7 2 3" xfId="1818" xr:uid="{00000000-0005-0000-0000-0000632E0000}"/>
    <cellStyle name="Feeder Field 7 2 3 2" xfId="17384" xr:uid="{00000000-0005-0000-0000-0000642E0000}"/>
    <cellStyle name="Feeder Field 7 2 3 2 2" xfId="17385" xr:uid="{00000000-0005-0000-0000-0000652E0000}"/>
    <cellStyle name="Feeder Field 7 2 3 2 3" xfId="17386" xr:uid="{00000000-0005-0000-0000-0000662E0000}"/>
    <cellStyle name="Feeder Field 7 2 3 2 4" xfId="17387" xr:uid="{00000000-0005-0000-0000-0000672E0000}"/>
    <cellStyle name="Feeder Field 7 2 3 3" xfId="17388" xr:uid="{00000000-0005-0000-0000-0000682E0000}"/>
    <cellStyle name="Feeder Field 7 2 3 4" xfId="17389" xr:uid="{00000000-0005-0000-0000-0000692E0000}"/>
    <cellStyle name="Feeder Field 7 2 30" xfId="1819" xr:uid="{00000000-0005-0000-0000-00006A2E0000}"/>
    <cellStyle name="Feeder Field 7 2 30 2" xfId="17390" xr:uid="{00000000-0005-0000-0000-00006B2E0000}"/>
    <cellStyle name="Feeder Field 7 2 30 2 2" xfId="17391" xr:uid="{00000000-0005-0000-0000-00006C2E0000}"/>
    <cellStyle name="Feeder Field 7 2 30 2 3" xfId="17392" xr:uid="{00000000-0005-0000-0000-00006D2E0000}"/>
    <cellStyle name="Feeder Field 7 2 30 2 4" xfId="17393" xr:uid="{00000000-0005-0000-0000-00006E2E0000}"/>
    <cellStyle name="Feeder Field 7 2 30 3" xfId="17394" xr:uid="{00000000-0005-0000-0000-00006F2E0000}"/>
    <cellStyle name="Feeder Field 7 2 30 4" xfId="17395" xr:uid="{00000000-0005-0000-0000-0000702E0000}"/>
    <cellStyle name="Feeder Field 7 2 31" xfId="1820" xr:uid="{00000000-0005-0000-0000-0000712E0000}"/>
    <cellStyle name="Feeder Field 7 2 31 2" xfId="17396" xr:uid="{00000000-0005-0000-0000-0000722E0000}"/>
    <cellStyle name="Feeder Field 7 2 31 2 2" xfId="17397" xr:uid="{00000000-0005-0000-0000-0000732E0000}"/>
    <cellStyle name="Feeder Field 7 2 31 2 3" xfId="17398" xr:uid="{00000000-0005-0000-0000-0000742E0000}"/>
    <cellStyle name="Feeder Field 7 2 31 2 4" xfId="17399" xr:uid="{00000000-0005-0000-0000-0000752E0000}"/>
    <cellStyle name="Feeder Field 7 2 31 3" xfId="17400" xr:uid="{00000000-0005-0000-0000-0000762E0000}"/>
    <cellStyle name="Feeder Field 7 2 31 4" xfId="17401" xr:uid="{00000000-0005-0000-0000-0000772E0000}"/>
    <cellStyle name="Feeder Field 7 2 32" xfId="1821" xr:uid="{00000000-0005-0000-0000-0000782E0000}"/>
    <cellStyle name="Feeder Field 7 2 32 2" xfId="17402" xr:uid="{00000000-0005-0000-0000-0000792E0000}"/>
    <cellStyle name="Feeder Field 7 2 32 2 2" xfId="17403" xr:uid="{00000000-0005-0000-0000-00007A2E0000}"/>
    <cellStyle name="Feeder Field 7 2 32 2 3" xfId="17404" xr:uid="{00000000-0005-0000-0000-00007B2E0000}"/>
    <cellStyle name="Feeder Field 7 2 32 2 4" xfId="17405" xr:uid="{00000000-0005-0000-0000-00007C2E0000}"/>
    <cellStyle name="Feeder Field 7 2 32 3" xfId="17406" xr:uid="{00000000-0005-0000-0000-00007D2E0000}"/>
    <cellStyle name="Feeder Field 7 2 32 4" xfId="17407" xr:uid="{00000000-0005-0000-0000-00007E2E0000}"/>
    <cellStyle name="Feeder Field 7 2 33" xfId="1822" xr:uid="{00000000-0005-0000-0000-00007F2E0000}"/>
    <cellStyle name="Feeder Field 7 2 33 2" xfId="17408" xr:uid="{00000000-0005-0000-0000-0000802E0000}"/>
    <cellStyle name="Feeder Field 7 2 33 2 2" xfId="17409" xr:uid="{00000000-0005-0000-0000-0000812E0000}"/>
    <cellStyle name="Feeder Field 7 2 33 2 3" xfId="17410" xr:uid="{00000000-0005-0000-0000-0000822E0000}"/>
    <cellStyle name="Feeder Field 7 2 33 2 4" xfId="17411" xr:uid="{00000000-0005-0000-0000-0000832E0000}"/>
    <cellStyle name="Feeder Field 7 2 33 3" xfId="17412" xr:uid="{00000000-0005-0000-0000-0000842E0000}"/>
    <cellStyle name="Feeder Field 7 2 33 4" xfId="17413" xr:uid="{00000000-0005-0000-0000-0000852E0000}"/>
    <cellStyle name="Feeder Field 7 2 34" xfId="1823" xr:uid="{00000000-0005-0000-0000-0000862E0000}"/>
    <cellStyle name="Feeder Field 7 2 34 2" xfId="17414" xr:uid="{00000000-0005-0000-0000-0000872E0000}"/>
    <cellStyle name="Feeder Field 7 2 34 2 2" xfId="17415" xr:uid="{00000000-0005-0000-0000-0000882E0000}"/>
    <cellStyle name="Feeder Field 7 2 34 2 3" xfId="17416" xr:uid="{00000000-0005-0000-0000-0000892E0000}"/>
    <cellStyle name="Feeder Field 7 2 34 2 4" xfId="17417" xr:uid="{00000000-0005-0000-0000-00008A2E0000}"/>
    <cellStyle name="Feeder Field 7 2 34 3" xfId="17418" xr:uid="{00000000-0005-0000-0000-00008B2E0000}"/>
    <cellStyle name="Feeder Field 7 2 34 4" xfId="17419" xr:uid="{00000000-0005-0000-0000-00008C2E0000}"/>
    <cellStyle name="Feeder Field 7 2 35" xfId="1824" xr:uid="{00000000-0005-0000-0000-00008D2E0000}"/>
    <cellStyle name="Feeder Field 7 2 35 2" xfId="17420" xr:uid="{00000000-0005-0000-0000-00008E2E0000}"/>
    <cellStyle name="Feeder Field 7 2 35 2 2" xfId="17421" xr:uid="{00000000-0005-0000-0000-00008F2E0000}"/>
    <cellStyle name="Feeder Field 7 2 35 2 3" xfId="17422" xr:uid="{00000000-0005-0000-0000-0000902E0000}"/>
    <cellStyle name="Feeder Field 7 2 35 2 4" xfId="17423" xr:uid="{00000000-0005-0000-0000-0000912E0000}"/>
    <cellStyle name="Feeder Field 7 2 35 3" xfId="17424" xr:uid="{00000000-0005-0000-0000-0000922E0000}"/>
    <cellStyle name="Feeder Field 7 2 35 4" xfId="17425" xr:uid="{00000000-0005-0000-0000-0000932E0000}"/>
    <cellStyle name="Feeder Field 7 2 36" xfId="1825" xr:uid="{00000000-0005-0000-0000-0000942E0000}"/>
    <cellStyle name="Feeder Field 7 2 36 2" xfId="17426" xr:uid="{00000000-0005-0000-0000-0000952E0000}"/>
    <cellStyle name="Feeder Field 7 2 36 2 2" xfId="17427" xr:uid="{00000000-0005-0000-0000-0000962E0000}"/>
    <cellStyle name="Feeder Field 7 2 36 2 3" xfId="17428" xr:uid="{00000000-0005-0000-0000-0000972E0000}"/>
    <cellStyle name="Feeder Field 7 2 36 2 4" xfId="17429" xr:uid="{00000000-0005-0000-0000-0000982E0000}"/>
    <cellStyle name="Feeder Field 7 2 36 3" xfId="17430" xr:uid="{00000000-0005-0000-0000-0000992E0000}"/>
    <cellStyle name="Feeder Field 7 2 36 4" xfId="17431" xr:uid="{00000000-0005-0000-0000-00009A2E0000}"/>
    <cellStyle name="Feeder Field 7 2 37" xfId="1826" xr:uid="{00000000-0005-0000-0000-00009B2E0000}"/>
    <cellStyle name="Feeder Field 7 2 37 2" xfId="17432" xr:uid="{00000000-0005-0000-0000-00009C2E0000}"/>
    <cellStyle name="Feeder Field 7 2 37 2 2" xfId="17433" xr:uid="{00000000-0005-0000-0000-00009D2E0000}"/>
    <cellStyle name="Feeder Field 7 2 37 2 3" xfId="17434" xr:uid="{00000000-0005-0000-0000-00009E2E0000}"/>
    <cellStyle name="Feeder Field 7 2 37 2 4" xfId="17435" xr:uid="{00000000-0005-0000-0000-00009F2E0000}"/>
    <cellStyle name="Feeder Field 7 2 37 3" xfId="17436" xr:uid="{00000000-0005-0000-0000-0000A02E0000}"/>
    <cellStyle name="Feeder Field 7 2 37 4" xfId="17437" xr:uid="{00000000-0005-0000-0000-0000A12E0000}"/>
    <cellStyle name="Feeder Field 7 2 38" xfId="1827" xr:uid="{00000000-0005-0000-0000-0000A22E0000}"/>
    <cellStyle name="Feeder Field 7 2 38 2" xfId="17438" xr:uid="{00000000-0005-0000-0000-0000A32E0000}"/>
    <cellStyle name="Feeder Field 7 2 38 2 2" xfId="17439" xr:uid="{00000000-0005-0000-0000-0000A42E0000}"/>
    <cellStyle name="Feeder Field 7 2 38 2 3" xfId="17440" xr:uid="{00000000-0005-0000-0000-0000A52E0000}"/>
    <cellStyle name="Feeder Field 7 2 38 2 4" xfId="17441" xr:uid="{00000000-0005-0000-0000-0000A62E0000}"/>
    <cellStyle name="Feeder Field 7 2 38 3" xfId="17442" xr:uid="{00000000-0005-0000-0000-0000A72E0000}"/>
    <cellStyle name="Feeder Field 7 2 38 4" xfId="17443" xr:uid="{00000000-0005-0000-0000-0000A82E0000}"/>
    <cellStyle name="Feeder Field 7 2 39" xfId="1828" xr:uid="{00000000-0005-0000-0000-0000A92E0000}"/>
    <cellStyle name="Feeder Field 7 2 39 2" xfId="17444" xr:uid="{00000000-0005-0000-0000-0000AA2E0000}"/>
    <cellStyle name="Feeder Field 7 2 39 2 2" xfId="17445" xr:uid="{00000000-0005-0000-0000-0000AB2E0000}"/>
    <cellStyle name="Feeder Field 7 2 39 2 3" xfId="17446" xr:uid="{00000000-0005-0000-0000-0000AC2E0000}"/>
    <cellStyle name="Feeder Field 7 2 39 2 4" xfId="17447" xr:uid="{00000000-0005-0000-0000-0000AD2E0000}"/>
    <cellStyle name="Feeder Field 7 2 39 3" xfId="17448" xr:uid="{00000000-0005-0000-0000-0000AE2E0000}"/>
    <cellStyle name="Feeder Field 7 2 39 4" xfId="17449" xr:uid="{00000000-0005-0000-0000-0000AF2E0000}"/>
    <cellStyle name="Feeder Field 7 2 4" xfId="1829" xr:uid="{00000000-0005-0000-0000-0000B02E0000}"/>
    <cellStyle name="Feeder Field 7 2 4 2" xfId="17450" xr:uid="{00000000-0005-0000-0000-0000B12E0000}"/>
    <cellStyle name="Feeder Field 7 2 4 2 2" xfId="17451" xr:uid="{00000000-0005-0000-0000-0000B22E0000}"/>
    <cellStyle name="Feeder Field 7 2 4 2 3" xfId="17452" xr:uid="{00000000-0005-0000-0000-0000B32E0000}"/>
    <cellStyle name="Feeder Field 7 2 4 2 4" xfId="17453" xr:uid="{00000000-0005-0000-0000-0000B42E0000}"/>
    <cellStyle name="Feeder Field 7 2 4 3" xfId="17454" xr:uid="{00000000-0005-0000-0000-0000B52E0000}"/>
    <cellStyle name="Feeder Field 7 2 4 4" xfId="17455" xr:uid="{00000000-0005-0000-0000-0000B62E0000}"/>
    <cellStyle name="Feeder Field 7 2 40" xfId="1830" xr:uid="{00000000-0005-0000-0000-0000B72E0000}"/>
    <cellStyle name="Feeder Field 7 2 40 2" xfId="17456" xr:uid="{00000000-0005-0000-0000-0000B82E0000}"/>
    <cellStyle name="Feeder Field 7 2 40 2 2" xfId="17457" xr:uid="{00000000-0005-0000-0000-0000B92E0000}"/>
    <cellStyle name="Feeder Field 7 2 40 2 3" xfId="17458" xr:uid="{00000000-0005-0000-0000-0000BA2E0000}"/>
    <cellStyle name="Feeder Field 7 2 40 2 4" xfId="17459" xr:uid="{00000000-0005-0000-0000-0000BB2E0000}"/>
    <cellStyle name="Feeder Field 7 2 40 3" xfId="17460" xr:uid="{00000000-0005-0000-0000-0000BC2E0000}"/>
    <cellStyle name="Feeder Field 7 2 40 4" xfId="17461" xr:uid="{00000000-0005-0000-0000-0000BD2E0000}"/>
    <cellStyle name="Feeder Field 7 2 41" xfId="1831" xr:uid="{00000000-0005-0000-0000-0000BE2E0000}"/>
    <cellStyle name="Feeder Field 7 2 41 2" xfId="17462" xr:uid="{00000000-0005-0000-0000-0000BF2E0000}"/>
    <cellStyle name="Feeder Field 7 2 41 2 2" xfId="17463" xr:uid="{00000000-0005-0000-0000-0000C02E0000}"/>
    <cellStyle name="Feeder Field 7 2 41 2 3" xfId="17464" xr:uid="{00000000-0005-0000-0000-0000C12E0000}"/>
    <cellStyle name="Feeder Field 7 2 41 2 4" xfId="17465" xr:uid="{00000000-0005-0000-0000-0000C22E0000}"/>
    <cellStyle name="Feeder Field 7 2 41 3" xfId="17466" xr:uid="{00000000-0005-0000-0000-0000C32E0000}"/>
    <cellStyle name="Feeder Field 7 2 41 4" xfId="17467" xr:uid="{00000000-0005-0000-0000-0000C42E0000}"/>
    <cellStyle name="Feeder Field 7 2 42" xfId="1832" xr:uid="{00000000-0005-0000-0000-0000C52E0000}"/>
    <cellStyle name="Feeder Field 7 2 42 2" xfId="17468" xr:uid="{00000000-0005-0000-0000-0000C62E0000}"/>
    <cellStyle name="Feeder Field 7 2 42 2 2" xfId="17469" xr:uid="{00000000-0005-0000-0000-0000C72E0000}"/>
    <cellStyle name="Feeder Field 7 2 42 2 3" xfId="17470" xr:uid="{00000000-0005-0000-0000-0000C82E0000}"/>
    <cellStyle name="Feeder Field 7 2 42 2 4" xfId="17471" xr:uid="{00000000-0005-0000-0000-0000C92E0000}"/>
    <cellStyle name="Feeder Field 7 2 42 3" xfId="17472" xr:uid="{00000000-0005-0000-0000-0000CA2E0000}"/>
    <cellStyle name="Feeder Field 7 2 42 4" xfId="17473" xr:uid="{00000000-0005-0000-0000-0000CB2E0000}"/>
    <cellStyle name="Feeder Field 7 2 43" xfId="1833" xr:uid="{00000000-0005-0000-0000-0000CC2E0000}"/>
    <cellStyle name="Feeder Field 7 2 43 2" xfId="17474" xr:uid="{00000000-0005-0000-0000-0000CD2E0000}"/>
    <cellStyle name="Feeder Field 7 2 43 2 2" xfId="17475" xr:uid="{00000000-0005-0000-0000-0000CE2E0000}"/>
    <cellStyle name="Feeder Field 7 2 43 2 3" xfId="17476" xr:uid="{00000000-0005-0000-0000-0000CF2E0000}"/>
    <cellStyle name="Feeder Field 7 2 43 2 4" xfId="17477" xr:uid="{00000000-0005-0000-0000-0000D02E0000}"/>
    <cellStyle name="Feeder Field 7 2 43 3" xfId="17478" xr:uid="{00000000-0005-0000-0000-0000D12E0000}"/>
    <cellStyle name="Feeder Field 7 2 43 4" xfId="17479" xr:uid="{00000000-0005-0000-0000-0000D22E0000}"/>
    <cellStyle name="Feeder Field 7 2 44" xfId="1834" xr:uid="{00000000-0005-0000-0000-0000D32E0000}"/>
    <cellStyle name="Feeder Field 7 2 44 2" xfId="17480" xr:uid="{00000000-0005-0000-0000-0000D42E0000}"/>
    <cellStyle name="Feeder Field 7 2 44 2 2" xfId="17481" xr:uid="{00000000-0005-0000-0000-0000D52E0000}"/>
    <cellStyle name="Feeder Field 7 2 44 2 3" xfId="17482" xr:uid="{00000000-0005-0000-0000-0000D62E0000}"/>
    <cellStyle name="Feeder Field 7 2 44 2 4" xfId="17483" xr:uid="{00000000-0005-0000-0000-0000D72E0000}"/>
    <cellStyle name="Feeder Field 7 2 44 3" xfId="17484" xr:uid="{00000000-0005-0000-0000-0000D82E0000}"/>
    <cellStyle name="Feeder Field 7 2 44 4" xfId="17485" xr:uid="{00000000-0005-0000-0000-0000D92E0000}"/>
    <cellStyle name="Feeder Field 7 2 45" xfId="17486" xr:uid="{00000000-0005-0000-0000-0000DA2E0000}"/>
    <cellStyle name="Feeder Field 7 2 45 2" xfId="17487" xr:uid="{00000000-0005-0000-0000-0000DB2E0000}"/>
    <cellStyle name="Feeder Field 7 2 45 3" xfId="17488" xr:uid="{00000000-0005-0000-0000-0000DC2E0000}"/>
    <cellStyle name="Feeder Field 7 2 45 4" xfId="17489" xr:uid="{00000000-0005-0000-0000-0000DD2E0000}"/>
    <cellStyle name="Feeder Field 7 2 46" xfId="17490" xr:uid="{00000000-0005-0000-0000-0000DE2E0000}"/>
    <cellStyle name="Feeder Field 7 2 46 2" xfId="17491" xr:uid="{00000000-0005-0000-0000-0000DF2E0000}"/>
    <cellStyle name="Feeder Field 7 2 46 3" xfId="17492" xr:uid="{00000000-0005-0000-0000-0000E02E0000}"/>
    <cellStyle name="Feeder Field 7 2 46 4" xfId="17493" xr:uid="{00000000-0005-0000-0000-0000E12E0000}"/>
    <cellStyle name="Feeder Field 7 2 47" xfId="17494" xr:uid="{00000000-0005-0000-0000-0000E22E0000}"/>
    <cellStyle name="Feeder Field 7 2 5" xfId="1835" xr:uid="{00000000-0005-0000-0000-0000E32E0000}"/>
    <cellStyle name="Feeder Field 7 2 5 2" xfId="17495" xr:uid="{00000000-0005-0000-0000-0000E42E0000}"/>
    <cellStyle name="Feeder Field 7 2 5 2 2" xfId="17496" xr:uid="{00000000-0005-0000-0000-0000E52E0000}"/>
    <cellStyle name="Feeder Field 7 2 5 2 3" xfId="17497" xr:uid="{00000000-0005-0000-0000-0000E62E0000}"/>
    <cellStyle name="Feeder Field 7 2 5 2 4" xfId="17498" xr:uid="{00000000-0005-0000-0000-0000E72E0000}"/>
    <cellStyle name="Feeder Field 7 2 5 3" xfId="17499" xr:uid="{00000000-0005-0000-0000-0000E82E0000}"/>
    <cellStyle name="Feeder Field 7 2 5 4" xfId="17500" xr:uid="{00000000-0005-0000-0000-0000E92E0000}"/>
    <cellStyle name="Feeder Field 7 2 6" xfId="1836" xr:uid="{00000000-0005-0000-0000-0000EA2E0000}"/>
    <cellStyle name="Feeder Field 7 2 6 2" xfId="17501" xr:uid="{00000000-0005-0000-0000-0000EB2E0000}"/>
    <cellStyle name="Feeder Field 7 2 6 2 2" xfId="17502" xr:uid="{00000000-0005-0000-0000-0000EC2E0000}"/>
    <cellStyle name="Feeder Field 7 2 6 2 3" xfId="17503" xr:uid="{00000000-0005-0000-0000-0000ED2E0000}"/>
    <cellStyle name="Feeder Field 7 2 6 2 4" xfId="17504" xr:uid="{00000000-0005-0000-0000-0000EE2E0000}"/>
    <cellStyle name="Feeder Field 7 2 6 3" xfId="17505" xr:uid="{00000000-0005-0000-0000-0000EF2E0000}"/>
    <cellStyle name="Feeder Field 7 2 6 4" xfId="17506" xr:uid="{00000000-0005-0000-0000-0000F02E0000}"/>
    <cellStyle name="Feeder Field 7 2 7" xfId="1837" xr:uid="{00000000-0005-0000-0000-0000F12E0000}"/>
    <cellStyle name="Feeder Field 7 2 7 2" xfId="17507" xr:uid="{00000000-0005-0000-0000-0000F22E0000}"/>
    <cellStyle name="Feeder Field 7 2 7 2 2" xfId="17508" xr:uid="{00000000-0005-0000-0000-0000F32E0000}"/>
    <cellStyle name="Feeder Field 7 2 7 2 3" xfId="17509" xr:uid="{00000000-0005-0000-0000-0000F42E0000}"/>
    <cellStyle name="Feeder Field 7 2 7 2 4" xfId="17510" xr:uid="{00000000-0005-0000-0000-0000F52E0000}"/>
    <cellStyle name="Feeder Field 7 2 7 3" xfId="17511" xr:uid="{00000000-0005-0000-0000-0000F62E0000}"/>
    <cellStyle name="Feeder Field 7 2 7 4" xfId="17512" xr:uid="{00000000-0005-0000-0000-0000F72E0000}"/>
    <cellStyle name="Feeder Field 7 2 8" xfId="1838" xr:uid="{00000000-0005-0000-0000-0000F82E0000}"/>
    <cellStyle name="Feeder Field 7 2 8 2" xfId="17513" xr:uid="{00000000-0005-0000-0000-0000F92E0000}"/>
    <cellStyle name="Feeder Field 7 2 8 2 2" xfId="17514" xr:uid="{00000000-0005-0000-0000-0000FA2E0000}"/>
    <cellStyle name="Feeder Field 7 2 8 2 3" xfId="17515" xr:uid="{00000000-0005-0000-0000-0000FB2E0000}"/>
    <cellStyle name="Feeder Field 7 2 8 2 4" xfId="17516" xr:uid="{00000000-0005-0000-0000-0000FC2E0000}"/>
    <cellStyle name="Feeder Field 7 2 8 3" xfId="17517" xr:uid="{00000000-0005-0000-0000-0000FD2E0000}"/>
    <cellStyle name="Feeder Field 7 2 8 4" xfId="17518" xr:uid="{00000000-0005-0000-0000-0000FE2E0000}"/>
    <cellStyle name="Feeder Field 7 2 9" xfId="1839" xr:uid="{00000000-0005-0000-0000-0000FF2E0000}"/>
    <cellStyle name="Feeder Field 7 2 9 2" xfId="17519" xr:uid="{00000000-0005-0000-0000-0000002F0000}"/>
    <cellStyle name="Feeder Field 7 2 9 2 2" xfId="17520" xr:uid="{00000000-0005-0000-0000-0000012F0000}"/>
    <cellStyle name="Feeder Field 7 2 9 2 3" xfId="17521" xr:uid="{00000000-0005-0000-0000-0000022F0000}"/>
    <cellStyle name="Feeder Field 7 2 9 2 4" xfId="17522" xr:uid="{00000000-0005-0000-0000-0000032F0000}"/>
    <cellStyle name="Feeder Field 7 2 9 3" xfId="17523" xr:uid="{00000000-0005-0000-0000-0000042F0000}"/>
    <cellStyle name="Feeder Field 7 2 9 4" xfId="17524" xr:uid="{00000000-0005-0000-0000-0000052F0000}"/>
    <cellStyle name="Feeder Field 7 20" xfId="1840" xr:uid="{00000000-0005-0000-0000-0000062F0000}"/>
    <cellStyle name="Feeder Field 7 20 2" xfId="17525" xr:uid="{00000000-0005-0000-0000-0000072F0000}"/>
    <cellStyle name="Feeder Field 7 20 2 2" xfId="17526" xr:uid="{00000000-0005-0000-0000-0000082F0000}"/>
    <cellStyle name="Feeder Field 7 20 2 3" xfId="17527" xr:uid="{00000000-0005-0000-0000-0000092F0000}"/>
    <cellStyle name="Feeder Field 7 20 2 4" xfId="17528" xr:uid="{00000000-0005-0000-0000-00000A2F0000}"/>
    <cellStyle name="Feeder Field 7 20 3" xfId="17529" xr:uid="{00000000-0005-0000-0000-00000B2F0000}"/>
    <cellStyle name="Feeder Field 7 20 4" xfId="17530" xr:uid="{00000000-0005-0000-0000-00000C2F0000}"/>
    <cellStyle name="Feeder Field 7 21" xfId="1841" xr:uid="{00000000-0005-0000-0000-00000D2F0000}"/>
    <cellStyle name="Feeder Field 7 21 2" xfId="17531" xr:uid="{00000000-0005-0000-0000-00000E2F0000}"/>
    <cellStyle name="Feeder Field 7 21 2 2" xfId="17532" xr:uid="{00000000-0005-0000-0000-00000F2F0000}"/>
    <cellStyle name="Feeder Field 7 21 2 3" xfId="17533" xr:uid="{00000000-0005-0000-0000-0000102F0000}"/>
    <cellStyle name="Feeder Field 7 21 2 4" xfId="17534" xr:uid="{00000000-0005-0000-0000-0000112F0000}"/>
    <cellStyle name="Feeder Field 7 21 3" xfId="17535" xr:uid="{00000000-0005-0000-0000-0000122F0000}"/>
    <cellStyle name="Feeder Field 7 21 4" xfId="17536" xr:uid="{00000000-0005-0000-0000-0000132F0000}"/>
    <cellStyle name="Feeder Field 7 22" xfId="1842" xr:uid="{00000000-0005-0000-0000-0000142F0000}"/>
    <cellStyle name="Feeder Field 7 22 2" xfId="17537" xr:uid="{00000000-0005-0000-0000-0000152F0000}"/>
    <cellStyle name="Feeder Field 7 22 2 2" xfId="17538" xr:uid="{00000000-0005-0000-0000-0000162F0000}"/>
    <cellStyle name="Feeder Field 7 22 2 3" xfId="17539" xr:uid="{00000000-0005-0000-0000-0000172F0000}"/>
    <cellStyle name="Feeder Field 7 22 2 4" xfId="17540" xr:uid="{00000000-0005-0000-0000-0000182F0000}"/>
    <cellStyle name="Feeder Field 7 22 3" xfId="17541" xr:uid="{00000000-0005-0000-0000-0000192F0000}"/>
    <cellStyle name="Feeder Field 7 22 4" xfId="17542" xr:uid="{00000000-0005-0000-0000-00001A2F0000}"/>
    <cellStyle name="Feeder Field 7 23" xfId="1843" xr:uid="{00000000-0005-0000-0000-00001B2F0000}"/>
    <cellStyle name="Feeder Field 7 23 2" xfId="17543" xr:uid="{00000000-0005-0000-0000-00001C2F0000}"/>
    <cellStyle name="Feeder Field 7 23 2 2" xfId="17544" xr:uid="{00000000-0005-0000-0000-00001D2F0000}"/>
    <cellStyle name="Feeder Field 7 23 2 3" xfId="17545" xr:uid="{00000000-0005-0000-0000-00001E2F0000}"/>
    <cellStyle name="Feeder Field 7 23 2 4" xfId="17546" xr:uid="{00000000-0005-0000-0000-00001F2F0000}"/>
    <cellStyle name="Feeder Field 7 23 3" xfId="17547" xr:uid="{00000000-0005-0000-0000-0000202F0000}"/>
    <cellStyle name="Feeder Field 7 23 4" xfId="17548" xr:uid="{00000000-0005-0000-0000-0000212F0000}"/>
    <cellStyle name="Feeder Field 7 24" xfId="1844" xr:uid="{00000000-0005-0000-0000-0000222F0000}"/>
    <cellStyle name="Feeder Field 7 24 2" xfId="17549" xr:uid="{00000000-0005-0000-0000-0000232F0000}"/>
    <cellStyle name="Feeder Field 7 24 2 2" xfId="17550" xr:uid="{00000000-0005-0000-0000-0000242F0000}"/>
    <cellStyle name="Feeder Field 7 24 2 3" xfId="17551" xr:uid="{00000000-0005-0000-0000-0000252F0000}"/>
    <cellStyle name="Feeder Field 7 24 2 4" xfId="17552" xr:uid="{00000000-0005-0000-0000-0000262F0000}"/>
    <cellStyle name="Feeder Field 7 24 3" xfId="17553" xr:uid="{00000000-0005-0000-0000-0000272F0000}"/>
    <cellStyle name="Feeder Field 7 24 4" xfId="17554" xr:uid="{00000000-0005-0000-0000-0000282F0000}"/>
    <cellStyle name="Feeder Field 7 25" xfId="1845" xr:uid="{00000000-0005-0000-0000-0000292F0000}"/>
    <cellStyle name="Feeder Field 7 25 2" xfId="17555" xr:uid="{00000000-0005-0000-0000-00002A2F0000}"/>
    <cellStyle name="Feeder Field 7 25 2 2" xfId="17556" xr:uid="{00000000-0005-0000-0000-00002B2F0000}"/>
    <cellStyle name="Feeder Field 7 25 2 3" xfId="17557" xr:uid="{00000000-0005-0000-0000-00002C2F0000}"/>
    <cellStyle name="Feeder Field 7 25 2 4" xfId="17558" xr:uid="{00000000-0005-0000-0000-00002D2F0000}"/>
    <cellStyle name="Feeder Field 7 25 3" xfId="17559" xr:uid="{00000000-0005-0000-0000-00002E2F0000}"/>
    <cellStyle name="Feeder Field 7 25 4" xfId="17560" xr:uid="{00000000-0005-0000-0000-00002F2F0000}"/>
    <cellStyle name="Feeder Field 7 26" xfId="1846" xr:uid="{00000000-0005-0000-0000-0000302F0000}"/>
    <cellStyle name="Feeder Field 7 26 2" xfId="17561" xr:uid="{00000000-0005-0000-0000-0000312F0000}"/>
    <cellStyle name="Feeder Field 7 26 2 2" xfId="17562" xr:uid="{00000000-0005-0000-0000-0000322F0000}"/>
    <cellStyle name="Feeder Field 7 26 2 3" xfId="17563" xr:uid="{00000000-0005-0000-0000-0000332F0000}"/>
    <cellStyle name="Feeder Field 7 26 2 4" xfId="17564" xr:uid="{00000000-0005-0000-0000-0000342F0000}"/>
    <cellStyle name="Feeder Field 7 26 3" xfId="17565" xr:uid="{00000000-0005-0000-0000-0000352F0000}"/>
    <cellStyle name="Feeder Field 7 26 4" xfId="17566" xr:uid="{00000000-0005-0000-0000-0000362F0000}"/>
    <cellStyle name="Feeder Field 7 27" xfId="1847" xr:uid="{00000000-0005-0000-0000-0000372F0000}"/>
    <cellStyle name="Feeder Field 7 27 2" xfId="17567" xr:uid="{00000000-0005-0000-0000-0000382F0000}"/>
    <cellStyle name="Feeder Field 7 27 2 2" xfId="17568" xr:uid="{00000000-0005-0000-0000-0000392F0000}"/>
    <cellStyle name="Feeder Field 7 27 2 3" xfId="17569" xr:uid="{00000000-0005-0000-0000-00003A2F0000}"/>
    <cellStyle name="Feeder Field 7 27 2 4" xfId="17570" xr:uid="{00000000-0005-0000-0000-00003B2F0000}"/>
    <cellStyle name="Feeder Field 7 27 3" xfId="17571" xr:uid="{00000000-0005-0000-0000-00003C2F0000}"/>
    <cellStyle name="Feeder Field 7 27 4" xfId="17572" xr:uid="{00000000-0005-0000-0000-00003D2F0000}"/>
    <cellStyle name="Feeder Field 7 28" xfId="1848" xr:uid="{00000000-0005-0000-0000-00003E2F0000}"/>
    <cellStyle name="Feeder Field 7 28 2" xfId="17573" xr:uid="{00000000-0005-0000-0000-00003F2F0000}"/>
    <cellStyle name="Feeder Field 7 28 2 2" xfId="17574" xr:uid="{00000000-0005-0000-0000-0000402F0000}"/>
    <cellStyle name="Feeder Field 7 28 2 3" xfId="17575" xr:uid="{00000000-0005-0000-0000-0000412F0000}"/>
    <cellStyle name="Feeder Field 7 28 2 4" xfId="17576" xr:uid="{00000000-0005-0000-0000-0000422F0000}"/>
    <cellStyle name="Feeder Field 7 28 3" xfId="17577" xr:uid="{00000000-0005-0000-0000-0000432F0000}"/>
    <cellStyle name="Feeder Field 7 28 4" xfId="17578" xr:uid="{00000000-0005-0000-0000-0000442F0000}"/>
    <cellStyle name="Feeder Field 7 29" xfId="1849" xr:uid="{00000000-0005-0000-0000-0000452F0000}"/>
    <cellStyle name="Feeder Field 7 29 2" xfId="17579" xr:uid="{00000000-0005-0000-0000-0000462F0000}"/>
    <cellStyle name="Feeder Field 7 29 2 2" xfId="17580" xr:uid="{00000000-0005-0000-0000-0000472F0000}"/>
    <cellStyle name="Feeder Field 7 29 2 3" xfId="17581" xr:uid="{00000000-0005-0000-0000-0000482F0000}"/>
    <cellStyle name="Feeder Field 7 29 2 4" xfId="17582" xr:uid="{00000000-0005-0000-0000-0000492F0000}"/>
    <cellStyle name="Feeder Field 7 29 3" xfId="17583" xr:uid="{00000000-0005-0000-0000-00004A2F0000}"/>
    <cellStyle name="Feeder Field 7 29 4" xfId="17584" xr:uid="{00000000-0005-0000-0000-00004B2F0000}"/>
    <cellStyle name="Feeder Field 7 3" xfId="1850" xr:uid="{00000000-0005-0000-0000-00004C2F0000}"/>
    <cellStyle name="Feeder Field 7 3 2" xfId="17585" xr:uid="{00000000-0005-0000-0000-00004D2F0000}"/>
    <cellStyle name="Feeder Field 7 3 2 2" xfId="17586" xr:uid="{00000000-0005-0000-0000-00004E2F0000}"/>
    <cellStyle name="Feeder Field 7 3 2 3" xfId="17587" xr:uid="{00000000-0005-0000-0000-00004F2F0000}"/>
    <cellStyle name="Feeder Field 7 3 2 4" xfId="17588" xr:uid="{00000000-0005-0000-0000-0000502F0000}"/>
    <cellStyle name="Feeder Field 7 3 3" xfId="17589" xr:uid="{00000000-0005-0000-0000-0000512F0000}"/>
    <cellStyle name="Feeder Field 7 3 4" xfId="17590" xr:uid="{00000000-0005-0000-0000-0000522F0000}"/>
    <cellStyle name="Feeder Field 7 30" xfId="1851" xr:uid="{00000000-0005-0000-0000-0000532F0000}"/>
    <cellStyle name="Feeder Field 7 30 2" xfId="17591" xr:uid="{00000000-0005-0000-0000-0000542F0000}"/>
    <cellStyle name="Feeder Field 7 30 2 2" xfId="17592" xr:uid="{00000000-0005-0000-0000-0000552F0000}"/>
    <cellStyle name="Feeder Field 7 30 2 3" xfId="17593" xr:uid="{00000000-0005-0000-0000-0000562F0000}"/>
    <cellStyle name="Feeder Field 7 30 2 4" xfId="17594" xr:uid="{00000000-0005-0000-0000-0000572F0000}"/>
    <cellStyle name="Feeder Field 7 30 3" xfId="17595" xr:uid="{00000000-0005-0000-0000-0000582F0000}"/>
    <cellStyle name="Feeder Field 7 30 4" xfId="17596" xr:uid="{00000000-0005-0000-0000-0000592F0000}"/>
    <cellStyle name="Feeder Field 7 31" xfId="1852" xr:uid="{00000000-0005-0000-0000-00005A2F0000}"/>
    <cellStyle name="Feeder Field 7 31 2" xfId="17597" xr:uid="{00000000-0005-0000-0000-00005B2F0000}"/>
    <cellStyle name="Feeder Field 7 31 2 2" xfId="17598" xr:uid="{00000000-0005-0000-0000-00005C2F0000}"/>
    <cellStyle name="Feeder Field 7 31 2 3" xfId="17599" xr:uid="{00000000-0005-0000-0000-00005D2F0000}"/>
    <cellStyle name="Feeder Field 7 31 2 4" xfId="17600" xr:uid="{00000000-0005-0000-0000-00005E2F0000}"/>
    <cellStyle name="Feeder Field 7 31 3" xfId="17601" xr:uid="{00000000-0005-0000-0000-00005F2F0000}"/>
    <cellStyle name="Feeder Field 7 31 4" xfId="17602" xr:uid="{00000000-0005-0000-0000-0000602F0000}"/>
    <cellStyle name="Feeder Field 7 32" xfId="1853" xr:uid="{00000000-0005-0000-0000-0000612F0000}"/>
    <cellStyle name="Feeder Field 7 32 2" xfId="17603" xr:uid="{00000000-0005-0000-0000-0000622F0000}"/>
    <cellStyle name="Feeder Field 7 32 2 2" xfId="17604" xr:uid="{00000000-0005-0000-0000-0000632F0000}"/>
    <cellStyle name="Feeder Field 7 32 2 3" xfId="17605" xr:uid="{00000000-0005-0000-0000-0000642F0000}"/>
    <cellStyle name="Feeder Field 7 32 2 4" xfId="17606" xr:uid="{00000000-0005-0000-0000-0000652F0000}"/>
    <cellStyle name="Feeder Field 7 32 3" xfId="17607" xr:uid="{00000000-0005-0000-0000-0000662F0000}"/>
    <cellStyle name="Feeder Field 7 32 4" xfId="17608" xr:uid="{00000000-0005-0000-0000-0000672F0000}"/>
    <cellStyle name="Feeder Field 7 33" xfId="1854" xr:uid="{00000000-0005-0000-0000-0000682F0000}"/>
    <cellStyle name="Feeder Field 7 33 2" xfId="17609" xr:uid="{00000000-0005-0000-0000-0000692F0000}"/>
    <cellStyle name="Feeder Field 7 33 2 2" xfId="17610" xr:uid="{00000000-0005-0000-0000-00006A2F0000}"/>
    <cellStyle name="Feeder Field 7 33 2 3" xfId="17611" xr:uid="{00000000-0005-0000-0000-00006B2F0000}"/>
    <cellStyle name="Feeder Field 7 33 2 4" xfId="17612" xr:uid="{00000000-0005-0000-0000-00006C2F0000}"/>
    <cellStyle name="Feeder Field 7 33 3" xfId="17613" xr:uid="{00000000-0005-0000-0000-00006D2F0000}"/>
    <cellStyle name="Feeder Field 7 33 4" xfId="17614" xr:uid="{00000000-0005-0000-0000-00006E2F0000}"/>
    <cellStyle name="Feeder Field 7 34" xfId="1855" xr:uid="{00000000-0005-0000-0000-00006F2F0000}"/>
    <cellStyle name="Feeder Field 7 34 2" xfId="17615" xr:uid="{00000000-0005-0000-0000-0000702F0000}"/>
    <cellStyle name="Feeder Field 7 34 2 2" xfId="17616" xr:uid="{00000000-0005-0000-0000-0000712F0000}"/>
    <cellStyle name="Feeder Field 7 34 2 3" xfId="17617" xr:uid="{00000000-0005-0000-0000-0000722F0000}"/>
    <cellStyle name="Feeder Field 7 34 2 4" xfId="17618" xr:uid="{00000000-0005-0000-0000-0000732F0000}"/>
    <cellStyle name="Feeder Field 7 34 3" xfId="17619" xr:uid="{00000000-0005-0000-0000-0000742F0000}"/>
    <cellStyle name="Feeder Field 7 34 4" xfId="17620" xr:uid="{00000000-0005-0000-0000-0000752F0000}"/>
    <cellStyle name="Feeder Field 7 35" xfId="1856" xr:uid="{00000000-0005-0000-0000-0000762F0000}"/>
    <cellStyle name="Feeder Field 7 35 2" xfId="17621" xr:uid="{00000000-0005-0000-0000-0000772F0000}"/>
    <cellStyle name="Feeder Field 7 35 2 2" xfId="17622" xr:uid="{00000000-0005-0000-0000-0000782F0000}"/>
    <cellStyle name="Feeder Field 7 35 2 3" xfId="17623" xr:uid="{00000000-0005-0000-0000-0000792F0000}"/>
    <cellStyle name="Feeder Field 7 35 2 4" xfId="17624" xr:uid="{00000000-0005-0000-0000-00007A2F0000}"/>
    <cellStyle name="Feeder Field 7 35 3" xfId="17625" xr:uid="{00000000-0005-0000-0000-00007B2F0000}"/>
    <cellStyle name="Feeder Field 7 35 4" xfId="17626" xr:uid="{00000000-0005-0000-0000-00007C2F0000}"/>
    <cellStyle name="Feeder Field 7 36" xfId="1857" xr:uid="{00000000-0005-0000-0000-00007D2F0000}"/>
    <cellStyle name="Feeder Field 7 36 2" xfId="17627" xr:uid="{00000000-0005-0000-0000-00007E2F0000}"/>
    <cellStyle name="Feeder Field 7 36 2 2" xfId="17628" xr:uid="{00000000-0005-0000-0000-00007F2F0000}"/>
    <cellStyle name="Feeder Field 7 36 2 3" xfId="17629" xr:uid="{00000000-0005-0000-0000-0000802F0000}"/>
    <cellStyle name="Feeder Field 7 36 2 4" xfId="17630" xr:uid="{00000000-0005-0000-0000-0000812F0000}"/>
    <cellStyle name="Feeder Field 7 36 3" xfId="17631" xr:uid="{00000000-0005-0000-0000-0000822F0000}"/>
    <cellStyle name="Feeder Field 7 36 4" xfId="17632" xr:uid="{00000000-0005-0000-0000-0000832F0000}"/>
    <cellStyle name="Feeder Field 7 37" xfId="1858" xr:uid="{00000000-0005-0000-0000-0000842F0000}"/>
    <cellStyle name="Feeder Field 7 37 2" xfId="17633" xr:uid="{00000000-0005-0000-0000-0000852F0000}"/>
    <cellStyle name="Feeder Field 7 37 2 2" xfId="17634" xr:uid="{00000000-0005-0000-0000-0000862F0000}"/>
    <cellStyle name="Feeder Field 7 37 2 3" xfId="17635" xr:uid="{00000000-0005-0000-0000-0000872F0000}"/>
    <cellStyle name="Feeder Field 7 37 2 4" xfId="17636" xr:uid="{00000000-0005-0000-0000-0000882F0000}"/>
    <cellStyle name="Feeder Field 7 37 3" xfId="17637" xr:uid="{00000000-0005-0000-0000-0000892F0000}"/>
    <cellStyle name="Feeder Field 7 37 4" xfId="17638" xr:uid="{00000000-0005-0000-0000-00008A2F0000}"/>
    <cellStyle name="Feeder Field 7 38" xfId="1859" xr:uid="{00000000-0005-0000-0000-00008B2F0000}"/>
    <cellStyle name="Feeder Field 7 38 2" xfId="17639" xr:uid="{00000000-0005-0000-0000-00008C2F0000}"/>
    <cellStyle name="Feeder Field 7 38 2 2" xfId="17640" xr:uid="{00000000-0005-0000-0000-00008D2F0000}"/>
    <cellStyle name="Feeder Field 7 38 2 3" xfId="17641" xr:uid="{00000000-0005-0000-0000-00008E2F0000}"/>
    <cellStyle name="Feeder Field 7 38 2 4" xfId="17642" xr:uid="{00000000-0005-0000-0000-00008F2F0000}"/>
    <cellStyle name="Feeder Field 7 38 3" xfId="17643" xr:uid="{00000000-0005-0000-0000-0000902F0000}"/>
    <cellStyle name="Feeder Field 7 38 4" xfId="17644" xr:uid="{00000000-0005-0000-0000-0000912F0000}"/>
    <cellStyle name="Feeder Field 7 39" xfId="1860" xr:uid="{00000000-0005-0000-0000-0000922F0000}"/>
    <cellStyle name="Feeder Field 7 39 2" xfId="17645" xr:uid="{00000000-0005-0000-0000-0000932F0000}"/>
    <cellStyle name="Feeder Field 7 39 2 2" xfId="17646" xr:uid="{00000000-0005-0000-0000-0000942F0000}"/>
    <cellStyle name="Feeder Field 7 39 2 3" xfId="17647" xr:uid="{00000000-0005-0000-0000-0000952F0000}"/>
    <cellStyle name="Feeder Field 7 39 2 4" xfId="17648" xr:uid="{00000000-0005-0000-0000-0000962F0000}"/>
    <cellStyle name="Feeder Field 7 39 3" xfId="17649" xr:uid="{00000000-0005-0000-0000-0000972F0000}"/>
    <cellStyle name="Feeder Field 7 39 4" xfId="17650" xr:uid="{00000000-0005-0000-0000-0000982F0000}"/>
    <cellStyle name="Feeder Field 7 4" xfId="1861" xr:uid="{00000000-0005-0000-0000-0000992F0000}"/>
    <cellStyle name="Feeder Field 7 4 2" xfId="17651" xr:uid="{00000000-0005-0000-0000-00009A2F0000}"/>
    <cellStyle name="Feeder Field 7 4 2 2" xfId="17652" xr:uid="{00000000-0005-0000-0000-00009B2F0000}"/>
    <cellStyle name="Feeder Field 7 4 2 3" xfId="17653" xr:uid="{00000000-0005-0000-0000-00009C2F0000}"/>
    <cellStyle name="Feeder Field 7 4 2 4" xfId="17654" xr:uid="{00000000-0005-0000-0000-00009D2F0000}"/>
    <cellStyle name="Feeder Field 7 4 3" xfId="17655" xr:uid="{00000000-0005-0000-0000-00009E2F0000}"/>
    <cellStyle name="Feeder Field 7 4 4" xfId="17656" xr:uid="{00000000-0005-0000-0000-00009F2F0000}"/>
    <cellStyle name="Feeder Field 7 40" xfId="1862" xr:uid="{00000000-0005-0000-0000-0000A02F0000}"/>
    <cellStyle name="Feeder Field 7 40 2" xfId="17657" xr:uid="{00000000-0005-0000-0000-0000A12F0000}"/>
    <cellStyle name="Feeder Field 7 40 2 2" xfId="17658" xr:uid="{00000000-0005-0000-0000-0000A22F0000}"/>
    <cellStyle name="Feeder Field 7 40 2 3" xfId="17659" xr:uid="{00000000-0005-0000-0000-0000A32F0000}"/>
    <cellStyle name="Feeder Field 7 40 2 4" xfId="17660" xr:uid="{00000000-0005-0000-0000-0000A42F0000}"/>
    <cellStyle name="Feeder Field 7 40 3" xfId="17661" xr:uid="{00000000-0005-0000-0000-0000A52F0000}"/>
    <cellStyle name="Feeder Field 7 40 4" xfId="17662" xr:uid="{00000000-0005-0000-0000-0000A62F0000}"/>
    <cellStyle name="Feeder Field 7 41" xfId="1863" xr:uid="{00000000-0005-0000-0000-0000A72F0000}"/>
    <cellStyle name="Feeder Field 7 41 2" xfId="17663" xr:uid="{00000000-0005-0000-0000-0000A82F0000}"/>
    <cellStyle name="Feeder Field 7 41 2 2" xfId="17664" xr:uid="{00000000-0005-0000-0000-0000A92F0000}"/>
    <cellStyle name="Feeder Field 7 41 2 3" xfId="17665" xr:uid="{00000000-0005-0000-0000-0000AA2F0000}"/>
    <cellStyle name="Feeder Field 7 41 2 4" xfId="17666" xr:uid="{00000000-0005-0000-0000-0000AB2F0000}"/>
    <cellStyle name="Feeder Field 7 41 3" xfId="17667" xr:uid="{00000000-0005-0000-0000-0000AC2F0000}"/>
    <cellStyle name="Feeder Field 7 41 4" xfId="17668" xr:uid="{00000000-0005-0000-0000-0000AD2F0000}"/>
    <cellStyle name="Feeder Field 7 42" xfId="1864" xr:uid="{00000000-0005-0000-0000-0000AE2F0000}"/>
    <cellStyle name="Feeder Field 7 42 2" xfId="17669" xr:uid="{00000000-0005-0000-0000-0000AF2F0000}"/>
    <cellStyle name="Feeder Field 7 42 2 2" xfId="17670" xr:uid="{00000000-0005-0000-0000-0000B02F0000}"/>
    <cellStyle name="Feeder Field 7 42 2 3" xfId="17671" xr:uid="{00000000-0005-0000-0000-0000B12F0000}"/>
    <cellStyle name="Feeder Field 7 42 2 4" xfId="17672" xr:uid="{00000000-0005-0000-0000-0000B22F0000}"/>
    <cellStyle name="Feeder Field 7 42 3" xfId="17673" xr:uid="{00000000-0005-0000-0000-0000B32F0000}"/>
    <cellStyle name="Feeder Field 7 42 4" xfId="17674" xr:uid="{00000000-0005-0000-0000-0000B42F0000}"/>
    <cellStyle name="Feeder Field 7 43" xfId="1865" xr:uid="{00000000-0005-0000-0000-0000B52F0000}"/>
    <cellStyle name="Feeder Field 7 43 2" xfId="17675" xr:uid="{00000000-0005-0000-0000-0000B62F0000}"/>
    <cellStyle name="Feeder Field 7 43 2 2" xfId="17676" xr:uid="{00000000-0005-0000-0000-0000B72F0000}"/>
    <cellStyle name="Feeder Field 7 43 2 3" xfId="17677" xr:uid="{00000000-0005-0000-0000-0000B82F0000}"/>
    <cellStyle name="Feeder Field 7 43 2 4" xfId="17678" xr:uid="{00000000-0005-0000-0000-0000B92F0000}"/>
    <cellStyle name="Feeder Field 7 43 3" xfId="17679" xr:uid="{00000000-0005-0000-0000-0000BA2F0000}"/>
    <cellStyle name="Feeder Field 7 43 4" xfId="17680" xr:uid="{00000000-0005-0000-0000-0000BB2F0000}"/>
    <cellStyle name="Feeder Field 7 44" xfId="1866" xr:uid="{00000000-0005-0000-0000-0000BC2F0000}"/>
    <cellStyle name="Feeder Field 7 44 2" xfId="17681" xr:uid="{00000000-0005-0000-0000-0000BD2F0000}"/>
    <cellStyle name="Feeder Field 7 44 2 2" xfId="17682" xr:uid="{00000000-0005-0000-0000-0000BE2F0000}"/>
    <cellStyle name="Feeder Field 7 44 2 3" xfId="17683" xr:uid="{00000000-0005-0000-0000-0000BF2F0000}"/>
    <cellStyle name="Feeder Field 7 44 2 4" xfId="17684" xr:uid="{00000000-0005-0000-0000-0000C02F0000}"/>
    <cellStyle name="Feeder Field 7 44 3" xfId="17685" xr:uid="{00000000-0005-0000-0000-0000C12F0000}"/>
    <cellStyle name="Feeder Field 7 44 4" xfId="17686" xr:uid="{00000000-0005-0000-0000-0000C22F0000}"/>
    <cellStyle name="Feeder Field 7 45" xfId="1867" xr:uid="{00000000-0005-0000-0000-0000C32F0000}"/>
    <cellStyle name="Feeder Field 7 45 2" xfId="17687" xr:uid="{00000000-0005-0000-0000-0000C42F0000}"/>
    <cellStyle name="Feeder Field 7 45 2 2" xfId="17688" xr:uid="{00000000-0005-0000-0000-0000C52F0000}"/>
    <cellStyle name="Feeder Field 7 45 2 3" xfId="17689" xr:uid="{00000000-0005-0000-0000-0000C62F0000}"/>
    <cellStyle name="Feeder Field 7 45 2 4" xfId="17690" xr:uid="{00000000-0005-0000-0000-0000C72F0000}"/>
    <cellStyle name="Feeder Field 7 45 3" xfId="17691" xr:uid="{00000000-0005-0000-0000-0000C82F0000}"/>
    <cellStyle name="Feeder Field 7 45 4" xfId="17692" xr:uid="{00000000-0005-0000-0000-0000C92F0000}"/>
    <cellStyle name="Feeder Field 7 46" xfId="17693" xr:uid="{00000000-0005-0000-0000-0000CA2F0000}"/>
    <cellStyle name="Feeder Field 7 46 2" xfId="17694" xr:uid="{00000000-0005-0000-0000-0000CB2F0000}"/>
    <cellStyle name="Feeder Field 7 46 3" xfId="17695" xr:uid="{00000000-0005-0000-0000-0000CC2F0000}"/>
    <cellStyle name="Feeder Field 7 46 4" xfId="17696" xr:uid="{00000000-0005-0000-0000-0000CD2F0000}"/>
    <cellStyle name="Feeder Field 7 47" xfId="17697" xr:uid="{00000000-0005-0000-0000-0000CE2F0000}"/>
    <cellStyle name="Feeder Field 7 47 2" xfId="17698" xr:uid="{00000000-0005-0000-0000-0000CF2F0000}"/>
    <cellStyle name="Feeder Field 7 47 3" xfId="17699" xr:uid="{00000000-0005-0000-0000-0000D02F0000}"/>
    <cellStyle name="Feeder Field 7 47 4" xfId="17700" xr:uid="{00000000-0005-0000-0000-0000D12F0000}"/>
    <cellStyle name="Feeder Field 7 48" xfId="17701" xr:uid="{00000000-0005-0000-0000-0000D22F0000}"/>
    <cellStyle name="Feeder Field 7 5" xfId="1868" xr:uid="{00000000-0005-0000-0000-0000D32F0000}"/>
    <cellStyle name="Feeder Field 7 5 2" xfId="17702" xr:uid="{00000000-0005-0000-0000-0000D42F0000}"/>
    <cellStyle name="Feeder Field 7 5 2 2" xfId="17703" xr:uid="{00000000-0005-0000-0000-0000D52F0000}"/>
    <cellStyle name="Feeder Field 7 5 2 3" xfId="17704" xr:uid="{00000000-0005-0000-0000-0000D62F0000}"/>
    <cellStyle name="Feeder Field 7 5 2 4" xfId="17705" xr:uid="{00000000-0005-0000-0000-0000D72F0000}"/>
    <cellStyle name="Feeder Field 7 5 3" xfId="17706" xr:uid="{00000000-0005-0000-0000-0000D82F0000}"/>
    <cellStyle name="Feeder Field 7 5 4" xfId="17707" xr:uid="{00000000-0005-0000-0000-0000D92F0000}"/>
    <cellStyle name="Feeder Field 7 6" xfId="1869" xr:uid="{00000000-0005-0000-0000-0000DA2F0000}"/>
    <cellStyle name="Feeder Field 7 6 2" xfId="17708" xr:uid="{00000000-0005-0000-0000-0000DB2F0000}"/>
    <cellStyle name="Feeder Field 7 6 2 2" xfId="17709" xr:uid="{00000000-0005-0000-0000-0000DC2F0000}"/>
    <cellStyle name="Feeder Field 7 6 2 3" xfId="17710" xr:uid="{00000000-0005-0000-0000-0000DD2F0000}"/>
    <cellStyle name="Feeder Field 7 6 2 4" xfId="17711" xr:uid="{00000000-0005-0000-0000-0000DE2F0000}"/>
    <cellStyle name="Feeder Field 7 6 3" xfId="17712" xr:uid="{00000000-0005-0000-0000-0000DF2F0000}"/>
    <cellStyle name="Feeder Field 7 6 4" xfId="17713" xr:uid="{00000000-0005-0000-0000-0000E02F0000}"/>
    <cellStyle name="Feeder Field 7 7" xfId="1870" xr:uid="{00000000-0005-0000-0000-0000E12F0000}"/>
    <cellStyle name="Feeder Field 7 7 2" xfId="17714" xr:uid="{00000000-0005-0000-0000-0000E22F0000}"/>
    <cellStyle name="Feeder Field 7 7 2 2" xfId="17715" xr:uid="{00000000-0005-0000-0000-0000E32F0000}"/>
    <cellStyle name="Feeder Field 7 7 2 3" xfId="17716" xr:uid="{00000000-0005-0000-0000-0000E42F0000}"/>
    <cellStyle name="Feeder Field 7 7 2 4" xfId="17717" xr:uid="{00000000-0005-0000-0000-0000E52F0000}"/>
    <cellStyle name="Feeder Field 7 7 3" xfId="17718" xr:uid="{00000000-0005-0000-0000-0000E62F0000}"/>
    <cellStyle name="Feeder Field 7 7 4" xfId="17719" xr:uid="{00000000-0005-0000-0000-0000E72F0000}"/>
    <cellStyle name="Feeder Field 7 8" xfId="1871" xr:uid="{00000000-0005-0000-0000-0000E82F0000}"/>
    <cellStyle name="Feeder Field 7 8 2" xfId="17720" xr:uid="{00000000-0005-0000-0000-0000E92F0000}"/>
    <cellStyle name="Feeder Field 7 8 2 2" xfId="17721" xr:uid="{00000000-0005-0000-0000-0000EA2F0000}"/>
    <cellStyle name="Feeder Field 7 8 2 3" xfId="17722" xr:uid="{00000000-0005-0000-0000-0000EB2F0000}"/>
    <cellStyle name="Feeder Field 7 8 2 4" xfId="17723" xr:uid="{00000000-0005-0000-0000-0000EC2F0000}"/>
    <cellStyle name="Feeder Field 7 8 3" xfId="17724" xr:uid="{00000000-0005-0000-0000-0000ED2F0000}"/>
    <cellStyle name="Feeder Field 7 8 4" xfId="17725" xr:uid="{00000000-0005-0000-0000-0000EE2F0000}"/>
    <cellStyle name="Feeder Field 7 9" xfId="1872" xr:uid="{00000000-0005-0000-0000-0000EF2F0000}"/>
    <cellStyle name="Feeder Field 7 9 2" xfId="17726" xr:uid="{00000000-0005-0000-0000-0000F02F0000}"/>
    <cellStyle name="Feeder Field 7 9 2 2" xfId="17727" xr:uid="{00000000-0005-0000-0000-0000F12F0000}"/>
    <cellStyle name="Feeder Field 7 9 2 3" xfId="17728" xr:uid="{00000000-0005-0000-0000-0000F22F0000}"/>
    <cellStyle name="Feeder Field 7 9 2 4" xfId="17729" xr:uid="{00000000-0005-0000-0000-0000F32F0000}"/>
    <cellStyle name="Feeder Field 7 9 3" xfId="17730" xr:uid="{00000000-0005-0000-0000-0000F42F0000}"/>
    <cellStyle name="Feeder Field 7 9 4" xfId="17731" xr:uid="{00000000-0005-0000-0000-0000F52F0000}"/>
    <cellStyle name="Feeder Field 8" xfId="1873" xr:uid="{00000000-0005-0000-0000-0000F62F0000}"/>
    <cellStyle name="Feeder Field 8 10" xfId="1874" xr:uid="{00000000-0005-0000-0000-0000F72F0000}"/>
    <cellStyle name="Feeder Field 8 10 2" xfId="17732" xr:uid="{00000000-0005-0000-0000-0000F82F0000}"/>
    <cellStyle name="Feeder Field 8 10 2 2" xfId="17733" xr:uid="{00000000-0005-0000-0000-0000F92F0000}"/>
    <cellStyle name="Feeder Field 8 10 2 3" xfId="17734" xr:uid="{00000000-0005-0000-0000-0000FA2F0000}"/>
    <cellStyle name="Feeder Field 8 10 2 4" xfId="17735" xr:uid="{00000000-0005-0000-0000-0000FB2F0000}"/>
    <cellStyle name="Feeder Field 8 10 3" xfId="17736" xr:uid="{00000000-0005-0000-0000-0000FC2F0000}"/>
    <cellStyle name="Feeder Field 8 10 4" xfId="17737" xr:uid="{00000000-0005-0000-0000-0000FD2F0000}"/>
    <cellStyle name="Feeder Field 8 11" xfId="1875" xr:uid="{00000000-0005-0000-0000-0000FE2F0000}"/>
    <cellStyle name="Feeder Field 8 11 2" xfId="17738" xr:uid="{00000000-0005-0000-0000-0000FF2F0000}"/>
    <cellStyle name="Feeder Field 8 11 2 2" xfId="17739" xr:uid="{00000000-0005-0000-0000-000000300000}"/>
    <cellStyle name="Feeder Field 8 11 2 3" xfId="17740" xr:uid="{00000000-0005-0000-0000-000001300000}"/>
    <cellStyle name="Feeder Field 8 11 2 4" xfId="17741" xr:uid="{00000000-0005-0000-0000-000002300000}"/>
    <cellStyle name="Feeder Field 8 11 3" xfId="17742" xr:uid="{00000000-0005-0000-0000-000003300000}"/>
    <cellStyle name="Feeder Field 8 11 4" xfId="17743" xr:uid="{00000000-0005-0000-0000-000004300000}"/>
    <cellStyle name="Feeder Field 8 12" xfId="1876" xr:uid="{00000000-0005-0000-0000-000005300000}"/>
    <cellStyle name="Feeder Field 8 12 2" xfId="17744" xr:uid="{00000000-0005-0000-0000-000006300000}"/>
    <cellStyle name="Feeder Field 8 12 2 2" xfId="17745" xr:uid="{00000000-0005-0000-0000-000007300000}"/>
    <cellStyle name="Feeder Field 8 12 2 3" xfId="17746" xr:uid="{00000000-0005-0000-0000-000008300000}"/>
    <cellStyle name="Feeder Field 8 12 2 4" xfId="17747" xr:uid="{00000000-0005-0000-0000-000009300000}"/>
    <cellStyle name="Feeder Field 8 12 3" xfId="17748" xr:uid="{00000000-0005-0000-0000-00000A300000}"/>
    <cellStyle name="Feeder Field 8 12 4" xfId="17749" xr:uid="{00000000-0005-0000-0000-00000B300000}"/>
    <cellStyle name="Feeder Field 8 13" xfId="1877" xr:uid="{00000000-0005-0000-0000-00000C300000}"/>
    <cellStyle name="Feeder Field 8 13 2" xfId="17750" xr:uid="{00000000-0005-0000-0000-00000D300000}"/>
    <cellStyle name="Feeder Field 8 13 2 2" xfId="17751" xr:uid="{00000000-0005-0000-0000-00000E300000}"/>
    <cellStyle name="Feeder Field 8 13 2 3" xfId="17752" xr:uid="{00000000-0005-0000-0000-00000F300000}"/>
    <cellStyle name="Feeder Field 8 13 2 4" xfId="17753" xr:uid="{00000000-0005-0000-0000-000010300000}"/>
    <cellStyle name="Feeder Field 8 13 3" xfId="17754" xr:uid="{00000000-0005-0000-0000-000011300000}"/>
    <cellStyle name="Feeder Field 8 13 4" xfId="17755" xr:uid="{00000000-0005-0000-0000-000012300000}"/>
    <cellStyle name="Feeder Field 8 14" xfId="1878" xr:uid="{00000000-0005-0000-0000-000013300000}"/>
    <cellStyle name="Feeder Field 8 14 2" xfId="17756" xr:uid="{00000000-0005-0000-0000-000014300000}"/>
    <cellStyle name="Feeder Field 8 14 2 2" xfId="17757" xr:uid="{00000000-0005-0000-0000-000015300000}"/>
    <cellStyle name="Feeder Field 8 14 2 3" xfId="17758" xr:uid="{00000000-0005-0000-0000-000016300000}"/>
    <cellStyle name="Feeder Field 8 14 2 4" xfId="17759" xr:uid="{00000000-0005-0000-0000-000017300000}"/>
    <cellStyle name="Feeder Field 8 14 3" xfId="17760" xr:uid="{00000000-0005-0000-0000-000018300000}"/>
    <cellStyle name="Feeder Field 8 14 4" xfId="17761" xr:uid="{00000000-0005-0000-0000-000019300000}"/>
    <cellStyle name="Feeder Field 8 15" xfId="1879" xr:uid="{00000000-0005-0000-0000-00001A300000}"/>
    <cellStyle name="Feeder Field 8 15 2" xfId="17762" xr:uid="{00000000-0005-0000-0000-00001B300000}"/>
    <cellStyle name="Feeder Field 8 15 2 2" xfId="17763" xr:uid="{00000000-0005-0000-0000-00001C300000}"/>
    <cellStyle name="Feeder Field 8 15 2 3" xfId="17764" xr:uid="{00000000-0005-0000-0000-00001D300000}"/>
    <cellStyle name="Feeder Field 8 15 2 4" xfId="17765" xr:uid="{00000000-0005-0000-0000-00001E300000}"/>
    <cellStyle name="Feeder Field 8 15 3" xfId="17766" xr:uid="{00000000-0005-0000-0000-00001F300000}"/>
    <cellStyle name="Feeder Field 8 15 4" xfId="17767" xr:uid="{00000000-0005-0000-0000-000020300000}"/>
    <cellStyle name="Feeder Field 8 16" xfId="1880" xr:uid="{00000000-0005-0000-0000-000021300000}"/>
    <cellStyle name="Feeder Field 8 16 2" xfId="17768" xr:uid="{00000000-0005-0000-0000-000022300000}"/>
    <cellStyle name="Feeder Field 8 16 2 2" xfId="17769" xr:uid="{00000000-0005-0000-0000-000023300000}"/>
    <cellStyle name="Feeder Field 8 16 2 3" xfId="17770" xr:uid="{00000000-0005-0000-0000-000024300000}"/>
    <cellStyle name="Feeder Field 8 16 2 4" xfId="17771" xr:uid="{00000000-0005-0000-0000-000025300000}"/>
    <cellStyle name="Feeder Field 8 16 3" xfId="17772" xr:uid="{00000000-0005-0000-0000-000026300000}"/>
    <cellStyle name="Feeder Field 8 16 4" xfId="17773" xr:uid="{00000000-0005-0000-0000-000027300000}"/>
    <cellStyle name="Feeder Field 8 17" xfId="1881" xr:uid="{00000000-0005-0000-0000-000028300000}"/>
    <cellStyle name="Feeder Field 8 17 2" xfId="17774" xr:uid="{00000000-0005-0000-0000-000029300000}"/>
    <cellStyle name="Feeder Field 8 17 2 2" xfId="17775" xr:uid="{00000000-0005-0000-0000-00002A300000}"/>
    <cellStyle name="Feeder Field 8 17 2 3" xfId="17776" xr:uid="{00000000-0005-0000-0000-00002B300000}"/>
    <cellStyle name="Feeder Field 8 17 2 4" xfId="17777" xr:uid="{00000000-0005-0000-0000-00002C300000}"/>
    <cellStyle name="Feeder Field 8 17 3" xfId="17778" xr:uid="{00000000-0005-0000-0000-00002D300000}"/>
    <cellStyle name="Feeder Field 8 17 4" xfId="17779" xr:uid="{00000000-0005-0000-0000-00002E300000}"/>
    <cellStyle name="Feeder Field 8 18" xfId="1882" xr:uid="{00000000-0005-0000-0000-00002F300000}"/>
    <cellStyle name="Feeder Field 8 18 2" xfId="17780" xr:uid="{00000000-0005-0000-0000-000030300000}"/>
    <cellStyle name="Feeder Field 8 18 2 2" xfId="17781" xr:uid="{00000000-0005-0000-0000-000031300000}"/>
    <cellStyle name="Feeder Field 8 18 2 3" xfId="17782" xr:uid="{00000000-0005-0000-0000-000032300000}"/>
    <cellStyle name="Feeder Field 8 18 2 4" xfId="17783" xr:uid="{00000000-0005-0000-0000-000033300000}"/>
    <cellStyle name="Feeder Field 8 18 3" xfId="17784" xr:uid="{00000000-0005-0000-0000-000034300000}"/>
    <cellStyle name="Feeder Field 8 18 4" xfId="17785" xr:uid="{00000000-0005-0000-0000-000035300000}"/>
    <cellStyle name="Feeder Field 8 19" xfId="1883" xr:uid="{00000000-0005-0000-0000-000036300000}"/>
    <cellStyle name="Feeder Field 8 19 2" xfId="17786" xr:uid="{00000000-0005-0000-0000-000037300000}"/>
    <cellStyle name="Feeder Field 8 19 2 2" xfId="17787" xr:uid="{00000000-0005-0000-0000-000038300000}"/>
    <cellStyle name="Feeder Field 8 19 2 3" xfId="17788" xr:uid="{00000000-0005-0000-0000-000039300000}"/>
    <cellStyle name="Feeder Field 8 19 2 4" xfId="17789" xr:uid="{00000000-0005-0000-0000-00003A300000}"/>
    <cellStyle name="Feeder Field 8 19 3" xfId="17790" xr:uid="{00000000-0005-0000-0000-00003B300000}"/>
    <cellStyle name="Feeder Field 8 19 4" xfId="17791" xr:uid="{00000000-0005-0000-0000-00003C300000}"/>
    <cellStyle name="Feeder Field 8 2" xfId="1884" xr:uid="{00000000-0005-0000-0000-00003D300000}"/>
    <cellStyle name="Feeder Field 8 2 2" xfId="17792" xr:uid="{00000000-0005-0000-0000-00003E300000}"/>
    <cellStyle name="Feeder Field 8 2 2 2" xfId="17793" xr:uid="{00000000-0005-0000-0000-00003F300000}"/>
    <cellStyle name="Feeder Field 8 2 2 3" xfId="17794" xr:uid="{00000000-0005-0000-0000-000040300000}"/>
    <cellStyle name="Feeder Field 8 2 2 4" xfId="17795" xr:uid="{00000000-0005-0000-0000-000041300000}"/>
    <cellStyle name="Feeder Field 8 2 3" xfId="17796" xr:uid="{00000000-0005-0000-0000-000042300000}"/>
    <cellStyle name="Feeder Field 8 2 4" xfId="17797" xr:uid="{00000000-0005-0000-0000-000043300000}"/>
    <cellStyle name="Feeder Field 8 20" xfId="1885" xr:uid="{00000000-0005-0000-0000-000044300000}"/>
    <cellStyle name="Feeder Field 8 20 2" xfId="17798" xr:uid="{00000000-0005-0000-0000-000045300000}"/>
    <cellStyle name="Feeder Field 8 20 2 2" xfId="17799" xr:uid="{00000000-0005-0000-0000-000046300000}"/>
    <cellStyle name="Feeder Field 8 20 2 3" xfId="17800" xr:uid="{00000000-0005-0000-0000-000047300000}"/>
    <cellStyle name="Feeder Field 8 20 2 4" xfId="17801" xr:uid="{00000000-0005-0000-0000-000048300000}"/>
    <cellStyle name="Feeder Field 8 20 3" xfId="17802" xr:uid="{00000000-0005-0000-0000-000049300000}"/>
    <cellStyle name="Feeder Field 8 20 4" xfId="17803" xr:uid="{00000000-0005-0000-0000-00004A300000}"/>
    <cellStyle name="Feeder Field 8 21" xfId="1886" xr:uid="{00000000-0005-0000-0000-00004B300000}"/>
    <cellStyle name="Feeder Field 8 21 2" xfId="17804" xr:uid="{00000000-0005-0000-0000-00004C300000}"/>
    <cellStyle name="Feeder Field 8 21 2 2" xfId="17805" xr:uid="{00000000-0005-0000-0000-00004D300000}"/>
    <cellStyle name="Feeder Field 8 21 2 3" xfId="17806" xr:uid="{00000000-0005-0000-0000-00004E300000}"/>
    <cellStyle name="Feeder Field 8 21 2 4" xfId="17807" xr:uid="{00000000-0005-0000-0000-00004F300000}"/>
    <cellStyle name="Feeder Field 8 21 3" xfId="17808" xr:uid="{00000000-0005-0000-0000-000050300000}"/>
    <cellStyle name="Feeder Field 8 21 4" xfId="17809" xr:uid="{00000000-0005-0000-0000-000051300000}"/>
    <cellStyle name="Feeder Field 8 22" xfId="1887" xr:uid="{00000000-0005-0000-0000-000052300000}"/>
    <cellStyle name="Feeder Field 8 22 2" xfId="17810" xr:uid="{00000000-0005-0000-0000-000053300000}"/>
    <cellStyle name="Feeder Field 8 22 2 2" xfId="17811" xr:uid="{00000000-0005-0000-0000-000054300000}"/>
    <cellStyle name="Feeder Field 8 22 2 3" xfId="17812" xr:uid="{00000000-0005-0000-0000-000055300000}"/>
    <cellStyle name="Feeder Field 8 22 2 4" xfId="17813" xr:uid="{00000000-0005-0000-0000-000056300000}"/>
    <cellStyle name="Feeder Field 8 22 3" xfId="17814" xr:uid="{00000000-0005-0000-0000-000057300000}"/>
    <cellStyle name="Feeder Field 8 22 4" xfId="17815" xr:uid="{00000000-0005-0000-0000-000058300000}"/>
    <cellStyle name="Feeder Field 8 23" xfId="1888" xr:uid="{00000000-0005-0000-0000-000059300000}"/>
    <cellStyle name="Feeder Field 8 23 2" xfId="17816" xr:uid="{00000000-0005-0000-0000-00005A300000}"/>
    <cellStyle name="Feeder Field 8 23 2 2" xfId="17817" xr:uid="{00000000-0005-0000-0000-00005B300000}"/>
    <cellStyle name="Feeder Field 8 23 2 3" xfId="17818" xr:uid="{00000000-0005-0000-0000-00005C300000}"/>
    <cellStyle name="Feeder Field 8 23 2 4" xfId="17819" xr:uid="{00000000-0005-0000-0000-00005D300000}"/>
    <cellStyle name="Feeder Field 8 23 3" xfId="17820" xr:uid="{00000000-0005-0000-0000-00005E300000}"/>
    <cellStyle name="Feeder Field 8 23 4" xfId="17821" xr:uid="{00000000-0005-0000-0000-00005F300000}"/>
    <cellStyle name="Feeder Field 8 24" xfId="1889" xr:uid="{00000000-0005-0000-0000-000060300000}"/>
    <cellStyle name="Feeder Field 8 24 2" xfId="17822" xr:uid="{00000000-0005-0000-0000-000061300000}"/>
    <cellStyle name="Feeder Field 8 24 2 2" xfId="17823" xr:uid="{00000000-0005-0000-0000-000062300000}"/>
    <cellStyle name="Feeder Field 8 24 2 3" xfId="17824" xr:uid="{00000000-0005-0000-0000-000063300000}"/>
    <cellStyle name="Feeder Field 8 24 2 4" xfId="17825" xr:uid="{00000000-0005-0000-0000-000064300000}"/>
    <cellStyle name="Feeder Field 8 24 3" xfId="17826" xr:uid="{00000000-0005-0000-0000-000065300000}"/>
    <cellStyle name="Feeder Field 8 24 4" xfId="17827" xr:uid="{00000000-0005-0000-0000-000066300000}"/>
    <cellStyle name="Feeder Field 8 25" xfId="1890" xr:uid="{00000000-0005-0000-0000-000067300000}"/>
    <cellStyle name="Feeder Field 8 25 2" xfId="17828" xr:uid="{00000000-0005-0000-0000-000068300000}"/>
    <cellStyle name="Feeder Field 8 25 2 2" xfId="17829" xr:uid="{00000000-0005-0000-0000-000069300000}"/>
    <cellStyle name="Feeder Field 8 25 2 3" xfId="17830" xr:uid="{00000000-0005-0000-0000-00006A300000}"/>
    <cellStyle name="Feeder Field 8 25 2 4" xfId="17831" xr:uid="{00000000-0005-0000-0000-00006B300000}"/>
    <cellStyle name="Feeder Field 8 25 3" xfId="17832" xr:uid="{00000000-0005-0000-0000-00006C300000}"/>
    <cellStyle name="Feeder Field 8 25 4" xfId="17833" xr:uid="{00000000-0005-0000-0000-00006D300000}"/>
    <cellStyle name="Feeder Field 8 26" xfId="1891" xr:uid="{00000000-0005-0000-0000-00006E300000}"/>
    <cellStyle name="Feeder Field 8 26 2" xfId="17834" xr:uid="{00000000-0005-0000-0000-00006F300000}"/>
    <cellStyle name="Feeder Field 8 26 2 2" xfId="17835" xr:uid="{00000000-0005-0000-0000-000070300000}"/>
    <cellStyle name="Feeder Field 8 26 2 3" xfId="17836" xr:uid="{00000000-0005-0000-0000-000071300000}"/>
    <cellStyle name="Feeder Field 8 26 2 4" xfId="17837" xr:uid="{00000000-0005-0000-0000-000072300000}"/>
    <cellStyle name="Feeder Field 8 26 3" xfId="17838" xr:uid="{00000000-0005-0000-0000-000073300000}"/>
    <cellStyle name="Feeder Field 8 26 4" xfId="17839" xr:uid="{00000000-0005-0000-0000-000074300000}"/>
    <cellStyle name="Feeder Field 8 27" xfId="1892" xr:uid="{00000000-0005-0000-0000-000075300000}"/>
    <cellStyle name="Feeder Field 8 27 2" xfId="17840" xr:uid="{00000000-0005-0000-0000-000076300000}"/>
    <cellStyle name="Feeder Field 8 27 2 2" xfId="17841" xr:uid="{00000000-0005-0000-0000-000077300000}"/>
    <cellStyle name="Feeder Field 8 27 2 3" xfId="17842" xr:uid="{00000000-0005-0000-0000-000078300000}"/>
    <cellStyle name="Feeder Field 8 27 2 4" xfId="17843" xr:uid="{00000000-0005-0000-0000-000079300000}"/>
    <cellStyle name="Feeder Field 8 27 3" xfId="17844" xr:uid="{00000000-0005-0000-0000-00007A300000}"/>
    <cellStyle name="Feeder Field 8 27 4" xfId="17845" xr:uid="{00000000-0005-0000-0000-00007B300000}"/>
    <cellStyle name="Feeder Field 8 28" xfId="1893" xr:uid="{00000000-0005-0000-0000-00007C300000}"/>
    <cellStyle name="Feeder Field 8 28 2" xfId="17846" xr:uid="{00000000-0005-0000-0000-00007D300000}"/>
    <cellStyle name="Feeder Field 8 28 2 2" xfId="17847" xr:uid="{00000000-0005-0000-0000-00007E300000}"/>
    <cellStyle name="Feeder Field 8 28 2 3" xfId="17848" xr:uid="{00000000-0005-0000-0000-00007F300000}"/>
    <cellStyle name="Feeder Field 8 28 2 4" xfId="17849" xr:uid="{00000000-0005-0000-0000-000080300000}"/>
    <cellStyle name="Feeder Field 8 28 3" xfId="17850" xr:uid="{00000000-0005-0000-0000-000081300000}"/>
    <cellStyle name="Feeder Field 8 28 4" xfId="17851" xr:uid="{00000000-0005-0000-0000-000082300000}"/>
    <cellStyle name="Feeder Field 8 29" xfId="1894" xr:uid="{00000000-0005-0000-0000-000083300000}"/>
    <cellStyle name="Feeder Field 8 29 2" xfId="17852" xr:uid="{00000000-0005-0000-0000-000084300000}"/>
    <cellStyle name="Feeder Field 8 29 2 2" xfId="17853" xr:uid="{00000000-0005-0000-0000-000085300000}"/>
    <cellStyle name="Feeder Field 8 29 2 3" xfId="17854" xr:uid="{00000000-0005-0000-0000-000086300000}"/>
    <cellStyle name="Feeder Field 8 29 2 4" xfId="17855" xr:uid="{00000000-0005-0000-0000-000087300000}"/>
    <cellStyle name="Feeder Field 8 29 3" xfId="17856" xr:uid="{00000000-0005-0000-0000-000088300000}"/>
    <cellStyle name="Feeder Field 8 29 4" xfId="17857" xr:uid="{00000000-0005-0000-0000-000089300000}"/>
    <cellStyle name="Feeder Field 8 3" xfId="1895" xr:uid="{00000000-0005-0000-0000-00008A300000}"/>
    <cellStyle name="Feeder Field 8 3 2" xfId="17858" xr:uid="{00000000-0005-0000-0000-00008B300000}"/>
    <cellStyle name="Feeder Field 8 3 2 2" xfId="17859" xr:uid="{00000000-0005-0000-0000-00008C300000}"/>
    <cellStyle name="Feeder Field 8 3 2 3" xfId="17860" xr:uid="{00000000-0005-0000-0000-00008D300000}"/>
    <cellStyle name="Feeder Field 8 3 2 4" xfId="17861" xr:uid="{00000000-0005-0000-0000-00008E300000}"/>
    <cellStyle name="Feeder Field 8 3 3" xfId="17862" xr:uid="{00000000-0005-0000-0000-00008F300000}"/>
    <cellStyle name="Feeder Field 8 3 4" xfId="17863" xr:uid="{00000000-0005-0000-0000-000090300000}"/>
    <cellStyle name="Feeder Field 8 30" xfId="1896" xr:uid="{00000000-0005-0000-0000-000091300000}"/>
    <cellStyle name="Feeder Field 8 30 2" xfId="17864" xr:uid="{00000000-0005-0000-0000-000092300000}"/>
    <cellStyle name="Feeder Field 8 30 2 2" xfId="17865" xr:uid="{00000000-0005-0000-0000-000093300000}"/>
    <cellStyle name="Feeder Field 8 30 2 3" xfId="17866" xr:uid="{00000000-0005-0000-0000-000094300000}"/>
    <cellStyle name="Feeder Field 8 30 2 4" xfId="17867" xr:uid="{00000000-0005-0000-0000-000095300000}"/>
    <cellStyle name="Feeder Field 8 30 3" xfId="17868" xr:uid="{00000000-0005-0000-0000-000096300000}"/>
    <cellStyle name="Feeder Field 8 30 4" xfId="17869" xr:uid="{00000000-0005-0000-0000-000097300000}"/>
    <cellStyle name="Feeder Field 8 31" xfId="1897" xr:uid="{00000000-0005-0000-0000-000098300000}"/>
    <cellStyle name="Feeder Field 8 31 2" xfId="17870" xr:uid="{00000000-0005-0000-0000-000099300000}"/>
    <cellStyle name="Feeder Field 8 31 2 2" xfId="17871" xr:uid="{00000000-0005-0000-0000-00009A300000}"/>
    <cellStyle name="Feeder Field 8 31 2 3" xfId="17872" xr:uid="{00000000-0005-0000-0000-00009B300000}"/>
    <cellStyle name="Feeder Field 8 31 2 4" xfId="17873" xr:uid="{00000000-0005-0000-0000-00009C300000}"/>
    <cellStyle name="Feeder Field 8 31 3" xfId="17874" xr:uid="{00000000-0005-0000-0000-00009D300000}"/>
    <cellStyle name="Feeder Field 8 31 4" xfId="17875" xr:uid="{00000000-0005-0000-0000-00009E300000}"/>
    <cellStyle name="Feeder Field 8 32" xfId="1898" xr:uid="{00000000-0005-0000-0000-00009F300000}"/>
    <cellStyle name="Feeder Field 8 32 2" xfId="17876" xr:uid="{00000000-0005-0000-0000-0000A0300000}"/>
    <cellStyle name="Feeder Field 8 32 2 2" xfId="17877" xr:uid="{00000000-0005-0000-0000-0000A1300000}"/>
    <cellStyle name="Feeder Field 8 32 2 3" xfId="17878" xr:uid="{00000000-0005-0000-0000-0000A2300000}"/>
    <cellStyle name="Feeder Field 8 32 2 4" xfId="17879" xr:uid="{00000000-0005-0000-0000-0000A3300000}"/>
    <cellStyle name="Feeder Field 8 32 3" xfId="17880" xr:uid="{00000000-0005-0000-0000-0000A4300000}"/>
    <cellStyle name="Feeder Field 8 32 4" xfId="17881" xr:uid="{00000000-0005-0000-0000-0000A5300000}"/>
    <cellStyle name="Feeder Field 8 33" xfId="1899" xr:uid="{00000000-0005-0000-0000-0000A6300000}"/>
    <cellStyle name="Feeder Field 8 33 2" xfId="17882" xr:uid="{00000000-0005-0000-0000-0000A7300000}"/>
    <cellStyle name="Feeder Field 8 33 2 2" xfId="17883" xr:uid="{00000000-0005-0000-0000-0000A8300000}"/>
    <cellStyle name="Feeder Field 8 33 2 3" xfId="17884" xr:uid="{00000000-0005-0000-0000-0000A9300000}"/>
    <cellStyle name="Feeder Field 8 33 2 4" xfId="17885" xr:uid="{00000000-0005-0000-0000-0000AA300000}"/>
    <cellStyle name="Feeder Field 8 33 3" xfId="17886" xr:uid="{00000000-0005-0000-0000-0000AB300000}"/>
    <cellStyle name="Feeder Field 8 33 4" xfId="17887" xr:uid="{00000000-0005-0000-0000-0000AC300000}"/>
    <cellStyle name="Feeder Field 8 34" xfId="1900" xr:uid="{00000000-0005-0000-0000-0000AD300000}"/>
    <cellStyle name="Feeder Field 8 34 2" xfId="17888" xr:uid="{00000000-0005-0000-0000-0000AE300000}"/>
    <cellStyle name="Feeder Field 8 34 2 2" xfId="17889" xr:uid="{00000000-0005-0000-0000-0000AF300000}"/>
    <cellStyle name="Feeder Field 8 34 2 3" xfId="17890" xr:uid="{00000000-0005-0000-0000-0000B0300000}"/>
    <cellStyle name="Feeder Field 8 34 2 4" xfId="17891" xr:uid="{00000000-0005-0000-0000-0000B1300000}"/>
    <cellStyle name="Feeder Field 8 34 3" xfId="17892" xr:uid="{00000000-0005-0000-0000-0000B2300000}"/>
    <cellStyle name="Feeder Field 8 34 4" xfId="17893" xr:uid="{00000000-0005-0000-0000-0000B3300000}"/>
    <cellStyle name="Feeder Field 8 35" xfId="1901" xr:uid="{00000000-0005-0000-0000-0000B4300000}"/>
    <cellStyle name="Feeder Field 8 35 2" xfId="17894" xr:uid="{00000000-0005-0000-0000-0000B5300000}"/>
    <cellStyle name="Feeder Field 8 35 2 2" xfId="17895" xr:uid="{00000000-0005-0000-0000-0000B6300000}"/>
    <cellStyle name="Feeder Field 8 35 2 3" xfId="17896" xr:uid="{00000000-0005-0000-0000-0000B7300000}"/>
    <cellStyle name="Feeder Field 8 35 2 4" xfId="17897" xr:uid="{00000000-0005-0000-0000-0000B8300000}"/>
    <cellStyle name="Feeder Field 8 35 3" xfId="17898" xr:uid="{00000000-0005-0000-0000-0000B9300000}"/>
    <cellStyle name="Feeder Field 8 35 4" xfId="17899" xr:uid="{00000000-0005-0000-0000-0000BA300000}"/>
    <cellStyle name="Feeder Field 8 36" xfId="1902" xr:uid="{00000000-0005-0000-0000-0000BB300000}"/>
    <cellStyle name="Feeder Field 8 36 2" xfId="17900" xr:uid="{00000000-0005-0000-0000-0000BC300000}"/>
    <cellStyle name="Feeder Field 8 36 2 2" xfId="17901" xr:uid="{00000000-0005-0000-0000-0000BD300000}"/>
    <cellStyle name="Feeder Field 8 36 2 3" xfId="17902" xr:uid="{00000000-0005-0000-0000-0000BE300000}"/>
    <cellStyle name="Feeder Field 8 36 2 4" xfId="17903" xr:uid="{00000000-0005-0000-0000-0000BF300000}"/>
    <cellStyle name="Feeder Field 8 36 3" xfId="17904" xr:uid="{00000000-0005-0000-0000-0000C0300000}"/>
    <cellStyle name="Feeder Field 8 36 4" xfId="17905" xr:uid="{00000000-0005-0000-0000-0000C1300000}"/>
    <cellStyle name="Feeder Field 8 37" xfId="1903" xr:uid="{00000000-0005-0000-0000-0000C2300000}"/>
    <cellStyle name="Feeder Field 8 37 2" xfId="17906" xr:uid="{00000000-0005-0000-0000-0000C3300000}"/>
    <cellStyle name="Feeder Field 8 37 2 2" xfId="17907" xr:uid="{00000000-0005-0000-0000-0000C4300000}"/>
    <cellStyle name="Feeder Field 8 37 2 3" xfId="17908" xr:uid="{00000000-0005-0000-0000-0000C5300000}"/>
    <cellStyle name="Feeder Field 8 37 2 4" xfId="17909" xr:uid="{00000000-0005-0000-0000-0000C6300000}"/>
    <cellStyle name="Feeder Field 8 37 3" xfId="17910" xr:uid="{00000000-0005-0000-0000-0000C7300000}"/>
    <cellStyle name="Feeder Field 8 37 4" xfId="17911" xr:uid="{00000000-0005-0000-0000-0000C8300000}"/>
    <cellStyle name="Feeder Field 8 38" xfId="1904" xr:uid="{00000000-0005-0000-0000-0000C9300000}"/>
    <cellStyle name="Feeder Field 8 38 2" xfId="17912" xr:uid="{00000000-0005-0000-0000-0000CA300000}"/>
    <cellStyle name="Feeder Field 8 38 2 2" xfId="17913" xr:uid="{00000000-0005-0000-0000-0000CB300000}"/>
    <cellStyle name="Feeder Field 8 38 2 3" xfId="17914" xr:uid="{00000000-0005-0000-0000-0000CC300000}"/>
    <cellStyle name="Feeder Field 8 38 2 4" xfId="17915" xr:uid="{00000000-0005-0000-0000-0000CD300000}"/>
    <cellStyle name="Feeder Field 8 38 3" xfId="17916" xr:uid="{00000000-0005-0000-0000-0000CE300000}"/>
    <cellStyle name="Feeder Field 8 38 4" xfId="17917" xr:uid="{00000000-0005-0000-0000-0000CF300000}"/>
    <cellStyle name="Feeder Field 8 39" xfId="1905" xr:uid="{00000000-0005-0000-0000-0000D0300000}"/>
    <cellStyle name="Feeder Field 8 39 2" xfId="17918" xr:uid="{00000000-0005-0000-0000-0000D1300000}"/>
    <cellStyle name="Feeder Field 8 39 2 2" xfId="17919" xr:uid="{00000000-0005-0000-0000-0000D2300000}"/>
    <cellStyle name="Feeder Field 8 39 2 3" xfId="17920" xr:uid="{00000000-0005-0000-0000-0000D3300000}"/>
    <cellStyle name="Feeder Field 8 39 2 4" xfId="17921" xr:uid="{00000000-0005-0000-0000-0000D4300000}"/>
    <cellStyle name="Feeder Field 8 39 3" xfId="17922" xr:uid="{00000000-0005-0000-0000-0000D5300000}"/>
    <cellStyle name="Feeder Field 8 39 4" xfId="17923" xr:uid="{00000000-0005-0000-0000-0000D6300000}"/>
    <cellStyle name="Feeder Field 8 4" xfId="1906" xr:uid="{00000000-0005-0000-0000-0000D7300000}"/>
    <cellStyle name="Feeder Field 8 4 2" xfId="17924" xr:uid="{00000000-0005-0000-0000-0000D8300000}"/>
    <cellStyle name="Feeder Field 8 4 2 2" xfId="17925" xr:uid="{00000000-0005-0000-0000-0000D9300000}"/>
    <cellStyle name="Feeder Field 8 4 2 3" xfId="17926" xr:uid="{00000000-0005-0000-0000-0000DA300000}"/>
    <cellStyle name="Feeder Field 8 4 2 4" xfId="17927" xr:uid="{00000000-0005-0000-0000-0000DB300000}"/>
    <cellStyle name="Feeder Field 8 4 3" xfId="17928" xr:uid="{00000000-0005-0000-0000-0000DC300000}"/>
    <cellStyle name="Feeder Field 8 4 4" xfId="17929" xr:uid="{00000000-0005-0000-0000-0000DD300000}"/>
    <cellStyle name="Feeder Field 8 40" xfId="1907" xr:uid="{00000000-0005-0000-0000-0000DE300000}"/>
    <cellStyle name="Feeder Field 8 40 2" xfId="17930" xr:uid="{00000000-0005-0000-0000-0000DF300000}"/>
    <cellStyle name="Feeder Field 8 40 2 2" xfId="17931" xr:uid="{00000000-0005-0000-0000-0000E0300000}"/>
    <cellStyle name="Feeder Field 8 40 2 3" xfId="17932" xr:uid="{00000000-0005-0000-0000-0000E1300000}"/>
    <cellStyle name="Feeder Field 8 40 2 4" xfId="17933" xr:uid="{00000000-0005-0000-0000-0000E2300000}"/>
    <cellStyle name="Feeder Field 8 40 3" xfId="17934" xr:uid="{00000000-0005-0000-0000-0000E3300000}"/>
    <cellStyle name="Feeder Field 8 40 4" xfId="17935" xr:uid="{00000000-0005-0000-0000-0000E4300000}"/>
    <cellStyle name="Feeder Field 8 41" xfId="1908" xr:uid="{00000000-0005-0000-0000-0000E5300000}"/>
    <cellStyle name="Feeder Field 8 41 2" xfId="17936" xr:uid="{00000000-0005-0000-0000-0000E6300000}"/>
    <cellStyle name="Feeder Field 8 41 2 2" xfId="17937" xr:uid="{00000000-0005-0000-0000-0000E7300000}"/>
    <cellStyle name="Feeder Field 8 41 2 3" xfId="17938" xr:uid="{00000000-0005-0000-0000-0000E8300000}"/>
    <cellStyle name="Feeder Field 8 41 2 4" xfId="17939" xr:uid="{00000000-0005-0000-0000-0000E9300000}"/>
    <cellStyle name="Feeder Field 8 41 3" xfId="17940" xr:uid="{00000000-0005-0000-0000-0000EA300000}"/>
    <cellStyle name="Feeder Field 8 41 4" xfId="17941" xr:uid="{00000000-0005-0000-0000-0000EB300000}"/>
    <cellStyle name="Feeder Field 8 42" xfId="1909" xr:uid="{00000000-0005-0000-0000-0000EC300000}"/>
    <cellStyle name="Feeder Field 8 42 2" xfId="17942" xr:uid="{00000000-0005-0000-0000-0000ED300000}"/>
    <cellStyle name="Feeder Field 8 42 2 2" xfId="17943" xr:uid="{00000000-0005-0000-0000-0000EE300000}"/>
    <cellStyle name="Feeder Field 8 42 2 3" xfId="17944" xr:uid="{00000000-0005-0000-0000-0000EF300000}"/>
    <cellStyle name="Feeder Field 8 42 2 4" xfId="17945" xr:uid="{00000000-0005-0000-0000-0000F0300000}"/>
    <cellStyle name="Feeder Field 8 42 3" xfId="17946" xr:uid="{00000000-0005-0000-0000-0000F1300000}"/>
    <cellStyle name="Feeder Field 8 42 4" xfId="17947" xr:uid="{00000000-0005-0000-0000-0000F2300000}"/>
    <cellStyle name="Feeder Field 8 43" xfId="1910" xr:uid="{00000000-0005-0000-0000-0000F3300000}"/>
    <cellStyle name="Feeder Field 8 43 2" xfId="17948" xr:uid="{00000000-0005-0000-0000-0000F4300000}"/>
    <cellStyle name="Feeder Field 8 43 2 2" xfId="17949" xr:uid="{00000000-0005-0000-0000-0000F5300000}"/>
    <cellStyle name="Feeder Field 8 43 2 3" xfId="17950" xr:uid="{00000000-0005-0000-0000-0000F6300000}"/>
    <cellStyle name="Feeder Field 8 43 2 4" xfId="17951" xr:uid="{00000000-0005-0000-0000-0000F7300000}"/>
    <cellStyle name="Feeder Field 8 43 3" xfId="17952" xr:uid="{00000000-0005-0000-0000-0000F8300000}"/>
    <cellStyle name="Feeder Field 8 43 4" xfId="17953" xr:uid="{00000000-0005-0000-0000-0000F9300000}"/>
    <cellStyle name="Feeder Field 8 44" xfId="1911" xr:uid="{00000000-0005-0000-0000-0000FA300000}"/>
    <cellStyle name="Feeder Field 8 44 2" xfId="17954" xr:uid="{00000000-0005-0000-0000-0000FB300000}"/>
    <cellStyle name="Feeder Field 8 44 2 2" xfId="17955" xr:uid="{00000000-0005-0000-0000-0000FC300000}"/>
    <cellStyle name="Feeder Field 8 44 2 3" xfId="17956" xr:uid="{00000000-0005-0000-0000-0000FD300000}"/>
    <cellStyle name="Feeder Field 8 44 2 4" xfId="17957" xr:uid="{00000000-0005-0000-0000-0000FE300000}"/>
    <cellStyle name="Feeder Field 8 44 3" xfId="17958" xr:uid="{00000000-0005-0000-0000-0000FF300000}"/>
    <cellStyle name="Feeder Field 8 44 4" xfId="17959" xr:uid="{00000000-0005-0000-0000-000000310000}"/>
    <cellStyle name="Feeder Field 8 45" xfId="17960" xr:uid="{00000000-0005-0000-0000-000001310000}"/>
    <cellStyle name="Feeder Field 8 45 2" xfId="17961" xr:uid="{00000000-0005-0000-0000-000002310000}"/>
    <cellStyle name="Feeder Field 8 45 3" xfId="17962" xr:uid="{00000000-0005-0000-0000-000003310000}"/>
    <cellStyle name="Feeder Field 8 45 4" xfId="17963" xr:uid="{00000000-0005-0000-0000-000004310000}"/>
    <cellStyle name="Feeder Field 8 46" xfId="17964" xr:uid="{00000000-0005-0000-0000-000005310000}"/>
    <cellStyle name="Feeder Field 8 46 2" xfId="17965" xr:uid="{00000000-0005-0000-0000-000006310000}"/>
    <cellStyle name="Feeder Field 8 46 3" xfId="17966" xr:uid="{00000000-0005-0000-0000-000007310000}"/>
    <cellStyle name="Feeder Field 8 46 4" xfId="17967" xr:uid="{00000000-0005-0000-0000-000008310000}"/>
    <cellStyle name="Feeder Field 8 47" xfId="17968" xr:uid="{00000000-0005-0000-0000-000009310000}"/>
    <cellStyle name="Feeder Field 8 48" xfId="17969" xr:uid="{00000000-0005-0000-0000-00000A310000}"/>
    <cellStyle name="Feeder Field 8 5" xfId="1912" xr:uid="{00000000-0005-0000-0000-00000B310000}"/>
    <cellStyle name="Feeder Field 8 5 2" xfId="17970" xr:uid="{00000000-0005-0000-0000-00000C310000}"/>
    <cellStyle name="Feeder Field 8 5 2 2" xfId="17971" xr:uid="{00000000-0005-0000-0000-00000D310000}"/>
    <cellStyle name="Feeder Field 8 5 2 3" xfId="17972" xr:uid="{00000000-0005-0000-0000-00000E310000}"/>
    <cellStyle name="Feeder Field 8 5 2 4" xfId="17973" xr:uid="{00000000-0005-0000-0000-00000F310000}"/>
    <cellStyle name="Feeder Field 8 5 3" xfId="17974" xr:uid="{00000000-0005-0000-0000-000010310000}"/>
    <cellStyle name="Feeder Field 8 5 4" xfId="17975" xr:uid="{00000000-0005-0000-0000-000011310000}"/>
    <cellStyle name="Feeder Field 8 6" xfId="1913" xr:uid="{00000000-0005-0000-0000-000012310000}"/>
    <cellStyle name="Feeder Field 8 6 2" xfId="17976" xr:uid="{00000000-0005-0000-0000-000013310000}"/>
    <cellStyle name="Feeder Field 8 6 2 2" xfId="17977" xr:uid="{00000000-0005-0000-0000-000014310000}"/>
    <cellStyle name="Feeder Field 8 6 2 3" xfId="17978" xr:uid="{00000000-0005-0000-0000-000015310000}"/>
    <cellStyle name="Feeder Field 8 6 2 4" xfId="17979" xr:uid="{00000000-0005-0000-0000-000016310000}"/>
    <cellStyle name="Feeder Field 8 6 3" xfId="17980" xr:uid="{00000000-0005-0000-0000-000017310000}"/>
    <cellStyle name="Feeder Field 8 6 4" xfId="17981" xr:uid="{00000000-0005-0000-0000-000018310000}"/>
    <cellStyle name="Feeder Field 8 7" xfId="1914" xr:uid="{00000000-0005-0000-0000-000019310000}"/>
    <cellStyle name="Feeder Field 8 7 2" xfId="17982" xr:uid="{00000000-0005-0000-0000-00001A310000}"/>
    <cellStyle name="Feeder Field 8 7 2 2" xfId="17983" xr:uid="{00000000-0005-0000-0000-00001B310000}"/>
    <cellStyle name="Feeder Field 8 7 2 3" xfId="17984" xr:uid="{00000000-0005-0000-0000-00001C310000}"/>
    <cellStyle name="Feeder Field 8 7 2 4" xfId="17985" xr:uid="{00000000-0005-0000-0000-00001D310000}"/>
    <cellStyle name="Feeder Field 8 7 3" xfId="17986" xr:uid="{00000000-0005-0000-0000-00001E310000}"/>
    <cellStyle name="Feeder Field 8 7 4" xfId="17987" xr:uid="{00000000-0005-0000-0000-00001F310000}"/>
    <cellStyle name="Feeder Field 8 8" xfId="1915" xr:uid="{00000000-0005-0000-0000-000020310000}"/>
    <cellStyle name="Feeder Field 8 8 2" xfId="17988" xr:uid="{00000000-0005-0000-0000-000021310000}"/>
    <cellStyle name="Feeder Field 8 8 2 2" xfId="17989" xr:uid="{00000000-0005-0000-0000-000022310000}"/>
    <cellStyle name="Feeder Field 8 8 2 3" xfId="17990" xr:uid="{00000000-0005-0000-0000-000023310000}"/>
    <cellStyle name="Feeder Field 8 8 2 4" xfId="17991" xr:uid="{00000000-0005-0000-0000-000024310000}"/>
    <cellStyle name="Feeder Field 8 8 3" xfId="17992" xr:uid="{00000000-0005-0000-0000-000025310000}"/>
    <cellStyle name="Feeder Field 8 8 4" xfId="17993" xr:uid="{00000000-0005-0000-0000-000026310000}"/>
    <cellStyle name="Feeder Field 8 9" xfId="1916" xr:uid="{00000000-0005-0000-0000-000027310000}"/>
    <cellStyle name="Feeder Field 8 9 2" xfId="17994" xr:uid="{00000000-0005-0000-0000-000028310000}"/>
    <cellStyle name="Feeder Field 8 9 2 2" xfId="17995" xr:uid="{00000000-0005-0000-0000-000029310000}"/>
    <cellStyle name="Feeder Field 8 9 2 3" xfId="17996" xr:uid="{00000000-0005-0000-0000-00002A310000}"/>
    <cellStyle name="Feeder Field 8 9 2 4" xfId="17997" xr:uid="{00000000-0005-0000-0000-00002B310000}"/>
    <cellStyle name="Feeder Field 8 9 3" xfId="17998" xr:uid="{00000000-0005-0000-0000-00002C310000}"/>
    <cellStyle name="Feeder Field 8 9 4" xfId="17999" xr:uid="{00000000-0005-0000-0000-00002D310000}"/>
    <cellStyle name="Feeder Field 9" xfId="1917" xr:uid="{00000000-0005-0000-0000-00002E310000}"/>
    <cellStyle name="Feeder Field 9 2" xfId="18000" xr:uid="{00000000-0005-0000-0000-00002F310000}"/>
    <cellStyle name="Feeder Field 9 2 2" xfId="18001" xr:uid="{00000000-0005-0000-0000-000030310000}"/>
    <cellStyle name="Feeder Field 9 2 3" xfId="18002" xr:uid="{00000000-0005-0000-0000-000031310000}"/>
    <cellStyle name="Feeder Field 9 2 4" xfId="18003" xr:uid="{00000000-0005-0000-0000-000032310000}"/>
    <cellStyle name="Feeder Field 9 3" xfId="18004" xr:uid="{00000000-0005-0000-0000-000033310000}"/>
    <cellStyle name="Feeder Field 9 4" xfId="18005" xr:uid="{00000000-0005-0000-0000-000034310000}"/>
    <cellStyle name="Fine" xfId="1918" xr:uid="{00000000-0005-0000-0000-000035310000}"/>
    <cellStyle name="Fixed" xfId="53247" xr:uid="{00000000-0005-0000-0000-000036310000}"/>
    <cellStyle name="Fixed3 - Style3" xfId="1919" xr:uid="{00000000-0005-0000-0000-000037310000}"/>
    <cellStyle name="Font: Calibri, 9pt regular" xfId="53387" xr:uid="{00000000-0005-0000-0000-000038310000}"/>
    <cellStyle name="Footnotes: top row" xfId="53388" xr:uid="{00000000-0005-0000-0000-000039310000}"/>
    <cellStyle name="From" xfId="1920" xr:uid="{00000000-0005-0000-0000-00003A310000}"/>
    <cellStyle name="FS_reporting" xfId="1921" xr:uid="{00000000-0005-0000-0000-00003B310000}"/>
    <cellStyle name="Gap" xfId="1922" xr:uid="{00000000-0005-0000-0000-00003C310000}"/>
    <cellStyle name="Good" xfId="6" builtinId="26" customBuiltin="1"/>
    <cellStyle name="Good 2" xfId="53248" xr:uid="{00000000-0005-0000-0000-00003E310000}"/>
    <cellStyle name="Grey" xfId="53249" xr:uid="{00000000-0005-0000-0000-00003F310000}"/>
    <cellStyle name="Greyed out" xfId="1923" xr:uid="{00000000-0005-0000-0000-000040310000}"/>
    <cellStyle name="Header" xfId="1924" xr:uid="{00000000-0005-0000-0000-000041310000}"/>
    <cellStyle name="Header: bottom row" xfId="53389" xr:uid="{00000000-0005-0000-0000-000042310000}"/>
    <cellStyle name="Heading" xfId="1925" xr:uid="{00000000-0005-0000-0000-000043310000}"/>
    <cellStyle name="Heading 1" xfId="2" builtinId="16" customBuiltin="1"/>
    <cellStyle name="Heading 1 2" xfId="53250" xr:uid="{00000000-0005-0000-0000-000045310000}"/>
    <cellStyle name="Heading 2" xfId="3" builtinId="17" customBuiltin="1"/>
    <cellStyle name="Heading 2 2" xfId="53251" xr:uid="{00000000-0005-0000-0000-000047310000}"/>
    <cellStyle name="Heading 2 2 2" xfId="53252" xr:uid="{00000000-0005-0000-0000-000048310000}"/>
    <cellStyle name="Heading 2 3" xfId="53253" xr:uid="{00000000-0005-0000-0000-000049310000}"/>
    <cellStyle name="Heading 2 4" xfId="53254" xr:uid="{00000000-0005-0000-0000-00004A310000}"/>
    <cellStyle name="Heading 3" xfId="4" builtinId="18" customBuiltin="1"/>
    <cellStyle name="Heading 3 2" xfId="53255" xr:uid="{00000000-0005-0000-0000-00004C310000}"/>
    <cellStyle name="Heading 4" xfId="5" builtinId="19" customBuiltin="1"/>
    <cellStyle name="Heading 4 2" xfId="53256" xr:uid="{00000000-0005-0000-0000-00004E310000}"/>
    <cellStyle name="Hed Side" xfId="1926" xr:uid="{00000000-0005-0000-0000-00004F310000}"/>
    <cellStyle name="Hed Side 2" xfId="53258" xr:uid="{00000000-0005-0000-0000-000050310000}"/>
    <cellStyle name="Hed Side 3" xfId="53257" xr:uid="{00000000-0005-0000-0000-000051310000}"/>
    <cellStyle name="Hed Side bold" xfId="1927" xr:uid="{00000000-0005-0000-0000-000052310000}"/>
    <cellStyle name="Hed Side Indent" xfId="1928" xr:uid="{00000000-0005-0000-0000-000053310000}"/>
    <cellStyle name="Hed Side Regular" xfId="1929" xr:uid="{00000000-0005-0000-0000-000054310000}"/>
    <cellStyle name="Hed Side_1-1A-Regular" xfId="1930" xr:uid="{00000000-0005-0000-0000-000055310000}"/>
    <cellStyle name="Hed Top" xfId="1931" xr:uid="{00000000-0005-0000-0000-000056310000}"/>
    <cellStyle name="Hed Top - SECTION" xfId="1932" xr:uid="{00000000-0005-0000-0000-000057310000}"/>
    <cellStyle name="Hed Top 2" xfId="53260" xr:uid="{00000000-0005-0000-0000-000058310000}"/>
    <cellStyle name="Hed Top 3" xfId="53259" xr:uid="{00000000-0005-0000-0000-000059310000}"/>
    <cellStyle name="Hed Top_3-new4" xfId="1933" xr:uid="{00000000-0005-0000-0000-00005A310000}"/>
    <cellStyle name="HELV8BLUE" xfId="1934" xr:uid="{00000000-0005-0000-0000-00005B310000}"/>
    <cellStyle name="hvb mjhgvhgv" xfId="1935" xr:uid="{00000000-0005-0000-0000-00005C310000}"/>
    <cellStyle name="Hyperlink" xfId="53012" builtinId="8" customBuiltin="1"/>
    <cellStyle name="Hyperlink 2" xfId="52872" xr:uid="{00000000-0005-0000-0000-00005E310000}"/>
    <cellStyle name="Hyperlink 2 2" xfId="53261" xr:uid="{00000000-0005-0000-0000-00005F310000}"/>
    <cellStyle name="Hyperlink 3" xfId="52873" xr:uid="{00000000-0005-0000-0000-000060310000}"/>
    <cellStyle name="Hyperlink 3 2" xfId="53262" xr:uid="{00000000-0005-0000-0000-000061310000}"/>
    <cellStyle name="Hyperlink 4" xfId="52894" xr:uid="{00000000-0005-0000-0000-000062310000}"/>
    <cellStyle name="Hyperlink 4 2" xfId="53263" xr:uid="{00000000-0005-0000-0000-000063310000}"/>
    <cellStyle name="Hyperlink 5" xfId="53014" xr:uid="{00000000-0005-0000-0000-000064310000}"/>
    <cellStyle name="Hyperlink 6" xfId="53011" xr:uid="{00000000-0005-0000-0000-000065310000}"/>
    <cellStyle name="Hyperlink 7" xfId="53013" xr:uid="{00000000-0005-0000-0000-000066310000}"/>
    <cellStyle name="Index FITT" xfId="1936" xr:uid="{00000000-0005-0000-0000-000067310000}"/>
    <cellStyle name="Input" xfId="9" builtinId="20" customBuiltin="1"/>
    <cellStyle name="Input (StyleA)" xfId="1937" xr:uid="{00000000-0005-0000-0000-000069310000}"/>
    <cellStyle name="Input [yellow]" xfId="53264" xr:uid="{00000000-0005-0000-0000-00006A310000}"/>
    <cellStyle name="Input 1" xfId="1938" xr:uid="{00000000-0005-0000-0000-00006B310000}"/>
    <cellStyle name="Input 10" xfId="53265" xr:uid="{00000000-0005-0000-0000-00006C310000}"/>
    <cellStyle name="Input 11" xfId="53266" xr:uid="{00000000-0005-0000-0000-00006D310000}"/>
    <cellStyle name="Input 12" xfId="53267" xr:uid="{00000000-0005-0000-0000-00006E310000}"/>
    <cellStyle name="Input 13" xfId="53268" xr:uid="{00000000-0005-0000-0000-00006F310000}"/>
    <cellStyle name="Input 14" xfId="53269" xr:uid="{00000000-0005-0000-0000-000070310000}"/>
    <cellStyle name="Input 15" xfId="53270" xr:uid="{00000000-0005-0000-0000-000071310000}"/>
    <cellStyle name="Input 2" xfId="1939" xr:uid="{00000000-0005-0000-0000-000072310000}"/>
    <cellStyle name="Input 2 2" xfId="53272" xr:uid="{00000000-0005-0000-0000-000073310000}"/>
    <cellStyle name="Input 2 3" xfId="53273" xr:uid="{00000000-0005-0000-0000-000074310000}"/>
    <cellStyle name="Input 2 4" xfId="53274" xr:uid="{00000000-0005-0000-0000-000075310000}"/>
    <cellStyle name="Input 2 5" xfId="53275" xr:uid="{00000000-0005-0000-0000-000076310000}"/>
    <cellStyle name="Input 2 6" xfId="53276" xr:uid="{00000000-0005-0000-0000-000077310000}"/>
    <cellStyle name="Input 2 7" xfId="53271" xr:uid="{00000000-0005-0000-0000-000078310000}"/>
    <cellStyle name="Input 3" xfId="53277" xr:uid="{00000000-0005-0000-0000-000079310000}"/>
    <cellStyle name="Input 4" xfId="53278" xr:uid="{00000000-0005-0000-0000-00007A310000}"/>
    <cellStyle name="Input 5" xfId="53279" xr:uid="{00000000-0005-0000-0000-00007B310000}"/>
    <cellStyle name="Input 6" xfId="53280" xr:uid="{00000000-0005-0000-0000-00007C310000}"/>
    <cellStyle name="Input 7" xfId="53281" xr:uid="{00000000-0005-0000-0000-00007D310000}"/>
    <cellStyle name="Input 8" xfId="53282" xr:uid="{00000000-0005-0000-0000-00007E310000}"/>
    <cellStyle name="Input 9" xfId="53283" xr:uid="{00000000-0005-0000-0000-00007F310000}"/>
    <cellStyle name="Input Cell" xfId="1940" xr:uid="{00000000-0005-0000-0000-000080310000}"/>
    <cellStyle name="Input Cell 10" xfId="1941" xr:uid="{00000000-0005-0000-0000-000081310000}"/>
    <cellStyle name="Input Cell 10 2" xfId="18006" xr:uid="{00000000-0005-0000-0000-000082310000}"/>
    <cellStyle name="Input Cell 10 2 2" xfId="18007" xr:uid="{00000000-0005-0000-0000-000083310000}"/>
    <cellStyle name="Input Cell 10 2 3" xfId="18008" xr:uid="{00000000-0005-0000-0000-000084310000}"/>
    <cellStyle name="Input Cell 10 2 4" xfId="18009" xr:uid="{00000000-0005-0000-0000-000085310000}"/>
    <cellStyle name="Input Cell 10 3" xfId="18010" xr:uid="{00000000-0005-0000-0000-000086310000}"/>
    <cellStyle name="Input Cell 10 4" xfId="18011" xr:uid="{00000000-0005-0000-0000-000087310000}"/>
    <cellStyle name="Input Cell 10 5" xfId="18012" xr:uid="{00000000-0005-0000-0000-000088310000}"/>
    <cellStyle name="Input Cell 11" xfId="1942" xr:uid="{00000000-0005-0000-0000-000089310000}"/>
    <cellStyle name="Input Cell 11 2" xfId="18013" xr:uid="{00000000-0005-0000-0000-00008A310000}"/>
    <cellStyle name="Input Cell 11 2 2" xfId="18014" xr:uid="{00000000-0005-0000-0000-00008B310000}"/>
    <cellStyle name="Input Cell 11 2 3" xfId="18015" xr:uid="{00000000-0005-0000-0000-00008C310000}"/>
    <cellStyle name="Input Cell 11 2 4" xfId="18016" xr:uid="{00000000-0005-0000-0000-00008D310000}"/>
    <cellStyle name="Input Cell 11 3" xfId="18017" xr:uid="{00000000-0005-0000-0000-00008E310000}"/>
    <cellStyle name="Input Cell 11 4" xfId="18018" xr:uid="{00000000-0005-0000-0000-00008F310000}"/>
    <cellStyle name="Input Cell 11 5" xfId="18019" xr:uid="{00000000-0005-0000-0000-000090310000}"/>
    <cellStyle name="Input Cell 12" xfId="1943" xr:uid="{00000000-0005-0000-0000-000091310000}"/>
    <cellStyle name="Input Cell 12 2" xfId="18020" xr:uid="{00000000-0005-0000-0000-000092310000}"/>
    <cellStyle name="Input Cell 12 2 2" xfId="18021" xr:uid="{00000000-0005-0000-0000-000093310000}"/>
    <cellStyle name="Input Cell 12 2 3" xfId="18022" xr:uid="{00000000-0005-0000-0000-000094310000}"/>
    <cellStyle name="Input Cell 12 2 4" xfId="18023" xr:uid="{00000000-0005-0000-0000-000095310000}"/>
    <cellStyle name="Input Cell 12 3" xfId="18024" xr:uid="{00000000-0005-0000-0000-000096310000}"/>
    <cellStyle name="Input Cell 12 4" xfId="18025" xr:uid="{00000000-0005-0000-0000-000097310000}"/>
    <cellStyle name="Input Cell 12 5" xfId="18026" xr:uid="{00000000-0005-0000-0000-000098310000}"/>
    <cellStyle name="Input Cell 13" xfId="1944" xr:uid="{00000000-0005-0000-0000-000099310000}"/>
    <cellStyle name="Input Cell 13 2" xfId="18027" xr:uid="{00000000-0005-0000-0000-00009A310000}"/>
    <cellStyle name="Input Cell 13 2 2" xfId="18028" xr:uid="{00000000-0005-0000-0000-00009B310000}"/>
    <cellStyle name="Input Cell 13 2 3" xfId="18029" xr:uid="{00000000-0005-0000-0000-00009C310000}"/>
    <cellStyle name="Input Cell 13 2 4" xfId="18030" xr:uid="{00000000-0005-0000-0000-00009D310000}"/>
    <cellStyle name="Input Cell 13 3" xfId="18031" xr:uid="{00000000-0005-0000-0000-00009E310000}"/>
    <cellStyle name="Input Cell 13 4" xfId="18032" xr:uid="{00000000-0005-0000-0000-00009F310000}"/>
    <cellStyle name="Input Cell 13 5" xfId="18033" xr:uid="{00000000-0005-0000-0000-0000A0310000}"/>
    <cellStyle name="Input Cell 14" xfId="1945" xr:uid="{00000000-0005-0000-0000-0000A1310000}"/>
    <cellStyle name="Input Cell 14 2" xfId="18034" xr:uid="{00000000-0005-0000-0000-0000A2310000}"/>
    <cellStyle name="Input Cell 14 2 2" xfId="18035" xr:uid="{00000000-0005-0000-0000-0000A3310000}"/>
    <cellStyle name="Input Cell 14 2 3" xfId="18036" xr:uid="{00000000-0005-0000-0000-0000A4310000}"/>
    <cellStyle name="Input Cell 14 2 4" xfId="18037" xr:uid="{00000000-0005-0000-0000-0000A5310000}"/>
    <cellStyle name="Input Cell 14 3" xfId="18038" xr:uid="{00000000-0005-0000-0000-0000A6310000}"/>
    <cellStyle name="Input Cell 14 4" xfId="18039" xr:uid="{00000000-0005-0000-0000-0000A7310000}"/>
    <cellStyle name="Input Cell 14 5" xfId="18040" xr:uid="{00000000-0005-0000-0000-0000A8310000}"/>
    <cellStyle name="Input Cell 15" xfId="1946" xr:uid="{00000000-0005-0000-0000-0000A9310000}"/>
    <cellStyle name="Input Cell 15 2" xfId="18041" xr:uid="{00000000-0005-0000-0000-0000AA310000}"/>
    <cellStyle name="Input Cell 15 2 2" xfId="18042" xr:uid="{00000000-0005-0000-0000-0000AB310000}"/>
    <cellStyle name="Input Cell 15 2 3" xfId="18043" xr:uid="{00000000-0005-0000-0000-0000AC310000}"/>
    <cellStyle name="Input Cell 15 2 4" xfId="18044" xr:uid="{00000000-0005-0000-0000-0000AD310000}"/>
    <cellStyle name="Input Cell 15 3" xfId="18045" xr:uid="{00000000-0005-0000-0000-0000AE310000}"/>
    <cellStyle name="Input Cell 15 4" xfId="18046" xr:uid="{00000000-0005-0000-0000-0000AF310000}"/>
    <cellStyle name="Input Cell 15 5" xfId="18047" xr:uid="{00000000-0005-0000-0000-0000B0310000}"/>
    <cellStyle name="Input Cell 16" xfId="1947" xr:uid="{00000000-0005-0000-0000-0000B1310000}"/>
    <cellStyle name="Input Cell 16 2" xfId="18048" xr:uid="{00000000-0005-0000-0000-0000B2310000}"/>
    <cellStyle name="Input Cell 16 2 2" xfId="18049" xr:uid="{00000000-0005-0000-0000-0000B3310000}"/>
    <cellStyle name="Input Cell 16 2 3" xfId="18050" xr:uid="{00000000-0005-0000-0000-0000B4310000}"/>
    <cellStyle name="Input Cell 16 2 4" xfId="18051" xr:uid="{00000000-0005-0000-0000-0000B5310000}"/>
    <cellStyle name="Input Cell 16 3" xfId="18052" xr:uid="{00000000-0005-0000-0000-0000B6310000}"/>
    <cellStyle name="Input Cell 16 4" xfId="18053" xr:uid="{00000000-0005-0000-0000-0000B7310000}"/>
    <cellStyle name="Input Cell 16 5" xfId="18054" xr:uid="{00000000-0005-0000-0000-0000B8310000}"/>
    <cellStyle name="Input Cell 17" xfId="1948" xr:uid="{00000000-0005-0000-0000-0000B9310000}"/>
    <cellStyle name="Input Cell 17 2" xfId="18055" xr:uid="{00000000-0005-0000-0000-0000BA310000}"/>
    <cellStyle name="Input Cell 17 2 2" xfId="18056" xr:uid="{00000000-0005-0000-0000-0000BB310000}"/>
    <cellStyle name="Input Cell 17 2 3" xfId="18057" xr:uid="{00000000-0005-0000-0000-0000BC310000}"/>
    <cellStyle name="Input Cell 17 2 4" xfId="18058" xr:uid="{00000000-0005-0000-0000-0000BD310000}"/>
    <cellStyle name="Input Cell 17 3" xfId="18059" xr:uid="{00000000-0005-0000-0000-0000BE310000}"/>
    <cellStyle name="Input Cell 17 4" xfId="18060" xr:uid="{00000000-0005-0000-0000-0000BF310000}"/>
    <cellStyle name="Input Cell 17 5" xfId="18061" xr:uid="{00000000-0005-0000-0000-0000C0310000}"/>
    <cellStyle name="Input Cell 18" xfId="1949" xr:uid="{00000000-0005-0000-0000-0000C1310000}"/>
    <cellStyle name="Input Cell 18 2" xfId="18062" xr:uid="{00000000-0005-0000-0000-0000C2310000}"/>
    <cellStyle name="Input Cell 18 2 2" xfId="18063" xr:uid="{00000000-0005-0000-0000-0000C3310000}"/>
    <cellStyle name="Input Cell 18 2 3" xfId="18064" xr:uid="{00000000-0005-0000-0000-0000C4310000}"/>
    <cellStyle name="Input Cell 18 2 4" xfId="18065" xr:uid="{00000000-0005-0000-0000-0000C5310000}"/>
    <cellStyle name="Input Cell 18 3" xfId="18066" xr:uid="{00000000-0005-0000-0000-0000C6310000}"/>
    <cellStyle name="Input Cell 18 4" xfId="18067" xr:uid="{00000000-0005-0000-0000-0000C7310000}"/>
    <cellStyle name="Input Cell 18 5" xfId="18068" xr:uid="{00000000-0005-0000-0000-0000C8310000}"/>
    <cellStyle name="Input Cell 19" xfId="1950" xr:uid="{00000000-0005-0000-0000-0000C9310000}"/>
    <cellStyle name="Input Cell 19 2" xfId="18069" xr:uid="{00000000-0005-0000-0000-0000CA310000}"/>
    <cellStyle name="Input Cell 19 2 2" xfId="18070" xr:uid="{00000000-0005-0000-0000-0000CB310000}"/>
    <cellStyle name="Input Cell 19 2 3" xfId="18071" xr:uid="{00000000-0005-0000-0000-0000CC310000}"/>
    <cellStyle name="Input Cell 19 2 4" xfId="18072" xr:uid="{00000000-0005-0000-0000-0000CD310000}"/>
    <cellStyle name="Input Cell 19 3" xfId="18073" xr:uid="{00000000-0005-0000-0000-0000CE310000}"/>
    <cellStyle name="Input Cell 19 4" xfId="18074" xr:uid="{00000000-0005-0000-0000-0000CF310000}"/>
    <cellStyle name="Input Cell 19 5" xfId="18075" xr:uid="{00000000-0005-0000-0000-0000D0310000}"/>
    <cellStyle name="Input Cell 2" xfId="1951" xr:uid="{00000000-0005-0000-0000-0000D1310000}"/>
    <cellStyle name="Input Cell 2 10" xfId="1952" xr:uid="{00000000-0005-0000-0000-0000D2310000}"/>
    <cellStyle name="Input Cell 2 10 2" xfId="18076" xr:uid="{00000000-0005-0000-0000-0000D3310000}"/>
    <cellStyle name="Input Cell 2 10 2 2" xfId="18077" xr:uid="{00000000-0005-0000-0000-0000D4310000}"/>
    <cellStyle name="Input Cell 2 10 2 3" xfId="18078" xr:uid="{00000000-0005-0000-0000-0000D5310000}"/>
    <cellStyle name="Input Cell 2 10 2 4" xfId="18079" xr:uid="{00000000-0005-0000-0000-0000D6310000}"/>
    <cellStyle name="Input Cell 2 10 3" xfId="18080" xr:uid="{00000000-0005-0000-0000-0000D7310000}"/>
    <cellStyle name="Input Cell 2 10 4" xfId="18081" xr:uid="{00000000-0005-0000-0000-0000D8310000}"/>
    <cellStyle name="Input Cell 2 10 5" xfId="18082" xr:uid="{00000000-0005-0000-0000-0000D9310000}"/>
    <cellStyle name="Input Cell 2 11" xfId="1953" xr:uid="{00000000-0005-0000-0000-0000DA310000}"/>
    <cellStyle name="Input Cell 2 11 2" xfId="18083" xr:uid="{00000000-0005-0000-0000-0000DB310000}"/>
    <cellStyle name="Input Cell 2 11 2 2" xfId="18084" xr:uid="{00000000-0005-0000-0000-0000DC310000}"/>
    <cellStyle name="Input Cell 2 11 2 3" xfId="18085" xr:uid="{00000000-0005-0000-0000-0000DD310000}"/>
    <cellStyle name="Input Cell 2 11 2 4" xfId="18086" xr:uid="{00000000-0005-0000-0000-0000DE310000}"/>
    <cellStyle name="Input Cell 2 11 3" xfId="18087" xr:uid="{00000000-0005-0000-0000-0000DF310000}"/>
    <cellStyle name="Input Cell 2 11 4" xfId="18088" xr:uid="{00000000-0005-0000-0000-0000E0310000}"/>
    <cellStyle name="Input Cell 2 11 5" xfId="18089" xr:uid="{00000000-0005-0000-0000-0000E1310000}"/>
    <cellStyle name="Input Cell 2 12" xfId="1954" xr:uid="{00000000-0005-0000-0000-0000E2310000}"/>
    <cellStyle name="Input Cell 2 12 2" xfId="18090" xr:uid="{00000000-0005-0000-0000-0000E3310000}"/>
    <cellStyle name="Input Cell 2 12 2 2" xfId="18091" xr:uid="{00000000-0005-0000-0000-0000E4310000}"/>
    <cellStyle name="Input Cell 2 12 2 3" xfId="18092" xr:uid="{00000000-0005-0000-0000-0000E5310000}"/>
    <cellStyle name="Input Cell 2 12 2 4" xfId="18093" xr:uid="{00000000-0005-0000-0000-0000E6310000}"/>
    <cellStyle name="Input Cell 2 12 3" xfId="18094" xr:uid="{00000000-0005-0000-0000-0000E7310000}"/>
    <cellStyle name="Input Cell 2 12 4" xfId="18095" xr:uid="{00000000-0005-0000-0000-0000E8310000}"/>
    <cellStyle name="Input Cell 2 12 5" xfId="18096" xr:uid="{00000000-0005-0000-0000-0000E9310000}"/>
    <cellStyle name="Input Cell 2 13" xfId="1955" xr:uid="{00000000-0005-0000-0000-0000EA310000}"/>
    <cellStyle name="Input Cell 2 13 2" xfId="18097" xr:uid="{00000000-0005-0000-0000-0000EB310000}"/>
    <cellStyle name="Input Cell 2 13 2 2" xfId="18098" xr:uid="{00000000-0005-0000-0000-0000EC310000}"/>
    <cellStyle name="Input Cell 2 13 2 3" xfId="18099" xr:uid="{00000000-0005-0000-0000-0000ED310000}"/>
    <cellStyle name="Input Cell 2 13 2 4" xfId="18100" xr:uid="{00000000-0005-0000-0000-0000EE310000}"/>
    <cellStyle name="Input Cell 2 13 3" xfId="18101" xr:uid="{00000000-0005-0000-0000-0000EF310000}"/>
    <cellStyle name="Input Cell 2 13 4" xfId="18102" xr:uid="{00000000-0005-0000-0000-0000F0310000}"/>
    <cellStyle name="Input Cell 2 13 5" xfId="18103" xr:uid="{00000000-0005-0000-0000-0000F1310000}"/>
    <cellStyle name="Input Cell 2 14" xfId="1956" xr:uid="{00000000-0005-0000-0000-0000F2310000}"/>
    <cellStyle name="Input Cell 2 14 2" xfId="18104" xr:uid="{00000000-0005-0000-0000-0000F3310000}"/>
    <cellStyle name="Input Cell 2 14 2 2" xfId="18105" xr:uid="{00000000-0005-0000-0000-0000F4310000}"/>
    <cellStyle name="Input Cell 2 14 2 3" xfId="18106" xr:uid="{00000000-0005-0000-0000-0000F5310000}"/>
    <cellStyle name="Input Cell 2 14 2 4" xfId="18107" xr:uid="{00000000-0005-0000-0000-0000F6310000}"/>
    <cellStyle name="Input Cell 2 14 3" xfId="18108" xr:uid="{00000000-0005-0000-0000-0000F7310000}"/>
    <cellStyle name="Input Cell 2 14 4" xfId="18109" xr:uid="{00000000-0005-0000-0000-0000F8310000}"/>
    <cellStyle name="Input Cell 2 14 5" xfId="18110" xr:uid="{00000000-0005-0000-0000-0000F9310000}"/>
    <cellStyle name="Input Cell 2 15" xfId="1957" xr:uid="{00000000-0005-0000-0000-0000FA310000}"/>
    <cellStyle name="Input Cell 2 15 2" xfId="18111" xr:uid="{00000000-0005-0000-0000-0000FB310000}"/>
    <cellStyle name="Input Cell 2 15 2 2" xfId="18112" xr:uid="{00000000-0005-0000-0000-0000FC310000}"/>
    <cellStyle name="Input Cell 2 15 2 3" xfId="18113" xr:uid="{00000000-0005-0000-0000-0000FD310000}"/>
    <cellStyle name="Input Cell 2 15 2 4" xfId="18114" xr:uid="{00000000-0005-0000-0000-0000FE310000}"/>
    <cellStyle name="Input Cell 2 15 3" xfId="18115" xr:uid="{00000000-0005-0000-0000-0000FF310000}"/>
    <cellStyle name="Input Cell 2 15 4" xfId="18116" xr:uid="{00000000-0005-0000-0000-000000320000}"/>
    <cellStyle name="Input Cell 2 15 5" xfId="18117" xr:uid="{00000000-0005-0000-0000-000001320000}"/>
    <cellStyle name="Input Cell 2 16" xfId="1958" xr:uid="{00000000-0005-0000-0000-000002320000}"/>
    <cellStyle name="Input Cell 2 16 2" xfId="18118" xr:uid="{00000000-0005-0000-0000-000003320000}"/>
    <cellStyle name="Input Cell 2 16 2 2" xfId="18119" xr:uid="{00000000-0005-0000-0000-000004320000}"/>
    <cellStyle name="Input Cell 2 16 2 3" xfId="18120" xr:uid="{00000000-0005-0000-0000-000005320000}"/>
    <cellStyle name="Input Cell 2 16 2 4" xfId="18121" xr:uid="{00000000-0005-0000-0000-000006320000}"/>
    <cellStyle name="Input Cell 2 16 3" xfId="18122" xr:uid="{00000000-0005-0000-0000-000007320000}"/>
    <cellStyle name="Input Cell 2 16 4" xfId="18123" xr:uid="{00000000-0005-0000-0000-000008320000}"/>
    <cellStyle name="Input Cell 2 16 5" xfId="18124" xr:uid="{00000000-0005-0000-0000-000009320000}"/>
    <cellStyle name="Input Cell 2 17" xfId="18125" xr:uid="{00000000-0005-0000-0000-00000A320000}"/>
    <cellStyle name="Input Cell 2 2" xfId="1959" xr:uid="{00000000-0005-0000-0000-00000B320000}"/>
    <cellStyle name="Input Cell 2 2 10" xfId="1960" xr:uid="{00000000-0005-0000-0000-00000C320000}"/>
    <cellStyle name="Input Cell 2 2 10 2" xfId="18126" xr:uid="{00000000-0005-0000-0000-00000D320000}"/>
    <cellStyle name="Input Cell 2 2 10 2 2" xfId="18127" xr:uid="{00000000-0005-0000-0000-00000E320000}"/>
    <cellStyle name="Input Cell 2 2 10 2 3" xfId="18128" xr:uid="{00000000-0005-0000-0000-00000F320000}"/>
    <cellStyle name="Input Cell 2 2 10 2 4" xfId="18129" xr:uid="{00000000-0005-0000-0000-000010320000}"/>
    <cellStyle name="Input Cell 2 2 10 3" xfId="18130" xr:uid="{00000000-0005-0000-0000-000011320000}"/>
    <cellStyle name="Input Cell 2 2 10 4" xfId="18131" xr:uid="{00000000-0005-0000-0000-000012320000}"/>
    <cellStyle name="Input Cell 2 2 10 5" xfId="18132" xr:uid="{00000000-0005-0000-0000-000013320000}"/>
    <cellStyle name="Input Cell 2 2 11" xfId="1961" xr:uid="{00000000-0005-0000-0000-000014320000}"/>
    <cellStyle name="Input Cell 2 2 11 2" xfId="18133" xr:uid="{00000000-0005-0000-0000-000015320000}"/>
    <cellStyle name="Input Cell 2 2 11 2 2" xfId="18134" xr:uid="{00000000-0005-0000-0000-000016320000}"/>
    <cellStyle name="Input Cell 2 2 11 2 3" xfId="18135" xr:uid="{00000000-0005-0000-0000-000017320000}"/>
    <cellStyle name="Input Cell 2 2 11 2 4" xfId="18136" xr:uid="{00000000-0005-0000-0000-000018320000}"/>
    <cellStyle name="Input Cell 2 2 11 3" xfId="18137" xr:uid="{00000000-0005-0000-0000-000019320000}"/>
    <cellStyle name="Input Cell 2 2 11 4" xfId="18138" xr:uid="{00000000-0005-0000-0000-00001A320000}"/>
    <cellStyle name="Input Cell 2 2 11 5" xfId="18139" xr:uid="{00000000-0005-0000-0000-00001B320000}"/>
    <cellStyle name="Input Cell 2 2 12" xfId="1962" xr:uid="{00000000-0005-0000-0000-00001C320000}"/>
    <cellStyle name="Input Cell 2 2 12 2" xfId="18140" xr:uid="{00000000-0005-0000-0000-00001D320000}"/>
    <cellStyle name="Input Cell 2 2 12 2 2" xfId="18141" xr:uid="{00000000-0005-0000-0000-00001E320000}"/>
    <cellStyle name="Input Cell 2 2 12 2 3" xfId="18142" xr:uid="{00000000-0005-0000-0000-00001F320000}"/>
    <cellStyle name="Input Cell 2 2 12 2 4" xfId="18143" xr:uid="{00000000-0005-0000-0000-000020320000}"/>
    <cellStyle name="Input Cell 2 2 12 3" xfId="18144" xr:uid="{00000000-0005-0000-0000-000021320000}"/>
    <cellStyle name="Input Cell 2 2 12 4" xfId="18145" xr:uid="{00000000-0005-0000-0000-000022320000}"/>
    <cellStyle name="Input Cell 2 2 12 5" xfId="18146" xr:uid="{00000000-0005-0000-0000-000023320000}"/>
    <cellStyle name="Input Cell 2 2 13" xfId="1963" xr:uid="{00000000-0005-0000-0000-000024320000}"/>
    <cellStyle name="Input Cell 2 2 13 2" xfId="18147" xr:uid="{00000000-0005-0000-0000-000025320000}"/>
    <cellStyle name="Input Cell 2 2 13 2 2" xfId="18148" xr:uid="{00000000-0005-0000-0000-000026320000}"/>
    <cellStyle name="Input Cell 2 2 13 2 3" xfId="18149" xr:uid="{00000000-0005-0000-0000-000027320000}"/>
    <cellStyle name="Input Cell 2 2 13 2 4" xfId="18150" xr:uid="{00000000-0005-0000-0000-000028320000}"/>
    <cellStyle name="Input Cell 2 2 13 3" xfId="18151" xr:uid="{00000000-0005-0000-0000-000029320000}"/>
    <cellStyle name="Input Cell 2 2 13 4" xfId="18152" xr:uid="{00000000-0005-0000-0000-00002A320000}"/>
    <cellStyle name="Input Cell 2 2 13 5" xfId="18153" xr:uid="{00000000-0005-0000-0000-00002B320000}"/>
    <cellStyle name="Input Cell 2 2 14" xfId="1964" xr:uid="{00000000-0005-0000-0000-00002C320000}"/>
    <cellStyle name="Input Cell 2 2 14 2" xfId="18154" xr:uid="{00000000-0005-0000-0000-00002D320000}"/>
    <cellStyle name="Input Cell 2 2 14 2 2" xfId="18155" xr:uid="{00000000-0005-0000-0000-00002E320000}"/>
    <cellStyle name="Input Cell 2 2 14 2 3" xfId="18156" xr:uid="{00000000-0005-0000-0000-00002F320000}"/>
    <cellStyle name="Input Cell 2 2 14 2 4" xfId="18157" xr:uid="{00000000-0005-0000-0000-000030320000}"/>
    <cellStyle name="Input Cell 2 2 14 3" xfId="18158" xr:uid="{00000000-0005-0000-0000-000031320000}"/>
    <cellStyle name="Input Cell 2 2 14 4" xfId="18159" xr:uid="{00000000-0005-0000-0000-000032320000}"/>
    <cellStyle name="Input Cell 2 2 14 5" xfId="18160" xr:uid="{00000000-0005-0000-0000-000033320000}"/>
    <cellStyle name="Input Cell 2 2 15" xfId="1965" xr:uid="{00000000-0005-0000-0000-000034320000}"/>
    <cellStyle name="Input Cell 2 2 15 2" xfId="18161" xr:uid="{00000000-0005-0000-0000-000035320000}"/>
    <cellStyle name="Input Cell 2 2 15 2 2" xfId="18162" xr:uid="{00000000-0005-0000-0000-000036320000}"/>
    <cellStyle name="Input Cell 2 2 15 2 3" xfId="18163" xr:uid="{00000000-0005-0000-0000-000037320000}"/>
    <cellStyle name="Input Cell 2 2 15 2 4" xfId="18164" xr:uid="{00000000-0005-0000-0000-000038320000}"/>
    <cellStyle name="Input Cell 2 2 15 3" xfId="18165" xr:uid="{00000000-0005-0000-0000-000039320000}"/>
    <cellStyle name="Input Cell 2 2 15 4" xfId="18166" xr:uid="{00000000-0005-0000-0000-00003A320000}"/>
    <cellStyle name="Input Cell 2 2 15 5" xfId="18167" xr:uid="{00000000-0005-0000-0000-00003B320000}"/>
    <cellStyle name="Input Cell 2 2 16" xfId="1966" xr:uid="{00000000-0005-0000-0000-00003C320000}"/>
    <cellStyle name="Input Cell 2 2 16 2" xfId="18168" xr:uid="{00000000-0005-0000-0000-00003D320000}"/>
    <cellStyle name="Input Cell 2 2 16 2 2" xfId="18169" xr:uid="{00000000-0005-0000-0000-00003E320000}"/>
    <cellStyle name="Input Cell 2 2 16 2 3" xfId="18170" xr:uid="{00000000-0005-0000-0000-00003F320000}"/>
    <cellStyle name="Input Cell 2 2 16 2 4" xfId="18171" xr:uid="{00000000-0005-0000-0000-000040320000}"/>
    <cellStyle name="Input Cell 2 2 16 3" xfId="18172" xr:uid="{00000000-0005-0000-0000-000041320000}"/>
    <cellStyle name="Input Cell 2 2 16 4" xfId="18173" xr:uid="{00000000-0005-0000-0000-000042320000}"/>
    <cellStyle name="Input Cell 2 2 16 5" xfId="18174" xr:uid="{00000000-0005-0000-0000-000043320000}"/>
    <cellStyle name="Input Cell 2 2 17" xfId="1967" xr:uid="{00000000-0005-0000-0000-000044320000}"/>
    <cellStyle name="Input Cell 2 2 17 2" xfId="18175" xr:uid="{00000000-0005-0000-0000-000045320000}"/>
    <cellStyle name="Input Cell 2 2 17 2 2" xfId="18176" xr:uid="{00000000-0005-0000-0000-000046320000}"/>
    <cellStyle name="Input Cell 2 2 17 2 3" xfId="18177" xr:uid="{00000000-0005-0000-0000-000047320000}"/>
    <cellStyle name="Input Cell 2 2 17 2 4" xfId="18178" xr:uid="{00000000-0005-0000-0000-000048320000}"/>
    <cellStyle name="Input Cell 2 2 17 3" xfId="18179" xr:uid="{00000000-0005-0000-0000-000049320000}"/>
    <cellStyle name="Input Cell 2 2 17 4" xfId="18180" xr:uid="{00000000-0005-0000-0000-00004A320000}"/>
    <cellStyle name="Input Cell 2 2 17 5" xfId="18181" xr:uid="{00000000-0005-0000-0000-00004B320000}"/>
    <cellStyle name="Input Cell 2 2 18" xfId="1968" xr:uid="{00000000-0005-0000-0000-00004C320000}"/>
    <cellStyle name="Input Cell 2 2 18 2" xfId="18182" xr:uid="{00000000-0005-0000-0000-00004D320000}"/>
    <cellStyle name="Input Cell 2 2 18 2 2" xfId="18183" xr:uid="{00000000-0005-0000-0000-00004E320000}"/>
    <cellStyle name="Input Cell 2 2 18 2 3" xfId="18184" xr:uid="{00000000-0005-0000-0000-00004F320000}"/>
    <cellStyle name="Input Cell 2 2 18 2 4" xfId="18185" xr:uid="{00000000-0005-0000-0000-000050320000}"/>
    <cellStyle name="Input Cell 2 2 18 3" xfId="18186" xr:uid="{00000000-0005-0000-0000-000051320000}"/>
    <cellStyle name="Input Cell 2 2 18 4" xfId="18187" xr:uid="{00000000-0005-0000-0000-000052320000}"/>
    <cellStyle name="Input Cell 2 2 18 5" xfId="18188" xr:uid="{00000000-0005-0000-0000-000053320000}"/>
    <cellStyle name="Input Cell 2 2 19" xfId="1969" xr:uid="{00000000-0005-0000-0000-000054320000}"/>
    <cellStyle name="Input Cell 2 2 19 2" xfId="18189" xr:uid="{00000000-0005-0000-0000-000055320000}"/>
    <cellStyle name="Input Cell 2 2 19 2 2" xfId="18190" xr:uid="{00000000-0005-0000-0000-000056320000}"/>
    <cellStyle name="Input Cell 2 2 19 2 3" xfId="18191" xr:uid="{00000000-0005-0000-0000-000057320000}"/>
    <cellStyle name="Input Cell 2 2 19 2 4" xfId="18192" xr:uid="{00000000-0005-0000-0000-000058320000}"/>
    <cellStyle name="Input Cell 2 2 19 3" xfId="18193" xr:uid="{00000000-0005-0000-0000-000059320000}"/>
    <cellStyle name="Input Cell 2 2 19 4" xfId="18194" xr:uid="{00000000-0005-0000-0000-00005A320000}"/>
    <cellStyle name="Input Cell 2 2 19 5" xfId="18195" xr:uid="{00000000-0005-0000-0000-00005B320000}"/>
    <cellStyle name="Input Cell 2 2 2" xfId="1970" xr:uid="{00000000-0005-0000-0000-00005C320000}"/>
    <cellStyle name="Input Cell 2 2 2 10" xfId="1971" xr:uid="{00000000-0005-0000-0000-00005D320000}"/>
    <cellStyle name="Input Cell 2 2 2 10 2" xfId="18196" xr:uid="{00000000-0005-0000-0000-00005E320000}"/>
    <cellStyle name="Input Cell 2 2 2 10 2 2" xfId="18197" xr:uid="{00000000-0005-0000-0000-00005F320000}"/>
    <cellStyle name="Input Cell 2 2 2 10 2 3" xfId="18198" xr:uid="{00000000-0005-0000-0000-000060320000}"/>
    <cellStyle name="Input Cell 2 2 2 10 2 4" xfId="18199" xr:uid="{00000000-0005-0000-0000-000061320000}"/>
    <cellStyle name="Input Cell 2 2 2 10 3" xfId="18200" xr:uid="{00000000-0005-0000-0000-000062320000}"/>
    <cellStyle name="Input Cell 2 2 2 10 4" xfId="18201" xr:uid="{00000000-0005-0000-0000-000063320000}"/>
    <cellStyle name="Input Cell 2 2 2 10 5" xfId="18202" xr:uid="{00000000-0005-0000-0000-000064320000}"/>
    <cellStyle name="Input Cell 2 2 2 11" xfId="1972" xr:uid="{00000000-0005-0000-0000-000065320000}"/>
    <cellStyle name="Input Cell 2 2 2 11 2" xfId="18203" xr:uid="{00000000-0005-0000-0000-000066320000}"/>
    <cellStyle name="Input Cell 2 2 2 11 2 2" xfId="18204" xr:uid="{00000000-0005-0000-0000-000067320000}"/>
    <cellStyle name="Input Cell 2 2 2 11 2 3" xfId="18205" xr:uid="{00000000-0005-0000-0000-000068320000}"/>
    <cellStyle name="Input Cell 2 2 2 11 2 4" xfId="18206" xr:uid="{00000000-0005-0000-0000-000069320000}"/>
    <cellStyle name="Input Cell 2 2 2 11 3" xfId="18207" xr:uid="{00000000-0005-0000-0000-00006A320000}"/>
    <cellStyle name="Input Cell 2 2 2 11 4" xfId="18208" xr:uid="{00000000-0005-0000-0000-00006B320000}"/>
    <cellStyle name="Input Cell 2 2 2 11 5" xfId="18209" xr:uid="{00000000-0005-0000-0000-00006C320000}"/>
    <cellStyle name="Input Cell 2 2 2 12" xfId="1973" xr:uid="{00000000-0005-0000-0000-00006D320000}"/>
    <cellStyle name="Input Cell 2 2 2 12 2" xfId="18210" xr:uid="{00000000-0005-0000-0000-00006E320000}"/>
    <cellStyle name="Input Cell 2 2 2 12 2 2" xfId="18211" xr:uid="{00000000-0005-0000-0000-00006F320000}"/>
    <cellStyle name="Input Cell 2 2 2 12 2 3" xfId="18212" xr:uid="{00000000-0005-0000-0000-000070320000}"/>
    <cellStyle name="Input Cell 2 2 2 12 2 4" xfId="18213" xr:uid="{00000000-0005-0000-0000-000071320000}"/>
    <cellStyle name="Input Cell 2 2 2 12 3" xfId="18214" xr:uid="{00000000-0005-0000-0000-000072320000}"/>
    <cellStyle name="Input Cell 2 2 2 12 4" xfId="18215" xr:uid="{00000000-0005-0000-0000-000073320000}"/>
    <cellStyle name="Input Cell 2 2 2 12 5" xfId="18216" xr:uid="{00000000-0005-0000-0000-000074320000}"/>
    <cellStyle name="Input Cell 2 2 2 13" xfId="1974" xr:uid="{00000000-0005-0000-0000-000075320000}"/>
    <cellStyle name="Input Cell 2 2 2 13 2" xfId="18217" xr:uid="{00000000-0005-0000-0000-000076320000}"/>
    <cellStyle name="Input Cell 2 2 2 13 2 2" xfId="18218" xr:uid="{00000000-0005-0000-0000-000077320000}"/>
    <cellStyle name="Input Cell 2 2 2 13 2 3" xfId="18219" xr:uid="{00000000-0005-0000-0000-000078320000}"/>
    <cellStyle name="Input Cell 2 2 2 13 2 4" xfId="18220" xr:uid="{00000000-0005-0000-0000-000079320000}"/>
    <cellStyle name="Input Cell 2 2 2 13 3" xfId="18221" xr:uid="{00000000-0005-0000-0000-00007A320000}"/>
    <cellStyle name="Input Cell 2 2 2 13 4" xfId="18222" xr:uid="{00000000-0005-0000-0000-00007B320000}"/>
    <cellStyle name="Input Cell 2 2 2 13 5" xfId="18223" xr:uid="{00000000-0005-0000-0000-00007C320000}"/>
    <cellStyle name="Input Cell 2 2 2 14" xfId="1975" xr:uid="{00000000-0005-0000-0000-00007D320000}"/>
    <cellStyle name="Input Cell 2 2 2 14 2" xfId="18224" xr:uid="{00000000-0005-0000-0000-00007E320000}"/>
    <cellStyle name="Input Cell 2 2 2 14 2 2" xfId="18225" xr:uid="{00000000-0005-0000-0000-00007F320000}"/>
    <cellStyle name="Input Cell 2 2 2 14 2 3" xfId="18226" xr:uid="{00000000-0005-0000-0000-000080320000}"/>
    <cellStyle name="Input Cell 2 2 2 14 2 4" xfId="18227" xr:uid="{00000000-0005-0000-0000-000081320000}"/>
    <cellStyle name="Input Cell 2 2 2 14 3" xfId="18228" xr:uid="{00000000-0005-0000-0000-000082320000}"/>
    <cellStyle name="Input Cell 2 2 2 14 4" xfId="18229" xr:uid="{00000000-0005-0000-0000-000083320000}"/>
    <cellStyle name="Input Cell 2 2 2 14 5" xfId="18230" xr:uid="{00000000-0005-0000-0000-000084320000}"/>
    <cellStyle name="Input Cell 2 2 2 15" xfId="1976" xr:uid="{00000000-0005-0000-0000-000085320000}"/>
    <cellStyle name="Input Cell 2 2 2 15 2" xfId="18231" xr:uid="{00000000-0005-0000-0000-000086320000}"/>
    <cellStyle name="Input Cell 2 2 2 15 2 2" xfId="18232" xr:uid="{00000000-0005-0000-0000-000087320000}"/>
    <cellStyle name="Input Cell 2 2 2 15 2 3" xfId="18233" xr:uid="{00000000-0005-0000-0000-000088320000}"/>
    <cellStyle name="Input Cell 2 2 2 15 2 4" xfId="18234" xr:uid="{00000000-0005-0000-0000-000089320000}"/>
    <cellStyle name="Input Cell 2 2 2 15 3" xfId="18235" xr:uid="{00000000-0005-0000-0000-00008A320000}"/>
    <cellStyle name="Input Cell 2 2 2 15 4" xfId="18236" xr:uid="{00000000-0005-0000-0000-00008B320000}"/>
    <cellStyle name="Input Cell 2 2 2 15 5" xfId="18237" xr:uid="{00000000-0005-0000-0000-00008C320000}"/>
    <cellStyle name="Input Cell 2 2 2 16" xfId="1977" xr:uid="{00000000-0005-0000-0000-00008D320000}"/>
    <cellStyle name="Input Cell 2 2 2 16 2" xfId="18238" xr:uid="{00000000-0005-0000-0000-00008E320000}"/>
    <cellStyle name="Input Cell 2 2 2 16 2 2" xfId="18239" xr:uid="{00000000-0005-0000-0000-00008F320000}"/>
    <cellStyle name="Input Cell 2 2 2 16 2 3" xfId="18240" xr:uid="{00000000-0005-0000-0000-000090320000}"/>
    <cellStyle name="Input Cell 2 2 2 16 2 4" xfId="18241" xr:uid="{00000000-0005-0000-0000-000091320000}"/>
    <cellStyle name="Input Cell 2 2 2 16 3" xfId="18242" xr:uid="{00000000-0005-0000-0000-000092320000}"/>
    <cellStyle name="Input Cell 2 2 2 16 4" xfId="18243" xr:uid="{00000000-0005-0000-0000-000093320000}"/>
    <cellStyle name="Input Cell 2 2 2 16 5" xfId="18244" xr:uid="{00000000-0005-0000-0000-000094320000}"/>
    <cellStyle name="Input Cell 2 2 2 17" xfId="1978" xr:uid="{00000000-0005-0000-0000-000095320000}"/>
    <cellStyle name="Input Cell 2 2 2 17 2" xfId="18245" xr:uid="{00000000-0005-0000-0000-000096320000}"/>
    <cellStyle name="Input Cell 2 2 2 17 2 2" xfId="18246" xr:uid="{00000000-0005-0000-0000-000097320000}"/>
    <cellStyle name="Input Cell 2 2 2 17 2 3" xfId="18247" xr:uid="{00000000-0005-0000-0000-000098320000}"/>
    <cellStyle name="Input Cell 2 2 2 17 2 4" xfId="18248" xr:uid="{00000000-0005-0000-0000-000099320000}"/>
    <cellStyle name="Input Cell 2 2 2 17 3" xfId="18249" xr:uid="{00000000-0005-0000-0000-00009A320000}"/>
    <cellStyle name="Input Cell 2 2 2 17 4" xfId="18250" xr:uid="{00000000-0005-0000-0000-00009B320000}"/>
    <cellStyle name="Input Cell 2 2 2 17 5" xfId="18251" xr:uid="{00000000-0005-0000-0000-00009C320000}"/>
    <cellStyle name="Input Cell 2 2 2 18" xfId="1979" xr:uid="{00000000-0005-0000-0000-00009D320000}"/>
    <cellStyle name="Input Cell 2 2 2 18 2" xfId="18252" xr:uid="{00000000-0005-0000-0000-00009E320000}"/>
    <cellStyle name="Input Cell 2 2 2 18 2 2" xfId="18253" xr:uid="{00000000-0005-0000-0000-00009F320000}"/>
    <cellStyle name="Input Cell 2 2 2 18 2 3" xfId="18254" xr:uid="{00000000-0005-0000-0000-0000A0320000}"/>
    <cellStyle name="Input Cell 2 2 2 18 2 4" xfId="18255" xr:uid="{00000000-0005-0000-0000-0000A1320000}"/>
    <cellStyle name="Input Cell 2 2 2 18 3" xfId="18256" xr:uid="{00000000-0005-0000-0000-0000A2320000}"/>
    <cellStyle name="Input Cell 2 2 2 18 4" xfId="18257" xr:uid="{00000000-0005-0000-0000-0000A3320000}"/>
    <cellStyle name="Input Cell 2 2 2 18 5" xfId="18258" xr:uid="{00000000-0005-0000-0000-0000A4320000}"/>
    <cellStyle name="Input Cell 2 2 2 19" xfId="1980" xr:uid="{00000000-0005-0000-0000-0000A5320000}"/>
    <cellStyle name="Input Cell 2 2 2 19 2" xfId="18259" xr:uid="{00000000-0005-0000-0000-0000A6320000}"/>
    <cellStyle name="Input Cell 2 2 2 19 2 2" xfId="18260" xr:uid="{00000000-0005-0000-0000-0000A7320000}"/>
    <cellStyle name="Input Cell 2 2 2 19 2 3" xfId="18261" xr:uid="{00000000-0005-0000-0000-0000A8320000}"/>
    <cellStyle name="Input Cell 2 2 2 19 2 4" xfId="18262" xr:uid="{00000000-0005-0000-0000-0000A9320000}"/>
    <cellStyle name="Input Cell 2 2 2 19 3" xfId="18263" xr:uid="{00000000-0005-0000-0000-0000AA320000}"/>
    <cellStyle name="Input Cell 2 2 2 19 4" xfId="18264" xr:uid="{00000000-0005-0000-0000-0000AB320000}"/>
    <cellStyle name="Input Cell 2 2 2 19 5" xfId="18265" xr:uid="{00000000-0005-0000-0000-0000AC320000}"/>
    <cellStyle name="Input Cell 2 2 2 2" xfId="1981" xr:uid="{00000000-0005-0000-0000-0000AD320000}"/>
    <cellStyle name="Input Cell 2 2 2 2 2" xfId="18266" xr:uid="{00000000-0005-0000-0000-0000AE320000}"/>
    <cellStyle name="Input Cell 2 2 2 2 2 2" xfId="18267" xr:uid="{00000000-0005-0000-0000-0000AF320000}"/>
    <cellStyle name="Input Cell 2 2 2 2 2 3" xfId="18268" xr:uid="{00000000-0005-0000-0000-0000B0320000}"/>
    <cellStyle name="Input Cell 2 2 2 2 2 4" xfId="18269" xr:uid="{00000000-0005-0000-0000-0000B1320000}"/>
    <cellStyle name="Input Cell 2 2 2 2 3" xfId="18270" xr:uid="{00000000-0005-0000-0000-0000B2320000}"/>
    <cellStyle name="Input Cell 2 2 2 2 4" xfId="18271" xr:uid="{00000000-0005-0000-0000-0000B3320000}"/>
    <cellStyle name="Input Cell 2 2 2 2 5" xfId="18272" xr:uid="{00000000-0005-0000-0000-0000B4320000}"/>
    <cellStyle name="Input Cell 2 2 2 20" xfId="1982" xr:uid="{00000000-0005-0000-0000-0000B5320000}"/>
    <cellStyle name="Input Cell 2 2 2 20 2" xfId="18273" xr:uid="{00000000-0005-0000-0000-0000B6320000}"/>
    <cellStyle name="Input Cell 2 2 2 20 2 2" xfId="18274" xr:uid="{00000000-0005-0000-0000-0000B7320000}"/>
    <cellStyle name="Input Cell 2 2 2 20 2 3" xfId="18275" xr:uid="{00000000-0005-0000-0000-0000B8320000}"/>
    <cellStyle name="Input Cell 2 2 2 20 2 4" xfId="18276" xr:uid="{00000000-0005-0000-0000-0000B9320000}"/>
    <cellStyle name="Input Cell 2 2 2 20 3" xfId="18277" xr:uid="{00000000-0005-0000-0000-0000BA320000}"/>
    <cellStyle name="Input Cell 2 2 2 20 4" xfId="18278" xr:uid="{00000000-0005-0000-0000-0000BB320000}"/>
    <cellStyle name="Input Cell 2 2 2 20 5" xfId="18279" xr:uid="{00000000-0005-0000-0000-0000BC320000}"/>
    <cellStyle name="Input Cell 2 2 2 21" xfId="1983" xr:uid="{00000000-0005-0000-0000-0000BD320000}"/>
    <cellStyle name="Input Cell 2 2 2 21 2" xfId="18280" xr:uid="{00000000-0005-0000-0000-0000BE320000}"/>
    <cellStyle name="Input Cell 2 2 2 21 2 2" xfId="18281" xr:uid="{00000000-0005-0000-0000-0000BF320000}"/>
    <cellStyle name="Input Cell 2 2 2 21 2 3" xfId="18282" xr:uid="{00000000-0005-0000-0000-0000C0320000}"/>
    <cellStyle name="Input Cell 2 2 2 21 2 4" xfId="18283" xr:uid="{00000000-0005-0000-0000-0000C1320000}"/>
    <cellStyle name="Input Cell 2 2 2 21 3" xfId="18284" xr:uid="{00000000-0005-0000-0000-0000C2320000}"/>
    <cellStyle name="Input Cell 2 2 2 21 4" xfId="18285" xr:uid="{00000000-0005-0000-0000-0000C3320000}"/>
    <cellStyle name="Input Cell 2 2 2 21 5" xfId="18286" xr:uid="{00000000-0005-0000-0000-0000C4320000}"/>
    <cellStyle name="Input Cell 2 2 2 22" xfId="1984" xr:uid="{00000000-0005-0000-0000-0000C5320000}"/>
    <cellStyle name="Input Cell 2 2 2 22 2" xfId="18287" xr:uid="{00000000-0005-0000-0000-0000C6320000}"/>
    <cellStyle name="Input Cell 2 2 2 22 2 2" xfId="18288" xr:uid="{00000000-0005-0000-0000-0000C7320000}"/>
    <cellStyle name="Input Cell 2 2 2 22 2 3" xfId="18289" xr:uid="{00000000-0005-0000-0000-0000C8320000}"/>
    <cellStyle name="Input Cell 2 2 2 22 2 4" xfId="18290" xr:uid="{00000000-0005-0000-0000-0000C9320000}"/>
    <cellStyle name="Input Cell 2 2 2 22 3" xfId="18291" xr:uid="{00000000-0005-0000-0000-0000CA320000}"/>
    <cellStyle name="Input Cell 2 2 2 22 4" xfId="18292" xr:uid="{00000000-0005-0000-0000-0000CB320000}"/>
    <cellStyle name="Input Cell 2 2 2 22 5" xfId="18293" xr:uid="{00000000-0005-0000-0000-0000CC320000}"/>
    <cellStyle name="Input Cell 2 2 2 23" xfId="1985" xr:uid="{00000000-0005-0000-0000-0000CD320000}"/>
    <cellStyle name="Input Cell 2 2 2 23 2" xfId="18294" xr:uid="{00000000-0005-0000-0000-0000CE320000}"/>
    <cellStyle name="Input Cell 2 2 2 23 2 2" xfId="18295" xr:uid="{00000000-0005-0000-0000-0000CF320000}"/>
    <cellStyle name="Input Cell 2 2 2 23 2 3" xfId="18296" xr:uid="{00000000-0005-0000-0000-0000D0320000}"/>
    <cellStyle name="Input Cell 2 2 2 23 2 4" xfId="18297" xr:uid="{00000000-0005-0000-0000-0000D1320000}"/>
    <cellStyle name="Input Cell 2 2 2 23 3" xfId="18298" xr:uid="{00000000-0005-0000-0000-0000D2320000}"/>
    <cellStyle name="Input Cell 2 2 2 23 4" xfId="18299" xr:uid="{00000000-0005-0000-0000-0000D3320000}"/>
    <cellStyle name="Input Cell 2 2 2 23 5" xfId="18300" xr:uid="{00000000-0005-0000-0000-0000D4320000}"/>
    <cellStyle name="Input Cell 2 2 2 24" xfId="1986" xr:uid="{00000000-0005-0000-0000-0000D5320000}"/>
    <cellStyle name="Input Cell 2 2 2 24 2" xfId="18301" xr:uid="{00000000-0005-0000-0000-0000D6320000}"/>
    <cellStyle name="Input Cell 2 2 2 24 2 2" xfId="18302" xr:uid="{00000000-0005-0000-0000-0000D7320000}"/>
    <cellStyle name="Input Cell 2 2 2 24 2 3" xfId="18303" xr:uid="{00000000-0005-0000-0000-0000D8320000}"/>
    <cellStyle name="Input Cell 2 2 2 24 2 4" xfId="18304" xr:uid="{00000000-0005-0000-0000-0000D9320000}"/>
    <cellStyle name="Input Cell 2 2 2 24 3" xfId="18305" xr:uid="{00000000-0005-0000-0000-0000DA320000}"/>
    <cellStyle name="Input Cell 2 2 2 24 4" xfId="18306" xr:uid="{00000000-0005-0000-0000-0000DB320000}"/>
    <cellStyle name="Input Cell 2 2 2 24 5" xfId="18307" xr:uid="{00000000-0005-0000-0000-0000DC320000}"/>
    <cellStyle name="Input Cell 2 2 2 25" xfId="1987" xr:uid="{00000000-0005-0000-0000-0000DD320000}"/>
    <cellStyle name="Input Cell 2 2 2 25 2" xfId="18308" xr:uid="{00000000-0005-0000-0000-0000DE320000}"/>
    <cellStyle name="Input Cell 2 2 2 25 2 2" xfId="18309" xr:uid="{00000000-0005-0000-0000-0000DF320000}"/>
    <cellStyle name="Input Cell 2 2 2 25 2 3" xfId="18310" xr:uid="{00000000-0005-0000-0000-0000E0320000}"/>
    <cellStyle name="Input Cell 2 2 2 25 2 4" xfId="18311" xr:uid="{00000000-0005-0000-0000-0000E1320000}"/>
    <cellStyle name="Input Cell 2 2 2 25 3" xfId="18312" xr:uid="{00000000-0005-0000-0000-0000E2320000}"/>
    <cellStyle name="Input Cell 2 2 2 25 4" xfId="18313" xr:uid="{00000000-0005-0000-0000-0000E3320000}"/>
    <cellStyle name="Input Cell 2 2 2 25 5" xfId="18314" xr:uid="{00000000-0005-0000-0000-0000E4320000}"/>
    <cellStyle name="Input Cell 2 2 2 26" xfId="1988" xr:uid="{00000000-0005-0000-0000-0000E5320000}"/>
    <cellStyle name="Input Cell 2 2 2 26 2" xfId="18315" xr:uid="{00000000-0005-0000-0000-0000E6320000}"/>
    <cellStyle name="Input Cell 2 2 2 26 2 2" xfId="18316" xr:uid="{00000000-0005-0000-0000-0000E7320000}"/>
    <cellStyle name="Input Cell 2 2 2 26 2 3" xfId="18317" xr:uid="{00000000-0005-0000-0000-0000E8320000}"/>
    <cellStyle name="Input Cell 2 2 2 26 2 4" xfId="18318" xr:uid="{00000000-0005-0000-0000-0000E9320000}"/>
    <cellStyle name="Input Cell 2 2 2 26 3" xfId="18319" xr:uid="{00000000-0005-0000-0000-0000EA320000}"/>
    <cellStyle name="Input Cell 2 2 2 26 4" xfId="18320" xr:uid="{00000000-0005-0000-0000-0000EB320000}"/>
    <cellStyle name="Input Cell 2 2 2 26 5" xfId="18321" xr:uid="{00000000-0005-0000-0000-0000EC320000}"/>
    <cellStyle name="Input Cell 2 2 2 27" xfId="1989" xr:uid="{00000000-0005-0000-0000-0000ED320000}"/>
    <cellStyle name="Input Cell 2 2 2 27 2" xfId="18322" xr:uid="{00000000-0005-0000-0000-0000EE320000}"/>
    <cellStyle name="Input Cell 2 2 2 27 2 2" xfId="18323" xr:uid="{00000000-0005-0000-0000-0000EF320000}"/>
    <cellStyle name="Input Cell 2 2 2 27 2 3" xfId="18324" xr:uid="{00000000-0005-0000-0000-0000F0320000}"/>
    <cellStyle name="Input Cell 2 2 2 27 2 4" xfId="18325" xr:uid="{00000000-0005-0000-0000-0000F1320000}"/>
    <cellStyle name="Input Cell 2 2 2 27 3" xfId="18326" xr:uid="{00000000-0005-0000-0000-0000F2320000}"/>
    <cellStyle name="Input Cell 2 2 2 27 4" xfId="18327" xr:uid="{00000000-0005-0000-0000-0000F3320000}"/>
    <cellStyle name="Input Cell 2 2 2 27 5" xfId="18328" xr:uid="{00000000-0005-0000-0000-0000F4320000}"/>
    <cellStyle name="Input Cell 2 2 2 28" xfId="1990" xr:uid="{00000000-0005-0000-0000-0000F5320000}"/>
    <cellStyle name="Input Cell 2 2 2 28 2" xfId="18329" xr:uid="{00000000-0005-0000-0000-0000F6320000}"/>
    <cellStyle name="Input Cell 2 2 2 28 2 2" xfId="18330" xr:uid="{00000000-0005-0000-0000-0000F7320000}"/>
    <cellStyle name="Input Cell 2 2 2 28 2 3" xfId="18331" xr:uid="{00000000-0005-0000-0000-0000F8320000}"/>
    <cellStyle name="Input Cell 2 2 2 28 2 4" xfId="18332" xr:uid="{00000000-0005-0000-0000-0000F9320000}"/>
    <cellStyle name="Input Cell 2 2 2 28 3" xfId="18333" xr:uid="{00000000-0005-0000-0000-0000FA320000}"/>
    <cellStyle name="Input Cell 2 2 2 28 4" xfId="18334" xr:uid="{00000000-0005-0000-0000-0000FB320000}"/>
    <cellStyle name="Input Cell 2 2 2 28 5" xfId="18335" xr:uid="{00000000-0005-0000-0000-0000FC320000}"/>
    <cellStyle name="Input Cell 2 2 2 29" xfId="1991" xr:uid="{00000000-0005-0000-0000-0000FD320000}"/>
    <cellStyle name="Input Cell 2 2 2 29 2" xfId="18336" xr:uid="{00000000-0005-0000-0000-0000FE320000}"/>
    <cellStyle name="Input Cell 2 2 2 29 2 2" xfId="18337" xr:uid="{00000000-0005-0000-0000-0000FF320000}"/>
    <cellStyle name="Input Cell 2 2 2 29 2 3" xfId="18338" xr:uid="{00000000-0005-0000-0000-000000330000}"/>
    <cellStyle name="Input Cell 2 2 2 29 2 4" xfId="18339" xr:uid="{00000000-0005-0000-0000-000001330000}"/>
    <cellStyle name="Input Cell 2 2 2 29 3" xfId="18340" xr:uid="{00000000-0005-0000-0000-000002330000}"/>
    <cellStyle name="Input Cell 2 2 2 29 4" xfId="18341" xr:uid="{00000000-0005-0000-0000-000003330000}"/>
    <cellStyle name="Input Cell 2 2 2 29 5" xfId="18342" xr:uid="{00000000-0005-0000-0000-000004330000}"/>
    <cellStyle name="Input Cell 2 2 2 3" xfId="1992" xr:uid="{00000000-0005-0000-0000-000005330000}"/>
    <cellStyle name="Input Cell 2 2 2 3 2" xfId="18343" xr:uid="{00000000-0005-0000-0000-000006330000}"/>
    <cellStyle name="Input Cell 2 2 2 3 2 2" xfId="18344" xr:uid="{00000000-0005-0000-0000-000007330000}"/>
    <cellStyle name="Input Cell 2 2 2 3 2 3" xfId="18345" xr:uid="{00000000-0005-0000-0000-000008330000}"/>
    <cellStyle name="Input Cell 2 2 2 3 2 4" xfId="18346" xr:uid="{00000000-0005-0000-0000-000009330000}"/>
    <cellStyle name="Input Cell 2 2 2 3 3" xfId="18347" xr:uid="{00000000-0005-0000-0000-00000A330000}"/>
    <cellStyle name="Input Cell 2 2 2 3 4" xfId="18348" xr:uid="{00000000-0005-0000-0000-00000B330000}"/>
    <cellStyle name="Input Cell 2 2 2 3 5" xfId="18349" xr:uid="{00000000-0005-0000-0000-00000C330000}"/>
    <cellStyle name="Input Cell 2 2 2 30" xfId="1993" xr:uid="{00000000-0005-0000-0000-00000D330000}"/>
    <cellStyle name="Input Cell 2 2 2 30 2" xfId="18350" xr:uid="{00000000-0005-0000-0000-00000E330000}"/>
    <cellStyle name="Input Cell 2 2 2 30 2 2" xfId="18351" xr:uid="{00000000-0005-0000-0000-00000F330000}"/>
    <cellStyle name="Input Cell 2 2 2 30 2 3" xfId="18352" xr:uid="{00000000-0005-0000-0000-000010330000}"/>
    <cellStyle name="Input Cell 2 2 2 30 2 4" xfId="18353" xr:uid="{00000000-0005-0000-0000-000011330000}"/>
    <cellStyle name="Input Cell 2 2 2 30 3" xfId="18354" xr:uid="{00000000-0005-0000-0000-000012330000}"/>
    <cellStyle name="Input Cell 2 2 2 30 4" xfId="18355" xr:uid="{00000000-0005-0000-0000-000013330000}"/>
    <cellStyle name="Input Cell 2 2 2 30 5" xfId="18356" xr:uid="{00000000-0005-0000-0000-000014330000}"/>
    <cellStyle name="Input Cell 2 2 2 31" xfId="1994" xr:uid="{00000000-0005-0000-0000-000015330000}"/>
    <cellStyle name="Input Cell 2 2 2 31 2" xfId="18357" xr:uid="{00000000-0005-0000-0000-000016330000}"/>
    <cellStyle name="Input Cell 2 2 2 31 2 2" xfId="18358" xr:uid="{00000000-0005-0000-0000-000017330000}"/>
    <cellStyle name="Input Cell 2 2 2 31 2 3" xfId="18359" xr:uid="{00000000-0005-0000-0000-000018330000}"/>
    <cellStyle name="Input Cell 2 2 2 31 2 4" xfId="18360" xr:uid="{00000000-0005-0000-0000-000019330000}"/>
    <cellStyle name="Input Cell 2 2 2 31 3" xfId="18361" xr:uid="{00000000-0005-0000-0000-00001A330000}"/>
    <cellStyle name="Input Cell 2 2 2 31 4" xfId="18362" xr:uid="{00000000-0005-0000-0000-00001B330000}"/>
    <cellStyle name="Input Cell 2 2 2 31 5" xfId="18363" xr:uid="{00000000-0005-0000-0000-00001C330000}"/>
    <cellStyle name="Input Cell 2 2 2 32" xfId="1995" xr:uid="{00000000-0005-0000-0000-00001D330000}"/>
    <cellStyle name="Input Cell 2 2 2 32 2" xfId="18364" xr:uid="{00000000-0005-0000-0000-00001E330000}"/>
    <cellStyle name="Input Cell 2 2 2 32 2 2" xfId="18365" xr:uid="{00000000-0005-0000-0000-00001F330000}"/>
    <cellStyle name="Input Cell 2 2 2 32 2 3" xfId="18366" xr:uid="{00000000-0005-0000-0000-000020330000}"/>
    <cellStyle name="Input Cell 2 2 2 32 2 4" xfId="18367" xr:uid="{00000000-0005-0000-0000-000021330000}"/>
    <cellStyle name="Input Cell 2 2 2 32 3" xfId="18368" xr:uid="{00000000-0005-0000-0000-000022330000}"/>
    <cellStyle name="Input Cell 2 2 2 32 4" xfId="18369" xr:uid="{00000000-0005-0000-0000-000023330000}"/>
    <cellStyle name="Input Cell 2 2 2 32 5" xfId="18370" xr:uid="{00000000-0005-0000-0000-000024330000}"/>
    <cellStyle name="Input Cell 2 2 2 33" xfId="1996" xr:uid="{00000000-0005-0000-0000-000025330000}"/>
    <cellStyle name="Input Cell 2 2 2 33 2" xfId="18371" xr:uid="{00000000-0005-0000-0000-000026330000}"/>
    <cellStyle name="Input Cell 2 2 2 33 2 2" xfId="18372" xr:uid="{00000000-0005-0000-0000-000027330000}"/>
    <cellStyle name="Input Cell 2 2 2 33 2 3" xfId="18373" xr:uid="{00000000-0005-0000-0000-000028330000}"/>
    <cellStyle name="Input Cell 2 2 2 33 2 4" xfId="18374" xr:uid="{00000000-0005-0000-0000-000029330000}"/>
    <cellStyle name="Input Cell 2 2 2 33 3" xfId="18375" xr:uid="{00000000-0005-0000-0000-00002A330000}"/>
    <cellStyle name="Input Cell 2 2 2 33 4" xfId="18376" xr:uid="{00000000-0005-0000-0000-00002B330000}"/>
    <cellStyle name="Input Cell 2 2 2 33 5" xfId="18377" xr:uid="{00000000-0005-0000-0000-00002C330000}"/>
    <cellStyle name="Input Cell 2 2 2 34" xfId="1997" xr:uid="{00000000-0005-0000-0000-00002D330000}"/>
    <cellStyle name="Input Cell 2 2 2 34 2" xfId="18378" xr:uid="{00000000-0005-0000-0000-00002E330000}"/>
    <cellStyle name="Input Cell 2 2 2 34 2 2" xfId="18379" xr:uid="{00000000-0005-0000-0000-00002F330000}"/>
    <cellStyle name="Input Cell 2 2 2 34 2 3" xfId="18380" xr:uid="{00000000-0005-0000-0000-000030330000}"/>
    <cellStyle name="Input Cell 2 2 2 34 2 4" xfId="18381" xr:uid="{00000000-0005-0000-0000-000031330000}"/>
    <cellStyle name="Input Cell 2 2 2 34 3" xfId="18382" xr:uid="{00000000-0005-0000-0000-000032330000}"/>
    <cellStyle name="Input Cell 2 2 2 34 4" xfId="18383" xr:uid="{00000000-0005-0000-0000-000033330000}"/>
    <cellStyle name="Input Cell 2 2 2 34 5" xfId="18384" xr:uid="{00000000-0005-0000-0000-000034330000}"/>
    <cellStyle name="Input Cell 2 2 2 35" xfId="1998" xr:uid="{00000000-0005-0000-0000-000035330000}"/>
    <cellStyle name="Input Cell 2 2 2 35 2" xfId="18385" xr:uid="{00000000-0005-0000-0000-000036330000}"/>
    <cellStyle name="Input Cell 2 2 2 35 2 2" xfId="18386" xr:uid="{00000000-0005-0000-0000-000037330000}"/>
    <cellStyle name="Input Cell 2 2 2 35 2 3" xfId="18387" xr:uid="{00000000-0005-0000-0000-000038330000}"/>
    <cellStyle name="Input Cell 2 2 2 35 2 4" xfId="18388" xr:uid="{00000000-0005-0000-0000-000039330000}"/>
    <cellStyle name="Input Cell 2 2 2 35 3" xfId="18389" xr:uid="{00000000-0005-0000-0000-00003A330000}"/>
    <cellStyle name="Input Cell 2 2 2 35 4" xfId="18390" xr:uid="{00000000-0005-0000-0000-00003B330000}"/>
    <cellStyle name="Input Cell 2 2 2 35 5" xfId="18391" xr:uid="{00000000-0005-0000-0000-00003C330000}"/>
    <cellStyle name="Input Cell 2 2 2 36" xfId="1999" xr:uid="{00000000-0005-0000-0000-00003D330000}"/>
    <cellStyle name="Input Cell 2 2 2 36 2" xfId="18392" xr:uid="{00000000-0005-0000-0000-00003E330000}"/>
    <cellStyle name="Input Cell 2 2 2 36 2 2" xfId="18393" xr:uid="{00000000-0005-0000-0000-00003F330000}"/>
    <cellStyle name="Input Cell 2 2 2 36 2 3" xfId="18394" xr:uid="{00000000-0005-0000-0000-000040330000}"/>
    <cellStyle name="Input Cell 2 2 2 36 2 4" xfId="18395" xr:uid="{00000000-0005-0000-0000-000041330000}"/>
    <cellStyle name="Input Cell 2 2 2 36 3" xfId="18396" xr:uid="{00000000-0005-0000-0000-000042330000}"/>
    <cellStyle name="Input Cell 2 2 2 36 4" xfId="18397" xr:uid="{00000000-0005-0000-0000-000043330000}"/>
    <cellStyle name="Input Cell 2 2 2 36 5" xfId="18398" xr:uid="{00000000-0005-0000-0000-000044330000}"/>
    <cellStyle name="Input Cell 2 2 2 37" xfId="2000" xr:uid="{00000000-0005-0000-0000-000045330000}"/>
    <cellStyle name="Input Cell 2 2 2 37 2" xfId="18399" xr:uid="{00000000-0005-0000-0000-000046330000}"/>
    <cellStyle name="Input Cell 2 2 2 37 2 2" xfId="18400" xr:uid="{00000000-0005-0000-0000-000047330000}"/>
    <cellStyle name="Input Cell 2 2 2 37 2 3" xfId="18401" xr:uid="{00000000-0005-0000-0000-000048330000}"/>
    <cellStyle name="Input Cell 2 2 2 37 2 4" xfId="18402" xr:uid="{00000000-0005-0000-0000-000049330000}"/>
    <cellStyle name="Input Cell 2 2 2 37 3" xfId="18403" xr:uid="{00000000-0005-0000-0000-00004A330000}"/>
    <cellStyle name="Input Cell 2 2 2 37 4" xfId="18404" xr:uid="{00000000-0005-0000-0000-00004B330000}"/>
    <cellStyle name="Input Cell 2 2 2 37 5" xfId="18405" xr:uid="{00000000-0005-0000-0000-00004C330000}"/>
    <cellStyle name="Input Cell 2 2 2 38" xfId="2001" xr:uid="{00000000-0005-0000-0000-00004D330000}"/>
    <cellStyle name="Input Cell 2 2 2 38 2" xfId="18406" xr:uid="{00000000-0005-0000-0000-00004E330000}"/>
    <cellStyle name="Input Cell 2 2 2 38 2 2" xfId="18407" xr:uid="{00000000-0005-0000-0000-00004F330000}"/>
    <cellStyle name="Input Cell 2 2 2 38 2 3" xfId="18408" xr:uid="{00000000-0005-0000-0000-000050330000}"/>
    <cellStyle name="Input Cell 2 2 2 38 2 4" xfId="18409" xr:uid="{00000000-0005-0000-0000-000051330000}"/>
    <cellStyle name="Input Cell 2 2 2 38 3" xfId="18410" xr:uid="{00000000-0005-0000-0000-000052330000}"/>
    <cellStyle name="Input Cell 2 2 2 38 4" xfId="18411" xr:uid="{00000000-0005-0000-0000-000053330000}"/>
    <cellStyle name="Input Cell 2 2 2 38 5" xfId="18412" xr:uid="{00000000-0005-0000-0000-000054330000}"/>
    <cellStyle name="Input Cell 2 2 2 39" xfId="2002" xr:uid="{00000000-0005-0000-0000-000055330000}"/>
    <cellStyle name="Input Cell 2 2 2 39 2" xfId="18413" xr:uid="{00000000-0005-0000-0000-000056330000}"/>
    <cellStyle name="Input Cell 2 2 2 39 2 2" xfId="18414" xr:uid="{00000000-0005-0000-0000-000057330000}"/>
    <cellStyle name="Input Cell 2 2 2 39 2 3" xfId="18415" xr:uid="{00000000-0005-0000-0000-000058330000}"/>
    <cellStyle name="Input Cell 2 2 2 39 2 4" xfId="18416" xr:uid="{00000000-0005-0000-0000-000059330000}"/>
    <cellStyle name="Input Cell 2 2 2 39 3" xfId="18417" xr:uid="{00000000-0005-0000-0000-00005A330000}"/>
    <cellStyle name="Input Cell 2 2 2 39 4" xfId="18418" xr:uid="{00000000-0005-0000-0000-00005B330000}"/>
    <cellStyle name="Input Cell 2 2 2 39 5" xfId="18419" xr:uid="{00000000-0005-0000-0000-00005C330000}"/>
    <cellStyle name="Input Cell 2 2 2 4" xfId="2003" xr:uid="{00000000-0005-0000-0000-00005D330000}"/>
    <cellStyle name="Input Cell 2 2 2 4 2" xfId="18420" xr:uid="{00000000-0005-0000-0000-00005E330000}"/>
    <cellStyle name="Input Cell 2 2 2 4 2 2" xfId="18421" xr:uid="{00000000-0005-0000-0000-00005F330000}"/>
    <cellStyle name="Input Cell 2 2 2 4 2 3" xfId="18422" xr:uid="{00000000-0005-0000-0000-000060330000}"/>
    <cellStyle name="Input Cell 2 2 2 4 2 4" xfId="18423" xr:uid="{00000000-0005-0000-0000-000061330000}"/>
    <cellStyle name="Input Cell 2 2 2 4 3" xfId="18424" xr:uid="{00000000-0005-0000-0000-000062330000}"/>
    <cellStyle name="Input Cell 2 2 2 4 4" xfId="18425" xr:uid="{00000000-0005-0000-0000-000063330000}"/>
    <cellStyle name="Input Cell 2 2 2 4 5" xfId="18426" xr:uid="{00000000-0005-0000-0000-000064330000}"/>
    <cellStyle name="Input Cell 2 2 2 40" xfId="2004" xr:uid="{00000000-0005-0000-0000-000065330000}"/>
    <cellStyle name="Input Cell 2 2 2 40 2" xfId="18427" xr:uid="{00000000-0005-0000-0000-000066330000}"/>
    <cellStyle name="Input Cell 2 2 2 40 2 2" xfId="18428" xr:uid="{00000000-0005-0000-0000-000067330000}"/>
    <cellStyle name="Input Cell 2 2 2 40 2 3" xfId="18429" xr:uid="{00000000-0005-0000-0000-000068330000}"/>
    <cellStyle name="Input Cell 2 2 2 40 2 4" xfId="18430" xr:uid="{00000000-0005-0000-0000-000069330000}"/>
    <cellStyle name="Input Cell 2 2 2 40 3" xfId="18431" xr:uid="{00000000-0005-0000-0000-00006A330000}"/>
    <cellStyle name="Input Cell 2 2 2 40 4" xfId="18432" xr:uid="{00000000-0005-0000-0000-00006B330000}"/>
    <cellStyle name="Input Cell 2 2 2 40 5" xfId="18433" xr:uid="{00000000-0005-0000-0000-00006C330000}"/>
    <cellStyle name="Input Cell 2 2 2 41" xfId="2005" xr:uid="{00000000-0005-0000-0000-00006D330000}"/>
    <cellStyle name="Input Cell 2 2 2 41 2" xfId="18434" xr:uid="{00000000-0005-0000-0000-00006E330000}"/>
    <cellStyle name="Input Cell 2 2 2 41 2 2" xfId="18435" xr:uid="{00000000-0005-0000-0000-00006F330000}"/>
    <cellStyle name="Input Cell 2 2 2 41 2 3" xfId="18436" xr:uid="{00000000-0005-0000-0000-000070330000}"/>
    <cellStyle name="Input Cell 2 2 2 41 2 4" xfId="18437" xr:uid="{00000000-0005-0000-0000-000071330000}"/>
    <cellStyle name="Input Cell 2 2 2 41 3" xfId="18438" xr:uid="{00000000-0005-0000-0000-000072330000}"/>
    <cellStyle name="Input Cell 2 2 2 41 4" xfId="18439" xr:uid="{00000000-0005-0000-0000-000073330000}"/>
    <cellStyle name="Input Cell 2 2 2 41 5" xfId="18440" xr:uid="{00000000-0005-0000-0000-000074330000}"/>
    <cellStyle name="Input Cell 2 2 2 42" xfId="2006" xr:uid="{00000000-0005-0000-0000-000075330000}"/>
    <cellStyle name="Input Cell 2 2 2 42 2" xfId="18441" xr:uid="{00000000-0005-0000-0000-000076330000}"/>
    <cellStyle name="Input Cell 2 2 2 42 2 2" xfId="18442" xr:uid="{00000000-0005-0000-0000-000077330000}"/>
    <cellStyle name="Input Cell 2 2 2 42 2 3" xfId="18443" xr:uid="{00000000-0005-0000-0000-000078330000}"/>
    <cellStyle name="Input Cell 2 2 2 42 2 4" xfId="18444" xr:uid="{00000000-0005-0000-0000-000079330000}"/>
    <cellStyle name="Input Cell 2 2 2 42 3" xfId="18445" xr:uid="{00000000-0005-0000-0000-00007A330000}"/>
    <cellStyle name="Input Cell 2 2 2 42 4" xfId="18446" xr:uid="{00000000-0005-0000-0000-00007B330000}"/>
    <cellStyle name="Input Cell 2 2 2 42 5" xfId="18447" xr:uid="{00000000-0005-0000-0000-00007C330000}"/>
    <cellStyle name="Input Cell 2 2 2 43" xfId="2007" xr:uid="{00000000-0005-0000-0000-00007D330000}"/>
    <cellStyle name="Input Cell 2 2 2 43 2" xfId="18448" xr:uid="{00000000-0005-0000-0000-00007E330000}"/>
    <cellStyle name="Input Cell 2 2 2 43 2 2" xfId="18449" xr:uid="{00000000-0005-0000-0000-00007F330000}"/>
    <cellStyle name="Input Cell 2 2 2 43 2 3" xfId="18450" xr:uid="{00000000-0005-0000-0000-000080330000}"/>
    <cellStyle name="Input Cell 2 2 2 43 2 4" xfId="18451" xr:uid="{00000000-0005-0000-0000-000081330000}"/>
    <cellStyle name="Input Cell 2 2 2 43 3" xfId="18452" xr:uid="{00000000-0005-0000-0000-000082330000}"/>
    <cellStyle name="Input Cell 2 2 2 43 4" xfId="18453" xr:uid="{00000000-0005-0000-0000-000083330000}"/>
    <cellStyle name="Input Cell 2 2 2 43 5" xfId="18454" xr:uid="{00000000-0005-0000-0000-000084330000}"/>
    <cellStyle name="Input Cell 2 2 2 44" xfId="2008" xr:uid="{00000000-0005-0000-0000-000085330000}"/>
    <cellStyle name="Input Cell 2 2 2 44 2" xfId="18455" xr:uid="{00000000-0005-0000-0000-000086330000}"/>
    <cellStyle name="Input Cell 2 2 2 44 2 2" xfId="18456" xr:uid="{00000000-0005-0000-0000-000087330000}"/>
    <cellStyle name="Input Cell 2 2 2 44 2 3" xfId="18457" xr:uid="{00000000-0005-0000-0000-000088330000}"/>
    <cellStyle name="Input Cell 2 2 2 44 2 4" xfId="18458" xr:uid="{00000000-0005-0000-0000-000089330000}"/>
    <cellStyle name="Input Cell 2 2 2 44 3" xfId="18459" xr:uid="{00000000-0005-0000-0000-00008A330000}"/>
    <cellStyle name="Input Cell 2 2 2 44 4" xfId="18460" xr:uid="{00000000-0005-0000-0000-00008B330000}"/>
    <cellStyle name="Input Cell 2 2 2 44 5" xfId="18461" xr:uid="{00000000-0005-0000-0000-00008C330000}"/>
    <cellStyle name="Input Cell 2 2 2 45" xfId="18462" xr:uid="{00000000-0005-0000-0000-00008D330000}"/>
    <cellStyle name="Input Cell 2 2 2 45 2" xfId="18463" xr:uid="{00000000-0005-0000-0000-00008E330000}"/>
    <cellStyle name="Input Cell 2 2 2 45 3" xfId="18464" xr:uid="{00000000-0005-0000-0000-00008F330000}"/>
    <cellStyle name="Input Cell 2 2 2 45 4" xfId="18465" xr:uid="{00000000-0005-0000-0000-000090330000}"/>
    <cellStyle name="Input Cell 2 2 2 46" xfId="18466" xr:uid="{00000000-0005-0000-0000-000091330000}"/>
    <cellStyle name="Input Cell 2 2 2 46 2" xfId="18467" xr:uid="{00000000-0005-0000-0000-000092330000}"/>
    <cellStyle name="Input Cell 2 2 2 46 3" xfId="18468" xr:uid="{00000000-0005-0000-0000-000093330000}"/>
    <cellStyle name="Input Cell 2 2 2 46 4" xfId="18469" xr:uid="{00000000-0005-0000-0000-000094330000}"/>
    <cellStyle name="Input Cell 2 2 2 47" xfId="18470" xr:uid="{00000000-0005-0000-0000-000095330000}"/>
    <cellStyle name="Input Cell 2 2 2 48" xfId="18471" xr:uid="{00000000-0005-0000-0000-000096330000}"/>
    <cellStyle name="Input Cell 2 2 2 5" xfId="2009" xr:uid="{00000000-0005-0000-0000-000097330000}"/>
    <cellStyle name="Input Cell 2 2 2 5 2" xfId="18472" xr:uid="{00000000-0005-0000-0000-000098330000}"/>
    <cellStyle name="Input Cell 2 2 2 5 2 2" xfId="18473" xr:uid="{00000000-0005-0000-0000-000099330000}"/>
    <cellStyle name="Input Cell 2 2 2 5 2 3" xfId="18474" xr:uid="{00000000-0005-0000-0000-00009A330000}"/>
    <cellStyle name="Input Cell 2 2 2 5 2 4" xfId="18475" xr:uid="{00000000-0005-0000-0000-00009B330000}"/>
    <cellStyle name="Input Cell 2 2 2 5 3" xfId="18476" xr:uid="{00000000-0005-0000-0000-00009C330000}"/>
    <cellStyle name="Input Cell 2 2 2 5 4" xfId="18477" xr:uid="{00000000-0005-0000-0000-00009D330000}"/>
    <cellStyle name="Input Cell 2 2 2 5 5" xfId="18478" xr:uid="{00000000-0005-0000-0000-00009E330000}"/>
    <cellStyle name="Input Cell 2 2 2 6" xfId="2010" xr:uid="{00000000-0005-0000-0000-00009F330000}"/>
    <cellStyle name="Input Cell 2 2 2 6 2" xfId="18479" xr:uid="{00000000-0005-0000-0000-0000A0330000}"/>
    <cellStyle name="Input Cell 2 2 2 6 2 2" xfId="18480" xr:uid="{00000000-0005-0000-0000-0000A1330000}"/>
    <cellStyle name="Input Cell 2 2 2 6 2 3" xfId="18481" xr:uid="{00000000-0005-0000-0000-0000A2330000}"/>
    <cellStyle name="Input Cell 2 2 2 6 2 4" xfId="18482" xr:uid="{00000000-0005-0000-0000-0000A3330000}"/>
    <cellStyle name="Input Cell 2 2 2 6 3" xfId="18483" xr:uid="{00000000-0005-0000-0000-0000A4330000}"/>
    <cellStyle name="Input Cell 2 2 2 6 4" xfId="18484" xr:uid="{00000000-0005-0000-0000-0000A5330000}"/>
    <cellStyle name="Input Cell 2 2 2 6 5" xfId="18485" xr:uid="{00000000-0005-0000-0000-0000A6330000}"/>
    <cellStyle name="Input Cell 2 2 2 7" xfId="2011" xr:uid="{00000000-0005-0000-0000-0000A7330000}"/>
    <cellStyle name="Input Cell 2 2 2 7 2" xfId="18486" xr:uid="{00000000-0005-0000-0000-0000A8330000}"/>
    <cellStyle name="Input Cell 2 2 2 7 2 2" xfId="18487" xr:uid="{00000000-0005-0000-0000-0000A9330000}"/>
    <cellStyle name="Input Cell 2 2 2 7 2 3" xfId="18488" xr:uid="{00000000-0005-0000-0000-0000AA330000}"/>
    <cellStyle name="Input Cell 2 2 2 7 2 4" xfId="18489" xr:uid="{00000000-0005-0000-0000-0000AB330000}"/>
    <cellStyle name="Input Cell 2 2 2 7 3" xfId="18490" xr:uid="{00000000-0005-0000-0000-0000AC330000}"/>
    <cellStyle name="Input Cell 2 2 2 7 4" xfId="18491" xr:uid="{00000000-0005-0000-0000-0000AD330000}"/>
    <cellStyle name="Input Cell 2 2 2 7 5" xfId="18492" xr:uid="{00000000-0005-0000-0000-0000AE330000}"/>
    <cellStyle name="Input Cell 2 2 2 8" xfId="2012" xr:uid="{00000000-0005-0000-0000-0000AF330000}"/>
    <cellStyle name="Input Cell 2 2 2 8 2" xfId="18493" xr:uid="{00000000-0005-0000-0000-0000B0330000}"/>
    <cellStyle name="Input Cell 2 2 2 8 2 2" xfId="18494" xr:uid="{00000000-0005-0000-0000-0000B1330000}"/>
    <cellStyle name="Input Cell 2 2 2 8 2 3" xfId="18495" xr:uid="{00000000-0005-0000-0000-0000B2330000}"/>
    <cellStyle name="Input Cell 2 2 2 8 2 4" xfId="18496" xr:uid="{00000000-0005-0000-0000-0000B3330000}"/>
    <cellStyle name="Input Cell 2 2 2 8 3" xfId="18497" xr:uid="{00000000-0005-0000-0000-0000B4330000}"/>
    <cellStyle name="Input Cell 2 2 2 8 4" xfId="18498" xr:uid="{00000000-0005-0000-0000-0000B5330000}"/>
    <cellStyle name="Input Cell 2 2 2 8 5" xfId="18499" xr:uid="{00000000-0005-0000-0000-0000B6330000}"/>
    <cellStyle name="Input Cell 2 2 2 9" xfId="2013" xr:uid="{00000000-0005-0000-0000-0000B7330000}"/>
    <cellStyle name="Input Cell 2 2 2 9 2" xfId="18500" xr:uid="{00000000-0005-0000-0000-0000B8330000}"/>
    <cellStyle name="Input Cell 2 2 2 9 2 2" xfId="18501" xr:uid="{00000000-0005-0000-0000-0000B9330000}"/>
    <cellStyle name="Input Cell 2 2 2 9 2 3" xfId="18502" xr:uid="{00000000-0005-0000-0000-0000BA330000}"/>
    <cellStyle name="Input Cell 2 2 2 9 2 4" xfId="18503" xr:uid="{00000000-0005-0000-0000-0000BB330000}"/>
    <cellStyle name="Input Cell 2 2 2 9 3" xfId="18504" xr:uid="{00000000-0005-0000-0000-0000BC330000}"/>
    <cellStyle name="Input Cell 2 2 2 9 4" xfId="18505" xr:uid="{00000000-0005-0000-0000-0000BD330000}"/>
    <cellStyle name="Input Cell 2 2 2 9 5" xfId="18506" xr:uid="{00000000-0005-0000-0000-0000BE330000}"/>
    <cellStyle name="Input Cell 2 2 20" xfId="2014" xr:uid="{00000000-0005-0000-0000-0000BF330000}"/>
    <cellStyle name="Input Cell 2 2 20 2" xfId="18507" xr:uid="{00000000-0005-0000-0000-0000C0330000}"/>
    <cellStyle name="Input Cell 2 2 20 2 2" xfId="18508" xr:uid="{00000000-0005-0000-0000-0000C1330000}"/>
    <cellStyle name="Input Cell 2 2 20 2 3" xfId="18509" xr:uid="{00000000-0005-0000-0000-0000C2330000}"/>
    <cellStyle name="Input Cell 2 2 20 2 4" xfId="18510" xr:uid="{00000000-0005-0000-0000-0000C3330000}"/>
    <cellStyle name="Input Cell 2 2 20 3" xfId="18511" xr:uid="{00000000-0005-0000-0000-0000C4330000}"/>
    <cellStyle name="Input Cell 2 2 20 4" xfId="18512" xr:uid="{00000000-0005-0000-0000-0000C5330000}"/>
    <cellStyle name="Input Cell 2 2 20 5" xfId="18513" xr:uid="{00000000-0005-0000-0000-0000C6330000}"/>
    <cellStyle name="Input Cell 2 2 21" xfId="2015" xr:uid="{00000000-0005-0000-0000-0000C7330000}"/>
    <cellStyle name="Input Cell 2 2 21 2" xfId="18514" xr:uid="{00000000-0005-0000-0000-0000C8330000}"/>
    <cellStyle name="Input Cell 2 2 21 2 2" xfId="18515" xr:uid="{00000000-0005-0000-0000-0000C9330000}"/>
    <cellStyle name="Input Cell 2 2 21 2 3" xfId="18516" xr:uid="{00000000-0005-0000-0000-0000CA330000}"/>
    <cellStyle name="Input Cell 2 2 21 2 4" xfId="18517" xr:uid="{00000000-0005-0000-0000-0000CB330000}"/>
    <cellStyle name="Input Cell 2 2 21 3" xfId="18518" xr:uid="{00000000-0005-0000-0000-0000CC330000}"/>
    <cellStyle name="Input Cell 2 2 21 4" xfId="18519" xr:uid="{00000000-0005-0000-0000-0000CD330000}"/>
    <cellStyle name="Input Cell 2 2 21 5" xfId="18520" xr:uid="{00000000-0005-0000-0000-0000CE330000}"/>
    <cellStyle name="Input Cell 2 2 22" xfId="2016" xr:uid="{00000000-0005-0000-0000-0000CF330000}"/>
    <cellStyle name="Input Cell 2 2 22 2" xfId="18521" xr:uid="{00000000-0005-0000-0000-0000D0330000}"/>
    <cellStyle name="Input Cell 2 2 22 2 2" xfId="18522" xr:uid="{00000000-0005-0000-0000-0000D1330000}"/>
    <cellStyle name="Input Cell 2 2 22 2 3" xfId="18523" xr:uid="{00000000-0005-0000-0000-0000D2330000}"/>
    <cellStyle name="Input Cell 2 2 22 2 4" xfId="18524" xr:uid="{00000000-0005-0000-0000-0000D3330000}"/>
    <cellStyle name="Input Cell 2 2 22 3" xfId="18525" xr:uid="{00000000-0005-0000-0000-0000D4330000}"/>
    <cellStyle name="Input Cell 2 2 22 4" xfId="18526" xr:uid="{00000000-0005-0000-0000-0000D5330000}"/>
    <cellStyle name="Input Cell 2 2 22 5" xfId="18527" xr:uid="{00000000-0005-0000-0000-0000D6330000}"/>
    <cellStyle name="Input Cell 2 2 23" xfId="2017" xr:uid="{00000000-0005-0000-0000-0000D7330000}"/>
    <cellStyle name="Input Cell 2 2 23 2" xfId="18528" xr:uid="{00000000-0005-0000-0000-0000D8330000}"/>
    <cellStyle name="Input Cell 2 2 23 2 2" xfId="18529" xr:uid="{00000000-0005-0000-0000-0000D9330000}"/>
    <cellStyle name="Input Cell 2 2 23 2 3" xfId="18530" xr:uid="{00000000-0005-0000-0000-0000DA330000}"/>
    <cellStyle name="Input Cell 2 2 23 2 4" xfId="18531" xr:uid="{00000000-0005-0000-0000-0000DB330000}"/>
    <cellStyle name="Input Cell 2 2 23 3" xfId="18532" xr:uid="{00000000-0005-0000-0000-0000DC330000}"/>
    <cellStyle name="Input Cell 2 2 23 4" xfId="18533" xr:uid="{00000000-0005-0000-0000-0000DD330000}"/>
    <cellStyle name="Input Cell 2 2 23 5" xfId="18534" xr:uid="{00000000-0005-0000-0000-0000DE330000}"/>
    <cellStyle name="Input Cell 2 2 24" xfId="2018" xr:uid="{00000000-0005-0000-0000-0000DF330000}"/>
    <cellStyle name="Input Cell 2 2 24 2" xfId="18535" xr:uid="{00000000-0005-0000-0000-0000E0330000}"/>
    <cellStyle name="Input Cell 2 2 24 2 2" xfId="18536" xr:uid="{00000000-0005-0000-0000-0000E1330000}"/>
    <cellStyle name="Input Cell 2 2 24 2 3" xfId="18537" xr:uid="{00000000-0005-0000-0000-0000E2330000}"/>
    <cellStyle name="Input Cell 2 2 24 2 4" xfId="18538" xr:uid="{00000000-0005-0000-0000-0000E3330000}"/>
    <cellStyle name="Input Cell 2 2 24 3" xfId="18539" xr:uid="{00000000-0005-0000-0000-0000E4330000}"/>
    <cellStyle name="Input Cell 2 2 24 4" xfId="18540" xr:uid="{00000000-0005-0000-0000-0000E5330000}"/>
    <cellStyle name="Input Cell 2 2 24 5" xfId="18541" xr:uid="{00000000-0005-0000-0000-0000E6330000}"/>
    <cellStyle name="Input Cell 2 2 25" xfId="2019" xr:uid="{00000000-0005-0000-0000-0000E7330000}"/>
    <cellStyle name="Input Cell 2 2 25 2" xfId="18542" xr:uid="{00000000-0005-0000-0000-0000E8330000}"/>
    <cellStyle name="Input Cell 2 2 25 2 2" xfId="18543" xr:uid="{00000000-0005-0000-0000-0000E9330000}"/>
    <cellStyle name="Input Cell 2 2 25 2 3" xfId="18544" xr:uid="{00000000-0005-0000-0000-0000EA330000}"/>
    <cellStyle name="Input Cell 2 2 25 2 4" xfId="18545" xr:uid="{00000000-0005-0000-0000-0000EB330000}"/>
    <cellStyle name="Input Cell 2 2 25 3" xfId="18546" xr:uid="{00000000-0005-0000-0000-0000EC330000}"/>
    <cellStyle name="Input Cell 2 2 25 4" xfId="18547" xr:uid="{00000000-0005-0000-0000-0000ED330000}"/>
    <cellStyle name="Input Cell 2 2 25 5" xfId="18548" xr:uid="{00000000-0005-0000-0000-0000EE330000}"/>
    <cellStyle name="Input Cell 2 2 26" xfId="2020" xr:uid="{00000000-0005-0000-0000-0000EF330000}"/>
    <cellStyle name="Input Cell 2 2 26 2" xfId="18549" xr:uid="{00000000-0005-0000-0000-0000F0330000}"/>
    <cellStyle name="Input Cell 2 2 26 2 2" xfId="18550" xr:uid="{00000000-0005-0000-0000-0000F1330000}"/>
    <cellStyle name="Input Cell 2 2 26 2 3" xfId="18551" xr:uid="{00000000-0005-0000-0000-0000F2330000}"/>
    <cellStyle name="Input Cell 2 2 26 2 4" xfId="18552" xr:uid="{00000000-0005-0000-0000-0000F3330000}"/>
    <cellStyle name="Input Cell 2 2 26 3" xfId="18553" xr:uid="{00000000-0005-0000-0000-0000F4330000}"/>
    <cellStyle name="Input Cell 2 2 26 4" xfId="18554" xr:uid="{00000000-0005-0000-0000-0000F5330000}"/>
    <cellStyle name="Input Cell 2 2 26 5" xfId="18555" xr:uid="{00000000-0005-0000-0000-0000F6330000}"/>
    <cellStyle name="Input Cell 2 2 27" xfId="2021" xr:uid="{00000000-0005-0000-0000-0000F7330000}"/>
    <cellStyle name="Input Cell 2 2 27 2" xfId="18556" xr:uid="{00000000-0005-0000-0000-0000F8330000}"/>
    <cellStyle name="Input Cell 2 2 27 2 2" xfId="18557" xr:uid="{00000000-0005-0000-0000-0000F9330000}"/>
    <cellStyle name="Input Cell 2 2 27 2 3" xfId="18558" xr:uid="{00000000-0005-0000-0000-0000FA330000}"/>
    <cellStyle name="Input Cell 2 2 27 2 4" xfId="18559" xr:uid="{00000000-0005-0000-0000-0000FB330000}"/>
    <cellStyle name="Input Cell 2 2 27 3" xfId="18560" xr:uid="{00000000-0005-0000-0000-0000FC330000}"/>
    <cellStyle name="Input Cell 2 2 27 4" xfId="18561" xr:uid="{00000000-0005-0000-0000-0000FD330000}"/>
    <cellStyle name="Input Cell 2 2 27 5" xfId="18562" xr:uid="{00000000-0005-0000-0000-0000FE330000}"/>
    <cellStyle name="Input Cell 2 2 28" xfId="2022" xr:uid="{00000000-0005-0000-0000-0000FF330000}"/>
    <cellStyle name="Input Cell 2 2 28 2" xfId="18563" xr:uid="{00000000-0005-0000-0000-000000340000}"/>
    <cellStyle name="Input Cell 2 2 28 2 2" xfId="18564" xr:uid="{00000000-0005-0000-0000-000001340000}"/>
    <cellStyle name="Input Cell 2 2 28 2 3" xfId="18565" xr:uid="{00000000-0005-0000-0000-000002340000}"/>
    <cellStyle name="Input Cell 2 2 28 2 4" xfId="18566" xr:uid="{00000000-0005-0000-0000-000003340000}"/>
    <cellStyle name="Input Cell 2 2 28 3" xfId="18567" xr:uid="{00000000-0005-0000-0000-000004340000}"/>
    <cellStyle name="Input Cell 2 2 28 4" xfId="18568" xr:uid="{00000000-0005-0000-0000-000005340000}"/>
    <cellStyle name="Input Cell 2 2 28 5" xfId="18569" xr:uid="{00000000-0005-0000-0000-000006340000}"/>
    <cellStyle name="Input Cell 2 2 29" xfId="2023" xr:uid="{00000000-0005-0000-0000-000007340000}"/>
    <cellStyle name="Input Cell 2 2 29 2" xfId="18570" xr:uid="{00000000-0005-0000-0000-000008340000}"/>
    <cellStyle name="Input Cell 2 2 29 2 2" xfId="18571" xr:uid="{00000000-0005-0000-0000-000009340000}"/>
    <cellStyle name="Input Cell 2 2 29 2 3" xfId="18572" xr:uid="{00000000-0005-0000-0000-00000A340000}"/>
    <cellStyle name="Input Cell 2 2 29 2 4" xfId="18573" xr:uid="{00000000-0005-0000-0000-00000B340000}"/>
    <cellStyle name="Input Cell 2 2 29 3" xfId="18574" xr:uid="{00000000-0005-0000-0000-00000C340000}"/>
    <cellStyle name="Input Cell 2 2 29 4" xfId="18575" xr:uid="{00000000-0005-0000-0000-00000D340000}"/>
    <cellStyle name="Input Cell 2 2 29 5" xfId="18576" xr:uid="{00000000-0005-0000-0000-00000E340000}"/>
    <cellStyle name="Input Cell 2 2 3" xfId="2024" xr:uid="{00000000-0005-0000-0000-00000F340000}"/>
    <cellStyle name="Input Cell 2 2 3 2" xfId="18577" xr:uid="{00000000-0005-0000-0000-000010340000}"/>
    <cellStyle name="Input Cell 2 2 3 2 2" xfId="18578" xr:uid="{00000000-0005-0000-0000-000011340000}"/>
    <cellStyle name="Input Cell 2 2 3 2 3" xfId="18579" xr:uid="{00000000-0005-0000-0000-000012340000}"/>
    <cellStyle name="Input Cell 2 2 3 2 4" xfId="18580" xr:uid="{00000000-0005-0000-0000-000013340000}"/>
    <cellStyle name="Input Cell 2 2 3 3" xfId="18581" xr:uid="{00000000-0005-0000-0000-000014340000}"/>
    <cellStyle name="Input Cell 2 2 3 4" xfId="18582" xr:uid="{00000000-0005-0000-0000-000015340000}"/>
    <cellStyle name="Input Cell 2 2 3 5" xfId="18583" xr:uid="{00000000-0005-0000-0000-000016340000}"/>
    <cellStyle name="Input Cell 2 2 30" xfId="2025" xr:uid="{00000000-0005-0000-0000-000017340000}"/>
    <cellStyle name="Input Cell 2 2 30 2" xfId="18584" xr:uid="{00000000-0005-0000-0000-000018340000}"/>
    <cellStyle name="Input Cell 2 2 30 2 2" xfId="18585" xr:uid="{00000000-0005-0000-0000-000019340000}"/>
    <cellStyle name="Input Cell 2 2 30 2 3" xfId="18586" xr:uid="{00000000-0005-0000-0000-00001A340000}"/>
    <cellStyle name="Input Cell 2 2 30 2 4" xfId="18587" xr:uid="{00000000-0005-0000-0000-00001B340000}"/>
    <cellStyle name="Input Cell 2 2 30 3" xfId="18588" xr:uid="{00000000-0005-0000-0000-00001C340000}"/>
    <cellStyle name="Input Cell 2 2 30 4" xfId="18589" xr:uid="{00000000-0005-0000-0000-00001D340000}"/>
    <cellStyle name="Input Cell 2 2 30 5" xfId="18590" xr:uid="{00000000-0005-0000-0000-00001E340000}"/>
    <cellStyle name="Input Cell 2 2 31" xfId="2026" xr:uid="{00000000-0005-0000-0000-00001F340000}"/>
    <cellStyle name="Input Cell 2 2 31 2" xfId="18591" xr:uid="{00000000-0005-0000-0000-000020340000}"/>
    <cellStyle name="Input Cell 2 2 31 2 2" xfId="18592" xr:uid="{00000000-0005-0000-0000-000021340000}"/>
    <cellStyle name="Input Cell 2 2 31 2 3" xfId="18593" xr:uid="{00000000-0005-0000-0000-000022340000}"/>
    <cellStyle name="Input Cell 2 2 31 2 4" xfId="18594" xr:uid="{00000000-0005-0000-0000-000023340000}"/>
    <cellStyle name="Input Cell 2 2 31 3" xfId="18595" xr:uid="{00000000-0005-0000-0000-000024340000}"/>
    <cellStyle name="Input Cell 2 2 31 4" xfId="18596" xr:uid="{00000000-0005-0000-0000-000025340000}"/>
    <cellStyle name="Input Cell 2 2 31 5" xfId="18597" xr:uid="{00000000-0005-0000-0000-000026340000}"/>
    <cellStyle name="Input Cell 2 2 32" xfId="2027" xr:uid="{00000000-0005-0000-0000-000027340000}"/>
    <cellStyle name="Input Cell 2 2 32 2" xfId="18598" xr:uid="{00000000-0005-0000-0000-000028340000}"/>
    <cellStyle name="Input Cell 2 2 32 2 2" xfId="18599" xr:uid="{00000000-0005-0000-0000-000029340000}"/>
    <cellStyle name="Input Cell 2 2 32 2 3" xfId="18600" xr:uid="{00000000-0005-0000-0000-00002A340000}"/>
    <cellStyle name="Input Cell 2 2 32 2 4" xfId="18601" xr:uid="{00000000-0005-0000-0000-00002B340000}"/>
    <cellStyle name="Input Cell 2 2 32 3" xfId="18602" xr:uid="{00000000-0005-0000-0000-00002C340000}"/>
    <cellStyle name="Input Cell 2 2 32 4" xfId="18603" xr:uid="{00000000-0005-0000-0000-00002D340000}"/>
    <cellStyle name="Input Cell 2 2 32 5" xfId="18604" xr:uid="{00000000-0005-0000-0000-00002E340000}"/>
    <cellStyle name="Input Cell 2 2 33" xfId="2028" xr:uid="{00000000-0005-0000-0000-00002F340000}"/>
    <cellStyle name="Input Cell 2 2 33 2" xfId="18605" xr:uid="{00000000-0005-0000-0000-000030340000}"/>
    <cellStyle name="Input Cell 2 2 33 2 2" xfId="18606" xr:uid="{00000000-0005-0000-0000-000031340000}"/>
    <cellStyle name="Input Cell 2 2 33 2 3" xfId="18607" xr:uid="{00000000-0005-0000-0000-000032340000}"/>
    <cellStyle name="Input Cell 2 2 33 2 4" xfId="18608" xr:uid="{00000000-0005-0000-0000-000033340000}"/>
    <cellStyle name="Input Cell 2 2 33 3" xfId="18609" xr:uid="{00000000-0005-0000-0000-000034340000}"/>
    <cellStyle name="Input Cell 2 2 33 4" xfId="18610" xr:uid="{00000000-0005-0000-0000-000035340000}"/>
    <cellStyle name="Input Cell 2 2 33 5" xfId="18611" xr:uid="{00000000-0005-0000-0000-000036340000}"/>
    <cellStyle name="Input Cell 2 2 34" xfId="2029" xr:uid="{00000000-0005-0000-0000-000037340000}"/>
    <cellStyle name="Input Cell 2 2 34 2" xfId="18612" xr:uid="{00000000-0005-0000-0000-000038340000}"/>
    <cellStyle name="Input Cell 2 2 34 2 2" xfId="18613" xr:uid="{00000000-0005-0000-0000-000039340000}"/>
    <cellStyle name="Input Cell 2 2 34 2 3" xfId="18614" xr:uid="{00000000-0005-0000-0000-00003A340000}"/>
    <cellStyle name="Input Cell 2 2 34 2 4" xfId="18615" xr:uid="{00000000-0005-0000-0000-00003B340000}"/>
    <cellStyle name="Input Cell 2 2 34 3" xfId="18616" xr:uid="{00000000-0005-0000-0000-00003C340000}"/>
    <cellStyle name="Input Cell 2 2 34 4" xfId="18617" xr:uid="{00000000-0005-0000-0000-00003D340000}"/>
    <cellStyle name="Input Cell 2 2 34 5" xfId="18618" xr:uid="{00000000-0005-0000-0000-00003E340000}"/>
    <cellStyle name="Input Cell 2 2 35" xfId="2030" xr:uid="{00000000-0005-0000-0000-00003F340000}"/>
    <cellStyle name="Input Cell 2 2 35 2" xfId="18619" xr:uid="{00000000-0005-0000-0000-000040340000}"/>
    <cellStyle name="Input Cell 2 2 35 2 2" xfId="18620" xr:uid="{00000000-0005-0000-0000-000041340000}"/>
    <cellStyle name="Input Cell 2 2 35 2 3" xfId="18621" xr:uid="{00000000-0005-0000-0000-000042340000}"/>
    <cellStyle name="Input Cell 2 2 35 2 4" xfId="18622" xr:uid="{00000000-0005-0000-0000-000043340000}"/>
    <cellStyle name="Input Cell 2 2 35 3" xfId="18623" xr:uid="{00000000-0005-0000-0000-000044340000}"/>
    <cellStyle name="Input Cell 2 2 35 4" xfId="18624" xr:uid="{00000000-0005-0000-0000-000045340000}"/>
    <cellStyle name="Input Cell 2 2 35 5" xfId="18625" xr:uid="{00000000-0005-0000-0000-000046340000}"/>
    <cellStyle name="Input Cell 2 2 36" xfId="2031" xr:uid="{00000000-0005-0000-0000-000047340000}"/>
    <cellStyle name="Input Cell 2 2 36 2" xfId="18626" xr:uid="{00000000-0005-0000-0000-000048340000}"/>
    <cellStyle name="Input Cell 2 2 36 2 2" xfId="18627" xr:uid="{00000000-0005-0000-0000-000049340000}"/>
    <cellStyle name="Input Cell 2 2 36 2 3" xfId="18628" xr:uid="{00000000-0005-0000-0000-00004A340000}"/>
    <cellStyle name="Input Cell 2 2 36 2 4" xfId="18629" xr:uid="{00000000-0005-0000-0000-00004B340000}"/>
    <cellStyle name="Input Cell 2 2 36 3" xfId="18630" xr:uid="{00000000-0005-0000-0000-00004C340000}"/>
    <cellStyle name="Input Cell 2 2 36 4" xfId="18631" xr:uid="{00000000-0005-0000-0000-00004D340000}"/>
    <cellStyle name="Input Cell 2 2 36 5" xfId="18632" xr:uid="{00000000-0005-0000-0000-00004E340000}"/>
    <cellStyle name="Input Cell 2 2 37" xfId="2032" xr:uid="{00000000-0005-0000-0000-00004F340000}"/>
    <cellStyle name="Input Cell 2 2 37 2" xfId="18633" xr:uid="{00000000-0005-0000-0000-000050340000}"/>
    <cellStyle name="Input Cell 2 2 37 2 2" xfId="18634" xr:uid="{00000000-0005-0000-0000-000051340000}"/>
    <cellStyle name="Input Cell 2 2 37 2 3" xfId="18635" xr:uid="{00000000-0005-0000-0000-000052340000}"/>
    <cellStyle name="Input Cell 2 2 37 2 4" xfId="18636" xr:uid="{00000000-0005-0000-0000-000053340000}"/>
    <cellStyle name="Input Cell 2 2 37 3" xfId="18637" xr:uid="{00000000-0005-0000-0000-000054340000}"/>
    <cellStyle name="Input Cell 2 2 37 4" xfId="18638" xr:uid="{00000000-0005-0000-0000-000055340000}"/>
    <cellStyle name="Input Cell 2 2 37 5" xfId="18639" xr:uid="{00000000-0005-0000-0000-000056340000}"/>
    <cellStyle name="Input Cell 2 2 38" xfId="2033" xr:uid="{00000000-0005-0000-0000-000057340000}"/>
    <cellStyle name="Input Cell 2 2 38 2" xfId="18640" xr:uid="{00000000-0005-0000-0000-000058340000}"/>
    <cellStyle name="Input Cell 2 2 38 2 2" xfId="18641" xr:uid="{00000000-0005-0000-0000-000059340000}"/>
    <cellStyle name="Input Cell 2 2 38 2 3" xfId="18642" xr:uid="{00000000-0005-0000-0000-00005A340000}"/>
    <cellStyle name="Input Cell 2 2 38 2 4" xfId="18643" xr:uid="{00000000-0005-0000-0000-00005B340000}"/>
    <cellStyle name="Input Cell 2 2 38 3" xfId="18644" xr:uid="{00000000-0005-0000-0000-00005C340000}"/>
    <cellStyle name="Input Cell 2 2 38 4" xfId="18645" xr:uid="{00000000-0005-0000-0000-00005D340000}"/>
    <cellStyle name="Input Cell 2 2 38 5" xfId="18646" xr:uid="{00000000-0005-0000-0000-00005E340000}"/>
    <cellStyle name="Input Cell 2 2 39" xfId="2034" xr:uid="{00000000-0005-0000-0000-00005F340000}"/>
    <cellStyle name="Input Cell 2 2 39 2" xfId="18647" xr:uid="{00000000-0005-0000-0000-000060340000}"/>
    <cellStyle name="Input Cell 2 2 39 2 2" xfId="18648" xr:uid="{00000000-0005-0000-0000-000061340000}"/>
    <cellStyle name="Input Cell 2 2 39 2 3" xfId="18649" xr:uid="{00000000-0005-0000-0000-000062340000}"/>
    <cellStyle name="Input Cell 2 2 39 2 4" xfId="18650" xr:uid="{00000000-0005-0000-0000-000063340000}"/>
    <cellStyle name="Input Cell 2 2 39 3" xfId="18651" xr:uid="{00000000-0005-0000-0000-000064340000}"/>
    <cellStyle name="Input Cell 2 2 39 4" xfId="18652" xr:uid="{00000000-0005-0000-0000-000065340000}"/>
    <cellStyle name="Input Cell 2 2 39 5" xfId="18653" xr:uid="{00000000-0005-0000-0000-000066340000}"/>
    <cellStyle name="Input Cell 2 2 4" xfId="2035" xr:uid="{00000000-0005-0000-0000-000067340000}"/>
    <cellStyle name="Input Cell 2 2 4 2" xfId="18654" xr:uid="{00000000-0005-0000-0000-000068340000}"/>
    <cellStyle name="Input Cell 2 2 4 2 2" xfId="18655" xr:uid="{00000000-0005-0000-0000-000069340000}"/>
    <cellStyle name="Input Cell 2 2 4 2 3" xfId="18656" xr:uid="{00000000-0005-0000-0000-00006A340000}"/>
    <cellStyle name="Input Cell 2 2 4 2 4" xfId="18657" xr:uid="{00000000-0005-0000-0000-00006B340000}"/>
    <cellStyle name="Input Cell 2 2 4 3" xfId="18658" xr:uid="{00000000-0005-0000-0000-00006C340000}"/>
    <cellStyle name="Input Cell 2 2 4 4" xfId="18659" xr:uid="{00000000-0005-0000-0000-00006D340000}"/>
    <cellStyle name="Input Cell 2 2 4 5" xfId="18660" xr:uid="{00000000-0005-0000-0000-00006E340000}"/>
    <cellStyle name="Input Cell 2 2 40" xfId="2036" xr:uid="{00000000-0005-0000-0000-00006F340000}"/>
    <cellStyle name="Input Cell 2 2 40 2" xfId="18661" xr:uid="{00000000-0005-0000-0000-000070340000}"/>
    <cellStyle name="Input Cell 2 2 40 2 2" xfId="18662" xr:uid="{00000000-0005-0000-0000-000071340000}"/>
    <cellStyle name="Input Cell 2 2 40 2 3" xfId="18663" xr:uid="{00000000-0005-0000-0000-000072340000}"/>
    <cellStyle name="Input Cell 2 2 40 2 4" xfId="18664" xr:uid="{00000000-0005-0000-0000-000073340000}"/>
    <cellStyle name="Input Cell 2 2 40 3" xfId="18665" xr:uid="{00000000-0005-0000-0000-000074340000}"/>
    <cellStyle name="Input Cell 2 2 40 4" xfId="18666" xr:uid="{00000000-0005-0000-0000-000075340000}"/>
    <cellStyle name="Input Cell 2 2 40 5" xfId="18667" xr:uid="{00000000-0005-0000-0000-000076340000}"/>
    <cellStyle name="Input Cell 2 2 41" xfId="2037" xr:uid="{00000000-0005-0000-0000-000077340000}"/>
    <cellStyle name="Input Cell 2 2 41 2" xfId="18668" xr:uid="{00000000-0005-0000-0000-000078340000}"/>
    <cellStyle name="Input Cell 2 2 41 2 2" xfId="18669" xr:uid="{00000000-0005-0000-0000-000079340000}"/>
    <cellStyle name="Input Cell 2 2 41 2 3" xfId="18670" xr:uid="{00000000-0005-0000-0000-00007A340000}"/>
    <cellStyle name="Input Cell 2 2 41 2 4" xfId="18671" xr:uid="{00000000-0005-0000-0000-00007B340000}"/>
    <cellStyle name="Input Cell 2 2 41 3" xfId="18672" xr:uid="{00000000-0005-0000-0000-00007C340000}"/>
    <cellStyle name="Input Cell 2 2 41 4" xfId="18673" xr:uid="{00000000-0005-0000-0000-00007D340000}"/>
    <cellStyle name="Input Cell 2 2 41 5" xfId="18674" xr:uid="{00000000-0005-0000-0000-00007E340000}"/>
    <cellStyle name="Input Cell 2 2 42" xfId="2038" xr:uid="{00000000-0005-0000-0000-00007F340000}"/>
    <cellStyle name="Input Cell 2 2 42 2" xfId="18675" xr:uid="{00000000-0005-0000-0000-000080340000}"/>
    <cellStyle name="Input Cell 2 2 42 2 2" xfId="18676" xr:uid="{00000000-0005-0000-0000-000081340000}"/>
    <cellStyle name="Input Cell 2 2 42 2 3" xfId="18677" xr:uid="{00000000-0005-0000-0000-000082340000}"/>
    <cellStyle name="Input Cell 2 2 42 2 4" xfId="18678" xr:uid="{00000000-0005-0000-0000-000083340000}"/>
    <cellStyle name="Input Cell 2 2 42 3" xfId="18679" xr:uid="{00000000-0005-0000-0000-000084340000}"/>
    <cellStyle name="Input Cell 2 2 42 4" xfId="18680" xr:uid="{00000000-0005-0000-0000-000085340000}"/>
    <cellStyle name="Input Cell 2 2 42 5" xfId="18681" xr:uid="{00000000-0005-0000-0000-000086340000}"/>
    <cellStyle name="Input Cell 2 2 43" xfId="2039" xr:uid="{00000000-0005-0000-0000-000087340000}"/>
    <cellStyle name="Input Cell 2 2 43 2" xfId="18682" xr:uid="{00000000-0005-0000-0000-000088340000}"/>
    <cellStyle name="Input Cell 2 2 43 2 2" xfId="18683" xr:uid="{00000000-0005-0000-0000-000089340000}"/>
    <cellStyle name="Input Cell 2 2 43 2 3" xfId="18684" xr:uid="{00000000-0005-0000-0000-00008A340000}"/>
    <cellStyle name="Input Cell 2 2 43 2 4" xfId="18685" xr:uid="{00000000-0005-0000-0000-00008B340000}"/>
    <cellStyle name="Input Cell 2 2 43 3" xfId="18686" xr:uid="{00000000-0005-0000-0000-00008C340000}"/>
    <cellStyle name="Input Cell 2 2 43 4" xfId="18687" xr:uid="{00000000-0005-0000-0000-00008D340000}"/>
    <cellStyle name="Input Cell 2 2 43 5" xfId="18688" xr:uid="{00000000-0005-0000-0000-00008E340000}"/>
    <cellStyle name="Input Cell 2 2 44" xfId="2040" xr:uid="{00000000-0005-0000-0000-00008F340000}"/>
    <cellStyle name="Input Cell 2 2 44 2" xfId="18689" xr:uid="{00000000-0005-0000-0000-000090340000}"/>
    <cellStyle name="Input Cell 2 2 44 2 2" xfId="18690" xr:uid="{00000000-0005-0000-0000-000091340000}"/>
    <cellStyle name="Input Cell 2 2 44 2 3" xfId="18691" xr:uid="{00000000-0005-0000-0000-000092340000}"/>
    <cellStyle name="Input Cell 2 2 44 2 4" xfId="18692" xr:uid="{00000000-0005-0000-0000-000093340000}"/>
    <cellStyle name="Input Cell 2 2 44 3" xfId="18693" xr:uid="{00000000-0005-0000-0000-000094340000}"/>
    <cellStyle name="Input Cell 2 2 44 4" xfId="18694" xr:uid="{00000000-0005-0000-0000-000095340000}"/>
    <cellStyle name="Input Cell 2 2 44 5" xfId="18695" xr:uid="{00000000-0005-0000-0000-000096340000}"/>
    <cellStyle name="Input Cell 2 2 45" xfId="2041" xr:uid="{00000000-0005-0000-0000-000097340000}"/>
    <cellStyle name="Input Cell 2 2 45 2" xfId="18696" xr:uid="{00000000-0005-0000-0000-000098340000}"/>
    <cellStyle name="Input Cell 2 2 45 2 2" xfId="18697" xr:uid="{00000000-0005-0000-0000-000099340000}"/>
    <cellStyle name="Input Cell 2 2 45 2 3" xfId="18698" xr:uid="{00000000-0005-0000-0000-00009A340000}"/>
    <cellStyle name="Input Cell 2 2 45 2 4" xfId="18699" xr:uid="{00000000-0005-0000-0000-00009B340000}"/>
    <cellStyle name="Input Cell 2 2 45 3" xfId="18700" xr:uid="{00000000-0005-0000-0000-00009C340000}"/>
    <cellStyle name="Input Cell 2 2 45 4" xfId="18701" xr:uid="{00000000-0005-0000-0000-00009D340000}"/>
    <cellStyle name="Input Cell 2 2 45 5" xfId="18702" xr:uid="{00000000-0005-0000-0000-00009E340000}"/>
    <cellStyle name="Input Cell 2 2 46" xfId="18703" xr:uid="{00000000-0005-0000-0000-00009F340000}"/>
    <cellStyle name="Input Cell 2 2 46 2" xfId="18704" xr:uid="{00000000-0005-0000-0000-0000A0340000}"/>
    <cellStyle name="Input Cell 2 2 46 3" xfId="18705" xr:uid="{00000000-0005-0000-0000-0000A1340000}"/>
    <cellStyle name="Input Cell 2 2 46 4" xfId="18706" xr:uid="{00000000-0005-0000-0000-0000A2340000}"/>
    <cellStyle name="Input Cell 2 2 47" xfId="18707" xr:uid="{00000000-0005-0000-0000-0000A3340000}"/>
    <cellStyle name="Input Cell 2 2 47 2" xfId="18708" xr:uid="{00000000-0005-0000-0000-0000A4340000}"/>
    <cellStyle name="Input Cell 2 2 47 3" xfId="18709" xr:uid="{00000000-0005-0000-0000-0000A5340000}"/>
    <cellStyle name="Input Cell 2 2 47 4" xfId="18710" xr:uid="{00000000-0005-0000-0000-0000A6340000}"/>
    <cellStyle name="Input Cell 2 2 48" xfId="18711" xr:uid="{00000000-0005-0000-0000-0000A7340000}"/>
    <cellStyle name="Input Cell 2 2 49" xfId="18712" xr:uid="{00000000-0005-0000-0000-0000A8340000}"/>
    <cellStyle name="Input Cell 2 2 5" xfId="2042" xr:uid="{00000000-0005-0000-0000-0000A9340000}"/>
    <cellStyle name="Input Cell 2 2 5 2" xfId="18713" xr:uid="{00000000-0005-0000-0000-0000AA340000}"/>
    <cellStyle name="Input Cell 2 2 5 2 2" xfId="18714" xr:uid="{00000000-0005-0000-0000-0000AB340000}"/>
    <cellStyle name="Input Cell 2 2 5 2 3" xfId="18715" xr:uid="{00000000-0005-0000-0000-0000AC340000}"/>
    <cellStyle name="Input Cell 2 2 5 2 4" xfId="18716" xr:uid="{00000000-0005-0000-0000-0000AD340000}"/>
    <cellStyle name="Input Cell 2 2 5 3" xfId="18717" xr:uid="{00000000-0005-0000-0000-0000AE340000}"/>
    <cellStyle name="Input Cell 2 2 5 4" xfId="18718" xr:uid="{00000000-0005-0000-0000-0000AF340000}"/>
    <cellStyle name="Input Cell 2 2 5 5" xfId="18719" xr:uid="{00000000-0005-0000-0000-0000B0340000}"/>
    <cellStyle name="Input Cell 2 2 6" xfId="2043" xr:uid="{00000000-0005-0000-0000-0000B1340000}"/>
    <cellStyle name="Input Cell 2 2 6 2" xfId="18720" xr:uid="{00000000-0005-0000-0000-0000B2340000}"/>
    <cellStyle name="Input Cell 2 2 6 2 2" xfId="18721" xr:uid="{00000000-0005-0000-0000-0000B3340000}"/>
    <cellStyle name="Input Cell 2 2 6 2 3" xfId="18722" xr:uid="{00000000-0005-0000-0000-0000B4340000}"/>
    <cellStyle name="Input Cell 2 2 6 2 4" xfId="18723" xr:uid="{00000000-0005-0000-0000-0000B5340000}"/>
    <cellStyle name="Input Cell 2 2 6 3" xfId="18724" xr:uid="{00000000-0005-0000-0000-0000B6340000}"/>
    <cellStyle name="Input Cell 2 2 6 4" xfId="18725" xr:uid="{00000000-0005-0000-0000-0000B7340000}"/>
    <cellStyle name="Input Cell 2 2 6 5" xfId="18726" xr:uid="{00000000-0005-0000-0000-0000B8340000}"/>
    <cellStyle name="Input Cell 2 2 7" xfId="2044" xr:uid="{00000000-0005-0000-0000-0000B9340000}"/>
    <cellStyle name="Input Cell 2 2 7 2" xfId="18727" xr:uid="{00000000-0005-0000-0000-0000BA340000}"/>
    <cellStyle name="Input Cell 2 2 7 2 2" xfId="18728" xr:uid="{00000000-0005-0000-0000-0000BB340000}"/>
    <cellStyle name="Input Cell 2 2 7 2 3" xfId="18729" xr:uid="{00000000-0005-0000-0000-0000BC340000}"/>
    <cellStyle name="Input Cell 2 2 7 2 4" xfId="18730" xr:uid="{00000000-0005-0000-0000-0000BD340000}"/>
    <cellStyle name="Input Cell 2 2 7 3" xfId="18731" xr:uid="{00000000-0005-0000-0000-0000BE340000}"/>
    <cellStyle name="Input Cell 2 2 7 4" xfId="18732" xr:uid="{00000000-0005-0000-0000-0000BF340000}"/>
    <cellStyle name="Input Cell 2 2 7 5" xfId="18733" xr:uid="{00000000-0005-0000-0000-0000C0340000}"/>
    <cellStyle name="Input Cell 2 2 8" xfId="2045" xr:uid="{00000000-0005-0000-0000-0000C1340000}"/>
    <cellStyle name="Input Cell 2 2 8 2" xfId="18734" xr:uid="{00000000-0005-0000-0000-0000C2340000}"/>
    <cellStyle name="Input Cell 2 2 8 2 2" xfId="18735" xr:uid="{00000000-0005-0000-0000-0000C3340000}"/>
    <cellStyle name="Input Cell 2 2 8 2 3" xfId="18736" xr:uid="{00000000-0005-0000-0000-0000C4340000}"/>
    <cellStyle name="Input Cell 2 2 8 2 4" xfId="18737" xr:uid="{00000000-0005-0000-0000-0000C5340000}"/>
    <cellStyle name="Input Cell 2 2 8 3" xfId="18738" xr:uid="{00000000-0005-0000-0000-0000C6340000}"/>
    <cellStyle name="Input Cell 2 2 8 4" xfId="18739" xr:uid="{00000000-0005-0000-0000-0000C7340000}"/>
    <cellStyle name="Input Cell 2 2 8 5" xfId="18740" xr:uid="{00000000-0005-0000-0000-0000C8340000}"/>
    <cellStyle name="Input Cell 2 2 9" xfId="2046" xr:uid="{00000000-0005-0000-0000-0000C9340000}"/>
    <cellStyle name="Input Cell 2 2 9 2" xfId="18741" xr:uid="{00000000-0005-0000-0000-0000CA340000}"/>
    <cellStyle name="Input Cell 2 2 9 2 2" xfId="18742" xr:uid="{00000000-0005-0000-0000-0000CB340000}"/>
    <cellStyle name="Input Cell 2 2 9 2 3" xfId="18743" xr:uid="{00000000-0005-0000-0000-0000CC340000}"/>
    <cellStyle name="Input Cell 2 2 9 2 4" xfId="18744" xr:uid="{00000000-0005-0000-0000-0000CD340000}"/>
    <cellStyle name="Input Cell 2 2 9 3" xfId="18745" xr:uid="{00000000-0005-0000-0000-0000CE340000}"/>
    <cellStyle name="Input Cell 2 2 9 4" xfId="18746" xr:uid="{00000000-0005-0000-0000-0000CF340000}"/>
    <cellStyle name="Input Cell 2 2 9 5" xfId="18747" xr:uid="{00000000-0005-0000-0000-0000D0340000}"/>
    <cellStyle name="Input Cell 2 3" xfId="2047" xr:uid="{00000000-0005-0000-0000-0000D1340000}"/>
    <cellStyle name="Input Cell 2 3 10" xfId="2048" xr:uid="{00000000-0005-0000-0000-0000D2340000}"/>
    <cellStyle name="Input Cell 2 3 10 2" xfId="18748" xr:uid="{00000000-0005-0000-0000-0000D3340000}"/>
    <cellStyle name="Input Cell 2 3 10 2 2" xfId="18749" xr:uid="{00000000-0005-0000-0000-0000D4340000}"/>
    <cellStyle name="Input Cell 2 3 10 2 3" xfId="18750" xr:uid="{00000000-0005-0000-0000-0000D5340000}"/>
    <cellStyle name="Input Cell 2 3 10 2 4" xfId="18751" xr:uid="{00000000-0005-0000-0000-0000D6340000}"/>
    <cellStyle name="Input Cell 2 3 10 3" xfId="18752" xr:uid="{00000000-0005-0000-0000-0000D7340000}"/>
    <cellStyle name="Input Cell 2 3 10 4" xfId="18753" xr:uid="{00000000-0005-0000-0000-0000D8340000}"/>
    <cellStyle name="Input Cell 2 3 10 5" xfId="18754" xr:uid="{00000000-0005-0000-0000-0000D9340000}"/>
    <cellStyle name="Input Cell 2 3 11" xfId="2049" xr:uid="{00000000-0005-0000-0000-0000DA340000}"/>
    <cellStyle name="Input Cell 2 3 11 2" xfId="18755" xr:uid="{00000000-0005-0000-0000-0000DB340000}"/>
    <cellStyle name="Input Cell 2 3 11 2 2" xfId="18756" xr:uid="{00000000-0005-0000-0000-0000DC340000}"/>
    <cellStyle name="Input Cell 2 3 11 2 3" xfId="18757" xr:uid="{00000000-0005-0000-0000-0000DD340000}"/>
    <cellStyle name="Input Cell 2 3 11 2 4" xfId="18758" xr:uid="{00000000-0005-0000-0000-0000DE340000}"/>
    <cellStyle name="Input Cell 2 3 11 3" xfId="18759" xr:uid="{00000000-0005-0000-0000-0000DF340000}"/>
    <cellStyle name="Input Cell 2 3 11 4" xfId="18760" xr:uid="{00000000-0005-0000-0000-0000E0340000}"/>
    <cellStyle name="Input Cell 2 3 11 5" xfId="18761" xr:uid="{00000000-0005-0000-0000-0000E1340000}"/>
    <cellStyle name="Input Cell 2 3 12" xfId="2050" xr:uid="{00000000-0005-0000-0000-0000E2340000}"/>
    <cellStyle name="Input Cell 2 3 12 2" xfId="18762" xr:uid="{00000000-0005-0000-0000-0000E3340000}"/>
    <cellStyle name="Input Cell 2 3 12 2 2" xfId="18763" xr:uid="{00000000-0005-0000-0000-0000E4340000}"/>
    <cellStyle name="Input Cell 2 3 12 2 3" xfId="18764" xr:uid="{00000000-0005-0000-0000-0000E5340000}"/>
    <cellStyle name="Input Cell 2 3 12 2 4" xfId="18765" xr:uid="{00000000-0005-0000-0000-0000E6340000}"/>
    <cellStyle name="Input Cell 2 3 12 3" xfId="18766" xr:uid="{00000000-0005-0000-0000-0000E7340000}"/>
    <cellStyle name="Input Cell 2 3 12 4" xfId="18767" xr:uid="{00000000-0005-0000-0000-0000E8340000}"/>
    <cellStyle name="Input Cell 2 3 12 5" xfId="18768" xr:uid="{00000000-0005-0000-0000-0000E9340000}"/>
    <cellStyle name="Input Cell 2 3 13" xfId="2051" xr:uid="{00000000-0005-0000-0000-0000EA340000}"/>
    <cellStyle name="Input Cell 2 3 13 2" xfId="18769" xr:uid="{00000000-0005-0000-0000-0000EB340000}"/>
    <cellStyle name="Input Cell 2 3 13 2 2" xfId="18770" xr:uid="{00000000-0005-0000-0000-0000EC340000}"/>
    <cellStyle name="Input Cell 2 3 13 2 3" xfId="18771" xr:uid="{00000000-0005-0000-0000-0000ED340000}"/>
    <cellStyle name="Input Cell 2 3 13 2 4" xfId="18772" xr:uid="{00000000-0005-0000-0000-0000EE340000}"/>
    <cellStyle name="Input Cell 2 3 13 3" xfId="18773" xr:uid="{00000000-0005-0000-0000-0000EF340000}"/>
    <cellStyle name="Input Cell 2 3 13 4" xfId="18774" xr:uid="{00000000-0005-0000-0000-0000F0340000}"/>
    <cellStyle name="Input Cell 2 3 13 5" xfId="18775" xr:uid="{00000000-0005-0000-0000-0000F1340000}"/>
    <cellStyle name="Input Cell 2 3 14" xfId="2052" xr:uid="{00000000-0005-0000-0000-0000F2340000}"/>
    <cellStyle name="Input Cell 2 3 14 2" xfId="18776" xr:uid="{00000000-0005-0000-0000-0000F3340000}"/>
    <cellStyle name="Input Cell 2 3 14 2 2" xfId="18777" xr:uid="{00000000-0005-0000-0000-0000F4340000}"/>
    <cellStyle name="Input Cell 2 3 14 2 3" xfId="18778" xr:uid="{00000000-0005-0000-0000-0000F5340000}"/>
    <cellStyle name="Input Cell 2 3 14 2 4" xfId="18779" xr:uid="{00000000-0005-0000-0000-0000F6340000}"/>
    <cellStyle name="Input Cell 2 3 14 3" xfId="18780" xr:uid="{00000000-0005-0000-0000-0000F7340000}"/>
    <cellStyle name="Input Cell 2 3 14 4" xfId="18781" xr:uid="{00000000-0005-0000-0000-0000F8340000}"/>
    <cellStyle name="Input Cell 2 3 14 5" xfId="18782" xr:uid="{00000000-0005-0000-0000-0000F9340000}"/>
    <cellStyle name="Input Cell 2 3 15" xfId="2053" xr:uid="{00000000-0005-0000-0000-0000FA340000}"/>
    <cellStyle name="Input Cell 2 3 15 2" xfId="18783" xr:uid="{00000000-0005-0000-0000-0000FB340000}"/>
    <cellStyle name="Input Cell 2 3 15 2 2" xfId="18784" xr:uid="{00000000-0005-0000-0000-0000FC340000}"/>
    <cellStyle name="Input Cell 2 3 15 2 3" xfId="18785" xr:uid="{00000000-0005-0000-0000-0000FD340000}"/>
    <cellStyle name="Input Cell 2 3 15 2 4" xfId="18786" xr:uid="{00000000-0005-0000-0000-0000FE340000}"/>
    <cellStyle name="Input Cell 2 3 15 3" xfId="18787" xr:uid="{00000000-0005-0000-0000-0000FF340000}"/>
    <cellStyle name="Input Cell 2 3 15 4" xfId="18788" xr:uid="{00000000-0005-0000-0000-000000350000}"/>
    <cellStyle name="Input Cell 2 3 15 5" xfId="18789" xr:uid="{00000000-0005-0000-0000-000001350000}"/>
    <cellStyle name="Input Cell 2 3 16" xfId="2054" xr:uid="{00000000-0005-0000-0000-000002350000}"/>
    <cellStyle name="Input Cell 2 3 16 2" xfId="18790" xr:uid="{00000000-0005-0000-0000-000003350000}"/>
    <cellStyle name="Input Cell 2 3 16 2 2" xfId="18791" xr:uid="{00000000-0005-0000-0000-000004350000}"/>
    <cellStyle name="Input Cell 2 3 16 2 3" xfId="18792" xr:uid="{00000000-0005-0000-0000-000005350000}"/>
    <cellStyle name="Input Cell 2 3 16 2 4" xfId="18793" xr:uid="{00000000-0005-0000-0000-000006350000}"/>
    <cellStyle name="Input Cell 2 3 16 3" xfId="18794" xr:uid="{00000000-0005-0000-0000-000007350000}"/>
    <cellStyle name="Input Cell 2 3 16 4" xfId="18795" xr:uid="{00000000-0005-0000-0000-000008350000}"/>
    <cellStyle name="Input Cell 2 3 16 5" xfId="18796" xr:uid="{00000000-0005-0000-0000-000009350000}"/>
    <cellStyle name="Input Cell 2 3 17" xfId="2055" xr:uid="{00000000-0005-0000-0000-00000A350000}"/>
    <cellStyle name="Input Cell 2 3 17 2" xfId="18797" xr:uid="{00000000-0005-0000-0000-00000B350000}"/>
    <cellStyle name="Input Cell 2 3 17 2 2" xfId="18798" xr:uid="{00000000-0005-0000-0000-00000C350000}"/>
    <cellStyle name="Input Cell 2 3 17 2 3" xfId="18799" xr:uid="{00000000-0005-0000-0000-00000D350000}"/>
    <cellStyle name="Input Cell 2 3 17 2 4" xfId="18800" xr:uid="{00000000-0005-0000-0000-00000E350000}"/>
    <cellStyle name="Input Cell 2 3 17 3" xfId="18801" xr:uid="{00000000-0005-0000-0000-00000F350000}"/>
    <cellStyle name="Input Cell 2 3 17 4" xfId="18802" xr:uid="{00000000-0005-0000-0000-000010350000}"/>
    <cellStyle name="Input Cell 2 3 17 5" xfId="18803" xr:uid="{00000000-0005-0000-0000-000011350000}"/>
    <cellStyle name="Input Cell 2 3 18" xfId="2056" xr:uid="{00000000-0005-0000-0000-000012350000}"/>
    <cellStyle name="Input Cell 2 3 18 2" xfId="18804" xr:uid="{00000000-0005-0000-0000-000013350000}"/>
    <cellStyle name="Input Cell 2 3 18 2 2" xfId="18805" xr:uid="{00000000-0005-0000-0000-000014350000}"/>
    <cellStyle name="Input Cell 2 3 18 2 3" xfId="18806" xr:uid="{00000000-0005-0000-0000-000015350000}"/>
    <cellStyle name="Input Cell 2 3 18 2 4" xfId="18807" xr:uid="{00000000-0005-0000-0000-000016350000}"/>
    <cellStyle name="Input Cell 2 3 18 3" xfId="18808" xr:uid="{00000000-0005-0000-0000-000017350000}"/>
    <cellStyle name="Input Cell 2 3 18 4" xfId="18809" xr:uid="{00000000-0005-0000-0000-000018350000}"/>
    <cellStyle name="Input Cell 2 3 18 5" xfId="18810" xr:uid="{00000000-0005-0000-0000-000019350000}"/>
    <cellStyle name="Input Cell 2 3 19" xfId="2057" xr:uid="{00000000-0005-0000-0000-00001A350000}"/>
    <cellStyle name="Input Cell 2 3 19 2" xfId="18811" xr:uid="{00000000-0005-0000-0000-00001B350000}"/>
    <cellStyle name="Input Cell 2 3 19 2 2" xfId="18812" xr:uid="{00000000-0005-0000-0000-00001C350000}"/>
    <cellStyle name="Input Cell 2 3 19 2 3" xfId="18813" xr:uid="{00000000-0005-0000-0000-00001D350000}"/>
    <cellStyle name="Input Cell 2 3 19 2 4" xfId="18814" xr:uid="{00000000-0005-0000-0000-00001E350000}"/>
    <cellStyle name="Input Cell 2 3 19 3" xfId="18815" xr:uid="{00000000-0005-0000-0000-00001F350000}"/>
    <cellStyle name="Input Cell 2 3 19 4" xfId="18816" xr:uid="{00000000-0005-0000-0000-000020350000}"/>
    <cellStyle name="Input Cell 2 3 19 5" xfId="18817" xr:uid="{00000000-0005-0000-0000-000021350000}"/>
    <cellStyle name="Input Cell 2 3 2" xfId="2058" xr:uid="{00000000-0005-0000-0000-000022350000}"/>
    <cellStyle name="Input Cell 2 3 2 10" xfId="2059" xr:uid="{00000000-0005-0000-0000-000023350000}"/>
    <cellStyle name="Input Cell 2 3 2 10 2" xfId="18818" xr:uid="{00000000-0005-0000-0000-000024350000}"/>
    <cellStyle name="Input Cell 2 3 2 10 2 2" xfId="18819" xr:uid="{00000000-0005-0000-0000-000025350000}"/>
    <cellStyle name="Input Cell 2 3 2 10 2 3" xfId="18820" xr:uid="{00000000-0005-0000-0000-000026350000}"/>
    <cellStyle name="Input Cell 2 3 2 10 2 4" xfId="18821" xr:uid="{00000000-0005-0000-0000-000027350000}"/>
    <cellStyle name="Input Cell 2 3 2 10 3" xfId="18822" xr:uid="{00000000-0005-0000-0000-000028350000}"/>
    <cellStyle name="Input Cell 2 3 2 10 4" xfId="18823" xr:uid="{00000000-0005-0000-0000-000029350000}"/>
    <cellStyle name="Input Cell 2 3 2 10 5" xfId="18824" xr:uid="{00000000-0005-0000-0000-00002A350000}"/>
    <cellStyle name="Input Cell 2 3 2 11" xfId="2060" xr:uid="{00000000-0005-0000-0000-00002B350000}"/>
    <cellStyle name="Input Cell 2 3 2 11 2" xfId="18825" xr:uid="{00000000-0005-0000-0000-00002C350000}"/>
    <cellStyle name="Input Cell 2 3 2 11 2 2" xfId="18826" xr:uid="{00000000-0005-0000-0000-00002D350000}"/>
    <cellStyle name="Input Cell 2 3 2 11 2 3" xfId="18827" xr:uid="{00000000-0005-0000-0000-00002E350000}"/>
    <cellStyle name="Input Cell 2 3 2 11 2 4" xfId="18828" xr:uid="{00000000-0005-0000-0000-00002F350000}"/>
    <cellStyle name="Input Cell 2 3 2 11 3" xfId="18829" xr:uid="{00000000-0005-0000-0000-000030350000}"/>
    <cellStyle name="Input Cell 2 3 2 11 4" xfId="18830" xr:uid="{00000000-0005-0000-0000-000031350000}"/>
    <cellStyle name="Input Cell 2 3 2 11 5" xfId="18831" xr:uid="{00000000-0005-0000-0000-000032350000}"/>
    <cellStyle name="Input Cell 2 3 2 12" xfId="2061" xr:uid="{00000000-0005-0000-0000-000033350000}"/>
    <cellStyle name="Input Cell 2 3 2 12 2" xfId="18832" xr:uid="{00000000-0005-0000-0000-000034350000}"/>
    <cellStyle name="Input Cell 2 3 2 12 2 2" xfId="18833" xr:uid="{00000000-0005-0000-0000-000035350000}"/>
    <cellStyle name="Input Cell 2 3 2 12 2 3" xfId="18834" xr:uid="{00000000-0005-0000-0000-000036350000}"/>
    <cellStyle name="Input Cell 2 3 2 12 2 4" xfId="18835" xr:uid="{00000000-0005-0000-0000-000037350000}"/>
    <cellStyle name="Input Cell 2 3 2 12 3" xfId="18836" xr:uid="{00000000-0005-0000-0000-000038350000}"/>
    <cellStyle name="Input Cell 2 3 2 12 4" xfId="18837" xr:uid="{00000000-0005-0000-0000-000039350000}"/>
    <cellStyle name="Input Cell 2 3 2 12 5" xfId="18838" xr:uid="{00000000-0005-0000-0000-00003A350000}"/>
    <cellStyle name="Input Cell 2 3 2 13" xfId="2062" xr:uid="{00000000-0005-0000-0000-00003B350000}"/>
    <cellStyle name="Input Cell 2 3 2 13 2" xfId="18839" xr:uid="{00000000-0005-0000-0000-00003C350000}"/>
    <cellStyle name="Input Cell 2 3 2 13 2 2" xfId="18840" xr:uid="{00000000-0005-0000-0000-00003D350000}"/>
    <cellStyle name="Input Cell 2 3 2 13 2 3" xfId="18841" xr:uid="{00000000-0005-0000-0000-00003E350000}"/>
    <cellStyle name="Input Cell 2 3 2 13 2 4" xfId="18842" xr:uid="{00000000-0005-0000-0000-00003F350000}"/>
    <cellStyle name="Input Cell 2 3 2 13 3" xfId="18843" xr:uid="{00000000-0005-0000-0000-000040350000}"/>
    <cellStyle name="Input Cell 2 3 2 13 4" xfId="18844" xr:uid="{00000000-0005-0000-0000-000041350000}"/>
    <cellStyle name="Input Cell 2 3 2 13 5" xfId="18845" xr:uid="{00000000-0005-0000-0000-000042350000}"/>
    <cellStyle name="Input Cell 2 3 2 14" xfId="2063" xr:uid="{00000000-0005-0000-0000-000043350000}"/>
    <cellStyle name="Input Cell 2 3 2 14 2" xfId="18846" xr:uid="{00000000-0005-0000-0000-000044350000}"/>
    <cellStyle name="Input Cell 2 3 2 14 2 2" xfId="18847" xr:uid="{00000000-0005-0000-0000-000045350000}"/>
    <cellStyle name="Input Cell 2 3 2 14 2 3" xfId="18848" xr:uid="{00000000-0005-0000-0000-000046350000}"/>
    <cellStyle name="Input Cell 2 3 2 14 2 4" xfId="18849" xr:uid="{00000000-0005-0000-0000-000047350000}"/>
    <cellStyle name="Input Cell 2 3 2 14 3" xfId="18850" xr:uid="{00000000-0005-0000-0000-000048350000}"/>
    <cellStyle name="Input Cell 2 3 2 14 4" xfId="18851" xr:uid="{00000000-0005-0000-0000-000049350000}"/>
    <cellStyle name="Input Cell 2 3 2 14 5" xfId="18852" xr:uid="{00000000-0005-0000-0000-00004A350000}"/>
    <cellStyle name="Input Cell 2 3 2 15" xfId="2064" xr:uid="{00000000-0005-0000-0000-00004B350000}"/>
    <cellStyle name="Input Cell 2 3 2 15 2" xfId="18853" xr:uid="{00000000-0005-0000-0000-00004C350000}"/>
    <cellStyle name="Input Cell 2 3 2 15 2 2" xfId="18854" xr:uid="{00000000-0005-0000-0000-00004D350000}"/>
    <cellStyle name="Input Cell 2 3 2 15 2 3" xfId="18855" xr:uid="{00000000-0005-0000-0000-00004E350000}"/>
    <cellStyle name="Input Cell 2 3 2 15 2 4" xfId="18856" xr:uid="{00000000-0005-0000-0000-00004F350000}"/>
    <cellStyle name="Input Cell 2 3 2 15 3" xfId="18857" xr:uid="{00000000-0005-0000-0000-000050350000}"/>
    <cellStyle name="Input Cell 2 3 2 15 4" xfId="18858" xr:uid="{00000000-0005-0000-0000-000051350000}"/>
    <cellStyle name="Input Cell 2 3 2 15 5" xfId="18859" xr:uid="{00000000-0005-0000-0000-000052350000}"/>
    <cellStyle name="Input Cell 2 3 2 16" xfId="2065" xr:uid="{00000000-0005-0000-0000-000053350000}"/>
    <cellStyle name="Input Cell 2 3 2 16 2" xfId="18860" xr:uid="{00000000-0005-0000-0000-000054350000}"/>
    <cellStyle name="Input Cell 2 3 2 16 2 2" xfId="18861" xr:uid="{00000000-0005-0000-0000-000055350000}"/>
    <cellStyle name="Input Cell 2 3 2 16 2 3" xfId="18862" xr:uid="{00000000-0005-0000-0000-000056350000}"/>
    <cellStyle name="Input Cell 2 3 2 16 2 4" xfId="18863" xr:uid="{00000000-0005-0000-0000-000057350000}"/>
    <cellStyle name="Input Cell 2 3 2 16 3" xfId="18864" xr:uid="{00000000-0005-0000-0000-000058350000}"/>
    <cellStyle name="Input Cell 2 3 2 16 4" xfId="18865" xr:uid="{00000000-0005-0000-0000-000059350000}"/>
    <cellStyle name="Input Cell 2 3 2 16 5" xfId="18866" xr:uid="{00000000-0005-0000-0000-00005A350000}"/>
    <cellStyle name="Input Cell 2 3 2 17" xfId="2066" xr:uid="{00000000-0005-0000-0000-00005B350000}"/>
    <cellStyle name="Input Cell 2 3 2 17 2" xfId="18867" xr:uid="{00000000-0005-0000-0000-00005C350000}"/>
    <cellStyle name="Input Cell 2 3 2 17 2 2" xfId="18868" xr:uid="{00000000-0005-0000-0000-00005D350000}"/>
    <cellStyle name="Input Cell 2 3 2 17 2 3" xfId="18869" xr:uid="{00000000-0005-0000-0000-00005E350000}"/>
    <cellStyle name="Input Cell 2 3 2 17 2 4" xfId="18870" xr:uid="{00000000-0005-0000-0000-00005F350000}"/>
    <cellStyle name="Input Cell 2 3 2 17 3" xfId="18871" xr:uid="{00000000-0005-0000-0000-000060350000}"/>
    <cellStyle name="Input Cell 2 3 2 17 4" xfId="18872" xr:uid="{00000000-0005-0000-0000-000061350000}"/>
    <cellStyle name="Input Cell 2 3 2 17 5" xfId="18873" xr:uid="{00000000-0005-0000-0000-000062350000}"/>
    <cellStyle name="Input Cell 2 3 2 18" xfId="2067" xr:uid="{00000000-0005-0000-0000-000063350000}"/>
    <cellStyle name="Input Cell 2 3 2 18 2" xfId="18874" xr:uid="{00000000-0005-0000-0000-000064350000}"/>
    <cellStyle name="Input Cell 2 3 2 18 2 2" xfId="18875" xr:uid="{00000000-0005-0000-0000-000065350000}"/>
    <cellStyle name="Input Cell 2 3 2 18 2 3" xfId="18876" xr:uid="{00000000-0005-0000-0000-000066350000}"/>
    <cellStyle name="Input Cell 2 3 2 18 2 4" xfId="18877" xr:uid="{00000000-0005-0000-0000-000067350000}"/>
    <cellStyle name="Input Cell 2 3 2 18 3" xfId="18878" xr:uid="{00000000-0005-0000-0000-000068350000}"/>
    <cellStyle name="Input Cell 2 3 2 18 4" xfId="18879" xr:uid="{00000000-0005-0000-0000-000069350000}"/>
    <cellStyle name="Input Cell 2 3 2 18 5" xfId="18880" xr:uid="{00000000-0005-0000-0000-00006A350000}"/>
    <cellStyle name="Input Cell 2 3 2 19" xfId="2068" xr:uid="{00000000-0005-0000-0000-00006B350000}"/>
    <cellStyle name="Input Cell 2 3 2 19 2" xfId="18881" xr:uid="{00000000-0005-0000-0000-00006C350000}"/>
    <cellStyle name="Input Cell 2 3 2 19 2 2" xfId="18882" xr:uid="{00000000-0005-0000-0000-00006D350000}"/>
    <cellStyle name="Input Cell 2 3 2 19 2 3" xfId="18883" xr:uid="{00000000-0005-0000-0000-00006E350000}"/>
    <cellStyle name="Input Cell 2 3 2 19 2 4" xfId="18884" xr:uid="{00000000-0005-0000-0000-00006F350000}"/>
    <cellStyle name="Input Cell 2 3 2 19 3" xfId="18885" xr:uid="{00000000-0005-0000-0000-000070350000}"/>
    <cellStyle name="Input Cell 2 3 2 19 4" xfId="18886" xr:uid="{00000000-0005-0000-0000-000071350000}"/>
    <cellStyle name="Input Cell 2 3 2 19 5" xfId="18887" xr:uid="{00000000-0005-0000-0000-000072350000}"/>
    <cellStyle name="Input Cell 2 3 2 2" xfId="2069" xr:uid="{00000000-0005-0000-0000-000073350000}"/>
    <cellStyle name="Input Cell 2 3 2 2 2" xfId="18888" xr:uid="{00000000-0005-0000-0000-000074350000}"/>
    <cellStyle name="Input Cell 2 3 2 2 2 2" xfId="18889" xr:uid="{00000000-0005-0000-0000-000075350000}"/>
    <cellStyle name="Input Cell 2 3 2 2 2 3" xfId="18890" xr:uid="{00000000-0005-0000-0000-000076350000}"/>
    <cellStyle name="Input Cell 2 3 2 2 2 4" xfId="18891" xr:uid="{00000000-0005-0000-0000-000077350000}"/>
    <cellStyle name="Input Cell 2 3 2 2 3" xfId="18892" xr:uid="{00000000-0005-0000-0000-000078350000}"/>
    <cellStyle name="Input Cell 2 3 2 2 4" xfId="18893" xr:uid="{00000000-0005-0000-0000-000079350000}"/>
    <cellStyle name="Input Cell 2 3 2 2 5" xfId="18894" xr:uid="{00000000-0005-0000-0000-00007A350000}"/>
    <cellStyle name="Input Cell 2 3 2 20" xfId="2070" xr:uid="{00000000-0005-0000-0000-00007B350000}"/>
    <cellStyle name="Input Cell 2 3 2 20 2" xfId="18895" xr:uid="{00000000-0005-0000-0000-00007C350000}"/>
    <cellStyle name="Input Cell 2 3 2 20 2 2" xfId="18896" xr:uid="{00000000-0005-0000-0000-00007D350000}"/>
    <cellStyle name="Input Cell 2 3 2 20 2 3" xfId="18897" xr:uid="{00000000-0005-0000-0000-00007E350000}"/>
    <cellStyle name="Input Cell 2 3 2 20 2 4" xfId="18898" xr:uid="{00000000-0005-0000-0000-00007F350000}"/>
    <cellStyle name="Input Cell 2 3 2 20 3" xfId="18899" xr:uid="{00000000-0005-0000-0000-000080350000}"/>
    <cellStyle name="Input Cell 2 3 2 20 4" xfId="18900" xr:uid="{00000000-0005-0000-0000-000081350000}"/>
    <cellStyle name="Input Cell 2 3 2 20 5" xfId="18901" xr:uid="{00000000-0005-0000-0000-000082350000}"/>
    <cellStyle name="Input Cell 2 3 2 21" xfId="2071" xr:uid="{00000000-0005-0000-0000-000083350000}"/>
    <cellStyle name="Input Cell 2 3 2 21 2" xfId="18902" xr:uid="{00000000-0005-0000-0000-000084350000}"/>
    <cellStyle name="Input Cell 2 3 2 21 2 2" xfId="18903" xr:uid="{00000000-0005-0000-0000-000085350000}"/>
    <cellStyle name="Input Cell 2 3 2 21 2 3" xfId="18904" xr:uid="{00000000-0005-0000-0000-000086350000}"/>
    <cellStyle name="Input Cell 2 3 2 21 2 4" xfId="18905" xr:uid="{00000000-0005-0000-0000-000087350000}"/>
    <cellStyle name="Input Cell 2 3 2 21 3" xfId="18906" xr:uid="{00000000-0005-0000-0000-000088350000}"/>
    <cellStyle name="Input Cell 2 3 2 21 4" xfId="18907" xr:uid="{00000000-0005-0000-0000-000089350000}"/>
    <cellStyle name="Input Cell 2 3 2 21 5" xfId="18908" xr:uid="{00000000-0005-0000-0000-00008A350000}"/>
    <cellStyle name="Input Cell 2 3 2 22" xfId="2072" xr:uid="{00000000-0005-0000-0000-00008B350000}"/>
    <cellStyle name="Input Cell 2 3 2 22 2" xfId="18909" xr:uid="{00000000-0005-0000-0000-00008C350000}"/>
    <cellStyle name="Input Cell 2 3 2 22 2 2" xfId="18910" xr:uid="{00000000-0005-0000-0000-00008D350000}"/>
    <cellStyle name="Input Cell 2 3 2 22 2 3" xfId="18911" xr:uid="{00000000-0005-0000-0000-00008E350000}"/>
    <cellStyle name="Input Cell 2 3 2 22 2 4" xfId="18912" xr:uid="{00000000-0005-0000-0000-00008F350000}"/>
    <cellStyle name="Input Cell 2 3 2 22 3" xfId="18913" xr:uid="{00000000-0005-0000-0000-000090350000}"/>
    <cellStyle name="Input Cell 2 3 2 22 4" xfId="18914" xr:uid="{00000000-0005-0000-0000-000091350000}"/>
    <cellStyle name="Input Cell 2 3 2 22 5" xfId="18915" xr:uid="{00000000-0005-0000-0000-000092350000}"/>
    <cellStyle name="Input Cell 2 3 2 23" xfId="2073" xr:uid="{00000000-0005-0000-0000-000093350000}"/>
    <cellStyle name="Input Cell 2 3 2 23 2" xfId="18916" xr:uid="{00000000-0005-0000-0000-000094350000}"/>
    <cellStyle name="Input Cell 2 3 2 23 2 2" xfId="18917" xr:uid="{00000000-0005-0000-0000-000095350000}"/>
    <cellStyle name="Input Cell 2 3 2 23 2 3" xfId="18918" xr:uid="{00000000-0005-0000-0000-000096350000}"/>
    <cellStyle name="Input Cell 2 3 2 23 2 4" xfId="18919" xr:uid="{00000000-0005-0000-0000-000097350000}"/>
    <cellStyle name="Input Cell 2 3 2 23 3" xfId="18920" xr:uid="{00000000-0005-0000-0000-000098350000}"/>
    <cellStyle name="Input Cell 2 3 2 23 4" xfId="18921" xr:uid="{00000000-0005-0000-0000-000099350000}"/>
    <cellStyle name="Input Cell 2 3 2 23 5" xfId="18922" xr:uid="{00000000-0005-0000-0000-00009A350000}"/>
    <cellStyle name="Input Cell 2 3 2 24" xfId="2074" xr:uid="{00000000-0005-0000-0000-00009B350000}"/>
    <cellStyle name="Input Cell 2 3 2 24 2" xfId="18923" xr:uid="{00000000-0005-0000-0000-00009C350000}"/>
    <cellStyle name="Input Cell 2 3 2 24 2 2" xfId="18924" xr:uid="{00000000-0005-0000-0000-00009D350000}"/>
    <cellStyle name="Input Cell 2 3 2 24 2 3" xfId="18925" xr:uid="{00000000-0005-0000-0000-00009E350000}"/>
    <cellStyle name="Input Cell 2 3 2 24 2 4" xfId="18926" xr:uid="{00000000-0005-0000-0000-00009F350000}"/>
    <cellStyle name="Input Cell 2 3 2 24 3" xfId="18927" xr:uid="{00000000-0005-0000-0000-0000A0350000}"/>
    <cellStyle name="Input Cell 2 3 2 24 4" xfId="18928" xr:uid="{00000000-0005-0000-0000-0000A1350000}"/>
    <cellStyle name="Input Cell 2 3 2 24 5" xfId="18929" xr:uid="{00000000-0005-0000-0000-0000A2350000}"/>
    <cellStyle name="Input Cell 2 3 2 25" xfId="2075" xr:uid="{00000000-0005-0000-0000-0000A3350000}"/>
    <cellStyle name="Input Cell 2 3 2 25 2" xfId="18930" xr:uid="{00000000-0005-0000-0000-0000A4350000}"/>
    <cellStyle name="Input Cell 2 3 2 25 2 2" xfId="18931" xr:uid="{00000000-0005-0000-0000-0000A5350000}"/>
    <cellStyle name="Input Cell 2 3 2 25 2 3" xfId="18932" xr:uid="{00000000-0005-0000-0000-0000A6350000}"/>
    <cellStyle name="Input Cell 2 3 2 25 2 4" xfId="18933" xr:uid="{00000000-0005-0000-0000-0000A7350000}"/>
    <cellStyle name="Input Cell 2 3 2 25 3" xfId="18934" xr:uid="{00000000-0005-0000-0000-0000A8350000}"/>
    <cellStyle name="Input Cell 2 3 2 25 4" xfId="18935" xr:uid="{00000000-0005-0000-0000-0000A9350000}"/>
    <cellStyle name="Input Cell 2 3 2 25 5" xfId="18936" xr:uid="{00000000-0005-0000-0000-0000AA350000}"/>
    <cellStyle name="Input Cell 2 3 2 26" xfId="2076" xr:uid="{00000000-0005-0000-0000-0000AB350000}"/>
    <cellStyle name="Input Cell 2 3 2 26 2" xfId="18937" xr:uid="{00000000-0005-0000-0000-0000AC350000}"/>
    <cellStyle name="Input Cell 2 3 2 26 2 2" xfId="18938" xr:uid="{00000000-0005-0000-0000-0000AD350000}"/>
    <cellStyle name="Input Cell 2 3 2 26 2 3" xfId="18939" xr:uid="{00000000-0005-0000-0000-0000AE350000}"/>
    <cellStyle name="Input Cell 2 3 2 26 2 4" xfId="18940" xr:uid="{00000000-0005-0000-0000-0000AF350000}"/>
    <cellStyle name="Input Cell 2 3 2 26 3" xfId="18941" xr:uid="{00000000-0005-0000-0000-0000B0350000}"/>
    <cellStyle name="Input Cell 2 3 2 26 4" xfId="18942" xr:uid="{00000000-0005-0000-0000-0000B1350000}"/>
    <cellStyle name="Input Cell 2 3 2 26 5" xfId="18943" xr:uid="{00000000-0005-0000-0000-0000B2350000}"/>
    <cellStyle name="Input Cell 2 3 2 27" xfId="2077" xr:uid="{00000000-0005-0000-0000-0000B3350000}"/>
    <cellStyle name="Input Cell 2 3 2 27 2" xfId="18944" xr:uid="{00000000-0005-0000-0000-0000B4350000}"/>
    <cellStyle name="Input Cell 2 3 2 27 2 2" xfId="18945" xr:uid="{00000000-0005-0000-0000-0000B5350000}"/>
    <cellStyle name="Input Cell 2 3 2 27 2 3" xfId="18946" xr:uid="{00000000-0005-0000-0000-0000B6350000}"/>
    <cellStyle name="Input Cell 2 3 2 27 2 4" xfId="18947" xr:uid="{00000000-0005-0000-0000-0000B7350000}"/>
    <cellStyle name="Input Cell 2 3 2 27 3" xfId="18948" xr:uid="{00000000-0005-0000-0000-0000B8350000}"/>
    <cellStyle name="Input Cell 2 3 2 27 4" xfId="18949" xr:uid="{00000000-0005-0000-0000-0000B9350000}"/>
    <cellStyle name="Input Cell 2 3 2 27 5" xfId="18950" xr:uid="{00000000-0005-0000-0000-0000BA350000}"/>
    <cellStyle name="Input Cell 2 3 2 28" xfId="2078" xr:uid="{00000000-0005-0000-0000-0000BB350000}"/>
    <cellStyle name="Input Cell 2 3 2 28 2" xfId="18951" xr:uid="{00000000-0005-0000-0000-0000BC350000}"/>
    <cellStyle name="Input Cell 2 3 2 28 2 2" xfId="18952" xr:uid="{00000000-0005-0000-0000-0000BD350000}"/>
    <cellStyle name="Input Cell 2 3 2 28 2 3" xfId="18953" xr:uid="{00000000-0005-0000-0000-0000BE350000}"/>
    <cellStyle name="Input Cell 2 3 2 28 2 4" xfId="18954" xr:uid="{00000000-0005-0000-0000-0000BF350000}"/>
    <cellStyle name="Input Cell 2 3 2 28 3" xfId="18955" xr:uid="{00000000-0005-0000-0000-0000C0350000}"/>
    <cellStyle name="Input Cell 2 3 2 28 4" xfId="18956" xr:uid="{00000000-0005-0000-0000-0000C1350000}"/>
    <cellStyle name="Input Cell 2 3 2 28 5" xfId="18957" xr:uid="{00000000-0005-0000-0000-0000C2350000}"/>
    <cellStyle name="Input Cell 2 3 2 29" xfId="2079" xr:uid="{00000000-0005-0000-0000-0000C3350000}"/>
    <cellStyle name="Input Cell 2 3 2 29 2" xfId="18958" xr:uid="{00000000-0005-0000-0000-0000C4350000}"/>
    <cellStyle name="Input Cell 2 3 2 29 2 2" xfId="18959" xr:uid="{00000000-0005-0000-0000-0000C5350000}"/>
    <cellStyle name="Input Cell 2 3 2 29 2 3" xfId="18960" xr:uid="{00000000-0005-0000-0000-0000C6350000}"/>
    <cellStyle name="Input Cell 2 3 2 29 2 4" xfId="18961" xr:uid="{00000000-0005-0000-0000-0000C7350000}"/>
    <cellStyle name="Input Cell 2 3 2 29 3" xfId="18962" xr:uid="{00000000-0005-0000-0000-0000C8350000}"/>
    <cellStyle name="Input Cell 2 3 2 29 4" xfId="18963" xr:uid="{00000000-0005-0000-0000-0000C9350000}"/>
    <cellStyle name="Input Cell 2 3 2 29 5" xfId="18964" xr:uid="{00000000-0005-0000-0000-0000CA350000}"/>
    <cellStyle name="Input Cell 2 3 2 3" xfId="2080" xr:uid="{00000000-0005-0000-0000-0000CB350000}"/>
    <cellStyle name="Input Cell 2 3 2 3 2" xfId="18965" xr:uid="{00000000-0005-0000-0000-0000CC350000}"/>
    <cellStyle name="Input Cell 2 3 2 3 2 2" xfId="18966" xr:uid="{00000000-0005-0000-0000-0000CD350000}"/>
    <cellStyle name="Input Cell 2 3 2 3 2 3" xfId="18967" xr:uid="{00000000-0005-0000-0000-0000CE350000}"/>
    <cellStyle name="Input Cell 2 3 2 3 2 4" xfId="18968" xr:uid="{00000000-0005-0000-0000-0000CF350000}"/>
    <cellStyle name="Input Cell 2 3 2 3 3" xfId="18969" xr:uid="{00000000-0005-0000-0000-0000D0350000}"/>
    <cellStyle name="Input Cell 2 3 2 3 4" xfId="18970" xr:uid="{00000000-0005-0000-0000-0000D1350000}"/>
    <cellStyle name="Input Cell 2 3 2 3 5" xfId="18971" xr:uid="{00000000-0005-0000-0000-0000D2350000}"/>
    <cellStyle name="Input Cell 2 3 2 30" xfId="2081" xr:uid="{00000000-0005-0000-0000-0000D3350000}"/>
    <cellStyle name="Input Cell 2 3 2 30 2" xfId="18972" xr:uid="{00000000-0005-0000-0000-0000D4350000}"/>
    <cellStyle name="Input Cell 2 3 2 30 2 2" xfId="18973" xr:uid="{00000000-0005-0000-0000-0000D5350000}"/>
    <cellStyle name="Input Cell 2 3 2 30 2 3" xfId="18974" xr:uid="{00000000-0005-0000-0000-0000D6350000}"/>
    <cellStyle name="Input Cell 2 3 2 30 2 4" xfId="18975" xr:uid="{00000000-0005-0000-0000-0000D7350000}"/>
    <cellStyle name="Input Cell 2 3 2 30 3" xfId="18976" xr:uid="{00000000-0005-0000-0000-0000D8350000}"/>
    <cellStyle name="Input Cell 2 3 2 30 4" xfId="18977" xr:uid="{00000000-0005-0000-0000-0000D9350000}"/>
    <cellStyle name="Input Cell 2 3 2 30 5" xfId="18978" xr:uid="{00000000-0005-0000-0000-0000DA350000}"/>
    <cellStyle name="Input Cell 2 3 2 31" xfId="2082" xr:uid="{00000000-0005-0000-0000-0000DB350000}"/>
    <cellStyle name="Input Cell 2 3 2 31 2" xfId="18979" xr:uid="{00000000-0005-0000-0000-0000DC350000}"/>
    <cellStyle name="Input Cell 2 3 2 31 2 2" xfId="18980" xr:uid="{00000000-0005-0000-0000-0000DD350000}"/>
    <cellStyle name="Input Cell 2 3 2 31 2 3" xfId="18981" xr:uid="{00000000-0005-0000-0000-0000DE350000}"/>
    <cellStyle name="Input Cell 2 3 2 31 2 4" xfId="18982" xr:uid="{00000000-0005-0000-0000-0000DF350000}"/>
    <cellStyle name="Input Cell 2 3 2 31 3" xfId="18983" xr:uid="{00000000-0005-0000-0000-0000E0350000}"/>
    <cellStyle name="Input Cell 2 3 2 31 4" xfId="18984" xr:uid="{00000000-0005-0000-0000-0000E1350000}"/>
    <cellStyle name="Input Cell 2 3 2 31 5" xfId="18985" xr:uid="{00000000-0005-0000-0000-0000E2350000}"/>
    <cellStyle name="Input Cell 2 3 2 32" xfId="2083" xr:uid="{00000000-0005-0000-0000-0000E3350000}"/>
    <cellStyle name="Input Cell 2 3 2 32 2" xfId="18986" xr:uid="{00000000-0005-0000-0000-0000E4350000}"/>
    <cellStyle name="Input Cell 2 3 2 32 2 2" xfId="18987" xr:uid="{00000000-0005-0000-0000-0000E5350000}"/>
    <cellStyle name="Input Cell 2 3 2 32 2 3" xfId="18988" xr:uid="{00000000-0005-0000-0000-0000E6350000}"/>
    <cellStyle name="Input Cell 2 3 2 32 2 4" xfId="18989" xr:uid="{00000000-0005-0000-0000-0000E7350000}"/>
    <cellStyle name="Input Cell 2 3 2 32 3" xfId="18990" xr:uid="{00000000-0005-0000-0000-0000E8350000}"/>
    <cellStyle name="Input Cell 2 3 2 32 4" xfId="18991" xr:uid="{00000000-0005-0000-0000-0000E9350000}"/>
    <cellStyle name="Input Cell 2 3 2 32 5" xfId="18992" xr:uid="{00000000-0005-0000-0000-0000EA350000}"/>
    <cellStyle name="Input Cell 2 3 2 33" xfId="2084" xr:uid="{00000000-0005-0000-0000-0000EB350000}"/>
    <cellStyle name="Input Cell 2 3 2 33 2" xfId="18993" xr:uid="{00000000-0005-0000-0000-0000EC350000}"/>
    <cellStyle name="Input Cell 2 3 2 33 2 2" xfId="18994" xr:uid="{00000000-0005-0000-0000-0000ED350000}"/>
    <cellStyle name="Input Cell 2 3 2 33 2 3" xfId="18995" xr:uid="{00000000-0005-0000-0000-0000EE350000}"/>
    <cellStyle name="Input Cell 2 3 2 33 2 4" xfId="18996" xr:uid="{00000000-0005-0000-0000-0000EF350000}"/>
    <cellStyle name="Input Cell 2 3 2 33 3" xfId="18997" xr:uid="{00000000-0005-0000-0000-0000F0350000}"/>
    <cellStyle name="Input Cell 2 3 2 33 4" xfId="18998" xr:uid="{00000000-0005-0000-0000-0000F1350000}"/>
    <cellStyle name="Input Cell 2 3 2 33 5" xfId="18999" xr:uid="{00000000-0005-0000-0000-0000F2350000}"/>
    <cellStyle name="Input Cell 2 3 2 34" xfId="2085" xr:uid="{00000000-0005-0000-0000-0000F3350000}"/>
    <cellStyle name="Input Cell 2 3 2 34 2" xfId="19000" xr:uid="{00000000-0005-0000-0000-0000F4350000}"/>
    <cellStyle name="Input Cell 2 3 2 34 2 2" xfId="19001" xr:uid="{00000000-0005-0000-0000-0000F5350000}"/>
    <cellStyle name="Input Cell 2 3 2 34 2 3" xfId="19002" xr:uid="{00000000-0005-0000-0000-0000F6350000}"/>
    <cellStyle name="Input Cell 2 3 2 34 2 4" xfId="19003" xr:uid="{00000000-0005-0000-0000-0000F7350000}"/>
    <cellStyle name="Input Cell 2 3 2 34 3" xfId="19004" xr:uid="{00000000-0005-0000-0000-0000F8350000}"/>
    <cellStyle name="Input Cell 2 3 2 34 4" xfId="19005" xr:uid="{00000000-0005-0000-0000-0000F9350000}"/>
    <cellStyle name="Input Cell 2 3 2 34 5" xfId="19006" xr:uid="{00000000-0005-0000-0000-0000FA350000}"/>
    <cellStyle name="Input Cell 2 3 2 35" xfId="2086" xr:uid="{00000000-0005-0000-0000-0000FB350000}"/>
    <cellStyle name="Input Cell 2 3 2 35 2" xfId="19007" xr:uid="{00000000-0005-0000-0000-0000FC350000}"/>
    <cellStyle name="Input Cell 2 3 2 35 2 2" xfId="19008" xr:uid="{00000000-0005-0000-0000-0000FD350000}"/>
    <cellStyle name="Input Cell 2 3 2 35 2 3" xfId="19009" xr:uid="{00000000-0005-0000-0000-0000FE350000}"/>
    <cellStyle name="Input Cell 2 3 2 35 2 4" xfId="19010" xr:uid="{00000000-0005-0000-0000-0000FF350000}"/>
    <cellStyle name="Input Cell 2 3 2 35 3" xfId="19011" xr:uid="{00000000-0005-0000-0000-000000360000}"/>
    <cellStyle name="Input Cell 2 3 2 35 4" xfId="19012" xr:uid="{00000000-0005-0000-0000-000001360000}"/>
    <cellStyle name="Input Cell 2 3 2 35 5" xfId="19013" xr:uid="{00000000-0005-0000-0000-000002360000}"/>
    <cellStyle name="Input Cell 2 3 2 36" xfId="2087" xr:uid="{00000000-0005-0000-0000-000003360000}"/>
    <cellStyle name="Input Cell 2 3 2 36 2" xfId="19014" xr:uid="{00000000-0005-0000-0000-000004360000}"/>
    <cellStyle name="Input Cell 2 3 2 36 2 2" xfId="19015" xr:uid="{00000000-0005-0000-0000-000005360000}"/>
    <cellStyle name="Input Cell 2 3 2 36 2 3" xfId="19016" xr:uid="{00000000-0005-0000-0000-000006360000}"/>
    <cellStyle name="Input Cell 2 3 2 36 2 4" xfId="19017" xr:uid="{00000000-0005-0000-0000-000007360000}"/>
    <cellStyle name="Input Cell 2 3 2 36 3" xfId="19018" xr:uid="{00000000-0005-0000-0000-000008360000}"/>
    <cellStyle name="Input Cell 2 3 2 36 4" xfId="19019" xr:uid="{00000000-0005-0000-0000-000009360000}"/>
    <cellStyle name="Input Cell 2 3 2 36 5" xfId="19020" xr:uid="{00000000-0005-0000-0000-00000A360000}"/>
    <cellStyle name="Input Cell 2 3 2 37" xfId="2088" xr:uid="{00000000-0005-0000-0000-00000B360000}"/>
    <cellStyle name="Input Cell 2 3 2 37 2" xfId="19021" xr:uid="{00000000-0005-0000-0000-00000C360000}"/>
    <cellStyle name="Input Cell 2 3 2 37 2 2" xfId="19022" xr:uid="{00000000-0005-0000-0000-00000D360000}"/>
    <cellStyle name="Input Cell 2 3 2 37 2 3" xfId="19023" xr:uid="{00000000-0005-0000-0000-00000E360000}"/>
    <cellStyle name="Input Cell 2 3 2 37 2 4" xfId="19024" xr:uid="{00000000-0005-0000-0000-00000F360000}"/>
    <cellStyle name="Input Cell 2 3 2 37 3" xfId="19025" xr:uid="{00000000-0005-0000-0000-000010360000}"/>
    <cellStyle name="Input Cell 2 3 2 37 4" xfId="19026" xr:uid="{00000000-0005-0000-0000-000011360000}"/>
    <cellStyle name="Input Cell 2 3 2 37 5" xfId="19027" xr:uid="{00000000-0005-0000-0000-000012360000}"/>
    <cellStyle name="Input Cell 2 3 2 38" xfId="2089" xr:uid="{00000000-0005-0000-0000-000013360000}"/>
    <cellStyle name="Input Cell 2 3 2 38 2" xfId="19028" xr:uid="{00000000-0005-0000-0000-000014360000}"/>
    <cellStyle name="Input Cell 2 3 2 38 2 2" xfId="19029" xr:uid="{00000000-0005-0000-0000-000015360000}"/>
    <cellStyle name="Input Cell 2 3 2 38 2 3" xfId="19030" xr:uid="{00000000-0005-0000-0000-000016360000}"/>
    <cellStyle name="Input Cell 2 3 2 38 2 4" xfId="19031" xr:uid="{00000000-0005-0000-0000-000017360000}"/>
    <cellStyle name="Input Cell 2 3 2 38 3" xfId="19032" xr:uid="{00000000-0005-0000-0000-000018360000}"/>
    <cellStyle name="Input Cell 2 3 2 38 4" xfId="19033" xr:uid="{00000000-0005-0000-0000-000019360000}"/>
    <cellStyle name="Input Cell 2 3 2 38 5" xfId="19034" xr:uid="{00000000-0005-0000-0000-00001A360000}"/>
    <cellStyle name="Input Cell 2 3 2 39" xfId="2090" xr:uid="{00000000-0005-0000-0000-00001B360000}"/>
    <cellStyle name="Input Cell 2 3 2 39 2" xfId="19035" xr:uid="{00000000-0005-0000-0000-00001C360000}"/>
    <cellStyle name="Input Cell 2 3 2 39 2 2" xfId="19036" xr:uid="{00000000-0005-0000-0000-00001D360000}"/>
    <cellStyle name="Input Cell 2 3 2 39 2 3" xfId="19037" xr:uid="{00000000-0005-0000-0000-00001E360000}"/>
    <cellStyle name="Input Cell 2 3 2 39 2 4" xfId="19038" xr:uid="{00000000-0005-0000-0000-00001F360000}"/>
    <cellStyle name="Input Cell 2 3 2 39 3" xfId="19039" xr:uid="{00000000-0005-0000-0000-000020360000}"/>
    <cellStyle name="Input Cell 2 3 2 39 4" xfId="19040" xr:uid="{00000000-0005-0000-0000-000021360000}"/>
    <cellStyle name="Input Cell 2 3 2 39 5" xfId="19041" xr:uid="{00000000-0005-0000-0000-000022360000}"/>
    <cellStyle name="Input Cell 2 3 2 4" xfId="2091" xr:uid="{00000000-0005-0000-0000-000023360000}"/>
    <cellStyle name="Input Cell 2 3 2 4 2" xfId="19042" xr:uid="{00000000-0005-0000-0000-000024360000}"/>
    <cellStyle name="Input Cell 2 3 2 4 2 2" xfId="19043" xr:uid="{00000000-0005-0000-0000-000025360000}"/>
    <cellStyle name="Input Cell 2 3 2 4 2 3" xfId="19044" xr:uid="{00000000-0005-0000-0000-000026360000}"/>
    <cellStyle name="Input Cell 2 3 2 4 2 4" xfId="19045" xr:uid="{00000000-0005-0000-0000-000027360000}"/>
    <cellStyle name="Input Cell 2 3 2 4 3" xfId="19046" xr:uid="{00000000-0005-0000-0000-000028360000}"/>
    <cellStyle name="Input Cell 2 3 2 4 4" xfId="19047" xr:uid="{00000000-0005-0000-0000-000029360000}"/>
    <cellStyle name="Input Cell 2 3 2 4 5" xfId="19048" xr:uid="{00000000-0005-0000-0000-00002A360000}"/>
    <cellStyle name="Input Cell 2 3 2 40" xfId="2092" xr:uid="{00000000-0005-0000-0000-00002B360000}"/>
    <cellStyle name="Input Cell 2 3 2 40 2" xfId="19049" xr:uid="{00000000-0005-0000-0000-00002C360000}"/>
    <cellStyle name="Input Cell 2 3 2 40 2 2" xfId="19050" xr:uid="{00000000-0005-0000-0000-00002D360000}"/>
    <cellStyle name="Input Cell 2 3 2 40 2 3" xfId="19051" xr:uid="{00000000-0005-0000-0000-00002E360000}"/>
    <cellStyle name="Input Cell 2 3 2 40 2 4" xfId="19052" xr:uid="{00000000-0005-0000-0000-00002F360000}"/>
    <cellStyle name="Input Cell 2 3 2 40 3" xfId="19053" xr:uid="{00000000-0005-0000-0000-000030360000}"/>
    <cellStyle name="Input Cell 2 3 2 40 4" xfId="19054" xr:uid="{00000000-0005-0000-0000-000031360000}"/>
    <cellStyle name="Input Cell 2 3 2 40 5" xfId="19055" xr:uid="{00000000-0005-0000-0000-000032360000}"/>
    <cellStyle name="Input Cell 2 3 2 41" xfId="2093" xr:uid="{00000000-0005-0000-0000-000033360000}"/>
    <cellStyle name="Input Cell 2 3 2 41 2" xfId="19056" xr:uid="{00000000-0005-0000-0000-000034360000}"/>
    <cellStyle name="Input Cell 2 3 2 41 2 2" xfId="19057" xr:uid="{00000000-0005-0000-0000-000035360000}"/>
    <cellStyle name="Input Cell 2 3 2 41 2 3" xfId="19058" xr:uid="{00000000-0005-0000-0000-000036360000}"/>
    <cellStyle name="Input Cell 2 3 2 41 2 4" xfId="19059" xr:uid="{00000000-0005-0000-0000-000037360000}"/>
    <cellStyle name="Input Cell 2 3 2 41 3" xfId="19060" xr:uid="{00000000-0005-0000-0000-000038360000}"/>
    <cellStyle name="Input Cell 2 3 2 41 4" xfId="19061" xr:uid="{00000000-0005-0000-0000-000039360000}"/>
    <cellStyle name="Input Cell 2 3 2 41 5" xfId="19062" xr:uid="{00000000-0005-0000-0000-00003A360000}"/>
    <cellStyle name="Input Cell 2 3 2 42" xfId="2094" xr:uid="{00000000-0005-0000-0000-00003B360000}"/>
    <cellStyle name="Input Cell 2 3 2 42 2" xfId="19063" xr:uid="{00000000-0005-0000-0000-00003C360000}"/>
    <cellStyle name="Input Cell 2 3 2 42 2 2" xfId="19064" xr:uid="{00000000-0005-0000-0000-00003D360000}"/>
    <cellStyle name="Input Cell 2 3 2 42 2 3" xfId="19065" xr:uid="{00000000-0005-0000-0000-00003E360000}"/>
    <cellStyle name="Input Cell 2 3 2 42 2 4" xfId="19066" xr:uid="{00000000-0005-0000-0000-00003F360000}"/>
    <cellStyle name="Input Cell 2 3 2 42 3" xfId="19067" xr:uid="{00000000-0005-0000-0000-000040360000}"/>
    <cellStyle name="Input Cell 2 3 2 42 4" xfId="19068" xr:uid="{00000000-0005-0000-0000-000041360000}"/>
    <cellStyle name="Input Cell 2 3 2 42 5" xfId="19069" xr:uid="{00000000-0005-0000-0000-000042360000}"/>
    <cellStyle name="Input Cell 2 3 2 43" xfId="2095" xr:uid="{00000000-0005-0000-0000-000043360000}"/>
    <cellStyle name="Input Cell 2 3 2 43 2" xfId="19070" xr:uid="{00000000-0005-0000-0000-000044360000}"/>
    <cellStyle name="Input Cell 2 3 2 43 2 2" xfId="19071" xr:uid="{00000000-0005-0000-0000-000045360000}"/>
    <cellStyle name="Input Cell 2 3 2 43 2 3" xfId="19072" xr:uid="{00000000-0005-0000-0000-000046360000}"/>
    <cellStyle name="Input Cell 2 3 2 43 2 4" xfId="19073" xr:uid="{00000000-0005-0000-0000-000047360000}"/>
    <cellStyle name="Input Cell 2 3 2 43 3" xfId="19074" xr:uid="{00000000-0005-0000-0000-000048360000}"/>
    <cellStyle name="Input Cell 2 3 2 43 4" xfId="19075" xr:uid="{00000000-0005-0000-0000-000049360000}"/>
    <cellStyle name="Input Cell 2 3 2 43 5" xfId="19076" xr:uid="{00000000-0005-0000-0000-00004A360000}"/>
    <cellStyle name="Input Cell 2 3 2 44" xfId="2096" xr:uid="{00000000-0005-0000-0000-00004B360000}"/>
    <cellStyle name="Input Cell 2 3 2 44 2" xfId="19077" xr:uid="{00000000-0005-0000-0000-00004C360000}"/>
    <cellStyle name="Input Cell 2 3 2 44 2 2" xfId="19078" xr:uid="{00000000-0005-0000-0000-00004D360000}"/>
    <cellStyle name="Input Cell 2 3 2 44 2 3" xfId="19079" xr:uid="{00000000-0005-0000-0000-00004E360000}"/>
    <cellStyle name="Input Cell 2 3 2 44 2 4" xfId="19080" xr:uid="{00000000-0005-0000-0000-00004F360000}"/>
    <cellStyle name="Input Cell 2 3 2 44 3" xfId="19081" xr:uid="{00000000-0005-0000-0000-000050360000}"/>
    <cellStyle name="Input Cell 2 3 2 44 4" xfId="19082" xr:uid="{00000000-0005-0000-0000-000051360000}"/>
    <cellStyle name="Input Cell 2 3 2 44 5" xfId="19083" xr:uid="{00000000-0005-0000-0000-000052360000}"/>
    <cellStyle name="Input Cell 2 3 2 45" xfId="19084" xr:uid="{00000000-0005-0000-0000-000053360000}"/>
    <cellStyle name="Input Cell 2 3 2 45 2" xfId="19085" xr:uid="{00000000-0005-0000-0000-000054360000}"/>
    <cellStyle name="Input Cell 2 3 2 45 3" xfId="19086" xr:uid="{00000000-0005-0000-0000-000055360000}"/>
    <cellStyle name="Input Cell 2 3 2 45 4" xfId="19087" xr:uid="{00000000-0005-0000-0000-000056360000}"/>
    <cellStyle name="Input Cell 2 3 2 46" xfId="19088" xr:uid="{00000000-0005-0000-0000-000057360000}"/>
    <cellStyle name="Input Cell 2 3 2 46 2" xfId="19089" xr:uid="{00000000-0005-0000-0000-000058360000}"/>
    <cellStyle name="Input Cell 2 3 2 46 3" xfId="19090" xr:uid="{00000000-0005-0000-0000-000059360000}"/>
    <cellStyle name="Input Cell 2 3 2 46 4" xfId="19091" xr:uid="{00000000-0005-0000-0000-00005A360000}"/>
    <cellStyle name="Input Cell 2 3 2 47" xfId="19092" xr:uid="{00000000-0005-0000-0000-00005B360000}"/>
    <cellStyle name="Input Cell 2 3 2 48" xfId="19093" xr:uid="{00000000-0005-0000-0000-00005C360000}"/>
    <cellStyle name="Input Cell 2 3 2 49" xfId="19094" xr:uid="{00000000-0005-0000-0000-00005D360000}"/>
    <cellStyle name="Input Cell 2 3 2 5" xfId="2097" xr:uid="{00000000-0005-0000-0000-00005E360000}"/>
    <cellStyle name="Input Cell 2 3 2 5 2" xfId="19095" xr:uid="{00000000-0005-0000-0000-00005F360000}"/>
    <cellStyle name="Input Cell 2 3 2 5 2 2" xfId="19096" xr:uid="{00000000-0005-0000-0000-000060360000}"/>
    <cellStyle name="Input Cell 2 3 2 5 2 3" xfId="19097" xr:uid="{00000000-0005-0000-0000-000061360000}"/>
    <cellStyle name="Input Cell 2 3 2 5 2 4" xfId="19098" xr:uid="{00000000-0005-0000-0000-000062360000}"/>
    <cellStyle name="Input Cell 2 3 2 5 3" xfId="19099" xr:uid="{00000000-0005-0000-0000-000063360000}"/>
    <cellStyle name="Input Cell 2 3 2 5 4" xfId="19100" xr:uid="{00000000-0005-0000-0000-000064360000}"/>
    <cellStyle name="Input Cell 2 3 2 5 5" xfId="19101" xr:uid="{00000000-0005-0000-0000-000065360000}"/>
    <cellStyle name="Input Cell 2 3 2 6" xfId="2098" xr:uid="{00000000-0005-0000-0000-000066360000}"/>
    <cellStyle name="Input Cell 2 3 2 6 2" xfId="19102" xr:uid="{00000000-0005-0000-0000-000067360000}"/>
    <cellStyle name="Input Cell 2 3 2 6 2 2" xfId="19103" xr:uid="{00000000-0005-0000-0000-000068360000}"/>
    <cellStyle name="Input Cell 2 3 2 6 2 3" xfId="19104" xr:uid="{00000000-0005-0000-0000-000069360000}"/>
    <cellStyle name="Input Cell 2 3 2 6 2 4" xfId="19105" xr:uid="{00000000-0005-0000-0000-00006A360000}"/>
    <cellStyle name="Input Cell 2 3 2 6 3" xfId="19106" xr:uid="{00000000-0005-0000-0000-00006B360000}"/>
    <cellStyle name="Input Cell 2 3 2 6 4" xfId="19107" xr:uid="{00000000-0005-0000-0000-00006C360000}"/>
    <cellStyle name="Input Cell 2 3 2 6 5" xfId="19108" xr:uid="{00000000-0005-0000-0000-00006D360000}"/>
    <cellStyle name="Input Cell 2 3 2 7" xfId="2099" xr:uid="{00000000-0005-0000-0000-00006E360000}"/>
    <cellStyle name="Input Cell 2 3 2 7 2" xfId="19109" xr:uid="{00000000-0005-0000-0000-00006F360000}"/>
    <cellStyle name="Input Cell 2 3 2 7 2 2" xfId="19110" xr:uid="{00000000-0005-0000-0000-000070360000}"/>
    <cellStyle name="Input Cell 2 3 2 7 2 3" xfId="19111" xr:uid="{00000000-0005-0000-0000-000071360000}"/>
    <cellStyle name="Input Cell 2 3 2 7 2 4" xfId="19112" xr:uid="{00000000-0005-0000-0000-000072360000}"/>
    <cellStyle name="Input Cell 2 3 2 7 3" xfId="19113" xr:uid="{00000000-0005-0000-0000-000073360000}"/>
    <cellStyle name="Input Cell 2 3 2 7 4" xfId="19114" xr:uid="{00000000-0005-0000-0000-000074360000}"/>
    <cellStyle name="Input Cell 2 3 2 7 5" xfId="19115" xr:uid="{00000000-0005-0000-0000-000075360000}"/>
    <cellStyle name="Input Cell 2 3 2 8" xfId="2100" xr:uid="{00000000-0005-0000-0000-000076360000}"/>
    <cellStyle name="Input Cell 2 3 2 8 2" xfId="19116" xr:uid="{00000000-0005-0000-0000-000077360000}"/>
    <cellStyle name="Input Cell 2 3 2 8 2 2" xfId="19117" xr:uid="{00000000-0005-0000-0000-000078360000}"/>
    <cellStyle name="Input Cell 2 3 2 8 2 3" xfId="19118" xr:uid="{00000000-0005-0000-0000-000079360000}"/>
    <cellStyle name="Input Cell 2 3 2 8 2 4" xfId="19119" xr:uid="{00000000-0005-0000-0000-00007A360000}"/>
    <cellStyle name="Input Cell 2 3 2 8 3" xfId="19120" xr:uid="{00000000-0005-0000-0000-00007B360000}"/>
    <cellStyle name="Input Cell 2 3 2 8 4" xfId="19121" xr:uid="{00000000-0005-0000-0000-00007C360000}"/>
    <cellStyle name="Input Cell 2 3 2 8 5" xfId="19122" xr:uid="{00000000-0005-0000-0000-00007D360000}"/>
    <cellStyle name="Input Cell 2 3 2 9" xfId="2101" xr:uid="{00000000-0005-0000-0000-00007E360000}"/>
    <cellStyle name="Input Cell 2 3 2 9 2" xfId="19123" xr:uid="{00000000-0005-0000-0000-00007F360000}"/>
    <cellStyle name="Input Cell 2 3 2 9 2 2" xfId="19124" xr:uid="{00000000-0005-0000-0000-000080360000}"/>
    <cellStyle name="Input Cell 2 3 2 9 2 3" xfId="19125" xr:uid="{00000000-0005-0000-0000-000081360000}"/>
    <cellStyle name="Input Cell 2 3 2 9 2 4" xfId="19126" xr:uid="{00000000-0005-0000-0000-000082360000}"/>
    <cellStyle name="Input Cell 2 3 2 9 3" xfId="19127" xr:uid="{00000000-0005-0000-0000-000083360000}"/>
    <cellStyle name="Input Cell 2 3 2 9 4" xfId="19128" xr:uid="{00000000-0005-0000-0000-000084360000}"/>
    <cellStyle name="Input Cell 2 3 2 9 5" xfId="19129" xr:uid="{00000000-0005-0000-0000-000085360000}"/>
    <cellStyle name="Input Cell 2 3 20" xfId="2102" xr:uid="{00000000-0005-0000-0000-000086360000}"/>
    <cellStyle name="Input Cell 2 3 20 2" xfId="19130" xr:uid="{00000000-0005-0000-0000-000087360000}"/>
    <cellStyle name="Input Cell 2 3 20 2 2" xfId="19131" xr:uid="{00000000-0005-0000-0000-000088360000}"/>
    <cellStyle name="Input Cell 2 3 20 2 3" xfId="19132" xr:uid="{00000000-0005-0000-0000-000089360000}"/>
    <cellStyle name="Input Cell 2 3 20 2 4" xfId="19133" xr:uid="{00000000-0005-0000-0000-00008A360000}"/>
    <cellStyle name="Input Cell 2 3 20 3" xfId="19134" xr:uid="{00000000-0005-0000-0000-00008B360000}"/>
    <cellStyle name="Input Cell 2 3 20 4" xfId="19135" xr:uid="{00000000-0005-0000-0000-00008C360000}"/>
    <cellStyle name="Input Cell 2 3 20 5" xfId="19136" xr:uid="{00000000-0005-0000-0000-00008D360000}"/>
    <cellStyle name="Input Cell 2 3 21" xfId="2103" xr:uid="{00000000-0005-0000-0000-00008E360000}"/>
    <cellStyle name="Input Cell 2 3 21 2" xfId="19137" xr:uid="{00000000-0005-0000-0000-00008F360000}"/>
    <cellStyle name="Input Cell 2 3 21 2 2" xfId="19138" xr:uid="{00000000-0005-0000-0000-000090360000}"/>
    <cellStyle name="Input Cell 2 3 21 2 3" xfId="19139" xr:uid="{00000000-0005-0000-0000-000091360000}"/>
    <cellStyle name="Input Cell 2 3 21 2 4" xfId="19140" xr:uid="{00000000-0005-0000-0000-000092360000}"/>
    <cellStyle name="Input Cell 2 3 21 3" xfId="19141" xr:uid="{00000000-0005-0000-0000-000093360000}"/>
    <cellStyle name="Input Cell 2 3 21 4" xfId="19142" xr:uid="{00000000-0005-0000-0000-000094360000}"/>
    <cellStyle name="Input Cell 2 3 21 5" xfId="19143" xr:uid="{00000000-0005-0000-0000-000095360000}"/>
    <cellStyle name="Input Cell 2 3 22" xfId="2104" xr:uid="{00000000-0005-0000-0000-000096360000}"/>
    <cellStyle name="Input Cell 2 3 22 2" xfId="19144" xr:uid="{00000000-0005-0000-0000-000097360000}"/>
    <cellStyle name="Input Cell 2 3 22 2 2" xfId="19145" xr:uid="{00000000-0005-0000-0000-000098360000}"/>
    <cellStyle name="Input Cell 2 3 22 2 3" xfId="19146" xr:uid="{00000000-0005-0000-0000-000099360000}"/>
    <cellStyle name="Input Cell 2 3 22 2 4" xfId="19147" xr:uid="{00000000-0005-0000-0000-00009A360000}"/>
    <cellStyle name="Input Cell 2 3 22 3" xfId="19148" xr:uid="{00000000-0005-0000-0000-00009B360000}"/>
    <cellStyle name="Input Cell 2 3 22 4" xfId="19149" xr:uid="{00000000-0005-0000-0000-00009C360000}"/>
    <cellStyle name="Input Cell 2 3 22 5" xfId="19150" xr:uid="{00000000-0005-0000-0000-00009D360000}"/>
    <cellStyle name="Input Cell 2 3 23" xfId="2105" xr:uid="{00000000-0005-0000-0000-00009E360000}"/>
    <cellStyle name="Input Cell 2 3 23 2" xfId="19151" xr:uid="{00000000-0005-0000-0000-00009F360000}"/>
    <cellStyle name="Input Cell 2 3 23 2 2" xfId="19152" xr:uid="{00000000-0005-0000-0000-0000A0360000}"/>
    <cellStyle name="Input Cell 2 3 23 2 3" xfId="19153" xr:uid="{00000000-0005-0000-0000-0000A1360000}"/>
    <cellStyle name="Input Cell 2 3 23 2 4" xfId="19154" xr:uid="{00000000-0005-0000-0000-0000A2360000}"/>
    <cellStyle name="Input Cell 2 3 23 3" xfId="19155" xr:uid="{00000000-0005-0000-0000-0000A3360000}"/>
    <cellStyle name="Input Cell 2 3 23 4" xfId="19156" xr:uid="{00000000-0005-0000-0000-0000A4360000}"/>
    <cellStyle name="Input Cell 2 3 23 5" xfId="19157" xr:uid="{00000000-0005-0000-0000-0000A5360000}"/>
    <cellStyle name="Input Cell 2 3 24" xfId="2106" xr:uid="{00000000-0005-0000-0000-0000A6360000}"/>
    <cellStyle name="Input Cell 2 3 24 2" xfId="19158" xr:uid="{00000000-0005-0000-0000-0000A7360000}"/>
    <cellStyle name="Input Cell 2 3 24 2 2" xfId="19159" xr:uid="{00000000-0005-0000-0000-0000A8360000}"/>
    <cellStyle name="Input Cell 2 3 24 2 3" xfId="19160" xr:uid="{00000000-0005-0000-0000-0000A9360000}"/>
    <cellStyle name="Input Cell 2 3 24 2 4" xfId="19161" xr:uid="{00000000-0005-0000-0000-0000AA360000}"/>
    <cellStyle name="Input Cell 2 3 24 3" xfId="19162" xr:uid="{00000000-0005-0000-0000-0000AB360000}"/>
    <cellStyle name="Input Cell 2 3 24 4" xfId="19163" xr:uid="{00000000-0005-0000-0000-0000AC360000}"/>
    <cellStyle name="Input Cell 2 3 24 5" xfId="19164" xr:uid="{00000000-0005-0000-0000-0000AD360000}"/>
    <cellStyle name="Input Cell 2 3 25" xfId="2107" xr:uid="{00000000-0005-0000-0000-0000AE360000}"/>
    <cellStyle name="Input Cell 2 3 25 2" xfId="19165" xr:uid="{00000000-0005-0000-0000-0000AF360000}"/>
    <cellStyle name="Input Cell 2 3 25 2 2" xfId="19166" xr:uid="{00000000-0005-0000-0000-0000B0360000}"/>
    <cellStyle name="Input Cell 2 3 25 2 3" xfId="19167" xr:uid="{00000000-0005-0000-0000-0000B1360000}"/>
    <cellStyle name="Input Cell 2 3 25 2 4" xfId="19168" xr:uid="{00000000-0005-0000-0000-0000B2360000}"/>
    <cellStyle name="Input Cell 2 3 25 3" xfId="19169" xr:uid="{00000000-0005-0000-0000-0000B3360000}"/>
    <cellStyle name="Input Cell 2 3 25 4" xfId="19170" xr:uid="{00000000-0005-0000-0000-0000B4360000}"/>
    <cellStyle name="Input Cell 2 3 25 5" xfId="19171" xr:uid="{00000000-0005-0000-0000-0000B5360000}"/>
    <cellStyle name="Input Cell 2 3 26" xfId="2108" xr:uid="{00000000-0005-0000-0000-0000B6360000}"/>
    <cellStyle name="Input Cell 2 3 26 2" xfId="19172" xr:uid="{00000000-0005-0000-0000-0000B7360000}"/>
    <cellStyle name="Input Cell 2 3 26 2 2" xfId="19173" xr:uid="{00000000-0005-0000-0000-0000B8360000}"/>
    <cellStyle name="Input Cell 2 3 26 2 3" xfId="19174" xr:uid="{00000000-0005-0000-0000-0000B9360000}"/>
    <cellStyle name="Input Cell 2 3 26 2 4" xfId="19175" xr:uid="{00000000-0005-0000-0000-0000BA360000}"/>
    <cellStyle name="Input Cell 2 3 26 3" xfId="19176" xr:uid="{00000000-0005-0000-0000-0000BB360000}"/>
    <cellStyle name="Input Cell 2 3 26 4" xfId="19177" xr:uid="{00000000-0005-0000-0000-0000BC360000}"/>
    <cellStyle name="Input Cell 2 3 26 5" xfId="19178" xr:uid="{00000000-0005-0000-0000-0000BD360000}"/>
    <cellStyle name="Input Cell 2 3 27" xfId="2109" xr:uid="{00000000-0005-0000-0000-0000BE360000}"/>
    <cellStyle name="Input Cell 2 3 27 2" xfId="19179" xr:uid="{00000000-0005-0000-0000-0000BF360000}"/>
    <cellStyle name="Input Cell 2 3 27 2 2" xfId="19180" xr:uid="{00000000-0005-0000-0000-0000C0360000}"/>
    <cellStyle name="Input Cell 2 3 27 2 3" xfId="19181" xr:uid="{00000000-0005-0000-0000-0000C1360000}"/>
    <cellStyle name="Input Cell 2 3 27 2 4" xfId="19182" xr:uid="{00000000-0005-0000-0000-0000C2360000}"/>
    <cellStyle name="Input Cell 2 3 27 3" xfId="19183" xr:uid="{00000000-0005-0000-0000-0000C3360000}"/>
    <cellStyle name="Input Cell 2 3 27 4" xfId="19184" xr:uid="{00000000-0005-0000-0000-0000C4360000}"/>
    <cellStyle name="Input Cell 2 3 27 5" xfId="19185" xr:uid="{00000000-0005-0000-0000-0000C5360000}"/>
    <cellStyle name="Input Cell 2 3 28" xfId="2110" xr:uid="{00000000-0005-0000-0000-0000C6360000}"/>
    <cellStyle name="Input Cell 2 3 28 2" xfId="19186" xr:uid="{00000000-0005-0000-0000-0000C7360000}"/>
    <cellStyle name="Input Cell 2 3 28 2 2" xfId="19187" xr:uid="{00000000-0005-0000-0000-0000C8360000}"/>
    <cellStyle name="Input Cell 2 3 28 2 3" xfId="19188" xr:uid="{00000000-0005-0000-0000-0000C9360000}"/>
    <cellStyle name="Input Cell 2 3 28 2 4" xfId="19189" xr:uid="{00000000-0005-0000-0000-0000CA360000}"/>
    <cellStyle name="Input Cell 2 3 28 3" xfId="19190" xr:uid="{00000000-0005-0000-0000-0000CB360000}"/>
    <cellStyle name="Input Cell 2 3 28 4" xfId="19191" xr:uid="{00000000-0005-0000-0000-0000CC360000}"/>
    <cellStyle name="Input Cell 2 3 28 5" xfId="19192" xr:uid="{00000000-0005-0000-0000-0000CD360000}"/>
    <cellStyle name="Input Cell 2 3 29" xfId="2111" xr:uid="{00000000-0005-0000-0000-0000CE360000}"/>
    <cellStyle name="Input Cell 2 3 29 2" xfId="19193" xr:uid="{00000000-0005-0000-0000-0000CF360000}"/>
    <cellStyle name="Input Cell 2 3 29 2 2" xfId="19194" xr:uid="{00000000-0005-0000-0000-0000D0360000}"/>
    <cellStyle name="Input Cell 2 3 29 2 3" xfId="19195" xr:uid="{00000000-0005-0000-0000-0000D1360000}"/>
    <cellStyle name="Input Cell 2 3 29 2 4" xfId="19196" xr:uid="{00000000-0005-0000-0000-0000D2360000}"/>
    <cellStyle name="Input Cell 2 3 29 3" xfId="19197" xr:uid="{00000000-0005-0000-0000-0000D3360000}"/>
    <cellStyle name="Input Cell 2 3 29 4" xfId="19198" xr:uid="{00000000-0005-0000-0000-0000D4360000}"/>
    <cellStyle name="Input Cell 2 3 29 5" xfId="19199" xr:uid="{00000000-0005-0000-0000-0000D5360000}"/>
    <cellStyle name="Input Cell 2 3 3" xfId="2112" xr:uid="{00000000-0005-0000-0000-0000D6360000}"/>
    <cellStyle name="Input Cell 2 3 3 2" xfId="19200" xr:uid="{00000000-0005-0000-0000-0000D7360000}"/>
    <cellStyle name="Input Cell 2 3 3 2 2" xfId="19201" xr:uid="{00000000-0005-0000-0000-0000D8360000}"/>
    <cellStyle name="Input Cell 2 3 3 2 3" xfId="19202" xr:uid="{00000000-0005-0000-0000-0000D9360000}"/>
    <cellStyle name="Input Cell 2 3 3 2 4" xfId="19203" xr:uid="{00000000-0005-0000-0000-0000DA360000}"/>
    <cellStyle name="Input Cell 2 3 3 3" xfId="19204" xr:uid="{00000000-0005-0000-0000-0000DB360000}"/>
    <cellStyle name="Input Cell 2 3 3 4" xfId="19205" xr:uid="{00000000-0005-0000-0000-0000DC360000}"/>
    <cellStyle name="Input Cell 2 3 3 5" xfId="19206" xr:uid="{00000000-0005-0000-0000-0000DD360000}"/>
    <cellStyle name="Input Cell 2 3 30" xfId="2113" xr:uid="{00000000-0005-0000-0000-0000DE360000}"/>
    <cellStyle name="Input Cell 2 3 30 2" xfId="19207" xr:uid="{00000000-0005-0000-0000-0000DF360000}"/>
    <cellStyle name="Input Cell 2 3 30 2 2" xfId="19208" xr:uid="{00000000-0005-0000-0000-0000E0360000}"/>
    <cellStyle name="Input Cell 2 3 30 2 3" xfId="19209" xr:uid="{00000000-0005-0000-0000-0000E1360000}"/>
    <cellStyle name="Input Cell 2 3 30 2 4" xfId="19210" xr:uid="{00000000-0005-0000-0000-0000E2360000}"/>
    <cellStyle name="Input Cell 2 3 30 3" xfId="19211" xr:uid="{00000000-0005-0000-0000-0000E3360000}"/>
    <cellStyle name="Input Cell 2 3 30 4" xfId="19212" xr:uid="{00000000-0005-0000-0000-0000E4360000}"/>
    <cellStyle name="Input Cell 2 3 30 5" xfId="19213" xr:uid="{00000000-0005-0000-0000-0000E5360000}"/>
    <cellStyle name="Input Cell 2 3 31" xfId="2114" xr:uid="{00000000-0005-0000-0000-0000E6360000}"/>
    <cellStyle name="Input Cell 2 3 31 2" xfId="19214" xr:uid="{00000000-0005-0000-0000-0000E7360000}"/>
    <cellStyle name="Input Cell 2 3 31 2 2" xfId="19215" xr:uid="{00000000-0005-0000-0000-0000E8360000}"/>
    <cellStyle name="Input Cell 2 3 31 2 3" xfId="19216" xr:uid="{00000000-0005-0000-0000-0000E9360000}"/>
    <cellStyle name="Input Cell 2 3 31 2 4" xfId="19217" xr:uid="{00000000-0005-0000-0000-0000EA360000}"/>
    <cellStyle name="Input Cell 2 3 31 3" xfId="19218" xr:uid="{00000000-0005-0000-0000-0000EB360000}"/>
    <cellStyle name="Input Cell 2 3 31 4" xfId="19219" xr:uid="{00000000-0005-0000-0000-0000EC360000}"/>
    <cellStyle name="Input Cell 2 3 31 5" xfId="19220" xr:uid="{00000000-0005-0000-0000-0000ED360000}"/>
    <cellStyle name="Input Cell 2 3 32" xfId="2115" xr:uid="{00000000-0005-0000-0000-0000EE360000}"/>
    <cellStyle name="Input Cell 2 3 32 2" xfId="19221" xr:uid="{00000000-0005-0000-0000-0000EF360000}"/>
    <cellStyle name="Input Cell 2 3 32 2 2" xfId="19222" xr:uid="{00000000-0005-0000-0000-0000F0360000}"/>
    <cellStyle name="Input Cell 2 3 32 2 3" xfId="19223" xr:uid="{00000000-0005-0000-0000-0000F1360000}"/>
    <cellStyle name="Input Cell 2 3 32 2 4" xfId="19224" xr:uid="{00000000-0005-0000-0000-0000F2360000}"/>
    <cellStyle name="Input Cell 2 3 32 3" xfId="19225" xr:uid="{00000000-0005-0000-0000-0000F3360000}"/>
    <cellStyle name="Input Cell 2 3 32 4" xfId="19226" xr:uid="{00000000-0005-0000-0000-0000F4360000}"/>
    <cellStyle name="Input Cell 2 3 32 5" xfId="19227" xr:uid="{00000000-0005-0000-0000-0000F5360000}"/>
    <cellStyle name="Input Cell 2 3 33" xfId="2116" xr:uid="{00000000-0005-0000-0000-0000F6360000}"/>
    <cellStyle name="Input Cell 2 3 33 2" xfId="19228" xr:uid="{00000000-0005-0000-0000-0000F7360000}"/>
    <cellStyle name="Input Cell 2 3 33 2 2" xfId="19229" xr:uid="{00000000-0005-0000-0000-0000F8360000}"/>
    <cellStyle name="Input Cell 2 3 33 2 3" xfId="19230" xr:uid="{00000000-0005-0000-0000-0000F9360000}"/>
    <cellStyle name="Input Cell 2 3 33 2 4" xfId="19231" xr:uid="{00000000-0005-0000-0000-0000FA360000}"/>
    <cellStyle name="Input Cell 2 3 33 3" xfId="19232" xr:uid="{00000000-0005-0000-0000-0000FB360000}"/>
    <cellStyle name="Input Cell 2 3 33 4" xfId="19233" xr:uid="{00000000-0005-0000-0000-0000FC360000}"/>
    <cellStyle name="Input Cell 2 3 33 5" xfId="19234" xr:uid="{00000000-0005-0000-0000-0000FD360000}"/>
    <cellStyle name="Input Cell 2 3 34" xfId="2117" xr:uid="{00000000-0005-0000-0000-0000FE360000}"/>
    <cellStyle name="Input Cell 2 3 34 2" xfId="19235" xr:uid="{00000000-0005-0000-0000-0000FF360000}"/>
    <cellStyle name="Input Cell 2 3 34 2 2" xfId="19236" xr:uid="{00000000-0005-0000-0000-000000370000}"/>
    <cellStyle name="Input Cell 2 3 34 2 3" xfId="19237" xr:uid="{00000000-0005-0000-0000-000001370000}"/>
    <cellStyle name="Input Cell 2 3 34 2 4" xfId="19238" xr:uid="{00000000-0005-0000-0000-000002370000}"/>
    <cellStyle name="Input Cell 2 3 34 3" xfId="19239" xr:uid="{00000000-0005-0000-0000-000003370000}"/>
    <cellStyle name="Input Cell 2 3 34 4" xfId="19240" xr:uid="{00000000-0005-0000-0000-000004370000}"/>
    <cellStyle name="Input Cell 2 3 34 5" xfId="19241" xr:uid="{00000000-0005-0000-0000-000005370000}"/>
    <cellStyle name="Input Cell 2 3 35" xfId="2118" xr:uid="{00000000-0005-0000-0000-000006370000}"/>
    <cellStyle name="Input Cell 2 3 35 2" xfId="19242" xr:uid="{00000000-0005-0000-0000-000007370000}"/>
    <cellStyle name="Input Cell 2 3 35 2 2" xfId="19243" xr:uid="{00000000-0005-0000-0000-000008370000}"/>
    <cellStyle name="Input Cell 2 3 35 2 3" xfId="19244" xr:uid="{00000000-0005-0000-0000-000009370000}"/>
    <cellStyle name="Input Cell 2 3 35 2 4" xfId="19245" xr:uid="{00000000-0005-0000-0000-00000A370000}"/>
    <cellStyle name="Input Cell 2 3 35 3" xfId="19246" xr:uid="{00000000-0005-0000-0000-00000B370000}"/>
    <cellStyle name="Input Cell 2 3 35 4" xfId="19247" xr:uid="{00000000-0005-0000-0000-00000C370000}"/>
    <cellStyle name="Input Cell 2 3 35 5" xfId="19248" xr:uid="{00000000-0005-0000-0000-00000D370000}"/>
    <cellStyle name="Input Cell 2 3 36" xfId="2119" xr:uid="{00000000-0005-0000-0000-00000E370000}"/>
    <cellStyle name="Input Cell 2 3 36 2" xfId="19249" xr:uid="{00000000-0005-0000-0000-00000F370000}"/>
    <cellStyle name="Input Cell 2 3 36 2 2" xfId="19250" xr:uid="{00000000-0005-0000-0000-000010370000}"/>
    <cellStyle name="Input Cell 2 3 36 2 3" xfId="19251" xr:uid="{00000000-0005-0000-0000-000011370000}"/>
    <cellStyle name="Input Cell 2 3 36 2 4" xfId="19252" xr:uid="{00000000-0005-0000-0000-000012370000}"/>
    <cellStyle name="Input Cell 2 3 36 3" xfId="19253" xr:uid="{00000000-0005-0000-0000-000013370000}"/>
    <cellStyle name="Input Cell 2 3 36 4" xfId="19254" xr:uid="{00000000-0005-0000-0000-000014370000}"/>
    <cellStyle name="Input Cell 2 3 36 5" xfId="19255" xr:uid="{00000000-0005-0000-0000-000015370000}"/>
    <cellStyle name="Input Cell 2 3 37" xfId="2120" xr:uid="{00000000-0005-0000-0000-000016370000}"/>
    <cellStyle name="Input Cell 2 3 37 2" xfId="19256" xr:uid="{00000000-0005-0000-0000-000017370000}"/>
    <cellStyle name="Input Cell 2 3 37 2 2" xfId="19257" xr:uid="{00000000-0005-0000-0000-000018370000}"/>
    <cellStyle name="Input Cell 2 3 37 2 3" xfId="19258" xr:uid="{00000000-0005-0000-0000-000019370000}"/>
    <cellStyle name="Input Cell 2 3 37 2 4" xfId="19259" xr:uid="{00000000-0005-0000-0000-00001A370000}"/>
    <cellStyle name="Input Cell 2 3 37 3" xfId="19260" xr:uid="{00000000-0005-0000-0000-00001B370000}"/>
    <cellStyle name="Input Cell 2 3 37 4" xfId="19261" xr:uid="{00000000-0005-0000-0000-00001C370000}"/>
    <cellStyle name="Input Cell 2 3 37 5" xfId="19262" xr:uid="{00000000-0005-0000-0000-00001D370000}"/>
    <cellStyle name="Input Cell 2 3 38" xfId="2121" xr:uid="{00000000-0005-0000-0000-00001E370000}"/>
    <cellStyle name="Input Cell 2 3 38 2" xfId="19263" xr:uid="{00000000-0005-0000-0000-00001F370000}"/>
    <cellStyle name="Input Cell 2 3 38 2 2" xfId="19264" xr:uid="{00000000-0005-0000-0000-000020370000}"/>
    <cellStyle name="Input Cell 2 3 38 2 3" xfId="19265" xr:uid="{00000000-0005-0000-0000-000021370000}"/>
    <cellStyle name="Input Cell 2 3 38 2 4" xfId="19266" xr:uid="{00000000-0005-0000-0000-000022370000}"/>
    <cellStyle name="Input Cell 2 3 38 3" xfId="19267" xr:uid="{00000000-0005-0000-0000-000023370000}"/>
    <cellStyle name="Input Cell 2 3 38 4" xfId="19268" xr:uid="{00000000-0005-0000-0000-000024370000}"/>
    <cellStyle name="Input Cell 2 3 38 5" xfId="19269" xr:uid="{00000000-0005-0000-0000-000025370000}"/>
    <cellStyle name="Input Cell 2 3 39" xfId="2122" xr:uid="{00000000-0005-0000-0000-000026370000}"/>
    <cellStyle name="Input Cell 2 3 39 2" xfId="19270" xr:uid="{00000000-0005-0000-0000-000027370000}"/>
    <cellStyle name="Input Cell 2 3 39 2 2" xfId="19271" xr:uid="{00000000-0005-0000-0000-000028370000}"/>
    <cellStyle name="Input Cell 2 3 39 2 3" xfId="19272" xr:uid="{00000000-0005-0000-0000-000029370000}"/>
    <cellStyle name="Input Cell 2 3 39 2 4" xfId="19273" xr:uid="{00000000-0005-0000-0000-00002A370000}"/>
    <cellStyle name="Input Cell 2 3 39 3" xfId="19274" xr:uid="{00000000-0005-0000-0000-00002B370000}"/>
    <cellStyle name="Input Cell 2 3 39 4" xfId="19275" xr:uid="{00000000-0005-0000-0000-00002C370000}"/>
    <cellStyle name="Input Cell 2 3 39 5" xfId="19276" xr:uid="{00000000-0005-0000-0000-00002D370000}"/>
    <cellStyle name="Input Cell 2 3 4" xfId="2123" xr:uid="{00000000-0005-0000-0000-00002E370000}"/>
    <cellStyle name="Input Cell 2 3 4 2" xfId="19277" xr:uid="{00000000-0005-0000-0000-00002F370000}"/>
    <cellStyle name="Input Cell 2 3 4 2 2" xfId="19278" xr:uid="{00000000-0005-0000-0000-000030370000}"/>
    <cellStyle name="Input Cell 2 3 4 2 3" xfId="19279" xr:uid="{00000000-0005-0000-0000-000031370000}"/>
    <cellStyle name="Input Cell 2 3 4 2 4" xfId="19280" xr:uid="{00000000-0005-0000-0000-000032370000}"/>
    <cellStyle name="Input Cell 2 3 4 3" xfId="19281" xr:uid="{00000000-0005-0000-0000-000033370000}"/>
    <cellStyle name="Input Cell 2 3 4 4" xfId="19282" xr:uid="{00000000-0005-0000-0000-000034370000}"/>
    <cellStyle name="Input Cell 2 3 4 5" xfId="19283" xr:uid="{00000000-0005-0000-0000-000035370000}"/>
    <cellStyle name="Input Cell 2 3 40" xfId="2124" xr:uid="{00000000-0005-0000-0000-000036370000}"/>
    <cellStyle name="Input Cell 2 3 40 2" xfId="19284" xr:uid="{00000000-0005-0000-0000-000037370000}"/>
    <cellStyle name="Input Cell 2 3 40 2 2" xfId="19285" xr:uid="{00000000-0005-0000-0000-000038370000}"/>
    <cellStyle name="Input Cell 2 3 40 2 3" xfId="19286" xr:uid="{00000000-0005-0000-0000-000039370000}"/>
    <cellStyle name="Input Cell 2 3 40 2 4" xfId="19287" xr:uid="{00000000-0005-0000-0000-00003A370000}"/>
    <cellStyle name="Input Cell 2 3 40 3" xfId="19288" xr:uid="{00000000-0005-0000-0000-00003B370000}"/>
    <cellStyle name="Input Cell 2 3 40 4" xfId="19289" xr:uid="{00000000-0005-0000-0000-00003C370000}"/>
    <cellStyle name="Input Cell 2 3 40 5" xfId="19290" xr:uid="{00000000-0005-0000-0000-00003D370000}"/>
    <cellStyle name="Input Cell 2 3 41" xfId="2125" xr:uid="{00000000-0005-0000-0000-00003E370000}"/>
    <cellStyle name="Input Cell 2 3 41 2" xfId="19291" xr:uid="{00000000-0005-0000-0000-00003F370000}"/>
    <cellStyle name="Input Cell 2 3 41 2 2" xfId="19292" xr:uid="{00000000-0005-0000-0000-000040370000}"/>
    <cellStyle name="Input Cell 2 3 41 2 3" xfId="19293" xr:uid="{00000000-0005-0000-0000-000041370000}"/>
    <cellStyle name="Input Cell 2 3 41 2 4" xfId="19294" xr:uid="{00000000-0005-0000-0000-000042370000}"/>
    <cellStyle name="Input Cell 2 3 41 3" xfId="19295" xr:uid="{00000000-0005-0000-0000-000043370000}"/>
    <cellStyle name="Input Cell 2 3 41 4" xfId="19296" xr:uid="{00000000-0005-0000-0000-000044370000}"/>
    <cellStyle name="Input Cell 2 3 41 5" xfId="19297" xr:uid="{00000000-0005-0000-0000-000045370000}"/>
    <cellStyle name="Input Cell 2 3 42" xfId="2126" xr:uid="{00000000-0005-0000-0000-000046370000}"/>
    <cellStyle name="Input Cell 2 3 42 2" xfId="19298" xr:uid="{00000000-0005-0000-0000-000047370000}"/>
    <cellStyle name="Input Cell 2 3 42 2 2" xfId="19299" xr:uid="{00000000-0005-0000-0000-000048370000}"/>
    <cellStyle name="Input Cell 2 3 42 2 3" xfId="19300" xr:uid="{00000000-0005-0000-0000-000049370000}"/>
    <cellStyle name="Input Cell 2 3 42 2 4" xfId="19301" xr:uid="{00000000-0005-0000-0000-00004A370000}"/>
    <cellStyle name="Input Cell 2 3 42 3" xfId="19302" xr:uid="{00000000-0005-0000-0000-00004B370000}"/>
    <cellStyle name="Input Cell 2 3 42 4" xfId="19303" xr:uid="{00000000-0005-0000-0000-00004C370000}"/>
    <cellStyle name="Input Cell 2 3 42 5" xfId="19304" xr:uid="{00000000-0005-0000-0000-00004D370000}"/>
    <cellStyle name="Input Cell 2 3 43" xfId="2127" xr:uid="{00000000-0005-0000-0000-00004E370000}"/>
    <cellStyle name="Input Cell 2 3 43 2" xfId="19305" xr:uid="{00000000-0005-0000-0000-00004F370000}"/>
    <cellStyle name="Input Cell 2 3 43 2 2" xfId="19306" xr:uid="{00000000-0005-0000-0000-000050370000}"/>
    <cellStyle name="Input Cell 2 3 43 2 3" xfId="19307" xr:uid="{00000000-0005-0000-0000-000051370000}"/>
    <cellStyle name="Input Cell 2 3 43 2 4" xfId="19308" xr:uid="{00000000-0005-0000-0000-000052370000}"/>
    <cellStyle name="Input Cell 2 3 43 3" xfId="19309" xr:uid="{00000000-0005-0000-0000-000053370000}"/>
    <cellStyle name="Input Cell 2 3 43 4" xfId="19310" xr:uid="{00000000-0005-0000-0000-000054370000}"/>
    <cellStyle name="Input Cell 2 3 43 5" xfId="19311" xr:uid="{00000000-0005-0000-0000-000055370000}"/>
    <cellStyle name="Input Cell 2 3 44" xfId="2128" xr:uid="{00000000-0005-0000-0000-000056370000}"/>
    <cellStyle name="Input Cell 2 3 44 2" xfId="19312" xr:uid="{00000000-0005-0000-0000-000057370000}"/>
    <cellStyle name="Input Cell 2 3 44 2 2" xfId="19313" xr:uid="{00000000-0005-0000-0000-000058370000}"/>
    <cellStyle name="Input Cell 2 3 44 2 3" xfId="19314" xr:uid="{00000000-0005-0000-0000-000059370000}"/>
    <cellStyle name="Input Cell 2 3 44 2 4" xfId="19315" xr:uid="{00000000-0005-0000-0000-00005A370000}"/>
    <cellStyle name="Input Cell 2 3 44 3" xfId="19316" xr:uid="{00000000-0005-0000-0000-00005B370000}"/>
    <cellStyle name="Input Cell 2 3 44 4" xfId="19317" xr:uid="{00000000-0005-0000-0000-00005C370000}"/>
    <cellStyle name="Input Cell 2 3 44 5" xfId="19318" xr:uid="{00000000-0005-0000-0000-00005D370000}"/>
    <cellStyle name="Input Cell 2 3 45" xfId="2129" xr:uid="{00000000-0005-0000-0000-00005E370000}"/>
    <cellStyle name="Input Cell 2 3 45 2" xfId="19319" xr:uid="{00000000-0005-0000-0000-00005F370000}"/>
    <cellStyle name="Input Cell 2 3 45 2 2" xfId="19320" xr:uid="{00000000-0005-0000-0000-000060370000}"/>
    <cellStyle name="Input Cell 2 3 45 2 3" xfId="19321" xr:uid="{00000000-0005-0000-0000-000061370000}"/>
    <cellStyle name="Input Cell 2 3 45 2 4" xfId="19322" xr:uid="{00000000-0005-0000-0000-000062370000}"/>
    <cellStyle name="Input Cell 2 3 45 3" xfId="19323" xr:uid="{00000000-0005-0000-0000-000063370000}"/>
    <cellStyle name="Input Cell 2 3 45 4" xfId="19324" xr:uid="{00000000-0005-0000-0000-000064370000}"/>
    <cellStyle name="Input Cell 2 3 45 5" xfId="19325" xr:uid="{00000000-0005-0000-0000-000065370000}"/>
    <cellStyle name="Input Cell 2 3 46" xfId="19326" xr:uid="{00000000-0005-0000-0000-000066370000}"/>
    <cellStyle name="Input Cell 2 3 46 2" xfId="19327" xr:uid="{00000000-0005-0000-0000-000067370000}"/>
    <cellStyle name="Input Cell 2 3 46 3" xfId="19328" xr:uid="{00000000-0005-0000-0000-000068370000}"/>
    <cellStyle name="Input Cell 2 3 46 4" xfId="19329" xr:uid="{00000000-0005-0000-0000-000069370000}"/>
    <cellStyle name="Input Cell 2 3 47" xfId="19330" xr:uid="{00000000-0005-0000-0000-00006A370000}"/>
    <cellStyle name="Input Cell 2 3 48" xfId="19331" xr:uid="{00000000-0005-0000-0000-00006B370000}"/>
    <cellStyle name="Input Cell 2 3 49" xfId="19332" xr:uid="{00000000-0005-0000-0000-00006C370000}"/>
    <cellStyle name="Input Cell 2 3 5" xfId="2130" xr:uid="{00000000-0005-0000-0000-00006D370000}"/>
    <cellStyle name="Input Cell 2 3 5 2" xfId="19333" xr:uid="{00000000-0005-0000-0000-00006E370000}"/>
    <cellStyle name="Input Cell 2 3 5 2 2" xfId="19334" xr:uid="{00000000-0005-0000-0000-00006F370000}"/>
    <cellStyle name="Input Cell 2 3 5 2 3" xfId="19335" xr:uid="{00000000-0005-0000-0000-000070370000}"/>
    <cellStyle name="Input Cell 2 3 5 2 4" xfId="19336" xr:uid="{00000000-0005-0000-0000-000071370000}"/>
    <cellStyle name="Input Cell 2 3 5 3" xfId="19337" xr:uid="{00000000-0005-0000-0000-000072370000}"/>
    <cellStyle name="Input Cell 2 3 5 4" xfId="19338" xr:uid="{00000000-0005-0000-0000-000073370000}"/>
    <cellStyle name="Input Cell 2 3 5 5" xfId="19339" xr:uid="{00000000-0005-0000-0000-000074370000}"/>
    <cellStyle name="Input Cell 2 3 6" xfId="2131" xr:uid="{00000000-0005-0000-0000-000075370000}"/>
    <cellStyle name="Input Cell 2 3 6 2" xfId="19340" xr:uid="{00000000-0005-0000-0000-000076370000}"/>
    <cellStyle name="Input Cell 2 3 6 2 2" xfId="19341" xr:uid="{00000000-0005-0000-0000-000077370000}"/>
    <cellStyle name="Input Cell 2 3 6 2 3" xfId="19342" xr:uid="{00000000-0005-0000-0000-000078370000}"/>
    <cellStyle name="Input Cell 2 3 6 2 4" xfId="19343" xr:uid="{00000000-0005-0000-0000-000079370000}"/>
    <cellStyle name="Input Cell 2 3 6 3" xfId="19344" xr:uid="{00000000-0005-0000-0000-00007A370000}"/>
    <cellStyle name="Input Cell 2 3 6 4" xfId="19345" xr:uid="{00000000-0005-0000-0000-00007B370000}"/>
    <cellStyle name="Input Cell 2 3 6 5" xfId="19346" xr:uid="{00000000-0005-0000-0000-00007C370000}"/>
    <cellStyle name="Input Cell 2 3 7" xfId="2132" xr:uid="{00000000-0005-0000-0000-00007D370000}"/>
    <cellStyle name="Input Cell 2 3 7 2" xfId="19347" xr:uid="{00000000-0005-0000-0000-00007E370000}"/>
    <cellStyle name="Input Cell 2 3 7 2 2" xfId="19348" xr:uid="{00000000-0005-0000-0000-00007F370000}"/>
    <cellStyle name="Input Cell 2 3 7 2 3" xfId="19349" xr:uid="{00000000-0005-0000-0000-000080370000}"/>
    <cellStyle name="Input Cell 2 3 7 2 4" xfId="19350" xr:uid="{00000000-0005-0000-0000-000081370000}"/>
    <cellStyle name="Input Cell 2 3 7 3" xfId="19351" xr:uid="{00000000-0005-0000-0000-000082370000}"/>
    <cellStyle name="Input Cell 2 3 7 4" xfId="19352" xr:uid="{00000000-0005-0000-0000-000083370000}"/>
    <cellStyle name="Input Cell 2 3 7 5" xfId="19353" xr:uid="{00000000-0005-0000-0000-000084370000}"/>
    <cellStyle name="Input Cell 2 3 8" xfId="2133" xr:uid="{00000000-0005-0000-0000-000085370000}"/>
    <cellStyle name="Input Cell 2 3 8 2" xfId="19354" xr:uid="{00000000-0005-0000-0000-000086370000}"/>
    <cellStyle name="Input Cell 2 3 8 2 2" xfId="19355" xr:uid="{00000000-0005-0000-0000-000087370000}"/>
    <cellStyle name="Input Cell 2 3 8 2 3" xfId="19356" xr:uid="{00000000-0005-0000-0000-000088370000}"/>
    <cellStyle name="Input Cell 2 3 8 2 4" xfId="19357" xr:uid="{00000000-0005-0000-0000-000089370000}"/>
    <cellStyle name="Input Cell 2 3 8 3" xfId="19358" xr:uid="{00000000-0005-0000-0000-00008A370000}"/>
    <cellStyle name="Input Cell 2 3 8 4" xfId="19359" xr:uid="{00000000-0005-0000-0000-00008B370000}"/>
    <cellStyle name="Input Cell 2 3 8 5" xfId="19360" xr:uid="{00000000-0005-0000-0000-00008C370000}"/>
    <cellStyle name="Input Cell 2 3 9" xfId="2134" xr:uid="{00000000-0005-0000-0000-00008D370000}"/>
    <cellStyle name="Input Cell 2 3 9 2" xfId="19361" xr:uid="{00000000-0005-0000-0000-00008E370000}"/>
    <cellStyle name="Input Cell 2 3 9 2 2" xfId="19362" xr:uid="{00000000-0005-0000-0000-00008F370000}"/>
    <cellStyle name="Input Cell 2 3 9 2 3" xfId="19363" xr:uid="{00000000-0005-0000-0000-000090370000}"/>
    <cellStyle name="Input Cell 2 3 9 2 4" xfId="19364" xr:uid="{00000000-0005-0000-0000-000091370000}"/>
    <cellStyle name="Input Cell 2 3 9 3" xfId="19365" xr:uid="{00000000-0005-0000-0000-000092370000}"/>
    <cellStyle name="Input Cell 2 3 9 4" xfId="19366" xr:uid="{00000000-0005-0000-0000-000093370000}"/>
    <cellStyle name="Input Cell 2 3 9 5" xfId="19367" xr:uid="{00000000-0005-0000-0000-000094370000}"/>
    <cellStyle name="Input Cell 2 4" xfId="2135" xr:uid="{00000000-0005-0000-0000-000095370000}"/>
    <cellStyle name="Input Cell 2 4 10" xfId="2136" xr:uid="{00000000-0005-0000-0000-000096370000}"/>
    <cellStyle name="Input Cell 2 4 10 2" xfId="19368" xr:uid="{00000000-0005-0000-0000-000097370000}"/>
    <cellStyle name="Input Cell 2 4 10 2 2" xfId="19369" xr:uid="{00000000-0005-0000-0000-000098370000}"/>
    <cellStyle name="Input Cell 2 4 10 2 3" xfId="19370" xr:uid="{00000000-0005-0000-0000-000099370000}"/>
    <cellStyle name="Input Cell 2 4 10 2 4" xfId="19371" xr:uid="{00000000-0005-0000-0000-00009A370000}"/>
    <cellStyle name="Input Cell 2 4 10 3" xfId="19372" xr:uid="{00000000-0005-0000-0000-00009B370000}"/>
    <cellStyle name="Input Cell 2 4 10 4" xfId="19373" xr:uid="{00000000-0005-0000-0000-00009C370000}"/>
    <cellStyle name="Input Cell 2 4 10 5" xfId="19374" xr:uid="{00000000-0005-0000-0000-00009D370000}"/>
    <cellStyle name="Input Cell 2 4 11" xfId="2137" xr:uid="{00000000-0005-0000-0000-00009E370000}"/>
    <cellStyle name="Input Cell 2 4 11 2" xfId="19375" xr:uid="{00000000-0005-0000-0000-00009F370000}"/>
    <cellStyle name="Input Cell 2 4 11 2 2" xfId="19376" xr:uid="{00000000-0005-0000-0000-0000A0370000}"/>
    <cellStyle name="Input Cell 2 4 11 2 3" xfId="19377" xr:uid="{00000000-0005-0000-0000-0000A1370000}"/>
    <cellStyle name="Input Cell 2 4 11 2 4" xfId="19378" xr:uid="{00000000-0005-0000-0000-0000A2370000}"/>
    <cellStyle name="Input Cell 2 4 11 3" xfId="19379" xr:uid="{00000000-0005-0000-0000-0000A3370000}"/>
    <cellStyle name="Input Cell 2 4 11 4" xfId="19380" xr:uid="{00000000-0005-0000-0000-0000A4370000}"/>
    <cellStyle name="Input Cell 2 4 11 5" xfId="19381" xr:uid="{00000000-0005-0000-0000-0000A5370000}"/>
    <cellStyle name="Input Cell 2 4 12" xfId="2138" xr:uid="{00000000-0005-0000-0000-0000A6370000}"/>
    <cellStyle name="Input Cell 2 4 12 2" xfId="19382" xr:uid="{00000000-0005-0000-0000-0000A7370000}"/>
    <cellStyle name="Input Cell 2 4 12 2 2" xfId="19383" xr:uid="{00000000-0005-0000-0000-0000A8370000}"/>
    <cellStyle name="Input Cell 2 4 12 2 3" xfId="19384" xr:uid="{00000000-0005-0000-0000-0000A9370000}"/>
    <cellStyle name="Input Cell 2 4 12 2 4" xfId="19385" xr:uid="{00000000-0005-0000-0000-0000AA370000}"/>
    <cellStyle name="Input Cell 2 4 12 3" xfId="19386" xr:uid="{00000000-0005-0000-0000-0000AB370000}"/>
    <cellStyle name="Input Cell 2 4 12 4" xfId="19387" xr:uid="{00000000-0005-0000-0000-0000AC370000}"/>
    <cellStyle name="Input Cell 2 4 12 5" xfId="19388" xr:uid="{00000000-0005-0000-0000-0000AD370000}"/>
    <cellStyle name="Input Cell 2 4 13" xfId="2139" xr:uid="{00000000-0005-0000-0000-0000AE370000}"/>
    <cellStyle name="Input Cell 2 4 13 2" xfId="19389" xr:uid="{00000000-0005-0000-0000-0000AF370000}"/>
    <cellStyle name="Input Cell 2 4 13 2 2" xfId="19390" xr:uid="{00000000-0005-0000-0000-0000B0370000}"/>
    <cellStyle name="Input Cell 2 4 13 2 3" xfId="19391" xr:uid="{00000000-0005-0000-0000-0000B1370000}"/>
    <cellStyle name="Input Cell 2 4 13 2 4" xfId="19392" xr:uid="{00000000-0005-0000-0000-0000B2370000}"/>
    <cellStyle name="Input Cell 2 4 13 3" xfId="19393" xr:uid="{00000000-0005-0000-0000-0000B3370000}"/>
    <cellStyle name="Input Cell 2 4 13 4" xfId="19394" xr:uid="{00000000-0005-0000-0000-0000B4370000}"/>
    <cellStyle name="Input Cell 2 4 13 5" xfId="19395" xr:uid="{00000000-0005-0000-0000-0000B5370000}"/>
    <cellStyle name="Input Cell 2 4 14" xfId="2140" xr:uid="{00000000-0005-0000-0000-0000B6370000}"/>
    <cellStyle name="Input Cell 2 4 14 2" xfId="19396" xr:uid="{00000000-0005-0000-0000-0000B7370000}"/>
    <cellStyle name="Input Cell 2 4 14 2 2" xfId="19397" xr:uid="{00000000-0005-0000-0000-0000B8370000}"/>
    <cellStyle name="Input Cell 2 4 14 2 3" xfId="19398" xr:uid="{00000000-0005-0000-0000-0000B9370000}"/>
    <cellStyle name="Input Cell 2 4 14 2 4" xfId="19399" xr:uid="{00000000-0005-0000-0000-0000BA370000}"/>
    <cellStyle name="Input Cell 2 4 14 3" xfId="19400" xr:uid="{00000000-0005-0000-0000-0000BB370000}"/>
    <cellStyle name="Input Cell 2 4 14 4" xfId="19401" xr:uid="{00000000-0005-0000-0000-0000BC370000}"/>
    <cellStyle name="Input Cell 2 4 14 5" xfId="19402" xr:uid="{00000000-0005-0000-0000-0000BD370000}"/>
    <cellStyle name="Input Cell 2 4 15" xfId="2141" xr:uid="{00000000-0005-0000-0000-0000BE370000}"/>
    <cellStyle name="Input Cell 2 4 15 2" xfId="19403" xr:uid="{00000000-0005-0000-0000-0000BF370000}"/>
    <cellStyle name="Input Cell 2 4 15 2 2" xfId="19404" xr:uid="{00000000-0005-0000-0000-0000C0370000}"/>
    <cellStyle name="Input Cell 2 4 15 2 3" xfId="19405" xr:uid="{00000000-0005-0000-0000-0000C1370000}"/>
    <cellStyle name="Input Cell 2 4 15 2 4" xfId="19406" xr:uid="{00000000-0005-0000-0000-0000C2370000}"/>
    <cellStyle name="Input Cell 2 4 15 3" xfId="19407" xr:uid="{00000000-0005-0000-0000-0000C3370000}"/>
    <cellStyle name="Input Cell 2 4 15 4" xfId="19408" xr:uid="{00000000-0005-0000-0000-0000C4370000}"/>
    <cellStyle name="Input Cell 2 4 15 5" xfId="19409" xr:uid="{00000000-0005-0000-0000-0000C5370000}"/>
    <cellStyle name="Input Cell 2 4 16" xfId="2142" xr:uid="{00000000-0005-0000-0000-0000C6370000}"/>
    <cellStyle name="Input Cell 2 4 16 2" xfId="19410" xr:uid="{00000000-0005-0000-0000-0000C7370000}"/>
    <cellStyle name="Input Cell 2 4 16 2 2" xfId="19411" xr:uid="{00000000-0005-0000-0000-0000C8370000}"/>
    <cellStyle name="Input Cell 2 4 16 2 3" xfId="19412" xr:uid="{00000000-0005-0000-0000-0000C9370000}"/>
    <cellStyle name="Input Cell 2 4 16 2 4" xfId="19413" xr:uid="{00000000-0005-0000-0000-0000CA370000}"/>
    <cellStyle name="Input Cell 2 4 16 3" xfId="19414" xr:uid="{00000000-0005-0000-0000-0000CB370000}"/>
    <cellStyle name="Input Cell 2 4 16 4" xfId="19415" xr:uid="{00000000-0005-0000-0000-0000CC370000}"/>
    <cellStyle name="Input Cell 2 4 16 5" xfId="19416" xr:uid="{00000000-0005-0000-0000-0000CD370000}"/>
    <cellStyle name="Input Cell 2 4 17" xfId="2143" xr:uid="{00000000-0005-0000-0000-0000CE370000}"/>
    <cellStyle name="Input Cell 2 4 17 2" xfId="19417" xr:uid="{00000000-0005-0000-0000-0000CF370000}"/>
    <cellStyle name="Input Cell 2 4 17 2 2" xfId="19418" xr:uid="{00000000-0005-0000-0000-0000D0370000}"/>
    <cellStyle name="Input Cell 2 4 17 2 3" xfId="19419" xr:uid="{00000000-0005-0000-0000-0000D1370000}"/>
    <cellStyle name="Input Cell 2 4 17 2 4" xfId="19420" xr:uid="{00000000-0005-0000-0000-0000D2370000}"/>
    <cellStyle name="Input Cell 2 4 17 3" xfId="19421" xr:uid="{00000000-0005-0000-0000-0000D3370000}"/>
    <cellStyle name="Input Cell 2 4 17 4" xfId="19422" xr:uid="{00000000-0005-0000-0000-0000D4370000}"/>
    <cellStyle name="Input Cell 2 4 17 5" xfId="19423" xr:uid="{00000000-0005-0000-0000-0000D5370000}"/>
    <cellStyle name="Input Cell 2 4 18" xfId="2144" xr:uid="{00000000-0005-0000-0000-0000D6370000}"/>
    <cellStyle name="Input Cell 2 4 18 2" xfId="19424" xr:uid="{00000000-0005-0000-0000-0000D7370000}"/>
    <cellStyle name="Input Cell 2 4 18 2 2" xfId="19425" xr:uid="{00000000-0005-0000-0000-0000D8370000}"/>
    <cellStyle name="Input Cell 2 4 18 2 3" xfId="19426" xr:uid="{00000000-0005-0000-0000-0000D9370000}"/>
    <cellStyle name="Input Cell 2 4 18 2 4" xfId="19427" xr:uid="{00000000-0005-0000-0000-0000DA370000}"/>
    <cellStyle name="Input Cell 2 4 18 3" xfId="19428" xr:uid="{00000000-0005-0000-0000-0000DB370000}"/>
    <cellStyle name="Input Cell 2 4 18 4" xfId="19429" xr:uid="{00000000-0005-0000-0000-0000DC370000}"/>
    <cellStyle name="Input Cell 2 4 18 5" xfId="19430" xr:uid="{00000000-0005-0000-0000-0000DD370000}"/>
    <cellStyle name="Input Cell 2 4 19" xfId="2145" xr:uid="{00000000-0005-0000-0000-0000DE370000}"/>
    <cellStyle name="Input Cell 2 4 19 2" xfId="19431" xr:uid="{00000000-0005-0000-0000-0000DF370000}"/>
    <cellStyle name="Input Cell 2 4 19 2 2" xfId="19432" xr:uid="{00000000-0005-0000-0000-0000E0370000}"/>
    <cellStyle name="Input Cell 2 4 19 2 3" xfId="19433" xr:uid="{00000000-0005-0000-0000-0000E1370000}"/>
    <cellStyle name="Input Cell 2 4 19 2 4" xfId="19434" xr:uid="{00000000-0005-0000-0000-0000E2370000}"/>
    <cellStyle name="Input Cell 2 4 19 3" xfId="19435" xr:uid="{00000000-0005-0000-0000-0000E3370000}"/>
    <cellStyle name="Input Cell 2 4 19 4" xfId="19436" xr:uid="{00000000-0005-0000-0000-0000E4370000}"/>
    <cellStyle name="Input Cell 2 4 19 5" xfId="19437" xr:uid="{00000000-0005-0000-0000-0000E5370000}"/>
    <cellStyle name="Input Cell 2 4 2" xfId="2146" xr:uid="{00000000-0005-0000-0000-0000E6370000}"/>
    <cellStyle name="Input Cell 2 4 2 10" xfId="2147" xr:uid="{00000000-0005-0000-0000-0000E7370000}"/>
    <cellStyle name="Input Cell 2 4 2 10 2" xfId="19438" xr:uid="{00000000-0005-0000-0000-0000E8370000}"/>
    <cellStyle name="Input Cell 2 4 2 10 2 2" xfId="19439" xr:uid="{00000000-0005-0000-0000-0000E9370000}"/>
    <cellStyle name="Input Cell 2 4 2 10 2 3" xfId="19440" xr:uid="{00000000-0005-0000-0000-0000EA370000}"/>
    <cellStyle name="Input Cell 2 4 2 10 2 4" xfId="19441" xr:uid="{00000000-0005-0000-0000-0000EB370000}"/>
    <cellStyle name="Input Cell 2 4 2 10 3" xfId="19442" xr:uid="{00000000-0005-0000-0000-0000EC370000}"/>
    <cellStyle name="Input Cell 2 4 2 10 4" xfId="19443" xr:uid="{00000000-0005-0000-0000-0000ED370000}"/>
    <cellStyle name="Input Cell 2 4 2 10 5" xfId="19444" xr:uid="{00000000-0005-0000-0000-0000EE370000}"/>
    <cellStyle name="Input Cell 2 4 2 11" xfId="2148" xr:uid="{00000000-0005-0000-0000-0000EF370000}"/>
    <cellStyle name="Input Cell 2 4 2 11 2" xfId="19445" xr:uid="{00000000-0005-0000-0000-0000F0370000}"/>
    <cellStyle name="Input Cell 2 4 2 11 2 2" xfId="19446" xr:uid="{00000000-0005-0000-0000-0000F1370000}"/>
    <cellStyle name="Input Cell 2 4 2 11 2 3" xfId="19447" xr:uid="{00000000-0005-0000-0000-0000F2370000}"/>
    <cellStyle name="Input Cell 2 4 2 11 2 4" xfId="19448" xr:uid="{00000000-0005-0000-0000-0000F3370000}"/>
    <cellStyle name="Input Cell 2 4 2 11 3" xfId="19449" xr:uid="{00000000-0005-0000-0000-0000F4370000}"/>
    <cellStyle name="Input Cell 2 4 2 11 4" xfId="19450" xr:uid="{00000000-0005-0000-0000-0000F5370000}"/>
    <cellStyle name="Input Cell 2 4 2 11 5" xfId="19451" xr:uid="{00000000-0005-0000-0000-0000F6370000}"/>
    <cellStyle name="Input Cell 2 4 2 12" xfId="2149" xr:uid="{00000000-0005-0000-0000-0000F7370000}"/>
    <cellStyle name="Input Cell 2 4 2 12 2" xfId="19452" xr:uid="{00000000-0005-0000-0000-0000F8370000}"/>
    <cellStyle name="Input Cell 2 4 2 12 2 2" xfId="19453" xr:uid="{00000000-0005-0000-0000-0000F9370000}"/>
    <cellStyle name="Input Cell 2 4 2 12 2 3" xfId="19454" xr:uid="{00000000-0005-0000-0000-0000FA370000}"/>
    <cellStyle name="Input Cell 2 4 2 12 2 4" xfId="19455" xr:uid="{00000000-0005-0000-0000-0000FB370000}"/>
    <cellStyle name="Input Cell 2 4 2 12 3" xfId="19456" xr:uid="{00000000-0005-0000-0000-0000FC370000}"/>
    <cellStyle name="Input Cell 2 4 2 12 4" xfId="19457" xr:uid="{00000000-0005-0000-0000-0000FD370000}"/>
    <cellStyle name="Input Cell 2 4 2 12 5" xfId="19458" xr:uid="{00000000-0005-0000-0000-0000FE370000}"/>
    <cellStyle name="Input Cell 2 4 2 13" xfId="2150" xr:uid="{00000000-0005-0000-0000-0000FF370000}"/>
    <cellStyle name="Input Cell 2 4 2 13 2" xfId="19459" xr:uid="{00000000-0005-0000-0000-000000380000}"/>
    <cellStyle name="Input Cell 2 4 2 13 2 2" xfId="19460" xr:uid="{00000000-0005-0000-0000-000001380000}"/>
    <cellStyle name="Input Cell 2 4 2 13 2 3" xfId="19461" xr:uid="{00000000-0005-0000-0000-000002380000}"/>
    <cellStyle name="Input Cell 2 4 2 13 2 4" xfId="19462" xr:uid="{00000000-0005-0000-0000-000003380000}"/>
    <cellStyle name="Input Cell 2 4 2 13 3" xfId="19463" xr:uid="{00000000-0005-0000-0000-000004380000}"/>
    <cellStyle name="Input Cell 2 4 2 13 4" xfId="19464" xr:uid="{00000000-0005-0000-0000-000005380000}"/>
    <cellStyle name="Input Cell 2 4 2 13 5" xfId="19465" xr:uid="{00000000-0005-0000-0000-000006380000}"/>
    <cellStyle name="Input Cell 2 4 2 14" xfId="2151" xr:uid="{00000000-0005-0000-0000-000007380000}"/>
    <cellStyle name="Input Cell 2 4 2 14 2" xfId="19466" xr:uid="{00000000-0005-0000-0000-000008380000}"/>
    <cellStyle name="Input Cell 2 4 2 14 2 2" xfId="19467" xr:uid="{00000000-0005-0000-0000-000009380000}"/>
    <cellStyle name="Input Cell 2 4 2 14 2 3" xfId="19468" xr:uid="{00000000-0005-0000-0000-00000A380000}"/>
    <cellStyle name="Input Cell 2 4 2 14 2 4" xfId="19469" xr:uid="{00000000-0005-0000-0000-00000B380000}"/>
    <cellStyle name="Input Cell 2 4 2 14 3" xfId="19470" xr:uid="{00000000-0005-0000-0000-00000C380000}"/>
    <cellStyle name="Input Cell 2 4 2 14 4" xfId="19471" xr:uid="{00000000-0005-0000-0000-00000D380000}"/>
    <cellStyle name="Input Cell 2 4 2 14 5" xfId="19472" xr:uid="{00000000-0005-0000-0000-00000E380000}"/>
    <cellStyle name="Input Cell 2 4 2 15" xfId="2152" xr:uid="{00000000-0005-0000-0000-00000F380000}"/>
    <cellStyle name="Input Cell 2 4 2 15 2" xfId="19473" xr:uid="{00000000-0005-0000-0000-000010380000}"/>
    <cellStyle name="Input Cell 2 4 2 15 2 2" xfId="19474" xr:uid="{00000000-0005-0000-0000-000011380000}"/>
    <cellStyle name="Input Cell 2 4 2 15 2 3" xfId="19475" xr:uid="{00000000-0005-0000-0000-000012380000}"/>
    <cellStyle name="Input Cell 2 4 2 15 2 4" xfId="19476" xr:uid="{00000000-0005-0000-0000-000013380000}"/>
    <cellStyle name="Input Cell 2 4 2 15 3" xfId="19477" xr:uid="{00000000-0005-0000-0000-000014380000}"/>
    <cellStyle name="Input Cell 2 4 2 15 4" xfId="19478" xr:uid="{00000000-0005-0000-0000-000015380000}"/>
    <cellStyle name="Input Cell 2 4 2 15 5" xfId="19479" xr:uid="{00000000-0005-0000-0000-000016380000}"/>
    <cellStyle name="Input Cell 2 4 2 16" xfId="2153" xr:uid="{00000000-0005-0000-0000-000017380000}"/>
    <cellStyle name="Input Cell 2 4 2 16 2" xfId="19480" xr:uid="{00000000-0005-0000-0000-000018380000}"/>
    <cellStyle name="Input Cell 2 4 2 16 2 2" xfId="19481" xr:uid="{00000000-0005-0000-0000-000019380000}"/>
    <cellStyle name="Input Cell 2 4 2 16 2 3" xfId="19482" xr:uid="{00000000-0005-0000-0000-00001A380000}"/>
    <cellStyle name="Input Cell 2 4 2 16 2 4" xfId="19483" xr:uid="{00000000-0005-0000-0000-00001B380000}"/>
    <cellStyle name="Input Cell 2 4 2 16 3" xfId="19484" xr:uid="{00000000-0005-0000-0000-00001C380000}"/>
    <cellStyle name="Input Cell 2 4 2 16 4" xfId="19485" xr:uid="{00000000-0005-0000-0000-00001D380000}"/>
    <cellStyle name="Input Cell 2 4 2 16 5" xfId="19486" xr:uid="{00000000-0005-0000-0000-00001E380000}"/>
    <cellStyle name="Input Cell 2 4 2 17" xfId="2154" xr:uid="{00000000-0005-0000-0000-00001F380000}"/>
    <cellStyle name="Input Cell 2 4 2 17 2" xfId="19487" xr:uid="{00000000-0005-0000-0000-000020380000}"/>
    <cellStyle name="Input Cell 2 4 2 17 2 2" xfId="19488" xr:uid="{00000000-0005-0000-0000-000021380000}"/>
    <cellStyle name="Input Cell 2 4 2 17 2 3" xfId="19489" xr:uid="{00000000-0005-0000-0000-000022380000}"/>
    <cellStyle name="Input Cell 2 4 2 17 2 4" xfId="19490" xr:uid="{00000000-0005-0000-0000-000023380000}"/>
    <cellStyle name="Input Cell 2 4 2 17 3" xfId="19491" xr:uid="{00000000-0005-0000-0000-000024380000}"/>
    <cellStyle name="Input Cell 2 4 2 17 4" xfId="19492" xr:uid="{00000000-0005-0000-0000-000025380000}"/>
    <cellStyle name="Input Cell 2 4 2 17 5" xfId="19493" xr:uid="{00000000-0005-0000-0000-000026380000}"/>
    <cellStyle name="Input Cell 2 4 2 18" xfId="2155" xr:uid="{00000000-0005-0000-0000-000027380000}"/>
    <cellStyle name="Input Cell 2 4 2 18 2" xfId="19494" xr:uid="{00000000-0005-0000-0000-000028380000}"/>
    <cellStyle name="Input Cell 2 4 2 18 2 2" xfId="19495" xr:uid="{00000000-0005-0000-0000-000029380000}"/>
    <cellStyle name="Input Cell 2 4 2 18 2 3" xfId="19496" xr:uid="{00000000-0005-0000-0000-00002A380000}"/>
    <cellStyle name="Input Cell 2 4 2 18 2 4" xfId="19497" xr:uid="{00000000-0005-0000-0000-00002B380000}"/>
    <cellStyle name="Input Cell 2 4 2 18 3" xfId="19498" xr:uid="{00000000-0005-0000-0000-00002C380000}"/>
    <cellStyle name="Input Cell 2 4 2 18 4" xfId="19499" xr:uid="{00000000-0005-0000-0000-00002D380000}"/>
    <cellStyle name="Input Cell 2 4 2 18 5" xfId="19500" xr:uid="{00000000-0005-0000-0000-00002E380000}"/>
    <cellStyle name="Input Cell 2 4 2 19" xfId="2156" xr:uid="{00000000-0005-0000-0000-00002F380000}"/>
    <cellStyle name="Input Cell 2 4 2 19 2" xfId="19501" xr:uid="{00000000-0005-0000-0000-000030380000}"/>
    <cellStyle name="Input Cell 2 4 2 19 2 2" xfId="19502" xr:uid="{00000000-0005-0000-0000-000031380000}"/>
    <cellStyle name="Input Cell 2 4 2 19 2 3" xfId="19503" xr:uid="{00000000-0005-0000-0000-000032380000}"/>
    <cellStyle name="Input Cell 2 4 2 19 2 4" xfId="19504" xr:uid="{00000000-0005-0000-0000-000033380000}"/>
    <cellStyle name="Input Cell 2 4 2 19 3" xfId="19505" xr:uid="{00000000-0005-0000-0000-000034380000}"/>
    <cellStyle name="Input Cell 2 4 2 19 4" xfId="19506" xr:uid="{00000000-0005-0000-0000-000035380000}"/>
    <cellStyle name="Input Cell 2 4 2 19 5" xfId="19507" xr:uid="{00000000-0005-0000-0000-000036380000}"/>
    <cellStyle name="Input Cell 2 4 2 2" xfId="2157" xr:uid="{00000000-0005-0000-0000-000037380000}"/>
    <cellStyle name="Input Cell 2 4 2 2 2" xfId="19508" xr:uid="{00000000-0005-0000-0000-000038380000}"/>
    <cellStyle name="Input Cell 2 4 2 2 2 2" xfId="19509" xr:uid="{00000000-0005-0000-0000-000039380000}"/>
    <cellStyle name="Input Cell 2 4 2 2 2 3" xfId="19510" xr:uid="{00000000-0005-0000-0000-00003A380000}"/>
    <cellStyle name="Input Cell 2 4 2 2 2 4" xfId="19511" xr:uid="{00000000-0005-0000-0000-00003B380000}"/>
    <cellStyle name="Input Cell 2 4 2 2 3" xfId="19512" xr:uid="{00000000-0005-0000-0000-00003C380000}"/>
    <cellStyle name="Input Cell 2 4 2 2 4" xfId="19513" xr:uid="{00000000-0005-0000-0000-00003D380000}"/>
    <cellStyle name="Input Cell 2 4 2 2 5" xfId="19514" xr:uid="{00000000-0005-0000-0000-00003E380000}"/>
    <cellStyle name="Input Cell 2 4 2 20" xfId="2158" xr:uid="{00000000-0005-0000-0000-00003F380000}"/>
    <cellStyle name="Input Cell 2 4 2 20 2" xfId="19515" xr:uid="{00000000-0005-0000-0000-000040380000}"/>
    <cellStyle name="Input Cell 2 4 2 20 2 2" xfId="19516" xr:uid="{00000000-0005-0000-0000-000041380000}"/>
    <cellStyle name="Input Cell 2 4 2 20 2 3" xfId="19517" xr:uid="{00000000-0005-0000-0000-000042380000}"/>
    <cellStyle name="Input Cell 2 4 2 20 2 4" xfId="19518" xr:uid="{00000000-0005-0000-0000-000043380000}"/>
    <cellStyle name="Input Cell 2 4 2 20 3" xfId="19519" xr:uid="{00000000-0005-0000-0000-000044380000}"/>
    <cellStyle name="Input Cell 2 4 2 20 4" xfId="19520" xr:uid="{00000000-0005-0000-0000-000045380000}"/>
    <cellStyle name="Input Cell 2 4 2 20 5" xfId="19521" xr:uid="{00000000-0005-0000-0000-000046380000}"/>
    <cellStyle name="Input Cell 2 4 2 21" xfId="2159" xr:uid="{00000000-0005-0000-0000-000047380000}"/>
    <cellStyle name="Input Cell 2 4 2 21 2" xfId="19522" xr:uid="{00000000-0005-0000-0000-000048380000}"/>
    <cellStyle name="Input Cell 2 4 2 21 2 2" xfId="19523" xr:uid="{00000000-0005-0000-0000-000049380000}"/>
    <cellStyle name="Input Cell 2 4 2 21 2 3" xfId="19524" xr:uid="{00000000-0005-0000-0000-00004A380000}"/>
    <cellStyle name="Input Cell 2 4 2 21 2 4" xfId="19525" xr:uid="{00000000-0005-0000-0000-00004B380000}"/>
    <cellStyle name="Input Cell 2 4 2 21 3" xfId="19526" xr:uid="{00000000-0005-0000-0000-00004C380000}"/>
    <cellStyle name="Input Cell 2 4 2 21 4" xfId="19527" xr:uid="{00000000-0005-0000-0000-00004D380000}"/>
    <cellStyle name="Input Cell 2 4 2 21 5" xfId="19528" xr:uid="{00000000-0005-0000-0000-00004E380000}"/>
    <cellStyle name="Input Cell 2 4 2 22" xfId="2160" xr:uid="{00000000-0005-0000-0000-00004F380000}"/>
    <cellStyle name="Input Cell 2 4 2 22 2" xfId="19529" xr:uid="{00000000-0005-0000-0000-000050380000}"/>
    <cellStyle name="Input Cell 2 4 2 22 2 2" xfId="19530" xr:uid="{00000000-0005-0000-0000-000051380000}"/>
    <cellStyle name="Input Cell 2 4 2 22 2 3" xfId="19531" xr:uid="{00000000-0005-0000-0000-000052380000}"/>
    <cellStyle name="Input Cell 2 4 2 22 2 4" xfId="19532" xr:uid="{00000000-0005-0000-0000-000053380000}"/>
    <cellStyle name="Input Cell 2 4 2 22 3" xfId="19533" xr:uid="{00000000-0005-0000-0000-000054380000}"/>
    <cellStyle name="Input Cell 2 4 2 22 4" xfId="19534" xr:uid="{00000000-0005-0000-0000-000055380000}"/>
    <cellStyle name="Input Cell 2 4 2 22 5" xfId="19535" xr:uid="{00000000-0005-0000-0000-000056380000}"/>
    <cellStyle name="Input Cell 2 4 2 23" xfId="2161" xr:uid="{00000000-0005-0000-0000-000057380000}"/>
    <cellStyle name="Input Cell 2 4 2 23 2" xfId="19536" xr:uid="{00000000-0005-0000-0000-000058380000}"/>
    <cellStyle name="Input Cell 2 4 2 23 2 2" xfId="19537" xr:uid="{00000000-0005-0000-0000-000059380000}"/>
    <cellStyle name="Input Cell 2 4 2 23 2 3" xfId="19538" xr:uid="{00000000-0005-0000-0000-00005A380000}"/>
    <cellStyle name="Input Cell 2 4 2 23 2 4" xfId="19539" xr:uid="{00000000-0005-0000-0000-00005B380000}"/>
    <cellStyle name="Input Cell 2 4 2 23 3" xfId="19540" xr:uid="{00000000-0005-0000-0000-00005C380000}"/>
    <cellStyle name="Input Cell 2 4 2 23 4" xfId="19541" xr:uid="{00000000-0005-0000-0000-00005D380000}"/>
    <cellStyle name="Input Cell 2 4 2 23 5" xfId="19542" xr:uid="{00000000-0005-0000-0000-00005E380000}"/>
    <cellStyle name="Input Cell 2 4 2 24" xfId="2162" xr:uid="{00000000-0005-0000-0000-00005F380000}"/>
    <cellStyle name="Input Cell 2 4 2 24 2" xfId="19543" xr:uid="{00000000-0005-0000-0000-000060380000}"/>
    <cellStyle name="Input Cell 2 4 2 24 2 2" xfId="19544" xr:uid="{00000000-0005-0000-0000-000061380000}"/>
    <cellStyle name="Input Cell 2 4 2 24 2 3" xfId="19545" xr:uid="{00000000-0005-0000-0000-000062380000}"/>
    <cellStyle name="Input Cell 2 4 2 24 2 4" xfId="19546" xr:uid="{00000000-0005-0000-0000-000063380000}"/>
    <cellStyle name="Input Cell 2 4 2 24 3" xfId="19547" xr:uid="{00000000-0005-0000-0000-000064380000}"/>
    <cellStyle name="Input Cell 2 4 2 24 4" xfId="19548" xr:uid="{00000000-0005-0000-0000-000065380000}"/>
    <cellStyle name="Input Cell 2 4 2 24 5" xfId="19549" xr:uid="{00000000-0005-0000-0000-000066380000}"/>
    <cellStyle name="Input Cell 2 4 2 25" xfId="2163" xr:uid="{00000000-0005-0000-0000-000067380000}"/>
    <cellStyle name="Input Cell 2 4 2 25 2" xfId="19550" xr:uid="{00000000-0005-0000-0000-000068380000}"/>
    <cellStyle name="Input Cell 2 4 2 25 2 2" xfId="19551" xr:uid="{00000000-0005-0000-0000-000069380000}"/>
    <cellStyle name="Input Cell 2 4 2 25 2 3" xfId="19552" xr:uid="{00000000-0005-0000-0000-00006A380000}"/>
    <cellStyle name="Input Cell 2 4 2 25 2 4" xfId="19553" xr:uid="{00000000-0005-0000-0000-00006B380000}"/>
    <cellStyle name="Input Cell 2 4 2 25 3" xfId="19554" xr:uid="{00000000-0005-0000-0000-00006C380000}"/>
    <cellStyle name="Input Cell 2 4 2 25 4" xfId="19555" xr:uid="{00000000-0005-0000-0000-00006D380000}"/>
    <cellStyle name="Input Cell 2 4 2 25 5" xfId="19556" xr:uid="{00000000-0005-0000-0000-00006E380000}"/>
    <cellStyle name="Input Cell 2 4 2 26" xfId="2164" xr:uid="{00000000-0005-0000-0000-00006F380000}"/>
    <cellStyle name="Input Cell 2 4 2 26 2" xfId="19557" xr:uid="{00000000-0005-0000-0000-000070380000}"/>
    <cellStyle name="Input Cell 2 4 2 26 2 2" xfId="19558" xr:uid="{00000000-0005-0000-0000-000071380000}"/>
    <cellStyle name="Input Cell 2 4 2 26 2 3" xfId="19559" xr:uid="{00000000-0005-0000-0000-000072380000}"/>
    <cellStyle name="Input Cell 2 4 2 26 2 4" xfId="19560" xr:uid="{00000000-0005-0000-0000-000073380000}"/>
    <cellStyle name="Input Cell 2 4 2 26 3" xfId="19561" xr:uid="{00000000-0005-0000-0000-000074380000}"/>
    <cellStyle name="Input Cell 2 4 2 26 4" xfId="19562" xr:uid="{00000000-0005-0000-0000-000075380000}"/>
    <cellStyle name="Input Cell 2 4 2 26 5" xfId="19563" xr:uid="{00000000-0005-0000-0000-000076380000}"/>
    <cellStyle name="Input Cell 2 4 2 27" xfId="2165" xr:uid="{00000000-0005-0000-0000-000077380000}"/>
    <cellStyle name="Input Cell 2 4 2 27 2" xfId="19564" xr:uid="{00000000-0005-0000-0000-000078380000}"/>
    <cellStyle name="Input Cell 2 4 2 27 2 2" xfId="19565" xr:uid="{00000000-0005-0000-0000-000079380000}"/>
    <cellStyle name="Input Cell 2 4 2 27 2 3" xfId="19566" xr:uid="{00000000-0005-0000-0000-00007A380000}"/>
    <cellStyle name="Input Cell 2 4 2 27 2 4" xfId="19567" xr:uid="{00000000-0005-0000-0000-00007B380000}"/>
    <cellStyle name="Input Cell 2 4 2 27 3" xfId="19568" xr:uid="{00000000-0005-0000-0000-00007C380000}"/>
    <cellStyle name="Input Cell 2 4 2 27 4" xfId="19569" xr:uid="{00000000-0005-0000-0000-00007D380000}"/>
    <cellStyle name="Input Cell 2 4 2 27 5" xfId="19570" xr:uid="{00000000-0005-0000-0000-00007E380000}"/>
    <cellStyle name="Input Cell 2 4 2 28" xfId="2166" xr:uid="{00000000-0005-0000-0000-00007F380000}"/>
    <cellStyle name="Input Cell 2 4 2 28 2" xfId="19571" xr:uid="{00000000-0005-0000-0000-000080380000}"/>
    <cellStyle name="Input Cell 2 4 2 28 2 2" xfId="19572" xr:uid="{00000000-0005-0000-0000-000081380000}"/>
    <cellStyle name="Input Cell 2 4 2 28 2 3" xfId="19573" xr:uid="{00000000-0005-0000-0000-000082380000}"/>
    <cellStyle name="Input Cell 2 4 2 28 2 4" xfId="19574" xr:uid="{00000000-0005-0000-0000-000083380000}"/>
    <cellStyle name="Input Cell 2 4 2 28 3" xfId="19575" xr:uid="{00000000-0005-0000-0000-000084380000}"/>
    <cellStyle name="Input Cell 2 4 2 28 4" xfId="19576" xr:uid="{00000000-0005-0000-0000-000085380000}"/>
    <cellStyle name="Input Cell 2 4 2 28 5" xfId="19577" xr:uid="{00000000-0005-0000-0000-000086380000}"/>
    <cellStyle name="Input Cell 2 4 2 29" xfId="2167" xr:uid="{00000000-0005-0000-0000-000087380000}"/>
    <cellStyle name="Input Cell 2 4 2 29 2" xfId="19578" xr:uid="{00000000-0005-0000-0000-000088380000}"/>
    <cellStyle name="Input Cell 2 4 2 29 2 2" xfId="19579" xr:uid="{00000000-0005-0000-0000-000089380000}"/>
    <cellStyle name="Input Cell 2 4 2 29 2 3" xfId="19580" xr:uid="{00000000-0005-0000-0000-00008A380000}"/>
    <cellStyle name="Input Cell 2 4 2 29 2 4" xfId="19581" xr:uid="{00000000-0005-0000-0000-00008B380000}"/>
    <cellStyle name="Input Cell 2 4 2 29 3" xfId="19582" xr:uid="{00000000-0005-0000-0000-00008C380000}"/>
    <cellStyle name="Input Cell 2 4 2 29 4" xfId="19583" xr:uid="{00000000-0005-0000-0000-00008D380000}"/>
    <cellStyle name="Input Cell 2 4 2 29 5" xfId="19584" xr:uid="{00000000-0005-0000-0000-00008E380000}"/>
    <cellStyle name="Input Cell 2 4 2 3" xfId="2168" xr:uid="{00000000-0005-0000-0000-00008F380000}"/>
    <cellStyle name="Input Cell 2 4 2 3 2" xfId="19585" xr:uid="{00000000-0005-0000-0000-000090380000}"/>
    <cellStyle name="Input Cell 2 4 2 3 2 2" xfId="19586" xr:uid="{00000000-0005-0000-0000-000091380000}"/>
    <cellStyle name="Input Cell 2 4 2 3 2 3" xfId="19587" xr:uid="{00000000-0005-0000-0000-000092380000}"/>
    <cellStyle name="Input Cell 2 4 2 3 2 4" xfId="19588" xr:uid="{00000000-0005-0000-0000-000093380000}"/>
    <cellStyle name="Input Cell 2 4 2 3 3" xfId="19589" xr:uid="{00000000-0005-0000-0000-000094380000}"/>
    <cellStyle name="Input Cell 2 4 2 3 4" xfId="19590" xr:uid="{00000000-0005-0000-0000-000095380000}"/>
    <cellStyle name="Input Cell 2 4 2 3 5" xfId="19591" xr:uid="{00000000-0005-0000-0000-000096380000}"/>
    <cellStyle name="Input Cell 2 4 2 30" xfId="2169" xr:uid="{00000000-0005-0000-0000-000097380000}"/>
    <cellStyle name="Input Cell 2 4 2 30 2" xfId="19592" xr:uid="{00000000-0005-0000-0000-000098380000}"/>
    <cellStyle name="Input Cell 2 4 2 30 2 2" xfId="19593" xr:uid="{00000000-0005-0000-0000-000099380000}"/>
    <cellStyle name="Input Cell 2 4 2 30 2 3" xfId="19594" xr:uid="{00000000-0005-0000-0000-00009A380000}"/>
    <cellStyle name="Input Cell 2 4 2 30 2 4" xfId="19595" xr:uid="{00000000-0005-0000-0000-00009B380000}"/>
    <cellStyle name="Input Cell 2 4 2 30 3" xfId="19596" xr:uid="{00000000-0005-0000-0000-00009C380000}"/>
    <cellStyle name="Input Cell 2 4 2 30 4" xfId="19597" xr:uid="{00000000-0005-0000-0000-00009D380000}"/>
    <cellStyle name="Input Cell 2 4 2 30 5" xfId="19598" xr:uid="{00000000-0005-0000-0000-00009E380000}"/>
    <cellStyle name="Input Cell 2 4 2 31" xfId="2170" xr:uid="{00000000-0005-0000-0000-00009F380000}"/>
    <cellStyle name="Input Cell 2 4 2 31 2" xfId="19599" xr:uid="{00000000-0005-0000-0000-0000A0380000}"/>
    <cellStyle name="Input Cell 2 4 2 31 2 2" xfId="19600" xr:uid="{00000000-0005-0000-0000-0000A1380000}"/>
    <cellStyle name="Input Cell 2 4 2 31 2 3" xfId="19601" xr:uid="{00000000-0005-0000-0000-0000A2380000}"/>
    <cellStyle name="Input Cell 2 4 2 31 2 4" xfId="19602" xr:uid="{00000000-0005-0000-0000-0000A3380000}"/>
    <cellStyle name="Input Cell 2 4 2 31 3" xfId="19603" xr:uid="{00000000-0005-0000-0000-0000A4380000}"/>
    <cellStyle name="Input Cell 2 4 2 31 4" xfId="19604" xr:uid="{00000000-0005-0000-0000-0000A5380000}"/>
    <cellStyle name="Input Cell 2 4 2 31 5" xfId="19605" xr:uid="{00000000-0005-0000-0000-0000A6380000}"/>
    <cellStyle name="Input Cell 2 4 2 32" xfId="2171" xr:uid="{00000000-0005-0000-0000-0000A7380000}"/>
    <cellStyle name="Input Cell 2 4 2 32 2" xfId="19606" xr:uid="{00000000-0005-0000-0000-0000A8380000}"/>
    <cellStyle name="Input Cell 2 4 2 32 2 2" xfId="19607" xr:uid="{00000000-0005-0000-0000-0000A9380000}"/>
    <cellStyle name="Input Cell 2 4 2 32 2 3" xfId="19608" xr:uid="{00000000-0005-0000-0000-0000AA380000}"/>
    <cellStyle name="Input Cell 2 4 2 32 2 4" xfId="19609" xr:uid="{00000000-0005-0000-0000-0000AB380000}"/>
    <cellStyle name="Input Cell 2 4 2 32 3" xfId="19610" xr:uid="{00000000-0005-0000-0000-0000AC380000}"/>
    <cellStyle name="Input Cell 2 4 2 32 4" xfId="19611" xr:uid="{00000000-0005-0000-0000-0000AD380000}"/>
    <cellStyle name="Input Cell 2 4 2 32 5" xfId="19612" xr:uid="{00000000-0005-0000-0000-0000AE380000}"/>
    <cellStyle name="Input Cell 2 4 2 33" xfId="2172" xr:uid="{00000000-0005-0000-0000-0000AF380000}"/>
    <cellStyle name="Input Cell 2 4 2 33 2" xfId="19613" xr:uid="{00000000-0005-0000-0000-0000B0380000}"/>
    <cellStyle name="Input Cell 2 4 2 33 2 2" xfId="19614" xr:uid="{00000000-0005-0000-0000-0000B1380000}"/>
    <cellStyle name="Input Cell 2 4 2 33 2 3" xfId="19615" xr:uid="{00000000-0005-0000-0000-0000B2380000}"/>
    <cellStyle name="Input Cell 2 4 2 33 2 4" xfId="19616" xr:uid="{00000000-0005-0000-0000-0000B3380000}"/>
    <cellStyle name="Input Cell 2 4 2 33 3" xfId="19617" xr:uid="{00000000-0005-0000-0000-0000B4380000}"/>
    <cellStyle name="Input Cell 2 4 2 33 4" xfId="19618" xr:uid="{00000000-0005-0000-0000-0000B5380000}"/>
    <cellStyle name="Input Cell 2 4 2 33 5" xfId="19619" xr:uid="{00000000-0005-0000-0000-0000B6380000}"/>
    <cellStyle name="Input Cell 2 4 2 34" xfId="2173" xr:uid="{00000000-0005-0000-0000-0000B7380000}"/>
    <cellStyle name="Input Cell 2 4 2 34 2" xfId="19620" xr:uid="{00000000-0005-0000-0000-0000B8380000}"/>
    <cellStyle name="Input Cell 2 4 2 34 2 2" xfId="19621" xr:uid="{00000000-0005-0000-0000-0000B9380000}"/>
    <cellStyle name="Input Cell 2 4 2 34 2 3" xfId="19622" xr:uid="{00000000-0005-0000-0000-0000BA380000}"/>
    <cellStyle name="Input Cell 2 4 2 34 2 4" xfId="19623" xr:uid="{00000000-0005-0000-0000-0000BB380000}"/>
    <cellStyle name="Input Cell 2 4 2 34 3" xfId="19624" xr:uid="{00000000-0005-0000-0000-0000BC380000}"/>
    <cellStyle name="Input Cell 2 4 2 34 4" xfId="19625" xr:uid="{00000000-0005-0000-0000-0000BD380000}"/>
    <cellStyle name="Input Cell 2 4 2 34 5" xfId="19626" xr:uid="{00000000-0005-0000-0000-0000BE380000}"/>
    <cellStyle name="Input Cell 2 4 2 35" xfId="2174" xr:uid="{00000000-0005-0000-0000-0000BF380000}"/>
    <cellStyle name="Input Cell 2 4 2 35 2" xfId="19627" xr:uid="{00000000-0005-0000-0000-0000C0380000}"/>
    <cellStyle name="Input Cell 2 4 2 35 2 2" xfId="19628" xr:uid="{00000000-0005-0000-0000-0000C1380000}"/>
    <cellStyle name="Input Cell 2 4 2 35 2 3" xfId="19629" xr:uid="{00000000-0005-0000-0000-0000C2380000}"/>
    <cellStyle name="Input Cell 2 4 2 35 2 4" xfId="19630" xr:uid="{00000000-0005-0000-0000-0000C3380000}"/>
    <cellStyle name="Input Cell 2 4 2 35 3" xfId="19631" xr:uid="{00000000-0005-0000-0000-0000C4380000}"/>
    <cellStyle name="Input Cell 2 4 2 35 4" xfId="19632" xr:uid="{00000000-0005-0000-0000-0000C5380000}"/>
    <cellStyle name="Input Cell 2 4 2 35 5" xfId="19633" xr:uid="{00000000-0005-0000-0000-0000C6380000}"/>
    <cellStyle name="Input Cell 2 4 2 36" xfId="2175" xr:uid="{00000000-0005-0000-0000-0000C7380000}"/>
    <cellStyle name="Input Cell 2 4 2 36 2" xfId="19634" xr:uid="{00000000-0005-0000-0000-0000C8380000}"/>
    <cellStyle name="Input Cell 2 4 2 36 2 2" xfId="19635" xr:uid="{00000000-0005-0000-0000-0000C9380000}"/>
    <cellStyle name="Input Cell 2 4 2 36 2 3" xfId="19636" xr:uid="{00000000-0005-0000-0000-0000CA380000}"/>
    <cellStyle name="Input Cell 2 4 2 36 2 4" xfId="19637" xr:uid="{00000000-0005-0000-0000-0000CB380000}"/>
    <cellStyle name="Input Cell 2 4 2 36 3" xfId="19638" xr:uid="{00000000-0005-0000-0000-0000CC380000}"/>
    <cellStyle name="Input Cell 2 4 2 36 4" xfId="19639" xr:uid="{00000000-0005-0000-0000-0000CD380000}"/>
    <cellStyle name="Input Cell 2 4 2 36 5" xfId="19640" xr:uid="{00000000-0005-0000-0000-0000CE380000}"/>
    <cellStyle name="Input Cell 2 4 2 37" xfId="2176" xr:uid="{00000000-0005-0000-0000-0000CF380000}"/>
    <cellStyle name="Input Cell 2 4 2 37 2" xfId="19641" xr:uid="{00000000-0005-0000-0000-0000D0380000}"/>
    <cellStyle name="Input Cell 2 4 2 37 2 2" xfId="19642" xr:uid="{00000000-0005-0000-0000-0000D1380000}"/>
    <cellStyle name="Input Cell 2 4 2 37 2 3" xfId="19643" xr:uid="{00000000-0005-0000-0000-0000D2380000}"/>
    <cellStyle name="Input Cell 2 4 2 37 2 4" xfId="19644" xr:uid="{00000000-0005-0000-0000-0000D3380000}"/>
    <cellStyle name="Input Cell 2 4 2 37 3" xfId="19645" xr:uid="{00000000-0005-0000-0000-0000D4380000}"/>
    <cellStyle name="Input Cell 2 4 2 37 4" xfId="19646" xr:uid="{00000000-0005-0000-0000-0000D5380000}"/>
    <cellStyle name="Input Cell 2 4 2 37 5" xfId="19647" xr:uid="{00000000-0005-0000-0000-0000D6380000}"/>
    <cellStyle name="Input Cell 2 4 2 38" xfId="2177" xr:uid="{00000000-0005-0000-0000-0000D7380000}"/>
    <cellStyle name="Input Cell 2 4 2 38 2" xfId="19648" xr:uid="{00000000-0005-0000-0000-0000D8380000}"/>
    <cellStyle name="Input Cell 2 4 2 38 2 2" xfId="19649" xr:uid="{00000000-0005-0000-0000-0000D9380000}"/>
    <cellStyle name="Input Cell 2 4 2 38 2 3" xfId="19650" xr:uid="{00000000-0005-0000-0000-0000DA380000}"/>
    <cellStyle name="Input Cell 2 4 2 38 2 4" xfId="19651" xr:uid="{00000000-0005-0000-0000-0000DB380000}"/>
    <cellStyle name="Input Cell 2 4 2 38 3" xfId="19652" xr:uid="{00000000-0005-0000-0000-0000DC380000}"/>
    <cellStyle name="Input Cell 2 4 2 38 4" xfId="19653" xr:uid="{00000000-0005-0000-0000-0000DD380000}"/>
    <cellStyle name="Input Cell 2 4 2 38 5" xfId="19654" xr:uid="{00000000-0005-0000-0000-0000DE380000}"/>
    <cellStyle name="Input Cell 2 4 2 39" xfId="2178" xr:uid="{00000000-0005-0000-0000-0000DF380000}"/>
    <cellStyle name="Input Cell 2 4 2 39 2" xfId="19655" xr:uid="{00000000-0005-0000-0000-0000E0380000}"/>
    <cellStyle name="Input Cell 2 4 2 39 2 2" xfId="19656" xr:uid="{00000000-0005-0000-0000-0000E1380000}"/>
    <cellStyle name="Input Cell 2 4 2 39 2 3" xfId="19657" xr:uid="{00000000-0005-0000-0000-0000E2380000}"/>
    <cellStyle name="Input Cell 2 4 2 39 2 4" xfId="19658" xr:uid="{00000000-0005-0000-0000-0000E3380000}"/>
    <cellStyle name="Input Cell 2 4 2 39 3" xfId="19659" xr:uid="{00000000-0005-0000-0000-0000E4380000}"/>
    <cellStyle name="Input Cell 2 4 2 39 4" xfId="19660" xr:uid="{00000000-0005-0000-0000-0000E5380000}"/>
    <cellStyle name="Input Cell 2 4 2 39 5" xfId="19661" xr:uid="{00000000-0005-0000-0000-0000E6380000}"/>
    <cellStyle name="Input Cell 2 4 2 4" xfId="2179" xr:uid="{00000000-0005-0000-0000-0000E7380000}"/>
    <cellStyle name="Input Cell 2 4 2 4 2" xfId="19662" xr:uid="{00000000-0005-0000-0000-0000E8380000}"/>
    <cellStyle name="Input Cell 2 4 2 4 2 2" xfId="19663" xr:uid="{00000000-0005-0000-0000-0000E9380000}"/>
    <cellStyle name="Input Cell 2 4 2 4 2 3" xfId="19664" xr:uid="{00000000-0005-0000-0000-0000EA380000}"/>
    <cellStyle name="Input Cell 2 4 2 4 2 4" xfId="19665" xr:uid="{00000000-0005-0000-0000-0000EB380000}"/>
    <cellStyle name="Input Cell 2 4 2 4 3" xfId="19666" xr:uid="{00000000-0005-0000-0000-0000EC380000}"/>
    <cellStyle name="Input Cell 2 4 2 4 4" xfId="19667" xr:uid="{00000000-0005-0000-0000-0000ED380000}"/>
    <cellStyle name="Input Cell 2 4 2 4 5" xfId="19668" xr:uid="{00000000-0005-0000-0000-0000EE380000}"/>
    <cellStyle name="Input Cell 2 4 2 40" xfId="2180" xr:uid="{00000000-0005-0000-0000-0000EF380000}"/>
    <cellStyle name="Input Cell 2 4 2 40 2" xfId="19669" xr:uid="{00000000-0005-0000-0000-0000F0380000}"/>
    <cellStyle name="Input Cell 2 4 2 40 2 2" xfId="19670" xr:uid="{00000000-0005-0000-0000-0000F1380000}"/>
    <cellStyle name="Input Cell 2 4 2 40 2 3" xfId="19671" xr:uid="{00000000-0005-0000-0000-0000F2380000}"/>
    <cellStyle name="Input Cell 2 4 2 40 2 4" xfId="19672" xr:uid="{00000000-0005-0000-0000-0000F3380000}"/>
    <cellStyle name="Input Cell 2 4 2 40 3" xfId="19673" xr:uid="{00000000-0005-0000-0000-0000F4380000}"/>
    <cellStyle name="Input Cell 2 4 2 40 4" xfId="19674" xr:uid="{00000000-0005-0000-0000-0000F5380000}"/>
    <cellStyle name="Input Cell 2 4 2 40 5" xfId="19675" xr:uid="{00000000-0005-0000-0000-0000F6380000}"/>
    <cellStyle name="Input Cell 2 4 2 41" xfId="2181" xr:uid="{00000000-0005-0000-0000-0000F7380000}"/>
    <cellStyle name="Input Cell 2 4 2 41 2" xfId="19676" xr:uid="{00000000-0005-0000-0000-0000F8380000}"/>
    <cellStyle name="Input Cell 2 4 2 41 2 2" xfId="19677" xr:uid="{00000000-0005-0000-0000-0000F9380000}"/>
    <cellStyle name="Input Cell 2 4 2 41 2 3" xfId="19678" xr:uid="{00000000-0005-0000-0000-0000FA380000}"/>
    <cellStyle name="Input Cell 2 4 2 41 2 4" xfId="19679" xr:uid="{00000000-0005-0000-0000-0000FB380000}"/>
    <cellStyle name="Input Cell 2 4 2 41 3" xfId="19680" xr:uid="{00000000-0005-0000-0000-0000FC380000}"/>
    <cellStyle name="Input Cell 2 4 2 41 4" xfId="19681" xr:uid="{00000000-0005-0000-0000-0000FD380000}"/>
    <cellStyle name="Input Cell 2 4 2 41 5" xfId="19682" xr:uid="{00000000-0005-0000-0000-0000FE380000}"/>
    <cellStyle name="Input Cell 2 4 2 42" xfId="2182" xr:uid="{00000000-0005-0000-0000-0000FF380000}"/>
    <cellStyle name="Input Cell 2 4 2 42 2" xfId="19683" xr:uid="{00000000-0005-0000-0000-000000390000}"/>
    <cellStyle name="Input Cell 2 4 2 42 2 2" xfId="19684" xr:uid="{00000000-0005-0000-0000-000001390000}"/>
    <cellStyle name="Input Cell 2 4 2 42 2 3" xfId="19685" xr:uid="{00000000-0005-0000-0000-000002390000}"/>
    <cellStyle name="Input Cell 2 4 2 42 2 4" xfId="19686" xr:uid="{00000000-0005-0000-0000-000003390000}"/>
    <cellStyle name="Input Cell 2 4 2 42 3" xfId="19687" xr:uid="{00000000-0005-0000-0000-000004390000}"/>
    <cellStyle name="Input Cell 2 4 2 42 4" xfId="19688" xr:uid="{00000000-0005-0000-0000-000005390000}"/>
    <cellStyle name="Input Cell 2 4 2 42 5" xfId="19689" xr:uid="{00000000-0005-0000-0000-000006390000}"/>
    <cellStyle name="Input Cell 2 4 2 43" xfId="2183" xr:uid="{00000000-0005-0000-0000-000007390000}"/>
    <cellStyle name="Input Cell 2 4 2 43 2" xfId="19690" xr:uid="{00000000-0005-0000-0000-000008390000}"/>
    <cellStyle name="Input Cell 2 4 2 43 2 2" xfId="19691" xr:uid="{00000000-0005-0000-0000-000009390000}"/>
    <cellStyle name="Input Cell 2 4 2 43 2 3" xfId="19692" xr:uid="{00000000-0005-0000-0000-00000A390000}"/>
    <cellStyle name="Input Cell 2 4 2 43 2 4" xfId="19693" xr:uid="{00000000-0005-0000-0000-00000B390000}"/>
    <cellStyle name="Input Cell 2 4 2 43 3" xfId="19694" xr:uid="{00000000-0005-0000-0000-00000C390000}"/>
    <cellStyle name="Input Cell 2 4 2 43 4" xfId="19695" xr:uid="{00000000-0005-0000-0000-00000D390000}"/>
    <cellStyle name="Input Cell 2 4 2 43 5" xfId="19696" xr:uid="{00000000-0005-0000-0000-00000E390000}"/>
    <cellStyle name="Input Cell 2 4 2 44" xfId="2184" xr:uid="{00000000-0005-0000-0000-00000F390000}"/>
    <cellStyle name="Input Cell 2 4 2 44 2" xfId="19697" xr:uid="{00000000-0005-0000-0000-000010390000}"/>
    <cellStyle name="Input Cell 2 4 2 44 2 2" xfId="19698" xr:uid="{00000000-0005-0000-0000-000011390000}"/>
    <cellStyle name="Input Cell 2 4 2 44 2 3" xfId="19699" xr:uid="{00000000-0005-0000-0000-000012390000}"/>
    <cellStyle name="Input Cell 2 4 2 44 2 4" xfId="19700" xr:uid="{00000000-0005-0000-0000-000013390000}"/>
    <cellStyle name="Input Cell 2 4 2 44 3" xfId="19701" xr:uid="{00000000-0005-0000-0000-000014390000}"/>
    <cellStyle name="Input Cell 2 4 2 44 4" xfId="19702" xr:uid="{00000000-0005-0000-0000-000015390000}"/>
    <cellStyle name="Input Cell 2 4 2 44 5" xfId="19703" xr:uid="{00000000-0005-0000-0000-000016390000}"/>
    <cellStyle name="Input Cell 2 4 2 45" xfId="19704" xr:uid="{00000000-0005-0000-0000-000017390000}"/>
    <cellStyle name="Input Cell 2 4 2 45 2" xfId="19705" xr:uid="{00000000-0005-0000-0000-000018390000}"/>
    <cellStyle name="Input Cell 2 4 2 45 3" xfId="19706" xr:uid="{00000000-0005-0000-0000-000019390000}"/>
    <cellStyle name="Input Cell 2 4 2 45 4" xfId="19707" xr:uid="{00000000-0005-0000-0000-00001A390000}"/>
    <cellStyle name="Input Cell 2 4 2 46" xfId="19708" xr:uid="{00000000-0005-0000-0000-00001B390000}"/>
    <cellStyle name="Input Cell 2 4 2 46 2" xfId="19709" xr:uid="{00000000-0005-0000-0000-00001C390000}"/>
    <cellStyle name="Input Cell 2 4 2 46 3" xfId="19710" xr:uid="{00000000-0005-0000-0000-00001D390000}"/>
    <cellStyle name="Input Cell 2 4 2 46 4" xfId="19711" xr:uid="{00000000-0005-0000-0000-00001E390000}"/>
    <cellStyle name="Input Cell 2 4 2 47" xfId="19712" xr:uid="{00000000-0005-0000-0000-00001F390000}"/>
    <cellStyle name="Input Cell 2 4 2 48" xfId="19713" xr:uid="{00000000-0005-0000-0000-000020390000}"/>
    <cellStyle name="Input Cell 2 4 2 5" xfId="2185" xr:uid="{00000000-0005-0000-0000-000021390000}"/>
    <cellStyle name="Input Cell 2 4 2 5 2" xfId="19714" xr:uid="{00000000-0005-0000-0000-000022390000}"/>
    <cellStyle name="Input Cell 2 4 2 5 2 2" xfId="19715" xr:uid="{00000000-0005-0000-0000-000023390000}"/>
    <cellStyle name="Input Cell 2 4 2 5 2 3" xfId="19716" xr:uid="{00000000-0005-0000-0000-000024390000}"/>
    <cellStyle name="Input Cell 2 4 2 5 2 4" xfId="19717" xr:uid="{00000000-0005-0000-0000-000025390000}"/>
    <cellStyle name="Input Cell 2 4 2 5 3" xfId="19718" xr:uid="{00000000-0005-0000-0000-000026390000}"/>
    <cellStyle name="Input Cell 2 4 2 5 4" xfId="19719" xr:uid="{00000000-0005-0000-0000-000027390000}"/>
    <cellStyle name="Input Cell 2 4 2 5 5" xfId="19720" xr:uid="{00000000-0005-0000-0000-000028390000}"/>
    <cellStyle name="Input Cell 2 4 2 6" xfId="2186" xr:uid="{00000000-0005-0000-0000-000029390000}"/>
    <cellStyle name="Input Cell 2 4 2 6 2" xfId="19721" xr:uid="{00000000-0005-0000-0000-00002A390000}"/>
    <cellStyle name="Input Cell 2 4 2 6 2 2" xfId="19722" xr:uid="{00000000-0005-0000-0000-00002B390000}"/>
    <cellStyle name="Input Cell 2 4 2 6 2 3" xfId="19723" xr:uid="{00000000-0005-0000-0000-00002C390000}"/>
    <cellStyle name="Input Cell 2 4 2 6 2 4" xfId="19724" xr:uid="{00000000-0005-0000-0000-00002D390000}"/>
    <cellStyle name="Input Cell 2 4 2 6 3" xfId="19725" xr:uid="{00000000-0005-0000-0000-00002E390000}"/>
    <cellStyle name="Input Cell 2 4 2 6 4" xfId="19726" xr:uid="{00000000-0005-0000-0000-00002F390000}"/>
    <cellStyle name="Input Cell 2 4 2 6 5" xfId="19727" xr:uid="{00000000-0005-0000-0000-000030390000}"/>
    <cellStyle name="Input Cell 2 4 2 7" xfId="2187" xr:uid="{00000000-0005-0000-0000-000031390000}"/>
    <cellStyle name="Input Cell 2 4 2 7 2" xfId="19728" xr:uid="{00000000-0005-0000-0000-000032390000}"/>
    <cellStyle name="Input Cell 2 4 2 7 2 2" xfId="19729" xr:uid="{00000000-0005-0000-0000-000033390000}"/>
    <cellStyle name="Input Cell 2 4 2 7 2 3" xfId="19730" xr:uid="{00000000-0005-0000-0000-000034390000}"/>
    <cellStyle name="Input Cell 2 4 2 7 2 4" xfId="19731" xr:uid="{00000000-0005-0000-0000-000035390000}"/>
    <cellStyle name="Input Cell 2 4 2 7 3" xfId="19732" xr:uid="{00000000-0005-0000-0000-000036390000}"/>
    <cellStyle name="Input Cell 2 4 2 7 4" xfId="19733" xr:uid="{00000000-0005-0000-0000-000037390000}"/>
    <cellStyle name="Input Cell 2 4 2 7 5" xfId="19734" xr:uid="{00000000-0005-0000-0000-000038390000}"/>
    <cellStyle name="Input Cell 2 4 2 8" xfId="2188" xr:uid="{00000000-0005-0000-0000-000039390000}"/>
    <cellStyle name="Input Cell 2 4 2 8 2" xfId="19735" xr:uid="{00000000-0005-0000-0000-00003A390000}"/>
    <cellStyle name="Input Cell 2 4 2 8 2 2" xfId="19736" xr:uid="{00000000-0005-0000-0000-00003B390000}"/>
    <cellStyle name="Input Cell 2 4 2 8 2 3" xfId="19737" xr:uid="{00000000-0005-0000-0000-00003C390000}"/>
    <cellStyle name="Input Cell 2 4 2 8 2 4" xfId="19738" xr:uid="{00000000-0005-0000-0000-00003D390000}"/>
    <cellStyle name="Input Cell 2 4 2 8 3" xfId="19739" xr:uid="{00000000-0005-0000-0000-00003E390000}"/>
    <cellStyle name="Input Cell 2 4 2 8 4" xfId="19740" xr:uid="{00000000-0005-0000-0000-00003F390000}"/>
    <cellStyle name="Input Cell 2 4 2 8 5" xfId="19741" xr:uid="{00000000-0005-0000-0000-000040390000}"/>
    <cellStyle name="Input Cell 2 4 2 9" xfId="2189" xr:uid="{00000000-0005-0000-0000-000041390000}"/>
    <cellStyle name="Input Cell 2 4 2 9 2" xfId="19742" xr:uid="{00000000-0005-0000-0000-000042390000}"/>
    <cellStyle name="Input Cell 2 4 2 9 2 2" xfId="19743" xr:uid="{00000000-0005-0000-0000-000043390000}"/>
    <cellStyle name="Input Cell 2 4 2 9 2 3" xfId="19744" xr:uid="{00000000-0005-0000-0000-000044390000}"/>
    <cellStyle name="Input Cell 2 4 2 9 2 4" xfId="19745" xr:uid="{00000000-0005-0000-0000-000045390000}"/>
    <cellStyle name="Input Cell 2 4 2 9 3" xfId="19746" xr:uid="{00000000-0005-0000-0000-000046390000}"/>
    <cellStyle name="Input Cell 2 4 2 9 4" xfId="19747" xr:uid="{00000000-0005-0000-0000-000047390000}"/>
    <cellStyle name="Input Cell 2 4 2 9 5" xfId="19748" xr:uid="{00000000-0005-0000-0000-000048390000}"/>
    <cellStyle name="Input Cell 2 4 20" xfId="2190" xr:uid="{00000000-0005-0000-0000-000049390000}"/>
    <cellStyle name="Input Cell 2 4 20 2" xfId="19749" xr:uid="{00000000-0005-0000-0000-00004A390000}"/>
    <cellStyle name="Input Cell 2 4 20 2 2" xfId="19750" xr:uid="{00000000-0005-0000-0000-00004B390000}"/>
    <cellStyle name="Input Cell 2 4 20 2 3" xfId="19751" xr:uid="{00000000-0005-0000-0000-00004C390000}"/>
    <cellStyle name="Input Cell 2 4 20 2 4" xfId="19752" xr:uid="{00000000-0005-0000-0000-00004D390000}"/>
    <cellStyle name="Input Cell 2 4 20 3" xfId="19753" xr:uid="{00000000-0005-0000-0000-00004E390000}"/>
    <cellStyle name="Input Cell 2 4 20 4" xfId="19754" xr:uid="{00000000-0005-0000-0000-00004F390000}"/>
    <cellStyle name="Input Cell 2 4 20 5" xfId="19755" xr:uid="{00000000-0005-0000-0000-000050390000}"/>
    <cellStyle name="Input Cell 2 4 21" xfId="2191" xr:uid="{00000000-0005-0000-0000-000051390000}"/>
    <cellStyle name="Input Cell 2 4 21 2" xfId="19756" xr:uid="{00000000-0005-0000-0000-000052390000}"/>
    <cellStyle name="Input Cell 2 4 21 2 2" xfId="19757" xr:uid="{00000000-0005-0000-0000-000053390000}"/>
    <cellStyle name="Input Cell 2 4 21 2 3" xfId="19758" xr:uid="{00000000-0005-0000-0000-000054390000}"/>
    <cellStyle name="Input Cell 2 4 21 2 4" xfId="19759" xr:uid="{00000000-0005-0000-0000-000055390000}"/>
    <cellStyle name="Input Cell 2 4 21 3" xfId="19760" xr:uid="{00000000-0005-0000-0000-000056390000}"/>
    <cellStyle name="Input Cell 2 4 21 4" xfId="19761" xr:uid="{00000000-0005-0000-0000-000057390000}"/>
    <cellStyle name="Input Cell 2 4 21 5" xfId="19762" xr:uid="{00000000-0005-0000-0000-000058390000}"/>
    <cellStyle name="Input Cell 2 4 22" xfId="2192" xr:uid="{00000000-0005-0000-0000-000059390000}"/>
    <cellStyle name="Input Cell 2 4 22 2" xfId="19763" xr:uid="{00000000-0005-0000-0000-00005A390000}"/>
    <cellStyle name="Input Cell 2 4 22 2 2" xfId="19764" xr:uid="{00000000-0005-0000-0000-00005B390000}"/>
    <cellStyle name="Input Cell 2 4 22 2 3" xfId="19765" xr:uid="{00000000-0005-0000-0000-00005C390000}"/>
    <cellStyle name="Input Cell 2 4 22 2 4" xfId="19766" xr:uid="{00000000-0005-0000-0000-00005D390000}"/>
    <cellStyle name="Input Cell 2 4 22 3" xfId="19767" xr:uid="{00000000-0005-0000-0000-00005E390000}"/>
    <cellStyle name="Input Cell 2 4 22 4" xfId="19768" xr:uid="{00000000-0005-0000-0000-00005F390000}"/>
    <cellStyle name="Input Cell 2 4 22 5" xfId="19769" xr:uid="{00000000-0005-0000-0000-000060390000}"/>
    <cellStyle name="Input Cell 2 4 23" xfId="2193" xr:uid="{00000000-0005-0000-0000-000061390000}"/>
    <cellStyle name="Input Cell 2 4 23 2" xfId="19770" xr:uid="{00000000-0005-0000-0000-000062390000}"/>
    <cellStyle name="Input Cell 2 4 23 2 2" xfId="19771" xr:uid="{00000000-0005-0000-0000-000063390000}"/>
    <cellStyle name="Input Cell 2 4 23 2 3" xfId="19772" xr:uid="{00000000-0005-0000-0000-000064390000}"/>
    <cellStyle name="Input Cell 2 4 23 2 4" xfId="19773" xr:uid="{00000000-0005-0000-0000-000065390000}"/>
    <cellStyle name="Input Cell 2 4 23 3" xfId="19774" xr:uid="{00000000-0005-0000-0000-000066390000}"/>
    <cellStyle name="Input Cell 2 4 23 4" xfId="19775" xr:uid="{00000000-0005-0000-0000-000067390000}"/>
    <cellStyle name="Input Cell 2 4 23 5" xfId="19776" xr:uid="{00000000-0005-0000-0000-000068390000}"/>
    <cellStyle name="Input Cell 2 4 24" xfId="2194" xr:uid="{00000000-0005-0000-0000-000069390000}"/>
    <cellStyle name="Input Cell 2 4 24 2" xfId="19777" xr:uid="{00000000-0005-0000-0000-00006A390000}"/>
    <cellStyle name="Input Cell 2 4 24 2 2" xfId="19778" xr:uid="{00000000-0005-0000-0000-00006B390000}"/>
    <cellStyle name="Input Cell 2 4 24 2 3" xfId="19779" xr:uid="{00000000-0005-0000-0000-00006C390000}"/>
    <cellStyle name="Input Cell 2 4 24 2 4" xfId="19780" xr:uid="{00000000-0005-0000-0000-00006D390000}"/>
    <cellStyle name="Input Cell 2 4 24 3" xfId="19781" xr:uid="{00000000-0005-0000-0000-00006E390000}"/>
    <cellStyle name="Input Cell 2 4 24 4" xfId="19782" xr:uid="{00000000-0005-0000-0000-00006F390000}"/>
    <cellStyle name="Input Cell 2 4 24 5" xfId="19783" xr:uid="{00000000-0005-0000-0000-000070390000}"/>
    <cellStyle name="Input Cell 2 4 25" xfId="2195" xr:uid="{00000000-0005-0000-0000-000071390000}"/>
    <cellStyle name="Input Cell 2 4 25 2" xfId="19784" xr:uid="{00000000-0005-0000-0000-000072390000}"/>
    <cellStyle name="Input Cell 2 4 25 2 2" xfId="19785" xr:uid="{00000000-0005-0000-0000-000073390000}"/>
    <cellStyle name="Input Cell 2 4 25 2 3" xfId="19786" xr:uid="{00000000-0005-0000-0000-000074390000}"/>
    <cellStyle name="Input Cell 2 4 25 2 4" xfId="19787" xr:uid="{00000000-0005-0000-0000-000075390000}"/>
    <cellStyle name="Input Cell 2 4 25 3" xfId="19788" xr:uid="{00000000-0005-0000-0000-000076390000}"/>
    <cellStyle name="Input Cell 2 4 25 4" xfId="19789" xr:uid="{00000000-0005-0000-0000-000077390000}"/>
    <cellStyle name="Input Cell 2 4 25 5" xfId="19790" xr:uid="{00000000-0005-0000-0000-000078390000}"/>
    <cellStyle name="Input Cell 2 4 26" xfId="2196" xr:uid="{00000000-0005-0000-0000-000079390000}"/>
    <cellStyle name="Input Cell 2 4 26 2" xfId="19791" xr:uid="{00000000-0005-0000-0000-00007A390000}"/>
    <cellStyle name="Input Cell 2 4 26 2 2" xfId="19792" xr:uid="{00000000-0005-0000-0000-00007B390000}"/>
    <cellStyle name="Input Cell 2 4 26 2 3" xfId="19793" xr:uid="{00000000-0005-0000-0000-00007C390000}"/>
    <cellStyle name="Input Cell 2 4 26 2 4" xfId="19794" xr:uid="{00000000-0005-0000-0000-00007D390000}"/>
    <cellStyle name="Input Cell 2 4 26 3" xfId="19795" xr:uid="{00000000-0005-0000-0000-00007E390000}"/>
    <cellStyle name="Input Cell 2 4 26 4" xfId="19796" xr:uid="{00000000-0005-0000-0000-00007F390000}"/>
    <cellStyle name="Input Cell 2 4 26 5" xfId="19797" xr:uid="{00000000-0005-0000-0000-000080390000}"/>
    <cellStyle name="Input Cell 2 4 27" xfId="2197" xr:uid="{00000000-0005-0000-0000-000081390000}"/>
    <cellStyle name="Input Cell 2 4 27 2" xfId="19798" xr:uid="{00000000-0005-0000-0000-000082390000}"/>
    <cellStyle name="Input Cell 2 4 27 2 2" xfId="19799" xr:uid="{00000000-0005-0000-0000-000083390000}"/>
    <cellStyle name="Input Cell 2 4 27 2 3" xfId="19800" xr:uid="{00000000-0005-0000-0000-000084390000}"/>
    <cellStyle name="Input Cell 2 4 27 2 4" xfId="19801" xr:uid="{00000000-0005-0000-0000-000085390000}"/>
    <cellStyle name="Input Cell 2 4 27 3" xfId="19802" xr:uid="{00000000-0005-0000-0000-000086390000}"/>
    <cellStyle name="Input Cell 2 4 27 4" xfId="19803" xr:uid="{00000000-0005-0000-0000-000087390000}"/>
    <cellStyle name="Input Cell 2 4 27 5" xfId="19804" xr:uid="{00000000-0005-0000-0000-000088390000}"/>
    <cellStyle name="Input Cell 2 4 28" xfId="2198" xr:uid="{00000000-0005-0000-0000-000089390000}"/>
    <cellStyle name="Input Cell 2 4 28 2" xfId="19805" xr:uid="{00000000-0005-0000-0000-00008A390000}"/>
    <cellStyle name="Input Cell 2 4 28 2 2" xfId="19806" xr:uid="{00000000-0005-0000-0000-00008B390000}"/>
    <cellStyle name="Input Cell 2 4 28 2 3" xfId="19807" xr:uid="{00000000-0005-0000-0000-00008C390000}"/>
    <cellStyle name="Input Cell 2 4 28 2 4" xfId="19808" xr:uid="{00000000-0005-0000-0000-00008D390000}"/>
    <cellStyle name="Input Cell 2 4 28 3" xfId="19809" xr:uid="{00000000-0005-0000-0000-00008E390000}"/>
    <cellStyle name="Input Cell 2 4 28 4" xfId="19810" xr:uid="{00000000-0005-0000-0000-00008F390000}"/>
    <cellStyle name="Input Cell 2 4 28 5" xfId="19811" xr:uid="{00000000-0005-0000-0000-000090390000}"/>
    <cellStyle name="Input Cell 2 4 29" xfId="2199" xr:uid="{00000000-0005-0000-0000-000091390000}"/>
    <cellStyle name="Input Cell 2 4 29 2" xfId="19812" xr:uid="{00000000-0005-0000-0000-000092390000}"/>
    <cellStyle name="Input Cell 2 4 29 2 2" xfId="19813" xr:uid="{00000000-0005-0000-0000-000093390000}"/>
    <cellStyle name="Input Cell 2 4 29 2 3" xfId="19814" xr:uid="{00000000-0005-0000-0000-000094390000}"/>
    <cellStyle name="Input Cell 2 4 29 2 4" xfId="19815" xr:uid="{00000000-0005-0000-0000-000095390000}"/>
    <cellStyle name="Input Cell 2 4 29 3" xfId="19816" xr:uid="{00000000-0005-0000-0000-000096390000}"/>
    <cellStyle name="Input Cell 2 4 29 4" xfId="19817" xr:uid="{00000000-0005-0000-0000-000097390000}"/>
    <cellStyle name="Input Cell 2 4 29 5" xfId="19818" xr:uid="{00000000-0005-0000-0000-000098390000}"/>
    <cellStyle name="Input Cell 2 4 3" xfId="2200" xr:uid="{00000000-0005-0000-0000-000099390000}"/>
    <cellStyle name="Input Cell 2 4 3 2" xfId="19819" xr:uid="{00000000-0005-0000-0000-00009A390000}"/>
    <cellStyle name="Input Cell 2 4 3 2 2" xfId="19820" xr:uid="{00000000-0005-0000-0000-00009B390000}"/>
    <cellStyle name="Input Cell 2 4 3 2 3" xfId="19821" xr:uid="{00000000-0005-0000-0000-00009C390000}"/>
    <cellStyle name="Input Cell 2 4 3 2 4" xfId="19822" xr:uid="{00000000-0005-0000-0000-00009D390000}"/>
    <cellStyle name="Input Cell 2 4 3 3" xfId="19823" xr:uid="{00000000-0005-0000-0000-00009E390000}"/>
    <cellStyle name="Input Cell 2 4 3 4" xfId="19824" xr:uid="{00000000-0005-0000-0000-00009F390000}"/>
    <cellStyle name="Input Cell 2 4 3 5" xfId="19825" xr:uid="{00000000-0005-0000-0000-0000A0390000}"/>
    <cellStyle name="Input Cell 2 4 30" xfId="2201" xr:uid="{00000000-0005-0000-0000-0000A1390000}"/>
    <cellStyle name="Input Cell 2 4 30 2" xfId="19826" xr:uid="{00000000-0005-0000-0000-0000A2390000}"/>
    <cellStyle name="Input Cell 2 4 30 2 2" xfId="19827" xr:uid="{00000000-0005-0000-0000-0000A3390000}"/>
    <cellStyle name="Input Cell 2 4 30 2 3" xfId="19828" xr:uid="{00000000-0005-0000-0000-0000A4390000}"/>
    <cellStyle name="Input Cell 2 4 30 2 4" xfId="19829" xr:uid="{00000000-0005-0000-0000-0000A5390000}"/>
    <cellStyle name="Input Cell 2 4 30 3" xfId="19830" xr:uid="{00000000-0005-0000-0000-0000A6390000}"/>
    <cellStyle name="Input Cell 2 4 30 4" xfId="19831" xr:uid="{00000000-0005-0000-0000-0000A7390000}"/>
    <cellStyle name="Input Cell 2 4 30 5" xfId="19832" xr:uid="{00000000-0005-0000-0000-0000A8390000}"/>
    <cellStyle name="Input Cell 2 4 31" xfId="2202" xr:uid="{00000000-0005-0000-0000-0000A9390000}"/>
    <cellStyle name="Input Cell 2 4 31 2" xfId="19833" xr:uid="{00000000-0005-0000-0000-0000AA390000}"/>
    <cellStyle name="Input Cell 2 4 31 2 2" xfId="19834" xr:uid="{00000000-0005-0000-0000-0000AB390000}"/>
    <cellStyle name="Input Cell 2 4 31 2 3" xfId="19835" xr:uid="{00000000-0005-0000-0000-0000AC390000}"/>
    <cellStyle name="Input Cell 2 4 31 2 4" xfId="19836" xr:uid="{00000000-0005-0000-0000-0000AD390000}"/>
    <cellStyle name="Input Cell 2 4 31 3" xfId="19837" xr:uid="{00000000-0005-0000-0000-0000AE390000}"/>
    <cellStyle name="Input Cell 2 4 31 4" xfId="19838" xr:uid="{00000000-0005-0000-0000-0000AF390000}"/>
    <cellStyle name="Input Cell 2 4 31 5" xfId="19839" xr:uid="{00000000-0005-0000-0000-0000B0390000}"/>
    <cellStyle name="Input Cell 2 4 32" xfId="2203" xr:uid="{00000000-0005-0000-0000-0000B1390000}"/>
    <cellStyle name="Input Cell 2 4 32 2" xfId="19840" xr:uid="{00000000-0005-0000-0000-0000B2390000}"/>
    <cellStyle name="Input Cell 2 4 32 2 2" xfId="19841" xr:uid="{00000000-0005-0000-0000-0000B3390000}"/>
    <cellStyle name="Input Cell 2 4 32 2 3" xfId="19842" xr:uid="{00000000-0005-0000-0000-0000B4390000}"/>
    <cellStyle name="Input Cell 2 4 32 2 4" xfId="19843" xr:uid="{00000000-0005-0000-0000-0000B5390000}"/>
    <cellStyle name="Input Cell 2 4 32 3" xfId="19844" xr:uid="{00000000-0005-0000-0000-0000B6390000}"/>
    <cellStyle name="Input Cell 2 4 32 4" xfId="19845" xr:uid="{00000000-0005-0000-0000-0000B7390000}"/>
    <cellStyle name="Input Cell 2 4 32 5" xfId="19846" xr:uid="{00000000-0005-0000-0000-0000B8390000}"/>
    <cellStyle name="Input Cell 2 4 33" xfId="2204" xr:uid="{00000000-0005-0000-0000-0000B9390000}"/>
    <cellStyle name="Input Cell 2 4 33 2" xfId="19847" xr:uid="{00000000-0005-0000-0000-0000BA390000}"/>
    <cellStyle name="Input Cell 2 4 33 2 2" xfId="19848" xr:uid="{00000000-0005-0000-0000-0000BB390000}"/>
    <cellStyle name="Input Cell 2 4 33 2 3" xfId="19849" xr:uid="{00000000-0005-0000-0000-0000BC390000}"/>
    <cellStyle name="Input Cell 2 4 33 2 4" xfId="19850" xr:uid="{00000000-0005-0000-0000-0000BD390000}"/>
    <cellStyle name="Input Cell 2 4 33 3" xfId="19851" xr:uid="{00000000-0005-0000-0000-0000BE390000}"/>
    <cellStyle name="Input Cell 2 4 33 4" xfId="19852" xr:uid="{00000000-0005-0000-0000-0000BF390000}"/>
    <cellStyle name="Input Cell 2 4 33 5" xfId="19853" xr:uid="{00000000-0005-0000-0000-0000C0390000}"/>
    <cellStyle name="Input Cell 2 4 34" xfId="2205" xr:uid="{00000000-0005-0000-0000-0000C1390000}"/>
    <cellStyle name="Input Cell 2 4 34 2" xfId="19854" xr:uid="{00000000-0005-0000-0000-0000C2390000}"/>
    <cellStyle name="Input Cell 2 4 34 2 2" xfId="19855" xr:uid="{00000000-0005-0000-0000-0000C3390000}"/>
    <cellStyle name="Input Cell 2 4 34 2 3" xfId="19856" xr:uid="{00000000-0005-0000-0000-0000C4390000}"/>
    <cellStyle name="Input Cell 2 4 34 2 4" xfId="19857" xr:uid="{00000000-0005-0000-0000-0000C5390000}"/>
    <cellStyle name="Input Cell 2 4 34 3" xfId="19858" xr:uid="{00000000-0005-0000-0000-0000C6390000}"/>
    <cellStyle name="Input Cell 2 4 34 4" xfId="19859" xr:uid="{00000000-0005-0000-0000-0000C7390000}"/>
    <cellStyle name="Input Cell 2 4 34 5" xfId="19860" xr:uid="{00000000-0005-0000-0000-0000C8390000}"/>
    <cellStyle name="Input Cell 2 4 35" xfId="2206" xr:uid="{00000000-0005-0000-0000-0000C9390000}"/>
    <cellStyle name="Input Cell 2 4 35 2" xfId="19861" xr:uid="{00000000-0005-0000-0000-0000CA390000}"/>
    <cellStyle name="Input Cell 2 4 35 2 2" xfId="19862" xr:uid="{00000000-0005-0000-0000-0000CB390000}"/>
    <cellStyle name="Input Cell 2 4 35 2 3" xfId="19863" xr:uid="{00000000-0005-0000-0000-0000CC390000}"/>
    <cellStyle name="Input Cell 2 4 35 2 4" xfId="19864" xr:uid="{00000000-0005-0000-0000-0000CD390000}"/>
    <cellStyle name="Input Cell 2 4 35 3" xfId="19865" xr:uid="{00000000-0005-0000-0000-0000CE390000}"/>
    <cellStyle name="Input Cell 2 4 35 4" xfId="19866" xr:uid="{00000000-0005-0000-0000-0000CF390000}"/>
    <cellStyle name="Input Cell 2 4 35 5" xfId="19867" xr:uid="{00000000-0005-0000-0000-0000D0390000}"/>
    <cellStyle name="Input Cell 2 4 36" xfId="2207" xr:uid="{00000000-0005-0000-0000-0000D1390000}"/>
    <cellStyle name="Input Cell 2 4 36 2" xfId="19868" xr:uid="{00000000-0005-0000-0000-0000D2390000}"/>
    <cellStyle name="Input Cell 2 4 36 2 2" xfId="19869" xr:uid="{00000000-0005-0000-0000-0000D3390000}"/>
    <cellStyle name="Input Cell 2 4 36 2 3" xfId="19870" xr:uid="{00000000-0005-0000-0000-0000D4390000}"/>
    <cellStyle name="Input Cell 2 4 36 2 4" xfId="19871" xr:uid="{00000000-0005-0000-0000-0000D5390000}"/>
    <cellStyle name="Input Cell 2 4 36 3" xfId="19872" xr:uid="{00000000-0005-0000-0000-0000D6390000}"/>
    <cellStyle name="Input Cell 2 4 36 4" xfId="19873" xr:uid="{00000000-0005-0000-0000-0000D7390000}"/>
    <cellStyle name="Input Cell 2 4 36 5" xfId="19874" xr:uid="{00000000-0005-0000-0000-0000D8390000}"/>
    <cellStyle name="Input Cell 2 4 37" xfId="2208" xr:uid="{00000000-0005-0000-0000-0000D9390000}"/>
    <cellStyle name="Input Cell 2 4 37 2" xfId="19875" xr:uid="{00000000-0005-0000-0000-0000DA390000}"/>
    <cellStyle name="Input Cell 2 4 37 2 2" xfId="19876" xr:uid="{00000000-0005-0000-0000-0000DB390000}"/>
    <cellStyle name="Input Cell 2 4 37 2 3" xfId="19877" xr:uid="{00000000-0005-0000-0000-0000DC390000}"/>
    <cellStyle name="Input Cell 2 4 37 2 4" xfId="19878" xr:uid="{00000000-0005-0000-0000-0000DD390000}"/>
    <cellStyle name="Input Cell 2 4 37 3" xfId="19879" xr:uid="{00000000-0005-0000-0000-0000DE390000}"/>
    <cellStyle name="Input Cell 2 4 37 4" xfId="19880" xr:uid="{00000000-0005-0000-0000-0000DF390000}"/>
    <cellStyle name="Input Cell 2 4 37 5" xfId="19881" xr:uid="{00000000-0005-0000-0000-0000E0390000}"/>
    <cellStyle name="Input Cell 2 4 38" xfId="2209" xr:uid="{00000000-0005-0000-0000-0000E1390000}"/>
    <cellStyle name="Input Cell 2 4 38 2" xfId="19882" xr:uid="{00000000-0005-0000-0000-0000E2390000}"/>
    <cellStyle name="Input Cell 2 4 38 2 2" xfId="19883" xr:uid="{00000000-0005-0000-0000-0000E3390000}"/>
    <cellStyle name="Input Cell 2 4 38 2 3" xfId="19884" xr:uid="{00000000-0005-0000-0000-0000E4390000}"/>
    <cellStyle name="Input Cell 2 4 38 2 4" xfId="19885" xr:uid="{00000000-0005-0000-0000-0000E5390000}"/>
    <cellStyle name="Input Cell 2 4 38 3" xfId="19886" xr:uid="{00000000-0005-0000-0000-0000E6390000}"/>
    <cellStyle name="Input Cell 2 4 38 4" xfId="19887" xr:uid="{00000000-0005-0000-0000-0000E7390000}"/>
    <cellStyle name="Input Cell 2 4 38 5" xfId="19888" xr:uid="{00000000-0005-0000-0000-0000E8390000}"/>
    <cellStyle name="Input Cell 2 4 39" xfId="2210" xr:uid="{00000000-0005-0000-0000-0000E9390000}"/>
    <cellStyle name="Input Cell 2 4 39 2" xfId="19889" xr:uid="{00000000-0005-0000-0000-0000EA390000}"/>
    <cellStyle name="Input Cell 2 4 39 2 2" xfId="19890" xr:uid="{00000000-0005-0000-0000-0000EB390000}"/>
    <cellStyle name="Input Cell 2 4 39 2 3" xfId="19891" xr:uid="{00000000-0005-0000-0000-0000EC390000}"/>
    <cellStyle name="Input Cell 2 4 39 2 4" xfId="19892" xr:uid="{00000000-0005-0000-0000-0000ED390000}"/>
    <cellStyle name="Input Cell 2 4 39 3" xfId="19893" xr:uid="{00000000-0005-0000-0000-0000EE390000}"/>
    <cellStyle name="Input Cell 2 4 39 4" xfId="19894" xr:uid="{00000000-0005-0000-0000-0000EF390000}"/>
    <cellStyle name="Input Cell 2 4 39 5" xfId="19895" xr:uid="{00000000-0005-0000-0000-0000F0390000}"/>
    <cellStyle name="Input Cell 2 4 4" xfId="2211" xr:uid="{00000000-0005-0000-0000-0000F1390000}"/>
    <cellStyle name="Input Cell 2 4 4 2" xfId="19896" xr:uid="{00000000-0005-0000-0000-0000F2390000}"/>
    <cellStyle name="Input Cell 2 4 4 2 2" xfId="19897" xr:uid="{00000000-0005-0000-0000-0000F3390000}"/>
    <cellStyle name="Input Cell 2 4 4 2 3" xfId="19898" xr:uid="{00000000-0005-0000-0000-0000F4390000}"/>
    <cellStyle name="Input Cell 2 4 4 2 4" xfId="19899" xr:uid="{00000000-0005-0000-0000-0000F5390000}"/>
    <cellStyle name="Input Cell 2 4 4 3" xfId="19900" xr:uid="{00000000-0005-0000-0000-0000F6390000}"/>
    <cellStyle name="Input Cell 2 4 4 4" xfId="19901" xr:uid="{00000000-0005-0000-0000-0000F7390000}"/>
    <cellStyle name="Input Cell 2 4 4 5" xfId="19902" xr:uid="{00000000-0005-0000-0000-0000F8390000}"/>
    <cellStyle name="Input Cell 2 4 40" xfId="2212" xr:uid="{00000000-0005-0000-0000-0000F9390000}"/>
    <cellStyle name="Input Cell 2 4 40 2" xfId="19903" xr:uid="{00000000-0005-0000-0000-0000FA390000}"/>
    <cellStyle name="Input Cell 2 4 40 2 2" xfId="19904" xr:uid="{00000000-0005-0000-0000-0000FB390000}"/>
    <cellStyle name="Input Cell 2 4 40 2 3" xfId="19905" xr:uid="{00000000-0005-0000-0000-0000FC390000}"/>
    <cellStyle name="Input Cell 2 4 40 2 4" xfId="19906" xr:uid="{00000000-0005-0000-0000-0000FD390000}"/>
    <cellStyle name="Input Cell 2 4 40 3" xfId="19907" xr:uid="{00000000-0005-0000-0000-0000FE390000}"/>
    <cellStyle name="Input Cell 2 4 40 4" xfId="19908" xr:uid="{00000000-0005-0000-0000-0000FF390000}"/>
    <cellStyle name="Input Cell 2 4 40 5" xfId="19909" xr:uid="{00000000-0005-0000-0000-0000003A0000}"/>
    <cellStyle name="Input Cell 2 4 41" xfId="2213" xr:uid="{00000000-0005-0000-0000-0000013A0000}"/>
    <cellStyle name="Input Cell 2 4 41 2" xfId="19910" xr:uid="{00000000-0005-0000-0000-0000023A0000}"/>
    <cellStyle name="Input Cell 2 4 41 2 2" xfId="19911" xr:uid="{00000000-0005-0000-0000-0000033A0000}"/>
    <cellStyle name="Input Cell 2 4 41 2 3" xfId="19912" xr:uid="{00000000-0005-0000-0000-0000043A0000}"/>
    <cellStyle name="Input Cell 2 4 41 2 4" xfId="19913" xr:uid="{00000000-0005-0000-0000-0000053A0000}"/>
    <cellStyle name="Input Cell 2 4 41 3" xfId="19914" xr:uid="{00000000-0005-0000-0000-0000063A0000}"/>
    <cellStyle name="Input Cell 2 4 41 4" xfId="19915" xr:uid="{00000000-0005-0000-0000-0000073A0000}"/>
    <cellStyle name="Input Cell 2 4 41 5" xfId="19916" xr:uid="{00000000-0005-0000-0000-0000083A0000}"/>
    <cellStyle name="Input Cell 2 4 42" xfId="2214" xr:uid="{00000000-0005-0000-0000-0000093A0000}"/>
    <cellStyle name="Input Cell 2 4 42 2" xfId="19917" xr:uid="{00000000-0005-0000-0000-00000A3A0000}"/>
    <cellStyle name="Input Cell 2 4 42 2 2" xfId="19918" xr:uid="{00000000-0005-0000-0000-00000B3A0000}"/>
    <cellStyle name="Input Cell 2 4 42 2 3" xfId="19919" xr:uid="{00000000-0005-0000-0000-00000C3A0000}"/>
    <cellStyle name="Input Cell 2 4 42 2 4" xfId="19920" xr:uid="{00000000-0005-0000-0000-00000D3A0000}"/>
    <cellStyle name="Input Cell 2 4 42 3" xfId="19921" xr:uid="{00000000-0005-0000-0000-00000E3A0000}"/>
    <cellStyle name="Input Cell 2 4 42 4" xfId="19922" xr:uid="{00000000-0005-0000-0000-00000F3A0000}"/>
    <cellStyle name="Input Cell 2 4 42 5" xfId="19923" xr:uid="{00000000-0005-0000-0000-0000103A0000}"/>
    <cellStyle name="Input Cell 2 4 43" xfId="2215" xr:uid="{00000000-0005-0000-0000-0000113A0000}"/>
    <cellStyle name="Input Cell 2 4 43 2" xfId="19924" xr:uid="{00000000-0005-0000-0000-0000123A0000}"/>
    <cellStyle name="Input Cell 2 4 43 2 2" xfId="19925" xr:uid="{00000000-0005-0000-0000-0000133A0000}"/>
    <cellStyle name="Input Cell 2 4 43 2 3" xfId="19926" xr:uid="{00000000-0005-0000-0000-0000143A0000}"/>
    <cellStyle name="Input Cell 2 4 43 2 4" xfId="19927" xr:uid="{00000000-0005-0000-0000-0000153A0000}"/>
    <cellStyle name="Input Cell 2 4 43 3" xfId="19928" xr:uid="{00000000-0005-0000-0000-0000163A0000}"/>
    <cellStyle name="Input Cell 2 4 43 4" xfId="19929" xr:uid="{00000000-0005-0000-0000-0000173A0000}"/>
    <cellStyle name="Input Cell 2 4 43 5" xfId="19930" xr:uid="{00000000-0005-0000-0000-0000183A0000}"/>
    <cellStyle name="Input Cell 2 4 44" xfId="2216" xr:uid="{00000000-0005-0000-0000-0000193A0000}"/>
    <cellStyle name="Input Cell 2 4 44 2" xfId="19931" xr:uid="{00000000-0005-0000-0000-00001A3A0000}"/>
    <cellStyle name="Input Cell 2 4 44 2 2" xfId="19932" xr:uid="{00000000-0005-0000-0000-00001B3A0000}"/>
    <cellStyle name="Input Cell 2 4 44 2 3" xfId="19933" xr:uid="{00000000-0005-0000-0000-00001C3A0000}"/>
    <cellStyle name="Input Cell 2 4 44 2 4" xfId="19934" xr:uid="{00000000-0005-0000-0000-00001D3A0000}"/>
    <cellStyle name="Input Cell 2 4 44 3" xfId="19935" xr:uid="{00000000-0005-0000-0000-00001E3A0000}"/>
    <cellStyle name="Input Cell 2 4 44 4" xfId="19936" xr:uid="{00000000-0005-0000-0000-00001F3A0000}"/>
    <cellStyle name="Input Cell 2 4 44 5" xfId="19937" xr:uid="{00000000-0005-0000-0000-0000203A0000}"/>
    <cellStyle name="Input Cell 2 4 45" xfId="2217" xr:uid="{00000000-0005-0000-0000-0000213A0000}"/>
    <cellStyle name="Input Cell 2 4 45 2" xfId="19938" xr:uid="{00000000-0005-0000-0000-0000223A0000}"/>
    <cellStyle name="Input Cell 2 4 45 2 2" xfId="19939" xr:uid="{00000000-0005-0000-0000-0000233A0000}"/>
    <cellStyle name="Input Cell 2 4 45 2 3" xfId="19940" xr:uid="{00000000-0005-0000-0000-0000243A0000}"/>
    <cellStyle name="Input Cell 2 4 45 2 4" xfId="19941" xr:uid="{00000000-0005-0000-0000-0000253A0000}"/>
    <cellStyle name="Input Cell 2 4 45 3" xfId="19942" xr:uid="{00000000-0005-0000-0000-0000263A0000}"/>
    <cellStyle name="Input Cell 2 4 45 4" xfId="19943" xr:uid="{00000000-0005-0000-0000-0000273A0000}"/>
    <cellStyle name="Input Cell 2 4 45 5" xfId="19944" xr:uid="{00000000-0005-0000-0000-0000283A0000}"/>
    <cellStyle name="Input Cell 2 4 46" xfId="19945" xr:uid="{00000000-0005-0000-0000-0000293A0000}"/>
    <cellStyle name="Input Cell 2 4 46 2" xfId="19946" xr:uid="{00000000-0005-0000-0000-00002A3A0000}"/>
    <cellStyle name="Input Cell 2 4 46 3" xfId="19947" xr:uid="{00000000-0005-0000-0000-00002B3A0000}"/>
    <cellStyle name="Input Cell 2 4 46 4" xfId="19948" xr:uid="{00000000-0005-0000-0000-00002C3A0000}"/>
    <cellStyle name="Input Cell 2 4 47" xfId="19949" xr:uid="{00000000-0005-0000-0000-00002D3A0000}"/>
    <cellStyle name="Input Cell 2 4 48" xfId="19950" xr:uid="{00000000-0005-0000-0000-00002E3A0000}"/>
    <cellStyle name="Input Cell 2 4 5" xfId="2218" xr:uid="{00000000-0005-0000-0000-00002F3A0000}"/>
    <cellStyle name="Input Cell 2 4 5 2" xfId="19951" xr:uid="{00000000-0005-0000-0000-0000303A0000}"/>
    <cellStyle name="Input Cell 2 4 5 2 2" xfId="19952" xr:uid="{00000000-0005-0000-0000-0000313A0000}"/>
    <cellStyle name="Input Cell 2 4 5 2 3" xfId="19953" xr:uid="{00000000-0005-0000-0000-0000323A0000}"/>
    <cellStyle name="Input Cell 2 4 5 2 4" xfId="19954" xr:uid="{00000000-0005-0000-0000-0000333A0000}"/>
    <cellStyle name="Input Cell 2 4 5 3" xfId="19955" xr:uid="{00000000-0005-0000-0000-0000343A0000}"/>
    <cellStyle name="Input Cell 2 4 5 4" xfId="19956" xr:uid="{00000000-0005-0000-0000-0000353A0000}"/>
    <cellStyle name="Input Cell 2 4 5 5" xfId="19957" xr:uid="{00000000-0005-0000-0000-0000363A0000}"/>
    <cellStyle name="Input Cell 2 4 6" xfId="2219" xr:uid="{00000000-0005-0000-0000-0000373A0000}"/>
    <cellStyle name="Input Cell 2 4 6 2" xfId="19958" xr:uid="{00000000-0005-0000-0000-0000383A0000}"/>
    <cellStyle name="Input Cell 2 4 6 2 2" xfId="19959" xr:uid="{00000000-0005-0000-0000-0000393A0000}"/>
    <cellStyle name="Input Cell 2 4 6 2 3" xfId="19960" xr:uid="{00000000-0005-0000-0000-00003A3A0000}"/>
    <cellStyle name="Input Cell 2 4 6 2 4" xfId="19961" xr:uid="{00000000-0005-0000-0000-00003B3A0000}"/>
    <cellStyle name="Input Cell 2 4 6 3" xfId="19962" xr:uid="{00000000-0005-0000-0000-00003C3A0000}"/>
    <cellStyle name="Input Cell 2 4 6 4" xfId="19963" xr:uid="{00000000-0005-0000-0000-00003D3A0000}"/>
    <cellStyle name="Input Cell 2 4 6 5" xfId="19964" xr:uid="{00000000-0005-0000-0000-00003E3A0000}"/>
    <cellStyle name="Input Cell 2 4 7" xfId="2220" xr:uid="{00000000-0005-0000-0000-00003F3A0000}"/>
    <cellStyle name="Input Cell 2 4 7 2" xfId="19965" xr:uid="{00000000-0005-0000-0000-0000403A0000}"/>
    <cellStyle name="Input Cell 2 4 7 2 2" xfId="19966" xr:uid="{00000000-0005-0000-0000-0000413A0000}"/>
    <cellStyle name="Input Cell 2 4 7 2 3" xfId="19967" xr:uid="{00000000-0005-0000-0000-0000423A0000}"/>
    <cellStyle name="Input Cell 2 4 7 2 4" xfId="19968" xr:uid="{00000000-0005-0000-0000-0000433A0000}"/>
    <cellStyle name="Input Cell 2 4 7 3" xfId="19969" xr:uid="{00000000-0005-0000-0000-0000443A0000}"/>
    <cellStyle name="Input Cell 2 4 7 4" xfId="19970" xr:uid="{00000000-0005-0000-0000-0000453A0000}"/>
    <cellStyle name="Input Cell 2 4 7 5" xfId="19971" xr:uid="{00000000-0005-0000-0000-0000463A0000}"/>
    <cellStyle name="Input Cell 2 4 8" xfId="2221" xr:uid="{00000000-0005-0000-0000-0000473A0000}"/>
    <cellStyle name="Input Cell 2 4 8 2" xfId="19972" xr:uid="{00000000-0005-0000-0000-0000483A0000}"/>
    <cellStyle name="Input Cell 2 4 8 2 2" xfId="19973" xr:uid="{00000000-0005-0000-0000-0000493A0000}"/>
    <cellStyle name="Input Cell 2 4 8 2 3" xfId="19974" xr:uid="{00000000-0005-0000-0000-00004A3A0000}"/>
    <cellStyle name="Input Cell 2 4 8 2 4" xfId="19975" xr:uid="{00000000-0005-0000-0000-00004B3A0000}"/>
    <cellStyle name="Input Cell 2 4 8 3" xfId="19976" xr:uid="{00000000-0005-0000-0000-00004C3A0000}"/>
    <cellStyle name="Input Cell 2 4 8 4" xfId="19977" xr:uid="{00000000-0005-0000-0000-00004D3A0000}"/>
    <cellStyle name="Input Cell 2 4 8 5" xfId="19978" xr:uid="{00000000-0005-0000-0000-00004E3A0000}"/>
    <cellStyle name="Input Cell 2 4 9" xfId="2222" xr:uid="{00000000-0005-0000-0000-00004F3A0000}"/>
    <cellStyle name="Input Cell 2 4 9 2" xfId="19979" xr:uid="{00000000-0005-0000-0000-0000503A0000}"/>
    <cellStyle name="Input Cell 2 4 9 2 2" xfId="19980" xr:uid="{00000000-0005-0000-0000-0000513A0000}"/>
    <cellStyle name="Input Cell 2 4 9 2 3" xfId="19981" xr:uid="{00000000-0005-0000-0000-0000523A0000}"/>
    <cellStyle name="Input Cell 2 4 9 2 4" xfId="19982" xr:uid="{00000000-0005-0000-0000-0000533A0000}"/>
    <cellStyle name="Input Cell 2 4 9 3" xfId="19983" xr:uid="{00000000-0005-0000-0000-0000543A0000}"/>
    <cellStyle name="Input Cell 2 4 9 4" xfId="19984" xr:uid="{00000000-0005-0000-0000-0000553A0000}"/>
    <cellStyle name="Input Cell 2 4 9 5" xfId="19985" xr:uid="{00000000-0005-0000-0000-0000563A0000}"/>
    <cellStyle name="Input Cell 2 5" xfId="2223" xr:uid="{00000000-0005-0000-0000-0000573A0000}"/>
    <cellStyle name="Input Cell 2 5 10" xfId="2224" xr:uid="{00000000-0005-0000-0000-0000583A0000}"/>
    <cellStyle name="Input Cell 2 5 10 2" xfId="19986" xr:uid="{00000000-0005-0000-0000-0000593A0000}"/>
    <cellStyle name="Input Cell 2 5 10 2 2" xfId="19987" xr:uid="{00000000-0005-0000-0000-00005A3A0000}"/>
    <cellStyle name="Input Cell 2 5 10 2 3" xfId="19988" xr:uid="{00000000-0005-0000-0000-00005B3A0000}"/>
    <cellStyle name="Input Cell 2 5 10 2 4" xfId="19989" xr:uid="{00000000-0005-0000-0000-00005C3A0000}"/>
    <cellStyle name="Input Cell 2 5 10 3" xfId="19990" xr:uid="{00000000-0005-0000-0000-00005D3A0000}"/>
    <cellStyle name="Input Cell 2 5 10 4" xfId="19991" xr:uid="{00000000-0005-0000-0000-00005E3A0000}"/>
    <cellStyle name="Input Cell 2 5 10 5" xfId="19992" xr:uid="{00000000-0005-0000-0000-00005F3A0000}"/>
    <cellStyle name="Input Cell 2 5 11" xfId="2225" xr:uid="{00000000-0005-0000-0000-0000603A0000}"/>
    <cellStyle name="Input Cell 2 5 11 2" xfId="19993" xr:uid="{00000000-0005-0000-0000-0000613A0000}"/>
    <cellStyle name="Input Cell 2 5 11 2 2" xfId="19994" xr:uid="{00000000-0005-0000-0000-0000623A0000}"/>
    <cellStyle name="Input Cell 2 5 11 2 3" xfId="19995" xr:uid="{00000000-0005-0000-0000-0000633A0000}"/>
    <cellStyle name="Input Cell 2 5 11 2 4" xfId="19996" xr:uid="{00000000-0005-0000-0000-0000643A0000}"/>
    <cellStyle name="Input Cell 2 5 11 3" xfId="19997" xr:uid="{00000000-0005-0000-0000-0000653A0000}"/>
    <cellStyle name="Input Cell 2 5 11 4" xfId="19998" xr:uid="{00000000-0005-0000-0000-0000663A0000}"/>
    <cellStyle name="Input Cell 2 5 11 5" xfId="19999" xr:uid="{00000000-0005-0000-0000-0000673A0000}"/>
    <cellStyle name="Input Cell 2 5 12" xfId="2226" xr:uid="{00000000-0005-0000-0000-0000683A0000}"/>
    <cellStyle name="Input Cell 2 5 12 2" xfId="20000" xr:uid="{00000000-0005-0000-0000-0000693A0000}"/>
    <cellStyle name="Input Cell 2 5 12 2 2" xfId="20001" xr:uid="{00000000-0005-0000-0000-00006A3A0000}"/>
    <cellStyle name="Input Cell 2 5 12 2 3" xfId="20002" xr:uid="{00000000-0005-0000-0000-00006B3A0000}"/>
    <cellStyle name="Input Cell 2 5 12 2 4" xfId="20003" xr:uid="{00000000-0005-0000-0000-00006C3A0000}"/>
    <cellStyle name="Input Cell 2 5 12 3" xfId="20004" xr:uid="{00000000-0005-0000-0000-00006D3A0000}"/>
    <cellStyle name="Input Cell 2 5 12 4" xfId="20005" xr:uid="{00000000-0005-0000-0000-00006E3A0000}"/>
    <cellStyle name="Input Cell 2 5 12 5" xfId="20006" xr:uid="{00000000-0005-0000-0000-00006F3A0000}"/>
    <cellStyle name="Input Cell 2 5 13" xfId="2227" xr:uid="{00000000-0005-0000-0000-0000703A0000}"/>
    <cellStyle name="Input Cell 2 5 13 2" xfId="20007" xr:uid="{00000000-0005-0000-0000-0000713A0000}"/>
    <cellStyle name="Input Cell 2 5 13 2 2" xfId="20008" xr:uid="{00000000-0005-0000-0000-0000723A0000}"/>
    <cellStyle name="Input Cell 2 5 13 2 3" xfId="20009" xr:uid="{00000000-0005-0000-0000-0000733A0000}"/>
    <cellStyle name="Input Cell 2 5 13 2 4" xfId="20010" xr:uid="{00000000-0005-0000-0000-0000743A0000}"/>
    <cellStyle name="Input Cell 2 5 13 3" xfId="20011" xr:uid="{00000000-0005-0000-0000-0000753A0000}"/>
    <cellStyle name="Input Cell 2 5 13 4" xfId="20012" xr:uid="{00000000-0005-0000-0000-0000763A0000}"/>
    <cellStyle name="Input Cell 2 5 13 5" xfId="20013" xr:uid="{00000000-0005-0000-0000-0000773A0000}"/>
    <cellStyle name="Input Cell 2 5 14" xfId="2228" xr:uid="{00000000-0005-0000-0000-0000783A0000}"/>
    <cellStyle name="Input Cell 2 5 14 2" xfId="20014" xr:uid="{00000000-0005-0000-0000-0000793A0000}"/>
    <cellStyle name="Input Cell 2 5 14 2 2" xfId="20015" xr:uid="{00000000-0005-0000-0000-00007A3A0000}"/>
    <cellStyle name="Input Cell 2 5 14 2 3" xfId="20016" xr:uid="{00000000-0005-0000-0000-00007B3A0000}"/>
    <cellStyle name="Input Cell 2 5 14 2 4" xfId="20017" xr:uid="{00000000-0005-0000-0000-00007C3A0000}"/>
    <cellStyle name="Input Cell 2 5 14 3" xfId="20018" xr:uid="{00000000-0005-0000-0000-00007D3A0000}"/>
    <cellStyle name="Input Cell 2 5 14 4" xfId="20019" xr:uid="{00000000-0005-0000-0000-00007E3A0000}"/>
    <cellStyle name="Input Cell 2 5 14 5" xfId="20020" xr:uid="{00000000-0005-0000-0000-00007F3A0000}"/>
    <cellStyle name="Input Cell 2 5 15" xfId="2229" xr:uid="{00000000-0005-0000-0000-0000803A0000}"/>
    <cellStyle name="Input Cell 2 5 15 2" xfId="20021" xr:uid="{00000000-0005-0000-0000-0000813A0000}"/>
    <cellStyle name="Input Cell 2 5 15 2 2" xfId="20022" xr:uid="{00000000-0005-0000-0000-0000823A0000}"/>
    <cellStyle name="Input Cell 2 5 15 2 3" xfId="20023" xr:uid="{00000000-0005-0000-0000-0000833A0000}"/>
    <cellStyle name="Input Cell 2 5 15 2 4" xfId="20024" xr:uid="{00000000-0005-0000-0000-0000843A0000}"/>
    <cellStyle name="Input Cell 2 5 15 3" xfId="20025" xr:uid="{00000000-0005-0000-0000-0000853A0000}"/>
    <cellStyle name="Input Cell 2 5 15 4" xfId="20026" xr:uid="{00000000-0005-0000-0000-0000863A0000}"/>
    <cellStyle name="Input Cell 2 5 15 5" xfId="20027" xr:uid="{00000000-0005-0000-0000-0000873A0000}"/>
    <cellStyle name="Input Cell 2 5 16" xfId="2230" xr:uid="{00000000-0005-0000-0000-0000883A0000}"/>
    <cellStyle name="Input Cell 2 5 16 2" xfId="20028" xr:uid="{00000000-0005-0000-0000-0000893A0000}"/>
    <cellStyle name="Input Cell 2 5 16 2 2" xfId="20029" xr:uid="{00000000-0005-0000-0000-00008A3A0000}"/>
    <cellStyle name="Input Cell 2 5 16 2 3" xfId="20030" xr:uid="{00000000-0005-0000-0000-00008B3A0000}"/>
    <cellStyle name="Input Cell 2 5 16 2 4" xfId="20031" xr:uid="{00000000-0005-0000-0000-00008C3A0000}"/>
    <cellStyle name="Input Cell 2 5 16 3" xfId="20032" xr:uid="{00000000-0005-0000-0000-00008D3A0000}"/>
    <cellStyle name="Input Cell 2 5 16 4" xfId="20033" xr:uid="{00000000-0005-0000-0000-00008E3A0000}"/>
    <cellStyle name="Input Cell 2 5 16 5" xfId="20034" xr:uid="{00000000-0005-0000-0000-00008F3A0000}"/>
    <cellStyle name="Input Cell 2 5 17" xfId="2231" xr:uid="{00000000-0005-0000-0000-0000903A0000}"/>
    <cellStyle name="Input Cell 2 5 17 2" xfId="20035" xr:uid="{00000000-0005-0000-0000-0000913A0000}"/>
    <cellStyle name="Input Cell 2 5 17 2 2" xfId="20036" xr:uid="{00000000-0005-0000-0000-0000923A0000}"/>
    <cellStyle name="Input Cell 2 5 17 2 3" xfId="20037" xr:uid="{00000000-0005-0000-0000-0000933A0000}"/>
    <cellStyle name="Input Cell 2 5 17 2 4" xfId="20038" xr:uid="{00000000-0005-0000-0000-0000943A0000}"/>
    <cellStyle name="Input Cell 2 5 17 3" xfId="20039" xr:uid="{00000000-0005-0000-0000-0000953A0000}"/>
    <cellStyle name="Input Cell 2 5 17 4" xfId="20040" xr:uid="{00000000-0005-0000-0000-0000963A0000}"/>
    <cellStyle name="Input Cell 2 5 17 5" xfId="20041" xr:uid="{00000000-0005-0000-0000-0000973A0000}"/>
    <cellStyle name="Input Cell 2 5 18" xfId="2232" xr:uid="{00000000-0005-0000-0000-0000983A0000}"/>
    <cellStyle name="Input Cell 2 5 18 2" xfId="20042" xr:uid="{00000000-0005-0000-0000-0000993A0000}"/>
    <cellStyle name="Input Cell 2 5 18 2 2" xfId="20043" xr:uid="{00000000-0005-0000-0000-00009A3A0000}"/>
    <cellStyle name="Input Cell 2 5 18 2 3" xfId="20044" xr:uid="{00000000-0005-0000-0000-00009B3A0000}"/>
    <cellStyle name="Input Cell 2 5 18 2 4" xfId="20045" xr:uid="{00000000-0005-0000-0000-00009C3A0000}"/>
    <cellStyle name="Input Cell 2 5 18 3" xfId="20046" xr:uid="{00000000-0005-0000-0000-00009D3A0000}"/>
    <cellStyle name="Input Cell 2 5 18 4" xfId="20047" xr:uid="{00000000-0005-0000-0000-00009E3A0000}"/>
    <cellStyle name="Input Cell 2 5 18 5" xfId="20048" xr:uid="{00000000-0005-0000-0000-00009F3A0000}"/>
    <cellStyle name="Input Cell 2 5 19" xfId="2233" xr:uid="{00000000-0005-0000-0000-0000A03A0000}"/>
    <cellStyle name="Input Cell 2 5 19 2" xfId="20049" xr:uid="{00000000-0005-0000-0000-0000A13A0000}"/>
    <cellStyle name="Input Cell 2 5 19 2 2" xfId="20050" xr:uid="{00000000-0005-0000-0000-0000A23A0000}"/>
    <cellStyle name="Input Cell 2 5 19 2 3" xfId="20051" xr:uid="{00000000-0005-0000-0000-0000A33A0000}"/>
    <cellStyle name="Input Cell 2 5 19 2 4" xfId="20052" xr:uid="{00000000-0005-0000-0000-0000A43A0000}"/>
    <cellStyle name="Input Cell 2 5 19 3" xfId="20053" xr:uid="{00000000-0005-0000-0000-0000A53A0000}"/>
    <cellStyle name="Input Cell 2 5 19 4" xfId="20054" xr:uid="{00000000-0005-0000-0000-0000A63A0000}"/>
    <cellStyle name="Input Cell 2 5 19 5" xfId="20055" xr:uid="{00000000-0005-0000-0000-0000A73A0000}"/>
    <cellStyle name="Input Cell 2 5 2" xfId="2234" xr:uid="{00000000-0005-0000-0000-0000A83A0000}"/>
    <cellStyle name="Input Cell 2 5 2 2" xfId="20056" xr:uid="{00000000-0005-0000-0000-0000A93A0000}"/>
    <cellStyle name="Input Cell 2 5 2 2 2" xfId="20057" xr:uid="{00000000-0005-0000-0000-0000AA3A0000}"/>
    <cellStyle name="Input Cell 2 5 2 2 3" xfId="20058" xr:uid="{00000000-0005-0000-0000-0000AB3A0000}"/>
    <cellStyle name="Input Cell 2 5 2 2 4" xfId="20059" xr:uid="{00000000-0005-0000-0000-0000AC3A0000}"/>
    <cellStyle name="Input Cell 2 5 2 3" xfId="20060" xr:uid="{00000000-0005-0000-0000-0000AD3A0000}"/>
    <cellStyle name="Input Cell 2 5 2 4" xfId="20061" xr:uid="{00000000-0005-0000-0000-0000AE3A0000}"/>
    <cellStyle name="Input Cell 2 5 2 5" xfId="20062" xr:uid="{00000000-0005-0000-0000-0000AF3A0000}"/>
    <cellStyle name="Input Cell 2 5 20" xfId="2235" xr:uid="{00000000-0005-0000-0000-0000B03A0000}"/>
    <cellStyle name="Input Cell 2 5 20 2" xfId="20063" xr:uid="{00000000-0005-0000-0000-0000B13A0000}"/>
    <cellStyle name="Input Cell 2 5 20 2 2" xfId="20064" xr:uid="{00000000-0005-0000-0000-0000B23A0000}"/>
    <cellStyle name="Input Cell 2 5 20 2 3" xfId="20065" xr:uid="{00000000-0005-0000-0000-0000B33A0000}"/>
    <cellStyle name="Input Cell 2 5 20 2 4" xfId="20066" xr:uid="{00000000-0005-0000-0000-0000B43A0000}"/>
    <cellStyle name="Input Cell 2 5 20 3" xfId="20067" xr:uid="{00000000-0005-0000-0000-0000B53A0000}"/>
    <cellStyle name="Input Cell 2 5 20 4" xfId="20068" xr:uid="{00000000-0005-0000-0000-0000B63A0000}"/>
    <cellStyle name="Input Cell 2 5 20 5" xfId="20069" xr:uid="{00000000-0005-0000-0000-0000B73A0000}"/>
    <cellStyle name="Input Cell 2 5 21" xfId="2236" xr:uid="{00000000-0005-0000-0000-0000B83A0000}"/>
    <cellStyle name="Input Cell 2 5 21 2" xfId="20070" xr:uid="{00000000-0005-0000-0000-0000B93A0000}"/>
    <cellStyle name="Input Cell 2 5 21 2 2" xfId="20071" xr:uid="{00000000-0005-0000-0000-0000BA3A0000}"/>
    <cellStyle name="Input Cell 2 5 21 2 3" xfId="20072" xr:uid="{00000000-0005-0000-0000-0000BB3A0000}"/>
    <cellStyle name="Input Cell 2 5 21 2 4" xfId="20073" xr:uid="{00000000-0005-0000-0000-0000BC3A0000}"/>
    <cellStyle name="Input Cell 2 5 21 3" xfId="20074" xr:uid="{00000000-0005-0000-0000-0000BD3A0000}"/>
    <cellStyle name="Input Cell 2 5 21 4" xfId="20075" xr:uid="{00000000-0005-0000-0000-0000BE3A0000}"/>
    <cellStyle name="Input Cell 2 5 21 5" xfId="20076" xr:uid="{00000000-0005-0000-0000-0000BF3A0000}"/>
    <cellStyle name="Input Cell 2 5 22" xfId="2237" xr:uid="{00000000-0005-0000-0000-0000C03A0000}"/>
    <cellStyle name="Input Cell 2 5 22 2" xfId="20077" xr:uid="{00000000-0005-0000-0000-0000C13A0000}"/>
    <cellStyle name="Input Cell 2 5 22 2 2" xfId="20078" xr:uid="{00000000-0005-0000-0000-0000C23A0000}"/>
    <cellStyle name="Input Cell 2 5 22 2 3" xfId="20079" xr:uid="{00000000-0005-0000-0000-0000C33A0000}"/>
    <cellStyle name="Input Cell 2 5 22 2 4" xfId="20080" xr:uid="{00000000-0005-0000-0000-0000C43A0000}"/>
    <cellStyle name="Input Cell 2 5 22 3" xfId="20081" xr:uid="{00000000-0005-0000-0000-0000C53A0000}"/>
    <cellStyle name="Input Cell 2 5 22 4" xfId="20082" xr:uid="{00000000-0005-0000-0000-0000C63A0000}"/>
    <cellStyle name="Input Cell 2 5 22 5" xfId="20083" xr:uid="{00000000-0005-0000-0000-0000C73A0000}"/>
    <cellStyle name="Input Cell 2 5 23" xfId="2238" xr:uid="{00000000-0005-0000-0000-0000C83A0000}"/>
    <cellStyle name="Input Cell 2 5 23 2" xfId="20084" xr:uid="{00000000-0005-0000-0000-0000C93A0000}"/>
    <cellStyle name="Input Cell 2 5 23 2 2" xfId="20085" xr:uid="{00000000-0005-0000-0000-0000CA3A0000}"/>
    <cellStyle name="Input Cell 2 5 23 2 3" xfId="20086" xr:uid="{00000000-0005-0000-0000-0000CB3A0000}"/>
    <cellStyle name="Input Cell 2 5 23 2 4" xfId="20087" xr:uid="{00000000-0005-0000-0000-0000CC3A0000}"/>
    <cellStyle name="Input Cell 2 5 23 3" xfId="20088" xr:uid="{00000000-0005-0000-0000-0000CD3A0000}"/>
    <cellStyle name="Input Cell 2 5 23 4" xfId="20089" xr:uid="{00000000-0005-0000-0000-0000CE3A0000}"/>
    <cellStyle name="Input Cell 2 5 23 5" xfId="20090" xr:uid="{00000000-0005-0000-0000-0000CF3A0000}"/>
    <cellStyle name="Input Cell 2 5 24" xfId="2239" xr:uid="{00000000-0005-0000-0000-0000D03A0000}"/>
    <cellStyle name="Input Cell 2 5 24 2" xfId="20091" xr:uid="{00000000-0005-0000-0000-0000D13A0000}"/>
    <cellStyle name="Input Cell 2 5 24 2 2" xfId="20092" xr:uid="{00000000-0005-0000-0000-0000D23A0000}"/>
    <cellStyle name="Input Cell 2 5 24 2 3" xfId="20093" xr:uid="{00000000-0005-0000-0000-0000D33A0000}"/>
    <cellStyle name="Input Cell 2 5 24 2 4" xfId="20094" xr:uid="{00000000-0005-0000-0000-0000D43A0000}"/>
    <cellStyle name="Input Cell 2 5 24 3" xfId="20095" xr:uid="{00000000-0005-0000-0000-0000D53A0000}"/>
    <cellStyle name="Input Cell 2 5 24 4" xfId="20096" xr:uid="{00000000-0005-0000-0000-0000D63A0000}"/>
    <cellStyle name="Input Cell 2 5 24 5" xfId="20097" xr:uid="{00000000-0005-0000-0000-0000D73A0000}"/>
    <cellStyle name="Input Cell 2 5 25" xfId="2240" xr:uid="{00000000-0005-0000-0000-0000D83A0000}"/>
    <cellStyle name="Input Cell 2 5 25 2" xfId="20098" xr:uid="{00000000-0005-0000-0000-0000D93A0000}"/>
    <cellStyle name="Input Cell 2 5 25 2 2" xfId="20099" xr:uid="{00000000-0005-0000-0000-0000DA3A0000}"/>
    <cellStyle name="Input Cell 2 5 25 2 3" xfId="20100" xr:uid="{00000000-0005-0000-0000-0000DB3A0000}"/>
    <cellStyle name="Input Cell 2 5 25 2 4" xfId="20101" xr:uid="{00000000-0005-0000-0000-0000DC3A0000}"/>
    <cellStyle name="Input Cell 2 5 25 3" xfId="20102" xr:uid="{00000000-0005-0000-0000-0000DD3A0000}"/>
    <cellStyle name="Input Cell 2 5 25 4" xfId="20103" xr:uid="{00000000-0005-0000-0000-0000DE3A0000}"/>
    <cellStyle name="Input Cell 2 5 25 5" xfId="20104" xr:uid="{00000000-0005-0000-0000-0000DF3A0000}"/>
    <cellStyle name="Input Cell 2 5 26" xfId="2241" xr:uid="{00000000-0005-0000-0000-0000E03A0000}"/>
    <cellStyle name="Input Cell 2 5 26 2" xfId="20105" xr:uid="{00000000-0005-0000-0000-0000E13A0000}"/>
    <cellStyle name="Input Cell 2 5 26 2 2" xfId="20106" xr:uid="{00000000-0005-0000-0000-0000E23A0000}"/>
    <cellStyle name="Input Cell 2 5 26 2 3" xfId="20107" xr:uid="{00000000-0005-0000-0000-0000E33A0000}"/>
    <cellStyle name="Input Cell 2 5 26 2 4" xfId="20108" xr:uid="{00000000-0005-0000-0000-0000E43A0000}"/>
    <cellStyle name="Input Cell 2 5 26 3" xfId="20109" xr:uid="{00000000-0005-0000-0000-0000E53A0000}"/>
    <cellStyle name="Input Cell 2 5 26 4" xfId="20110" xr:uid="{00000000-0005-0000-0000-0000E63A0000}"/>
    <cellStyle name="Input Cell 2 5 26 5" xfId="20111" xr:uid="{00000000-0005-0000-0000-0000E73A0000}"/>
    <cellStyle name="Input Cell 2 5 27" xfId="2242" xr:uid="{00000000-0005-0000-0000-0000E83A0000}"/>
    <cellStyle name="Input Cell 2 5 27 2" xfId="20112" xr:uid="{00000000-0005-0000-0000-0000E93A0000}"/>
    <cellStyle name="Input Cell 2 5 27 2 2" xfId="20113" xr:uid="{00000000-0005-0000-0000-0000EA3A0000}"/>
    <cellStyle name="Input Cell 2 5 27 2 3" xfId="20114" xr:uid="{00000000-0005-0000-0000-0000EB3A0000}"/>
    <cellStyle name="Input Cell 2 5 27 2 4" xfId="20115" xr:uid="{00000000-0005-0000-0000-0000EC3A0000}"/>
    <cellStyle name="Input Cell 2 5 27 3" xfId="20116" xr:uid="{00000000-0005-0000-0000-0000ED3A0000}"/>
    <cellStyle name="Input Cell 2 5 27 4" xfId="20117" xr:uid="{00000000-0005-0000-0000-0000EE3A0000}"/>
    <cellStyle name="Input Cell 2 5 27 5" xfId="20118" xr:uid="{00000000-0005-0000-0000-0000EF3A0000}"/>
    <cellStyle name="Input Cell 2 5 28" xfId="2243" xr:uid="{00000000-0005-0000-0000-0000F03A0000}"/>
    <cellStyle name="Input Cell 2 5 28 2" xfId="20119" xr:uid="{00000000-0005-0000-0000-0000F13A0000}"/>
    <cellStyle name="Input Cell 2 5 28 2 2" xfId="20120" xr:uid="{00000000-0005-0000-0000-0000F23A0000}"/>
    <cellStyle name="Input Cell 2 5 28 2 3" xfId="20121" xr:uid="{00000000-0005-0000-0000-0000F33A0000}"/>
    <cellStyle name="Input Cell 2 5 28 2 4" xfId="20122" xr:uid="{00000000-0005-0000-0000-0000F43A0000}"/>
    <cellStyle name="Input Cell 2 5 28 3" xfId="20123" xr:uid="{00000000-0005-0000-0000-0000F53A0000}"/>
    <cellStyle name="Input Cell 2 5 28 4" xfId="20124" xr:uid="{00000000-0005-0000-0000-0000F63A0000}"/>
    <cellStyle name="Input Cell 2 5 28 5" xfId="20125" xr:uid="{00000000-0005-0000-0000-0000F73A0000}"/>
    <cellStyle name="Input Cell 2 5 29" xfId="2244" xr:uid="{00000000-0005-0000-0000-0000F83A0000}"/>
    <cellStyle name="Input Cell 2 5 29 2" xfId="20126" xr:uid="{00000000-0005-0000-0000-0000F93A0000}"/>
    <cellStyle name="Input Cell 2 5 29 2 2" xfId="20127" xr:uid="{00000000-0005-0000-0000-0000FA3A0000}"/>
    <cellStyle name="Input Cell 2 5 29 2 3" xfId="20128" xr:uid="{00000000-0005-0000-0000-0000FB3A0000}"/>
    <cellStyle name="Input Cell 2 5 29 2 4" xfId="20129" xr:uid="{00000000-0005-0000-0000-0000FC3A0000}"/>
    <cellStyle name="Input Cell 2 5 29 3" xfId="20130" xr:uid="{00000000-0005-0000-0000-0000FD3A0000}"/>
    <cellStyle name="Input Cell 2 5 29 4" xfId="20131" xr:uid="{00000000-0005-0000-0000-0000FE3A0000}"/>
    <cellStyle name="Input Cell 2 5 29 5" xfId="20132" xr:uid="{00000000-0005-0000-0000-0000FF3A0000}"/>
    <cellStyle name="Input Cell 2 5 3" xfId="2245" xr:uid="{00000000-0005-0000-0000-0000003B0000}"/>
    <cellStyle name="Input Cell 2 5 3 2" xfId="20133" xr:uid="{00000000-0005-0000-0000-0000013B0000}"/>
    <cellStyle name="Input Cell 2 5 3 2 2" xfId="20134" xr:uid="{00000000-0005-0000-0000-0000023B0000}"/>
    <cellStyle name="Input Cell 2 5 3 2 3" xfId="20135" xr:uid="{00000000-0005-0000-0000-0000033B0000}"/>
    <cellStyle name="Input Cell 2 5 3 2 4" xfId="20136" xr:uid="{00000000-0005-0000-0000-0000043B0000}"/>
    <cellStyle name="Input Cell 2 5 3 3" xfId="20137" xr:uid="{00000000-0005-0000-0000-0000053B0000}"/>
    <cellStyle name="Input Cell 2 5 3 4" xfId="20138" xr:uid="{00000000-0005-0000-0000-0000063B0000}"/>
    <cellStyle name="Input Cell 2 5 3 5" xfId="20139" xr:uid="{00000000-0005-0000-0000-0000073B0000}"/>
    <cellStyle name="Input Cell 2 5 30" xfId="2246" xr:uid="{00000000-0005-0000-0000-0000083B0000}"/>
    <cellStyle name="Input Cell 2 5 30 2" xfId="20140" xr:uid="{00000000-0005-0000-0000-0000093B0000}"/>
    <cellStyle name="Input Cell 2 5 30 2 2" xfId="20141" xr:uid="{00000000-0005-0000-0000-00000A3B0000}"/>
    <cellStyle name="Input Cell 2 5 30 2 3" xfId="20142" xr:uid="{00000000-0005-0000-0000-00000B3B0000}"/>
    <cellStyle name="Input Cell 2 5 30 2 4" xfId="20143" xr:uid="{00000000-0005-0000-0000-00000C3B0000}"/>
    <cellStyle name="Input Cell 2 5 30 3" xfId="20144" xr:uid="{00000000-0005-0000-0000-00000D3B0000}"/>
    <cellStyle name="Input Cell 2 5 30 4" xfId="20145" xr:uid="{00000000-0005-0000-0000-00000E3B0000}"/>
    <cellStyle name="Input Cell 2 5 30 5" xfId="20146" xr:uid="{00000000-0005-0000-0000-00000F3B0000}"/>
    <cellStyle name="Input Cell 2 5 31" xfId="2247" xr:uid="{00000000-0005-0000-0000-0000103B0000}"/>
    <cellStyle name="Input Cell 2 5 31 2" xfId="20147" xr:uid="{00000000-0005-0000-0000-0000113B0000}"/>
    <cellStyle name="Input Cell 2 5 31 2 2" xfId="20148" xr:uid="{00000000-0005-0000-0000-0000123B0000}"/>
    <cellStyle name="Input Cell 2 5 31 2 3" xfId="20149" xr:uid="{00000000-0005-0000-0000-0000133B0000}"/>
    <cellStyle name="Input Cell 2 5 31 2 4" xfId="20150" xr:uid="{00000000-0005-0000-0000-0000143B0000}"/>
    <cellStyle name="Input Cell 2 5 31 3" xfId="20151" xr:uid="{00000000-0005-0000-0000-0000153B0000}"/>
    <cellStyle name="Input Cell 2 5 31 4" xfId="20152" xr:uid="{00000000-0005-0000-0000-0000163B0000}"/>
    <cellStyle name="Input Cell 2 5 31 5" xfId="20153" xr:uid="{00000000-0005-0000-0000-0000173B0000}"/>
    <cellStyle name="Input Cell 2 5 32" xfId="2248" xr:uid="{00000000-0005-0000-0000-0000183B0000}"/>
    <cellStyle name="Input Cell 2 5 32 2" xfId="20154" xr:uid="{00000000-0005-0000-0000-0000193B0000}"/>
    <cellStyle name="Input Cell 2 5 32 2 2" xfId="20155" xr:uid="{00000000-0005-0000-0000-00001A3B0000}"/>
    <cellStyle name="Input Cell 2 5 32 2 3" xfId="20156" xr:uid="{00000000-0005-0000-0000-00001B3B0000}"/>
    <cellStyle name="Input Cell 2 5 32 2 4" xfId="20157" xr:uid="{00000000-0005-0000-0000-00001C3B0000}"/>
    <cellStyle name="Input Cell 2 5 32 3" xfId="20158" xr:uid="{00000000-0005-0000-0000-00001D3B0000}"/>
    <cellStyle name="Input Cell 2 5 32 4" xfId="20159" xr:uid="{00000000-0005-0000-0000-00001E3B0000}"/>
    <cellStyle name="Input Cell 2 5 32 5" xfId="20160" xr:uid="{00000000-0005-0000-0000-00001F3B0000}"/>
    <cellStyle name="Input Cell 2 5 33" xfId="2249" xr:uid="{00000000-0005-0000-0000-0000203B0000}"/>
    <cellStyle name="Input Cell 2 5 33 2" xfId="20161" xr:uid="{00000000-0005-0000-0000-0000213B0000}"/>
    <cellStyle name="Input Cell 2 5 33 2 2" xfId="20162" xr:uid="{00000000-0005-0000-0000-0000223B0000}"/>
    <cellStyle name="Input Cell 2 5 33 2 3" xfId="20163" xr:uid="{00000000-0005-0000-0000-0000233B0000}"/>
    <cellStyle name="Input Cell 2 5 33 2 4" xfId="20164" xr:uid="{00000000-0005-0000-0000-0000243B0000}"/>
    <cellStyle name="Input Cell 2 5 33 3" xfId="20165" xr:uid="{00000000-0005-0000-0000-0000253B0000}"/>
    <cellStyle name="Input Cell 2 5 33 4" xfId="20166" xr:uid="{00000000-0005-0000-0000-0000263B0000}"/>
    <cellStyle name="Input Cell 2 5 33 5" xfId="20167" xr:uid="{00000000-0005-0000-0000-0000273B0000}"/>
    <cellStyle name="Input Cell 2 5 34" xfId="2250" xr:uid="{00000000-0005-0000-0000-0000283B0000}"/>
    <cellStyle name="Input Cell 2 5 34 2" xfId="20168" xr:uid="{00000000-0005-0000-0000-0000293B0000}"/>
    <cellStyle name="Input Cell 2 5 34 2 2" xfId="20169" xr:uid="{00000000-0005-0000-0000-00002A3B0000}"/>
    <cellStyle name="Input Cell 2 5 34 2 3" xfId="20170" xr:uid="{00000000-0005-0000-0000-00002B3B0000}"/>
    <cellStyle name="Input Cell 2 5 34 2 4" xfId="20171" xr:uid="{00000000-0005-0000-0000-00002C3B0000}"/>
    <cellStyle name="Input Cell 2 5 34 3" xfId="20172" xr:uid="{00000000-0005-0000-0000-00002D3B0000}"/>
    <cellStyle name="Input Cell 2 5 34 4" xfId="20173" xr:uid="{00000000-0005-0000-0000-00002E3B0000}"/>
    <cellStyle name="Input Cell 2 5 34 5" xfId="20174" xr:uid="{00000000-0005-0000-0000-00002F3B0000}"/>
    <cellStyle name="Input Cell 2 5 35" xfId="2251" xr:uid="{00000000-0005-0000-0000-0000303B0000}"/>
    <cellStyle name="Input Cell 2 5 35 2" xfId="20175" xr:uid="{00000000-0005-0000-0000-0000313B0000}"/>
    <cellStyle name="Input Cell 2 5 35 2 2" xfId="20176" xr:uid="{00000000-0005-0000-0000-0000323B0000}"/>
    <cellStyle name="Input Cell 2 5 35 2 3" xfId="20177" xr:uid="{00000000-0005-0000-0000-0000333B0000}"/>
    <cellStyle name="Input Cell 2 5 35 2 4" xfId="20178" xr:uid="{00000000-0005-0000-0000-0000343B0000}"/>
    <cellStyle name="Input Cell 2 5 35 3" xfId="20179" xr:uid="{00000000-0005-0000-0000-0000353B0000}"/>
    <cellStyle name="Input Cell 2 5 35 4" xfId="20180" xr:uid="{00000000-0005-0000-0000-0000363B0000}"/>
    <cellStyle name="Input Cell 2 5 35 5" xfId="20181" xr:uid="{00000000-0005-0000-0000-0000373B0000}"/>
    <cellStyle name="Input Cell 2 5 36" xfId="2252" xr:uid="{00000000-0005-0000-0000-0000383B0000}"/>
    <cellStyle name="Input Cell 2 5 36 2" xfId="20182" xr:uid="{00000000-0005-0000-0000-0000393B0000}"/>
    <cellStyle name="Input Cell 2 5 36 2 2" xfId="20183" xr:uid="{00000000-0005-0000-0000-00003A3B0000}"/>
    <cellStyle name="Input Cell 2 5 36 2 3" xfId="20184" xr:uid="{00000000-0005-0000-0000-00003B3B0000}"/>
    <cellStyle name="Input Cell 2 5 36 2 4" xfId="20185" xr:uid="{00000000-0005-0000-0000-00003C3B0000}"/>
    <cellStyle name="Input Cell 2 5 36 3" xfId="20186" xr:uid="{00000000-0005-0000-0000-00003D3B0000}"/>
    <cellStyle name="Input Cell 2 5 36 4" xfId="20187" xr:uid="{00000000-0005-0000-0000-00003E3B0000}"/>
    <cellStyle name="Input Cell 2 5 36 5" xfId="20188" xr:uid="{00000000-0005-0000-0000-00003F3B0000}"/>
    <cellStyle name="Input Cell 2 5 37" xfId="2253" xr:uid="{00000000-0005-0000-0000-0000403B0000}"/>
    <cellStyle name="Input Cell 2 5 37 2" xfId="20189" xr:uid="{00000000-0005-0000-0000-0000413B0000}"/>
    <cellStyle name="Input Cell 2 5 37 2 2" xfId="20190" xr:uid="{00000000-0005-0000-0000-0000423B0000}"/>
    <cellStyle name="Input Cell 2 5 37 2 3" xfId="20191" xr:uid="{00000000-0005-0000-0000-0000433B0000}"/>
    <cellStyle name="Input Cell 2 5 37 2 4" xfId="20192" xr:uid="{00000000-0005-0000-0000-0000443B0000}"/>
    <cellStyle name="Input Cell 2 5 37 3" xfId="20193" xr:uid="{00000000-0005-0000-0000-0000453B0000}"/>
    <cellStyle name="Input Cell 2 5 37 4" xfId="20194" xr:uid="{00000000-0005-0000-0000-0000463B0000}"/>
    <cellStyle name="Input Cell 2 5 37 5" xfId="20195" xr:uid="{00000000-0005-0000-0000-0000473B0000}"/>
    <cellStyle name="Input Cell 2 5 38" xfId="2254" xr:uid="{00000000-0005-0000-0000-0000483B0000}"/>
    <cellStyle name="Input Cell 2 5 38 2" xfId="20196" xr:uid="{00000000-0005-0000-0000-0000493B0000}"/>
    <cellStyle name="Input Cell 2 5 38 2 2" xfId="20197" xr:uid="{00000000-0005-0000-0000-00004A3B0000}"/>
    <cellStyle name="Input Cell 2 5 38 2 3" xfId="20198" xr:uid="{00000000-0005-0000-0000-00004B3B0000}"/>
    <cellStyle name="Input Cell 2 5 38 2 4" xfId="20199" xr:uid="{00000000-0005-0000-0000-00004C3B0000}"/>
    <cellStyle name="Input Cell 2 5 38 3" xfId="20200" xr:uid="{00000000-0005-0000-0000-00004D3B0000}"/>
    <cellStyle name="Input Cell 2 5 38 4" xfId="20201" xr:uid="{00000000-0005-0000-0000-00004E3B0000}"/>
    <cellStyle name="Input Cell 2 5 38 5" xfId="20202" xr:uid="{00000000-0005-0000-0000-00004F3B0000}"/>
    <cellStyle name="Input Cell 2 5 39" xfId="2255" xr:uid="{00000000-0005-0000-0000-0000503B0000}"/>
    <cellStyle name="Input Cell 2 5 39 2" xfId="20203" xr:uid="{00000000-0005-0000-0000-0000513B0000}"/>
    <cellStyle name="Input Cell 2 5 39 2 2" xfId="20204" xr:uid="{00000000-0005-0000-0000-0000523B0000}"/>
    <cellStyle name="Input Cell 2 5 39 2 3" xfId="20205" xr:uid="{00000000-0005-0000-0000-0000533B0000}"/>
    <cellStyle name="Input Cell 2 5 39 2 4" xfId="20206" xr:uid="{00000000-0005-0000-0000-0000543B0000}"/>
    <cellStyle name="Input Cell 2 5 39 3" xfId="20207" xr:uid="{00000000-0005-0000-0000-0000553B0000}"/>
    <cellStyle name="Input Cell 2 5 39 4" xfId="20208" xr:uid="{00000000-0005-0000-0000-0000563B0000}"/>
    <cellStyle name="Input Cell 2 5 39 5" xfId="20209" xr:uid="{00000000-0005-0000-0000-0000573B0000}"/>
    <cellStyle name="Input Cell 2 5 4" xfId="2256" xr:uid="{00000000-0005-0000-0000-0000583B0000}"/>
    <cellStyle name="Input Cell 2 5 4 2" xfId="20210" xr:uid="{00000000-0005-0000-0000-0000593B0000}"/>
    <cellStyle name="Input Cell 2 5 4 2 2" xfId="20211" xr:uid="{00000000-0005-0000-0000-00005A3B0000}"/>
    <cellStyle name="Input Cell 2 5 4 2 3" xfId="20212" xr:uid="{00000000-0005-0000-0000-00005B3B0000}"/>
    <cellStyle name="Input Cell 2 5 4 2 4" xfId="20213" xr:uid="{00000000-0005-0000-0000-00005C3B0000}"/>
    <cellStyle name="Input Cell 2 5 4 3" xfId="20214" xr:uid="{00000000-0005-0000-0000-00005D3B0000}"/>
    <cellStyle name="Input Cell 2 5 4 4" xfId="20215" xr:uid="{00000000-0005-0000-0000-00005E3B0000}"/>
    <cellStyle name="Input Cell 2 5 4 5" xfId="20216" xr:uid="{00000000-0005-0000-0000-00005F3B0000}"/>
    <cellStyle name="Input Cell 2 5 40" xfId="2257" xr:uid="{00000000-0005-0000-0000-0000603B0000}"/>
    <cellStyle name="Input Cell 2 5 40 2" xfId="20217" xr:uid="{00000000-0005-0000-0000-0000613B0000}"/>
    <cellStyle name="Input Cell 2 5 40 2 2" xfId="20218" xr:uid="{00000000-0005-0000-0000-0000623B0000}"/>
    <cellStyle name="Input Cell 2 5 40 2 3" xfId="20219" xr:uid="{00000000-0005-0000-0000-0000633B0000}"/>
    <cellStyle name="Input Cell 2 5 40 2 4" xfId="20220" xr:uid="{00000000-0005-0000-0000-0000643B0000}"/>
    <cellStyle name="Input Cell 2 5 40 3" xfId="20221" xr:uid="{00000000-0005-0000-0000-0000653B0000}"/>
    <cellStyle name="Input Cell 2 5 40 4" xfId="20222" xr:uid="{00000000-0005-0000-0000-0000663B0000}"/>
    <cellStyle name="Input Cell 2 5 40 5" xfId="20223" xr:uid="{00000000-0005-0000-0000-0000673B0000}"/>
    <cellStyle name="Input Cell 2 5 41" xfId="2258" xr:uid="{00000000-0005-0000-0000-0000683B0000}"/>
    <cellStyle name="Input Cell 2 5 41 2" xfId="20224" xr:uid="{00000000-0005-0000-0000-0000693B0000}"/>
    <cellStyle name="Input Cell 2 5 41 2 2" xfId="20225" xr:uid="{00000000-0005-0000-0000-00006A3B0000}"/>
    <cellStyle name="Input Cell 2 5 41 2 3" xfId="20226" xr:uid="{00000000-0005-0000-0000-00006B3B0000}"/>
    <cellStyle name="Input Cell 2 5 41 2 4" xfId="20227" xr:uid="{00000000-0005-0000-0000-00006C3B0000}"/>
    <cellStyle name="Input Cell 2 5 41 3" xfId="20228" xr:uid="{00000000-0005-0000-0000-00006D3B0000}"/>
    <cellStyle name="Input Cell 2 5 41 4" xfId="20229" xr:uid="{00000000-0005-0000-0000-00006E3B0000}"/>
    <cellStyle name="Input Cell 2 5 41 5" xfId="20230" xr:uid="{00000000-0005-0000-0000-00006F3B0000}"/>
    <cellStyle name="Input Cell 2 5 42" xfId="2259" xr:uid="{00000000-0005-0000-0000-0000703B0000}"/>
    <cellStyle name="Input Cell 2 5 42 2" xfId="20231" xr:uid="{00000000-0005-0000-0000-0000713B0000}"/>
    <cellStyle name="Input Cell 2 5 42 2 2" xfId="20232" xr:uid="{00000000-0005-0000-0000-0000723B0000}"/>
    <cellStyle name="Input Cell 2 5 42 2 3" xfId="20233" xr:uid="{00000000-0005-0000-0000-0000733B0000}"/>
    <cellStyle name="Input Cell 2 5 42 2 4" xfId="20234" xr:uid="{00000000-0005-0000-0000-0000743B0000}"/>
    <cellStyle name="Input Cell 2 5 42 3" xfId="20235" xr:uid="{00000000-0005-0000-0000-0000753B0000}"/>
    <cellStyle name="Input Cell 2 5 42 4" xfId="20236" xr:uid="{00000000-0005-0000-0000-0000763B0000}"/>
    <cellStyle name="Input Cell 2 5 42 5" xfId="20237" xr:uid="{00000000-0005-0000-0000-0000773B0000}"/>
    <cellStyle name="Input Cell 2 5 43" xfId="2260" xr:uid="{00000000-0005-0000-0000-0000783B0000}"/>
    <cellStyle name="Input Cell 2 5 43 2" xfId="20238" xr:uid="{00000000-0005-0000-0000-0000793B0000}"/>
    <cellStyle name="Input Cell 2 5 43 2 2" xfId="20239" xr:uid="{00000000-0005-0000-0000-00007A3B0000}"/>
    <cellStyle name="Input Cell 2 5 43 2 3" xfId="20240" xr:uid="{00000000-0005-0000-0000-00007B3B0000}"/>
    <cellStyle name="Input Cell 2 5 43 2 4" xfId="20241" xr:uid="{00000000-0005-0000-0000-00007C3B0000}"/>
    <cellStyle name="Input Cell 2 5 43 3" xfId="20242" xr:uid="{00000000-0005-0000-0000-00007D3B0000}"/>
    <cellStyle name="Input Cell 2 5 43 4" xfId="20243" xr:uid="{00000000-0005-0000-0000-00007E3B0000}"/>
    <cellStyle name="Input Cell 2 5 43 5" xfId="20244" xr:uid="{00000000-0005-0000-0000-00007F3B0000}"/>
    <cellStyle name="Input Cell 2 5 44" xfId="2261" xr:uid="{00000000-0005-0000-0000-0000803B0000}"/>
    <cellStyle name="Input Cell 2 5 44 2" xfId="20245" xr:uid="{00000000-0005-0000-0000-0000813B0000}"/>
    <cellStyle name="Input Cell 2 5 44 2 2" xfId="20246" xr:uid="{00000000-0005-0000-0000-0000823B0000}"/>
    <cellStyle name="Input Cell 2 5 44 2 3" xfId="20247" xr:uid="{00000000-0005-0000-0000-0000833B0000}"/>
    <cellStyle name="Input Cell 2 5 44 2 4" xfId="20248" xr:uid="{00000000-0005-0000-0000-0000843B0000}"/>
    <cellStyle name="Input Cell 2 5 44 3" xfId="20249" xr:uid="{00000000-0005-0000-0000-0000853B0000}"/>
    <cellStyle name="Input Cell 2 5 44 4" xfId="20250" xr:uid="{00000000-0005-0000-0000-0000863B0000}"/>
    <cellStyle name="Input Cell 2 5 44 5" xfId="20251" xr:uid="{00000000-0005-0000-0000-0000873B0000}"/>
    <cellStyle name="Input Cell 2 5 45" xfId="20252" xr:uid="{00000000-0005-0000-0000-0000883B0000}"/>
    <cellStyle name="Input Cell 2 5 45 2" xfId="20253" xr:uid="{00000000-0005-0000-0000-0000893B0000}"/>
    <cellStyle name="Input Cell 2 5 45 3" xfId="20254" xr:uid="{00000000-0005-0000-0000-00008A3B0000}"/>
    <cellStyle name="Input Cell 2 5 45 4" xfId="20255" xr:uid="{00000000-0005-0000-0000-00008B3B0000}"/>
    <cellStyle name="Input Cell 2 5 46" xfId="20256" xr:uid="{00000000-0005-0000-0000-00008C3B0000}"/>
    <cellStyle name="Input Cell 2 5 46 2" xfId="20257" xr:uid="{00000000-0005-0000-0000-00008D3B0000}"/>
    <cellStyle name="Input Cell 2 5 46 3" xfId="20258" xr:uid="{00000000-0005-0000-0000-00008E3B0000}"/>
    <cellStyle name="Input Cell 2 5 46 4" xfId="20259" xr:uid="{00000000-0005-0000-0000-00008F3B0000}"/>
    <cellStyle name="Input Cell 2 5 47" xfId="20260" xr:uid="{00000000-0005-0000-0000-0000903B0000}"/>
    <cellStyle name="Input Cell 2 5 48" xfId="20261" xr:uid="{00000000-0005-0000-0000-0000913B0000}"/>
    <cellStyle name="Input Cell 2 5 49" xfId="20262" xr:uid="{00000000-0005-0000-0000-0000923B0000}"/>
    <cellStyle name="Input Cell 2 5 5" xfId="2262" xr:uid="{00000000-0005-0000-0000-0000933B0000}"/>
    <cellStyle name="Input Cell 2 5 5 2" xfId="20263" xr:uid="{00000000-0005-0000-0000-0000943B0000}"/>
    <cellStyle name="Input Cell 2 5 5 2 2" xfId="20264" xr:uid="{00000000-0005-0000-0000-0000953B0000}"/>
    <cellStyle name="Input Cell 2 5 5 2 3" xfId="20265" xr:uid="{00000000-0005-0000-0000-0000963B0000}"/>
    <cellStyle name="Input Cell 2 5 5 2 4" xfId="20266" xr:uid="{00000000-0005-0000-0000-0000973B0000}"/>
    <cellStyle name="Input Cell 2 5 5 3" xfId="20267" xr:uid="{00000000-0005-0000-0000-0000983B0000}"/>
    <cellStyle name="Input Cell 2 5 5 4" xfId="20268" xr:uid="{00000000-0005-0000-0000-0000993B0000}"/>
    <cellStyle name="Input Cell 2 5 5 5" xfId="20269" xr:uid="{00000000-0005-0000-0000-00009A3B0000}"/>
    <cellStyle name="Input Cell 2 5 6" xfId="2263" xr:uid="{00000000-0005-0000-0000-00009B3B0000}"/>
    <cellStyle name="Input Cell 2 5 6 2" xfId="20270" xr:uid="{00000000-0005-0000-0000-00009C3B0000}"/>
    <cellStyle name="Input Cell 2 5 6 2 2" xfId="20271" xr:uid="{00000000-0005-0000-0000-00009D3B0000}"/>
    <cellStyle name="Input Cell 2 5 6 2 3" xfId="20272" xr:uid="{00000000-0005-0000-0000-00009E3B0000}"/>
    <cellStyle name="Input Cell 2 5 6 2 4" xfId="20273" xr:uid="{00000000-0005-0000-0000-00009F3B0000}"/>
    <cellStyle name="Input Cell 2 5 6 3" xfId="20274" xr:uid="{00000000-0005-0000-0000-0000A03B0000}"/>
    <cellStyle name="Input Cell 2 5 6 4" xfId="20275" xr:uid="{00000000-0005-0000-0000-0000A13B0000}"/>
    <cellStyle name="Input Cell 2 5 6 5" xfId="20276" xr:uid="{00000000-0005-0000-0000-0000A23B0000}"/>
    <cellStyle name="Input Cell 2 5 7" xfId="2264" xr:uid="{00000000-0005-0000-0000-0000A33B0000}"/>
    <cellStyle name="Input Cell 2 5 7 2" xfId="20277" xr:uid="{00000000-0005-0000-0000-0000A43B0000}"/>
    <cellStyle name="Input Cell 2 5 7 2 2" xfId="20278" xr:uid="{00000000-0005-0000-0000-0000A53B0000}"/>
    <cellStyle name="Input Cell 2 5 7 2 3" xfId="20279" xr:uid="{00000000-0005-0000-0000-0000A63B0000}"/>
    <cellStyle name="Input Cell 2 5 7 2 4" xfId="20280" xr:uid="{00000000-0005-0000-0000-0000A73B0000}"/>
    <cellStyle name="Input Cell 2 5 7 3" xfId="20281" xr:uid="{00000000-0005-0000-0000-0000A83B0000}"/>
    <cellStyle name="Input Cell 2 5 7 4" xfId="20282" xr:uid="{00000000-0005-0000-0000-0000A93B0000}"/>
    <cellStyle name="Input Cell 2 5 7 5" xfId="20283" xr:uid="{00000000-0005-0000-0000-0000AA3B0000}"/>
    <cellStyle name="Input Cell 2 5 8" xfId="2265" xr:uid="{00000000-0005-0000-0000-0000AB3B0000}"/>
    <cellStyle name="Input Cell 2 5 8 2" xfId="20284" xr:uid="{00000000-0005-0000-0000-0000AC3B0000}"/>
    <cellStyle name="Input Cell 2 5 8 2 2" xfId="20285" xr:uid="{00000000-0005-0000-0000-0000AD3B0000}"/>
    <cellStyle name="Input Cell 2 5 8 2 3" xfId="20286" xr:uid="{00000000-0005-0000-0000-0000AE3B0000}"/>
    <cellStyle name="Input Cell 2 5 8 2 4" xfId="20287" xr:uid="{00000000-0005-0000-0000-0000AF3B0000}"/>
    <cellStyle name="Input Cell 2 5 8 3" xfId="20288" xr:uid="{00000000-0005-0000-0000-0000B03B0000}"/>
    <cellStyle name="Input Cell 2 5 8 4" xfId="20289" xr:uid="{00000000-0005-0000-0000-0000B13B0000}"/>
    <cellStyle name="Input Cell 2 5 8 5" xfId="20290" xr:uid="{00000000-0005-0000-0000-0000B23B0000}"/>
    <cellStyle name="Input Cell 2 5 9" xfId="2266" xr:uid="{00000000-0005-0000-0000-0000B33B0000}"/>
    <cellStyle name="Input Cell 2 5 9 2" xfId="20291" xr:uid="{00000000-0005-0000-0000-0000B43B0000}"/>
    <cellStyle name="Input Cell 2 5 9 2 2" xfId="20292" xr:uid="{00000000-0005-0000-0000-0000B53B0000}"/>
    <cellStyle name="Input Cell 2 5 9 2 3" xfId="20293" xr:uid="{00000000-0005-0000-0000-0000B63B0000}"/>
    <cellStyle name="Input Cell 2 5 9 2 4" xfId="20294" xr:uid="{00000000-0005-0000-0000-0000B73B0000}"/>
    <cellStyle name="Input Cell 2 5 9 3" xfId="20295" xr:uid="{00000000-0005-0000-0000-0000B83B0000}"/>
    <cellStyle name="Input Cell 2 5 9 4" xfId="20296" xr:uid="{00000000-0005-0000-0000-0000B93B0000}"/>
    <cellStyle name="Input Cell 2 5 9 5" xfId="20297" xr:uid="{00000000-0005-0000-0000-0000BA3B0000}"/>
    <cellStyle name="Input Cell 2 6" xfId="2267" xr:uid="{00000000-0005-0000-0000-0000BB3B0000}"/>
    <cellStyle name="Input Cell 2 6 2" xfId="20298" xr:uid="{00000000-0005-0000-0000-0000BC3B0000}"/>
    <cellStyle name="Input Cell 2 6 2 2" xfId="20299" xr:uid="{00000000-0005-0000-0000-0000BD3B0000}"/>
    <cellStyle name="Input Cell 2 6 2 3" xfId="20300" xr:uid="{00000000-0005-0000-0000-0000BE3B0000}"/>
    <cellStyle name="Input Cell 2 6 2 4" xfId="20301" xr:uid="{00000000-0005-0000-0000-0000BF3B0000}"/>
    <cellStyle name="Input Cell 2 6 3" xfId="20302" xr:uid="{00000000-0005-0000-0000-0000C03B0000}"/>
    <cellStyle name="Input Cell 2 6 4" xfId="20303" xr:uid="{00000000-0005-0000-0000-0000C13B0000}"/>
    <cellStyle name="Input Cell 2 6 5" xfId="20304" xr:uid="{00000000-0005-0000-0000-0000C23B0000}"/>
    <cellStyle name="Input Cell 2 7" xfId="2268" xr:uid="{00000000-0005-0000-0000-0000C33B0000}"/>
    <cellStyle name="Input Cell 2 7 2" xfId="20305" xr:uid="{00000000-0005-0000-0000-0000C43B0000}"/>
    <cellStyle name="Input Cell 2 7 2 2" xfId="20306" xr:uid="{00000000-0005-0000-0000-0000C53B0000}"/>
    <cellStyle name="Input Cell 2 7 2 3" xfId="20307" xr:uid="{00000000-0005-0000-0000-0000C63B0000}"/>
    <cellStyle name="Input Cell 2 7 2 4" xfId="20308" xr:uid="{00000000-0005-0000-0000-0000C73B0000}"/>
    <cellStyle name="Input Cell 2 7 3" xfId="20309" xr:uid="{00000000-0005-0000-0000-0000C83B0000}"/>
    <cellStyle name="Input Cell 2 7 4" xfId="20310" xr:uid="{00000000-0005-0000-0000-0000C93B0000}"/>
    <cellStyle name="Input Cell 2 7 5" xfId="20311" xr:uid="{00000000-0005-0000-0000-0000CA3B0000}"/>
    <cellStyle name="Input Cell 2 8" xfId="2269" xr:uid="{00000000-0005-0000-0000-0000CB3B0000}"/>
    <cellStyle name="Input Cell 2 8 2" xfId="20312" xr:uid="{00000000-0005-0000-0000-0000CC3B0000}"/>
    <cellStyle name="Input Cell 2 8 2 2" xfId="20313" xr:uid="{00000000-0005-0000-0000-0000CD3B0000}"/>
    <cellStyle name="Input Cell 2 8 2 3" xfId="20314" xr:uid="{00000000-0005-0000-0000-0000CE3B0000}"/>
    <cellStyle name="Input Cell 2 8 2 4" xfId="20315" xr:uid="{00000000-0005-0000-0000-0000CF3B0000}"/>
    <cellStyle name="Input Cell 2 8 3" xfId="20316" xr:uid="{00000000-0005-0000-0000-0000D03B0000}"/>
    <cellStyle name="Input Cell 2 8 4" xfId="20317" xr:uid="{00000000-0005-0000-0000-0000D13B0000}"/>
    <cellStyle name="Input Cell 2 8 5" xfId="20318" xr:uid="{00000000-0005-0000-0000-0000D23B0000}"/>
    <cellStyle name="Input Cell 2 9" xfId="2270" xr:uid="{00000000-0005-0000-0000-0000D33B0000}"/>
    <cellStyle name="Input Cell 2 9 2" xfId="20319" xr:uid="{00000000-0005-0000-0000-0000D43B0000}"/>
    <cellStyle name="Input Cell 2 9 2 2" xfId="20320" xr:uid="{00000000-0005-0000-0000-0000D53B0000}"/>
    <cellStyle name="Input Cell 2 9 2 3" xfId="20321" xr:uid="{00000000-0005-0000-0000-0000D63B0000}"/>
    <cellStyle name="Input Cell 2 9 2 4" xfId="20322" xr:uid="{00000000-0005-0000-0000-0000D73B0000}"/>
    <cellStyle name="Input Cell 2 9 3" xfId="20323" xr:uid="{00000000-0005-0000-0000-0000D83B0000}"/>
    <cellStyle name="Input Cell 2 9 4" xfId="20324" xr:uid="{00000000-0005-0000-0000-0000D93B0000}"/>
    <cellStyle name="Input Cell 2 9 5" xfId="20325" xr:uid="{00000000-0005-0000-0000-0000DA3B0000}"/>
    <cellStyle name="Input Cell 20" xfId="20326" xr:uid="{00000000-0005-0000-0000-0000DB3B0000}"/>
    <cellStyle name="Input Cell 3" xfId="2271" xr:uid="{00000000-0005-0000-0000-0000DC3B0000}"/>
    <cellStyle name="Input Cell 3 10" xfId="2272" xr:uid="{00000000-0005-0000-0000-0000DD3B0000}"/>
    <cellStyle name="Input Cell 3 10 2" xfId="20327" xr:uid="{00000000-0005-0000-0000-0000DE3B0000}"/>
    <cellStyle name="Input Cell 3 10 2 2" xfId="20328" xr:uid="{00000000-0005-0000-0000-0000DF3B0000}"/>
    <cellStyle name="Input Cell 3 10 2 3" xfId="20329" xr:uid="{00000000-0005-0000-0000-0000E03B0000}"/>
    <cellStyle name="Input Cell 3 10 2 4" xfId="20330" xr:uid="{00000000-0005-0000-0000-0000E13B0000}"/>
    <cellStyle name="Input Cell 3 10 3" xfId="20331" xr:uid="{00000000-0005-0000-0000-0000E23B0000}"/>
    <cellStyle name="Input Cell 3 10 4" xfId="20332" xr:uid="{00000000-0005-0000-0000-0000E33B0000}"/>
    <cellStyle name="Input Cell 3 10 5" xfId="20333" xr:uid="{00000000-0005-0000-0000-0000E43B0000}"/>
    <cellStyle name="Input Cell 3 11" xfId="2273" xr:uid="{00000000-0005-0000-0000-0000E53B0000}"/>
    <cellStyle name="Input Cell 3 11 2" xfId="20334" xr:uid="{00000000-0005-0000-0000-0000E63B0000}"/>
    <cellStyle name="Input Cell 3 11 2 2" xfId="20335" xr:uid="{00000000-0005-0000-0000-0000E73B0000}"/>
    <cellStyle name="Input Cell 3 11 2 3" xfId="20336" xr:uid="{00000000-0005-0000-0000-0000E83B0000}"/>
    <cellStyle name="Input Cell 3 11 2 4" xfId="20337" xr:uid="{00000000-0005-0000-0000-0000E93B0000}"/>
    <cellStyle name="Input Cell 3 11 3" xfId="20338" xr:uid="{00000000-0005-0000-0000-0000EA3B0000}"/>
    <cellStyle name="Input Cell 3 11 4" xfId="20339" xr:uid="{00000000-0005-0000-0000-0000EB3B0000}"/>
    <cellStyle name="Input Cell 3 11 5" xfId="20340" xr:uid="{00000000-0005-0000-0000-0000EC3B0000}"/>
    <cellStyle name="Input Cell 3 12" xfId="2274" xr:uid="{00000000-0005-0000-0000-0000ED3B0000}"/>
    <cellStyle name="Input Cell 3 12 2" xfId="20341" xr:uid="{00000000-0005-0000-0000-0000EE3B0000}"/>
    <cellStyle name="Input Cell 3 12 2 2" xfId="20342" xr:uid="{00000000-0005-0000-0000-0000EF3B0000}"/>
    <cellStyle name="Input Cell 3 12 2 3" xfId="20343" xr:uid="{00000000-0005-0000-0000-0000F03B0000}"/>
    <cellStyle name="Input Cell 3 12 2 4" xfId="20344" xr:uid="{00000000-0005-0000-0000-0000F13B0000}"/>
    <cellStyle name="Input Cell 3 12 3" xfId="20345" xr:uid="{00000000-0005-0000-0000-0000F23B0000}"/>
    <cellStyle name="Input Cell 3 12 4" xfId="20346" xr:uid="{00000000-0005-0000-0000-0000F33B0000}"/>
    <cellStyle name="Input Cell 3 12 5" xfId="20347" xr:uid="{00000000-0005-0000-0000-0000F43B0000}"/>
    <cellStyle name="Input Cell 3 13" xfId="2275" xr:uid="{00000000-0005-0000-0000-0000F53B0000}"/>
    <cellStyle name="Input Cell 3 13 2" xfId="20348" xr:uid="{00000000-0005-0000-0000-0000F63B0000}"/>
    <cellStyle name="Input Cell 3 13 2 2" xfId="20349" xr:uid="{00000000-0005-0000-0000-0000F73B0000}"/>
    <cellStyle name="Input Cell 3 13 2 3" xfId="20350" xr:uid="{00000000-0005-0000-0000-0000F83B0000}"/>
    <cellStyle name="Input Cell 3 13 2 4" xfId="20351" xr:uid="{00000000-0005-0000-0000-0000F93B0000}"/>
    <cellStyle name="Input Cell 3 13 3" xfId="20352" xr:uid="{00000000-0005-0000-0000-0000FA3B0000}"/>
    <cellStyle name="Input Cell 3 13 4" xfId="20353" xr:uid="{00000000-0005-0000-0000-0000FB3B0000}"/>
    <cellStyle name="Input Cell 3 13 5" xfId="20354" xr:uid="{00000000-0005-0000-0000-0000FC3B0000}"/>
    <cellStyle name="Input Cell 3 14" xfId="2276" xr:uid="{00000000-0005-0000-0000-0000FD3B0000}"/>
    <cellStyle name="Input Cell 3 14 2" xfId="20355" xr:uid="{00000000-0005-0000-0000-0000FE3B0000}"/>
    <cellStyle name="Input Cell 3 14 2 2" xfId="20356" xr:uid="{00000000-0005-0000-0000-0000FF3B0000}"/>
    <cellStyle name="Input Cell 3 14 2 3" xfId="20357" xr:uid="{00000000-0005-0000-0000-0000003C0000}"/>
    <cellStyle name="Input Cell 3 14 2 4" xfId="20358" xr:uid="{00000000-0005-0000-0000-0000013C0000}"/>
    <cellStyle name="Input Cell 3 14 3" xfId="20359" xr:uid="{00000000-0005-0000-0000-0000023C0000}"/>
    <cellStyle name="Input Cell 3 14 4" xfId="20360" xr:uid="{00000000-0005-0000-0000-0000033C0000}"/>
    <cellStyle name="Input Cell 3 14 5" xfId="20361" xr:uid="{00000000-0005-0000-0000-0000043C0000}"/>
    <cellStyle name="Input Cell 3 15" xfId="2277" xr:uid="{00000000-0005-0000-0000-0000053C0000}"/>
    <cellStyle name="Input Cell 3 15 2" xfId="20362" xr:uid="{00000000-0005-0000-0000-0000063C0000}"/>
    <cellStyle name="Input Cell 3 15 2 2" xfId="20363" xr:uid="{00000000-0005-0000-0000-0000073C0000}"/>
    <cellStyle name="Input Cell 3 15 2 3" xfId="20364" xr:uid="{00000000-0005-0000-0000-0000083C0000}"/>
    <cellStyle name="Input Cell 3 15 2 4" xfId="20365" xr:uid="{00000000-0005-0000-0000-0000093C0000}"/>
    <cellStyle name="Input Cell 3 15 3" xfId="20366" xr:uid="{00000000-0005-0000-0000-00000A3C0000}"/>
    <cellStyle name="Input Cell 3 15 4" xfId="20367" xr:uid="{00000000-0005-0000-0000-00000B3C0000}"/>
    <cellStyle name="Input Cell 3 15 5" xfId="20368" xr:uid="{00000000-0005-0000-0000-00000C3C0000}"/>
    <cellStyle name="Input Cell 3 16" xfId="2278" xr:uid="{00000000-0005-0000-0000-00000D3C0000}"/>
    <cellStyle name="Input Cell 3 16 2" xfId="20369" xr:uid="{00000000-0005-0000-0000-00000E3C0000}"/>
    <cellStyle name="Input Cell 3 16 2 2" xfId="20370" xr:uid="{00000000-0005-0000-0000-00000F3C0000}"/>
    <cellStyle name="Input Cell 3 16 2 3" xfId="20371" xr:uid="{00000000-0005-0000-0000-0000103C0000}"/>
    <cellStyle name="Input Cell 3 16 2 4" xfId="20372" xr:uid="{00000000-0005-0000-0000-0000113C0000}"/>
    <cellStyle name="Input Cell 3 16 3" xfId="20373" xr:uid="{00000000-0005-0000-0000-0000123C0000}"/>
    <cellStyle name="Input Cell 3 16 4" xfId="20374" xr:uid="{00000000-0005-0000-0000-0000133C0000}"/>
    <cellStyle name="Input Cell 3 16 5" xfId="20375" xr:uid="{00000000-0005-0000-0000-0000143C0000}"/>
    <cellStyle name="Input Cell 3 17" xfId="20376" xr:uid="{00000000-0005-0000-0000-0000153C0000}"/>
    <cellStyle name="Input Cell 3 2" xfId="2279" xr:uid="{00000000-0005-0000-0000-0000163C0000}"/>
    <cellStyle name="Input Cell 3 2 10" xfId="2280" xr:uid="{00000000-0005-0000-0000-0000173C0000}"/>
    <cellStyle name="Input Cell 3 2 10 2" xfId="20377" xr:uid="{00000000-0005-0000-0000-0000183C0000}"/>
    <cellStyle name="Input Cell 3 2 10 2 2" xfId="20378" xr:uid="{00000000-0005-0000-0000-0000193C0000}"/>
    <cellStyle name="Input Cell 3 2 10 2 3" xfId="20379" xr:uid="{00000000-0005-0000-0000-00001A3C0000}"/>
    <cellStyle name="Input Cell 3 2 10 2 4" xfId="20380" xr:uid="{00000000-0005-0000-0000-00001B3C0000}"/>
    <cellStyle name="Input Cell 3 2 10 3" xfId="20381" xr:uid="{00000000-0005-0000-0000-00001C3C0000}"/>
    <cellStyle name="Input Cell 3 2 10 4" xfId="20382" xr:uid="{00000000-0005-0000-0000-00001D3C0000}"/>
    <cellStyle name="Input Cell 3 2 10 5" xfId="20383" xr:uid="{00000000-0005-0000-0000-00001E3C0000}"/>
    <cellStyle name="Input Cell 3 2 11" xfId="2281" xr:uid="{00000000-0005-0000-0000-00001F3C0000}"/>
    <cellStyle name="Input Cell 3 2 11 2" xfId="20384" xr:uid="{00000000-0005-0000-0000-0000203C0000}"/>
    <cellStyle name="Input Cell 3 2 11 2 2" xfId="20385" xr:uid="{00000000-0005-0000-0000-0000213C0000}"/>
    <cellStyle name="Input Cell 3 2 11 2 3" xfId="20386" xr:uid="{00000000-0005-0000-0000-0000223C0000}"/>
    <cellStyle name="Input Cell 3 2 11 2 4" xfId="20387" xr:uid="{00000000-0005-0000-0000-0000233C0000}"/>
    <cellStyle name="Input Cell 3 2 11 3" xfId="20388" xr:uid="{00000000-0005-0000-0000-0000243C0000}"/>
    <cellStyle name="Input Cell 3 2 11 4" xfId="20389" xr:uid="{00000000-0005-0000-0000-0000253C0000}"/>
    <cellStyle name="Input Cell 3 2 11 5" xfId="20390" xr:uid="{00000000-0005-0000-0000-0000263C0000}"/>
    <cellStyle name="Input Cell 3 2 12" xfId="2282" xr:uid="{00000000-0005-0000-0000-0000273C0000}"/>
    <cellStyle name="Input Cell 3 2 12 2" xfId="20391" xr:uid="{00000000-0005-0000-0000-0000283C0000}"/>
    <cellStyle name="Input Cell 3 2 12 2 2" xfId="20392" xr:uid="{00000000-0005-0000-0000-0000293C0000}"/>
    <cellStyle name="Input Cell 3 2 12 2 3" xfId="20393" xr:uid="{00000000-0005-0000-0000-00002A3C0000}"/>
    <cellStyle name="Input Cell 3 2 12 2 4" xfId="20394" xr:uid="{00000000-0005-0000-0000-00002B3C0000}"/>
    <cellStyle name="Input Cell 3 2 12 3" xfId="20395" xr:uid="{00000000-0005-0000-0000-00002C3C0000}"/>
    <cellStyle name="Input Cell 3 2 12 4" xfId="20396" xr:uid="{00000000-0005-0000-0000-00002D3C0000}"/>
    <cellStyle name="Input Cell 3 2 12 5" xfId="20397" xr:uid="{00000000-0005-0000-0000-00002E3C0000}"/>
    <cellStyle name="Input Cell 3 2 13" xfId="2283" xr:uid="{00000000-0005-0000-0000-00002F3C0000}"/>
    <cellStyle name="Input Cell 3 2 13 2" xfId="20398" xr:uid="{00000000-0005-0000-0000-0000303C0000}"/>
    <cellStyle name="Input Cell 3 2 13 2 2" xfId="20399" xr:uid="{00000000-0005-0000-0000-0000313C0000}"/>
    <cellStyle name="Input Cell 3 2 13 2 3" xfId="20400" xr:uid="{00000000-0005-0000-0000-0000323C0000}"/>
    <cellStyle name="Input Cell 3 2 13 2 4" xfId="20401" xr:uid="{00000000-0005-0000-0000-0000333C0000}"/>
    <cellStyle name="Input Cell 3 2 13 3" xfId="20402" xr:uid="{00000000-0005-0000-0000-0000343C0000}"/>
    <cellStyle name="Input Cell 3 2 13 4" xfId="20403" xr:uid="{00000000-0005-0000-0000-0000353C0000}"/>
    <cellStyle name="Input Cell 3 2 13 5" xfId="20404" xr:uid="{00000000-0005-0000-0000-0000363C0000}"/>
    <cellStyle name="Input Cell 3 2 14" xfId="2284" xr:uid="{00000000-0005-0000-0000-0000373C0000}"/>
    <cellStyle name="Input Cell 3 2 14 2" xfId="20405" xr:uid="{00000000-0005-0000-0000-0000383C0000}"/>
    <cellStyle name="Input Cell 3 2 14 2 2" xfId="20406" xr:uid="{00000000-0005-0000-0000-0000393C0000}"/>
    <cellStyle name="Input Cell 3 2 14 2 3" xfId="20407" xr:uid="{00000000-0005-0000-0000-00003A3C0000}"/>
    <cellStyle name="Input Cell 3 2 14 2 4" xfId="20408" xr:uid="{00000000-0005-0000-0000-00003B3C0000}"/>
    <cellStyle name="Input Cell 3 2 14 3" xfId="20409" xr:uid="{00000000-0005-0000-0000-00003C3C0000}"/>
    <cellStyle name="Input Cell 3 2 14 4" xfId="20410" xr:uid="{00000000-0005-0000-0000-00003D3C0000}"/>
    <cellStyle name="Input Cell 3 2 14 5" xfId="20411" xr:uid="{00000000-0005-0000-0000-00003E3C0000}"/>
    <cellStyle name="Input Cell 3 2 15" xfId="2285" xr:uid="{00000000-0005-0000-0000-00003F3C0000}"/>
    <cellStyle name="Input Cell 3 2 15 2" xfId="20412" xr:uid="{00000000-0005-0000-0000-0000403C0000}"/>
    <cellStyle name="Input Cell 3 2 15 2 2" xfId="20413" xr:uid="{00000000-0005-0000-0000-0000413C0000}"/>
    <cellStyle name="Input Cell 3 2 15 2 3" xfId="20414" xr:uid="{00000000-0005-0000-0000-0000423C0000}"/>
    <cellStyle name="Input Cell 3 2 15 2 4" xfId="20415" xr:uid="{00000000-0005-0000-0000-0000433C0000}"/>
    <cellStyle name="Input Cell 3 2 15 3" xfId="20416" xr:uid="{00000000-0005-0000-0000-0000443C0000}"/>
    <cellStyle name="Input Cell 3 2 15 4" xfId="20417" xr:uid="{00000000-0005-0000-0000-0000453C0000}"/>
    <cellStyle name="Input Cell 3 2 15 5" xfId="20418" xr:uid="{00000000-0005-0000-0000-0000463C0000}"/>
    <cellStyle name="Input Cell 3 2 16" xfId="2286" xr:uid="{00000000-0005-0000-0000-0000473C0000}"/>
    <cellStyle name="Input Cell 3 2 16 2" xfId="20419" xr:uid="{00000000-0005-0000-0000-0000483C0000}"/>
    <cellStyle name="Input Cell 3 2 16 2 2" xfId="20420" xr:uid="{00000000-0005-0000-0000-0000493C0000}"/>
    <cellStyle name="Input Cell 3 2 16 2 3" xfId="20421" xr:uid="{00000000-0005-0000-0000-00004A3C0000}"/>
    <cellStyle name="Input Cell 3 2 16 2 4" xfId="20422" xr:uid="{00000000-0005-0000-0000-00004B3C0000}"/>
    <cellStyle name="Input Cell 3 2 16 3" xfId="20423" xr:uid="{00000000-0005-0000-0000-00004C3C0000}"/>
    <cellStyle name="Input Cell 3 2 16 4" xfId="20424" xr:uid="{00000000-0005-0000-0000-00004D3C0000}"/>
    <cellStyle name="Input Cell 3 2 16 5" xfId="20425" xr:uid="{00000000-0005-0000-0000-00004E3C0000}"/>
    <cellStyle name="Input Cell 3 2 17" xfId="2287" xr:uid="{00000000-0005-0000-0000-00004F3C0000}"/>
    <cellStyle name="Input Cell 3 2 17 2" xfId="20426" xr:uid="{00000000-0005-0000-0000-0000503C0000}"/>
    <cellStyle name="Input Cell 3 2 17 2 2" xfId="20427" xr:uid="{00000000-0005-0000-0000-0000513C0000}"/>
    <cellStyle name="Input Cell 3 2 17 2 3" xfId="20428" xr:uid="{00000000-0005-0000-0000-0000523C0000}"/>
    <cellStyle name="Input Cell 3 2 17 2 4" xfId="20429" xr:uid="{00000000-0005-0000-0000-0000533C0000}"/>
    <cellStyle name="Input Cell 3 2 17 3" xfId="20430" xr:uid="{00000000-0005-0000-0000-0000543C0000}"/>
    <cellStyle name="Input Cell 3 2 17 4" xfId="20431" xr:uid="{00000000-0005-0000-0000-0000553C0000}"/>
    <cellStyle name="Input Cell 3 2 17 5" xfId="20432" xr:uid="{00000000-0005-0000-0000-0000563C0000}"/>
    <cellStyle name="Input Cell 3 2 18" xfId="2288" xr:uid="{00000000-0005-0000-0000-0000573C0000}"/>
    <cellStyle name="Input Cell 3 2 18 2" xfId="20433" xr:uid="{00000000-0005-0000-0000-0000583C0000}"/>
    <cellStyle name="Input Cell 3 2 18 2 2" xfId="20434" xr:uid="{00000000-0005-0000-0000-0000593C0000}"/>
    <cellStyle name="Input Cell 3 2 18 2 3" xfId="20435" xr:uid="{00000000-0005-0000-0000-00005A3C0000}"/>
    <cellStyle name="Input Cell 3 2 18 2 4" xfId="20436" xr:uid="{00000000-0005-0000-0000-00005B3C0000}"/>
    <cellStyle name="Input Cell 3 2 18 3" xfId="20437" xr:uid="{00000000-0005-0000-0000-00005C3C0000}"/>
    <cellStyle name="Input Cell 3 2 18 4" xfId="20438" xr:uid="{00000000-0005-0000-0000-00005D3C0000}"/>
    <cellStyle name="Input Cell 3 2 18 5" xfId="20439" xr:uid="{00000000-0005-0000-0000-00005E3C0000}"/>
    <cellStyle name="Input Cell 3 2 19" xfId="2289" xr:uid="{00000000-0005-0000-0000-00005F3C0000}"/>
    <cellStyle name="Input Cell 3 2 19 2" xfId="20440" xr:uid="{00000000-0005-0000-0000-0000603C0000}"/>
    <cellStyle name="Input Cell 3 2 19 2 2" xfId="20441" xr:uid="{00000000-0005-0000-0000-0000613C0000}"/>
    <cellStyle name="Input Cell 3 2 19 2 3" xfId="20442" xr:uid="{00000000-0005-0000-0000-0000623C0000}"/>
    <cellStyle name="Input Cell 3 2 19 2 4" xfId="20443" xr:uid="{00000000-0005-0000-0000-0000633C0000}"/>
    <cellStyle name="Input Cell 3 2 19 3" xfId="20444" xr:uid="{00000000-0005-0000-0000-0000643C0000}"/>
    <cellStyle name="Input Cell 3 2 19 4" xfId="20445" xr:uid="{00000000-0005-0000-0000-0000653C0000}"/>
    <cellStyle name="Input Cell 3 2 19 5" xfId="20446" xr:uid="{00000000-0005-0000-0000-0000663C0000}"/>
    <cellStyle name="Input Cell 3 2 2" xfId="2290" xr:uid="{00000000-0005-0000-0000-0000673C0000}"/>
    <cellStyle name="Input Cell 3 2 2 10" xfId="2291" xr:uid="{00000000-0005-0000-0000-0000683C0000}"/>
    <cellStyle name="Input Cell 3 2 2 10 2" xfId="20447" xr:uid="{00000000-0005-0000-0000-0000693C0000}"/>
    <cellStyle name="Input Cell 3 2 2 10 2 2" xfId="20448" xr:uid="{00000000-0005-0000-0000-00006A3C0000}"/>
    <cellStyle name="Input Cell 3 2 2 10 2 3" xfId="20449" xr:uid="{00000000-0005-0000-0000-00006B3C0000}"/>
    <cellStyle name="Input Cell 3 2 2 10 2 4" xfId="20450" xr:uid="{00000000-0005-0000-0000-00006C3C0000}"/>
    <cellStyle name="Input Cell 3 2 2 10 3" xfId="20451" xr:uid="{00000000-0005-0000-0000-00006D3C0000}"/>
    <cellStyle name="Input Cell 3 2 2 10 4" xfId="20452" xr:uid="{00000000-0005-0000-0000-00006E3C0000}"/>
    <cellStyle name="Input Cell 3 2 2 10 5" xfId="20453" xr:uid="{00000000-0005-0000-0000-00006F3C0000}"/>
    <cellStyle name="Input Cell 3 2 2 11" xfId="2292" xr:uid="{00000000-0005-0000-0000-0000703C0000}"/>
    <cellStyle name="Input Cell 3 2 2 11 2" xfId="20454" xr:uid="{00000000-0005-0000-0000-0000713C0000}"/>
    <cellStyle name="Input Cell 3 2 2 11 2 2" xfId="20455" xr:uid="{00000000-0005-0000-0000-0000723C0000}"/>
    <cellStyle name="Input Cell 3 2 2 11 2 3" xfId="20456" xr:uid="{00000000-0005-0000-0000-0000733C0000}"/>
    <cellStyle name="Input Cell 3 2 2 11 2 4" xfId="20457" xr:uid="{00000000-0005-0000-0000-0000743C0000}"/>
    <cellStyle name="Input Cell 3 2 2 11 3" xfId="20458" xr:uid="{00000000-0005-0000-0000-0000753C0000}"/>
    <cellStyle name="Input Cell 3 2 2 11 4" xfId="20459" xr:uid="{00000000-0005-0000-0000-0000763C0000}"/>
    <cellStyle name="Input Cell 3 2 2 11 5" xfId="20460" xr:uid="{00000000-0005-0000-0000-0000773C0000}"/>
    <cellStyle name="Input Cell 3 2 2 12" xfId="2293" xr:uid="{00000000-0005-0000-0000-0000783C0000}"/>
    <cellStyle name="Input Cell 3 2 2 12 2" xfId="20461" xr:uid="{00000000-0005-0000-0000-0000793C0000}"/>
    <cellStyle name="Input Cell 3 2 2 12 2 2" xfId="20462" xr:uid="{00000000-0005-0000-0000-00007A3C0000}"/>
    <cellStyle name="Input Cell 3 2 2 12 2 3" xfId="20463" xr:uid="{00000000-0005-0000-0000-00007B3C0000}"/>
    <cellStyle name="Input Cell 3 2 2 12 2 4" xfId="20464" xr:uid="{00000000-0005-0000-0000-00007C3C0000}"/>
    <cellStyle name="Input Cell 3 2 2 12 3" xfId="20465" xr:uid="{00000000-0005-0000-0000-00007D3C0000}"/>
    <cellStyle name="Input Cell 3 2 2 12 4" xfId="20466" xr:uid="{00000000-0005-0000-0000-00007E3C0000}"/>
    <cellStyle name="Input Cell 3 2 2 12 5" xfId="20467" xr:uid="{00000000-0005-0000-0000-00007F3C0000}"/>
    <cellStyle name="Input Cell 3 2 2 13" xfId="2294" xr:uid="{00000000-0005-0000-0000-0000803C0000}"/>
    <cellStyle name="Input Cell 3 2 2 13 2" xfId="20468" xr:uid="{00000000-0005-0000-0000-0000813C0000}"/>
    <cellStyle name="Input Cell 3 2 2 13 2 2" xfId="20469" xr:uid="{00000000-0005-0000-0000-0000823C0000}"/>
    <cellStyle name="Input Cell 3 2 2 13 2 3" xfId="20470" xr:uid="{00000000-0005-0000-0000-0000833C0000}"/>
    <cellStyle name="Input Cell 3 2 2 13 2 4" xfId="20471" xr:uid="{00000000-0005-0000-0000-0000843C0000}"/>
    <cellStyle name="Input Cell 3 2 2 13 3" xfId="20472" xr:uid="{00000000-0005-0000-0000-0000853C0000}"/>
    <cellStyle name="Input Cell 3 2 2 13 4" xfId="20473" xr:uid="{00000000-0005-0000-0000-0000863C0000}"/>
    <cellStyle name="Input Cell 3 2 2 13 5" xfId="20474" xr:uid="{00000000-0005-0000-0000-0000873C0000}"/>
    <cellStyle name="Input Cell 3 2 2 14" xfId="2295" xr:uid="{00000000-0005-0000-0000-0000883C0000}"/>
    <cellStyle name="Input Cell 3 2 2 14 2" xfId="20475" xr:uid="{00000000-0005-0000-0000-0000893C0000}"/>
    <cellStyle name="Input Cell 3 2 2 14 2 2" xfId="20476" xr:uid="{00000000-0005-0000-0000-00008A3C0000}"/>
    <cellStyle name="Input Cell 3 2 2 14 2 3" xfId="20477" xr:uid="{00000000-0005-0000-0000-00008B3C0000}"/>
    <cellStyle name="Input Cell 3 2 2 14 2 4" xfId="20478" xr:uid="{00000000-0005-0000-0000-00008C3C0000}"/>
    <cellStyle name="Input Cell 3 2 2 14 3" xfId="20479" xr:uid="{00000000-0005-0000-0000-00008D3C0000}"/>
    <cellStyle name="Input Cell 3 2 2 14 4" xfId="20480" xr:uid="{00000000-0005-0000-0000-00008E3C0000}"/>
    <cellStyle name="Input Cell 3 2 2 14 5" xfId="20481" xr:uid="{00000000-0005-0000-0000-00008F3C0000}"/>
    <cellStyle name="Input Cell 3 2 2 15" xfId="2296" xr:uid="{00000000-0005-0000-0000-0000903C0000}"/>
    <cellStyle name="Input Cell 3 2 2 15 2" xfId="20482" xr:uid="{00000000-0005-0000-0000-0000913C0000}"/>
    <cellStyle name="Input Cell 3 2 2 15 2 2" xfId="20483" xr:uid="{00000000-0005-0000-0000-0000923C0000}"/>
    <cellStyle name="Input Cell 3 2 2 15 2 3" xfId="20484" xr:uid="{00000000-0005-0000-0000-0000933C0000}"/>
    <cellStyle name="Input Cell 3 2 2 15 2 4" xfId="20485" xr:uid="{00000000-0005-0000-0000-0000943C0000}"/>
    <cellStyle name="Input Cell 3 2 2 15 3" xfId="20486" xr:uid="{00000000-0005-0000-0000-0000953C0000}"/>
    <cellStyle name="Input Cell 3 2 2 15 4" xfId="20487" xr:uid="{00000000-0005-0000-0000-0000963C0000}"/>
    <cellStyle name="Input Cell 3 2 2 15 5" xfId="20488" xr:uid="{00000000-0005-0000-0000-0000973C0000}"/>
    <cellStyle name="Input Cell 3 2 2 16" xfId="2297" xr:uid="{00000000-0005-0000-0000-0000983C0000}"/>
    <cellStyle name="Input Cell 3 2 2 16 2" xfId="20489" xr:uid="{00000000-0005-0000-0000-0000993C0000}"/>
    <cellStyle name="Input Cell 3 2 2 16 2 2" xfId="20490" xr:uid="{00000000-0005-0000-0000-00009A3C0000}"/>
    <cellStyle name="Input Cell 3 2 2 16 2 3" xfId="20491" xr:uid="{00000000-0005-0000-0000-00009B3C0000}"/>
    <cellStyle name="Input Cell 3 2 2 16 2 4" xfId="20492" xr:uid="{00000000-0005-0000-0000-00009C3C0000}"/>
    <cellStyle name="Input Cell 3 2 2 16 3" xfId="20493" xr:uid="{00000000-0005-0000-0000-00009D3C0000}"/>
    <cellStyle name="Input Cell 3 2 2 16 4" xfId="20494" xr:uid="{00000000-0005-0000-0000-00009E3C0000}"/>
    <cellStyle name="Input Cell 3 2 2 16 5" xfId="20495" xr:uid="{00000000-0005-0000-0000-00009F3C0000}"/>
    <cellStyle name="Input Cell 3 2 2 17" xfId="2298" xr:uid="{00000000-0005-0000-0000-0000A03C0000}"/>
    <cellStyle name="Input Cell 3 2 2 17 2" xfId="20496" xr:uid="{00000000-0005-0000-0000-0000A13C0000}"/>
    <cellStyle name="Input Cell 3 2 2 17 2 2" xfId="20497" xr:uid="{00000000-0005-0000-0000-0000A23C0000}"/>
    <cellStyle name="Input Cell 3 2 2 17 2 3" xfId="20498" xr:uid="{00000000-0005-0000-0000-0000A33C0000}"/>
    <cellStyle name="Input Cell 3 2 2 17 2 4" xfId="20499" xr:uid="{00000000-0005-0000-0000-0000A43C0000}"/>
    <cellStyle name="Input Cell 3 2 2 17 3" xfId="20500" xr:uid="{00000000-0005-0000-0000-0000A53C0000}"/>
    <cellStyle name="Input Cell 3 2 2 17 4" xfId="20501" xr:uid="{00000000-0005-0000-0000-0000A63C0000}"/>
    <cellStyle name="Input Cell 3 2 2 17 5" xfId="20502" xr:uid="{00000000-0005-0000-0000-0000A73C0000}"/>
    <cellStyle name="Input Cell 3 2 2 18" xfId="2299" xr:uid="{00000000-0005-0000-0000-0000A83C0000}"/>
    <cellStyle name="Input Cell 3 2 2 18 2" xfId="20503" xr:uid="{00000000-0005-0000-0000-0000A93C0000}"/>
    <cellStyle name="Input Cell 3 2 2 18 2 2" xfId="20504" xr:uid="{00000000-0005-0000-0000-0000AA3C0000}"/>
    <cellStyle name="Input Cell 3 2 2 18 2 3" xfId="20505" xr:uid="{00000000-0005-0000-0000-0000AB3C0000}"/>
    <cellStyle name="Input Cell 3 2 2 18 2 4" xfId="20506" xr:uid="{00000000-0005-0000-0000-0000AC3C0000}"/>
    <cellStyle name="Input Cell 3 2 2 18 3" xfId="20507" xr:uid="{00000000-0005-0000-0000-0000AD3C0000}"/>
    <cellStyle name="Input Cell 3 2 2 18 4" xfId="20508" xr:uid="{00000000-0005-0000-0000-0000AE3C0000}"/>
    <cellStyle name="Input Cell 3 2 2 18 5" xfId="20509" xr:uid="{00000000-0005-0000-0000-0000AF3C0000}"/>
    <cellStyle name="Input Cell 3 2 2 19" xfId="2300" xr:uid="{00000000-0005-0000-0000-0000B03C0000}"/>
    <cellStyle name="Input Cell 3 2 2 19 2" xfId="20510" xr:uid="{00000000-0005-0000-0000-0000B13C0000}"/>
    <cellStyle name="Input Cell 3 2 2 19 2 2" xfId="20511" xr:uid="{00000000-0005-0000-0000-0000B23C0000}"/>
    <cellStyle name="Input Cell 3 2 2 19 2 3" xfId="20512" xr:uid="{00000000-0005-0000-0000-0000B33C0000}"/>
    <cellStyle name="Input Cell 3 2 2 19 2 4" xfId="20513" xr:uid="{00000000-0005-0000-0000-0000B43C0000}"/>
    <cellStyle name="Input Cell 3 2 2 19 3" xfId="20514" xr:uid="{00000000-0005-0000-0000-0000B53C0000}"/>
    <cellStyle name="Input Cell 3 2 2 19 4" xfId="20515" xr:uid="{00000000-0005-0000-0000-0000B63C0000}"/>
    <cellStyle name="Input Cell 3 2 2 19 5" xfId="20516" xr:uid="{00000000-0005-0000-0000-0000B73C0000}"/>
    <cellStyle name="Input Cell 3 2 2 2" xfId="2301" xr:uid="{00000000-0005-0000-0000-0000B83C0000}"/>
    <cellStyle name="Input Cell 3 2 2 2 2" xfId="20517" xr:uid="{00000000-0005-0000-0000-0000B93C0000}"/>
    <cellStyle name="Input Cell 3 2 2 2 2 2" xfId="20518" xr:uid="{00000000-0005-0000-0000-0000BA3C0000}"/>
    <cellStyle name="Input Cell 3 2 2 2 2 3" xfId="20519" xr:uid="{00000000-0005-0000-0000-0000BB3C0000}"/>
    <cellStyle name="Input Cell 3 2 2 2 2 4" xfId="20520" xr:uid="{00000000-0005-0000-0000-0000BC3C0000}"/>
    <cellStyle name="Input Cell 3 2 2 2 3" xfId="20521" xr:uid="{00000000-0005-0000-0000-0000BD3C0000}"/>
    <cellStyle name="Input Cell 3 2 2 2 4" xfId="20522" xr:uid="{00000000-0005-0000-0000-0000BE3C0000}"/>
    <cellStyle name="Input Cell 3 2 2 2 5" xfId="20523" xr:uid="{00000000-0005-0000-0000-0000BF3C0000}"/>
    <cellStyle name="Input Cell 3 2 2 20" xfId="2302" xr:uid="{00000000-0005-0000-0000-0000C03C0000}"/>
    <cellStyle name="Input Cell 3 2 2 20 2" xfId="20524" xr:uid="{00000000-0005-0000-0000-0000C13C0000}"/>
    <cellStyle name="Input Cell 3 2 2 20 2 2" xfId="20525" xr:uid="{00000000-0005-0000-0000-0000C23C0000}"/>
    <cellStyle name="Input Cell 3 2 2 20 2 3" xfId="20526" xr:uid="{00000000-0005-0000-0000-0000C33C0000}"/>
    <cellStyle name="Input Cell 3 2 2 20 2 4" xfId="20527" xr:uid="{00000000-0005-0000-0000-0000C43C0000}"/>
    <cellStyle name="Input Cell 3 2 2 20 3" xfId="20528" xr:uid="{00000000-0005-0000-0000-0000C53C0000}"/>
    <cellStyle name="Input Cell 3 2 2 20 4" xfId="20529" xr:uid="{00000000-0005-0000-0000-0000C63C0000}"/>
    <cellStyle name="Input Cell 3 2 2 20 5" xfId="20530" xr:uid="{00000000-0005-0000-0000-0000C73C0000}"/>
    <cellStyle name="Input Cell 3 2 2 21" xfId="2303" xr:uid="{00000000-0005-0000-0000-0000C83C0000}"/>
    <cellStyle name="Input Cell 3 2 2 21 2" xfId="20531" xr:uid="{00000000-0005-0000-0000-0000C93C0000}"/>
    <cellStyle name="Input Cell 3 2 2 21 2 2" xfId="20532" xr:uid="{00000000-0005-0000-0000-0000CA3C0000}"/>
    <cellStyle name="Input Cell 3 2 2 21 2 3" xfId="20533" xr:uid="{00000000-0005-0000-0000-0000CB3C0000}"/>
    <cellStyle name="Input Cell 3 2 2 21 2 4" xfId="20534" xr:uid="{00000000-0005-0000-0000-0000CC3C0000}"/>
    <cellStyle name="Input Cell 3 2 2 21 3" xfId="20535" xr:uid="{00000000-0005-0000-0000-0000CD3C0000}"/>
    <cellStyle name="Input Cell 3 2 2 21 4" xfId="20536" xr:uid="{00000000-0005-0000-0000-0000CE3C0000}"/>
    <cellStyle name="Input Cell 3 2 2 21 5" xfId="20537" xr:uid="{00000000-0005-0000-0000-0000CF3C0000}"/>
    <cellStyle name="Input Cell 3 2 2 22" xfId="2304" xr:uid="{00000000-0005-0000-0000-0000D03C0000}"/>
    <cellStyle name="Input Cell 3 2 2 22 2" xfId="20538" xr:uid="{00000000-0005-0000-0000-0000D13C0000}"/>
    <cellStyle name="Input Cell 3 2 2 22 2 2" xfId="20539" xr:uid="{00000000-0005-0000-0000-0000D23C0000}"/>
    <cellStyle name="Input Cell 3 2 2 22 2 3" xfId="20540" xr:uid="{00000000-0005-0000-0000-0000D33C0000}"/>
    <cellStyle name="Input Cell 3 2 2 22 2 4" xfId="20541" xr:uid="{00000000-0005-0000-0000-0000D43C0000}"/>
    <cellStyle name="Input Cell 3 2 2 22 3" xfId="20542" xr:uid="{00000000-0005-0000-0000-0000D53C0000}"/>
    <cellStyle name="Input Cell 3 2 2 22 4" xfId="20543" xr:uid="{00000000-0005-0000-0000-0000D63C0000}"/>
    <cellStyle name="Input Cell 3 2 2 22 5" xfId="20544" xr:uid="{00000000-0005-0000-0000-0000D73C0000}"/>
    <cellStyle name="Input Cell 3 2 2 23" xfId="2305" xr:uid="{00000000-0005-0000-0000-0000D83C0000}"/>
    <cellStyle name="Input Cell 3 2 2 23 2" xfId="20545" xr:uid="{00000000-0005-0000-0000-0000D93C0000}"/>
    <cellStyle name="Input Cell 3 2 2 23 2 2" xfId="20546" xr:uid="{00000000-0005-0000-0000-0000DA3C0000}"/>
    <cellStyle name="Input Cell 3 2 2 23 2 3" xfId="20547" xr:uid="{00000000-0005-0000-0000-0000DB3C0000}"/>
    <cellStyle name="Input Cell 3 2 2 23 2 4" xfId="20548" xr:uid="{00000000-0005-0000-0000-0000DC3C0000}"/>
    <cellStyle name="Input Cell 3 2 2 23 3" xfId="20549" xr:uid="{00000000-0005-0000-0000-0000DD3C0000}"/>
    <cellStyle name="Input Cell 3 2 2 23 4" xfId="20550" xr:uid="{00000000-0005-0000-0000-0000DE3C0000}"/>
    <cellStyle name="Input Cell 3 2 2 23 5" xfId="20551" xr:uid="{00000000-0005-0000-0000-0000DF3C0000}"/>
    <cellStyle name="Input Cell 3 2 2 24" xfId="2306" xr:uid="{00000000-0005-0000-0000-0000E03C0000}"/>
    <cellStyle name="Input Cell 3 2 2 24 2" xfId="20552" xr:uid="{00000000-0005-0000-0000-0000E13C0000}"/>
    <cellStyle name="Input Cell 3 2 2 24 2 2" xfId="20553" xr:uid="{00000000-0005-0000-0000-0000E23C0000}"/>
    <cellStyle name="Input Cell 3 2 2 24 2 3" xfId="20554" xr:uid="{00000000-0005-0000-0000-0000E33C0000}"/>
    <cellStyle name="Input Cell 3 2 2 24 2 4" xfId="20555" xr:uid="{00000000-0005-0000-0000-0000E43C0000}"/>
    <cellStyle name="Input Cell 3 2 2 24 3" xfId="20556" xr:uid="{00000000-0005-0000-0000-0000E53C0000}"/>
    <cellStyle name="Input Cell 3 2 2 24 4" xfId="20557" xr:uid="{00000000-0005-0000-0000-0000E63C0000}"/>
    <cellStyle name="Input Cell 3 2 2 24 5" xfId="20558" xr:uid="{00000000-0005-0000-0000-0000E73C0000}"/>
    <cellStyle name="Input Cell 3 2 2 25" xfId="2307" xr:uid="{00000000-0005-0000-0000-0000E83C0000}"/>
    <cellStyle name="Input Cell 3 2 2 25 2" xfId="20559" xr:uid="{00000000-0005-0000-0000-0000E93C0000}"/>
    <cellStyle name="Input Cell 3 2 2 25 2 2" xfId="20560" xr:uid="{00000000-0005-0000-0000-0000EA3C0000}"/>
    <cellStyle name="Input Cell 3 2 2 25 2 3" xfId="20561" xr:uid="{00000000-0005-0000-0000-0000EB3C0000}"/>
    <cellStyle name="Input Cell 3 2 2 25 2 4" xfId="20562" xr:uid="{00000000-0005-0000-0000-0000EC3C0000}"/>
    <cellStyle name="Input Cell 3 2 2 25 3" xfId="20563" xr:uid="{00000000-0005-0000-0000-0000ED3C0000}"/>
    <cellStyle name="Input Cell 3 2 2 25 4" xfId="20564" xr:uid="{00000000-0005-0000-0000-0000EE3C0000}"/>
    <cellStyle name="Input Cell 3 2 2 25 5" xfId="20565" xr:uid="{00000000-0005-0000-0000-0000EF3C0000}"/>
    <cellStyle name="Input Cell 3 2 2 26" xfId="2308" xr:uid="{00000000-0005-0000-0000-0000F03C0000}"/>
    <cellStyle name="Input Cell 3 2 2 26 2" xfId="20566" xr:uid="{00000000-0005-0000-0000-0000F13C0000}"/>
    <cellStyle name="Input Cell 3 2 2 26 2 2" xfId="20567" xr:uid="{00000000-0005-0000-0000-0000F23C0000}"/>
    <cellStyle name="Input Cell 3 2 2 26 2 3" xfId="20568" xr:uid="{00000000-0005-0000-0000-0000F33C0000}"/>
    <cellStyle name="Input Cell 3 2 2 26 2 4" xfId="20569" xr:uid="{00000000-0005-0000-0000-0000F43C0000}"/>
    <cellStyle name="Input Cell 3 2 2 26 3" xfId="20570" xr:uid="{00000000-0005-0000-0000-0000F53C0000}"/>
    <cellStyle name="Input Cell 3 2 2 26 4" xfId="20571" xr:uid="{00000000-0005-0000-0000-0000F63C0000}"/>
    <cellStyle name="Input Cell 3 2 2 26 5" xfId="20572" xr:uid="{00000000-0005-0000-0000-0000F73C0000}"/>
    <cellStyle name="Input Cell 3 2 2 27" xfId="2309" xr:uid="{00000000-0005-0000-0000-0000F83C0000}"/>
    <cellStyle name="Input Cell 3 2 2 27 2" xfId="20573" xr:uid="{00000000-0005-0000-0000-0000F93C0000}"/>
    <cellStyle name="Input Cell 3 2 2 27 2 2" xfId="20574" xr:uid="{00000000-0005-0000-0000-0000FA3C0000}"/>
    <cellStyle name="Input Cell 3 2 2 27 2 3" xfId="20575" xr:uid="{00000000-0005-0000-0000-0000FB3C0000}"/>
    <cellStyle name="Input Cell 3 2 2 27 2 4" xfId="20576" xr:uid="{00000000-0005-0000-0000-0000FC3C0000}"/>
    <cellStyle name="Input Cell 3 2 2 27 3" xfId="20577" xr:uid="{00000000-0005-0000-0000-0000FD3C0000}"/>
    <cellStyle name="Input Cell 3 2 2 27 4" xfId="20578" xr:uid="{00000000-0005-0000-0000-0000FE3C0000}"/>
    <cellStyle name="Input Cell 3 2 2 27 5" xfId="20579" xr:uid="{00000000-0005-0000-0000-0000FF3C0000}"/>
    <cellStyle name="Input Cell 3 2 2 28" xfId="2310" xr:uid="{00000000-0005-0000-0000-0000003D0000}"/>
    <cellStyle name="Input Cell 3 2 2 28 2" xfId="20580" xr:uid="{00000000-0005-0000-0000-0000013D0000}"/>
    <cellStyle name="Input Cell 3 2 2 28 2 2" xfId="20581" xr:uid="{00000000-0005-0000-0000-0000023D0000}"/>
    <cellStyle name="Input Cell 3 2 2 28 2 3" xfId="20582" xr:uid="{00000000-0005-0000-0000-0000033D0000}"/>
    <cellStyle name="Input Cell 3 2 2 28 2 4" xfId="20583" xr:uid="{00000000-0005-0000-0000-0000043D0000}"/>
    <cellStyle name="Input Cell 3 2 2 28 3" xfId="20584" xr:uid="{00000000-0005-0000-0000-0000053D0000}"/>
    <cellStyle name="Input Cell 3 2 2 28 4" xfId="20585" xr:uid="{00000000-0005-0000-0000-0000063D0000}"/>
    <cellStyle name="Input Cell 3 2 2 28 5" xfId="20586" xr:uid="{00000000-0005-0000-0000-0000073D0000}"/>
    <cellStyle name="Input Cell 3 2 2 29" xfId="2311" xr:uid="{00000000-0005-0000-0000-0000083D0000}"/>
    <cellStyle name="Input Cell 3 2 2 29 2" xfId="20587" xr:uid="{00000000-0005-0000-0000-0000093D0000}"/>
    <cellStyle name="Input Cell 3 2 2 29 2 2" xfId="20588" xr:uid="{00000000-0005-0000-0000-00000A3D0000}"/>
    <cellStyle name="Input Cell 3 2 2 29 2 3" xfId="20589" xr:uid="{00000000-0005-0000-0000-00000B3D0000}"/>
    <cellStyle name="Input Cell 3 2 2 29 2 4" xfId="20590" xr:uid="{00000000-0005-0000-0000-00000C3D0000}"/>
    <cellStyle name="Input Cell 3 2 2 29 3" xfId="20591" xr:uid="{00000000-0005-0000-0000-00000D3D0000}"/>
    <cellStyle name="Input Cell 3 2 2 29 4" xfId="20592" xr:uid="{00000000-0005-0000-0000-00000E3D0000}"/>
    <cellStyle name="Input Cell 3 2 2 29 5" xfId="20593" xr:uid="{00000000-0005-0000-0000-00000F3D0000}"/>
    <cellStyle name="Input Cell 3 2 2 3" xfId="2312" xr:uid="{00000000-0005-0000-0000-0000103D0000}"/>
    <cellStyle name="Input Cell 3 2 2 3 2" xfId="20594" xr:uid="{00000000-0005-0000-0000-0000113D0000}"/>
    <cellStyle name="Input Cell 3 2 2 3 2 2" xfId="20595" xr:uid="{00000000-0005-0000-0000-0000123D0000}"/>
    <cellStyle name="Input Cell 3 2 2 3 2 3" xfId="20596" xr:uid="{00000000-0005-0000-0000-0000133D0000}"/>
    <cellStyle name="Input Cell 3 2 2 3 2 4" xfId="20597" xr:uid="{00000000-0005-0000-0000-0000143D0000}"/>
    <cellStyle name="Input Cell 3 2 2 3 3" xfId="20598" xr:uid="{00000000-0005-0000-0000-0000153D0000}"/>
    <cellStyle name="Input Cell 3 2 2 3 4" xfId="20599" xr:uid="{00000000-0005-0000-0000-0000163D0000}"/>
    <cellStyle name="Input Cell 3 2 2 3 5" xfId="20600" xr:uid="{00000000-0005-0000-0000-0000173D0000}"/>
    <cellStyle name="Input Cell 3 2 2 30" xfId="2313" xr:uid="{00000000-0005-0000-0000-0000183D0000}"/>
    <cellStyle name="Input Cell 3 2 2 30 2" xfId="20601" xr:uid="{00000000-0005-0000-0000-0000193D0000}"/>
    <cellStyle name="Input Cell 3 2 2 30 2 2" xfId="20602" xr:uid="{00000000-0005-0000-0000-00001A3D0000}"/>
    <cellStyle name="Input Cell 3 2 2 30 2 3" xfId="20603" xr:uid="{00000000-0005-0000-0000-00001B3D0000}"/>
    <cellStyle name="Input Cell 3 2 2 30 2 4" xfId="20604" xr:uid="{00000000-0005-0000-0000-00001C3D0000}"/>
    <cellStyle name="Input Cell 3 2 2 30 3" xfId="20605" xr:uid="{00000000-0005-0000-0000-00001D3D0000}"/>
    <cellStyle name="Input Cell 3 2 2 30 4" xfId="20606" xr:uid="{00000000-0005-0000-0000-00001E3D0000}"/>
    <cellStyle name="Input Cell 3 2 2 30 5" xfId="20607" xr:uid="{00000000-0005-0000-0000-00001F3D0000}"/>
    <cellStyle name="Input Cell 3 2 2 31" xfId="2314" xr:uid="{00000000-0005-0000-0000-0000203D0000}"/>
    <cellStyle name="Input Cell 3 2 2 31 2" xfId="20608" xr:uid="{00000000-0005-0000-0000-0000213D0000}"/>
    <cellStyle name="Input Cell 3 2 2 31 2 2" xfId="20609" xr:uid="{00000000-0005-0000-0000-0000223D0000}"/>
    <cellStyle name="Input Cell 3 2 2 31 2 3" xfId="20610" xr:uid="{00000000-0005-0000-0000-0000233D0000}"/>
    <cellStyle name="Input Cell 3 2 2 31 2 4" xfId="20611" xr:uid="{00000000-0005-0000-0000-0000243D0000}"/>
    <cellStyle name="Input Cell 3 2 2 31 3" xfId="20612" xr:uid="{00000000-0005-0000-0000-0000253D0000}"/>
    <cellStyle name="Input Cell 3 2 2 31 4" xfId="20613" xr:uid="{00000000-0005-0000-0000-0000263D0000}"/>
    <cellStyle name="Input Cell 3 2 2 31 5" xfId="20614" xr:uid="{00000000-0005-0000-0000-0000273D0000}"/>
    <cellStyle name="Input Cell 3 2 2 32" xfId="2315" xr:uid="{00000000-0005-0000-0000-0000283D0000}"/>
    <cellStyle name="Input Cell 3 2 2 32 2" xfId="20615" xr:uid="{00000000-0005-0000-0000-0000293D0000}"/>
    <cellStyle name="Input Cell 3 2 2 32 2 2" xfId="20616" xr:uid="{00000000-0005-0000-0000-00002A3D0000}"/>
    <cellStyle name="Input Cell 3 2 2 32 2 3" xfId="20617" xr:uid="{00000000-0005-0000-0000-00002B3D0000}"/>
    <cellStyle name="Input Cell 3 2 2 32 2 4" xfId="20618" xr:uid="{00000000-0005-0000-0000-00002C3D0000}"/>
    <cellStyle name="Input Cell 3 2 2 32 3" xfId="20619" xr:uid="{00000000-0005-0000-0000-00002D3D0000}"/>
    <cellStyle name="Input Cell 3 2 2 32 4" xfId="20620" xr:uid="{00000000-0005-0000-0000-00002E3D0000}"/>
    <cellStyle name="Input Cell 3 2 2 32 5" xfId="20621" xr:uid="{00000000-0005-0000-0000-00002F3D0000}"/>
    <cellStyle name="Input Cell 3 2 2 33" xfId="2316" xr:uid="{00000000-0005-0000-0000-0000303D0000}"/>
    <cellStyle name="Input Cell 3 2 2 33 2" xfId="20622" xr:uid="{00000000-0005-0000-0000-0000313D0000}"/>
    <cellStyle name="Input Cell 3 2 2 33 2 2" xfId="20623" xr:uid="{00000000-0005-0000-0000-0000323D0000}"/>
    <cellStyle name="Input Cell 3 2 2 33 2 3" xfId="20624" xr:uid="{00000000-0005-0000-0000-0000333D0000}"/>
    <cellStyle name="Input Cell 3 2 2 33 2 4" xfId="20625" xr:uid="{00000000-0005-0000-0000-0000343D0000}"/>
    <cellStyle name="Input Cell 3 2 2 33 3" xfId="20626" xr:uid="{00000000-0005-0000-0000-0000353D0000}"/>
    <cellStyle name="Input Cell 3 2 2 33 4" xfId="20627" xr:uid="{00000000-0005-0000-0000-0000363D0000}"/>
    <cellStyle name="Input Cell 3 2 2 33 5" xfId="20628" xr:uid="{00000000-0005-0000-0000-0000373D0000}"/>
    <cellStyle name="Input Cell 3 2 2 34" xfId="2317" xr:uid="{00000000-0005-0000-0000-0000383D0000}"/>
    <cellStyle name="Input Cell 3 2 2 34 2" xfId="20629" xr:uid="{00000000-0005-0000-0000-0000393D0000}"/>
    <cellStyle name="Input Cell 3 2 2 34 2 2" xfId="20630" xr:uid="{00000000-0005-0000-0000-00003A3D0000}"/>
    <cellStyle name="Input Cell 3 2 2 34 2 3" xfId="20631" xr:uid="{00000000-0005-0000-0000-00003B3D0000}"/>
    <cellStyle name="Input Cell 3 2 2 34 2 4" xfId="20632" xr:uid="{00000000-0005-0000-0000-00003C3D0000}"/>
    <cellStyle name="Input Cell 3 2 2 34 3" xfId="20633" xr:uid="{00000000-0005-0000-0000-00003D3D0000}"/>
    <cellStyle name="Input Cell 3 2 2 34 4" xfId="20634" xr:uid="{00000000-0005-0000-0000-00003E3D0000}"/>
    <cellStyle name="Input Cell 3 2 2 34 5" xfId="20635" xr:uid="{00000000-0005-0000-0000-00003F3D0000}"/>
    <cellStyle name="Input Cell 3 2 2 35" xfId="2318" xr:uid="{00000000-0005-0000-0000-0000403D0000}"/>
    <cellStyle name="Input Cell 3 2 2 35 2" xfId="20636" xr:uid="{00000000-0005-0000-0000-0000413D0000}"/>
    <cellStyle name="Input Cell 3 2 2 35 2 2" xfId="20637" xr:uid="{00000000-0005-0000-0000-0000423D0000}"/>
    <cellStyle name="Input Cell 3 2 2 35 2 3" xfId="20638" xr:uid="{00000000-0005-0000-0000-0000433D0000}"/>
    <cellStyle name="Input Cell 3 2 2 35 2 4" xfId="20639" xr:uid="{00000000-0005-0000-0000-0000443D0000}"/>
    <cellStyle name="Input Cell 3 2 2 35 3" xfId="20640" xr:uid="{00000000-0005-0000-0000-0000453D0000}"/>
    <cellStyle name="Input Cell 3 2 2 35 4" xfId="20641" xr:uid="{00000000-0005-0000-0000-0000463D0000}"/>
    <cellStyle name="Input Cell 3 2 2 35 5" xfId="20642" xr:uid="{00000000-0005-0000-0000-0000473D0000}"/>
    <cellStyle name="Input Cell 3 2 2 36" xfId="2319" xr:uid="{00000000-0005-0000-0000-0000483D0000}"/>
    <cellStyle name="Input Cell 3 2 2 36 2" xfId="20643" xr:uid="{00000000-0005-0000-0000-0000493D0000}"/>
    <cellStyle name="Input Cell 3 2 2 36 2 2" xfId="20644" xr:uid="{00000000-0005-0000-0000-00004A3D0000}"/>
    <cellStyle name="Input Cell 3 2 2 36 2 3" xfId="20645" xr:uid="{00000000-0005-0000-0000-00004B3D0000}"/>
    <cellStyle name="Input Cell 3 2 2 36 2 4" xfId="20646" xr:uid="{00000000-0005-0000-0000-00004C3D0000}"/>
    <cellStyle name="Input Cell 3 2 2 36 3" xfId="20647" xr:uid="{00000000-0005-0000-0000-00004D3D0000}"/>
    <cellStyle name="Input Cell 3 2 2 36 4" xfId="20648" xr:uid="{00000000-0005-0000-0000-00004E3D0000}"/>
    <cellStyle name="Input Cell 3 2 2 36 5" xfId="20649" xr:uid="{00000000-0005-0000-0000-00004F3D0000}"/>
    <cellStyle name="Input Cell 3 2 2 37" xfId="2320" xr:uid="{00000000-0005-0000-0000-0000503D0000}"/>
    <cellStyle name="Input Cell 3 2 2 37 2" xfId="20650" xr:uid="{00000000-0005-0000-0000-0000513D0000}"/>
    <cellStyle name="Input Cell 3 2 2 37 2 2" xfId="20651" xr:uid="{00000000-0005-0000-0000-0000523D0000}"/>
    <cellStyle name="Input Cell 3 2 2 37 2 3" xfId="20652" xr:uid="{00000000-0005-0000-0000-0000533D0000}"/>
    <cellStyle name="Input Cell 3 2 2 37 2 4" xfId="20653" xr:uid="{00000000-0005-0000-0000-0000543D0000}"/>
    <cellStyle name="Input Cell 3 2 2 37 3" xfId="20654" xr:uid="{00000000-0005-0000-0000-0000553D0000}"/>
    <cellStyle name="Input Cell 3 2 2 37 4" xfId="20655" xr:uid="{00000000-0005-0000-0000-0000563D0000}"/>
    <cellStyle name="Input Cell 3 2 2 37 5" xfId="20656" xr:uid="{00000000-0005-0000-0000-0000573D0000}"/>
    <cellStyle name="Input Cell 3 2 2 38" xfId="2321" xr:uid="{00000000-0005-0000-0000-0000583D0000}"/>
    <cellStyle name="Input Cell 3 2 2 38 2" xfId="20657" xr:uid="{00000000-0005-0000-0000-0000593D0000}"/>
    <cellStyle name="Input Cell 3 2 2 38 2 2" xfId="20658" xr:uid="{00000000-0005-0000-0000-00005A3D0000}"/>
    <cellStyle name="Input Cell 3 2 2 38 2 3" xfId="20659" xr:uid="{00000000-0005-0000-0000-00005B3D0000}"/>
    <cellStyle name="Input Cell 3 2 2 38 2 4" xfId="20660" xr:uid="{00000000-0005-0000-0000-00005C3D0000}"/>
    <cellStyle name="Input Cell 3 2 2 38 3" xfId="20661" xr:uid="{00000000-0005-0000-0000-00005D3D0000}"/>
    <cellStyle name="Input Cell 3 2 2 38 4" xfId="20662" xr:uid="{00000000-0005-0000-0000-00005E3D0000}"/>
    <cellStyle name="Input Cell 3 2 2 38 5" xfId="20663" xr:uid="{00000000-0005-0000-0000-00005F3D0000}"/>
    <cellStyle name="Input Cell 3 2 2 39" xfId="2322" xr:uid="{00000000-0005-0000-0000-0000603D0000}"/>
    <cellStyle name="Input Cell 3 2 2 39 2" xfId="20664" xr:uid="{00000000-0005-0000-0000-0000613D0000}"/>
    <cellStyle name="Input Cell 3 2 2 39 2 2" xfId="20665" xr:uid="{00000000-0005-0000-0000-0000623D0000}"/>
    <cellStyle name="Input Cell 3 2 2 39 2 3" xfId="20666" xr:uid="{00000000-0005-0000-0000-0000633D0000}"/>
    <cellStyle name="Input Cell 3 2 2 39 2 4" xfId="20667" xr:uid="{00000000-0005-0000-0000-0000643D0000}"/>
    <cellStyle name="Input Cell 3 2 2 39 3" xfId="20668" xr:uid="{00000000-0005-0000-0000-0000653D0000}"/>
    <cellStyle name="Input Cell 3 2 2 39 4" xfId="20669" xr:uid="{00000000-0005-0000-0000-0000663D0000}"/>
    <cellStyle name="Input Cell 3 2 2 39 5" xfId="20670" xr:uid="{00000000-0005-0000-0000-0000673D0000}"/>
    <cellStyle name="Input Cell 3 2 2 4" xfId="2323" xr:uid="{00000000-0005-0000-0000-0000683D0000}"/>
    <cellStyle name="Input Cell 3 2 2 4 2" xfId="20671" xr:uid="{00000000-0005-0000-0000-0000693D0000}"/>
    <cellStyle name="Input Cell 3 2 2 4 2 2" xfId="20672" xr:uid="{00000000-0005-0000-0000-00006A3D0000}"/>
    <cellStyle name="Input Cell 3 2 2 4 2 3" xfId="20673" xr:uid="{00000000-0005-0000-0000-00006B3D0000}"/>
    <cellStyle name="Input Cell 3 2 2 4 2 4" xfId="20674" xr:uid="{00000000-0005-0000-0000-00006C3D0000}"/>
    <cellStyle name="Input Cell 3 2 2 4 3" xfId="20675" xr:uid="{00000000-0005-0000-0000-00006D3D0000}"/>
    <cellStyle name="Input Cell 3 2 2 4 4" xfId="20676" xr:uid="{00000000-0005-0000-0000-00006E3D0000}"/>
    <cellStyle name="Input Cell 3 2 2 4 5" xfId="20677" xr:uid="{00000000-0005-0000-0000-00006F3D0000}"/>
    <cellStyle name="Input Cell 3 2 2 40" xfId="2324" xr:uid="{00000000-0005-0000-0000-0000703D0000}"/>
    <cellStyle name="Input Cell 3 2 2 40 2" xfId="20678" xr:uid="{00000000-0005-0000-0000-0000713D0000}"/>
    <cellStyle name="Input Cell 3 2 2 40 2 2" xfId="20679" xr:uid="{00000000-0005-0000-0000-0000723D0000}"/>
    <cellStyle name="Input Cell 3 2 2 40 2 3" xfId="20680" xr:uid="{00000000-0005-0000-0000-0000733D0000}"/>
    <cellStyle name="Input Cell 3 2 2 40 2 4" xfId="20681" xr:uid="{00000000-0005-0000-0000-0000743D0000}"/>
    <cellStyle name="Input Cell 3 2 2 40 3" xfId="20682" xr:uid="{00000000-0005-0000-0000-0000753D0000}"/>
    <cellStyle name="Input Cell 3 2 2 40 4" xfId="20683" xr:uid="{00000000-0005-0000-0000-0000763D0000}"/>
    <cellStyle name="Input Cell 3 2 2 40 5" xfId="20684" xr:uid="{00000000-0005-0000-0000-0000773D0000}"/>
    <cellStyle name="Input Cell 3 2 2 41" xfId="2325" xr:uid="{00000000-0005-0000-0000-0000783D0000}"/>
    <cellStyle name="Input Cell 3 2 2 41 2" xfId="20685" xr:uid="{00000000-0005-0000-0000-0000793D0000}"/>
    <cellStyle name="Input Cell 3 2 2 41 2 2" xfId="20686" xr:uid="{00000000-0005-0000-0000-00007A3D0000}"/>
    <cellStyle name="Input Cell 3 2 2 41 2 3" xfId="20687" xr:uid="{00000000-0005-0000-0000-00007B3D0000}"/>
    <cellStyle name="Input Cell 3 2 2 41 2 4" xfId="20688" xr:uid="{00000000-0005-0000-0000-00007C3D0000}"/>
    <cellStyle name="Input Cell 3 2 2 41 3" xfId="20689" xr:uid="{00000000-0005-0000-0000-00007D3D0000}"/>
    <cellStyle name="Input Cell 3 2 2 41 4" xfId="20690" xr:uid="{00000000-0005-0000-0000-00007E3D0000}"/>
    <cellStyle name="Input Cell 3 2 2 41 5" xfId="20691" xr:uid="{00000000-0005-0000-0000-00007F3D0000}"/>
    <cellStyle name="Input Cell 3 2 2 42" xfId="2326" xr:uid="{00000000-0005-0000-0000-0000803D0000}"/>
    <cellStyle name="Input Cell 3 2 2 42 2" xfId="20692" xr:uid="{00000000-0005-0000-0000-0000813D0000}"/>
    <cellStyle name="Input Cell 3 2 2 42 2 2" xfId="20693" xr:uid="{00000000-0005-0000-0000-0000823D0000}"/>
    <cellStyle name="Input Cell 3 2 2 42 2 3" xfId="20694" xr:uid="{00000000-0005-0000-0000-0000833D0000}"/>
    <cellStyle name="Input Cell 3 2 2 42 2 4" xfId="20695" xr:uid="{00000000-0005-0000-0000-0000843D0000}"/>
    <cellStyle name="Input Cell 3 2 2 42 3" xfId="20696" xr:uid="{00000000-0005-0000-0000-0000853D0000}"/>
    <cellStyle name="Input Cell 3 2 2 42 4" xfId="20697" xr:uid="{00000000-0005-0000-0000-0000863D0000}"/>
    <cellStyle name="Input Cell 3 2 2 42 5" xfId="20698" xr:uid="{00000000-0005-0000-0000-0000873D0000}"/>
    <cellStyle name="Input Cell 3 2 2 43" xfId="2327" xr:uid="{00000000-0005-0000-0000-0000883D0000}"/>
    <cellStyle name="Input Cell 3 2 2 43 2" xfId="20699" xr:uid="{00000000-0005-0000-0000-0000893D0000}"/>
    <cellStyle name="Input Cell 3 2 2 43 2 2" xfId="20700" xr:uid="{00000000-0005-0000-0000-00008A3D0000}"/>
    <cellStyle name="Input Cell 3 2 2 43 2 3" xfId="20701" xr:uid="{00000000-0005-0000-0000-00008B3D0000}"/>
    <cellStyle name="Input Cell 3 2 2 43 2 4" xfId="20702" xr:uid="{00000000-0005-0000-0000-00008C3D0000}"/>
    <cellStyle name="Input Cell 3 2 2 43 3" xfId="20703" xr:uid="{00000000-0005-0000-0000-00008D3D0000}"/>
    <cellStyle name="Input Cell 3 2 2 43 4" xfId="20704" xr:uid="{00000000-0005-0000-0000-00008E3D0000}"/>
    <cellStyle name="Input Cell 3 2 2 43 5" xfId="20705" xr:uid="{00000000-0005-0000-0000-00008F3D0000}"/>
    <cellStyle name="Input Cell 3 2 2 44" xfId="2328" xr:uid="{00000000-0005-0000-0000-0000903D0000}"/>
    <cellStyle name="Input Cell 3 2 2 44 2" xfId="20706" xr:uid="{00000000-0005-0000-0000-0000913D0000}"/>
    <cellStyle name="Input Cell 3 2 2 44 2 2" xfId="20707" xr:uid="{00000000-0005-0000-0000-0000923D0000}"/>
    <cellStyle name="Input Cell 3 2 2 44 2 3" xfId="20708" xr:uid="{00000000-0005-0000-0000-0000933D0000}"/>
    <cellStyle name="Input Cell 3 2 2 44 2 4" xfId="20709" xr:uid="{00000000-0005-0000-0000-0000943D0000}"/>
    <cellStyle name="Input Cell 3 2 2 44 3" xfId="20710" xr:uid="{00000000-0005-0000-0000-0000953D0000}"/>
    <cellStyle name="Input Cell 3 2 2 44 4" xfId="20711" xr:uid="{00000000-0005-0000-0000-0000963D0000}"/>
    <cellStyle name="Input Cell 3 2 2 44 5" xfId="20712" xr:uid="{00000000-0005-0000-0000-0000973D0000}"/>
    <cellStyle name="Input Cell 3 2 2 45" xfId="20713" xr:uid="{00000000-0005-0000-0000-0000983D0000}"/>
    <cellStyle name="Input Cell 3 2 2 45 2" xfId="20714" xr:uid="{00000000-0005-0000-0000-0000993D0000}"/>
    <cellStyle name="Input Cell 3 2 2 45 3" xfId="20715" xr:uid="{00000000-0005-0000-0000-00009A3D0000}"/>
    <cellStyle name="Input Cell 3 2 2 45 4" xfId="20716" xr:uid="{00000000-0005-0000-0000-00009B3D0000}"/>
    <cellStyle name="Input Cell 3 2 2 46" xfId="20717" xr:uid="{00000000-0005-0000-0000-00009C3D0000}"/>
    <cellStyle name="Input Cell 3 2 2 46 2" xfId="20718" xr:uid="{00000000-0005-0000-0000-00009D3D0000}"/>
    <cellStyle name="Input Cell 3 2 2 46 3" xfId="20719" xr:uid="{00000000-0005-0000-0000-00009E3D0000}"/>
    <cellStyle name="Input Cell 3 2 2 46 4" xfId="20720" xr:uid="{00000000-0005-0000-0000-00009F3D0000}"/>
    <cellStyle name="Input Cell 3 2 2 47" xfId="20721" xr:uid="{00000000-0005-0000-0000-0000A03D0000}"/>
    <cellStyle name="Input Cell 3 2 2 48" xfId="20722" xr:uid="{00000000-0005-0000-0000-0000A13D0000}"/>
    <cellStyle name="Input Cell 3 2 2 5" xfId="2329" xr:uid="{00000000-0005-0000-0000-0000A23D0000}"/>
    <cellStyle name="Input Cell 3 2 2 5 2" xfId="20723" xr:uid="{00000000-0005-0000-0000-0000A33D0000}"/>
    <cellStyle name="Input Cell 3 2 2 5 2 2" xfId="20724" xr:uid="{00000000-0005-0000-0000-0000A43D0000}"/>
    <cellStyle name="Input Cell 3 2 2 5 2 3" xfId="20725" xr:uid="{00000000-0005-0000-0000-0000A53D0000}"/>
    <cellStyle name="Input Cell 3 2 2 5 2 4" xfId="20726" xr:uid="{00000000-0005-0000-0000-0000A63D0000}"/>
    <cellStyle name="Input Cell 3 2 2 5 3" xfId="20727" xr:uid="{00000000-0005-0000-0000-0000A73D0000}"/>
    <cellStyle name="Input Cell 3 2 2 5 4" xfId="20728" xr:uid="{00000000-0005-0000-0000-0000A83D0000}"/>
    <cellStyle name="Input Cell 3 2 2 5 5" xfId="20729" xr:uid="{00000000-0005-0000-0000-0000A93D0000}"/>
    <cellStyle name="Input Cell 3 2 2 6" xfId="2330" xr:uid="{00000000-0005-0000-0000-0000AA3D0000}"/>
    <cellStyle name="Input Cell 3 2 2 6 2" xfId="20730" xr:uid="{00000000-0005-0000-0000-0000AB3D0000}"/>
    <cellStyle name="Input Cell 3 2 2 6 2 2" xfId="20731" xr:uid="{00000000-0005-0000-0000-0000AC3D0000}"/>
    <cellStyle name="Input Cell 3 2 2 6 2 3" xfId="20732" xr:uid="{00000000-0005-0000-0000-0000AD3D0000}"/>
    <cellStyle name="Input Cell 3 2 2 6 2 4" xfId="20733" xr:uid="{00000000-0005-0000-0000-0000AE3D0000}"/>
    <cellStyle name="Input Cell 3 2 2 6 3" xfId="20734" xr:uid="{00000000-0005-0000-0000-0000AF3D0000}"/>
    <cellStyle name="Input Cell 3 2 2 6 4" xfId="20735" xr:uid="{00000000-0005-0000-0000-0000B03D0000}"/>
    <cellStyle name="Input Cell 3 2 2 6 5" xfId="20736" xr:uid="{00000000-0005-0000-0000-0000B13D0000}"/>
    <cellStyle name="Input Cell 3 2 2 7" xfId="2331" xr:uid="{00000000-0005-0000-0000-0000B23D0000}"/>
    <cellStyle name="Input Cell 3 2 2 7 2" xfId="20737" xr:uid="{00000000-0005-0000-0000-0000B33D0000}"/>
    <cellStyle name="Input Cell 3 2 2 7 2 2" xfId="20738" xr:uid="{00000000-0005-0000-0000-0000B43D0000}"/>
    <cellStyle name="Input Cell 3 2 2 7 2 3" xfId="20739" xr:uid="{00000000-0005-0000-0000-0000B53D0000}"/>
    <cellStyle name="Input Cell 3 2 2 7 2 4" xfId="20740" xr:uid="{00000000-0005-0000-0000-0000B63D0000}"/>
    <cellStyle name="Input Cell 3 2 2 7 3" xfId="20741" xr:uid="{00000000-0005-0000-0000-0000B73D0000}"/>
    <cellStyle name="Input Cell 3 2 2 7 4" xfId="20742" xr:uid="{00000000-0005-0000-0000-0000B83D0000}"/>
    <cellStyle name="Input Cell 3 2 2 7 5" xfId="20743" xr:uid="{00000000-0005-0000-0000-0000B93D0000}"/>
    <cellStyle name="Input Cell 3 2 2 8" xfId="2332" xr:uid="{00000000-0005-0000-0000-0000BA3D0000}"/>
    <cellStyle name="Input Cell 3 2 2 8 2" xfId="20744" xr:uid="{00000000-0005-0000-0000-0000BB3D0000}"/>
    <cellStyle name="Input Cell 3 2 2 8 2 2" xfId="20745" xr:uid="{00000000-0005-0000-0000-0000BC3D0000}"/>
    <cellStyle name="Input Cell 3 2 2 8 2 3" xfId="20746" xr:uid="{00000000-0005-0000-0000-0000BD3D0000}"/>
    <cellStyle name="Input Cell 3 2 2 8 2 4" xfId="20747" xr:uid="{00000000-0005-0000-0000-0000BE3D0000}"/>
    <cellStyle name="Input Cell 3 2 2 8 3" xfId="20748" xr:uid="{00000000-0005-0000-0000-0000BF3D0000}"/>
    <cellStyle name="Input Cell 3 2 2 8 4" xfId="20749" xr:uid="{00000000-0005-0000-0000-0000C03D0000}"/>
    <cellStyle name="Input Cell 3 2 2 8 5" xfId="20750" xr:uid="{00000000-0005-0000-0000-0000C13D0000}"/>
    <cellStyle name="Input Cell 3 2 2 9" xfId="2333" xr:uid="{00000000-0005-0000-0000-0000C23D0000}"/>
    <cellStyle name="Input Cell 3 2 2 9 2" xfId="20751" xr:uid="{00000000-0005-0000-0000-0000C33D0000}"/>
    <cellStyle name="Input Cell 3 2 2 9 2 2" xfId="20752" xr:uid="{00000000-0005-0000-0000-0000C43D0000}"/>
    <cellStyle name="Input Cell 3 2 2 9 2 3" xfId="20753" xr:uid="{00000000-0005-0000-0000-0000C53D0000}"/>
    <cellStyle name="Input Cell 3 2 2 9 2 4" xfId="20754" xr:uid="{00000000-0005-0000-0000-0000C63D0000}"/>
    <cellStyle name="Input Cell 3 2 2 9 3" xfId="20755" xr:uid="{00000000-0005-0000-0000-0000C73D0000}"/>
    <cellStyle name="Input Cell 3 2 2 9 4" xfId="20756" xr:uid="{00000000-0005-0000-0000-0000C83D0000}"/>
    <cellStyle name="Input Cell 3 2 2 9 5" xfId="20757" xr:uid="{00000000-0005-0000-0000-0000C93D0000}"/>
    <cellStyle name="Input Cell 3 2 20" xfId="2334" xr:uid="{00000000-0005-0000-0000-0000CA3D0000}"/>
    <cellStyle name="Input Cell 3 2 20 2" xfId="20758" xr:uid="{00000000-0005-0000-0000-0000CB3D0000}"/>
    <cellStyle name="Input Cell 3 2 20 2 2" xfId="20759" xr:uid="{00000000-0005-0000-0000-0000CC3D0000}"/>
    <cellStyle name="Input Cell 3 2 20 2 3" xfId="20760" xr:uid="{00000000-0005-0000-0000-0000CD3D0000}"/>
    <cellStyle name="Input Cell 3 2 20 2 4" xfId="20761" xr:uid="{00000000-0005-0000-0000-0000CE3D0000}"/>
    <cellStyle name="Input Cell 3 2 20 3" xfId="20762" xr:uid="{00000000-0005-0000-0000-0000CF3D0000}"/>
    <cellStyle name="Input Cell 3 2 20 4" xfId="20763" xr:uid="{00000000-0005-0000-0000-0000D03D0000}"/>
    <cellStyle name="Input Cell 3 2 20 5" xfId="20764" xr:uid="{00000000-0005-0000-0000-0000D13D0000}"/>
    <cellStyle name="Input Cell 3 2 21" xfId="2335" xr:uid="{00000000-0005-0000-0000-0000D23D0000}"/>
    <cellStyle name="Input Cell 3 2 21 2" xfId="20765" xr:uid="{00000000-0005-0000-0000-0000D33D0000}"/>
    <cellStyle name="Input Cell 3 2 21 2 2" xfId="20766" xr:uid="{00000000-0005-0000-0000-0000D43D0000}"/>
    <cellStyle name="Input Cell 3 2 21 2 3" xfId="20767" xr:uid="{00000000-0005-0000-0000-0000D53D0000}"/>
    <cellStyle name="Input Cell 3 2 21 2 4" xfId="20768" xr:uid="{00000000-0005-0000-0000-0000D63D0000}"/>
    <cellStyle name="Input Cell 3 2 21 3" xfId="20769" xr:uid="{00000000-0005-0000-0000-0000D73D0000}"/>
    <cellStyle name="Input Cell 3 2 21 4" xfId="20770" xr:uid="{00000000-0005-0000-0000-0000D83D0000}"/>
    <cellStyle name="Input Cell 3 2 21 5" xfId="20771" xr:uid="{00000000-0005-0000-0000-0000D93D0000}"/>
    <cellStyle name="Input Cell 3 2 22" xfId="2336" xr:uid="{00000000-0005-0000-0000-0000DA3D0000}"/>
    <cellStyle name="Input Cell 3 2 22 2" xfId="20772" xr:uid="{00000000-0005-0000-0000-0000DB3D0000}"/>
    <cellStyle name="Input Cell 3 2 22 2 2" xfId="20773" xr:uid="{00000000-0005-0000-0000-0000DC3D0000}"/>
    <cellStyle name="Input Cell 3 2 22 2 3" xfId="20774" xr:uid="{00000000-0005-0000-0000-0000DD3D0000}"/>
    <cellStyle name="Input Cell 3 2 22 2 4" xfId="20775" xr:uid="{00000000-0005-0000-0000-0000DE3D0000}"/>
    <cellStyle name="Input Cell 3 2 22 3" xfId="20776" xr:uid="{00000000-0005-0000-0000-0000DF3D0000}"/>
    <cellStyle name="Input Cell 3 2 22 4" xfId="20777" xr:uid="{00000000-0005-0000-0000-0000E03D0000}"/>
    <cellStyle name="Input Cell 3 2 22 5" xfId="20778" xr:uid="{00000000-0005-0000-0000-0000E13D0000}"/>
    <cellStyle name="Input Cell 3 2 23" xfId="2337" xr:uid="{00000000-0005-0000-0000-0000E23D0000}"/>
    <cellStyle name="Input Cell 3 2 23 2" xfId="20779" xr:uid="{00000000-0005-0000-0000-0000E33D0000}"/>
    <cellStyle name="Input Cell 3 2 23 2 2" xfId="20780" xr:uid="{00000000-0005-0000-0000-0000E43D0000}"/>
    <cellStyle name="Input Cell 3 2 23 2 3" xfId="20781" xr:uid="{00000000-0005-0000-0000-0000E53D0000}"/>
    <cellStyle name="Input Cell 3 2 23 2 4" xfId="20782" xr:uid="{00000000-0005-0000-0000-0000E63D0000}"/>
    <cellStyle name="Input Cell 3 2 23 3" xfId="20783" xr:uid="{00000000-0005-0000-0000-0000E73D0000}"/>
    <cellStyle name="Input Cell 3 2 23 4" xfId="20784" xr:uid="{00000000-0005-0000-0000-0000E83D0000}"/>
    <cellStyle name="Input Cell 3 2 23 5" xfId="20785" xr:uid="{00000000-0005-0000-0000-0000E93D0000}"/>
    <cellStyle name="Input Cell 3 2 24" xfId="2338" xr:uid="{00000000-0005-0000-0000-0000EA3D0000}"/>
    <cellStyle name="Input Cell 3 2 24 2" xfId="20786" xr:uid="{00000000-0005-0000-0000-0000EB3D0000}"/>
    <cellStyle name="Input Cell 3 2 24 2 2" xfId="20787" xr:uid="{00000000-0005-0000-0000-0000EC3D0000}"/>
    <cellStyle name="Input Cell 3 2 24 2 3" xfId="20788" xr:uid="{00000000-0005-0000-0000-0000ED3D0000}"/>
    <cellStyle name="Input Cell 3 2 24 2 4" xfId="20789" xr:uid="{00000000-0005-0000-0000-0000EE3D0000}"/>
    <cellStyle name="Input Cell 3 2 24 3" xfId="20790" xr:uid="{00000000-0005-0000-0000-0000EF3D0000}"/>
    <cellStyle name="Input Cell 3 2 24 4" xfId="20791" xr:uid="{00000000-0005-0000-0000-0000F03D0000}"/>
    <cellStyle name="Input Cell 3 2 24 5" xfId="20792" xr:uid="{00000000-0005-0000-0000-0000F13D0000}"/>
    <cellStyle name="Input Cell 3 2 25" xfId="2339" xr:uid="{00000000-0005-0000-0000-0000F23D0000}"/>
    <cellStyle name="Input Cell 3 2 25 2" xfId="20793" xr:uid="{00000000-0005-0000-0000-0000F33D0000}"/>
    <cellStyle name="Input Cell 3 2 25 2 2" xfId="20794" xr:uid="{00000000-0005-0000-0000-0000F43D0000}"/>
    <cellStyle name="Input Cell 3 2 25 2 3" xfId="20795" xr:uid="{00000000-0005-0000-0000-0000F53D0000}"/>
    <cellStyle name="Input Cell 3 2 25 2 4" xfId="20796" xr:uid="{00000000-0005-0000-0000-0000F63D0000}"/>
    <cellStyle name="Input Cell 3 2 25 3" xfId="20797" xr:uid="{00000000-0005-0000-0000-0000F73D0000}"/>
    <cellStyle name="Input Cell 3 2 25 4" xfId="20798" xr:uid="{00000000-0005-0000-0000-0000F83D0000}"/>
    <cellStyle name="Input Cell 3 2 25 5" xfId="20799" xr:uid="{00000000-0005-0000-0000-0000F93D0000}"/>
    <cellStyle name="Input Cell 3 2 26" xfId="2340" xr:uid="{00000000-0005-0000-0000-0000FA3D0000}"/>
    <cellStyle name="Input Cell 3 2 26 2" xfId="20800" xr:uid="{00000000-0005-0000-0000-0000FB3D0000}"/>
    <cellStyle name="Input Cell 3 2 26 2 2" xfId="20801" xr:uid="{00000000-0005-0000-0000-0000FC3D0000}"/>
    <cellStyle name="Input Cell 3 2 26 2 3" xfId="20802" xr:uid="{00000000-0005-0000-0000-0000FD3D0000}"/>
    <cellStyle name="Input Cell 3 2 26 2 4" xfId="20803" xr:uid="{00000000-0005-0000-0000-0000FE3D0000}"/>
    <cellStyle name="Input Cell 3 2 26 3" xfId="20804" xr:uid="{00000000-0005-0000-0000-0000FF3D0000}"/>
    <cellStyle name="Input Cell 3 2 26 4" xfId="20805" xr:uid="{00000000-0005-0000-0000-0000003E0000}"/>
    <cellStyle name="Input Cell 3 2 26 5" xfId="20806" xr:uid="{00000000-0005-0000-0000-0000013E0000}"/>
    <cellStyle name="Input Cell 3 2 27" xfId="2341" xr:uid="{00000000-0005-0000-0000-0000023E0000}"/>
    <cellStyle name="Input Cell 3 2 27 2" xfId="20807" xr:uid="{00000000-0005-0000-0000-0000033E0000}"/>
    <cellStyle name="Input Cell 3 2 27 2 2" xfId="20808" xr:uid="{00000000-0005-0000-0000-0000043E0000}"/>
    <cellStyle name="Input Cell 3 2 27 2 3" xfId="20809" xr:uid="{00000000-0005-0000-0000-0000053E0000}"/>
    <cellStyle name="Input Cell 3 2 27 2 4" xfId="20810" xr:uid="{00000000-0005-0000-0000-0000063E0000}"/>
    <cellStyle name="Input Cell 3 2 27 3" xfId="20811" xr:uid="{00000000-0005-0000-0000-0000073E0000}"/>
    <cellStyle name="Input Cell 3 2 27 4" xfId="20812" xr:uid="{00000000-0005-0000-0000-0000083E0000}"/>
    <cellStyle name="Input Cell 3 2 27 5" xfId="20813" xr:uid="{00000000-0005-0000-0000-0000093E0000}"/>
    <cellStyle name="Input Cell 3 2 28" xfId="2342" xr:uid="{00000000-0005-0000-0000-00000A3E0000}"/>
    <cellStyle name="Input Cell 3 2 28 2" xfId="20814" xr:uid="{00000000-0005-0000-0000-00000B3E0000}"/>
    <cellStyle name="Input Cell 3 2 28 2 2" xfId="20815" xr:uid="{00000000-0005-0000-0000-00000C3E0000}"/>
    <cellStyle name="Input Cell 3 2 28 2 3" xfId="20816" xr:uid="{00000000-0005-0000-0000-00000D3E0000}"/>
    <cellStyle name="Input Cell 3 2 28 2 4" xfId="20817" xr:uid="{00000000-0005-0000-0000-00000E3E0000}"/>
    <cellStyle name="Input Cell 3 2 28 3" xfId="20818" xr:uid="{00000000-0005-0000-0000-00000F3E0000}"/>
    <cellStyle name="Input Cell 3 2 28 4" xfId="20819" xr:uid="{00000000-0005-0000-0000-0000103E0000}"/>
    <cellStyle name="Input Cell 3 2 28 5" xfId="20820" xr:uid="{00000000-0005-0000-0000-0000113E0000}"/>
    <cellStyle name="Input Cell 3 2 29" xfId="2343" xr:uid="{00000000-0005-0000-0000-0000123E0000}"/>
    <cellStyle name="Input Cell 3 2 29 2" xfId="20821" xr:uid="{00000000-0005-0000-0000-0000133E0000}"/>
    <cellStyle name="Input Cell 3 2 29 2 2" xfId="20822" xr:uid="{00000000-0005-0000-0000-0000143E0000}"/>
    <cellStyle name="Input Cell 3 2 29 2 3" xfId="20823" xr:uid="{00000000-0005-0000-0000-0000153E0000}"/>
    <cellStyle name="Input Cell 3 2 29 2 4" xfId="20824" xr:uid="{00000000-0005-0000-0000-0000163E0000}"/>
    <cellStyle name="Input Cell 3 2 29 3" xfId="20825" xr:uid="{00000000-0005-0000-0000-0000173E0000}"/>
    <cellStyle name="Input Cell 3 2 29 4" xfId="20826" xr:uid="{00000000-0005-0000-0000-0000183E0000}"/>
    <cellStyle name="Input Cell 3 2 29 5" xfId="20827" xr:uid="{00000000-0005-0000-0000-0000193E0000}"/>
    <cellStyle name="Input Cell 3 2 3" xfId="2344" xr:uid="{00000000-0005-0000-0000-00001A3E0000}"/>
    <cellStyle name="Input Cell 3 2 3 2" xfId="20828" xr:uid="{00000000-0005-0000-0000-00001B3E0000}"/>
    <cellStyle name="Input Cell 3 2 3 2 2" xfId="20829" xr:uid="{00000000-0005-0000-0000-00001C3E0000}"/>
    <cellStyle name="Input Cell 3 2 3 2 3" xfId="20830" xr:uid="{00000000-0005-0000-0000-00001D3E0000}"/>
    <cellStyle name="Input Cell 3 2 3 2 4" xfId="20831" xr:uid="{00000000-0005-0000-0000-00001E3E0000}"/>
    <cellStyle name="Input Cell 3 2 3 3" xfId="20832" xr:uid="{00000000-0005-0000-0000-00001F3E0000}"/>
    <cellStyle name="Input Cell 3 2 3 4" xfId="20833" xr:uid="{00000000-0005-0000-0000-0000203E0000}"/>
    <cellStyle name="Input Cell 3 2 3 5" xfId="20834" xr:uid="{00000000-0005-0000-0000-0000213E0000}"/>
    <cellStyle name="Input Cell 3 2 30" xfId="2345" xr:uid="{00000000-0005-0000-0000-0000223E0000}"/>
    <cellStyle name="Input Cell 3 2 30 2" xfId="20835" xr:uid="{00000000-0005-0000-0000-0000233E0000}"/>
    <cellStyle name="Input Cell 3 2 30 2 2" xfId="20836" xr:uid="{00000000-0005-0000-0000-0000243E0000}"/>
    <cellStyle name="Input Cell 3 2 30 2 3" xfId="20837" xr:uid="{00000000-0005-0000-0000-0000253E0000}"/>
    <cellStyle name="Input Cell 3 2 30 2 4" xfId="20838" xr:uid="{00000000-0005-0000-0000-0000263E0000}"/>
    <cellStyle name="Input Cell 3 2 30 3" xfId="20839" xr:uid="{00000000-0005-0000-0000-0000273E0000}"/>
    <cellStyle name="Input Cell 3 2 30 4" xfId="20840" xr:uid="{00000000-0005-0000-0000-0000283E0000}"/>
    <cellStyle name="Input Cell 3 2 30 5" xfId="20841" xr:uid="{00000000-0005-0000-0000-0000293E0000}"/>
    <cellStyle name="Input Cell 3 2 31" xfId="2346" xr:uid="{00000000-0005-0000-0000-00002A3E0000}"/>
    <cellStyle name="Input Cell 3 2 31 2" xfId="20842" xr:uid="{00000000-0005-0000-0000-00002B3E0000}"/>
    <cellStyle name="Input Cell 3 2 31 2 2" xfId="20843" xr:uid="{00000000-0005-0000-0000-00002C3E0000}"/>
    <cellStyle name="Input Cell 3 2 31 2 3" xfId="20844" xr:uid="{00000000-0005-0000-0000-00002D3E0000}"/>
    <cellStyle name="Input Cell 3 2 31 2 4" xfId="20845" xr:uid="{00000000-0005-0000-0000-00002E3E0000}"/>
    <cellStyle name="Input Cell 3 2 31 3" xfId="20846" xr:uid="{00000000-0005-0000-0000-00002F3E0000}"/>
    <cellStyle name="Input Cell 3 2 31 4" xfId="20847" xr:uid="{00000000-0005-0000-0000-0000303E0000}"/>
    <cellStyle name="Input Cell 3 2 31 5" xfId="20848" xr:uid="{00000000-0005-0000-0000-0000313E0000}"/>
    <cellStyle name="Input Cell 3 2 32" xfId="2347" xr:uid="{00000000-0005-0000-0000-0000323E0000}"/>
    <cellStyle name="Input Cell 3 2 32 2" xfId="20849" xr:uid="{00000000-0005-0000-0000-0000333E0000}"/>
    <cellStyle name="Input Cell 3 2 32 2 2" xfId="20850" xr:uid="{00000000-0005-0000-0000-0000343E0000}"/>
    <cellStyle name="Input Cell 3 2 32 2 3" xfId="20851" xr:uid="{00000000-0005-0000-0000-0000353E0000}"/>
    <cellStyle name="Input Cell 3 2 32 2 4" xfId="20852" xr:uid="{00000000-0005-0000-0000-0000363E0000}"/>
    <cellStyle name="Input Cell 3 2 32 3" xfId="20853" xr:uid="{00000000-0005-0000-0000-0000373E0000}"/>
    <cellStyle name="Input Cell 3 2 32 4" xfId="20854" xr:uid="{00000000-0005-0000-0000-0000383E0000}"/>
    <cellStyle name="Input Cell 3 2 32 5" xfId="20855" xr:uid="{00000000-0005-0000-0000-0000393E0000}"/>
    <cellStyle name="Input Cell 3 2 33" xfId="2348" xr:uid="{00000000-0005-0000-0000-00003A3E0000}"/>
    <cellStyle name="Input Cell 3 2 33 2" xfId="20856" xr:uid="{00000000-0005-0000-0000-00003B3E0000}"/>
    <cellStyle name="Input Cell 3 2 33 2 2" xfId="20857" xr:uid="{00000000-0005-0000-0000-00003C3E0000}"/>
    <cellStyle name="Input Cell 3 2 33 2 3" xfId="20858" xr:uid="{00000000-0005-0000-0000-00003D3E0000}"/>
    <cellStyle name="Input Cell 3 2 33 2 4" xfId="20859" xr:uid="{00000000-0005-0000-0000-00003E3E0000}"/>
    <cellStyle name="Input Cell 3 2 33 3" xfId="20860" xr:uid="{00000000-0005-0000-0000-00003F3E0000}"/>
    <cellStyle name="Input Cell 3 2 33 4" xfId="20861" xr:uid="{00000000-0005-0000-0000-0000403E0000}"/>
    <cellStyle name="Input Cell 3 2 33 5" xfId="20862" xr:uid="{00000000-0005-0000-0000-0000413E0000}"/>
    <cellStyle name="Input Cell 3 2 34" xfId="2349" xr:uid="{00000000-0005-0000-0000-0000423E0000}"/>
    <cellStyle name="Input Cell 3 2 34 2" xfId="20863" xr:uid="{00000000-0005-0000-0000-0000433E0000}"/>
    <cellStyle name="Input Cell 3 2 34 2 2" xfId="20864" xr:uid="{00000000-0005-0000-0000-0000443E0000}"/>
    <cellStyle name="Input Cell 3 2 34 2 3" xfId="20865" xr:uid="{00000000-0005-0000-0000-0000453E0000}"/>
    <cellStyle name="Input Cell 3 2 34 2 4" xfId="20866" xr:uid="{00000000-0005-0000-0000-0000463E0000}"/>
    <cellStyle name="Input Cell 3 2 34 3" xfId="20867" xr:uid="{00000000-0005-0000-0000-0000473E0000}"/>
    <cellStyle name="Input Cell 3 2 34 4" xfId="20868" xr:uid="{00000000-0005-0000-0000-0000483E0000}"/>
    <cellStyle name="Input Cell 3 2 34 5" xfId="20869" xr:uid="{00000000-0005-0000-0000-0000493E0000}"/>
    <cellStyle name="Input Cell 3 2 35" xfId="2350" xr:uid="{00000000-0005-0000-0000-00004A3E0000}"/>
    <cellStyle name="Input Cell 3 2 35 2" xfId="20870" xr:uid="{00000000-0005-0000-0000-00004B3E0000}"/>
    <cellStyle name="Input Cell 3 2 35 2 2" xfId="20871" xr:uid="{00000000-0005-0000-0000-00004C3E0000}"/>
    <cellStyle name="Input Cell 3 2 35 2 3" xfId="20872" xr:uid="{00000000-0005-0000-0000-00004D3E0000}"/>
    <cellStyle name="Input Cell 3 2 35 2 4" xfId="20873" xr:uid="{00000000-0005-0000-0000-00004E3E0000}"/>
    <cellStyle name="Input Cell 3 2 35 3" xfId="20874" xr:uid="{00000000-0005-0000-0000-00004F3E0000}"/>
    <cellStyle name="Input Cell 3 2 35 4" xfId="20875" xr:uid="{00000000-0005-0000-0000-0000503E0000}"/>
    <cellStyle name="Input Cell 3 2 35 5" xfId="20876" xr:uid="{00000000-0005-0000-0000-0000513E0000}"/>
    <cellStyle name="Input Cell 3 2 36" xfId="2351" xr:uid="{00000000-0005-0000-0000-0000523E0000}"/>
    <cellStyle name="Input Cell 3 2 36 2" xfId="20877" xr:uid="{00000000-0005-0000-0000-0000533E0000}"/>
    <cellStyle name="Input Cell 3 2 36 2 2" xfId="20878" xr:uid="{00000000-0005-0000-0000-0000543E0000}"/>
    <cellStyle name="Input Cell 3 2 36 2 3" xfId="20879" xr:uid="{00000000-0005-0000-0000-0000553E0000}"/>
    <cellStyle name="Input Cell 3 2 36 2 4" xfId="20880" xr:uid="{00000000-0005-0000-0000-0000563E0000}"/>
    <cellStyle name="Input Cell 3 2 36 3" xfId="20881" xr:uid="{00000000-0005-0000-0000-0000573E0000}"/>
    <cellStyle name="Input Cell 3 2 36 4" xfId="20882" xr:uid="{00000000-0005-0000-0000-0000583E0000}"/>
    <cellStyle name="Input Cell 3 2 36 5" xfId="20883" xr:uid="{00000000-0005-0000-0000-0000593E0000}"/>
    <cellStyle name="Input Cell 3 2 37" xfId="2352" xr:uid="{00000000-0005-0000-0000-00005A3E0000}"/>
    <cellStyle name="Input Cell 3 2 37 2" xfId="20884" xr:uid="{00000000-0005-0000-0000-00005B3E0000}"/>
    <cellStyle name="Input Cell 3 2 37 2 2" xfId="20885" xr:uid="{00000000-0005-0000-0000-00005C3E0000}"/>
    <cellStyle name="Input Cell 3 2 37 2 3" xfId="20886" xr:uid="{00000000-0005-0000-0000-00005D3E0000}"/>
    <cellStyle name="Input Cell 3 2 37 2 4" xfId="20887" xr:uid="{00000000-0005-0000-0000-00005E3E0000}"/>
    <cellStyle name="Input Cell 3 2 37 3" xfId="20888" xr:uid="{00000000-0005-0000-0000-00005F3E0000}"/>
    <cellStyle name="Input Cell 3 2 37 4" xfId="20889" xr:uid="{00000000-0005-0000-0000-0000603E0000}"/>
    <cellStyle name="Input Cell 3 2 37 5" xfId="20890" xr:uid="{00000000-0005-0000-0000-0000613E0000}"/>
    <cellStyle name="Input Cell 3 2 38" xfId="2353" xr:uid="{00000000-0005-0000-0000-0000623E0000}"/>
    <cellStyle name="Input Cell 3 2 38 2" xfId="20891" xr:uid="{00000000-0005-0000-0000-0000633E0000}"/>
    <cellStyle name="Input Cell 3 2 38 2 2" xfId="20892" xr:uid="{00000000-0005-0000-0000-0000643E0000}"/>
    <cellStyle name="Input Cell 3 2 38 2 3" xfId="20893" xr:uid="{00000000-0005-0000-0000-0000653E0000}"/>
    <cellStyle name="Input Cell 3 2 38 2 4" xfId="20894" xr:uid="{00000000-0005-0000-0000-0000663E0000}"/>
    <cellStyle name="Input Cell 3 2 38 3" xfId="20895" xr:uid="{00000000-0005-0000-0000-0000673E0000}"/>
    <cellStyle name="Input Cell 3 2 38 4" xfId="20896" xr:uid="{00000000-0005-0000-0000-0000683E0000}"/>
    <cellStyle name="Input Cell 3 2 38 5" xfId="20897" xr:uid="{00000000-0005-0000-0000-0000693E0000}"/>
    <cellStyle name="Input Cell 3 2 39" xfId="2354" xr:uid="{00000000-0005-0000-0000-00006A3E0000}"/>
    <cellStyle name="Input Cell 3 2 39 2" xfId="20898" xr:uid="{00000000-0005-0000-0000-00006B3E0000}"/>
    <cellStyle name="Input Cell 3 2 39 2 2" xfId="20899" xr:uid="{00000000-0005-0000-0000-00006C3E0000}"/>
    <cellStyle name="Input Cell 3 2 39 2 3" xfId="20900" xr:uid="{00000000-0005-0000-0000-00006D3E0000}"/>
    <cellStyle name="Input Cell 3 2 39 2 4" xfId="20901" xr:uid="{00000000-0005-0000-0000-00006E3E0000}"/>
    <cellStyle name="Input Cell 3 2 39 3" xfId="20902" xr:uid="{00000000-0005-0000-0000-00006F3E0000}"/>
    <cellStyle name="Input Cell 3 2 39 4" xfId="20903" xr:uid="{00000000-0005-0000-0000-0000703E0000}"/>
    <cellStyle name="Input Cell 3 2 39 5" xfId="20904" xr:uid="{00000000-0005-0000-0000-0000713E0000}"/>
    <cellStyle name="Input Cell 3 2 4" xfId="2355" xr:uid="{00000000-0005-0000-0000-0000723E0000}"/>
    <cellStyle name="Input Cell 3 2 4 2" xfId="20905" xr:uid="{00000000-0005-0000-0000-0000733E0000}"/>
    <cellStyle name="Input Cell 3 2 4 2 2" xfId="20906" xr:uid="{00000000-0005-0000-0000-0000743E0000}"/>
    <cellStyle name="Input Cell 3 2 4 2 3" xfId="20907" xr:uid="{00000000-0005-0000-0000-0000753E0000}"/>
    <cellStyle name="Input Cell 3 2 4 2 4" xfId="20908" xr:uid="{00000000-0005-0000-0000-0000763E0000}"/>
    <cellStyle name="Input Cell 3 2 4 3" xfId="20909" xr:uid="{00000000-0005-0000-0000-0000773E0000}"/>
    <cellStyle name="Input Cell 3 2 4 4" xfId="20910" xr:uid="{00000000-0005-0000-0000-0000783E0000}"/>
    <cellStyle name="Input Cell 3 2 4 5" xfId="20911" xr:uid="{00000000-0005-0000-0000-0000793E0000}"/>
    <cellStyle name="Input Cell 3 2 40" xfId="2356" xr:uid="{00000000-0005-0000-0000-00007A3E0000}"/>
    <cellStyle name="Input Cell 3 2 40 2" xfId="20912" xr:uid="{00000000-0005-0000-0000-00007B3E0000}"/>
    <cellStyle name="Input Cell 3 2 40 2 2" xfId="20913" xr:uid="{00000000-0005-0000-0000-00007C3E0000}"/>
    <cellStyle name="Input Cell 3 2 40 2 3" xfId="20914" xr:uid="{00000000-0005-0000-0000-00007D3E0000}"/>
    <cellStyle name="Input Cell 3 2 40 2 4" xfId="20915" xr:uid="{00000000-0005-0000-0000-00007E3E0000}"/>
    <cellStyle name="Input Cell 3 2 40 3" xfId="20916" xr:uid="{00000000-0005-0000-0000-00007F3E0000}"/>
    <cellStyle name="Input Cell 3 2 40 4" xfId="20917" xr:uid="{00000000-0005-0000-0000-0000803E0000}"/>
    <cellStyle name="Input Cell 3 2 40 5" xfId="20918" xr:uid="{00000000-0005-0000-0000-0000813E0000}"/>
    <cellStyle name="Input Cell 3 2 41" xfId="2357" xr:uid="{00000000-0005-0000-0000-0000823E0000}"/>
    <cellStyle name="Input Cell 3 2 41 2" xfId="20919" xr:uid="{00000000-0005-0000-0000-0000833E0000}"/>
    <cellStyle name="Input Cell 3 2 41 2 2" xfId="20920" xr:uid="{00000000-0005-0000-0000-0000843E0000}"/>
    <cellStyle name="Input Cell 3 2 41 2 3" xfId="20921" xr:uid="{00000000-0005-0000-0000-0000853E0000}"/>
    <cellStyle name="Input Cell 3 2 41 2 4" xfId="20922" xr:uid="{00000000-0005-0000-0000-0000863E0000}"/>
    <cellStyle name="Input Cell 3 2 41 3" xfId="20923" xr:uid="{00000000-0005-0000-0000-0000873E0000}"/>
    <cellStyle name="Input Cell 3 2 41 4" xfId="20924" xr:uid="{00000000-0005-0000-0000-0000883E0000}"/>
    <cellStyle name="Input Cell 3 2 41 5" xfId="20925" xr:uid="{00000000-0005-0000-0000-0000893E0000}"/>
    <cellStyle name="Input Cell 3 2 42" xfId="2358" xr:uid="{00000000-0005-0000-0000-00008A3E0000}"/>
    <cellStyle name="Input Cell 3 2 42 2" xfId="20926" xr:uid="{00000000-0005-0000-0000-00008B3E0000}"/>
    <cellStyle name="Input Cell 3 2 42 2 2" xfId="20927" xr:uid="{00000000-0005-0000-0000-00008C3E0000}"/>
    <cellStyle name="Input Cell 3 2 42 2 3" xfId="20928" xr:uid="{00000000-0005-0000-0000-00008D3E0000}"/>
    <cellStyle name="Input Cell 3 2 42 2 4" xfId="20929" xr:uid="{00000000-0005-0000-0000-00008E3E0000}"/>
    <cellStyle name="Input Cell 3 2 42 3" xfId="20930" xr:uid="{00000000-0005-0000-0000-00008F3E0000}"/>
    <cellStyle name="Input Cell 3 2 42 4" xfId="20931" xr:uid="{00000000-0005-0000-0000-0000903E0000}"/>
    <cellStyle name="Input Cell 3 2 42 5" xfId="20932" xr:uid="{00000000-0005-0000-0000-0000913E0000}"/>
    <cellStyle name="Input Cell 3 2 43" xfId="2359" xr:uid="{00000000-0005-0000-0000-0000923E0000}"/>
    <cellStyle name="Input Cell 3 2 43 2" xfId="20933" xr:uid="{00000000-0005-0000-0000-0000933E0000}"/>
    <cellStyle name="Input Cell 3 2 43 2 2" xfId="20934" xr:uid="{00000000-0005-0000-0000-0000943E0000}"/>
    <cellStyle name="Input Cell 3 2 43 2 3" xfId="20935" xr:uid="{00000000-0005-0000-0000-0000953E0000}"/>
    <cellStyle name="Input Cell 3 2 43 2 4" xfId="20936" xr:uid="{00000000-0005-0000-0000-0000963E0000}"/>
    <cellStyle name="Input Cell 3 2 43 3" xfId="20937" xr:uid="{00000000-0005-0000-0000-0000973E0000}"/>
    <cellStyle name="Input Cell 3 2 43 4" xfId="20938" xr:uid="{00000000-0005-0000-0000-0000983E0000}"/>
    <cellStyle name="Input Cell 3 2 43 5" xfId="20939" xr:uid="{00000000-0005-0000-0000-0000993E0000}"/>
    <cellStyle name="Input Cell 3 2 44" xfId="2360" xr:uid="{00000000-0005-0000-0000-00009A3E0000}"/>
    <cellStyle name="Input Cell 3 2 44 2" xfId="20940" xr:uid="{00000000-0005-0000-0000-00009B3E0000}"/>
    <cellStyle name="Input Cell 3 2 44 2 2" xfId="20941" xr:uid="{00000000-0005-0000-0000-00009C3E0000}"/>
    <cellStyle name="Input Cell 3 2 44 2 3" xfId="20942" xr:uid="{00000000-0005-0000-0000-00009D3E0000}"/>
    <cellStyle name="Input Cell 3 2 44 2 4" xfId="20943" xr:uid="{00000000-0005-0000-0000-00009E3E0000}"/>
    <cellStyle name="Input Cell 3 2 44 3" xfId="20944" xr:uid="{00000000-0005-0000-0000-00009F3E0000}"/>
    <cellStyle name="Input Cell 3 2 44 4" xfId="20945" xr:uid="{00000000-0005-0000-0000-0000A03E0000}"/>
    <cellStyle name="Input Cell 3 2 44 5" xfId="20946" xr:uid="{00000000-0005-0000-0000-0000A13E0000}"/>
    <cellStyle name="Input Cell 3 2 45" xfId="2361" xr:uid="{00000000-0005-0000-0000-0000A23E0000}"/>
    <cellStyle name="Input Cell 3 2 45 2" xfId="20947" xr:uid="{00000000-0005-0000-0000-0000A33E0000}"/>
    <cellStyle name="Input Cell 3 2 45 2 2" xfId="20948" xr:uid="{00000000-0005-0000-0000-0000A43E0000}"/>
    <cellStyle name="Input Cell 3 2 45 2 3" xfId="20949" xr:uid="{00000000-0005-0000-0000-0000A53E0000}"/>
    <cellStyle name="Input Cell 3 2 45 2 4" xfId="20950" xr:uid="{00000000-0005-0000-0000-0000A63E0000}"/>
    <cellStyle name="Input Cell 3 2 45 3" xfId="20951" xr:uid="{00000000-0005-0000-0000-0000A73E0000}"/>
    <cellStyle name="Input Cell 3 2 45 4" xfId="20952" xr:uid="{00000000-0005-0000-0000-0000A83E0000}"/>
    <cellStyle name="Input Cell 3 2 45 5" xfId="20953" xr:uid="{00000000-0005-0000-0000-0000A93E0000}"/>
    <cellStyle name="Input Cell 3 2 46" xfId="20954" xr:uid="{00000000-0005-0000-0000-0000AA3E0000}"/>
    <cellStyle name="Input Cell 3 2 46 2" xfId="20955" xr:uid="{00000000-0005-0000-0000-0000AB3E0000}"/>
    <cellStyle name="Input Cell 3 2 46 3" xfId="20956" xr:uid="{00000000-0005-0000-0000-0000AC3E0000}"/>
    <cellStyle name="Input Cell 3 2 46 4" xfId="20957" xr:uid="{00000000-0005-0000-0000-0000AD3E0000}"/>
    <cellStyle name="Input Cell 3 2 47" xfId="20958" xr:uid="{00000000-0005-0000-0000-0000AE3E0000}"/>
    <cellStyle name="Input Cell 3 2 47 2" xfId="20959" xr:uid="{00000000-0005-0000-0000-0000AF3E0000}"/>
    <cellStyle name="Input Cell 3 2 47 3" xfId="20960" xr:uid="{00000000-0005-0000-0000-0000B03E0000}"/>
    <cellStyle name="Input Cell 3 2 47 4" xfId="20961" xr:uid="{00000000-0005-0000-0000-0000B13E0000}"/>
    <cellStyle name="Input Cell 3 2 48" xfId="20962" xr:uid="{00000000-0005-0000-0000-0000B23E0000}"/>
    <cellStyle name="Input Cell 3 2 49" xfId="20963" xr:uid="{00000000-0005-0000-0000-0000B33E0000}"/>
    <cellStyle name="Input Cell 3 2 5" xfId="2362" xr:uid="{00000000-0005-0000-0000-0000B43E0000}"/>
    <cellStyle name="Input Cell 3 2 5 2" xfId="20964" xr:uid="{00000000-0005-0000-0000-0000B53E0000}"/>
    <cellStyle name="Input Cell 3 2 5 2 2" xfId="20965" xr:uid="{00000000-0005-0000-0000-0000B63E0000}"/>
    <cellStyle name="Input Cell 3 2 5 2 3" xfId="20966" xr:uid="{00000000-0005-0000-0000-0000B73E0000}"/>
    <cellStyle name="Input Cell 3 2 5 2 4" xfId="20967" xr:uid="{00000000-0005-0000-0000-0000B83E0000}"/>
    <cellStyle name="Input Cell 3 2 5 3" xfId="20968" xr:uid="{00000000-0005-0000-0000-0000B93E0000}"/>
    <cellStyle name="Input Cell 3 2 5 4" xfId="20969" xr:uid="{00000000-0005-0000-0000-0000BA3E0000}"/>
    <cellStyle name="Input Cell 3 2 5 5" xfId="20970" xr:uid="{00000000-0005-0000-0000-0000BB3E0000}"/>
    <cellStyle name="Input Cell 3 2 6" xfId="2363" xr:uid="{00000000-0005-0000-0000-0000BC3E0000}"/>
    <cellStyle name="Input Cell 3 2 6 2" xfId="20971" xr:uid="{00000000-0005-0000-0000-0000BD3E0000}"/>
    <cellStyle name="Input Cell 3 2 6 2 2" xfId="20972" xr:uid="{00000000-0005-0000-0000-0000BE3E0000}"/>
    <cellStyle name="Input Cell 3 2 6 2 3" xfId="20973" xr:uid="{00000000-0005-0000-0000-0000BF3E0000}"/>
    <cellStyle name="Input Cell 3 2 6 2 4" xfId="20974" xr:uid="{00000000-0005-0000-0000-0000C03E0000}"/>
    <cellStyle name="Input Cell 3 2 6 3" xfId="20975" xr:uid="{00000000-0005-0000-0000-0000C13E0000}"/>
    <cellStyle name="Input Cell 3 2 6 4" xfId="20976" xr:uid="{00000000-0005-0000-0000-0000C23E0000}"/>
    <cellStyle name="Input Cell 3 2 6 5" xfId="20977" xr:uid="{00000000-0005-0000-0000-0000C33E0000}"/>
    <cellStyle name="Input Cell 3 2 7" xfId="2364" xr:uid="{00000000-0005-0000-0000-0000C43E0000}"/>
    <cellStyle name="Input Cell 3 2 7 2" xfId="20978" xr:uid="{00000000-0005-0000-0000-0000C53E0000}"/>
    <cellStyle name="Input Cell 3 2 7 2 2" xfId="20979" xr:uid="{00000000-0005-0000-0000-0000C63E0000}"/>
    <cellStyle name="Input Cell 3 2 7 2 3" xfId="20980" xr:uid="{00000000-0005-0000-0000-0000C73E0000}"/>
    <cellStyle name="Input Cell 3 2 7 2 4" xfId="20981" xr:uid="{00000000-0005-0000-0000-0000C83E0000}"/>
    <cellStyle name="Input Cell 3 2 7 3" xfId="20982" xr:uid="{00000000-0005-0000-0000-0000C93E0000}"/>
    <cellStyle name="Input Cell 3 2 7 4" xfId="20983" xr:uid="{00000000-0005-0000-0000-0000CA3E0000}"/>
    <cellStyle name="Input Cell 3 2 7 5" xfId="20984" xr:uid="{00000000-0005-0000-0000-0000CB3E0000}"/>
    <cellStyle name="Input Cell 3 2 8" xfId="2365" xr:uid="{00000000-0005-0000-0000-0000CC3E0000}"/>
    <cellStyle name="Input Cell 3 2 8 2" xfId="20985" xr:uid="{00000000-0005-0000-0000-0000CD3E0000}"/>
    <cellStyle name="Input Cell 3 2 8 2 2" xfId="20986" xr:uid="{00000000-0005-0000-0000-0000CE3E0000}"/>
    <cellStyle name="Input Cell 3 2 8 2 3" xfId="20987" xr:uid="{00000000-0005-0000-0000-0000CF3E0000}"/>
    <cellStyle name="Input Cell 3 2 8 2 4" xfId="20988" xr:uid="{00000000-0005-0000-0000-0000D03E0000}"/>
    <cellStyle name="Input Cell 3 2 8 3" xfId="20989" xr:uid="{00000000-0005-0000-0000-0000D13E0000}"/>
    <cellStyle name="Input Cell 3 2 8 4" xfId="20990" xr:uid="{00000000-0005-0000-0000-0000D23E0000}"/>
    <cellStyle name="Input Cell 3 2 8 5" xfId="20991" xr:uid="{00000000-0005-0000-0000-0000D33E0000}"/>
    <cellStyle name="Input Cell 3 2 9" xfId="2366" xr:uid="{00000000-0005-0000-0000-0000D43E0000}"/>
    <cellStyle name="Input Cell 3 2 9 2" xfId="20992" xr:uid="{00000000-0005-0000-0000-0000D53E0000}"/>
    <cellStyle name="Input Cell 3 2 9 2 2" xfId="20993" xr:uid="{00000000-0005-0000-0000-0000D63E0000}"/>
    <cellStyle name="Input Cell 3 2 9 2 3" xfId="20994" xr:uid="{00000000-0005-0000-0000-0000D73E0000}"/>
    <cellStyle name="Input Cell 3 2 9 2 4" xfId="20995" xr:uid="{00000000-0005-0000-0000-0000D83E0000}"/>
    <cellStyle name="Input Cell 3 2 9 3" xfId="20996" xr:uid="{00000000-0005-0000-0000-0000D93E0000}"/>
    <cellStyle name="Input Cell 3 2 9 4" xfId="20997" xr:uid="{00000000-0005-0000-0000-0000DA3E0000}"/>
    <cellStyle name="Input Cell 3 2 9 5" xfId="20998" xr:uid="{00000000-0005-0000-0000-0000DB3E0000}"/>
    <cellStyle name="Input Cell 3 3" xfId="2367" xr:uid="{00000000-0005-0000-0000-0000DC3E0000}"/>
    <cellStyle name="Input Cell 3 3 10" xfId="2368" xr:uid="{00000000-0005-0000-0000-0000DD3E0000}"/>
    <cellStyle name="Input Cell 3 3 10 2" xfId="20999" xr:uid="{00000000-0005-0000-0000-0000DE3E0000}"/>
    <cellStyle name="Input Cell 3 3 10 2 2" xfId="21000" xr:uid="{00000000-0005-0000-0000-0000DF3E0000}"/>
    <cellStyle name="Input Cell 3 3 10 2 3" xfId="21001" xr:uid="{00000000-0005-0000-0000-0000E03E0000}"/>
    <cellStyle name="Input Cell 3 3 10 2 4" xfId="21002" xr:uid="{00000000-0005-0000-0000-0000E13E0000}"/>
    <cellStyle name="Input Cell 3 3 10 3" xfId="21003" xr:uid="{00000000-0005-0000-0000-0000E23E0000}"/>
    <cellStyle name="Input Cell 3 3 10 4" xfId="21004" xr:uid="{00000000-0005-0000-0000-0000E33E0000}"/>
    <cellStyle name="Input Cell 3 3 10 5" xfId="21005" xr:uid="{00000000-0005-0000-0000-0000E43E0000}"/>
    <cellStyle name="Input Cell 3 3 11" xfId="2369" xr:uid="{00000000-0005-0000-0000-0000E53E0000}"/>
    <cellStyle name="Input Cell 3 3 11 2" xfId="21006" xr:uid="{00000000-0005-0000-0000-0000E63E0000}"/>
    <cellStyle name="Input Cell 3 3 11 2 2" xfId="21007" xr:uid="{00000000-0005-0000-0000-0000E73E0000}"/>
    <cellStyle name="Input Cell 3 3 11 2 3" xfId="21008" xr:uid="{00000000-0005-0000-0000-0000E83E0000}"/>
    <cellStyle name="Input Cell 3 3 11 2 4" xfId="21009" xr:uid="{00000000-0005-0000-0000-0000E93E0000}"/>
    <cellStyle name="Input Cell 3 3 11 3" xfId="21010" xr:uid="{00000000-0005-0000-0000-0000EA3E0000}"/>
    <cellStyle name="Input Cell 3 3 11 4" xfId="21011" xr:uid="{00000000-0005-0000-0000-0000EB3E0000}"/>
    <cellStyle name="Input Cell 3 3 11 5" xfId="21012" xr:uid="{00000000-0005-0000-0000-0000EC3E0000}"/>
    <cellStyle name="Input Cell 3 3 12" xfId="2370" xr:uid="{00000000-0005-0000-0000-0000ED3E0000}"/>
    <cellStyle name="Input Cell 3 3 12 2" xfId="21013" xr:uid="{00000000-0005-0000-0000-0000EE3E0000}"/>
    <cellStyle name="Input Cell 3 3 12 2 2" xfId="21014" xr:uid="{00000000-0005-0000-0000-0000EF3E0000}"/>
    <cellStyle name="Input Cell 3 3 12 2 3" xfId="21015" xr:uid="{00000000-0005-0000-0000-0000F03E0000}"/>
    <cellStyle name="Input Cell 3 3 12 2 4" xfId="21016" xr:uid="{00000000-0005-0000-0000-0000F13E0000}"/>
    <cellStyle name="Input Cell 3 3 12 3" xfId="21017" xr:uid="{00000000-0005-0000-0000-0000F23E0000}"/>
    <cellStyle name="Input Cell 3 3 12 4" xfId="21018" xr:uid="{00000000-0005-0000-0000-0000F33E0000}"/>
    <cellStyle name="Input Cell 3 3 12 5" xfId="21019" xr:uid="{00000000-0005-0000-0000-0000F43E0000}"/>
    <cellStyle name="Input Cell 3 3 13" xfId="2371" xr:uid="{00000000-0005-0000-0000-0000F53E0000}"/>
    <cellStyle name="Input Cell 3 3 13 2" xfId="21020" xr:uid="{00000000-0005-0000-0000-0000F63E0000}"/>
    <cellStyle name="Input Cell 3 3 13 2 2" xfId="21021" xr:uid="{00000000-0005-0000-0000-0000F73E0000}"/>
    <cellStyle name="Input Cell 3 3 13 2 3" xfId="21022" xr:uid="{00000000-0005-0000-0000-0000F83E0000}"/>
    <cellStyle name="Input Cell 3 3 13 2 4" xfId="21023" xr:uid="{00000000-0005-0000-0000-0000F93E0000}"/>
    <cellStyle name="Input Cell 3 3 13 3" xfId="21024" xr:uid="{00000000-0005-0000-0000-0000FA3E0000}"/>
    <cellStyle name="Input Cell 3 3 13 4" xfId="21025" xr:uid="{00000000-0005-0000-0000-0000FB3E0000}"/>
    <cellStyle name="Input Cell 3 3 13 5" xfId="21026" xr:uid="{00000000-0005-0000-0000-0000FC3E0000}"/>
    <cellStyle name="Input Cell 3 3 14" xfId="2372" xr:uid="{00000000-0005-0000-0000-0000FD3E0000}"/>
    <cellStyle name="Input Cell 3 3 14 2" xfId="21027" xr:uid="{00000000-0005-0000-0000-0000FE3E0000}"/>
    <cellStyle name="Input Cell 3 3 14 2 2" xfId="21028" xr:uid="{00000000-0005-0000-0000-0000FF3E0000}"/>
    <cellStyle name="Input Cell 3 3 14 2 3" xfId="21029" xr:uid="{00000000-0005-0000-0000-0000003F0000}"/>
    <cellStyle name="Input Cell 3 3 14 2 4" xfId="21030" xr:uid="{00000000-0005-0000-0000-0000013F0000}"/>
    <cellStyle name="Input Cell 3 3 14 3" xfId="21031" xr:uid="{00000000-0005-0000-0000-0000023F0000}"/>
    <cellStyle name="Input Cell 3 3 14 4" xfId="21032" xr:uid="{00000000-0005-0000-0000-0000033F0000}"/>
    <cellStyle name="Input Cell 3 3 14 5" xfId="21033" xr:uid="{00000000-0005-0000-0000-0000043F0000}"/>
    <cellStyle name="Input Cell 3 3 15" xfId="2373" xr:uid="{00000000-0005-0000-0000-0000053F0000}"/>
    <cellStyle name="Input Cell 3 3 15 2" xfId="21034" xr:uid="{00000000-0005-0000-0000-0000063F0000}"/>
    <cellStyle name="Input Cell 3 3 15 2 2" xfId="21035" xr:uid="{00000000-0005-0000-0000-0000073F0000}"/>
    <cellStyle name="Input Cell 3 3 15 2 3" xfId="21036" xr:uid="{00000000-0005-0000-0000-0000083F0000}"/>
    <cellStyle name="Input Cell 3 3 15 2 4" xfId="21037" xr:uid="{00000000-0005-0000-0000-0000093F0000}"/>
    <cellStyle name="Input Cell 3 3 15 3" xfId="21038" xr:uid="{00000000-0005-0000-0000-00000A3F0000}"/>
    <cellStyle name="Input Cell 3 3 15 4" xfId="21039" xr:uid="{00000000-0005-0000-0000-00000B3F0000}"/>
    <cellStyle name="Input Cell 3 3 15 5" xfId="21040" xr:uid="{00000000-0005-0000-0000-00000C3F0000}"/>
    <cellStyle name="Input Cell 3 3 16" xfId="2374" xr:uid="{00000000-0005-0000-0000-00000D3F0000}"/>
    <cellStyle name="Input Cell 3 3 16 2" xfId="21041" xr:uid="{00000000-0005-0000-0000-00000E3F0000}"/>
    <cellStyle name="Input Cell 3 3 16 2 2" xfId="21042" xr:uid="{00000000-0005-0000-0000-00000F3F0000}"/>
    <cellStyle name="Input Cell 3 3 16 2 3" xfId="21043" xr:uid="{00000000-0005-0000-0000-0000103F0000}"/>
    <cellStyle name="Input Cell 3 3 16 2 4" xfId="21044" xr:uid="{00000000-0005-0000-0000-0000113F0000}"/>
    <cellStyle name="Input Cell 3 3 16 3" xfId="21045" xr:uid="{00000000-0005-0000-0000-0000123F0000}"/>
    <cellStyle name="Input Cell 3 3 16 4" xfId="21046" xr:uid="{00000000-0005-0000-0000-0000133F0000}"/>
    <cellStyle name="Input Cell 3 3 16 5" xfId="21047" xr:uid="{00000000-0005-0000-0000-0000143F0000}"/>
    <cellStyle name="Input Cell 3 3 17" xfId="2375" xr:uid="{00000000-0005-0000-0000-0000153F0000}"/>
    <cellStyle name="Input Cell 3 3 17 2" xfId="21048" xr:uid="{00000000-0005-0000-0000-0000163F0000}"/>
    <cellStyle name="Input Cell 3 3 17 2 2" xfId="21049" xr:uid="{00000000-0005-0000-0000-0000173F0000}"/>
    <cellStyle name="Input Cell 3 3 17 2 3" xfId="21050" xr:uid="{00000000-0005-0000-0000-0000183F0000}"/>
    <cellStyle name="Input Cell 3 3 17 2 4" xfId="21051" xr:uid="{00000000-0005-0000-0000-0000193F0000}"/>
    <cellStyle name="Input Cell 3 3 17 3" xfId="21052" xr:uid="{00000000-0005-0000-0000-00001A3F0000}"/>
    <cellStyle name="Input Cell 3 3 17 4" xfId="21053" xr:uid="{00000000-0005-0000-0000-00001B3F0000}"/>
    <cellStyle name="Input Cell 3 3 17 5" xfId="21054" xr:uid="{00000000-0005-0000-0000-00001C3F0000}"/>
    <cellStyle name="Input Cell 3 3 18" xfId="2376" xr:uid="{00000000-0005-0000-0000-00001D3F0000}"/>
    <cellStyle name="Input Cell 3 3 18 2" xfId="21055" xr:uid="{00000000-0005-0000-0000-00001E3F0000}"/>
    <cellStyle name="Input Cell 3 3 18 2 2" xfId="21056" xr:uid="{00000000-0005-0000-0000-00001F3F0000}"/>
    <cellStyle name="Input Cell 3 3 18 2 3" xfId="21057" xr:uid="{00000000-0005-0000-0000-0000203F0000}"/>
    <cellStyle name="Input Cell 3 3 18 2 4" xfId="21058" xr:uid="{00000000-0005-0000-0000-0000213F0000}"/>
    <cellStyle name="Input Cell 3 3 18 3" xfId="21059" xr:uid="{00000000-0005-0000-0000-0000223F0000}"/>
    <cellStyle name="Input Cell 3 3 18 4" xfId="21060" xr:uid="{00000000-0005-0000-0000-0000233F0000}"/>
    <cellStyle name="Input Cell 3 3 18 5" xfId="21061" xr:uid="{00000000-0005-0000-0000-0000243F0000}"/>
    <cellStyle name="Input Cell 3 3 19" xfId="2377" xr:uid="{00000000-0005-0000-0000-0000253F0000}"/>
    <cellStyle name="Input Cell 3 3 19 2" xfId="21062" xr:uid="{00000000-0005-0000-0000-0000263F0000}"/>
    <cellStyle name="Input Cell 3 3 19 2 2" xfId="21063" xr:uid="{00000000-0005-0000-0000-0000273F0000}"/>
    <cellStyle name="Input Cell 3 3 19 2 3" xfId="21064" xr:uid="{00000000-0005-0000-0000-0000283F0000}"/>
    <cellStyle name="Input Cell 3 3 19 2 4" xfId="21065" xr:uid="{00000000-0005-0000-0000-0000293F0000}"/>
    <cellStyle name="Input Cell 3 3 19 3" xfId="21066" xr:uid="{00000000-0005-0000-0000-00002A3F0000}"/>
    <cellStyle name="Input Cell 3 3 19 4" xfId="21067" xr:uid="{00000000-0005-0000-0000-00002B3F0000}"/>
    <cellStyle name="Input Cell 3 3 19 5" xfId="21068" xr:uid="{00000000-0005-0000-0000-00002C3F0000}"/>
    <cellStyle name="Input Cell 3 3 2" xfId="2378" xr:uid="{00000000-0005-0000-0000-00002D3F0000}"/>
    <cellStyle name="Input Cell 3 3 2 10" xfId="2379" xr:uid="{00000000-0005-0000-0000-00002E3F0000}"/>
    <cellStyle name="Input Cell 3 3 2 10 2" xfId="21069" xr:uid="{00000000-0005-0000-0000-00002F3F0000}"/>
    <cellStyle name="Input Cell 3 3 2 10 2 2" xfId="21070" xr:uid="{00000000-0005-0000-0000-0000303F0000}"/>
    <cellStyle name="Input Cell 3 3 2 10 2 3" xfId="21071" xr:uid="{00000000-0005-0000-0000-0000313F0000}"/>
    <cellStyle name="Input Cell 3 3 2 10 2 4" xfId="21072" xr:uid="{00000000-0005-0000-0000-0000323F0000}"/>
    <cellStyle name="Input Cell 3 3 2 10 3" xfId="21073" xr:uid="{00000000-0005-0000-0000-0000333F0000}"/>
    <cellStyle name="Input Cell 3 3 2 10 4" xfId="21074" xr:uid="{00000000-0005-0000-0000-0000343F0000}"/>
    <cellStyle name="Input Cell 3 3 2 10 5" xfId="21075" xr:uid="{00000000-0005-0000-0000-0000353F0000}"/>
    <cellStyle name="Input Cell 3 3 2 11" xfId="2380" xr:uid="{00000000-0005-0000-0000-0000363F0000}"/>
    <cellStyle name="Input Cell 3 3 2 11 2" xfId="21076" xr:uid="{00000000-0005-0000-0000-0000373F0000}"/>
    <cellStyle name="Input Cell 3 3 2 11 2 2" xfId="21077" xr:uid="{00000000-0005-0000-0000-0000383F0000}"/>
    <cellStyle name="Input Cell 3 3 2 11 2 3" xfId="21078" xr:uid="{00000000-0005-0000-0000-0000393F0000}"/>
    <cellStyle name="Input Cell 3 3 2 11 2 4" xfId="21079" xr:uid="{00000000-0005-0000-0000-00003A3F0000}"/>
    <cellStyle name="Input Cell 3 3 2 11 3" xfId="21080" xr:uid="{00000000-0005-0000-0000-00003B3F0000}"/>
    <cellStyle name="Input Cell 3 3 2 11 4" xfId="21081" xr:uid="{00000000-0005-0000-0000-00003C3F0000}"/>
    <cellStyle name="Input Cell 3 3 2 11 5" xfId="21082" xr:uid="{00000000-0005-0000-0000-00003D3F0000}"/>
    <cellStyle name="Input Cell 3 3 2 12" xfId="2381" xr:uid="{00000000-0005-0000-0000-00003E3F0000}"/>
    <cellStyle name="Input Cell 3 3 2 12 2" xfId="21083" xr:uid="{00000000-0005-0000-0000-00003F3F0000}"/>
    <cellStyle name="Input Cell 3 3 2 12 2 2" xfId="21084" xr:uid="{00000000-0005-0000-0000-0000403F0000}"/>
    <cellStyle name="Input Cell 3 3 2 12 2 3" xfId="21085" xr:uid="{00000000-0005-0000-0000-0000413F0000}"/>
    <cellStyle name="Input Cell 3 3 2 12 2 4" xfId="21086" xr:uid="{00000000-0005-0000-0000-0000423F0000}"/>
    <cellStyle name="Input Cell 3 3 2 12 3" xfId="21087" xr:uid="{00000000-0005-0000-0000-0000433F0000}"/>
    <cellStyle name="Input Cell 3 3 2 12 4" xfId="21088" xr:uid="{00000000-0005-0000-0000-0000443F0000}"/>
    <cellStyle name="Input Cell 3 3 2 12 5" xfId="21089" xr:uid="{00000000-0005-0000-0000-0000453F0000}"/>
    <cellStyle name="Input Cell 3 3 2 13" xfId="2382" xr:uid="{00000000-0005-0000-0000-0000463F0000}"/>
    <cellStyle name="Input Cell 3 3 2 13 2" xfId="21090" xr:uid="{00000000-0005-0000-0000-0000473F0000}"/>
    <cellStyle name="Input Cell 3 3 2 13 2 2" xfId="21091" xr:uid="{00000000-0005-0000-0000-0000483F0000}"/>
    <cellStyle name="Input Cell 3 3 2 13 2 3" xfId="21092" xr:uid="{00000000-0005-0000-0000-0000493F0000}"/>
    <cellStyle name="Input Cell 3 3 2 13 2 4" xfId="21093" xr:uid="{00000000-0005-0000-0000-00004A3F0000}"/>
    <cellStyle name="Input Cell 3 3 2 13 3" xfId="21094" xr:uid="{00000000-0005-0000-0000-00004B3F0000}"/>
    <cellStyle name="Input Cell 3 3 2 13 4" xfId="21095" xr:uid="{00000000-0005-0000-0000-00004C3F0000}"/>
    <cellStyle name="Input Cell 3 3 2 13 5" xfId="21096" xr:uid="{00000000-0005-0000-0000-00004D3F0000}"/>
    <cellStyle name="Input Cell 3 3 2 14" xfId="2383" xr:uid="{00000000-0005-0000-0000-00004E3F0000}"/>
    <cellStyle name="Input Cell 3 3 2 14 2" xfId="21097" xr:uid="{00000000-0005-0000-0000-00004F3F0000}"/>
    <cellStyle name="Input Cell 3 3 2 14 2 2" xfId="21098" xr:uid="{00000000-0005-0000-0000-0000503F0000}"/>
    <cellStyle name="Input Cell 3 3 2 14 2 3" xfId="21099" xr:uid="{00000000-0005-0000-0000-0000513F0000}"/>
    <cellStyle name="Input Cell 3 3 2 14 2 4" xfId="21100" xr:uid="{00000000-0005-0000-0000-0000523F0000}"/>
    <cellStyle name="Input Cell 3 3 2 14 3" xfId="21101" xr:uid="{00000000-0005-0000-0000-0000533F0000}"/>
    <cellStyle name="Input Cell 3 3 2 14 4" xfId="21102" xr:uid="{00000000-0005-0000-0000-0000543F0000}"/>
    <cellStyle name="Input Cell 3 3 2 14 5" xfId="21103" xr:uid="{00000000-0005-0000-0000-0000553F0000}"/>
    <cellStyle name="Input Cell 3 3 2 15" xfId="2384" xr:uid="{00000000-0005-0000-0000-0000563F0000}"/>
    <cellStyle name="Input Cell 3 3 2 15 2" xfId="21104" xr:uid="{00000000-0005-0000-0000-0000573F0000}"/>
    <cellStyle name="Input Cell 3 3 2 15 2 2" xfId="21105" xr:uid="{00000000-0005-0000-0000-0000583F0000}"/>
    <cellStyle name="Input Cell 3 3 2 15 2 3" xfId="21106" xr:uid="{00000000-0005-0000-0000-0000593F0000}"/>
    <cellStyle name="Input Cell 3 3 2 15 2 4" xfId="21107" xr:uid="{00000000-0005-0000-0000-00005A3F0000}"/>
    <cellStyle name="Input Cell 3 3 2 15 3" xfId="21108" xr:uid="{00000000-0005-0000-0000-00005B3F0000}"/>
    <cellStyle name="Input Cell 3 3 2 15 4" xfId="21109" xr:uid="{00000000-0005-0000-0000-00005C3F0000}"/>
    <cellStyle name="Input Cell 3 3 2 15 5" xfId="21110" xr:uid="{00000000-0005-0000-0000-00005D3F0000}"/>
    <cellStyle name="Input Cell 3 3 2 16" xfId="2385" xr:uid="{00000000-0005-0000-0000-00005E3F0000}"/>
    <cellStyle name="Input Cell 3 3 2 16 2" xfId="21111" xr:uid="{00000000-0005-0000-0000-00005F3F0000}"/>
    <cellStyle name="Input Cell 3 3 2 16 2 2" xfId="21112" xr:uid="{00000000-0005-0000-0000-0000603F0000}"/>
    <cellStyle name="Input Cell 3 3 2 16 2 3" xfId="21113" xr:uid="{00000000-0005-0000-0000-0000613F0000}"/>
    <cellStyle name="Input Cell 3 3 2 16 2 4" xfId="21114" xr:uid="{00000000-0005-0000-0000-0000623F0000}"/>
    <cellStyle name="Input Cell 3 3 2 16 3" xfId="21115" xr:uid="{00000000-0005-0000-0000-0000633F0000}"/>
    <cellStyle name="Input Cell 3 3 2 16 4" xfId="21116" xr:uid="{00000000-0005-0000-0000-0000643F0000}"/>
    <cellStyle name="Input Cell 3 3 2 16 5" xfId="21117" xr:uid="{00000000-0005-0000-0000-0000653F0000}"/>
    <cellStyle name="Input Cell 3 3 2 17" xfId="2386" xr:uid="{00000000-0005-0000-0000-0000663F0000}"/>
    <cellStyle name="Input Cell 3 3 2 17 2" xfId="21118" xr:uid="{00000000-0005-0000-0000-0000673F0000}"/>
    <cellStyle name="Input Cell 3 3 2 17 2 2" xfId="21119" xr:uid="{00000000-0005-0000-0000-0000683F0000}"/>
    <cellStyle name="Input Cell 3 3 2 17 2 3" xfId="21120" xr:uid="{00000000-0005-0000-0000-0000693F0000}"/>
    <cellStyle name="Input Cell 3 3 2 17 2 4" xfId="21121" xr:uid="{00000000-0005-0000-0000-00006A3F0000}"/>
    <cellStyle name="Input Cell 3 3 2 17 3" xfId="21122" xr:uid="{00000000-0005-0000-0000-00006B3F0000}"/>
    <cellStyle name="Input Cell 3 3 2 17 4" xfId="21123" xr:uid="{00000000-0005-0000-0000-00006C3F0000}"/>
    <cellStyle name="Input Cell 3 3 2 17 5" xfId="21124" xr:uid="{00000000-0005-0000-0000-00006D3F0000}"/>
    <cellStyle name="Input Cell 3 3 2 18" xfId="2387" xr:uid="{00000000-0005-0000-0000-00006E3F0000}"/>
    <cellStyle name="Input Cell 3 3 2 18 2" xfId="21125" xr:uid="{00000000-0005-0000-0000-00006F3F0000}"/>
    <cellStyle name="Input Cell 3 3 2 18 2 2" xfId="21126" xr:uid="{00000000-0005-0000-0000-0000703F0000}"/>
    <cellStyle name="Input Cell 3 3 2 18 2 3" xfId="21127" xr:uid="{00000000-0005-0000-0000-0000713F0000}"/>
    <cellStyle name="Input Cell 3 3 2 18 2 4" xfId="21128" xr:uid="{00000000-0005-0000-0000-0000723F0000}"/>
    <cellStyle name="Input Cell 3 3 2 18 3" xfId="21129" xr:uid="{00000000-0005-0000-0000-0000733F0000}"/>
    <cellStyle name="Input Cell 3 3 2 18 4" xfId="21130" xr:uid="{00000000-0005-0000-0000-0000743F0000}"/>
    <cellStyle name="Input Cell 3 3 2 18 5" xfId="21131" xr:uid="{00000000-0005-0000-0000-0000753F0000}"/>
    <cellStyle name="Input Cell 3 3 2 19" xfId="2388" xr:uid="{00000000-0005-0000-0000-0000763F0000}"/>
    <cellStyle name="Input Cell 3 3 2 19 2" xfId="21132" xr:uid="{00000000-0005-0000-0000-0000773F0000}"/>
    <cellStyle name="Input Cell 3 3 2 19 2 2" xfId="21133" xr:uid="{00000000-0005-0000-0000-0000783F0000}"/>
    <cellStyle name="Input Cell 3 3 2 19 2 3" xfId="21134" xr:uid="{00000000-0005-0000-0000-0000793F0000}"/>
    <cellStyle name="Input Cell 3 3 2 19 2 4" xfId="21135" xr:uid="{00000000-0005-0000-0000-00007A3F0000}"/>
    <cellStyle name="Input Cell 3 3 2 19 3" xfId="21136" xr:uid="{00000000-0005-0000-0000-00007B3F0000}"/>
    <cellStyle name="Input Cell 3 3 2 19 4" xfId="21137" xr:uid="{00000000-0005-0000-0000-00007C3F0000}"/>
    <cellStyle name="Input Cell 3 3 2 19 5" xfId="21138" xr:uid="{00000000-0005-0000-0000-00007D3F0000}"/>
    <cellStyle name="Input Cell 3 3 2 2" xfId="2389" xr:uid="{00000000-0005-0000-0000-00007E3F0000}"/>
    <cellStyle name="Input Cell 3 3 2 2 2" xfId="21139" xr:uid="{00000000-0005-0000-0000-00007F3F0000}"/>
    <cellStyle name="Input Cell 3 3 2 2 2 2" xfId="21140" xr:uid="{00000000-0005-0000-0000-0000803F0000}"/>
    <cellStyle name="Input Cell 3 3 2 2 2 3" xfId="21141" xr:uid="{00000000-0005-0000-0000-0000813F0000}"/>
    <cellStyle name="Input Cell 3 3 2 2 2 4" xfId="21142" xr:uid="{00000000-0005-0000-0000-0000823F0000}"/>
    <cellStyle name="Input Cell 3 3 2 2 3" xfId="21143" xr:uid="{00000000-0005-0000-0000-0000833F0000}"/>
    <cellStyle name="Input Cell 3 3 2 2 4" xfId="21144" xr:uid="{00000000-0005-0000-0000-0000843F0000}"/>
    <cellStyle name="Input Cell 3 3 2 2 5" xfId="21145" xr:uid="{00000000-0005-0000-0000-0000853F0000}"/>
    <cellStyle name="Input Cell 3 3 2 20" xfId="2390" xr:uid="{00000000-0005-0000-0000-0000863F0000}"/>
    <cellStyle name="Input Cell 3 3 2 20 2" xfId="21146" xr:uid="{00000000-0005-0000-0000-0000873F0000}"/>
    <cellStyle name="Input Cell 3 3 2 20 2 2" xfId="21147" xr:uid="{00000000-0005-0000-0000-0000883F0000}"/>
    <cellStyle name="Input Cell 3 3 2 20 2 3" xfId="21148" xr:uid="{00000000-0005-0000-0000-0000893F0000}"/>
    <cellStyle name="Input Cell 3 3 2 20 2 4" xfId="21149" xr:uid="{00000000-0005-0000-0000-00008A3F0000}"/>
    <cellStyle name="Input Cell 3 3 2 20 3" xfId="21150" xr:uid="{00000000-0005-0000-0000-00008B3F0000}"/>
    <cellStyle name="Input Cell 3 3 2 20 4" xfId="21151" xr:uid="{00000000-0005-0000-0000-00008C3F0000}"/>
    <cellStyle name="Input Cell 3 3 2 20 5" xfId="21152" xr:uid="{00000000-0005-0000-0000-00008D3F0000}"/>
    <cellStyle name="Input Cell 3 3 2 21" xfId="2391" xr:uid="{00000000-0005-0000-0000-00008E3F0000}"/>
    <cellStyle name="Input Cell 3 3 2 21 2" xfId="21153" xr:uid="{00000000-0005-0000-0000-00008F3F0000}"/>
    <cellStyle name="Input Cell 3 3 2 21 2 2" xfId="21154" xr:uid="{00000000-0005-0000-0000-0000903F0000}"/>
    <cellStyle name="Input Cell 3 3 2 21 2 3" xfId="21155" xr:uid="{00000000-0005-0000-0000-0000913F0000}"/>
    <cellStyle name="Input Cell 3 3 2 21 2 4" xfId="21156" xr:uid="{00000000-0005-0000-0000-0000923F0000}"/>
    <cellStyle name="Input Cell 3 3 2 21 3" xfId="21157" xr:uid="{00000000-0005-0000-0000-0000933F0000}"/>
    <cellStyle name="Input Cell 3 3 2 21 4" xfId="21158" xr:uid="{00000000-0005-0000-0000-0000943F0000}"/>
    <cellStyle name="Input Cell 3 3 2 21 5" xfId="21159" xr:uid="{00000000-0005-0000-0000-0000953F0000}"/>
    <cellStyle name="Input Cell 3 3 2 22" xfId="2392" xr:uid="{00000000-0005-0000-0000-0000963F0000}"/>
    <cellStyle name="Input Cell 3 3 2 22 2" xfId="21160" xr:uid="{00000000-0005-0000-0000-0000973F0000}"/>
    <cellStyle name="Input Cell 3 3 2 22 2 2" xfId="21161" xr:uid="{00000000-0005-0000-0000-0000983F0000}"/>
    <cellStyle name="Input Cell 3 3 2 22 2 3" xfId="21162" xr:uid="{00000000-0005-0000-0000-0000993F0000}"/>
    <cellStyle name="Input Cell 3 3 2 22 2 4" xfId="21163" xr:uid="{00000000-0005-0000-0000-00009A3F0000}"/>
    <cellStyle name="Input Cell 3 3 2 22 3" xfId="21164" xr:uid="{00000000-0005-0000-0000-00009B3F0000}"/>
    <cellStyle name="Input Cell 3 3 2 22 4" xfId="21165" xr:uid="{00000000-0005-0000-0000-00009C3F0000}"/>
    <cellStyle name="Input Cell 3 3 2 22 5" xfId="21166" xr:uid="{00000000-0005-0000-0000-00009D3F0000}"/>
    <cellStyle name="Input Cell 3 3 2 23" xfId="2393" xr:uid="{00000000-0005-0000-0000-00009E3F0000}"/>
    <cellStyle name="Input Cell 3 3 2 23 2" xfId="21167" xr:uid="{00000000-0005-0000-0000-00009F3F0000}"/>
    <cellStyle name="Input Cell 3 3 2 23 2 2" xfId="21168" xr:uid="{00000000-0005-0000-0000-0000A03F0000}"/>
    <cellStyle name="Input Cell 3 3 2 23 2 3" xfId="21169" xr:uid="{00000000-0005-0000-0000-0000A13F0000}"/>
    <cellStyle name="Input Cell 3 3 2 23 2 4" xfId="21170" xr:uid="{00000000-0005-0000-0000-0000A23F0000}"/>
    <cellStyle name="Input Cell 3 3 2 23 3" xfId="21171" xr:uid="{00000000-0005-0000-0000-0000A33F0000}"/>
    <cellStyle name="Input Cell 3 3 2 23 4" xfId="21172" xr:uid="{00000000-0005-0000-0000-0000A43F0000}"/>
    <cellStyle name="Input Cell 3 3 2 23 5" xfId="21173" xr:uid="{00000000-0005-0000-0000-0000A53F0000}"/>
    <cellStyle name="Input Cell 3 3 2 24" xfId="2394" xr:uid="{00000000-0005-0000-0000-0000A63F0000}"/>
    <cellStyle name="Input Cell 3 3 2 24 2" xfId="21174" xr:uid="{00000000-0005-0000-0000-0000A73F0000}"/>
    <cellStyle name="Input Cell 3 3 2 24 2 2" xfId="21175" xr:uid="{00000000-0005-0000-0000-0000A83F0000}"/>
    <cellStyle name="Input Cell 3 3 2 24 2 3" xfId="21176" xr:uid="{00000000-0005-0000-0000-0000A93F0000}"/>
    <cellStyle name="Input Cell 3 3 2 24 2 4" xfId="21177" xr:uid="{00000000-0005-0000-0000-0000AA3F0000}"/>
    <cellStyle name="Input Cell 3 3 2 24 3" xfId="21178" xr:uid="{00000000-0005-0000-0000-0000AB3F0000}"/>
    <cellStyle name="Input Cell 3 3 2 24 4" xfId="21179" xr:uid="{00000000-0005-0000-0000-0000AC3F0000}"/>
    <cellStyle name="Input Cell 3 3 2 24 5" xfId="21180" xr:uid="{00000000-0005-0000-0000-0000AD3F0000}"/>
    <cellStyle name="Input Cell 3 3 2 25" xfId="2395" xr:uid="{00000000-0005-0000-0000-0000AE3F0000}"/>
    <cellStyle name="Input Cell 3 3 2 25 2" xfId="21181" xr:uid="{00000000-0005-0000-0000-0000AF3F0000}"/>
    <cellStyle name="Input Cell 3 3 2 25 2 2" xfId="21182" xr:uid="{00000000-0005-0000-0000-0000B03F0000}"/>
    <cellStyle name="Input Cell 3 3 2 25 2 3" xfId="21183" xr:uid="{00000000-0005-0000-0000-0000B13F0000}"/>
    <cellStyle name="Input Cell 3 3 2 25 2 4" xfId="21184" xr:uid="{00000000-0005-0000-0000-0000B23F0000}"/>
    <cellStyle name="Input Cell 3 3 2 25 3" xfId="21185" xr:uid="{00000000-0005-0000-0000-0000B33F0000}"/>
    <cellStyle name="Input Cell 3 3 2 25 4" xfId="21186" xr:uid="{00000000-0005-0000-0000-0000B43F0000}"/>
    <cellStyle name="Input Cell 3 3 2 25 5" xfId="21187" xr:uid="{00000000-0005-0000-0000-0000B53F0000}"/>
    <cellStyle name="Input Cell 3 3 2 26" xfId="2396" xr:uid="{00000000-0005-0000-0000-0000B63F0000}"/>
    <cellStyle name="Input Cell 3 3 2 26 2" xfId="21188" xr:uid="{00000000-0005-0000-0000-0000B73F0000}"/>
    <cellStyle name="Input Cell 3 3 2 26 2 2" xfId="21189" xr:uid="{00000000-0005-0000-0000-0000B83F0000}"/>
    <cellStyle name="Input Cell 3 3 2 26 2 3" xfId="21190" xr:uid="{00000000-0005-0000-0000-0000B93F0000}"/>
    <cellStyle name="Input Cell 3 3 2 26 2 4" xfId="21191" xr:uid="{00000000-0005-0000-0000-0000BA3F0000}"/>
    <cellStyle name="Input Cell 3 3 2 26 3" xfId="21192" xr:uid="{00000000-0005-0000-0000-0000BB3F0000}"/>
    <cellStyle name="Input Cell 3 3 2 26 4" xfId="21193" xr:uid="{00000000-0005-0000-0000-0000BC3F0000}"/>
    <cellStyle name="Input Cell 3 3 2 26 5" xfId="21194" xr:uid="{00000000-0005-0000-0000-0000BD3F0000}"/>
    <cellStyle name="Input Cell 3 3 2 27" xfId="2397" xr:uid="{00000000-0005-0000-0000-0000BE3F0000}"/>
    <cellStyle name="Input Cell 3 3 2 27 2" xfId="21195" xr:uid="{00000000-0005-0000-0000-0000BF3F0000}"/>
    <cellStyle name="Input Cell 3 3 2 27 2 2" xfId="21196" xr:uid="{00000000-0005-0000-0000-0000C03F0000}"/>
    <cellStyle name="Input Cell 3 3 2 27 2 3" xfId="21197" xr:uid="{00000000-0005-0000-0000-0000C13F0000}"/>
    <cellStyle name="Input Cell 3 3 2 27 2 4" xfId="21198" xr:uid="{00000000-0005-0000-0000-0000C23F0000}"/>
    <cellStyle name="Input Cell 3 3 2 27 3" xfId="21199" xr:uid="{00000000-0005-0000-0000-0000C33F0000}"/>
    <cellStyle name="Input Cell 3 3 2 27 4" xfId="21200" xr:uid="{00000000-0005-0000-0000-0000C43F0000}"/>
    <cellStyle name="Input Cell 3 3 2 27 5" xfId="21201" xr:uid="{00000000-0005-0000-0000-0000C53F0000}"/>
    <cellStyle name="Input Cell 3 3 2 28" xfId="2398" xr:uid="{00000000-0005-0000-0000-0000C63F0000}"/>
    <cellStyle name="Input Cell 3 3 2 28 2" xfId="21202" xr:uid="{00000000-0005-0000-0000-0000C73F0000}"/>
    <cellStyle name="Input Cell 3 3 2 28 2 2" xfId="21203" xr:uid="{00000000-0005-0000-0000-0000C83F0000}"/>
    <cellStyle name="Input Cell 3 3 2 28 2 3" xfId="21204" xr:uid="{00000000-0005-0000-0000-0000C93F0000}"/>
    <cellStyle name="Input Cell 3 3 2 28 2 4" xfId="21205" xr:uid="{00000000-0005-0000-0000-0000CA3F0000}"/>
    <cellStyle name="Input Cell 3 3 2 28 3" xfId="21206" xr:uid="{00000000-0005-0000-0000-0000CB3F0000}"/>
    <cellStyle name="Input Cell 3 3 2 28 4" xfId="21207" xr:uid="{00000000-0005-0000-0000-0000CC3F0000}"/>
    <cellStyle name="Input Cell 3 3 2 28 5" xfId="21208" xr:uid="{00000000-0005-0000-0000-0000CD3F0000}"/>
    <cellStyle name="Input Cell 3 3 2 29" xfId="2399" xr:uid="{00000000-0005-0000-0000-0000CE3F0000}"/>
    <cellStyle name="Input Cell 3 3 2 29 2" xfId="21209" xr:uid="{00000000-0005-0000-0000-0000CF3F0000}"/>
    <cellStyle name="Input Cell 3 3 2 29 2 2" xfId="21210" xr:uid="{00000000-0005-0000-0000-0000D03F0000}"/>
    <cellStyle name="Input Cell 3 3 2 29 2 3" xfId="21211" xr:uid="{00000000-0005-0000-0000-0000D13F0000}"/>
    <cellStyle name="Input Cell 3 3 2 29 2 4" xfId="21212" xr:uid="{00000000-0005-0000-0000-0000D23F0000}"/>
    <cellStyle name="Input Cell 3 3 2 29 3" xfId="21213" xr:uid="{00000000-0005-0000-0000-0000D33F0000}"/>
    <cellStyle name="Input Cell 3 3 2 29 4" xfId="21214" xr:uid="{00000000-0005-0000-0000-0000D43F0000}"/>
    <cellStyle name="Input Cell 3 3 2 29 5" xfId="21215" xr:uid="{00000000-0005-0000-0000-0000D53F0000}"/>
    <cellStyle name="Input Cell 3 3 2 3" xfId="2400" xr:uid="{00000000-0005-0000-0000-0000D63F0000}"/>
    <cellStyle name="Input Cell 3 3 2 3 2" xfId="21216" xr:uid="{00000000-0005-0000-0000-0000D73F0000}"/>
    <cellStyle name="Input Cell 3 3 2 3 2 2" xfId="21217" xr:uid="{00000000-0005-0000-0000-0000D83F0000}"/>
    <cellStyle name="Input Cell 3 3 2 3 2 3" xfId="21218" xr:uid="{00000000-0005-0000-0000-0000D93F0000}"/>
    <cellStyle name="Input Cell 3 3 2 3 2 4" xfId="21219" xr:uid="{00000000-0005-0000-0000-0000DA3F0000}"/>
    <cellStyle name="Input Cell 3 3 2 3 3" xfId="21220" xr:uid="{00000000-0005-0000-0000-0000DB3F0000}"/>
    <cellStyle name="Input Cell 3 3 2 3 4" xfId="21221" xr:uid="{00000000-0005-0000-0000-0000DC3F0000}"/>
    <cellStyle name="Input Cell 3 3 2 3 5" xfId="21222" xr:uid="{00000000-0005-0000-0000-0000DD3F0000}"/>
    <cellStyle name="Input Cell 3 3 2 30" xfId="2401" xr:uid="{00000000-0005-0000-0000-0000DE3F0000}"/>
    <cellStyle name="Input Cell 3 3 2 30 2" xfId="21223" xr:uid="{00000000-0005-0000-0000-0000DF3F0000}"/>
    <cellStyle name="Input Cell 3 3 2 30 2 2" xfId="21224" xr:uid="{00000000-0005-0000-0000-0000E03F0000}"/>
    <cellStyle name="Input Cell 3 3 2 30 2 3" xfId="21225" xr:uid="{00000000-0005-0000-0000-0000E13F0000}"/>
    <cellStyle name="Input Cell 3 3 2 30 2 4" xfId="21226" xr:uid="{00000000-0005-0000-0000-0000E23F0000}"/>
    <cellStyle name="Input Cell 3 3 2 30 3" xfId="21227" xr:uid="{00000000-0005-0000-0000-0000E33F0000}"/>
    <cellStyle name="Input Cell 3 3 2 30 4" xfId="21228" xr:uid="{00000000-0005-0000-0000-0000E43F0000}"/>
    <cellStyle name="Input Cell 3 3 2 30 5" xfId="21229" xr:uid="{00000000-0005-0000-0000-0000E53F0000}"/>
    <cellStyle name="Input Cell 3 3 2 31" xfId="2402" xr:uid="{00000000-0005-0000-0000-0000E63F0000}"/>
    <cellStyle name="Input Cell 3 3 2 31 2" xfId="21230" xr:uid="{00000000-0005-0000-0000-0000E73F0000}"/>
    <cellStyle name="Input Cell 3 3 2 31 2 2" xfId="21231" xr:uid="{00000000-0005-0000-0000-0000E83F0000}"/>
    <cellStyle name="Input Cell 3 3 2 31 2 3" xfId="21232" xr:uid="{00000000-0005-0000-0000-0000E93F0000}"/>
    <cellStyle name="Input Cell 3 3 2 31 2 4" xfId="21233" xr:uid="{00000000-0005-0000-0000-0000EA3F0000}"/>
    <cellStyle name="Input Cell 3 3 2 31 3" xfId="21234" xr:uid="{00000000-0005-0000-0000-0000EB3F0000}"/>
    <cellStyle name="Input Cell 3 3 2 31 4" xfId="21235" xr:uid="{00000000-0005-0000-0000-0000EC3F0000}"/>
    <cellStyle name="Input Cell 3 3 2 31 5" xfId="21236" xr:uid="{00000000-0005-0000-0000-0000ED3F0000}"/>
    <cellStyle name="Input Cell 3 3 2 32" xfId="2403" xr:uid="{00000000-0005-0000-0000-0000EE3F0000}"/>
    <cellStyle name="Input Cell 3 3 2 32 2" xfId="21237" xr:uid="{00000000-0005-0000-0000-0000EF3F0000}"/>
    <cellStyle name="Input Cell 3 3 2 32 2 2" xfId="21238" xr:uid="{00000000-0005-0000-0000-0000F03F0000}"/>
    <cellStyle name="Input Cell 3 3 2 32 2 3" xfId="21239" xr:uid="{00000000-0005-0000-0000-0000F13F0000}"/>
    <cellStyle name="Input Cell 3 3 2 32 2 4" xfId="21240" xr:uid="{00000000-0005-0000-0000-0000F23F0000}"/>
    <cellStyle name="Input Cell 3 3 2 32 3" xfId="21241" xr:uid="{00000000-0005-0000-0000-0000F33F0000}"/>
    <cellStyle name="Input Cell 3 3 2 32 4" xfId="21242" xr:uid="{00000000-0005-0000-0000-0000F43F0000}"/>
    <cellStyle name="Input Cell 3 3 2 32 5" xfId="21243" xr:uid="{00000000-0005-0000-0000-0000F53F0000}"/>
    <cellStyle name="Input Cell 3 3 2 33" xfId="2404" xr:uid="{00000000-0005-0000-0000-0000F63F0000}"/>
    <cellStyle name="Input Cell 3 3 2 33 2" xfId="21244" xr:uid="{00000000-0005-0000-0000-0000F73F0000}"/>
    <cellStyle name="Input Cell 3 3 2 33 2 2" xfId="21245" xr:uid="{00000000-0005-0000-0000-0000F83F0000}"/>
    <cellStyle name="Input Cell 3 3 2 33 2 3" xfId="21246" xr:uid="{00000000-0005-0000-0000-0000F93F0000}"/>
    <cellStyle name="Input Cell 3 3 2 33 2 4" xfId="21247" xr:uid="{00000000-0005-0000-0000-0000FA3F0000}"/>
    <cellStyle name="Input Cell 3 3 2 33 3" xfId="21248" xr:uid="{00000000-0005-0000-0000-0000FB3F0000}"/>
    <cellStyle name="Input Cell 3 3 2 33 4" xfId="21249" xr:uid="{00000000-0005-0000-0000-0000FC3F0000}"/>
    <cellStyle name="Input Cell 3 3 2 33 5" xfId="21250" xr:uid="{00000000-0005-0000-0000-0000FD3F0000}"/>
    <cellStyle name="Input Cell 3 3 2 34" xfId="2405" xr:uid="{00000000-0005-0000-0000-0000FE3F0000}"/>
    <cellStyle name="Input Cell 3 3 2 34 2" xfId="21251" xr:uid="{00000000-0005-0000-0000-0000FF3F0000}"/>
    <cellStyle name="Input Cell 3 3 2 34 2 2" xfId="21252" xr:uid="{00000000-0005-0000-0000-000000400000}"/>
    <cellStyle name="Input Cell 3 3 2 34 2 3" xfId="21253" xr:uid="{00000000-0005-0000-0000-000001400000}"/>
    <cellStyle name="Input Cell 3 3 2 34 2 4" xfId="21254" xr:uid="{00000000-0005-0000-0000-000002400000}"/>
    <cellStyle name="Input Cell 3 3 2 34 3" xfId="21255" xr:uid="{00000000-0005-0000-0000-000003400000}"/>
    <cellStyle name="Input Cell 3 3 2 34 4" xfId="21256" xr:uid="{00000000-0005-0000-0000-000004400000}"/>
    <cellStyle name="Input Cell 3 3 2 34 5" xfId="21257" xr:uid="{00000000-0005-0000-0000-000005400000}"/>
    <cellStyle name="Input Cell 3 3 2 35" xfId="2406" xr:uid="{00000000-0005-0000-0000-000006400000}"/>
    <cellStyle name="Input Cell 3 3 2 35 2" xfId="21258" xr:uid="{00000000-0005-0000-0000-000007400000}"/>
    <cellStyle name="Input Cell 3 3 2 35 2 2" xfId="21259" xr:uid="{00000000-0005-0000-0000-000008400000}"/>
    <cellStyle name="Input Cell 3 3 2 35 2 3" xfId="21260" xr:uid="{00000000-0005-0000-0000-000009400000}"/>
    <cellStyle name="Input Cell 3 3 2 35 2 4" xfId="21261" xr:uid="{00000000-0005-0000-0000-00000A400000}"/>
    <cellStyle name="Input Cell 3 3 2 35 3" xfId="21262" xr:uid="{00000000-0005-0000-0000-00000B400000}"/>
    <cellStyle name="Input Cell 3 3 2 35 4" xfId="21263" xr:uid="{00000000-0005-0000-0000-00000C400000}"/>
    <cellStyle name="Input Cell 3 3 2 35 5" xfId="21264" xr:uid="{00000000-0005-0000-0000-00000D400000}"/>
    <cellStyle name="Input Cell 3 3 2 36" xfId="2407" xr:uid="{00000000-0005-0000-0000-00000E400000}"/>
    <cellStyle name="Input Cell 3 3 2 36 2" xfId="21265" xr:uid="{00000000-0005-0000-0000-00000F400000}"/>
    <cellStyle name="Input Cell 3 3 2 36 2 2" xfId="21266" xr:uid="{00000000-0005-0000-0000-000010400000}"/>
    <cellStyle name="Input Cell 3 3 2 36 2 3" xfId="21267" xr:uid="{00000000-0005-0000-0000-000011400000}"/>
    <cellStyle name="Input Cell 3 3 2 36 2 4" xfId="21268" xr:uid="{00000000-0005-0000-0000-000012400000}"/>
    <cellStyle name="Input Cell 3 3 2 36 3" xfId="21269" xr:uid="{00000000-0005-0000-0000-000013400000}"/>
    <cellStyle name="Input Cell 3 3 2 36 4" xfId="21270" xr:uid="{00000000-0005-0000-0000-000014400000}"/>
    <cellStyle name="Input Cell 3 3 2 36 5" xfId="21271" xr:uid="{00000000-0005-0000-0000-000015400000}"/>
    <cellStyle name="Input Cell 3 3 2 37" xfId="2408" xr:uid="{00000000-0005-0000-0000-000016400000}"/>
    <cellStyle name="Input Cell 3 3 2 37 2" xfId="21272" xr:uid="{00000000-0005-0000-0000-000017400000}"/>
    <cellStyle name="Input Cell 3 3 2 37 2 2" xfId="21273" xr:uid="{00000000-0005-0000-0000-000018400000}"/>
    <cellStyle name="Input Cell 3 3 2 37 2 3" xfId="21274" xr:uid="{00000000-0005-0000-0000-000019400000}"/>
    <cellStyle name="Input Cell 3 3 2 37 2 4" xfId="21275" xr:uid="{00000000-0005-0000-0000-00001A400000}"/>
    <cellStyle name="Input Cell 3 3 2 37 3" xfId="21276" xr:uid="{00000000-0005-0000-0000-00001B400000}"/>
    <cellStyle name="Input Cell 3 3 2 37 4" xfId="21277" xr:uid="{00000000-0005-0000-0000-00001C400000}"/>
    <cellStyle name="Input Cell 3 3 2 37 5" xfId="21278" xr:uid="{00000000-0005-0000-0000-00001D400000}"/>
    <cellStyle name="Input Cell 3 3 2 38" xfId="2409" xr:uid="{00000000-0005-0000-0000-00001E400000}"/>
    <cellStyle name="Input Cell 3 3 2 38 2" xfId="21279" xr:uid="{00000000-0005-0000-0000-00001F400000}"/>
    <cellStyle name="Input Cell 3 3 2 38 2 2" xfId="21280" xr:uid="{00000000-0005-0000-0000-000020400000}"/>
    <cellStyle name="Input Cell 3 3 2 38 2 3" xfId="21281" xr:uid="{00000000-0005-0000-0000-000021400000}"/>
    <cellStyle name="Input Cell 3 3 2 38 2 4" xfId="21282" xr:uid="{00000000-0005-0000-0000-000022400000}"/>
    <cellStyle name="Input Cell 3 3 2 38 3" xfId="21283" xr:uid="{00000000-0005-0000-0000-000023400000}"/>
    <cellStyle name="Input Cell 3 3 2 38 4" xfId="21284" xr:uid="{00000000-0005-0000-0000-000024400000}"/>
    <cellStyle name="Input Cell 3 3 2 38 5" xfId="21285" xr:uid="{00000000-0005-0000-0000-000025400000}"/>
    <cellStyle name="Input Cell 3 3 2 39" xfId="2410" xr:uid="{00000000-0005-0000-0000-000026400000}"/>
    <cellStyle name="Input Cell 3 3 2 39 2" xfId="21286" xr:uid="{00000000-0005-0000-0000-000027400000}"/>
    <cellStyle name="Input Cell 3 3 2 39 2 2" xfId="21287" xr:uid="{00000000-0005-0000-0000-000028400000}"/>
    <cellStyle name="Input Cell 3 3 2 39 2 3" xfId="21288" xr:uid="{00000000-0005-0000-0000-000029400000}"/>
    <cellStyle name="Input Cell 3 3 2 39 2 4" xfId="21289" xr:uid="{00000000-0005-0000-0000-00002A400000}"/>
    <cellStyle name="Input Cell 3 3 2 39 3" xfId="21290" xr:uid="{00000000-0005-0000-0000-00002B400000}"/>
    <cellStyle name="Input Cell 3 3 2 39 4" xfId="21291" xr:uid="{00000000-0005-0000-0000-00002C400000}"/>
    <cellStyle name="Input Cell 3 3 2 39 5" xfId="21292" xr:uid="{00000000-0005-0000-0000-00002D400000}"/>
    <cellStyle name="Input Cell 3 3 2 4" xfId="2411" xr:uid="{00000000-0005-0000-0000-00002E400000}"/>
    <cellStyle name="Input Cell 3 3 2 4 2" xfId="21293" xr:uid="{00000000-0005-0000-0000-00002F400000}"/>
    <cellStyle name="Input Cell 3 3 2 4 2 2" xfId="21294" xr:uid="{00000000-0005-0000-0000-000030400000}"/>
    <cellStyle name="Input Cell 3 3 2 4 2 3" xfId="21295" xr:uid="{00000000-0005-0000-0000-000031400000}"/>
    <cellStyle name="Input Cell 3 3 2 4 2 4" xfId="21296" xr:uid="{00000000-0005-0000-0000-000032400000}"/>
    <cellStyle name="Input Cell 3 3 2 4 3" xfId="21297" xr:uid="{00000000-0005-0000-0000-000033400000}"/>
    <cellStyle name="Input Cell 3 3 2 4 4" xfId="21298" xr:uid="{00000000-0005-0000-0000-000034400000}"/>
    <cellStyle name="Input Cell 3 3 2 4 5" xfId="21299" xr:uid="{00000000-0005-0000-0000-000035400000}"/>
    <cellStyle name="Input Cell 3 3 2 40" xfId="2412" xr:uid="{00000000-0005-0000-0000-000036400000}"/>
    <cellStyle name="Input Cell 3 3 2 40 2" xfId="21300" xr:uid="{00000000-0005-0000-0000-000037400000}"/>
    <cellStyle name="Input Cell 3 3 2 40 2 2" xfId="21301" xr:uid="{00000000-0005-0000-0000-000038400000}"/>
    <cellStyle name="Input Cell 3 3 2 40 2 3" xfId="21302" xr:uid="{00000000-0005-0000-0000-000039400000}"/>
    <cellStyle name="Input Cell 3 3 2 40 2 4" xfId="21303" xr:uid="{00000000-0005-0000-0000-00003A400000}"/>
    <cellStyle name="Input Cell 3 3 2 40 3" xfId="21304" xr:uid="{00000000-0005-0000-0000-00003B400000}"/>
    <cellStyle name="Input Cell 3 3 2 40 4" xfId="21305" xr:uid="{00000000-0005-0000-0000-00003C400000}"/>
    <cellStyle name="Input Cell 3 3 2 40 5" xfId="21306" xr:uid="{00000000-0005-0000-0000-00003D400000}"/>
    <cellStyle name="Input Cell 3 3 2 41" xfId="2413" xr:uid="{00000000-0005-0000-0000-00003E400000}"/>
    <cellStyle name="Input Cell 3 3 2 41 2" xfId="21307" xr:uid="{00000000-0005-0000-0000-00003F400000}"/>
    <cellStyle name="Input Cell 3 3 2 41 2 2" xfId="21308" xr:uid="{00000000-0005-0000-0000-000040400000}"/>
    <cellStyle name="Input Cell 3 3 2 41 2 3" xfId="21309" xr:uid="{00000000-0005-0000-0000-000041400000}"/>
    <cellStyle name="Input Cell 3 3 2 41 2 4" xfId="21310" xr:uid="{00000000-0005-0000-0000-000042400000}"/>
    <cellStyle name="Input Cell 3 3 2 41 3" xfId="21311" xr:uid="{00000000-0005-0000-0000-000043400000}"/>
    <cellStyle name="Input Cell 3 3 2 41 4" xfId="21312" xr:uid="{00000000-0005-0000-0000-000044400000}"/>
    <cellStyle name="Input Cell 3 3 2 41 5" xfId="21313" xr:uid="{00000000-0005-0000-0000-000045400000}"/>
    <cellStyle name="Input Cell 3 3 2 42" xfId="2414" xr:uid="{00000000-0005-0000-0000-000046400000}"/>
    <cellStyle name="Input Cell 3 3 2 42 2" xfId="21314" xr:uid="{00000000-0005-0000-0000-000047400000}"/>
    <cellStyle name="Input Cell 3 3 2 42 2 2" xfId="21315" xr:uid="{00000000-0005-0000-0000-000048400000}"/>
    <cellStyle name="Input Cell 3 3 2 42 2 3" xfId="21316" xr:uid="{00000000-0005-0000-0000-000049400000}"/>
    <cellStyle name="Input Cell 3 3 2 42 2 4" xfId="21317" xr:uid="{00000000-0005-0000-0000-00004A400000}"/>
    <cellStyle name="Input Cell 3 3 2 42 3" xfId="21318" xr:uid="{00000000-0005-0000-0000-00004B400000}"/>
    <cellStyle name="Input Cell 3 3 2 42 4" xfId="21319" xr:uid="{00000000-0005-0000-0000-00004C400000}"/>
    <cellStyle name="Input Cell 3 3 2 42 5" xfId="21320" xr:uid="{00000000-0005-0000-0000-00004D400000}"/>
    <cellStyle name="Input Cell 3 3 2 43" xfId="2415" xr:uid="{00000000-0005-0000-0000-00004E400000}"/>
    <cellStyle name="Input Cell 3 3 2 43 2" xfId="21321" xr:uid="{00000000-0005-0000-0000-00004F400000}"/>
    <cellStyle name="Input Cell 3 3 2 43 2 2" xfId="21322" xr:uid="{00000000-0005-0000-0000-000050400000}"/>
    <cellStyle name="Input Cell 3 3 2 43 2 3" xfId="21323" xr:uid="{00000000-0005-0000-0000-000051400000}"/>
    <cellStyle name="Input Cell 3 3 2 43 2 4" xfId="21324" xr:uid="{00000000-0005-0000-0000-000052400000}"/>
    <cellStyle name="Input Cell 3 3 2 43 3" xfId="21325" xr:uid="{00000000-0005-0000-0000-000053400000}"/>
    <cellStyle name="Input Cell 3 3 2 43 4" xfId="21326" xr:uid="{00000000-0005-0000-0000-000054400000}"/>
    <cellStyle name="Input Cell 3 3 2 43 5" xfId="21327" xr:uid="{00000000-0005-0000-0000-000055400000}"/>
    <cellStyle name="Input Cell 3 3 2 44" xfId="2416" xr:uid="{00000000-0005-0000-0000-000056400000}"/>
    <cellStyle name="Input Cell 3 3 2 44 2" xfId="21328" xr:uid="{00000000-0005-0000-0000-000057400000}"/>
    <cellStyle name="Input Cell 3 3 2 44 2 2" xfId="21329" xr:uid="{00000000-0005-0000-0000-000058400000}"/>
    <cellStyle name="Input Cell 3 3 2 44 2 3" xfId="21330" xr:uid="{00000000-0005-0000-0000-000059400000}"/>
    <cellStyle name="Input Cell 3 3 2 44 2 4" xfId="21331" xr:uid="{00000000-0005-0000-0000-00005A400000}"/>
    <cellStyle name="Input Cell 3 3 2 44 3" xfId="21332" xr:uid="{00000000-0005-0000-0000-00005B400000}"/>
    <cellStyle name="Input Cell 3 3 2 44 4" xfId="21333" xr:uid="{00000000-0005-0000-0000-00005C400000}"/>
    <cellStyle name="Input Cell 3 3 2 44 5" xfId="21334" xr:uid="{00000000-0005-0000-0000-00005D400000}"/>
    <cellStyle name="Input Cell 3 3 2 45" xfId="21335" xr:uid="{00000000-0005-0000-0000-00005E400000}"/>
    <cellStyle name="Input Cell 3 3 2 45 2" xfId="21336" xr:uid="{00000000-0005-0000-0000-00005F400000}"/>
    <cellStyle name="Input Cell 3 3 2 45 3" xfId="21337" xr:uid="{00000000-0005-0000-0000-000060400000}"/>
    <cellStyle name="Input Cell 3 3 2 45 4" xfId="21338" xr:uid="{00000000-0005-0000-0000-000061400000}"/>
    <cellStyle name="Input Cell 3 3 2 46" xfId="21339" xr:uid="{00000000-0005-0000-0000-000062400000}"/>
    <cellStyle name="Input Cell 3 3 2 46 2" xfId="21340" xr:uid="{00000000-0005-0000-0000-000063400000}"/>
    <cellStyle name="Input Cell 3 3 2 46 3" xfId="21341" xr:uid="{00000000-0005-0000-0000-000064400000}"/>
    <cellStyle name="Input Cell 3 3 2 46 4" xfId="21342" xr:uid="{00000000-0005-0000-0000-000065400000}"/>
    <cellStyle name="Input Cell 3 3 2 47" xfId="21343" xr:uid="{00000000-0005-0000-0000-000066400000}"/>
    <cellStyle name="Input Cell 3 3 2 48" xfId="21344" xr:uid="{00000000-0005-0000-0000-000067400000}"/>
    <cellStyle name="Input Cell 3 3 2 49" xfId="21345" xr:uid="{00000000-0005-0000-0000-000068400000}"/>
    <cellStyle name="Input Cell 3 3 2 5" xfId="2417" xr:uid="{00000000-0005-0000-0000-000069400000}"/>
    <cellStyle name="Input Cell 3 3 2 5 2" xfId="21346" xr:uid="{00000000-0005-0000-0000-00006A400000}"/>
    <cellStyle name="Input Cell 3 3 2 5 2 2" xfId="21347" xr:uid="{00000000-0005-0000-0000-00006B400000}"/>
    <cellStyle name="Input Cell 3 3 2 5 2 3" xfId="21348" xr:uid="{00000000-0005-0000-0000-00006C400000}"/>
    <cellStyle name="Input Cell 3 3 2 5 2 4" xfId="21349" xr:uid="{00000000-0005-0000-0000-00006D400000}"/>
    <cellStyle name="Input Cell 3 3 2 5 3" xfId="21350" xr:uid="{00000000-0005-0000-0000-00006E400000}"/>
    <cellStyle name="Input Cell 3 3 2 5 4" xfId="21351" xr:uid="{00000000-0005-0000-0000-00006F400000}"/>
    <cellStyle name="Input Cell 3 3 2 5 5" xfId="21352" xr:uid="{00000000-0005-0000-0000-000070400000}"/>
    <cellStyle name="Input Cell 3 3 2 6" xfId="2418" xr:uid="{00000000-0005-0000-0000-000071400000}"/>
    <cellStyle name="Input Cell 3 3 2 6 2" xfId="21353" xr:uid="{00000000-0005-0000-0000-000072400000}"/>
    <cellStyle name="Input Cell 3 3 2 6 2 2" xfId="21354" xr:uid="{00000000-0005-0000-0000-000073400000}"/>
    <cellStyle name="Input Cell 3 3 2 6 2 3" xfId="21355" xr:uid="{00000000-0005-0000-0000-000074400000}"/>
    <cellStyle name="Input Cell 3 3 2 6 2 4" xfId="21356" xr:uid="{00000000-0005-0000-0000-000075400000}"/>
    <cellStyle name="Input Cell 3 3 2 6 3" xfId="21357" xr:uid="{00000000-0005-0000-0000-000076400000}"/>
    <cellStyle name="Input Cell 3 3 2 6 4" xfId="21358" xr:uid="{00000000-0005-0000-0000-000077400000}"/>
    <cellStyle name="Input Cell 3 3 2 6 5" xfId="21359" xr:uid="{00000000-0005-0000-0000-000078400000}"/>
    <cellStyle name="Input Cell 3 3 2 7" xfId="2419" xr:uid="{00000000-0005-0000-0000-000079400000}"/>
    <cellStyle name="Input Cell 3 3 2 7 2" xfId="21360" xr:uid="{00000000-0005-0000-0000-00007A400000}"/>
    <cellStyle name="Input Cell 3 3 2 7 2 2" xfId="21361" xr:uid="{00000000-0005-0000-0000-00007B400000}"/>
    <cellStyle name="Input Cell 3 3 2 7 2 3" xfId="21362" xr:uid="{00000000-0005-0000-0000-00007C400000}"/>
    <cellStyle name="Input Cell 3 3 2 7 2 4" xfId="21363" xr:uid="{00000000-0005-0000-0000-00007D400000}"/>
    <cellStyle name="Input Cell 3 3 2 7 3" xfId="21364" xr:uid="{00000000-0005-0000-0000-00007E400000}"/>
    <cellStyle name="Input Cell 3 3 2 7 4" xfId="21365" xr:uid="{00000000-0005-0000-0000-00007F400000}"/>
    <cellStyle name="Input Cell 3 3 2 7 5" xfId="21366" xr:uid="{00000000-0005-0000-0000-000080400000}"/>
    <cellStyle name="Input Cell 3 3 2 8" xfId="2420" xr:uid="{00000000-0005-0000-0000-000081400000}"/>
    <cellStyle name="Input Cell 3 3 2 8 2" xfId="21367" xr:uid="{00000000-0005-0000-0000-000082400000}"/>
    <cellStyle name="Input Cell 3 3 2 8 2 2" xfId="21368" xr:uid="{00000000-0005-0000-0000-000083400000}"/>
    <cellStyle name="Input Cell 3 3 2 8 2 3" xfId="21369" xr:uid="{00000000-0005-0000-0000-000084400000}"/>
    <cellStyle name="Input Cell 3 3 2 8 2 4" xfId="21370" xr:uid="{00000000-0005-0000-0000-000085400000}"/>
    <cellStyle name="Input Cell 3 3 2 8 3" xfId="21371" xr:uid="{00000000-0005-0000-0000-000086400000}"/>
    <cellStyle name="Input Cell 3 3 2 8 4" xfId="21372" xr:uid="{00000000-0005-0000-0000-000087400000}"/>
    <cellStyle name="Input Cell 3 3 2 8 5" xfId="21373" xr:uid="{00000000-0005-0000-0000-000088400000}"/>
    <cellStyle name="Input Cell 3 3 2 9" xfId="2421" xr:uid="{00000000-0005-0000-0000-000089400000}"/>
    <cellStyle name="Input Cell 3 3 2 9 2" xfId="21374" xr:uid="{00000000-0005-0000-0000-00008A400000}"/>
    <cellStyle name="Input Cell 3 3 2 9 2 2" xfId="21375" xr:uid="{00000000-0005-0000-0000-00008B400000}"/>
    <cellStyle name="Input Cell 3 3 2 9 2 3" xfId="21376" xr:uid="{00000000-0005-0000-0000-00008C400000}"/>
    <cellStyle name="Input Cell 3 3 2 9 2 4" xfId="21377" xr:uid="{00000000-0005-0000-0000-00008D400000}"/>
    <cellStyle name="Input Cell 3 3 2 9 3" xfId="21378" xr:uid="{00000000-0005-0000-0000-00008E400000}"/>
    <cellStyle name="Input Cell 3 3 2 9 4" xfId="21379" xr:uid="{00000000-0005-0000-0000-00008F400000}"/>
    <cellStyle name="Input Cell 3 3 2 9 5" xfId="21380" xr:uid="{00000000-0005-0000-0000-000090400000}"/>
    <cellStyle name="Input Cell 3 3 20" xfId="2422" xr:uid="{00000000-0005-0000-0000-000091400000}"/>
    <cellStyle name="Input Cell 3 3 20 2" xfId="21381" xr:uid="{00000000-0005-0000-0000-000092400000}"/>
    <cellStyle name="Input Cell 3 3 20 2 2" xfId="21382" xr:uid="{00000000-0005-0000-0000-000093400000}"/>
    <cellStyle name="Input Cell 3 3 20 2 3" xfId="21383" xr:uid="{00000000-0005-0000-0000-000094400000}"/>
    <cellStyle name="Input Cell 3 3 20 2 4" xfId="21384" xr:uid="{00000000-0005-0000-0000-000095400000}"/>
    <cellStyle name="Input Cell 3 3 20 3" xfId="21385" xr:uid="{00000000-0005-0000-0000-000096400000}"/>
    <cellStyle name="Input Cell 3 3 20 4" xfId="21386" xr:uid="{00000000-0005-0000-0000-000097400000}"/>
    <cellStyle name="Input Cell 3 3 20 5" xfId="21387" xr:uid="{00000000-0005-0000-0000-000098400000}"/>
    <cellStyle name="Input Cell 3 3 21" xfId="2423" xr:uid="{00000000-0005-0000-0000-000099400000}"/>
    <cellStyle name="Input Cell 3 3 21 2" xfId="21388" xr:uid="{00000000-0005-0000-0000-00009A400000}"/>
    <cellStyle name="Input Cell 3 3 21 2 2" xfId="21389" xr:uid="{00000000-0005-0000-0000-00009B400000}"/>
    <cellStyle name="Input Cell 3 3 21 2 3" xfId="21390" xr:uid="{00000000-0005-0000-0000-00009C400000}"/>
    <cellStyle name="Input Cell 3 3 21 2 4" xfId="21391" xr:uid="{00000000-0005-0000-0000-00009D400000}"/>
    <cellStyle name="Input Cell 3 3 21 3" xfId="21392" xr:uid="{00000000-0005-0000-0000-00009E400000}"/>
    <cellStyle name="Input Cell 3 3 21 4" xfId="21393" xr:uid="{00000000-0005-0000-0000-00009F400000}"/>
    <cellStyle name="Input Cell 3 3 21 5" xfId="21394" xr:uid="{00000000-0005-0000-0000-0000A0400000}"/>
    <cellStyle name="Input Cell 3 3 22" xfId="2424" xr:uid="{00000000-0005-0000-0000-0000A1400000}"/>
    <cellStyle name="Input Cell 3 3 22 2" xfId="21395" xr:uid="{00000000-0005-0000-0000-0000A2400000}"/>
    <cellStyle name="Input Cell 3 3 22 2 2" xfId="21396" xr:uid="{00000000-0005-0000-0000-0000A3400000}"/>
    <cellStyle name="Input Cell 3 3 22 2 3" xfId="21397" xr:uid="{00000000-0005-0000-0000-0000A4400000}"/>
    <cellStyle name="Input Cell 3 3 22 2 4" xfId="21398" xr:uid="{00000000-0005-0000-0000-0000A5400000}"/>
    <cellStyle name="Input Cell 3 3 22 3" xfId="21399" xr:uid="{00000000-0005-0000-0000-0000A6400000}"/>
    <cellStyle name="Input Cell 3 3 22 4" xfId="21400" xr:uid="{00000000-0005-0000-0000-0000A7400000}"/>
    <cellStyle name="Input Cell 3 3 22 5" xfId="21401" xr:uid="{00000000-0005-0000-0000-0000A8400000}"/>
    <cellStyle name="Input Cell 3 3 23" xfId="2425" xr:uid="{00000000-0005-0000-0000-0000A9400000}"/>
    <cellStyle name="Input Cell 3 3 23 2" xfId="21402" xr:uid="{00000000-0005-0000-0000-0000AA400000}"/>
    <cellStyle name="Input Cell 3 3 23 2 2" xfId="21403" xr:uid="{00000000-0005-0000-0000-0000AB400000}"/>
    <cellStyle name="Input Cell 3 3 23 2 3" xfId="21404" xr:uid="{00000000-0005-0000-0000-0000AC400000}"/>
    <cellStyle name="Input Cell 3 3 23 2 4" xfId="21405" xr:uid="{00000000-0005-0000-0000-0000AD400000}"/>
    <cellStyle name="Input Cell 3 3 23 3" xfId="21406" xr:uid="{00000000-0005-0000-0000-0000AE400000}"/>
    <cellStyle name="Input Cell 3 3 23 4" xfId="21407" xr:uid="{00000000-0005-0000-0000-0000AF400000}"/>
    <cellStyle name="Input Cell 3 3 23 5" xfId="21408" xr:uid="{00000000-0005-0000-0000-0000B0400000}"/>
    <cellStyle name="Input Cell 3 3 24" xfId="2426" xr:uid="{00000000-0005-0000-0000-0000B1400000}"/>
    <cellStyle name="Input Cell 3 3 24 2" xfId="21409" xr:uid="{00000000-0005-0000-0000-0000B2400000}"/>
    <cellStyle name="Input Cell 3 3 24 2 2" xfId="21410" xr:uid="{00000000-0005-0000-0000-0000B3400000}"/>
    <cellStyle name="Input Cell 3 3 24 2 3" xfId="21411" xr:uid="{00000000-0005-0000-0000-0000B4400000}"/>
    <cellStyle name="Input Cell 3 3 24 2 4" xfId="21412" xr:uid="{00000000-0005-0000-0000-0000B5400000}"/>
    <cellStyle name="Input Cell 3 3 24 3" xfId="21413" xr:uid="{00000000-0005-0000-0000-0000B6400000}"/>
    <cellStyle name="Input Cell 3 3 24 4" xfId="21414" xr:uid="{00000000-0005-0000-0000-0000B7400000}"/>
    <cellStyle name="Input Cell 3 3 24 5" xfId="21415" xr:uid="{00000000-0005-0000-0000-0000B8400000}"/>
    <cellStyle name="Input Cell 3 3 25" xfId="2427" xr:uid="{00000000-0005-0000-0000-0000B9400000}"/>
    <cellStyle name="Input Cell 3 3 25 2" xfId="21416" xr:uid="{00000000-0005-0000-0000-0000BA400000}"/>
    <cellStyle name="Input Cell 3 3 25 2 2" xfId="21417" xr:uid="{00000000-0005-0000-0000-0000BB400000}"/>
    <cellStyle name="Input Cell 3 3 25 2 3" xfId="21418" xr:uid="{00000000-0005-0000-0000-0000BC400000}"/>
    <cellStyle name="Input Cell 3 3 25 2 4" xfId="21419" xr:uid="{00000000-0005-0000-0000-0000BD400000}"/>
    <cellStyle name="Input Cell 3 3 25 3" xfId="21420" xr:uid="{00000000-0005-0000-0000-0000BE400000}"/>
    <cellStyle name="Input Cell 3 3 25 4" xfId="21421" xr:uid="{00000000-0005-0000-0000-0000BF400000}"/>
    <cellStyle name="Input Cell 3 3 25 5" xfId="21422" xr:uid="{00000000-0005-0000-0000-0000C0400000}"/>
    <cellStyle name="Input Cell 3 3 26" xfId="2428" xr:uid="{00000000-0005-0000-0000-0000C1400000}"/>
    <cellStyle name="Input Cell 3 3 26 2" xfId="21423" xr:uid="{00000000-0005-0000-0000-0000C2400000}"/>
    <cellStyle name="Input Cell 3 3 26 2 2" xfId="21424" xr:uid="{00000000-0005-0000-0000-0000C3400000}"/>
    <cellStyle name="Input Cell 3 3 26 2 3" xfId="21425" xr:uid="{00000000-0005-0000-0000-0000C4400000}"/>
    <cellStyle name="Input Cell 3 3 26 2 4" xfId="21426" xr:uid="{00000000-0005-0000-0000-0000C5400000}"/>
    <cellStyle name="Input Cell 3 3 26 3" xfId="21427" xr:uid="{00000000-0005-0000-0000-0000C6400000}"/>
    <cellStyle name="Input Cell 3 3 26 4" xfId="21428" xr:uid="{00000000-0005-0000-0000-0000C7400000}"/>
    <cellStyle name="Input Cell 3 3 26 5" xfId="21429" xr:uid="{00000000-0005-0000-0000-0000C8400000}"/>
    <cellStyle name="Input Cell 3 3 27" xfId="2429" xr:uid="{00000000-0005-0000-0000-0000C9400000}"/>
    <cellStyle name="Input Cell 3 3 27 2" xfId="21430" xr:uid="{00000000-0005-0000-0000-0000CA400000}"/>
    <cellStyle name="Input Cell 3 3 27 2 2" xfId="21431" xr:uid="{00000000-0005-0000-0000-0000CB400000}"/>
    <cellStyle name="Input Cell 3 3 27 2 3" xfId="21432" xr:uid="{00000000-0005-0000-0000-0000CC400000}"/>
    <cellStyle name="Input Cell 3 3 27 2 4" xfId="21433" xr:uid="{00000000-0005-0000-0000-0000CD400000}"/>
    <cellStyle name="Input Cell 3 3 27 3" xfId="21434" xr:uid="{00000000-0005-0000-0000-0000CE400000}"/>
    <cellStyle name="Input Cell 3 3 27 4" xfId="21435" xr:uid="{00000000-0005-0000-0000-0000CF400000}"/>
    <cellStyle name="Input Cell 3 3 27 5" xfId="21436" xr:uid="{00000000-0005-0000-0000-0000D0400000}"/>
    <cellStyle name="Input Cell 3 3 28" xfId="2430" xr:uid="{00000000-0005-0000-0000-0000D1400000}"/>
    <cellStyle name="Input Cell 3 3 28 2" xfId="21437" xr:uid="{00000000-0005-0000-0000-0000D2400000}"/>
    <cellStyle name="Input Cell 3 3 28 2 2" xfId="21438" xr:uid="{00000000-0005-0000-0000-0000D3400000}"/>
    <cellStyle name="Input Cell 3 3 28 2 3" xfId="21439" xr:uid="{00000000-0005-0000-0000-0000D4400000}"/>
    <cellStyle name="Input Cell 3 3 28 2 4" xfId="21440" xr:uid="{00000000-0005-0000-0000-0000D5400000}"/>
    <cellStyle name="Input Cell 3 3 28 3" xfId="21441" xr:uid="{00000000-0005-0000-0000-0000D6400000}"/>
    <cellStyle name="Input Cell 3 3 28 4" xfId="21442" xr:uid="{00000000-0005-0000-0000-0000D7400000}"/>
    <cellStyle name="Input Cell 3 3 28 5" xfId="21443" xr:uid="{00000000-0005-0000-0000-0000D8400000}"/>
    <cellStyle name="Input Cell 3 3 29" xfId="2431" xr:uid="{00000000-0005-0000-0000-0000D9400000}"/>
    <cellStyle name="Input Cell 3 3 29 2" xfId="21444" xr:uid="{00000000-0005-0000-0000-0000DA400000}"/>
    <cellStyle name="Input Cell 3 3 29 2 2" xfId="21445" xr:uid="{00000000-0005-0000-0000-0000DB400000}"/>
    <cellStyle name="Input Cell 3 3 29 2 3" xfId="21446" xr:uid="{00000000-0005-0000-0000-0000DC400000}"/>
    <cellStyle name="Input Cell 3 3 29 2 4" xfId="21447" xr:uid="{00000000-0005-0000-0000-0000DD400000}"/>
    <cellStyle name="Input Cell 3 3 29 3" xfId="21448" xr:uid="{00000000-0005-0000-0000-0000DE400000}"/>
    <cellStyle name="Input Cell 3 3 29 4" xfId="21449" xr:uid="{00000000-0005-0000-0000-0000DF400000}"/>
    <cellStyle name="Input Cell 3 3 29 5" xfId="21450" xr:uid="{00000000-0005-0000-0000-0000E0400000}"/>
    <cellStyle name="Input Cell 3 3 3" xfId="2432" xr:uid="{00000000-0005-0000-0000-0000E1400000}"/>
    <cellStyle name="Input Cell 3 3 3 2" xfId="21451" xr:uid="{00000000-0005-0000-0000-0000E2400000}"/>
    <cellStyle name="Input Cell 3 3 3 2 2" xfId="21452" xr:uid="{00000000-0005-0000-0000-0000E3400000}"/>
    <cellStyle name="Input Cell 3 3 3 2 3" xfId="21453" xr:uid="{00000000-0005-0000-0000-0000E4400000}"/>
    <cellStyle name="Input Cell 3 3 3 2 4" xfId="21454" xr:uid="{00000000-0005-0000-0000-0000E5400000}"/>
    <cellStyle name="Input Cell 3 3 3 3" xfId="21455" xr:uid="{00000000-0005-0000-0000-0000E6400000}"/>
    <cellStyle name="Input Cell 3 3 3 4" xfId="21456" xr:uid="{00000000-0005-0000-0000-0000E7400000}"/>
    <cellStyle name="Input Cell 3 3 3 5" xfId="21457" xr:uid="{00000000-0005-0000-0000-0000E8400000}"/>
    <cellStyle name="Input Cell 3 3 30" xfId="2433" xr:uid="{00000000-0005-0000-0000-0000E9400000}"/>
    <cellStyle name="Input Cell 3 3 30 2" xfId="21458" xr:uid="{00000000-0005-0000-0000-0000EA400000}"/>
    <cellStyle name="Input Cell 3 3 30 2 2" xfId="21459" xr:uid="{00000000-0005-0000-0000-0000EB400000}"/>
    <cellStyle name="Input Cell 3 3 30 2 3" xfId="21460" xr:uid="{00000000-0005-0000-0000-0000EC400000}"/>
    <cellStyle name="Input Cell 3 3 30 2 4" xfId="21461" xr:uid="{00000000-0005-0000-0000-0000ED400000}"/>
    <cellStyle name="Input Cell 3 3 30 3" xfId="21462" xr:uid="{00000000-0005-0000-0000-0000EE400000}"/>
    <cellStyle name="Input Cell 3 3 30 4" xfId="21463" xr:uid="{00000000-0005-0000-0000-0000EF400000}"/>
    <cellStyle name="Input Cell 3 3 30 5" xfId="21464" xr:uid="{00000000-0005-0000-0000-0000F0400000}"/>
    <cellStyle name="Input Cell 3 3 31" xfId="2434" xr:uid="{00000000-0005-0000-0000-0000F1400000}"/>
    <cellStyle name="Input Cell 3 3 31 2" xfId="21465" xr:uid="{00000000-0005-0000-0000-0000F2400000}"/>
    <cellStyle name="Input Cell 3 3 31 2 2" xfId="21466" xr:uid="{00000000-0005-0000-0000-0000F3400000}"/>
    <cellStyle name="Input Cell 3 3 31 2 3" xfId="21467" xr:uid="{00000000-0005-0000-0000-0000F4400000}"/>
    <cellStyle name="Input Cell 3 3 31 2 4" xfId="21468" xr:uid="{00000000-0005-0000-0000-0000F5400000}"/>
    <cellStyle name="Input Cell 3 3 31 3" xfId="21469" xr:uid="{00000000-0005-0000-0000-0000F6400000}"/>
    <cellStyle name="Input Cell 3 3 31 4" xfId="21470" xr:uid="{00000000-0005-0000-0000-0000F7400000}"/>
    <cellStyle name="Input Cell 3 3 31 5" xfId="21471" xr:uid="{00000000-0005-0000-0000-0000F8400000}"/>
    <cellStyle name="Input Cell 3 3 32" xfId="2435" xr:uid="{00000000-0005-0000-0000-0000F9400000}"/>
    <cellStyle name="Input Cell 3 3 32 2" xfId="21472" xr:uid="{00000000-0005-0000-0000-0000FA400000}"/>
    <cellStyle name="Input Cell 3 3 32 2 2" xfId="21473" xr:uid="{00000000-0005-0000-0000-0000FB400000}"/>
    <cellStyle name="Input Cell 3 3 32 2 3" xfId="21474" xr:uid="{00000000-0005-0000-0000-0000FC400000}"/>
    <cellStyle name="Input Cell 3 3 32 2 4" xfId="21475" xr:uid="{00000000-0005-0000-0000-0000FD400000}"/>
    <cellStyle name="Input Cell 3 3 32 3" xfId="21476" xr:uid="{00000000-0005-0000-0000-0000FE400000}"/>
    <cellStyle name="Input Cell 3 3 32 4" xfId="21477" xr:uid="{00000000-0005-0000-0000-0000FF400000}"/>
    <cellStyle name="Input Cell 3 3 32 5" xfId="21478" xr:uid="{00000000-0005-0000-0000-000000410000}"/>
    <cellStyle name="Input Cell 3 3 33" xfId="2436" xr:uid="{00000000-0005-0000-0000-000001410000}"/>
    <cellStyle name="Input Cell 3 3 33 2" xfId="21479" xr:uid="{00000000-0005-0000-0000-000002410000}"/>
    <cellStyle name="Input Cell 3 3 33 2 2" xfId="21480" xr:uid="{00000000-0005-0000-0000-000003410000}"/>
    <cellStyle name="Input Cell 3 3 33 2 3" xfId="21481" xr:uid="{00000000-0005-0000-0000-000004410000}"/>
    <cellStyle name="Input Cell 3 3 33 2 4" xfId="21482" xr:uid="{00000000-0005-0000-0000-000005410000}"/>
    <cellStyle name="Input Cell 3 3 33 3" xfId="21483" xr:uid="{00000000-0005-0000-0000-000006410000}"/>
    <cellStyle name="Input Cell 3 3 33 4" xfId="21484" xr:uid="{00000000-0005-0000-0000-000007410000}"/>
    <cellStyle name="Input Cell 3 3 33 5" xfId="21485" xr:uid="{00000000-0005-0000-0000-000008410000}"/>
    <cellStyle name="Input Cell 3 3 34" xfId="2437" xr:uid="{00000000-0005-0000-0000-000009410000}"/>
    <cellStyle name="Input Cell 3 3 34 2" xfId="21486" xr:uid="{00000000-0005-0000-0000-00000A410000}"/>
    <cellStyle name="Input Cell 3 3 34 2 2" xfId="21487" xr:uid="{00000000-0005-0000-0000-00000B410000}"/>
    <cellStyle name="Input Cell 3 3 34 2 3" xfId="21488" xr:uid="{00000000-0005-0000-0000-00000C410000}"/>
    <cellStyle name="Input Cell 3 3 34 2 4" xfId="21489" xr:uid="{00000000-0005-0000-0000-00000D410000}"/>
    <cellStyle name="Input Cell 3 3 34 3" xfId="21490" xr:uid="{00000000-0005-0000-0000-00000E410000}"/>
    <cellStyle name="Input Cell 3 3 34 4" xfId="21491" xr:uid="{00000000-0005-0000-0000-00000F410000}"/>
    <cellStyle name="Input Cell 3 3 34 5" xfId="21492" xr:uid="{00000000-0005-0000-0000-000010410000}"/>
    <cellStyle name="Input Cell 3 3 35" xfId="2438" xr:uid="{00000000-0005-0000-0000-000011410000}"/>
    <cellStyle name="Input Cell 3 3 35 2" xfId="21493" xr:uid="{00000000-0005-0000-0000-000012410000}"/>
    <cellStyle name="Input Cell 3 3 35 2 2" xfId="21494" xr:uid="{00000000-0005-0000-0000-000013410000}"/>
    <cellStyle name="Input Cell 3 3 35 2 3" xfId="21495" xr:uid="{00000000-0005-0000-0000-000014410000}"/>
    <cellStyle name="Input Cell 3 3 35 2 4" xfId="21496" xr:uid="{00000000-0005-0000-0000-000015410000}"/>
    <cellStyle name="Input Cell 3 3 35 3" xfId="21497" xr:uid="{00000000-0005-0000-0000-000016410000}"/>
    <cellStyle name="Input Cell 3 3 35 4" xfId="21498" xr:uid="{00000000-0005-0000-0000-000017410000}"/>
    <cellStyle name="Input Cell 3 3 35 5" xfId="21499" xr:uid="{00000000-0005-0000-0000-000018410000}"/>
    <cellStyle name="Input Cell 3 3 36" xfId="2439" xr:uid="{00000000-0005-0000-0000-000019410000}"/>
    <cellStyle name="Input Cell 3 3 36 2" xfId="21500" xr:uid="{00000000-0005-0000-0000-00001A410000}"/>
    <cellStyle name="Input Cell 3 3 36 2 2" xfId="21501" xr:uid="{00000000-0005-0000-0000-00001B410000}"/>
    <cellStyle name="Input Cell 3 3 36 2 3" xfId="21502" xr:uid="{00000000-0005-0000-0000-00001C410000}"/>
    <cellStyle name="Input Cell 3 3 36 2 4" xfId="21503" xr:uid="{00000000-0005-0000-0000-00001D410000}"/>
    <cellStyle name="Input Cell 3 3 36 3" xfId="21504" xr:uid="{00000000-0005-0000-0000-00001E410000}"/>
    <cellStyle name="Input Cell 3 3 36 4" xfId="21505" xr:uid="{00000000-0005-0000-0000-00001F410000}"/>
    <cellStyle name="Input Cell 3 3 36 5" xfId="21506" xr:uid="{00000000-0005-0000-0000-000020410000}"/>
    <cellStyle name="Input Cell 3 3 37" xfId="2440" xr:uid="{00000000-0005-0000-0000-000021410000}"/>
    <cellStyle name="Input Cell 3 3 37 2" xfId="21507" xr:uid="{00000000-0005-0000-0000-000022410000}"/>
    <cellStyle name="Input Cell 3 3 37 2 2" xfId="21508" xr:uid="{00000000-0005-0000-0000-000023410000}"/>
    <cellStyle name="Input Cell 3 3 37 2 3" xfId="21509" xr:uid="{00000000-0005-0000-0000-000024410000}"/>
    <cellStyle name="Input Cell 3 3 37 2 4" xfId="21510" xr:uid="{00000000-0005-0000-0000-000025410000}"/>
    <cellStyle name="Input Cell 3 3 37 3" xfId="21511" xr:uid="{00000000-0005-0000-0000-000026410000}"/>
    <cellStyle name="Input Cell 3 3 37 4" xfId="21512" xr:uid="{00000000-0005-0000-0000-000027410000}"/>
    <cellStyle name="Input Cell 3 3 37 5" xfId="21513" xr:uid="{00000000-0005-0000-0000-000028410000}"/>
    <cellStyle name="Input Cell 3 3 38" xfId="2441" xr:uid="{00000000-0005-0000-0000-000029410000}"/>
    <cellStyle name="Input Cell 3 3 38 2" xfId="21514" xr:uid="{00000000-0005-0000-0000-00002A410000}"/>
    <cellStyle name="Input Cell 3 3 38 2 2" xfId="21515" xr:uid="{00000000-0005-0000-0000-00002B410000}"/>
    <cellStyle name="Input Cell 3 3 38 2 3" xfId="21516" xr:uid="{00000000-0005-0000-0000-00002C410000}"/>
    <cellStyle name="Input Cell 3 3 38 2 4" xfId="21517" xr:uid="{00000000-0005-0000-0000-00002D410000}"/>
    <cellStyle name="Input Cell 3 3 38 3" xfId="21518" xr:uid="{00000000-0005-0000-0000-00002E410000}"/>
    <cellStyle name="Input Cell 3 3 38 4" xfId="21519" xr:uid="{00000000-0005-0000-0000-00002F410000}"/>
    <cellStyle name="Input Cell 3 3 38 5" xfId="21520" xr:uid="{00000000-0005-0000-0000-000030410000}"/>
    <cellStyle name="Input Cell 3 3 39" xfId="2442" xr:uid="{00000000-0005-0000-0000-000031410000}"/>
    <cellStyle name="Input Cell 3 3 39 2" xfId="21521" xr:uid="{00000000-0005-0000-0000-000032410000}"/>
    <cellStyle name="Input Cell 3 3 39 2 2" xfId="21522" xr:uid="{00000000-0005-0000-0000-000033410000}"/>
    <cellStyle name="Input Cell 3 3 39 2 3" xfId="21523" xr:uid="{00000000-0005-0000-0000-000034410000}"/>
    <cellStyle name="Input Cell 3 3 39 2 4" xfId="21524" xr:uid="{00000000-0005-0000-0000-000035410000}"/>
    <cellStyle name="Input Cell 3 3 39 3" xfId="21525" xr:uid="{00000000-0005-0000-0000-000036410000}"/>
    <cellStyle name="Input Cell 3 3 39 4" xfId="21526" xr:uid="{00000000-0005-0000-0000-000037410000}"/>
    <cellStyle name="Input Cell 3 3 39 5" xfId="21527" xr:uid="{00000000-0005-0000-0000-000038410000}"/>
    <cellStyle name="Input Cell 3 3 4" xfId="2443" xr:uid="{00000000-0005-0000-0000-000039410000}"/>
    <cellStyle name="Input Cell 3 3 4 2" xfId="21528" xr:uid="{00000000-0005-0000-0000-00003A410000}"/>
    <cellStyle name="Input Cell 3 3 4 2 2" xfId="21529" xr:uid="{00000000-0005-0000-0000-00003B410000}"/>
    <cellStyle name="Input Cell 3 3 4 2 3" xfId="21530" xr:uid="{00000000-0005-0000-0000-00003C410000}"/>
    <cellStyle name="Input Cell 3 3 4 2 4" xfId="21531" xr:uid="{00000000-0005-0000-0000-00003D410000}"/>
    <cellStyle name="Input Cell 3 3 4 3" xfId="21532" xr:uid="{00000000-0005-0000-0000-00003E410000}"/>
    <cellStyle name="Input Cell 3 3 4 4" xfId="21533" xr:uid="{00000000-0005-0000-0000-00003F410000}"/>
    <cellStyle name="Input Cell 3 3 4 5" xfId="21534" xr:uid="{00000000-0005-0000-0000-000040410000}"/>
    <cellStyle name="Input Cell 3 3 40" xfId="2444" xr:uid="{00000000-0005-0000-0000-000041410000}"/>
    <cellStyle name="Input Cell 3 3 40 2" xfId="21535" xr:uid="{00000000-0005-0000-0000-000042410000}"/>
    <cellStyle name="Input Cell 3 3 40 2 2" xfId="21536" xr:uid="{00000000-0005-0000-0000-000043410000}"/>
    <cellStyle name="Input Cell 3 3 40 2 3" xfId="21537" xr:uid="{00000000-0005-0000-0000-000044410000}"/>
    <cellStyle name="Input Cell 3 3 40 2 4" xfId="21538" xr:uid="{00000000-0005-0000-0000-000045410000}"/>
    <cellStyle name="Input Cell 3 3 40 3" xfId="21539" xr:uid="{00000000-0005-0000-0000-000046410000}"/>
    <cellStyle name="Input Cell 3 3 40 4" xfId="21540" xr:uid="{00000000-0005-0000-0000-000047410000}"/>
    <cellStyle name="Input Cell 3 3 40 5" xfId="21541" xr:uid="{00000000-0005-0000-0000-000048410000}"/>
    <cellStyle name="Input Cell 3 3 41" xfId="2445" xr:uid="{00000000-0005-0000-0000-000049410000}"/>
    <cellStyle name="Input Cell 3 3 41 2" xfId="21542" xr:uid="{00000000-0005-0000-0000-00004A410000}"/>
    <cellStyle name="Input Cell 3 3 41 2 2" xfId="21543" xr:uid="{00000000-0005-0000-0000-00004B410000}"/>
    <cellStyle name="Input Cell 3 3 41 2 3" xfId="21544" xr:uid="{00000000-0005-0000-0000-00004C410000}"/>
    <cellStyle name="Input Cell 3 3 41 2 4" xfId="21545" xr:uid="{00000000-0005-0000-0000-00004D410000}"/>
    <cellStyle name="Input Cell 3 3 41 3" xfId="21546" xr:uid="{00000000-0005-0000-0000-00004E410000}"/>
    <cellStyle name="Input Cell 3 3 41 4" xfId="21547" xr:uid="{00000000-0005-0000-0000-00004F410000}"/>
    <cellStyle name="Input Cell 3 3 41 5" xfId="21548" xr:uid="{00000000-0005-0000-0000-000050410000}"/>
    <cellStyle name="Input Cell 3 3 42" xfId="2446" xr:uid="{00000000-0005-0000-0000-000051410000}"/>
    <cellStyle name="Input Cell 3 3 42 2" xfId="21549" xr:uid="{00000000-0005-0000-0000-000052410000}"/>
    <cellStyle name="Input Cell 3 3 42 2 2" xfId="21550" xr:uid="{00000000-0005-0000-0000-000053410000}"/>
    <cellStyle name="Input Cell 3 3 42 2 3" xfId="21551" xr:uid="{00000000-0005-0000-0000-000054410000}"/>
    <cellStyle name="Input Cell 3 3 42 2 4" xfId="21552" xr:uid="{00000000-0005-0000-0000-000055410000}"/>
    <cellStyle name="Input Cell 3 3 42 3" xfId="21553" xr:uid="{00000000-0005-0000-0000-000056410000}"/>
    <cellStyle name="Input Cell 3 3 42 4" xfId="21554" xr:uid="{00000000-0005-0000-0000-000057410000}"/>
    <cellStyle name="Input Cell 3 3 42 5" xfId="21555" xr:uid="{00000000-0005-0000-0000-000058410000}"/>
    <cellStyle name="Input Cell 3 3 43" xfId="2447" xr:uid="{00000000-0005-0000-0000-000059410000}"/>
    <cellStyle name="Input Cell 3 3 43 2" xfId="21556" xr:uid="{00000000-0005-0000-0000-00005A410000}"/>
    <cellStyle name="Input Cell 3 3 43 2 2" xfId="21557" xr:uid="{00000000-0005-0000-0000-00005B410000}"/>
    <cellStyle name="Input Cell 3 3 43 2 3" xfId="21558" xr:uid="{00000000-0005-0000-0000-00005C410000}"/>
    <cellStyle name="Input Cell 3 3 43 2 4" xfId="21559" xr:uid="{00000000-0005-0000-0000-00005D410000}"/>
    <cellStyle name="Input Cell 3 3 43 3" xfId="21560" xr:uid="{00000000-0005-0000-0000-00005E410000}"/>
    <cellStyle name="Input Cell 3 3 43 4" xfId="21561" xr:uid="{00000000-0005-0000-0000-00005F410000}"/>
    <cellStyle name="Input Cell 3 3 43 5" xfId="21562" xr:uid="{00000000-0005-0000-0000-000060410000}"/>
    <cellStyle name="Input Cell 3 3 44" xfId="2448" xr:uid="{00000000-0005-0000-0000-000061410000}"/>
    <cellStyle name="Input Cell 3 3 44 2" xfId="21563" xr:uid="{00000000-0005-0000-0000-000062410000}"/>
    <cellStyle name="Input Cell 3 3 44 2 2" xfId="21564" xr:uid="{00000000-0005-0000-0000-000063410000}"/>
    <cellStyle name="Input Cell 3 3 44 2 3" xfId="21565" xr:uid="{00000000-0005-0000-0000-000064410000}"/>
    <cellStyle name="Input Cell 3 3 44 2 4" xfId="21566" xr:uid="{00000000-0005-0000-0000-000065410000}"/>
    <cellStyle name="Input Cell 3 3 44 3" xfId="21567" xr:uid="{00000000-0005-0000-0000-000066410000}"/>
    <cellStyle name="Input Cell 3 3 44 4" xfId="21568" xr:uid="{00000000-0005-0000-0000-000067410000}"/>
    <cellStyle name="Input Cell 3 3 44 5" xfId="21569" xr:uid="{00000000-0005-0000-0000-000068410000}"/>
    <cellStyle name="Input Cell 3 3 45" xfId="2449" xr:uid="{00000000-0005-0000-0000-000069410000}"/>
    <cellStyle name="Input Cell 3 3 45 2" xfId="21570" xr:uid="{00000000-0005-0000-0000-00006A410000}"/>
    <cellStyle name="Input Cell 3 3 45 2 2" xfId="21571" xr:uid="{00000000-0005-0000-0000-00006B410000}"/>
    <cellStyle name="Input Cell 3 3 45 2 3" xfId="21572" xr:uid="{00000000-0005-0000-0000-00006C410000}"/>
    <cellStyle name="Input Cell 3 3 45 2 4" xfId="21573" xr:uid="{00000000-0005-0000-0000-00006D410000}"/>
    <cellStyle name="Input Cell 3 3 45 3" xfId="21574" xr:uid="{00000000-0005-0000-0000-00006E410000}"/>
    <cellStyle name="Input Cell 3 3 45 4" xfId="21575" xr:uid="{00000000-0005-0000-0000-00006F410000}"/>
    <cellStyle name="Input Cell 3 3 45 5" xfId="21576" xr:uid="{00000000-0005-0000-0000-000070410000}"/>
    <cellStyle name="Input Cell 3 3 46" xfId="21577" xr:uid="{00000000-0005-0000-0000-000071410000}"/>
    <cellStyle name="Input Cell 3 3 46 2" xfId="21578" xr:uid="{00000000-0005-0000-0000-000072410000}"/>
    <cellStyle name="Input Cell 3 3 46 3" xfId="21579" xr:uid="{00000000-0005-0000-0000-000073410000}"/>
    <cellStyle name="Input Cell 3 3 46 4" xfId="21580" xr:uid="{00000000-0005-0000-0000-000074410000}"/>
    <cellStyle name="Input Cell 3 3 47" xfId="21581" xr:uid="{00000000-0005-0000-0000-000075410000}"/>
    <cellStyle name="Input Cell 3 3 48" xfId="21582" xr:uid="{00000000-0005-0000-0000-000076410000}"/>
    <cellStyle name="Input Cell 3 3 49" xfId="21583" xr:uid="{00000000-0005-0000-0000-000077410000}"/>
    <cellStyle name="Input Cell 3 3 5" xfId="2450" xr:uid="{00000000-0005-0000-0000-000078410000}"/>
    <cellStyle name="Input Cell 3 3 5 2" xfId="21584" xr:uid="{00000000-0005-0000-0000-000079410000}"/>
    <cellStyle name="Input Cell 3 3 5 2 2" xfId="21585" xr:uid="{00000000-0005-0000-0000-00007A410000}"/>
    <cellStyle name="Input Cell 3 3 5 2 3" xfId="21586" xr:uid="{00000000-0005-0000-0000-00007B410000}"/>
    <cellStyle name="Input Cell 3 3 5 2 4" xfId="21587" xr:uid="{00000000-0005-0000-0000-00007C410000}"/>
    <cellStyle name="Input Cell 3 3 5 3" xfId="21588" xr:uid="{00000000-0005-0000-0000-00007D410000}"/>
    <cellStyle name="Input Cell 3 3 5 4" xfId="21589" xr:uid="{00000000-0005-0000-0000-00007E410000}"/>
    <cellStyle name="Input Cell 3 3 5 5" xfId="21590" xr:uid="{00000000-0005-0000-0000-00007F410000}"/>
    <cellStyle name="Input Cell 3 3 6" xfId="2451" xr:uid="{00000000-0005-0000-0000-000080410000}"/>
    <cellStyle name="Input Cell 3 3 6 2" xfId="21591" xr:uid="{00000000-0005-0000-0000-000081410000}"/>
    <cellStyle name="Input Cell 3 3 6 2 2" xfId="21592" xr:uid="{00000000-0005-0000-0000-000082410000}"/>
    <cellStyle name="Input Cell 3 3 6 2 3" xfId="21593" xr:uid="{00000000-0005-0000-0000-000083410000}"/>
    <cellStyle name="Input Cell 3 3 6 2 4" xfId="21594" xr:uid="{00000000-0005-0000-0000-000084410000}"/>
    <cellStyle name="Input Cell 3 3 6 3" xfId="21595" xr:uid="{00000000-0005-0000-0000-000085410000}"/>
    <cellStyle name="Input Cell 3 3 6 4" xfId="21596" xr:uid="{00000000-0005-0000-0000-000086410000}"/>
    <cellStyle name="Input Cell 3 3 6 5" xfId="21597" xr:uid="{00000000-0005-0000-0000-000087410000}"/>
    <cellStyle name="Input Cell 3 3 7" xfId="2452" xr:uid="{00000000-0005-0000-0000-000088410000}"/>
    <cellStyle name="Input Cell 3 3 7 2" xfId="21598" xr:uid="{00000000-0005-0000-0000-000089410000}"/>
    <cellStyle name="Input Cell 3 3 7 2 2" xfId="21599" xr:uid="{00000000-0005-0000-0000-00008A410000}"/>
    <cellStyle name="Input Cell 3 3 7 2 3" xfId="21600" xr:uid="{00000000-0005-0000-0000-00008B410000}"/>
    <cellStyle name="Input Cell 3 3 7 2 4" xfId="21601" xr:uid="{00000000-0005-0000-0000-00008C410000}"/>
    <cellStyle name="Input Cell 3 3 7 3" xfId="21602" xr:uid="{00000000-0005-0000-0000-00008D410000}"/>
    <cellStyle name="Input Cell 3 3 7 4" xfId="21603" xr:uid="{00000000-0005-0000-0000-00008E410000}"/>
    <cellStyle name="Input Cell 3 3 7 5" xfId="21604" xr:uid="{00000000-0005-0000-0000-00008F410000}"/>
    <cellStyle name="Input Cell 3 3 8" xfId="2453" xr:uid="{00000000-0005-0000-0000-000090410000}"/>
    <cellStyle name="Input Cell 3 3 8 2" xfId="21605" xr:uid="{00000000-0005-0000-0000-000091410000}"/>
    <cellStyle name="Input Cell 3 3 8 2 2" xfId="21606" xr:uid="{00000000-0005-0000-0000-000092410000}"/>
    <cellStyle name="Input Cell 3 3 8 2 3" xfId="21607" xr:uid="{00000000-0005-0000-0000-000093410000}"/>
    <cellStyle name="Input Cell 3 3 8 2 4" xfId="21608" xr:uid="{00000000-0005-0000-0000-000094410000}"/>
    <cellStyle name="Input Cell 3 3 8 3" xfId="21609" xr:uid="{00000000-0005-0000-0000-000095410000}"/>
    <cellStyle name="Input Cell 3 3 8 4" xfId="21610" xr:uid="{00000000-0005-0000-0000-000096410000}"/>
    <cellStyle name="Input Cell 3 3 8 5" xfId="21611" xr:uid="{00000000-0005-0000-0000-000097410000}"/>
    <cellStyle name="Input Cell 3 3 9" xfId="2454" xr:uid="{00000000-0005-0000-0000-000098410000}"/>
    <cellStyle name="Input Cell 3 3 9 2" xfId="21612" xr:uid="{00000000-0005-0000-0000-000099410000}"/>
    <cellStyle name="Input Cell 3 3 9 2 2" xfId="21613" xr:uid="{00000000-0005-0000-0000-00009A410000}"/>
    <cellStyle name="Input Cell 3 3 9 2 3" xfId="21614" xr:uid="{00000000-0005-0000-0000-00009B410000}"/>
    <cellStyle name="Input Cell 3 3 9 2 4" xfId="21615" xr:uid="{00000000-0005-0000-0000-00009C410000}"/>
    <cellStyle name="Input Cell 3 3 9 3" xfId="21616" xr:uid="{00000000-0005-0000-0000-00009D410000}"/>
    <cellStyle name="Input Cell 3 3 9 4" xfId="21617" xr:uid="{00000000-0005-0000-0000-00009E410000}"/>
    <cellStyle name="Input Cell 3 3 9 5" xfId="21618" xr:uid="{00000000-0005-0000-0000-00009F410000}"/>
    <cellStyle name="Input Cell 3 4" xfId="2455" xr:uid="{00000000-0005-0000-0000-0000A0410000}"/>
    <cellStyle name="Input Cell 3 4 10" xfId="2456" xr:uid="{00000000-0005-0000-0000-0000A1410000}"/>
    <cellStyle name="Input Cell 3 4 10 2" xfId="21619" xr:uid="{00000000-0005-0000-0000-0000A2410000}"/>
    <cellStyle name="Input Cell 3 4 10 2 2" xfId="21620" xr:uid="{00000000-0005-0000-0000-0000A3410000}"/>
    <cellStyle name="Input Cell 3 4 10 2 3" xfId="21621" xr:uid="{00000000-0005-0000-0000-0000A4410000}"/>
    <cellStyle name="Input Cell 3 4 10 2 4" xfId="21622" xr:uid="{00000000-0005-0000-0000-0000A5410000}"/>
    <cellStyle name="Input Cell 3 4 10 3" xfId="21623" xr:uid="{00000000-0005-0000-0000-0000A6410000}"/>
    <cellStyle name="Input Cell 3 4 10 4" xfId="21624" xr:uid="{00000000-0005-0000-0000-0000A7410000}"/>
    <cellStyle name="Input Cell 3 4 10 5" xfId="21625" xr:uid="{00000000-0005-0000-0000-0000A8410000}"/>
    <cellStyle name="Input Cell 3 4 11" xfId="2457" xr:uid="{00000000-0005-0000-0000-0000A9410000}"/>
    <cellStyle name="Input Cell 3 4 11 2" xfId="21626" xr:uid="{00000000-0005-0000-0000-0000AA410000}"/>
    <cellStyle name="Input Cell 3 4 11 2 2" xfId="21627" xr:uid="{00000000-0005-0000-0000-0000AB410000}"/>
    <cellStyle name="Input Cell 3 4 11 2 3" xfId="21628" xr:uid="{00000000-0005-0000-0000-0000AC410000}"/>
    <cellStyle name="Input Cell 3 4 11 2 4" xfId="21629" xr:uid="{00000000-0005-0000-0000-0000AD410000}"/>
    <cellStyle name="Input Cell 3 4 11 3" xfId="21630" xr:uid="{00000000-0005-0000-0000-0000AE410000}"/>
    <cellStyle name="Input Cell 3 4 11 4" xfId="21631" xr:uid="{00000000-0005-0000-0000-0000AF410000}"/>
    <cellStyle name="Input Cell 3 4 11 5" xfId="21632" xr:uid="{00000000-0005-0000-0000-0000B0410000}"/>
    <cellStyle name="Input Cell 3 4 12" xfId="2458" xr:uid="{00000000-0005-0000-0000-0000B1410000}"/>
    <cellStyle name="Input Cell 3 4 12 2" xfId="21633" xr:uid="{00000000-0005-0000-0000-0000B2410000}"/>
    <cellStyle name="Input Cell 3 4 12 2 2" xfId="21634" xr:uid="{00000000-0005-0000-0000-0000B3410000}"/>
    <cellStyle name="Input Cell 3 4 12 2 3" xfId="21635" xr:uid="{00000000-0005-0000-0000-0000B4410000}"/>
    <cellStyle name="Input Cell 3 4 12 2 4" xfId="21636" xr:uid="{00000000-0005-0000-0000-0000B5410000}"/>
    <cellStyle name="Input Cell 3 4 12 3" xfId="21637" xr:uid="{00000000-0005-0000-0000-0000B6410000}"/>
    <cellStyle name="Input Cell 3 4 12 4" xfId="21638" xr:uid="{00000000-0005-0000-0000-0000B7410000}"/>
    <cellStyle name="Input Cell 3 4 12 5" xfId="21639" xr:uid="{00000000-0005-0000-0000-0000B8410000}"/>
    <cellStyle name="Input Cell 3 4 13" xfId="2459" xr:uid="{00000000-0005-0000-0000-0000B9410000}"/>
    <cellStyle name="Input Cell 3 4 13 2" xfId="21640" xr:uid="{00000000-0005-0000-0000-0000BA410000}"/>
    <cellStyle name="Input Cell 3 4 13 2 2" xfId="21641" xr:uid="{00000000-0005-0000-0000-0000BB410000}"/>
    <cellStyle name="Input Cell 3 4 13 2 3" xfId="21642" xr:uid="{00000000-0005-0000-0000-0000BC410000}"/>
    <cellStyle name="Input Cell 3 4 13 2 4" xfId="21643" xr:uid="{00000000-0005-0000-0000-0000BD410000}"/>
    <cellStyle name="Input Cell 3 4 13 3" xfId="21644" xr:uid="{00000000-0005-0000-0000-0000BE410000}"/>
    <cellStyle name="Input Cell 3 4 13 4" xfId="21645" xr:uid="{00000000-0005-0000-0000-0000BF410000}"/>
    <cellStyle name="Input Cell 3 4 13 5" xfId="21646" xr:uid="{00000000-0005-0000-0000-0000C0410000}"/>
    <cellStyle name="Input Cell 3 4 14" xfId="2460" xr:uid="{00000000-0005-0000-0000-0000C1410000}"/>
    <cellStyle name="Input Cell 3 4 14 2" xfId="21647" xr:uid="{00000000-0005-0000-0000-0000C2410000}"/>
    <cellStyle name="Input Cell 3 4 14 2 2" xfId="21648" xr:uid="{00000000-0005-0000-0000-0000C3410000}"/>
    <cellStyle name="Input Cell 3 4 14 2 3" xfId="21649" xr:uid="{00000000-0005-0000-0000-0000C4410000}"/>
    <cellStyle name="Input Cell 3 4 14 2 4" xfId="21650" xr:uid="{00000000-0005-0000-0000-0000C5410000}"/>
    <cellStyle name="Input Cell 3 4 14 3" xfId="21651" xr:uid="{00000000-0005-0000-0000-0000C6410000}"/>
    <cellStyle name="Input Cell 3 4 14 4" xfId="21652" xr:uid="{00000000-0005-0000-0000-0000C7410000}"/>
    <cellStyle name="Input Cell 3 4 14 5" xfId="21653" xr:uid="{00000000-0005-0000-0000-0000C8410000}"/>
    <cellStyle name="Input Cell 3 4 15" xfId="2461" xr:uid="{00000000-0005-0000-0000-0000C9410000}"/>
    <cellStyle name="Input Cell 3 4 15 2" xfId="21654" xr:uid="{00000000-0005-0000-0000-0000CA410000}"/>
    <cellStyle name="Input Cell 3 4 15 2 2" xfId="21655" xr:uid="{00000000-0005-0000-0000-0000CB410000}"/>
    <cellStyle name="Input Cell 3 4 15 2 3" xfId="21656" xr:uid="{00000000-0005-0000-0000-0000CC410000}"/>
    <cellStyle name="Input Cell 3 4 15 2 4" xfId="21657" xr:uid="{00000000-0005-0000-0000-0000CD410000}"/>
    <cellStyle name="Input Cell 3 4 15 3" xfId="21658" xr:uid="{00000000-0005-0000-0000-0000CE410000}"/>
    <cellStyle name="Input Cell 3 4 15 4" xfId="21659" xr:uid="{00000000-0005-0000-0000-0000CF410000}"/>
    <cellStyle name="Input Cell 3 4 15 5" xfId="21660" xr:uid="{00000000-0005-0000-0000-0000D0410000}"/>
    <cellStyle name="Input Cell 3 4 16" xfId="2462" xr:uid="{00000000-0005-0000-0000-0000D1410000}"/>
    <cellStyle name="Input Cell 3 4 16 2" xfId="21661" xr:uid="{00000000-0005-0000-0000-0000D2410000}"/>
    <cellStyle name="Input Cell 3 4 16 2 2" xfId="21662" xr:uid="{00000000-0005-0000-0000-0000D3410000}"/>
    <cellStyle name="Input Cell 3 4 16 2 3" xfId="21663" xr:uid="{00000000-0005-0000-0000-0000D4410000}"/>
    <cellStyle name="Input Cell 3 4 16 2 4" xfId="21664" xr:uid="{00000000-0005-0000-0000-0000D5410000}"/>
    <cellStyle name="Input Cell 3 4 16 3" xfId="21665" xr:uid="{00000000-0005-0000-0000-0000D6410000}"/>
    <cellStyle name="Input Cell 3 4 16 4" xfId="21666" xr:uid="{00000000-0005-0000-0000-0000D7410000}"/>
    <cellStyle name="Input Cell 3 4 16 5" xfId="21667" xr:uid="{00000000-0005-0000-0000-0000D8410000}"/>
    <cellStyle name="Input Cell 3 4 17" xfId="2463" xr:uid="{00000000-0005-0000-0000-0000D9410000}"/>
    <cellStyle name="Input Cell 3 4 17 2" xfId="21668" xr:uid="{00000000-0005-0000-0000-0000DA410000}"/>
    <cellStyle name="Input Cell 3 4 17 2 2" xfId="21669" xr:uid="{00000000-0005-0000-0000-0000DB410000}"/>
    <cellStyle name="Input Cell 3 4 17 2 3" xfId="21670" xr:uid="{00000000-0005-0000-0000-0000DC410000}"/>
    <cellStyle name="Input Cell 3 4 17 2 4" xfId="21671" xr:uid="{00000000-0005-0000-0000-0000DD410000}"/>
    <cellStyle name="Input Cell 3 4 17 3" xfId="21672" xr:uid="{00000000-0005-0000-0000-0000DE410000}"/>
    <cellStyle name="Input Cell 3 4 17 4" xfId="21673" xr:uid="{00000000-0005-0000-0000-0000DF410000}"/>
    <cellStyle name="Input Cell 3 4 17 5" xfId="21674" xr:uid="{00000000-0005-0000-0000-0000E0410000}"/>
    <cellStyle name="Input Cell 3 4 18" xfId="2464" xr:uid="{00000000-0005-0000-0000-0000E1410000}"/>
    <cellStyle name="Input Cell 3 4 18 2" xfId="21675" xr:uid="{00000000-0005-0000-0000-0000E2410000}"/>
    <cellStyle name="Input Cell 3 4 18 2 2" xfId="21676" xr:uid="{00000000-0005-0000-0000-0000E3410000}"/>
    <cellStyle name="Input Cell 3 4 18 2 3" xfId="21677" xr:uid="{00000000-0005-0000-0000-0000E4410000}"/>
    <cellStyle name="Input Cell 3 4 18 2 4" xfId="21678" xr:uid="{00000000-0005-0000-0000-0000E5410000}"/>
    <cellStyle name="Input Cell 3 4 18 3" xfId="21679" xr:uid="{00000000-0005-0000-0000-0000E6410000}"/>
    <cellStyle name="Input Cell 3 4 18 4" xfId="21680" xr:uid="{00000000-0005-0000-0000-0000E7410000}"/>
    <cellStyle name="Input Cell 3 4 18 5" xfId="21681" xr:uid="{00000000-0005-0000-0000-0000E8410000}"/>
    <cellStyle name="Input Cell 3 4 19" xfId="2465" xr:uid="{00000000-0005-0000-0000-0000E9410000}"/>
    <cellStyle name="Input Cell 3 4 19 2" xfId="21682" xr:uid="{00000000-0005-0000-0000-0000EA410000}"/>
    <cellStyle name="Input Cell 3 4 19 2 2" xfId="21683" xr:uid="{00000000-0005-0000-0000-0000EB410000}"/>
    <cellStyle name="Input Cell 3 4 19 2 3" xfId="21684" xr:uid="{00000000-0005-0000-0000-0000EC410000}"/>
    <cellStyle name="Input Cell 3 4 19 2 4" xfId="21685" xr:uid="{00000000-0005-0000-0000-0000ED410000}"/>
    <cellStyle name="Input Cell 3 4 19 3" xfId="21686" xr:uid="{00000000-0005-0000-0000-0000EE410000}"/>
    <cellStyle name="Input Cell 3 4 19 4" xfId="21687" xr:uid="{00000000-0005-0000-0000-0000EF410000}"/>
    <cellStyle name="Input Cell 3 4 19 5" xfId="21688" xr:uid="{00000000-0005-0000-0000-0000F0410000}"/>
    <cellStyle name="Input Cell 3 4 2" xfId="2466" xr:uid="{00000000-0005-0000-0000-0000F1410000}"/>
    <cellStyle name="Input Cell 3 4 2 10" xfId="2467" xr:uid="{00000000-0005-0000-0000-0000F2410000}"/>
    <cellStyle name="Input Cell 3 4 2 10 2" xfId="21689" xr:uid="{00000000-0005-0000-0000-0000F3410000}"/>
    <cellStyle name="Input Cell 3 4 2 10 2 2" xfId="21690" xr:uid="{00000000-0005-0000-0000-0000F4410000}"/>
    <cellStyle name="Input Cell 3 4 2 10 2 3" xfId="21691" xr:uid="{00000000-0005-0000-0000-0000F5410000}"/>
    <cellStyle name="Input Cell 3 4 2 10 2 4" xfId="21692" xr:uid="{00000000-0005-0000-0000-0000F6410000}"/>
    <cellStyle name="Input Cell 3 4 2 10 3" xfId="21693" xr:uid="{00000000-0005-0000-0000-0000F7410000}"/>
    <cellStyle name="Input Cell 3 4 2 10 4" xfId="21694" xr:uid="{00000000-0005-0000-0000-0000F8410000}"/>
    <cellStyle name="Input Cell 3 4 2 10 5" xfId="21695" xr:uid="{00000000-0005-0000-0000-0000F9410000}"/>
    <cellStyle name="Input Cell 3 4 2 11" xfId="2468" xr:uid="{00000000-0005-0000-0000-0000FA410000}"/>
    <cellStyle name="Input Cell 3 4 2 11 2" xfId="21696" xr:uid="{00000000-0005-0000-0000-0000FB410000}"/>
    <cellStyle name="Input Cell 3 4 2 11 2 2" xfId="21697" xr:uid="{00000000-0005-0000-0000-0000FC410000}"/>
    <cellStyle name="Input Cell 3 4 2 11 2 3" xfId="21698" xr:uid="{00000000-0005-0000-0000-0000FD410000}"/>
    <cellStyle name="Input Cell 3 4 2 11 2 4" xfId="21699" xr:uid="{00000000-0005-0000-0000-0000FE410000}"/>
    <cellStyle name="Input Cell 3 4 2 11 3" xfId="21700" xr:uid="{00000000-0005-0000-0000-0000FF410000}"/>
    <cellStyle name="Input Cell 3 4 2 11 4" xfId="21701" xr:uid="{00000000-0005-0000-0000-000000420000}"/>
    <cellStyle name="Input Cell 3 4 2 11 5" xfId="21702" xr:uid="{00000000-0005-0000-0000-000001420000}"/>
    <cellStyle name="Input Cell 3 4 2 12" xfId="2469" xr:uid="{00000000-0005-0000-0000-000002420000}"/>
    <cellStyle name="Input Cell 3 4 2 12 2" xfId="21703" xr:uid="{00000000-0005-0000-0000-000003420000}"/>
    <cellStyle name="Input Cell 3 4 2 12 2 2" xfId="21704" xr:uid="{00000000-0005-0000-0000-000004420000}"/>
    <cellStyle name="Input Cell 3 4 2 12 2 3" xfId="21705" xr:uid="{00000000-0005-0000-0000-000005420000}"/>
    <cellStyle name="Input Cell 3 4 2 12 2 4" xfId="21706" xr:uid="{00000000-0005-0000-0000-000006420000}"/>
    <cellStyle name="Input Cell 3 4 2 12 3" xfId="21707" xr:uid="{00000000-0005-0000-0000-000007420000}"/>
    <cellStyle name="Input Cell 3 4 2 12 4" xfId="21708" xr:uid="{00000000-0005-0000-0000-000008420000}"/>
    <cellStyle name="Input Cell 3 4 2 12 5" xfId="21709" xr:uid="{00000000-0005-0000-0000-000009420000}"/>
    <cellStyle name="Input Cell 3 4 2 13" xfId="2470" xr:uid="{00000000-0005-0000-0000-00000A420000}"/>
    <cellStyle name="Input Cell 3 4 2 13 2" xfId="21710" xr:uid="{00000000-0005-0000-0000-00000B420000}"/>
    <cellStyle name="Input Cell 3 4 2 13 2 2" xfId="21711" xr:uid="{00000000-0005-0000-0000-00000C420000}"/>
    <cellStyle name="Input Cell 3 4 2 13 2 3" xfId="21712" xr:uid="{00000000-0005-0000-0000-00000D420000}"/>
    <cellStyle name="Input Cell 3 4 2 13 2 4" xfId="21713" xr:uid="{00000000-0005-0000-0000-00000E420000}"/>
    <cellStyle name="Input Cell 3 4 2 13 3" xfId="21714" xr:uid="{00000000-0005-0000-0000-00000F420000}"/>
    <cellStyle name="Input Cell 3 4 2 13 4" xfId="21715" xr:uid="{00000000-0005-0000-0000-000010420000}"/>
    <cellStyle name="Input Cell 3 4 2 13 5" xfId="21716" xr:uid="{00000000-0005-0000-0000-000011420000}"/>
    <cellStyle name="Input Cell 3 4 2 14" xfId="2471" xr:uid="{00000000-0005-0000-0000-000012420000}"/>
    <cellStyle name="Input Cell 3 4 2 14 2" xfId="21717" xr:uid="{00000000-0005-0000-0000-000013420000}"/>
    <cellStyle name="Input Cell 3 4 2 14 2 2" xfId="21718" xr:uid="{00000000-0005-0000-0000-000014420000}"/>
    <cellStyle name="Input Cell 3 4 2 14 2 3" xfId="21719" xr:uid="{00000000-0005-0000-0000-000015420000}"/>
    <cellStyle name="Input Cell 3 4 2 14 2 4" xfId="21720" xr:uid="{00000000-0005-0000-0000-000016420000}"/>
    <cellStyle name="Input Cell 3 4 2 14 3" xfId="21721" xr:uid="{00000000-0005-0000-0000-000017420000}"/>
    <cellStyle name="Input Cell 3 4 2 14 4" xfId="21722" xr:uid="{00000000-0005-0000-0000-000018420000}"/>
    <cellStyle name="Input Cell 3 4 2 14 5" xfId="21723" xr:uid="{00000000-0005-0000-0000-000019420000}"/>
    <cellStyle name="Input Cell 3 4 2 15" xfId="2472" xr:uid="{00000000-0005-0000-0000-00001A420000}"/>
    <cellStyle name="Input Cell 3 4 2 15 2" xfId="21724" xr:uid="{00000000-0005-0000-0000-00001B420000}"/>
    <cellStyle name="Input Cell 3 4 2 15 2 2" xfId="21725" xr:uid="{00000000-0005-0000-0000-00001C420000}"/>
    <cellStyle name="Input Cell 3 4 2 15 2 3" xfId="21726" xr:uid="{00000000-0005-0000-0000-00001D420000}"/>
    <cellStyle name="Input Cell 3 4 2 15 2 4" xfId="21727" xr:uid="{00000000-0005-0000-0000-00001E420000}"/>
    <cellStyle name="Input Cell 3 4 2 15 3" xfId="21728" xr:uid="{00000000-0005-0000-0000-00001F420000}"/>
    <cellStyle name="Input Cell 3 4 2 15 4" xfId="21729" xr:uid="{00000000-0005-0000-0000-000020420000}"/>
    <cellStyle name="Input Cell 3 4 2 15 5" xfId="21730" xr:uid="{00000000-0005-0000-0000-000021420000}"/>
    <cellStyle name="Input Cell 3 4 2 16" xfId="2473" xr:uid="{00000000-0005-0000-0000-000022420000}"/>
    <cellStyle name="Input Cell 3 4 2 16 2" xfId="21731" xr:uid="{00000000-0005-0000-0000-000023420000}"/>
    <cellStyle name="Input Cell 3 4 2 16 2 2" xfId="21732" xr:uid="{00000000-0005-0000-0000-000024420000}"/>
    <cellStyle name="Input Cell 3 4 2 16 2 3" xfId="21733" xr:uid="{00000000-0005-0000-0000-000025420000}"/>
    <cellStyle name="Input Cell 3 4 2 16 2 4" xfId="21734" xr:uid="{00000000-0005-0000-0000-000026420000}"/>
    <cellStyle name="Input Cell 3 4 2 16 3" xfId="21735" xr:uid="{00000000-0005-0000-0000-000027420000}"/>
    <cellStyle name="Input Cell 3 4 2 16 4" xfId="21736" xr:uid="{00000000-0005-0000-0000-000028420000}"/>
    <cellStyle name="Input Cell 3 4 2 16 5" xfId="21737" xr:uid="{00000000-0005-0000-0000-000029420000}"/>
    <cellStyle name="Input Cell 3 4 2 17" xfId="2474" xr:uid="{00000000-0005-0000-0000-00002A420000}"/>
    <cellStyle name="Input Cell 3 4 2 17 2" xfId="21738" xr:uid="{00000000-0005-0000-0000-00002B420000}"/>
    <cellStyle name="Input Cell 3 4 2 17 2 2" xfId="21739" xr:uid="{00000000-0005-0000-0000-00002C420000}"/>
    <cellStyle name="Input Cell 3 4 2 17 2 3" xfId="21740" xr:uid="{00000000-0005-0000-0000-00002D420000}"/>
    <cellStyle name="Input Cell 3 4 2 17 2 4" xfId="21741" xr:uid="{00000000-0005-0000-0000-00002E420000}"/>
    <cellStyle name="Input Cell 3 4 2 17 3" xfId="21742" xr:uid="{00000000-0005-0000-0000-00002F420000}"/>
    <cellStyle name="Input Cell 3 4 2 17 4" xfId="21743" xr:uid="{00000000-0005-0000-0000-000030420000}"/>
    <cellStyle name="Input Cell 3 4 2 17 5" xfId="21744" xr:uid="{00000000-0005-0000-0000-000031420000}"/>
    <cellStyle name="Input Cell 3 4 2 18" xfId="2475" xr:uid="{00000000-0005-0000-0000-000032420000}"/>
    <cellStyle name="Input Cell 3 4 2 18 2" xfId="21745" xr:uid="{00000000-0005-0000-0000-000033420000}"/>
    <cellStyle name="Input Cell 3 4 2 18 2 2" xfId="21746" xr:uid="{00000000-0005-0000-0000-000034420000}"/>
    <cellStyle name="Input Cell 3 4 2 18 2 3" xfId="21747" xr:uid="{00000000-0005-0000-0000-000035420000}"/>
    <cellStyle name="Input Cell 3 4 2 18 2 4" xfId="21748" xr:uid="{00000000-0005-0000-0000-000036420000}"/>
    <cellStyle name="Input Cell 3 4 2 18 3" xfId="21749" xr:uid="{00000000-0005-0000-0000-000037420000}"/>
    <cellStyle name="Input Cell 3 4 2 18 4" xfId="21750" xr:uid="{00000000-0005-0000-0000-000038420000}"/>
    <cellStyle name="Input Cell 3 4 2 18 5" xfId="21751" xr:uid="{00000000-0005-0000-0000-000039420000}"/>
    <cellStyle name="Input Cell 3 4 2 19" xfId="2476" xr:uid="{00000000-0005-0000-0000-00003A420000}"/>
    <cellStyle name="Input Cell 3 4 2 19 2" xfId="21752" xr:uid="{00000000-0005-0000-0000-00003B420000}"/>
    <cellStyle name="Input Cell 3 4 2 19 2 2" xfId="21753" xr:uid="{00000000-0005-0000-0000-00003C420000}"/>
    <cellStyle name="Input Cell 3 4 2 19 2 3" xfId="21754" xr:uid="{00000000-0005-0000-0000-00003D420000}"/>
    <cellStyle name="Input Cell 3 4 2 19 2 4" xfId="21755" xr:uid="{00000000-0005-0000-0000-00003E420000}"/>
    <cellStyle name="Input Cell 3 4 2 19 3" xfId="21756" xr:uid="{00000000-0005-0000-0000-00003F420000}"/>
    <cellStyle name="Input Cell 3 4 2 19 4" xfId="21757" xr:uid="{00000000-0005-0000-0000-000040420000}"/>
    <cellStyle name="Input Cell 3 4 2 19 5" xfId="21758" xr:uid="{00000000-0005-0000-0000-000041420000}"/>
    <cellStyle name="Input Cell 3 4 2 2" xfId="2477" xr:uid="{00000000-0005-0000-0000-000042420000}"/>
    <cellStyle name="Input Cell 3 4 2 2 2" xfId="21759" xr:uid="{00000000-0005-0000-0000-000043420000}"/>
    <cellStyle name="Input Cell 3 4 2 2 2 2" xfId="21760" xr:uid="{00000000-0005-0000-0000-000044420000}"/>
    <cellStyle name="Input Cell 3 4 2 2 2 3" xfId="21761" xr:uid="{00000000-0005-0000-0000-000045420000}"/>
    <cellStyle name="Input Cell 3 4 2 2 2 4" xfId="21762" xr:uid="{00000000-0005-0000-0000-000046420000}"/>
    <cellStyle name="Input Cell 3 4 2 2 3" xfId="21763" xr:uid="{00000000-0005-0000-0000-000047420000}"/>
    <cellStyle name="Input Cell 3 4 2 2 4" xfId="21764" xr:uid="{00000000-0005-0000-0000-000048420000}"/>
    <cellStyle name="Input Cell 3 4 2 2 5" xfId="21765" xr:uid="{00000000-0005-0000-0000-000049420000}"/>
    <cellStyle name="Input Cell 3 4 2 20" xfId="2478" xr:uid="{00000000-0005-0000-0000-00004A420000}"/>
    <cellStyle name="Input Cell 3 4 2 20 2" xfId="21766" xr:uid="{00000000-0005-0000-0000-00004B420000}"/>
    <cellStyle name="Input Cell 3 4 2 20 2 2" xfId="21767" xr:uid="{00000000-0005-0000-0000-00004C420000}"/>
    <cellStyle name="Input Cell 3 4 2 20 2 3" xfId="21768" xr:uid="{00000000-0005-0000-0000-00004D420000}"/>
    <cellStyle name="Input Cell 3 4 2 20 2 4" xfId="21769" xr:uid="{00000000-0005-0000-0000-00004E420000}"/>
    <cellStyle name="Input Cell 3 4 2 20 3" xfId="21770" xr:uid="{00000000-0005-0000-0000-00004F420000}"/>
    <cellStyle name="Input Cell 3 4 2 20 4" xfId="21771" xr:uid="{00000000-0005-0000-0000-000050420000}"/>
    <cellStyle name="Input Cell 3 4 2 20 5" xfId="21772" xr:uid="{00000000-0005-0000-0000-000051420000}"/>
    <cellStyle name="Input Cell 3 4 2 21" xfId="2479" xr:uid="{00000000-0005-0000-0000-000052420000}"/>
    <cellStyle name="Input Cell 3 4 2 21 2" xfId="21773" xr:uid="{00000000-0005-0000-0000-000053420000}"/>
    <cellStyle name="Input Cell 3 4 2 21 2 2" xfId="21774" xr:uid="{00000000-0005-0000-0000-000054420000}"/>
    <cellStyle name="Input Cell 3 4 2 21 2 3" xfId="21775" xr:uid="{00000000-0005-0000-0000-000055420000}"/>
    <cellStyle name="Input Cell 3 4 2 21 2 4" xfId="21776" xr:uid="{00000000-0005-0000-0000-000056420000}"/>
    <cellStyle name="Input Cell 3 4 2 21 3" xfId="21777" xr:uid="{00000000-0005-0000-0000-000057420000}"/>
    <cellStyle name="Input Cell 3 4 2 21 4" xfId="21778" xr:uid="{00000000-0005-0000-0000-000058420000}"/>
    <cellStyle name="Input Cell 3 4 2 21 5" xfId="21779" xr:uid="{00000000-0005-0000-0000-000059420000}"/>
    <cellStyle name="Input Cell 3 4 2 22" xfId="2480" xr:uid="{00000000-0005-0000-0000-00005A420000}"/>
    <cellStyle name="Input Cell 3 4 2 22 2" xfId="21780" xr:uid="{00000000-0005-0000-0000-00005B420000}"/>
    <cellStyle name="Input Cell 3 4 2 22 2 2" xfId="21781" xr:uid="{00000000-0005-0000-0000-00005C420000}"/>
    <cellStyle name="Input Cell 3 4 2 22 2 3" xfId="21782" xr:uid="{00000000-0005-0000-0000-00005D420000}"/>
    <cellStyle name="Input Cell 3 4 2 22 2 4" xfId="21783" xr:uid="{00000000-0005-0000-0000-00005E420000}"/>
    <cellStyle name="Input Cell 3 4 2 22 3" xfId="21784" xr:uid="{00000000-0005-0000-0000-00005F420000}"/>
    <cellStyle name="Input Cell 3 4 2 22 4" xfId="21785" xr:uid="{00000000-0005-0000-0000-000060420000}"/>
    <cellStyle name="Input Cell 3 4 2 22 5" xfId="21786" xr:uid="{00000000-0005-0000-0000-000061420000}"/>
    <cellStyle name="Input Cell 3 4 2 23" xfId="2481" xr:uid="{00000000-0005-0000-0000-000062420000}"/>
    <cellStyle name="Input Cell 3 4 2 23 2" xfId="21787" xr:uid="{00000000-0005-0000-0000-000063420000}"/>
    <cellStyle name="Input Cell 3 4 2 23 2 2" xfId="21788" xr:uid="{00000000-0005-0000-0000-000064420000}"/>
    <cellStyle name="Input Cell 3 4 2 23 2 3" xfId="21789" xr:uid="{00000000-0005-0000-0000-000065420000}"/>
    <cellStyle name="Input Cell 3 4 2 23 2 4" xfId="21790" xr:uid="{00000000-0005-0000-0000-000066420000}"/>
    <cellStyle name="Input Cell 3 4 2 23 3" xfId="21791" xr:uid="{00000000-0005-0000-0000-000067420000}"/>
    <cellStyle name="Input Cell 3 4 2 23 4" xfId="21792" xr:uid="{00000000-0005-0000-0000-000068420000}"/>
    <cellStyle name="Input Cell 3 4 2 23 5" xfId="21793" xr:uid="{00000000-0005-0000-0000-000069420000}"/>
    <cellStyle name="Input Cell 3 4 2 24" xfId="2482" xr:uid="{00000000-0005-0000-0000-00006A420000}"/>
    <cellStyle name="Input Cell 3 4 2 24 2" xfId="21794" xr:uid="{00000000-0005-0000-0000-00006B420000}"/>
    <cellStyle name="Input Cell 3 4 2 24 2 2" xfId="21795" xr:uid="{00000000-0005-0000-0000-00006C420000}"/>
    <cellStyle name="Input Cell 3 4 2 24 2 3" xfId="21796" xr:uid="{00000000-0005-0000-0000-00006D420000}"/>
    <cellStyle name="Input Cell 3 4 2 24 2 4" xfId="21797" xr:uid="{00000000-0005-0000-0000-00006E420000}"/>
    <cellStyle name="Input Cell 3 4 2 24 3" xfId="21798" xr:uid="{00000000-0005-0000-0000-00006F420000}"/>
    <cellStyle name="Input Cell 3 4 2 24 4" xfId="21799" xr:uid="{00000000-0005-0000-0000-000070420000}"/>
    <cellStyle name="Input Cell 3 4 2 24 5" xfId="21800" xr:uid="{00000000-0005-0000-0000-000071420000}"/>
    <cellStyle name="Input Cell 3 4 2 25" xfId="2483" xr:uid="{00000000-0005-0000-0000-000072420000}"/>
    <cellStyle name="Input Cell 3 4 2 25 2" xfId="21801" xr:uid="{00000000-0005-0000-0000-000073420000}"/>
    <cellStyle name="Input Cell 3 4 2 25 2 2" xfId="21802" xr:uid="{00000000-0005-0000-0000-000074420000}"/>
    <cellStyle name="Input Cell 3 4 2 25 2 3" xfId="21803" xr:uid="{00000000-0005-0000-0000-000075420000}"/>
    <cellStyle name="Input Cell 3 4 2 25 2 4" xfId="21804" xr:uid="{00000000-0005-0000-0000-000076420000}"/>
    <cellStyle name="Input Cell 3 4 2 25 3" xfId="21805" xr:uid="{00000000-0005-0000-0000-000077420000}"/>
    <cellStyle name="Input Cell 3 4 2 25 4" xfId="21806" xr:uid="{00000000-0005-0000-0000-000078420000}"/>
    <cellStyle name="Input Cell 3 4 2 25 5" xfId="21807" xr:uid="{00000000-0005-0000-0000-000079420000}"/>
    <cellStyle name="Input Cell 3 4 2 26" xfId="2484" xr:uid="{00000000-0005-0000-0000-00007A420000}"/>
    <cellStyle name="Input Cell 3 4 2 26 2" xfId="21808" xr:uid="{00000000-0005-0000-0000-00007B420000}"/>
    <cellStyle name="Input Cell 3 4 2 26 2 2" xfId="21809" xr:uid="{00000000-0005-0000-0000-00007C420000}"/>
    <cellStyle name="Input Cell 3 4 2 26 2 3" xfId="21810" xr:uid="{00000000-0005-0000-0000-00007D420000}"/>
    <cellStyle name="Input Cell 3 4 2 26 2 4" xfId="21811" xr:uid="{00000000-0005-0000-0000-00007E420000}"/>
    <cellStyle name="Input Cell 3 4 2 26 3" xfId="21812" xr:uid="{00000000-0005-0000-0000-00007F420000}"/>
    <cellStyle name="Input Cell 3 4 2 26 4" xfId="21813" xr:uid="{00000000-0005-0000-0000-000080420000}"/>
    <cellStyle name="Input Cell 3 4 2 26 5" xfId="21814" xr:uid="{00000000-0005-0000-0000-000081420000}"/>
    <cellStyle name="Input Cell 3 4 2 27" xfId="2485" xr:uid="{00000000-0005-0000-0000-000082420000}"/>
    <cellStyle name="Input Cell 3 4 2 27 2" xfId="21815" xr:uid="{00000000-0005-0000-0000-000083420000}"/>
    <cellStyle name="Input Cell 3 4 2 27 2 2" xfId="21816" xr:uid="{00000000-0005-0000-0000-000084420000}"/>
    <cellStyle name="Input Cell 3 4 2 27 2 3" xfId="21817" xr:uid="{00000000-0005-0000-0000-000085420000}"/>
    <cellStyle name="Input Cell 3 4 2 27 2 4" xfId="21818" xr:uid="{00000000-0005-0000-0000-000086420000}"/>
    <cellStyle name="Input Cell 3 4 2 27 3" xfId="21819" xr:uid="{00000000-0005-0000-0000-000087420000}"/>
    <cellStyle name="Input Cell 3 4 2 27 4" xfId="21820" xr:uid="{00000000-0005-0000-0000-000088420000}"/>
    <cellStyle name="Input Cell 3 4 2 27 5" xfId="21821" xr:uid="{00000000-0005-0000-0000-000089420000}"/>
    <cellStyle name="Input Cell 3 4 2 28" xfId="2486" xr:uid="{00000000-0005-0000-0000-00008A420000}"/>
    <cellStyle name="Input Cell 3 4 2 28 2" xfId="21822" xr:uid="{00000000-0005-0000-0000-00008B420000}"/>
    <cellStyle name="Input Cell 3 4 2 28 2 2" xfId="21823" xr:uid="{00000000-0005-0000-0000-00008C420000}"/>
    <cellStyle name="Input Cell 3 4 2 28 2 3" xfId="21824" xr:uid="{00000000-0005-0000-0000-00008D420000}"/>
    <cellStyle name="Input Cell 3 4 2 28 2 4" xfId="21825" xr:uid="{00000000-0005-0000-0000-00008E420000}"/>
    <cellStyle name="Input Cell 3 4 2 28 3" xfId="21826" xr:uid="{00000000-0005-0000-0000-00008F420000}"/>
    <cellStyle name="Input Cell 3 4 2 28 4" xfId="21827" xr:uid="{00000000-0005-0000-0000-000090420000}"/>
    <cellStyle name="Input Cell 3 4 2 28 5" xfId="21828" xr:uid="{00000000-0005-0000-0000-000091420000}"/>
    <cellStyle name="Input Cell 3 4 2 29" xfId="2487" xr:uid="{00000000-0005-0000-0000-000092420000}"/>
    <cellStyle name="Input Cell 3 4 2 29 2" xfId="21829" xr:uid="{00000000-0005-0000-0000-000093420000}"/>
    <cellStyle name="Input Cell 3 4 2 29 2 2" xfId="21830" xr:uid="{00000000-0005-0000-0000-000094420000}"/>
    <cellStyle name="Input Cell 3 4 2 29 2 3" xfId="21831" xr:uid="{00000000-0005-0000-0000-000095420000}"/>
    <cellStyle name="Input Cell 3 4 2 29 2 4" xfId="21832" xr:uid="{00000000-0005-0000-0000-000096420000}"/>
    <cellStyle name="Input Cell 3 4 2 29 3" xfId="21833" xr:uid="{00000000-0005-0000-0000-000097420000}"/>
    <cellStyle name="Input Cell 3 4 2 29 4" xfId="21834" xr:uid="{00000000-0005-0000-0000-000098420000}"/>
    <cellStyle name="Input Cell 3 4 2 29 5" xfId="21835" xr:uid="{00000000-0005-0000-0000-000099420000}"/>
    <cellStyle name="Input Cell 3 4 2 3" xfId="2488" xr:uid="{00000000-0005-0000-0000-00009A420000}"/>
    <cellStyle name="Input Cell 3 4 2 3 2" xfId="21836" xr:uid="{00000000-0005-0000-0000-00009B420000}"/>
    <cellStyle name="Input Cell 3 4 2 3 2 2" xfId="21837" xr:uid="{00000000-0005-0000-0000-00009C420000}"/>
    <cellStyle name="Input Cell 3 4 2 3 2 3" xfId="21838" xr:uid="{00000000-0005-0000-0000-00009D420000}"/>
    <cellStyle name="Input Cell 3 4 2 3 2 4" xfId="21839" xr:uid="{00000000-0005-0000-0000-00009E420000}"/>
    <cellStyle name="Input Cell 3 4 2 3 3" xfId="21840" xr:uid="{00000000-0005-0000-0000-00009F420000}"/>
    <cellStyle name="Input Cell 3 4 2 3 4" xfId="21841" xr:uid="{00000000-0005-0000-0000-0000A0420000}"/>
    <cellStyle name="Input Cell 3 4 2 3 5" xfId="21842" xr:uid="{00000000-0005-0000-0000-0000A1420000}"/>
    <cellStyle name="Input Cell 3 4 2 30" xfId="2489" xr:uid="{00000000-0005-0000-0000-0000A2420000}"/>
    <cellStyle name="Input Cell 3 4 2 30 2" xfId="21843" xr:uid="{00000000-0005-0000-0000-0000A3420000}"/>
    <cellStyle name="Input Cell 3 4 2 30 2 2" xfId="21844" xr:uid="{00000000-0005-0000-0000-0000A4420000}"/>
    <cellStyle name="Input Cell 3 4 2 30 2 3" xfId="21845" xr:uid="{00000000-0005-0000-0000-0000A5420000}"/>
    <cellStyle name="Input Cell 3 4 2 30 2 4" xfId="21846" xr:uid="{00000000-0005-0000-0000-0000A6420000}"/>
    <cellStyle name="Input Cell 3 4 2 30 3" xfId="21847" xr:uid="{00000000-0005-0000-0000-0000A7420000}"/>
    <cellStyle name="Input Cell 3 4 2 30 4" xfId="21848" xr:uid="{00000000-0005-0000-0000-0000A8420000}"/>
    <cellStyle name="Input Cell 3 4 2 30 5" xfId="21849" xr:uid="{00000000-0005-0000-0000-0000A9420000}"/>
    <cellStyle name="Input Cell 3 4 2 31" xfId="2490" xr:uid="{00000000-0005-0000-0000-0000AA420000}"/>
    <cellStyle name="Input Cell 3 4 2 31 2" xfId="21850" xr:uid="{00000000-0005-0000-0000-0000AB420000}"/>
    <cellStyle name="Input Cell 3 4 2 31 2 2" xfId="21851" xr:uid="{00000000-0005-0000-0000-0000AC420000}"/>
    <cellStyle name="Input Cell 3 4 2 31 2 3" xfId="21852" xr:uid="{00000000-0005-0000-0000-0000AD420000}"/>
    <cellStyle name="Input Cell 3 4 2 31 2 4" xfId="21853" xr:uid="{00000000-0005-0000-0000-0000AE420000}"/>
    <cellStyle name="Input Cell 3 4 2 31 3" xfId="21854" xr:uid="{00000000-0005-0000-0000-0000AF420000}"/>
    <cellStyle name="Input Cell 3 4 2 31 4" xfId="21855" xr:uid="{00000000-0005-0000-0000-0000B0420000}"/>
    <cellStyle name="Input Cell 3 4 2 31 5" xfId="21856" xr:uid="{00000000-0005-0000-0000-0000B1420000}"/>
    <cellStyle name="Input Cell 3 4 2 32" xfId="2491" xr:uid="{00000000-0005-0000-0000-0000B2420000}"/>
    <cellStyle name="Input Cell 3 4 2 32 2" xfId="21857" xr:uid="{00000000-0005-0000-0000-0000B3420000}"/>
    <cellStyle name="Input Cell 3 4 2 32 2 2" xfId="21858" xr:uid="{00000000-0005-0000-0000-0000B4420000}"/>
    <cellStyle name="Input Cell 3 4 2 32 2 3" xfId="21859" xr:uid="{00000000-0005-0000-0000-0000B5420000}"/>
    <cellStyle name="Input Cell 3 4 2 32 2 4" xfId="21860" xr:uid="{00000000-0005-0000-0000-0000B6420000}"/>
    <cellStyle name="Input Cell 3 4 2 32 3" xfId="21861" xr:uid="{00000000-0005-0000-0000-0000B7420000}"/>
    <cellStyle name="Input Cell 3 4 2 32 4" xfId="21862" xr:uid="{00000000-0005-0000-0000-0000B8420000}"/>
    <cellStyle name="Input Cell 3 4 2 32 5" xfId="21863" xr:uid="{00000000-0005-0000-0000-0000B9420000}"/>
    <cellStyle name="Input Cell 3 4 2 33" xfId="2492" xr:uid="{00000000-0005-0000-0000-0000BA420000}"/>
    <cellStyle name="Input Cell 3 4 2 33 2" xfId="21864" xr:uid="{00000000-0005-0000-0000-0000BB420000}"/>
    <cellStyle name="Input Cell 3 4 2 33 2 2" xfId="21865" xr:uid="{00000000-0005-0000-0000-0000BC420000}"/>
    <cellStyle name="Input Cell 3 4 2 33 2 3" xfId="21866" xr:uid="{00000000-0005-0000-0000-0000BD420000}"/>
    <cellStyle name="Input Cell 3 4 2 33 2 4" xfId="21867" xr:uid="{00000000-0005-0000-0000-0000BE420000}"/>
    <cellStyle name="Input Cell 3 4 2 33 3" xfId="21868" xr:uid="{00000000-0005-0000-0000-0000BF420000}"/>
    <cellStyle name="Input Cell 3 4 2 33 4" xfId="21869" xr:uid="{00000000-0005-0000-0000-0000C0420000}"/>
    <cellStyle name="Input Cell 3 4 2 33 5" xfId="21870" xr:uid="{00000000-0005-0000-0000-0000C1420000}"/>
    <cellStyle name="Input Cell 3 4 2 34" xfId="2493" xr:uid="{00000000-0005-0000-0000-0000C2420000}"/>
    <cellStyle name="Input Cell 3 4 2 34 2" xfId="21871" xr:uid="{00000000-0005-0000-0000-0000C3420000}"/>
    <cellStyle name="Input Cell 3 4 2 34 2 2" xfId="21872" xr:uid="{00000000-0005-0000-0000-0000C4420000}"/>
    <cellStyle name="Input Cell 3 4 2 34 2 3" xfId="21873" xr:uid="{00000000-0005-0000-0000-0000C5420000}"/>
    <cellStyle name="Input Cell 3 4 2 34 2 4" xfId="21874" xr:uid="{00000000-0005-0000-0000-0000C6420000}"/>
    <cellStyle name="Input Cell 3 4 2 34 3" xfId="21875" xr:uid="{00000000-0005-0000-0000-0000C7420000}"/>
    <cellStyle name="Input Cell 3 4 2 34 4" xfId="21876" xr:uid="{00000000-0005-0000-0000-0000C8420000}"/>
    <cellStyle name="Input Cell 3 4 2 34 5" xfId="21877" xr:uid="{00000000-0005-0000-0000-0000C9420000}"/>
    <cellStyle name="Input Cell 3 4 2 35" xfId="2494" xr:uid="{00000000-0005-0000-0000-0000CA420000}"/>
    <cellStyle name="Input Cell 3 4 2 35 2" xfId="21878" xr:uid="{00000000-0005-0000-0000-0000CB420000}"/>
    <cellStyle name="Input Cell 3 4 2 35 2 2" xfId="21879" xr:uid="{00000000-0005-0000-0000-0000CC420000}"/>
    <cellStyle name="Input Cell 3 4 2 35 2 3" xfId="21880" xr:uid="{00000000-0005-0000-0000-0000CD420000}"/>
    <cellStyle name="Input Cell 3 4 2 35 2 4" xfId="21881" xr:uid="{00000000-0005-0000-0000-0000CE420000}"/>
    <cellStyle name="Input Cell 3 4 2 35 3" xfId="21882" xr:uid="{00000000-0005-0000-0000-0000CF420000}"/>
    <cellStyle name="Input Cell 3 4 2 35 4" xfId="21883" xr:uid="{00000000-0005-0000-0000-0000D0420000}"/>
    <cellStyle name="Input Cell 3 4 2 35 5" xfId="21884" xr:uid="{00000000-0005-0000-0000-0000D1420000}"/>
    <cellStyle name="Input Cell 3 4 2 36" xfId="2495" xr:uid="{00000000-0005-0000-0000-0000D2420000}"/>
    <cellStyle name="Input Cell 3 4 2 36 2" xfId="21885" xr:uid="{00000000-0005-0000-0000-0000D3420000}"/>
    <cellStyle name="Input Cell 3 4 2 36 2 2" xfId="21886" xr:uid="{00000000-0005-0000-0000-0000D4420000}"/>
    <cellStyle name="Input Cell 3 4 2 36 2 3" xfId="21887" xr:uid="{00000000-0005-0000-0000-0000D5420000}"/>
    <cellStyle name="Input Cell 3 4 2 36 2 4" xfId="21888" xr:uid="{00000000-0005-0000-0000-0000D6420000}"/>
    <cellStyle name="Input Cell 3 4 2 36 3" xfId="21889" xr:uid="{00000000-0005-0000-0000-0000D7420000}"/>
    <cellStyle name="Input Cell 3 4 2 36 4" xfId="21890" xr:uid="{00000000-0005-0000-0000-0000D8420000}"/>
    <cellStyle name="Input Cell 3 4 2 36 5" xfId="21891" xr:uid="{00000000-0005-0000-0000-0000D9420000}"/>
    <cellStyle name="Input Cell 3 4 2 37" xfId="2496" xr:uid="{00000000-0005-0000-0000-0000DA420000}"/>
    <cellStyle name="Input Cell 3 4 2 37 2" xfId="21892" xr:uid="{00000000-0005-0000-0000-0000DB420000}"/>
    <cellStyle name="Input Cell 3 4 2 37 2 2" xfId="21893" xr:uid="{00000000-0005-0000-0000-0000DC420000}"/>
    <cellStyle name="Input Cell 3 4 2 37 2 3" xfId="21894" xr:uid="{00000000-0005-0000-0000-0000DD420000}"/>
    <cellStyle name="Input Cell 3 4 2 37 2 4" xfId="21895" xr:uid="{00000000-0005-0000-0000-0000DE420000}"/>
    <cellStyle name="Input Cell 3 4 2 37 3" xfId="21896" xr:uid="{00000000-0005-0000-0000-0000DF420000}"/>
    <cellStyle name="Input Cell 3 4 2 37 4" xfId="21897" xr:uid="{00000000-0005-0000-0000-0000E0420000}"/>
    <cellStyle name="Input Cell 3 4 2 37 5" xfId="21898" xr:uid="{00000000-0005-0000-0000-0000E1420000}"/>
    <cellStyle name="Input Cell 3 4 2 38" xfId="2497" xr:uid="{00000000-0005-0000-0000-0000E2420000}"/>
    <cellStyle name="Input Cell 3 4 2 38 2" xfId="21899" xr:uid="{00000000-0005-0000-0000-0000E3420000}"/>
    <cellStyle name="Input Cell 3 4 2 38 2 2" xfId="21900" xr:uid="{00000000-0005-0000-0000-0000E4420000}"/>
    <cellStyle name="Input Cell 3 4 2 38 2 3" xfId="21901" xr:uid="{00000000-0005-0000-0000-0000E5420000}"/>
    <cellStyle name="Input Cell 3 4 2 38 2 4" xfId="21902" xr:uid="{00000000-0005-0000-0000-0000E6420000}"/>
    <cellStyle name="Input Cell 3 4 2 38 3" xfId="21903" xr:uid="{00000000-0005-0000-0000-0000E7420000}"/>
    <cellStyle name="Input Cell 3 4 2 38 4" xfId="21904" xr:uid="{00000000-0005-0000-0000-0000E8420000}"/>
    <cellStyle name="Input Cell 3 4 2 38 5" xfId="21905" xr:uid="{00000000-0005-0000-0000-0000E9420000}"/>
    <cellStyle name="Input Cell 3 4 2 39" xfId="2498" xr:uid="{00000000-0005-0000-0000-0000EA420000}"/>
    <cellStyle name="Input Cell 3 4 2 39 2" xfId="21906" xr:uid="{00000000-0005-0000-0000-0000EB420000}"/>
    <cellStyle name="Input Cell 3 4 2 39 2 2" xfId="21907" xr:uid="{00000000-0005-0000-0000-0000EC420000}"/>
    <cellStyle name="Input Cell 3 4 2 39 2 3" xfId="21908" xr:uid="{00000000-0005-0000-0000-0000ED420000}"/>
    <cellStyle name="Input Cell 3 4 2 39 2 4" xfId="21909" xr:uid="{00000000-0005-0000-0000-0000EE420000}"/>
    <cellStyle name="Input Cell 3 4 2 39 3" xfId="21910" xr:uid="{00000000-0005-0000-0000-0000EF420000}"/>
    <cellStyle name="Input Cell 3 4 2 39 4" xfId="21911" xr:uid="{00000000-0005-0000-0000-0000F0420000}"/>
    <cellStyle name="Input Cell 3 4 2 39 5" xfId="21912" xr:uid="{00000000-0005-0000-0000-0000F1420000}"/>
    <cellStyle name="Input Cell 3 4 2 4" xfId="2499" xr:uid="{00000000-0005-0000-0000-0000F2420000}"/>
    <cellStyle name="Input Cell 3 4 2 4 2" xfId="21913" xr:uid="{00000000-0005-0000-0000-0000F3420000}"/>
    <cellStyle name="Input Cell 3 4 2 4 2 2" xfId="21914" xr:uid="{00000000-0005-0000-0000-0000F4420000}"/>
    <cellStyle name="Input Cell 3 4 2 4 2 3" xfId="21915" xr:uid="{00000000-0005-0000-0000-0000F5420000}"/>
    <cellStyle name="Input Cell 3 4 2 4 2 4" xfId="21916" xr:uid="{00000000-0005-0000-0000-0000F6420000}"/>
    <cellStyle name="Input Cell 3 4 2 4 3" xfId="21917" xr:uid="{00000000-0005-0000-0000-0000F7420000}"/>
    <cellStyle name="Input Cell 3 4 2 4 4" xfId="21918" xr:uid="{00000000-0005-0000-0000-0000F8420000}"/>
    <cellStyle name="Input Cell 3 4 2 4 5" xfId="21919" xr:uid="{00000000-0005-0000-0000-0000F9420000}"/>
    <cellStyle name="Input Cell 3 4 2 40" xfId="2500" xr:uid="{00000000-0005-0000-0000-0000FA420000}"/>
    <cellStyle name="Input Cell 3 4 2 40 2" xfId="21920" xr:uid="{00000000-0005-0000-0000-0000FB420000}"/>
    <cellStyle name="Input Cell 3 4 2 40 2 2" xfId="21921" xr:uid="{00000000-0005-0000-0000-0000FC420000}"/>
    <cellStyle name="Input Cell 3 4 2 40 2 3" xfId="21922" xr:uid="{00000000-0005-0000-0000-0000FD420000}"/>
    <cellStyle name="Input Cell 3 4 2 40 2 4" xfId="21923" xr:uid="{00000000-0005-0000-0000-0000FE420000}"/>
    <cellStyle name="Input Cell 3 4 2 40 3" xfId="21924" xr:uid="{00000000-0005-0000-0000-0000FF420000}"/>
    <cellStyle name="Input Cell 3 4 2 40 4" xfId="21925" xr:uid="{00000000-0005-0000-0000-000000430000}"/>
    <cellStyle name="Input Cell 3 4 2 40 5" xfId="21926" xr:uid="{00000000-0005-0000-0000-000001430000}"/>
    <cellStyle name="Input Cell 3 4 2 41" xfId="2501" xr:uid="{00000000-0005-0000-0000-000002430000}"/>
    <cellStyle name="Input Cell 3 4 2 41 2" xfId="21927" xr:uid="{00000000-0005-0000-0000-000003430000}"/>
    <cellStyle name="Input Cell 3 4 2 41 2 2" xfId="21928" xr:uid="{00000000-0005-0000-0000-000004430000}"/>
    <cellStyle name="Input Cell 3 4 2 41 2 3" xfId="21929" xr:uid="{00000000-0005-0000-0000-000005430000}"/>
    <cellStyle name="Input Cell 3 4 2 41 2 4" xfId="21930" xr:uid="{00000000-0005-0000-0000-000006430000}"/>
    <cellStyle name="Input Cell 3 4 2 41 3" xfId="21931" xr:uid="{00000000-0005-0000-0000-000007430000}"/>
    <cellStyle name="Input Cell 3 4 2 41 4" xfId="21932" xr:uid="{00000000-0005-0000-0000-000008430000}"/>
    <cellStyle name="Input Cell 3 4 2 41 5" xfId="21933" xr:uid="{00000000-0005-0000-0000-000009430000}"/>
    <cellStyle name="Input Cell 3 4 2 42" xfId="2502" xr:uid="{00000000-0005-0000-0000-00000A430000}"/>
    <cellStyle name="Input Cell 3 4 2 42 2" xfId="21934" xr:uid="{00000000-0005-0000-0000-00000B430000}"/>
    <cellStyle name="Input Cell 3 4 2 42 2 2" xfId="21935" xr:uid="{00000000-0005-0000-0000-00000C430000}"/>
    <cellStyle name="Input Cell 3 4 2 42 2 3" xfId="21936" xr:uid="{00000000-0005-0000-0000-00000D430000}"/>
    <cellStyle name="Input Cell 3 4 2 42 2 4" xfId="21937" xr:uid="{00000000-0005-0000-0000-00000E430000}"/>
    <cellStyle name="Input Cell 3 4 2 42 3" xfId="21938" xr:uid="{00000000-0005-0000-0000-00000F430000}"/>
    <cellStyle name="Input Cell 3 4 2 42 4" xfId="21939" xr:uid="{00000000-0005-0000-0000-000010430000}"/>
    <cellStyle name="Input Cell 3 4 2 42 5" xfId="21940" xr:uid="{00000000-0005-0000-0000-000011430000}"/>
    <cellStyle name="Input Cell 3 4 2 43" xfId="2503" xr:uid="{00000000-0005-0000-0000-000012430000}"/>
    <cellStyle name="Input Cell 3 4 2 43 2" xfId="21941" xr:uid="{00000000-0005-0000-0000-000013430000}"/>
    <cellStyle name="Input Cell 3 4 2 43 2 2" xfId="21942" xr:uid="{00000000-0005-0000-0000-000014430000}"/>
    <cellStyle name="Input Cell 3 4 2 43 2 3" xfId="21943" xr:uid="{00000000-0005-0000-0000-000015430000}"/>
    <cellStyle name="Input Cell 3 4 2 43 2 4" xfId="21944" xr:uid="{00000000-0005-0000-0000-000016430000}"/>
    <cellStyle name="Input Cell 3 4 2 43 3" xfId="21945" xr:uid="{00000000-0005-0000-0000-000017430000}"/>
    <cellStyle name="Input Cell 3 4 2 43 4" xfId="21946" xr:uid="{00000000-0005-0000-0000-000018430000}"/>
    <cellStyle name="Input Cell 3 4 2 43 5" xfId="21947" xr:uid="{00000000-0005-0000-0000-000019430000}"/>
    <cellStyle name="Input Cell 3 4 2 44" xfId="2504" xr:uid="{00000000-0005-0000-0000-00001A430000}"/>
    <cellStyle name="Input Cell 3 4 2 44 2" xfId="21948" xr:uid="{00000000-0005-0000-0000-00001B430000}"/>
    <cellStyle name="Input Cell 3 4 2 44 2 2" xfId="21949" xr:uid="{00000000-0005-0000-0000-00001C430000}"/>
    <cellStyle name="Input Cell 3 4 2 44 2 3" xfId="21950" xr:uid="{00000000-0005-0000-0000-00001D430000}"/>
    <cellStyle name="Input Cell 3 4 2 44 2 4" xfId="21951" xr:uid="{00000000-0005-0000-0000-00001E430000}"/>
    <cellStyle name="Input Cell 3 4 2 44 3" xfId="21952" xr:uid="{00000000-0005-0000-0000-00001F430000}"/>
    <cellStyle name="Input Cell 3 4 2 44 4" xfId="21953" xr:uid="{00000000-0005-0000-0000-000020430000}"/>
    <cellStyle name="Input Cell 3 4 2 44 5" xfId="21954" xr:uid="{00000000-0005-0000-0000-000021430000}"/>
    <cellStyle name="Input Cell 3 4 2 45" xfId="21955" xr:uid="{00000000-0005-0000-0000-000022430000}"/>
    <cellStyle name="Input Cell 3 4 2 45 2" xfId="21956" xr:uid="{00000000-0005-0000-0000-000023430000}"/>
    <cellStyle name="Input Cell 3 4 2 45 3" xfId="21957" xr:uid="{00000000-0005-0000-0000-000024430000}"/>
    <cellStyle name="Input Cell 3 4 2 45 4" xfId="21958" xr:uid="{00000000-0005-0000-0000-000025430000}"/>
    <cellStyle name="Input Cell 3 4 2 46" xfId="21959" xr:uid="{00000000-0005-0000-0000-000026430000}"/>
    <cellStyle name="Input Cell 3 4 2 46 2" xfId="21960" xr:uid="{00000000-0005-0000-0000-000027430000}"/>
    <cellStyle name="Input Cell 3 4 2 46 3" xfId="21961" xr:uid="{00000000-0005-0000-0000-000028430000}"/>
    <cellStyle name="Input Cell 3 4 2 46 4" xfId="21962" xr:uid="{00000000-0005-0000-0000-000029430000}"/>
    <cellStyle name="Input Cell 3 4 2 47" xfId="21963" xr:uid="{00000000-0005-0000-0000-00002A430000}"/>
    <cellStyle name="Input Cell 3 4 2 48" xfId="21964" xr:uid="{00000000-0005-0000-0000-00002B430000}"/>
    <cellStyle name="Input Cell 3 4 2 5" xfId="2505" xr:uid="{00000000-0005-0000-0000-00002C430000}"/>
    <cellStyle name="Input Cell 3 4 2 5 2" xfId="21965" xr:uid="{00000000-0005-0000-0000-00002D430000}"/>
    <cellStyle name="Input Cell 3 4 2 5 2 2" xfId="21966" xr:uid="{00000000-0005-0000-0000-00002E430000}"/>
    <cellStyle name="Input Cell 3 4 2 5 2 3" xfId="21967" xr:uid="{00000000-0005-0000-0000-00002F430000}"/>
    <cellStyle name="Input Cell 3 4 2 5 2 4" xfId="21968" xr:uid="{00000000-0005-0000-0000-000030430000}"/>
    <cellStyle name="Input Cell 3 4 2 5 3" xfId="21969" xr:uid="{00000000-0005-0000-0000-000031430000}"/>
    <cellStyle name="Input Cell 3 4 2 5 4" xfId="21970" xr:uid="{00000000-0005-0000-0000-000032430000}"/>
    <cellStyle name="Input Cell 3 4 2 5 5" xfId="21971" xr:uid="{00000000-0005-0000-0000-000033430000}"/>
    <cellStyle name="Input Cell 3 4 2 6" xfId="2506" xr:uid="{00000000-0005-0000-0000-000034430000}"/>
    <cellStyle name="Input Cell 3 4 2 6 2" xfId="21972" xr:uid="{00000000-0005-0000-0000-000035430000}"/>
    <cellStyle name="Input Cell 3 4 2 6 2 2" xfId="21973" xr:uid="{00000000-0005-0000-0000-000036430000}"/>
    <cellStyle name="Input Cell 3 4 2 6 2 3" xfId="21974" xr:uid="{00000000-0005-0000-0000-000037430000}"/>
    <cellStyle name="Input Cell 3 4 2 6 2 4" xfId="21975" xr:uid="{00000000-0005-0000-0000-000038430000}"/>
    <cellStyle name="Input Cell 3 4 2 6 3" xfId="21976" xr:uid="{00000000-0005-0000-0000-000039430000}"/>
    <cellStyle name="Input Cell 3 4 2 6 4" xfId="21977" xr:uid="{00000000-0005-0000-0000-00003A430000}"/>
    <cellStyle name="Input Cell 3 4 2 6 5" xfId="21978" xr:uid="{00000000-0005-0000-0000-00003B430000}"/>
    <cellStyle name="Input Cell 3 4 2 7" xfId="2507" xr:uid="{00000000-0005-0000-0000-00003C430000}"/>
    <cellStyle name="Input Cell 3 4 2 7 2" xfId="21979" xr:uid="{00000000-0005-0000-0000-00003D430000}"/>
    <cellStyle name="Input Cell 3 4 2 7 2 2" xfId="21980" xr:uid="{00000000-0005-0000-0000-00003E430000}"/>
    <cellStyle name="Input Cell 3 4 2 7 2 3" xfId="21981" xr:uid="{00000000-0005-0000-0000-00003F430000}"/>
    <cellStyle name="Input Cell 3 4 2 7 2 4" xfId="21982" xr:uid="{00000000-0005-0000-0000-000040430000}"/>
    <cellStyle name="Input Cell 3 4 2 7 3" xfId="21983" xr:uid="{00000000-0005-0000-0000-000041430000}"/>
    <cellStyle name="Input Cell 3 4 2 7 4" xfId="21984" xr:uid="{00000000-0005-0000-0000-000042430000}"/>
    <cellStyle name="Input Cell 3 4 2 7 5" xfId="21985" xr:uid="{00000000-0005-0000-0000-000043430000}"/>
    <cellStyle name="Input Cell 3 4 2 8" xfId="2508" xr:uid="{00000000-0005-0000-0000-000044430000}"/>
    <cellStyle name="Input Cell 3 4 2 8 2" xfId="21986" xr:uid="{00000000-0005-0000-0000-000045430000}"/>
    <cellStyle name="Input Cell 3 4 2 8 2 2" xfId="21987" xr:uid="{00000000-0005-0000-0000-000046430000}"/>
    <cellStyle name="Input Cell 3 4 2 8 2 3" xfId="21988" xr:uid="{00000000-0005-0000-0000-000047430000}"/>
    <cellStyle name="Input Cell 3 4 2 8 2 4" xfId="21989" xr:uid="{00000000-0005-0000-0000-000048430000}"/>
    <cellStyle name="Input Cell 3 4 2 8 3" xfId="21990" xr:uid="{00000000-0005-0000-0000-000049430000}"/>
    <cellStyle name="Input Cell 3 4 2 8 4" xfId="21991" xr:uid="{00000000-0005-0000-0000-00004A430000}"/>
    <cellStyle name="Input Cell 3 4 2 8 5" xfId="21992" xr:uid="{00000000-0005-0000-0000-00004B430000}"/>
    <cellStyle name="Input Cell 3 4 2 9" xfId="2509" xr:uid="{00000000-0005-0000-0000-00004C430000}"/>
    <cellStyle name="Input Cell 3 4 2 9 2" xfId="21993" xr:uid="{00000000-0005-0000-0000-00004D430000}"/>
    <cellStyle name="Input Cell 3 4 2 9 2 2" xfId="21994" xr:uid="{00000000-0005-0000-0000-00004E430000}"/>
    <cellStyle name="Input Cell 3 4 2 9 2 3" xfId="21995" xr:uid="{00000000-0005-0000-0000-00004F430000}"/>
    <cellStyle name="Input Cell 3 4 2 9 2 4" xfId="21996" xr:uid="{00000000-0005-0000-0000-000050430000}"/>
    <cellStyle name="Input Cell 3 4 2 9 3" xfId="21997" xr:uid="{00000000-0005-0000-0000-000051430000}"/>
    <cellStyle name="Input Cell 3 4 2 9 4" xfId="21998" xr:uid="{00000000-0005-0000-0000-000052430000}"/>
    <cellStyle name="Input Cell 3 4 2 9 5" xfId="21999" xr:uid="{00000000-0005-0000-0000-000053430000}"/>
    <cellStyle name="Input Cell 3 4 20" xfId="2510" xr:uid="{00000000-0005-0000-0000-000054430000}"/>
    <cellStyle name="Input Cell 3 4 20 2" xfId="22000" xr:uid="{00000000-0005-0000-0000-000055430000}"/>
    <cellStyle name="Input Cell 3 4 20 2 2" xfId="22001" xr:uid="{00000000-0005-0000-0000-000056430000}"/>
    <cellStyle name="Input Cell 3 4 20 2 3" xfId="22002" xr:uid="{00000000-0005-0000-0000-000057430000}"/>
    <cellStyle name="Input Cell 3 4 20 2 4" xfId="22003" xr:uid="{00000000-0005-0000-0000-000058430000}"/>
    <cellStyle name="Input Cell 3 4 20 3" xfId="22004" xr:uid="{00000000-0005-0000-0000-000059430000}"/>
    <cellStyle name="Input Cell 3 4 20 4" xfId="22005" xr:uid="{00000000-0005-0000-0000-00005A430000}"/>
    <cellStyle name="Input Cell 3 4 20 5" xfId="22006" xr:uid="{00000000-0005-0000-0000-00005B430000}"/>
    <cellStyle name="Input Cell 3 4 21" xfId="2511" xr:uid="{00000000-0005-0000-0000-00005C430000}"/>
    <cellStyle name="Input Cell 3 4 21 2" xfId="22007" xr:uid="{00000000-0005-0000-0000-00005D430000}"/>
    <cellStyle name="Input Cell 3 4 21 2 2" xfId="22008" xr:uid="{00000000-0005-0000-0000-00005E430000}"/>
    <cellStyle name="Input Cell 3 4 21 2 3" xfId="22009" xr:uid="{00000000-0005-0000-0000-00005F430000}"/>
    <cellStyle name="Input Cell 3 4 21 2 4" xfId="22010" xr:uid="{00000000-0005-0000-0000-000060430000}"/>
    <cellStyle name="Input Cell 3 4 21 3" xfId="22011" xr:uid="{00000000-0005-0000-0000-000061430000}"/>
    <cellStyle name="Input Cell 3 4 21 4" xfId="22012" xr:uid="{00000000-0005-0000-0000-000062430000}"/>
    <cellStyle name="Input Cell 3 4 21 5" xfId="22013" xr:uid="{00000000-0005-0000-0000-000063430000}"/>
    <cellStyle name="Input Cell 3 4 22" xfId="2512" xr:uid="{00000000-0005-0000-0000-000064430000}"/>
    <cellStyle name="Input Cell 3 4 22 2" xfId="22014" xr:uid="{00000000-0005-0000-0000-000065430000}"/>
    <cellStyle name="Input Cell 3 4 22 2 2" xfId="22015" xr:uid="{00000000-0005-0000-0000-000066430000}"/>
    <cellStyle name="Input Cell 3 4 22 2 3" xfId="22016" xr:uid="{00000000-0005-0000-0000-000067430000}"/>
    <cellStyle name="Input Cell 3 4 22 2 4" xfId="22017" xr:uid="{00000000-0005-0000-0000-000068430000}"/>
    <cellStyle name="Input Cell 3 4 22 3" xfId="22018" xr:uid="{00000000-0005-0000-0000-000069430000}"/>
    <cellStyle name="Input Cell 3 4 22 4" xfId="22019" xr:uid="{00000000-0005-0000-0000-00006A430000}"/>
    <cellStyle name="Input Cell 3 4 22 5" xfId="22020" xr:uid="{00000000-0005-0000-0000-00006B430000}"/>
    <cellStyle name="Input Cell 3 4 23" xfId="2513" xr:uid="{00000000-0005-0000-0000-00006C430000}"/>
    <cellStyle name="Input Cell 3 4 23 2" xfId="22021" xr:uid="{00000000-0005-0000-0000-00006D430000}"/>
    <cellStyle name="Input Cell 3 4 23 2 2" xfId="22022" xr:uid="{00000000-0005-0000-0000-00006E430000}"/>
    <cellStyle name="Input Cell 3 4 23 2 3" xfId="22023" xr:uid="{00000000-0005-0000-0000-00006F430000}"/>
    <cellStyle name="Input Cell 3 4 23 2 4" xfId="22024" xr:uid="{00000000-0005-0000-0000-000070430000}"/>
    <cellStyle name="Input Cell 3 4 23 3" xfId="22025" xr:uid="{00000000-0005-0000-0000-000071430000}"/>
    <cellStyle name="Input Cell 3 4 23 4" xfId="22026" xr:uid="{00000000-0005-0000-0000-000072430000}"/>
    <cellStyle name="Input Cell 3 4 23 5" xfId="22027" xr:uid="{00000000-0005-0000-0000-000073430000}"/>
    <cellStyle name="Input Cell 3 4 24" xfId="2514" xr:uid="{00000000-0005-0000-0000-000074430000}"/>
    <cellStyle name="Input Cell 3 4 24 2" xfId="22028" xr:uid="{00000000-0005-0000-0000-000075430000}"/>
    <cellStyle name="Input Cell 3 4 24 2 2" xfId="22029" xr:uid="{00000000-0005-0000-0000-000076430000}"/>
    <cellStyle name="Input Cell 3 4 24 2 3" xfId="22030" xr:uid="{00000000-0005-0000-0000-000077430000}"/>
    <cellStyle name="Input Cell 3 4 24 2 4" xfId="22031" xr:uid="{00000000-0005-0000-0000-000078430000}"/>
    <cellStyle name="Input Cell 3 4 24 3" xfId="22032" xr:uid="{00000000-0005-0000-0000-000079430000}"/>
    <cellStyle name="Input Cell 3 4 24 4" xfId="22033" xr:uid="{00000000-0005-0000-0000-00007A430000}"/>
    <cellStyle name="Input Cell 3 4 24 5" xfId="22034" xr:uid="{00000000-0005-0000-0000-00007B430000}"/>
    <cellStyle name="Input Cell 3 4 25" xfId="2515" xr:uid="{00000000-0005-0000-0000-00007C430000}"/>
    <cellStyle name="Input Cell 3 4 25 2" xfId="22035" xr:uid="{00000000-0005-0000-0000-00007D430000}"/>
    <cellStyle name="Input Cell 3 4 25 2 2" xfId="22036" xr:uid="{00000000-0005-0000-0000-00007E430000}"/>
    <cellStyle name="Input Cell 3 4 25 2 3" xfId="22037" xr:uid="{00000000-0005-0000-0000-00007F430000}"/>
    <cellStyle name="Input Cell 3 4 25 2 4" xfId="22038" xr:uid="{00000000-0005-0000-0000-000080430000}"/>
    <cellStyle name="Input Cell 3 4 25 3" xfId="22039" xr:uid="{00000000-0005-0000-0000-000081430000}"/>
    <cellStyle name="Input Cell 3 4 25 4" xfId="22040" xr:uid="{00000000-0005-0000-0000-000082430000}"/>
    <cellStyle name="Input Cell 3 4 25 5" xfId="22041" xr:uid="{00000000-0005-0000-0000-000083430000}"/>
    <cellStyle name="Input Cell 3 4 26" xfId="2516" xr:uid="{00000000-0005-0000-0000-000084430000}"/>
    <cellStyle name="Input Cell 3 4 26 2" xfId="22042" xr:uid="{00000000-0005-0000-0000-000085430000}"/>
    <cellStyle name="Input Cell 3 4 26 2 2" xfId="22043" xr:uid="{00000000-0005-0000-0000-000086430000}"/>
    <cellStyle name="Input Cell 3 4 26 2 3" xfId="22044" xr:uid="{00000000-0005-0000-0000-000087430000}"/>
    <cellStyle name="Input Cell 3 4 26 2 4" xfId="22045" xr:uid="{00000000-0005-0000-0000-000088430000}"/>
    <cellStyle name="Input Cell 3 4 26 3" xfId="22046" xr:uid="{00000000-0005-0000-0000-000089430000}"/>
    <cellStyle name="Input Cell 3 4 26 4" xfId="22047" xr:uid="{00000000-0005-0000-0000-00008A430000}"/>
    <cellStyle name="Input Cell 3 4 26 5" xfId="22048" xr:uid="{00000000-0005-0000-0000-00008B430000}"/>
    <cellStyle name="Input Cell 3 4 27" xfId="2517" xr:uid="{00000000-0005-0000-0000-00008C430000}"/>
    <cellStyle name="Input Cell 3 4 27 2" xfId="22049" xr:uid="{00000000-0005-0000-0000-00008D430000}"/>
    <cellStyle name="Input Cell 3 4 27 2 2" xfId="22050" xr:uid="{00000000-0005-0000-0000-00008E430000}"/>
    <cellStyle name="Input Cell 3 4 27 2 3" xfId="22051" xr:uid="{00000000-0005-0000-0000-00008F430000}"/>
    <cellStyle name="Input Cell 3 4 27 2 4" xfId="22052" xr:uid="{00000000-0005-0000-0000-000090430000}"/>
    <cellStyle name="Input Cell 3 4 27 3" xfId="22053" xr:uid="{00000000-0005-0000-0000-000091430000}"/>
    <cellStyle name="Input Cell 3 4 27 4" xfId="22054" xr:uid="{00000000-0005-0000-0000-000092430000}"/>
    <cellStyle name="Input Cell 3 4 27 5" xfId="22055" xr:uid="{00000000-0005-0000-0000-000093430000}"/>
    <cellStyle name="Input Cell 3 4 28" xfId="2518" xr:uid="{00000000-0005-0000-0000-000094430000}"/>
    <cellStyle name="Input Cell 3 4 28 2" xfId="22056" xr:uid="{00000000-0005-0000-0000-000095430000}"/>
    <cellStyle name="Input Cell 3 4 28 2 2" xfId="22057" xr:uid="{00000000-0005-0000-0000-000096430000}"/>
    <cellStyle name="Input Cell 3 4 28 2 3" xfId="22058" xr:uid="{00000000-0005-0000-0000-000097430000}"/>
    <cellStyle name="Input Cell 3 4 28 2 4" xfId="22059" xr:uid="{00000000-0005-0000-0000-000098430000}"/>
    <cellStyle name="Input Cell 3 4 28 3" xfId="22060" xr:uid="{00000000-0005-0000-0000-000099430000}"/>
    <cellStyle name="Input Cell 3 4 28 4" xfId="22061" xr:uid="{00000000-0005-0000-0000-00009A430000}"/>
    <cellStyle name="Input Cell 3 4 28 5" xfId="22062" xr:uid="{00000000-0005-0000-0000-00009B430000}"/>
    <cellStyle name="Input Cell 3 4 29" xfId="2519" xr:uid="{00000000-0005-0000-0000-00009C430000}"/>
    <cellStyle name="Input Cell 3 4 29 2" xfId="22063" xr:uid="{00000000-0005-0000-0000-00009D430000}"/>
    <cellStyle name="Input Cell 3 4 29 2 2" xfId="22064" xr:uid="{00000000-0005-0000-0000-00009E430000}"/>
    <cellStyle name="Input Cell 3 4 29 2 3" xfId="22065" xr:uid="{00000000-0005-0000-0000-00009F430000}"/>
    <cellStyle name="Input Cell 3 4 29 2 4" xfId="22066" xr:uid="{00000000-0005-0000-0000-0000A0430000}"/>
    <cellStyle name="Input Cell 3 4 29 3" xfId="22067" xr:uid="{00000000-0005-0000-0000-0000A1430000}"/>
    <cellStyle name="Input Cell 3 4 29 4" xfId="22068" xr:uid="{00000000-0005-0000-0000-0000A2430000}"/>
    <cellStyle name="Input Cell 3 4 29 5" xfId="22069" xr:uid="{00000000-0005-0000-0000-0000A3430000}"/>
    <cellStyle name="Input Cell 3 4 3" xfId="2520" xr:uid="{00000000-0005-0000-0000-0000A4430000}"/>
    <cellStyle name="Input Cell 3 4 3 2" xfId="22070" xr:uid="{00000000-0005-0000-0000-0000A5430000}"/>
    <cellStyle name="Input Cell 3 4 3 2 2" xfId="22071" xr:uid="{00000000-0005-0000-0000-0000A6430000}"/>
    <cellStyle name="Input Cell 3 4 3 2 3" xfId="22072" xr:uid="{00000000-0005-0000-0000-0000A7430000}"/>
    <cellStyle name="Input Cell 3 4 3 2 4" xfId="22073" xr:uid="{00000000-0005-0000-0000-0000A8430000}"/>
    <cellStyle name="Input Cell 3 4 3 3" xfId="22074" xr:uid="{00000000-0005-0000-0000-0000A9430000}"/>
    <cellStyle name="Input Cell 3 4 3 4" xfId="22075" xr:uid="{00000000-0005-0000-0000-0000AA430000}"/>
    <cellStyle name="Input Cell 3 4 3 5" xfId="22076" xr:uid="{00000000-0005-0000-0000-0000AB430000}"/>
    <cellStyle name="Input Cell 3 4 30" xfId="2521" xr:uid="{00000000-0005-0000-0000-0000AC430000}"/>
    <cellStyle name="Input Cell 3 4 30 2" xfId="22077" xr:uid="{00000000-0005-0000-0000-0000AD430000}"/>
    <cellStyle name="Input Cell 3 4 30 2 2" xfId="22078" xr:uid="{00000000-0005-0000-0000-0000AE430000}"/>
    <cellStyle name="Input Cell 3 4 30 2 3" xfId="22079" xr:uid="{00000000-0005-0000-0000-0000AF430000}"/>
    <cellStyle name="Input Cell 3 4 30 2 4" xfId="22080" xr:uid="{00000000-0005-0000-0000-0000B0430000}"/>
    <cellStyle name="Input Cell 3 4 30 3" xfId="22081" xr:uid="{00000000-0005-0000-0000-0000B1430000}"/>
    <cellStyle name="Input Cell 3 4 30 4" xfId="22082" xr:uid="{00000000-0005-0000-0000-0000B2430000}"/>
    <cellStyle name="Input Cell 3 4 30 5" xfId="22083" xr:uid="{00000000-0005-0000-0000-0000B3430000}"/>
    <cellStyle name="Input Cell 3 4 31" xfId="2522" xr:uid="{00000000-0005-0000-0000-0000B4430000}"/>
    <cellStyle name="Input Cell 3 4 31 2" xfId="22084" xr:uid="{00000000-0005-0000-0000-0000B5430000}"/>
    <cellStyle name="Input Cell 3 4 31 2 2" xfId="22085" xr:uid="{00000000-0005-0000-0000-0000B6430000}"/>
    <cellStyle name="Input Cell 3 4 31 2 3" xfId="22086" xr:uid="{00000000-0005-0000-0000-0000B7430000}"/>
    <cellStyle name="Input Cell 3 4 31 2 4" xfId="22087" xr:uid="{00000000-0005-0000-0000-0000B8430000}"/>
    <cellStyle name="Input Cell 3 4 31 3" xfId="22088" xr:uid="{00000000-0005-0000-0000-0000B9430000}"/>
    <cellStyle name="Input Cell 3 4 31 4" xfId="22089" xr:uid="{00000000-0005-0000-0000-0000BA430000}"/>
    <cellStyle name="Input Cell 3 4 31 5" xfId="22090" xr:uid="{00000000-0005-0000-0000-0000BB430000}"/>
    <cellStyle name="Input Cell 3 4 32" xfId="2523" xr:uid="{00000000-0005-0000-0000-0000BC430000}"/>
    <cellStyle name="Input Cell 3 4 32 2" xfId="22091" xr:uid="{00000000-0005-0000-0000-0000BD430000}"/>
    <cellStyle name="Input Cell 3 4 32 2 2" xfId="22092" xr:uid="{00000000-0005-0000-0000-0000BE430000}"/>
    <cellStyle name="Input Cell 3 4 32 2 3" xfId="22093" xr:uid="{00000000-0005-0000-0000-0000BF430000}"/>
    <cellStyle name="Input Cell 3 4 32 2 4" xfId="22094" xr:uid="{00000000-0005-0000-0000-0000C0430000}"/>
    <cellStyle name="Input Cell 3 4 32 3" xfId="22095" xr:uid="{00000000-0005-0000-0000-0000C1430000}"/>
    <cellStyle name="Input Cell 3 4 32 4" xfId="22096" xr:uid="{00000000-0005-0000-0000-0000C2430000}"/>
    <cellStyle name="Input Cell 3 4 32 5" xfId="22097" xr:uid="{00000000-0005-0000-0000-0000C3430000}"/>
    <cellStyle name="Input Cell 3 4 33" xfId="2524" xr:uid="{00000000-0005-0000-0000-0000C4430000}"/>
    <cellStyle name="Input Cell 3 4 33 2" xfId="22098" xr:uid="{00000000-0005-0000-0000-0000C5430000}"/>
    <cellStyle name="Input Cell 3 4 33 2 2" xfId="22099" xr:uid="{00000000-0005-0000-0000-0000C6430000}"/>
    <cellStyle name="Input Cell 3 4 33 2 3" xfId="22100" xr:uid="{00000000-0005-0000-0000-0000C7430000}"/>
    <cellStyle name="Input Cell 3 4 33 2 4" xfId="22101" xr:uid="{00000000-0005-0000-0000-0000C8430000}"/>
    <cellStyle name="Input Cell 3 4 33 3" xfId="22102" xr:uid="{00000000-0005-0000-0000-0000C9430000}"/>
    <cellStyle name="Input Cell 3 4 33 4" xfId="22103" xr:uid="{00000000-0005-0000-0000-0000CA430000}"/>
    <cellStyle name="Input Cell 3 4 33 5" xfId="22104" xr:uid="{00000000-0005-0000-0000-0000CB430000}"/>
    <cellStyle name="Input Cell 3 4 34" xfId="2525" xr:uid="{00000000-0005-0000-0000-0000CC430000}"/>
    <cellStyle name="Input Cell 3 4 34 2" xfId="22105" xr:uid="{00000000-0005-0000-0000-0000CD430000}"/>
    <cellStyle name="Input Cell 3 4 34 2 2" xfId="22106" xr:uid="{00000000-0005-0000-0000-0000CE430000}"/>
    <cellStyle name="Input Cell 3 4 34 2 3" xfId="22107" xr:uid="{00000000-0005-0000-0000-0000CF430000}"/>
    <cellStyle name="Input Cell 3 4 34 2 4" xfId="22108" xr:uid="{00000000-0005-0000-0000-0000D0430000}"/>
    <cellStyle name="Input Cell 3 4 34 3" xfId="22109" xr:uid="{00000000-0005-0000-0000-0000D1430000}"/>
    <cellStyle name="Input Cell 3 4 34 4" xfId="22110" xr:uid="{00000000-0005-0000-0000-0000D2430000}"/>
    <cellStyle name="Input Cell 3 4 34 5" xfId="22111" xr:uid="{00000000-0005-0000-0000-0000D3430000}"/>
    <cellStyle name="Input Cell 3 4 35" xfId="2526" xr:uid="{00000000-0005-0000-0000-0000D4430000}"/>
    <cellStyle name="Input Cell 3 4 35 2" xfId="22112" xr:uid="{00000000-0005-0000-0000-0000D5430000}"/>
    <cellStyle name="Input Cell 3 4 35 2 2" xfId="22113" xr:uid="{00000000-0005-0000-0000-0000D6430000}"/>
    <cellStyle name="Input Cell 3 4 35 2 3" xfId="22114" xr:uid="{00000000-0005-0000-0000-0000D7430000}"/>
    <cellStyle name="Input Cell 3 4 35 2 4" xfId="22115" xr:uid="{00000000-0005-0000-0000-0000D8430000}"/>
    <cellStyle name="Input Cell 3 4 35 3" xfId="22116" xr:uid="{00000000-0005-0000-0000-0000D9430000}"/>
    <cellStyle name="Input Cell 3 4 35 4" xfId="22117" xr:uid="{00000000-0005-0000-0000-0000DA430000}"/>
    <cellStyle name="Input Cell 3 4 35 5" xfId="22118" xr:uid="{00000000-0005-0000-0000-0000DB430000}"/>
    <cellStyle name="Input Cell 3 4 36" xfId="2527" xr:uid="{00000000-0005-0000-0000-0000DC430000}"/>
    <cellStyle name="Input Cell 3 4 36 2" xfId="22119" xr:uid="{00000000-0005-0000-0000-0000DD430000}"/>
    <cellStyle name="Input Cell 3 4 36 2 2" xfId="22120" xr:uid="{00000000-0005-0000-0000-0000DE430000}"/>
    <cellStyle name="Input Cell 3 4 36 2 3" xfId="22121" xr:uid="{00000000-0005-0000-0000-0000DF430000}"/>
    <cellStyle name="Input Cell 3 4 36 2 4" xfId="22122" xr:uid="{00000000-0005-0000-0000-0000E0430000}"/>
    <cellStyle name="Input Cell 3 4 36 3" xfId="22123" xr:uid="{00000000-0005-0000-0000-0000E1430000}"/>
    <cellStyle name="Input Cell 3 4 36 4" xfId="22124" xr:uid="{00000000-0005-0000-0000-0000E2430000}"/>
    <cellStyle name="Input Cell 3 4 36 5" xfId="22125" xr:uid="{00000000-0005-0000-0000-0000E3430000}"/>
    <cellStyle name="Input Cell 3 4 37" xfId="2528" xr:uid="{00000000-0005-0000-0000-0000E4430000}"/>
    <cellStyle name="Input Cell 3 4 37 2" xfId="22126" xr:uid="{00000000-0005-0000-0000-0000E5430000}"/>
    <cellStyle name="Input Cell 3 4 37 2 2" xfId="22127" xr:uid="{00000000-0005-0000-0000-0000E6430000}"/>
    <cellStyle name="Input Cell 3 4 37 2 3" xfId="22128" xr:uid="{00000000-0005-0000-0000-0000E7430000}"/>
    <cellStyle name="Input Cell 3 4 37 2 4" xfId="22129" xr:uid="{00000000-0005-0000-0000-0000E8430000}"/>
    <cellStyle name="Input Cell 3 4 37 3" xfId="22130" xr:uid="{00000000-0005-0000-0000-0000E9430000}"/>
    <cellStyle name="Input Cell 3 4 37 4" xfId="22131" xr:uid="{00000000-0005-0000-0000-0000EA430000}"/>
    <cellStyle name="Input Cell 3 4 37 5" xfId="22132" xr:uid="{00000000-0005-0000-0000-0000EB430000}"/>
    <cellStyle name="Input Cell 3 4 38" xfId="2529" xr:uid="{00000000-0005-0000-0000-0000EC430000}"/>
    <cellStyle name="Input Cell 3 4 38 2" xfId="22133" xr:uid="{00000000-0005-0000-0000-0000ED430000}"/>
    <cellStyle name="Input Cell 3 4 38 2 2" xfId="22134" xr:uid="{00000000-0005-0000-0000-0000EE430000}"/>
    <cellStyle name="Input Cell 3 4 38 2 3" xfId="22135" xr:uid="{00000000-0005-0000-0000-0000EF430000}"/>
    <cellStyle name="Input Cell 3 4 38 2 4" xfId="22136" xr:uid="{00000000-0005-0000-0000-0000F0430000}"/>
    <cellStyle name="Input Cell 3 4 38 3" xfId="22137" xr:uid="{00000000-0005-0000-0000-0000F1430000}"/>
    <cellStyle name="Input Cell 3 4 38 4" xfId="22138" xr:uid="{00000000-0005-0000-0000-0000F2430000}"/>
    <cellStyle name="Input Cell 3 4 38 5" xfId="22139" xr:uid="{00000000-0005-0000-0000-0000F3430000}"/>
    <cellStyle name="Input Cell 3 4 39" xfId="2530" xr:uid="{00000000-0005-0000-0000-0000F4430000}"/>
    <cellStyle name="Input Cell 3 4 39 2" xfId="22140" xr:uid="{00000000-0005-0000-0000-0000F5430000}"/>
    <cellStyle name="Input Cell 3 4 39 2 2" xfId="22141" xr:uid="{00000000-0005-0000-0000-0000F6430000}"/>
    <cellStyle name="Input Cell 3 4 39 2 3" xfId="22142" xr:uid="{00000000-0005-0000-0000-0000F7430000}"/>
    <cellStyle name="Input Cell 3 4 39 2 4" xfId="22143" xr:uid="{00000000-0005-0000-0000-0000F8430000}"/>
    <cellStyle name="Input Cell 3 4 39 3" xfId="22144" xr:uid="{00000000-0005-0000-0000-0000F9430000}"/>
    <cellStyle name="Input Cell 3 4 39 4" xfId="22145" xr:uid="{00000000-0005-0000-0000-0000FA430000}"/>
    <cellStyle name="Input Cell 3 4 39 5" xfId="22146" xr:uid="{00000000-0005-0000-0000-0000FB430000}"/>
    <cellStyle name="Input Cell 3 4 4" xfId="2531" xr:uid="{00000000-0005-0000-0000-0000FC430000}"/>
    <cellStyle name="Input Cell 3 4 4 2" xfId="22147" xr:uid="{00000000-0005-0000-0000-0000FD430000}"/>
    <cellStyle name="Input Cell 3 4 4 2 2" xfId="22148" xr:uid="{00000000-0005-0000-0000-0000FE430000}"/>
    <cellStyle name="Input Cell 3 4 4 2 3" xfId="22149" xr:uid="{00000000-0005-0000-0000-0000FF430000}"/>
    <cellStyle name="Input Cell 3 4 4 2 4" xfId="22150" xr:uid="{00000000-0005-0000-0000-000000440000}"/>
    <cellStyle name="Input Cell 3 4 4 3" xfId="22151" xr:uid="{00000000-0005-0000-0000-000001440000}"/>
    <cellStyle name="Input Cell 3 4 4 4" xfId="22152" xr:uid="{00000000-0005-0000-0000-000002440000}"/>
    <cellStyle name="Input Cell 3 4 4 5" xfId="22153" xr:uid="{00000000-0005-0000-0000-000003440000}"/>
    <cellStyle name="Input Cell 3 4 40" xfId="2532" xr:uid="{00000000-0005-0000-0000-000004440000}"/>
    <cellStyle name="Input Cell 3 4 40 2" xfId="22154" xr:uid="{00000000-0005-0000-0000-000005440000}"/>
    <cellStyle name="Input Cell 3 4 40 2 2" xfId="22155" xr:uid="{00000000-0005-0000-0000-000006440000}"/>
    <cellStyle name="Input Cell 3 4 40 2 3" xfId="22156" xr:uid="{00000000-0005-0000-0000-000007440000}"/>
    <cellStyle name="Input Cell 3 4 40 2 4" xfId="22157" xr:uid="{00000000-0005-0000-0000-000008440000}"/>
    <cellStyle name="Input Cell 3 4 40 3" xfId="22158" xr:uid="{00000000-0005-0000-0000-000009440000}"/>
    <cellStyle name="Input Cell 3 4 40 4" xfId="22159" xr:uid="{00000000-0005-0000-0000-00000A440000}"/>
    <cellStyle name="Input Cell 3 4 40 5" xfId="22160" xr:uid="{00000000-0005-0000-0000-00000B440000}"/>
    <cellStyle name="Input Cell 3 4 41" xfId="2533" xr:uid="{00000000-0005-0000-0000-00000C440000}"/>
    <cellStyle name="Input Cell 3 4 41 2" xfId="22161" xr:uid="{00000000-0005-0000-0000-00000D440000}"/>
    <cellStyle name="Input Cell 3 4 41 2 2" xfId="22162" xr:uid="{00000000-0005-0000-0000-00000E440000}"/>
    <cellStyle name="Input Cell 3 4 41 2 3" xfId="22163" xr:uid="{00000000-0005-0000-0000-00000F440000}"/>
    <cellStyle name="Input Cell 3 4 41 2 4" xfId="22164" xr:uid="{00000000-0005-0000-0000-000010440000}"/>
    <cellStyle name="Input Cell 3 4 41 3" xfId="22165" xr:uid="{00000000-0005-0000-0000-000011440000}"/>
    <cellStyle name="Input Cell 3 4 41 4" xfId="22166" xr:uid="{00000000-0005-0000-0000-000012440000}"/>
    <cellStyle name="Input Cell 3 4 41 5" xfId="22167" xr:uid="{00000000-0005-0000-0000-000013440000}"/>
    <cellStyle name="Input Cell 3 4 42" xfId="2534" xr:uid="{00000000-0005-0000-0000-000014440000}"/>
    <cellStyle name="Input Cell 3 4 42 2" xfId="22168" xr:uid="{00000000-0005-0000-0000-000015440000}"/>
    <cellStyle name="Input Cell 3 4 42 2 2" xfId="22169" xr:uid="{00000000-0005-0000-0000-000016440000}"/>
    <cellStyle name="Input Cell 3 4 42 2 3" xfId="22170" xr:uid="{00000000-0005-0000-0000-000017440000}"/>
    <cellStyle name="Input Cell 3 4 42 2 4" xfId="22171" xr:uid="{00000000-0005-0000-0000-000018440000}"/>
    <cellStyle name="Input Cell 3 4 42 3" xfId="22172" xr:uid="{00000000-0005-0000-0000-000019440000}"/>
    <cellStyle name="Input Cell 3 4 42 4" xfId="22173" xr:uid="{00000000-0005-0000-0000-00001A440000}"/>
    <cellStyle name="Input Cell 3 4 42 5" xfId="22174" xr:uid="{00000000-0005-0000-0000-00001B440000}"/>
    <cellStyle name="Input Cell 3 4 43" xfId="2535" xr:uid="{00000000-0005-0000-0000-00001C440000}"/>
    <cellStyle name="Input Cell 3 4 43 2" xfId="22175" xr:uid="{00000000-0005-0000-0000-00001D440000}"/>
    <cellStyle name="Input Cell 3 4 43 2 2" xfId="22176" xr:uid="{00000000-0005-0000-0000-00001E440000}"/>
    <cellStyle name="Input Cell 3 4 43 2 3" xfId="22177" xr:uid="{00000000-0005-0000-0000-00001F440000}"/>
    <cellStyle name="Input Cell 3 4 43 2 4" xfId="22178" xr:uid="{00000000-0005-0000-0000-000020440000}"/>
    <cellStyle name="Input Cell 3 4 43 3" xfId="22179" xr:uid="{00000000-0005-0000-0000-000021440000}"/>
    <cellStyle name="Input Cell 3 4 43 4" xfId="22180" xr:uid="{00000000-0005-0000-0000-000022440000}"/>
    <cellStyle name="Input Cell 3 4 43 5" xfId="22181" xr:uid="{00000000-0005-0000-0000-000023440000}"/>
    <cellStyle name="Input Cell 3 4 44" xfId="2536" xr:uid="{00000000-0005-0000-0000-000024440000}"/>
    <cellStyle name="Input Cell 3 4 44 2" xfId="22182" xr:uid="{00000000-0005-0000-0000-000025440000}"/>
    <cellStyle name="Input Cell 3 4 44 2 2" xfId="22183" xr:uid="{00000000-0005-0000-0000-000026440000}"/>
    <cellStyle name="Input Cell 3 4 44 2 3" xfId="22184" xr:uid="{00000000-0005-0000-0000-000027440000}"/>
    <cellStyle name="Input Cell 3 4 44 2 4" xfId="22185" xr:uid="{00000000-0005-0000-0000-000028440000}"/>
    <cellStyle name="Input Cell 3 4 44 3" xfId="22186" xr:uid="{00000000-0005-0000-0000-000029440000}"/>
    <cellStyle name="Input Cell 3 4 44 4" xfId="22187" xr:uid="{00000000-0005-0000-0000-00002A440000}"/>
    <cellStyle name="Input Cell 3 4 44 5" xfId="22188" xr:uid="{00000000-0005-0000-0000-00002B440000}"/>
    <cellStyle name="Input Cell 3 4 45" xfId="2537" xr:uid="{00000000-0005-0000-0000-00002C440000}"/>
    <cellStyle name="Input Cell 3 4 45 2" xfId="22189" xr:uid="{00000000-0005-0000-0000-00002D440000}"/>
    <cellStyle name="Input Cell 3 4 45 2 2" xfId="22190" xr:uid="{00000000-0005-0000-0000-00002E440000}"/>
    <cellStyle name="Input Cell 3 4 45 2 3" xfId="22191" xr:uid="{00000000-0005-0000-0000-00002F440000}"/>
    <cellStyle name="Input Cell 3 4 45 2 4" xfId="22192" xr:uid="{00000000-0005-0000-0000-000030440000}"/>
    <cellStyle name="Input Cell 3 4 45 3" xfId="22193" xr:uid="{00000000-0005-0000-0000-000031440000}"/>
    <cellStyle name="Input Cell 3 4 45 4" xfId="22194" xr:uid="{00000000-0005-0000-0000-000032440000}"/>
    <cellStyle name="Input Cell 3 4 45 5" xfId="22195" xr:uid="{00000000-0005-0000-0000-000033440000}"/>
    <cellStyle name="Input Cell 3 4 46" xfId="22196" xr:uid="{00000000-0005-0000-0000-000034440000}"/>
    <cellStyle name="Input Cell 3 4 46 2" xfId="22197" xr:uid="{00000000-0005-0000-0000-000035440000}"/>
    <cellStyle name="Input Cell 3 4 46 3" xfId="22198" xr:uid="{00000000-0005-0000-0000-000036440000}"/>
    <cellStyle name="Input Cell 3 4 46 4" xfId="22199" xr:uid="{00000000-0005-0000-0000-000037440000}"/>
    <cellStyle name="Input Cell 3 4 47" xfId="22200" xr:uid="{00000000-0005-0000-0000-000038440000}"/>
    <cellStyle name="Input Cell 3 4 48" xfId="22201" xr:uid="{00000000-0005-0000-0000-000039440000}"/>
    <cellStyle name="Input Cell 3 4 5" xfId="2538" xr:uid="{00000000-0005-0000-0000-00003A440000}"/>
    <cellStyle name="Input Cell 3 4 5 2" xfId="22202" xr:uid="{00000000-0005-0000-0000-00003B440000}"/>
    <cellStyle name="Input Cell 3 4 5 2 2" xfId="22203" xr:uid="{00000000-0005-0000-0000-00003C440000}"/>
    <cellStyle name="Input Cell 3 4 5 2 3" xfId="22204" xr:uid="{00000000-0005-0000-0000-00003D440000}"/>
    <cellStyle name="Input Cell 3 4 5 2 4" xfId="22205" xr:uid="{00000000-0005-0000-0000-00003E440000}"/>
    <cellStyle name="Input Cell 3 4 5 3" xfId="22206" xr:uid="{00000000-0005-0000-0000-00003F440000}"/>
    <cellStyle name="Input Cell 3 4 5 4" xfId="22207" xr:uid="{00000000-0005-0000-0000-000040440000}"/>
    <cellStyle name="Input Cell 3 4 5 5" xfId="22208" xr:uid="{00000000-0005-0000-0000-000041440000}"/>
    <cellStyle name="Input Cell 3 4 6" xfId="2539" xr:uid="{00000000-0005-0000-0000-000042440000}"/>
    <cellStyle name="Input Cell 3 4 6 2" xfId="22209" xr:uid="{00000000-0005-0000-0000-000043440000}"/>
    <cellStyle name="Input Cell 3 4 6 2 2" xfId="22210" xr:uid="{00000000-0005-0000-0000-000044440000}"/>
    <cellStyle name="Input Cell 3 4 6 2 3" xfId="22211" xr:uid="{00000000-0005-0000-0000-000045440000}"/>
    <cellStyle name="Input Cell 3 4 6 2 4" xfId="22212" xr:uid="{00000000-0005-0000-0000-000046440000}"/>
    <cellStyle name="Input Cell 3 4 6 3" xfId="22213" xr:uid="{00000000-0005-0000-0000-000047440000}"/>
    <cellStyle name="Input Cell 3 4 6 4" xfId="22214" xr:uid="{00000000-0005-0000-0000-000048440000}"/>
    <cellStyle name="Input Cell 3 4 6 5" xfId="22215" xr:uid="{00000000-0005-0000-0000-000049440000}"/>
    <cellStyle name="Input Cell 3 4 7" xfId="2540" xr:uid="{00000000-0005-0000-0000-00004A440000}"/>
    <cellStyle name="Input Cell 3 4 7 2" xfId="22216" xr:uid="{00000000-0005-0000-0000-00004B440000}"/>
    <cellStyle name="Input Cell 3 4 7 2 2" xfId="22217" xr:uid="{00000000-0005-0000-0000-00004C440000}"/>
    <cellStyle name="Input Cell 3 4 7 2 3" xfId="22218" xr:uid="{00000000-0005-0000-0000-00004D440000}"/>
    <cellStyle name="Input Cell 3 4 7 2 4" xfId="22219" xr:uid="{00000000-0005-0000-0000-00004E440000}"/>
    <cellStyle name="Input Cell 3 4 7 3" xfId="22220" xr:uid="{00000000-0005-0000-0000-00004F440000}"/>
    <cellStyle name="Input Cell 3 4 7 4" xfId="22221" xr:uid="{00000000-0005-0000-0000-000050440000}"/>
    <cellStyle name="Input Cell 3 4 7 5" xfId="22222" xr:uid="{00000000-0005-0000-0000-000051440000}"/>
    <cellStyle name="Input Cell 3 4 8" xfId="2541" xr:uid="{00000000-0005-0000-0000-000052440000}"/>
    <cellStyle name="Input Cell 3 4 8 2" xfId="22223" xr:uid="{00000000-0005-0000-0000-000053440000}"/>
    <cellStyle name="Input Cell 3 4 8 2 2" xfId="22224" xr:uid="{00000000-0005-0000-0000-000054440000}"/>
    <cellStyle name="Input Cell 3 4 8 2 3" xfId="22225" xr:uid="{00000000-0005-0000-0000-000055440000}"/>
    <cellStyle name="Input Cell 3 4 8 2 4" xfId="22226" xr:uid="{00000000-0005-0000-0000-000056440000}"/>
    <cellStyle name="Input Cell 3 4 8 3" xfId="22227" xr:uid="{00000000-0005-0000-0000-000057440000}"/>
    <cellStyle name="Input Cell 3 4 8 4" xfId="22228" xr:uid="{00000000-0005-0000-0000-000058440000}"/>
    <cellStyle name="Input Cell 3 4 8 5" xfId="22229" xr:uid="{00000000-0005-0000-0000-000059440000}"/>
    <cellStyle name="Input Cell 3 4 9" xfId="2542" xr:uid="{00000000-0005-0000-0000-00005A440000}"/>
    <cellStyle name="Input Cell 3 4 9 2" xfId="22230" xr:uid="{00000000-0005-0000-0000-00005B440000}"/>
    <cellStyle name="Input Cell 3 4 9 2 2" xfId="22231" xr:uid="{00000000-0005-0000-0000-00005C440000}"/>
    <cellStyle name="Input Cell 3 4 9 2 3" xfId="22232" xr:uid="{00000000-0005-0000-0000-00005D440000}"/>
    <cellStyle name="Input Cell 3 4 9 2 4" xfId="22233" xr:uid="{00000000-0005-0000-0000-00005E440000}"/>
    <cellStyle name="Input Cell 3 4 9 3" xfId="22234" xr:uid="{00000000-0005-0000-0000-00005F440000}"/>
    <cellStyle name="Input Cell 3 4 9 4" xfId="22235" xr:uid="{00000000-0005-0000-0000-000060440000}"/>
    <cellStyle name="Input Cell 3 4 9 5" xfId="22236" xr:uid="{00000000-0005-0000-0000-000061440000}"/>
    <cellStyle name="Input Cell 3 5" xfId="2543" xr:uid="{00000000-0005-0000-0000-000062440000}"/>
    <cellStyle name="Input Cell 3 5 10" xfId="2544" xr:uid="{00000000-0005-0000-0000-000063440000}"/>
    <cellStyle name="Input Cell 3 5 10 2" xfId="22237" xr:uid="{00000000-0005-0000-0000-000064440000}"/>
    <cellStyle name="Input Cell 3 5 10 2 2" xfId="22238" xr:uid="{00000000-0005-0000-0000-000065440000}"/>
    <cellStyle name="Input Cell 3 5 10 2 3" xfId="22239" xr:uid="{00000000-0005-0000-0000-000066440000}"/>
    <cellStyle name="Input Cell 3 5 10 2 4" xfId="22240" xr:uid="{00000000-0005-0000-0000-000067440000}"/>
    <cellStyle name="Input Cell 3 5 10 3" xfId="22241" xr:uid="{00000000-0005-0000-0000-000068440000}"/>
    <cellStyle name="Input Cell 3 5 10 4" xfId="22242" xr:uid="{00000000-0005-0000-0000-000069440000}"/>
    <cellStyle name="Input Cell 3 5 10 5" xfId="22243" xr:uid="{00000000-0005-0000-0000-00006A440000}"/>
    <cellStyle name="Input Cell 3 5 11" xfId="2545" xr:uid="{00000000-0005-0000-0000-00006B440000}"/>
    <cellStyle name="Input Cell 3 5 11 2" xfId="22244" xr:uid="{00000000-0005-0000-0000-00006C440000}"/>
    <cellStyle name="Input Cell 3 5 11 2 2" xfId="22245" xr:uid="{00000000-0005-0000-0000-00006D440000}"/>
    <cellStyle name="Input Cell 3 5 11 2 3" xfId="22246" xr:uid="{00000000-0005-0000-0000-00006E440000}"/>
    <cellStyle name="Input Cell 3 5 11 2 4" xfId="22247" xr:uid="{00000000-0005-0000-0000-00006F440000}"/>
    <cellStyle name="Input Cell 3 5 11 3" xfId="22248" xr:uid="{00000000-0005-0000-0000-000070440000}"/>
    <cellStyle name="Input Cell 3 5 11 4" xfId="22249" xr:uid="{00000000-0005-0000-0000-000071440000}"/>
    <cellStyle name="Input Cell 3 5 11 5" xfId="22250" xr:uid="{00000000-0005-0000-0000-000072440000}"/>
    <cellStyle name="Input Cell 3 5 12" xfId="2546" xr:uid="{00000000-0005-0000-0000-000073440000}"/>
    <cellStyle name="Input Cell 3 5 12 2" xfId="22251" xr:uid="{00000000-0005-0000-0000-000074440000}"/>
    <cellStyle name="Input Cell 3 5 12 2 2" xfId="22252" xr:uid="{00000000-0005-0000-0000-000075440000}"/>
    <cellStyle name="Input Cell 3 5 12 2 3" xfId="22253" xr:uid="{00000000-0005-0000-0000-000076440000}"/>
    <cellStyle name="Input Cell 3 5 12 2 4" xfId="22254" xr:uid="{00000000-0005-0000-0000-000077440000}"/>
    <cellStyle name="Input Cell 3 5 12 3" xfId="22255" xr:uid="{00000000-0005-0000-0000-000078440000}"/>
    <cellStyle name="Input Cell 3 5 12 4" xfId="22256" xr:uid="{00000000-0005-0000-0000-000079440000}"/>
    <cellStyle name="Input Cell 3 5 12 5" xfId="22257" xr:uid="{00000000-0005-0000-0000-00007A440000}"/>
    <cellStyle name="Input Cell 3 5 13" xfId="2547" xr:uid="{00000000-0005-0000-0000-00007B440000}"/>
    <cellStyle name="Input Cell 3 5 13 2" xfId="22258" xr:uid="{00000000-0005-0000-0000-00007C440000}"/>
    <cellStyle name="Input Cell 3 5 13 2 2" xfId="22259" xr:uid="{00000000-0005-0000-0000-00007D440000}"/>
    <cellStyle name="Input Cell 3 5 13 2 3" xfId="22260" xr:uid="{00000000-0005-0000-0000-00007E440000}"/>
    <cellStyle name="Input Cell 3 5 13 2 4" xfId="22261" xr:uid="{00000000-0005-0000-0000-00007F440000}"/>
    <cellStyle name="Input Cell 3 5 13 3" xfId="22262" xr:uid="{00000000-0005-0000-0000-000080440000}"/>
    <cellStyle name="Input Cell 3 5 13 4" xfId="22263" xr:uid="{00000000-0005-0000-0000-000081440000}"/>
    <cellStyle name="Input Cell 3 5 13 5" xfId="22264" xr:uid="{00000000-0005-0000-0000-000082440000}"/>
    <cellStyle name="Input Cell 3 5 14" xfId="2548" xr:uid="{00000000-0005-0000-0000-000083440000}"/>
    <cellStyle name="Input Cell 3 5 14 2" xfId="22265" xr:uid="{00000000-0005-0000-0000-000084440000}"/>
    <cellStyle name="Input Cell 3 5 14 2 2" xfId="22266" xr:uid="{00000000-0005-0000-0000-000085440000}"/>
    <cellStyle name="Input Cell 3 5 14 2 3" xfId="22267" xr:uid="{00000000-0005-0000-0000-000086440000}"/>
    <cellStyle name="Input Cell 3 5 14 2 4" xfId="22268" xr:uid="{00000000-0005-0000-0000-000087440000}"/>
    <cellStyle name="Input Cell 3 5 14 3" xfId="22269" xr:uid="{00000000-0005-0000-0000-000088440000}"/>
    <cellStyle name="Input Cell 3 5 14 4" xfId="22270" xr:uid="{00000000-0005-0000-0000-000089440000}"/>
    <cellStyle name="Input Cell 3 5 14 5" xfId="22271" xr:uid="{00000000-0005-0000-0000-00008A440000}"/>
    <cellStyle name="Input Cell 3 5 15" xfId="2549" xr:uid="{00000000-0005-0000-0000-00008B440000}"/>
    <cellStyle name="Input Cell 3 5 15 2" xfId="22272" xr:uid="{00000000-0005-0000-0000-00008C440000}"/>
    <cellStyle name="Input Cell 3 5 15 2 2" xfId="22273" xr:uid="{00000000-0005-0000-0000-00008D440000}"/>
    <cellStyle name="Input Cell 3 5 15 2 3" xfId="22274" xr:uid="{00000000-0005-0000-0000-00008E440000}"/>
    <cellStyle name="Input Cell 3 5 15 2 4" xfId="22275" xr:uid="{00000000-0005-0000-0000-00008F440000}"/>
    <cellStyle name="Input Cell 3 5 15 3" xfId="22276" xr:uid="{00000000-0005-0000-0000-000090440000}"/>
    <cellStyle name="Input Cell 3 5 15 4" xfId="22277" xr:uid="{00000000-0005-0000-0000-000091440000}"/>
    <cellStyle name="Input Cell 3 5 15 5" xfId="22278" xr:uid="{00000000-0005-0000-0000-000092440000}"/>
    <cellStyle name="Input Cell 3 5 16" xfId="2550" xr:uid="{00000000-0005-0000-0000-000093440000}"/>
    <cellStyle name="Input Cell 3 5 16 2" xfId="22279" xr:uid="{00000000-0005-0000-0000-000094440000}"/>
    <cellStyle name="Input Cell 3 5 16 2 2" xfId="22280" xr:uid="{00000000-0005-0000-0000-000095440000}"/>
    <cellStyle name="Input Cell 3 5 16 2 3" xfId="22281" xr:uid="{00000000-0005-0000-0000-000096440000}"/>
    <cellStyle name="Input Cell 3 5 16 2 4" xfId="22282" xr:uid="{00000000-0005-0000-0000-000097440000}"/>
    <cellStyle name="Input Cell 3 5 16 3" xfId="22283" xr:uid="{00000000-0005-0000-0000-000098440000}"/>
    <cellStyle name="Input Cell 3 5 16 4" xfId="22284" xr:uid="{00000000-0005-0000-0000-000099440000}"/>
    <cellStyle name="Input Cell 3 5 16 5" xfId="22285" xr:uid="{00000000-0005-0000-0000-00009A440000}"/>
    <cellStyle name="Input Cell 3 5 17" xfId="2551" xr:uid="{00000000-0005-0000-0000-00009B440000}"/>
    <cellStyle name="Input Cell 3 5 17 2" xfId="22286" xr:uid="{00000000-0005-0000-0000-00009C440000}"/>
    <cellStyle name="Input Cell 3 5 17 2 2" xfId="22287" xr:uid="{00000000-0005-0000-0000-00009D440000}"/>
    <cellStyle name="Input Cell 3 5 17 2 3" xfId="22288" xr:uid="{00000000-0005-0000-0000-00009E440000}"/>
    <cellStyle name="Input Cell 3 5 17 2 4" xfId="22289" xr:uid="{00000000-0005-0000-0000-00009F440000}"/>
    <cellStyle name="Input Cell 3 5 17 3" xfId="22290" xr:uid="{00000000-0005-0000-0000-0000A0440000}"/>
    <cellStyle name="Input Cell 3 5 17 4" xfId="22291" xr:uid="{00000000-0005-0000-0000-0000A1440000}"/>
    <cellStyle name="Input Cell 3 5 17 5" xfId="22292" xr:uid="{00000000-0005-0000-0000-0000A2440000}"/>
    <cellStyle name="Input Cell 3 5 18" xfId="2552" xr:uid="{00000000-0005-0000-0000-0000A3440000}"/>
    <cellStyle name="Input Cell 3 5 18 2" xfId="22293" xr:uid="{00000000-0005-0000-0000-0000A4440000}"/>
    <cellStyle name="Input Cell 3 5 18 2 2" xfId="22294" xr:uid="{00000000-0005-0000-0000-0000A5440000}"/>
    <cellStyle name="Input Cell 3 5 18 2 3" xfId="22295" xr:uid="{00000000-0005-0000-0000-0000A6440000}"/>
    <cellStyle name="Input Cell 3 5 18 2 4" xfId="22296" xr:uid="{00000000-0005-0000-0000-0000A7440000}"/>
    <cellStyle name="Input Cell 3 5 18 3" xfId="22297" xr:uid="{00000000-0005-0000-0000-0000A8440000}"/>
    <cellStyle name="Input Cell 3 5 18 4" xfId="22298" xr:uid="{00000000-0005-0000-0000-0000A9440000}"/>
    <cellStyle name="Input Cell 3 5 18 5" xfId="22299" xr:uid="{00000000-0005-0000-0000-0000AA440000}"/>
    <cellStyle name="Input Cell 3 5 19" xfId="2553" xr:uid="{00000000-0005-0000-0000-0000AB440000}"/>
    <cellStyle name="Input Cell 3 5 19 2" xfId="22300" xr:uid="{00000000-0005-0000-0000-0000AC440000}"/>
    <cellStyle name="Input Cell 3 5 19 2 2" xfId="22301" xr:uid="{00000000-0005-0000-0000-0000AD440000}"/>
    <cellStyle name="Input Cell 3 5 19 2 3" xfId="22302" xr:uid="{00000000-0005-0000-0000-0000AE440000}"/>
    <cellStyle name="Input Cell 3 5 19 2 4" xfId="22303" xr:uid="{00000000-0005-0000-0000-0000AF440000}"/>
    <cellStyle name="Input Cell 3 5 19 3" xfId="22304" xr:uid="{00000000-0005-0000-0000-0000B0440000}"/>
    <cellStyle name="Input Cell 3 5 19 4" xfId="22305" xr:uid="{00000000-0005-0000-0000-0000B1440000}"/>
    <cellStyle name="Input Cell 3 5 19 5" xfId="22306" xr:uid="{00000000-0005-0000-0000-0000B2440000}"/>
    <cellStyle name="Input Cell 3 5 2" xfId="2554" xr:uid="{00000000-0005-0000-0000-0000B3440000}"/>
    <cellStyle name="Input Cell 3 5 2 2" xfId="22307" xr:uid="{00000000-0005-0000-0000-0000B4440000}"/>
    <cellStyle name="Input Cell 3 5 2 2 2" xfId="22308" xr:uid="{00000000-0005-0000-0000-0000B5440000}"/>
    <cellStyle name="Input Cell 3 5 2 2 3" xfId="22309" xr:uid="{00000000-0005-0000-0000-0000B6440000}"/>
    <cellStyle name="Input Cell 3 5 2 2 4" xfId="22310" xr:uid="{00000000-0005-0000-0000-0000B7440000}"/>
    <cellStyle name="Input Cell 3 5 2 3" xfId="22311" xr:uid="{00000000-0005-0000-0000-0000B8440000}"/>
    <cellStyle name="Input Cell 3 5 2 4" xfId="22312" xr:uid="{00000000-0005-0000-0000-0000B9440000}"/>
    <cellStyle name="Input Cell 3 5 2 5" xfId="22313" xr:uid="{00000000-0005-0000-0000-0000BA440000}"/>
    <cellStyle name="Input Cell 3 5 20" xfId="2555" xr:uid="{00000000-0005-0000-0000-0000BB440000}"/>
    <cellStyle name="Input Cell 3 5 20 2" xfId="22314" xr:uid="{00000000-0005-0000-0000-0000BC440000}"/>
    <cellStyle name="Input Cell 3 5 20 2 2" xfId="22315" xr:uid="{00000000-0005-0000-0000-0000BD440000}"/>
    <cellStyle name="Input Cell 3 5 20 2 3" xfId="22316" xr:uid="{00000000-0005-0000-0000-0000BE440000}"/>
    <cellStyle name="Input Cell 3 5 20 2 4" xfId="22317" xr:uid="{00000000-0005-0000-0000-0000BF440000}"/>
    <cellStyle name="Input Cell 3 5 20 3" xfId="22318" xr:uid="{00000000-0005-0000-0000-0000C0440000}"/>
    <cellStyle name="Input Cell 3 5 20 4" xfId="22319" xr:uid="{00000000-0005-0000-0000-0000C1440000}"/>
    <cellStyle name="Input Cell 3 5 20 5" xfId="22320" xr:uid="{00000000-0005-0000-0000-0000C2440000}"/>
    <cellStyle name="Input Cell 3 5 21" xfId="2556" xr:uid="{00000000-0005-0000-0000-0000C3440000}"/>
    <cellStyle name="Input Cell 3 5 21 2" xfId="22321" xr:uid="{00000000-0005-0000-0000-0000C4440000}"/>
    <cellStyle name="Input Cell 3 5 21 2 2" xfId="22322" xr:uid="{00000000-0005-0000-0000-0000C5440000}"/>
    <cellStyle name="Input Cell 3 5 21 2 3" xfId="22323" xr:uid="{00000000-0005-0000-0000-0000C6440000}"/>
    <cellStyle name="Input Cell 3 5 21 2 4" xfId="22324" xr:uid="{00000000-0005-0000-0000-0000C7440000}"/>
    <cellStyle name="Input Cell 3 5 21 3" xfId="22325" xr:uid="{00000000-0005-0000-0000-0000C8440000}"/>
    <cellStyle name="Input Cell 3 5 21 4" xfId="22326" xr:uid="{00000000-0005-0000-0000-0000C9440000}"/>
    <cellStyle name="Input Cell 3 5 21 5" xfId="22327" xr:uid="{00000000-0005-0000-0000-0000CA440000}"/>
    <cellStyle name="Input Cell 3 5 22" xfId="2557" xr:uid="{00000000-0005-0000-0000-0000CB440000}"/>
    <cellStyle name="Input Cell 3 5 22 2" xfId="22328" xr:uid="{00000000-0005-0000-0000-0000CC440000}"/>
    <cellStyle name="Input Cell 3 5 22 2 2" xfId="22329" xr:uid="{00000000-0005-0000-0000-0000CD440000}"/>
    <cellStyle name="Input Cell 3 5 22 2 3" xfId="22330" xr:uid="{00000000-0005-0000-0000-0000CE440000}"/>
    <cellStyle name="Input Cell 3 5 22 2 4" xfId="22331" xr:uid="{00000000-0005-0000-0000-0000CF440000}"/>
    <cellStyle name="Input Cell 3 5 22 3" xfId="22332" xr:uid="{00000000-0005-0000-0000-0000D0440000}"/>
    <cellStyle name="Input Cell 3 5 22 4" xfId="22333" xr:uid="{00000000-0005-0000-0000-0000D1440000}"/>
    <cellStyle name="Input Cell 3 5 22 5" xfId="22334" xr:uid="{00000000-0005-0000-0000-0000D2440000}"/>
    <cellStyle name="Input Cell 3 5 23" xfId="2558" xr:uid="{00000000-0005-0000-0000-0000D3440000}"/>
    <cellStyle name="Input Cell 3 5 23 2" xfId="22335" xr:uid="{00000000-0005-0000-0000-0000D4440000}"/>
    <cellStyle name="Input Cell 3 5 23 2 2" xfId="22336" xr:uid="{00000000-0005-0000-0000-0000D5440000}"/>
    <cellStyle name="Input Cell 3 5 23 2 3" xfId="22337" xr:uid="{00000000-0005-0000-0000-0000D6440000}"/>
    <cellStyle name="Input Cell 3 5 23 2 4" xfId="22338" xr:uid="{00000000-0005-0000-0000-0000D7440000}"/>
    <cellStyle name="Input Cell 3 5 23 3" xfId="22339" xr:uid="{00000000-0005-0000-0000-0000D8440000}"/>
    <cellStyle name="Input Cell 3 5 23 4" xfId="22340" xr:uid="{00000000-0005-0000-0000-0000D9440000}"/>
    <cellStyle name="Input Cell 3 5 23 5" xfId="22341" xr:uid="{00000000-0005-0000-0000-0000DA440000}"/>
    <cellStyle name="Input Cell 3 5 24" xfId="2559" xr:uid="{00000000-0005-0000-0000-0000DB440000}"/>
    <cellStyle name="Input Cell 3 5 24 2" xfId="22342" xr:uid="{00000000-0005-0000-0000-0000DC440000}"/>
    <cellStyle name="Input Cell 3 5 24 2 2" xfId="22343" xr:uid="{00000000-0005-0000-0000-0000DD440000}"/>
    <cellStyle name="Input Cell 3 5 24 2 3" xfId="22344" xr:uid="{00000000-0005-0000-0000-0000DE440000}"/>
    <cellStyle name="Input Cell 3 5 24 2 4" xfId="22345" xr:uid="{00000000-0005-0000-0000-0000DF440000}"/>
    <cellStyle name="Input Cell 3 5 24 3" xfId="22346" xr:uid="{00000000-0005-0000-0000-0000E0440000}"/>
    <cellStyle name="Input Cell 3 5 24 4" xfId="22347" xr:uid="{00000000-0005-0000-0000-0000E1440000}"/>
    <cellStyle name="Input Cell 3 5 24 5" xfId="22348" xr:uid="{00000000-0005-0000-0000-0000E2440000}"/>
    <cellStyle name="Input Cell 3 5 25" xfId="2560" xr:uid="{00000000-0005-0000-0000-0000E3440000}"/>
    <cellStyle name="Input Cell 3 5 25 2" xfId="22349" xr:uid="{00000000-0005-0000-0000-0000E4440000}"/>
    <cellStyle name="Input Cell 3 5 25 2 2" xfId="22350" xr:uid="{00000000-0005-0000-0000-0000E5440000}"/>
    <cellStyle name="Input Cell 3 5 25 2 3" xfId="22351" xr:uid="{00000000-0005-0000-0000-0000E6440000}"/>
    <cellStyle name="Input Cell 3 5 25 2 4" xfId="22352" xr:uid="{00000000-0005-0000-0000-0000E7440000}"/>
    <cellStyle name="Input Cell 3 5 25 3" xfId="22353" xr:uid="{00000000-0005-0000-0000-0000E8440000}"/>
    <cellStyle name="Input Cell 3 5 25 4" xfId="22354" xr:uid="{00000000-0005-0000-0000-0000E9440000}"/>
    <cellStyle name="Input Cell 3 5 25 5" xfId="22355" xr:uid="{00000000-0005-0000-0000-0000EA440000}"/>
    <cellStyle name="Input Cell 3 5 26" xfId="2561" xr:uid="{00000000-0005-0000-0000-0000EB440000}"/>
    <cellStyle name="Input Cell 3 5 26 2" xfId="22356" xr:uid="{00000000-0005-0000-0000-0000EC440000}"/>
    <cellStyle name="Input Cell 3 5 26 2 2" xfId="22357" xr:uid="{00000000-0005-0000-0000-0000ED440000}"/>
    <cellStyle name="Input Cell 3 5 26 2 3" xfId="22358" xr:uid="{00000000-0005-0000-0000-0000EE440000}"/>
    <cellStyle name="Input Cell 3 5 26 2 4" xfId="22359" xr:uid="{00000000-0005-0000-0000-0000EF440000}"/>
    <cellStyle name="Input Cell 3 5 26 3" xfId="22360" xr:uid="{00000000-0005-0000-0000-0000F0440000}"/>
    <cellStyle name="Input Cell 3 5 26 4" xfId="22361" xr:uid="{00000000-0005-0000-0000-0000F1440000}"/>
    <cellStyle name="Input Cell 3 5 26 5" xfId="22362" xr:uid="{00000000-0005-0000-0000-0000F2440000}"/>
    <cellStyle name="Input Cell 3 5 27" xfId="2562" xr:uid="{00000000-0005-0000-0000-0000F3440000}"/>
    <cellStyle name="Input Cell 3 5 27 2" xfId="22363" xr:uid="{00000000-0005-0000-0000-0000F4440000}"/>
    <cellStyle name="Input Cell 3 5 27 2 2" xfId="22364" xr:uid="{00000000-0005-0000-0000-0000F5440000}"/>
    <cellStyle name="Input Cell 3 5 27 2 3" xfId="22365" xr:uid="{00000000-0005-0000-0000-0000F6440000}"/>
    <cellStyle name="Input Cell 3 5 27 2 4" xfId="22366" xr:uid="{00000000-0005-0000-0000-0000F7440000}"/>
    <cellStyle name="Input Cell 3 5 27 3" xfId="22367" xr:uid="{00000000-0005-0000-0000-0000F8440000}"/>
    <cellStyle name="Input Cell 3 5 27 4" xfId="22368" xr:uid="{00000000-0005-0000-0000-0000F9440000}"/>
    <cellStyle name="Input Cell 3 5 27 5" xfId="22369" xr:uid="{00000000-0005-0000-0000-0000FA440000}"/>
    <cellStyle name="Input Cell 3 5 28" xfId="2563" xr:uid="{00000000-0005-0000-0000-0000FB440000}"/>
    <cellStyle name="Input Cell 3 5 28 2" xfId="22370" xr:uid="{00000000-0005-0000-0000-0000FC440000}"/>
    <cellStyle name="Input Cell 3 5 28 2 2" xfId="22371" xr:uid="{00000000-0005-0000-0000-0000FD440000}"/>
    <cellStyle name="Input Cell 3 5 28 2 3" xfId="22372" xr:uid="{00000000-0005-0000-0000-0000FE440000}"/>
    <cellStyle name="Input Cell 3 5 28 2 4" xfId="22373" xr:uid="{00000000-0005-0000-0000-0000FF440000}"/>
    <cellStyle name="Input Cell 3 5 28 3" xfId="22374" xr:uid="{00000000-0005-0000-0000-000000450000}"/>
    <cellStyle name="Input Cell 3 5 28 4" xfId="22375" xr:uid="{00000000-0005-0000-0000-000001450000}"/>
    <cellStyle name="Input Cell 3 5 28 5" xfId="22376" xr:uid="{00000000-0005-0000-0000-000002450000}"/>
    <cellStyle name="Input Cell 3 5 29" xfId="2564" xr:uid="{00000000-0005-0000-0000-000003450000}"/>
    <cellStyle name="Input Cell 3 5 29 2" xfId="22377" xr:uid="{00000000-0005-0000-0000-000004450000}"/>
    <cellStyle name="Input Cell 3 5 29 2 2" xfId="22378" xr:uid="{00000000-0005-0000-0000-000005450000}"/>
    <cellStyle name="Input Cell 3 5 29 2 3" xfId="22379" xr:uid="{00000000-0005-0000-0000-000006450000}"/>
    <cellStyle name="Input Cell 3 5 29 2 4" xfId="22380" xr:uid="{00000000-0005-0000-0000-000007450000}"/>
    <cellStyle name="Input Cell 3 5 29 3" xfId="22381" xr:uid="{00000000-0005-0000-0000-000008450000}"/>
    <cellStyle name="Input Cell 3 5 29 4" xfId="22382" xr:uid="{00000000-0005-0000-0000-000009450000}"/>
    <cellStyle name="Input Cell 3 5 29 5" xfId="22383" xr:uid="{00000000-0005-0000-0000-00000A450000}"/>
    <cellStyle name="Input Cell 3 5 3" xfId="2565" xr:uid="{00000000-0005-0000-0000-00000B450000}"/>
    <cellStyle name="Input Cell 3 5 3 2" xfId="22384" xr:uid="{00000000-0005-0000-0000-00000C450000}"/>
    <cellStyle name="Input Cell 3 5 3 2 2" xfId="22385" xr:uid="{00000000-0005-0000-0000-00000D450000}"/>
    <cellStyle name="Input Cell 3 5 3 2 3" xfId="22386" xr:uid="{00000000-0005-0000-0000-00000E450000}"/>
    <cellStyle name="Input Cell 3 5 3 2 4" xfId="22387" xr:uid="{00000000-0005-0000-0000-00000F450000}"/>
    <cellStyle name="Input Cell 3 5 3 3" xfId="22388" xr:uid="{00000000-0005-0000-0000-000010450000}"/>
    <cellStyle name="Input Cell 3 5 3 4" xfId="22389" xr:uid="{00000000-0005-0000-0000-000011450000}"/>
    <cellStyle name="Input Cell 3 5 3 5" xfId="22390" xr:uid="{00000000-0005-0000-0000-000012450000}"/>
    <cellStyle name="Input Cell 3 5 30" xfId="2566" xr:uid="{00000000-0005-0000-0000-000013450000}"/>
    <cellStyle name="Input Cell 3 5 30 2" xfId="22391" xr:uid="{00000000-0005-0000-0000-000014450000}"/>
    <cellStyle name="Input Cell 3 5 30 2 2" xfId="22392" xr:uid="{00000000-0005-0000-0000-000015450000}"/>
    <cellStyle name="Input Cell 3 5 30 2 3" xfId="22393" xr:uid="{00000000-0005-0000-0000-000016450000}"/>
    <cellStyle name="Input Cell 3 5 30 2 4" xfId="22394" xr:uid="{00000000-0005-0000-0000-000017450000}"/>
    <cellStyle name="Input Cell 3 5 30 3" xfId="22395" xr:uid="{00000000-0005-0000-0000-000018450000}"/>
    <cellStyle name="Input Cell 3 5 30 4" xfId="22396" xr:uid="{00000000-0005-0000-0000-000019450000}"/>
    <cellStyle name="Input Cell 3 5 30 5" xfId="22397" xr:uid="{00000000-0005-0000-0000-00001A450000}"/>
    <cellStyle name="Input Cell 3 5 31" xfId="2567" xr:uid="{00000000-0005-0000-0000-00001B450000}"/>
    <cellStyle name="Input Cell 3 5 31 2" xfId="22398" xr:uid="{00000000-0005-0000-0000-00001C450000}"/>
    <cellStyle name="Input Cell 3 5 31 2 2" xfId="22399" xr:uid="{00000000-0005-0000-0000-00001D450000}"/>
    <cellStyle name="Input Cell 3 5 31 2 3" xfId="22400" xr:uid="{00000000-0005-0000-0000-00001E450000}"/>
    <cellStyle name="Input Cell 3 5 31 2 4" xfId="22401" xr:uid="{00000000-0005-0000-0000-00001F450000}"/>
    <cellStyle name="Input Cell 3 5 31 3" xfId="22402" xr:uid="{00000000-0005-0000-0000-000020450000}"/>
    <cellStyle name="Input Cell 3 5 31 4" xfId="22403" xr:uid="{00000000-0005-0000-0000-000021450000}"/>
    <cellStyle name="Input Cell 3 5 31 5" xfId="22404" xr:uid="{00000000-0005-0000-0000-000022450000}"/>
    <cellStyle name="Input Cell 3 5 32" xfId="2568" xr:uid="{00000000-0005-0000-0000-000023450000}"/>
    <cellStyle name="Input Cell 3 5 32 2" xfId="22405" xr:uid="{00000000-0005-0000-0000-000024450000}"/>
    <cellStyle name="Input Cell 3 5 32 2 2" xfId="22406" xr:uid="{00000000-0005-0000-0000-000025450000}"/>
    <cellStyle name="Input Cell 3 5 32 2 3" xfId="22407" xr:uid="{00000000-0005-0000-0000-000026450000}"/>
    <cellStyle name="Input Cell 3 5 32 2 4" xfId="22408" xr:uid="{00000000-0005-0000-0000-000027450000}"/>
    <cellStyle name="Input Cell 3 5 32 3" xfId="22409" xr:uid="{00000000-0005-0000-0000-000028450000}"/>
    <cellStyle name="Input Cell 3 5 32 4" xfId="22410" xr:uid="{00000000-0005-0000-0000-000029450000}"/>
    <cellStyle name="Input Cell 3 5 32 5" xfId="22411" xr:uid="{00000000-0005-0000-0000-00002A450000}"/>
    <cellStyle name="Input Cell 3 5 33" xfId="2569" xr:uid="{00000000-0005-0000-0000-00002B450000}"/>
    <cellStyle name="Input Cell 3 5 33 2" xfId="22412" xr:uid="{00000000-0005-0000-0000-00002C450000}"/>
    <cellStyle name="Input Cell 3 5 33 2 2" xfId="22413" xr:uid="{00000000-0005-0000-0000-00002D450000}"/>
    <cellStyle name="Input Cell 3 5 33 2 3" xfId="22414" xr:uid="{00000000-0005-0000-0000-00002E450000}"/>
    <cellStyle name="Input Cell 3 5 33 2 4" xfId="22415" xr:uid="{00000000-0005-0000-0000-00002F450000}"/>
    <cellStyle name="Input Cell 3 5 33 3" xfId="22416" xr:uid="{00000000-0005-0000-0000-000030450000}"/>
    <cellStyle name="Input Cell 3 5 33 4" xfId="22417" xr:uid="{00000000-0005-0000-0000-000031450000}"/>
    <cellStyle name="Input Cell 3 5 33 5" xfId="22418" xr:uid="{00000000-0005-0000-0000-000032450000}"/>
    <cellStyle name="Input Cell 3 5 34" xfId="2570" xr:uid="{00000000-0005-0000-0000-000033450000}"/>
    <cellStyle name="Input Cell 3 5 34 2" xfId="22419" xr:uid="{00000000-0005-0000-0000-000034450000}"/>
    <cellStyle name="Input Cell 3 5 34 2 2" xfId="22420" xr:uid="{00000000-0005-0000-0000-000035450000}"/>
    <cellStyle name="Input Cell 3 5 34 2 3" xfId="22421" xr:uid="{00000000-0005-0000-0000-000036450000}"/>
    <cellStyle name="Input Cell 3 5 34 2 4" xfId="22422" xr:uid="{00000000-0005-0000-0000-000037450000}"/>
    <cellStyle name="Input Cell 3 5 34 3" xfId="22423" xr:uid="{00000000-0005-0000-0000-000038450000}"/>
    <cellStyle name="Input Cell 3 5 34 4" xfId="22424" xr:uid="{00000000-0005-0000-0000-000039450000}"/>
    <cellStyle name="Input Cell 3 5 34 5" xfId="22425" xr:uid="{00000000-0005-0000-0000-00003A450000}"/>
    <cellStyle name="Input Cell 3 5 35" xfId="2571" xr:uid="{00000000-0005-0000-0000-00003B450000}"/>
    <cellStyle name="Input Cell 3 5 35 2" xfId="22426" xr:uid="{00000000-0005-0000-0000-00003C450000}"/>
    <cellStyle name="Input Cell 3 5 35 2 2" xfId="22427" xr:uid="{00000000-0005-0000-0000-00003D450000}"/>
    <cellStyle name="Input Cell 3 5 35 2 3" xfId="22428" xr:uid="{00000000-0005-0000-0000-00003E450000}"/>
    <cellStyle name="Input Cell 3 5 35 2 4" xfId="22429" xr:uid="{00000000-0005-0000-0000-00003F450000}"/>
    <cellStyle name="Input Cell 3 5 35 3" xfId="22430" xr:uid="{00000000-0005-0000-0000-000040450000}"/>
    <cellStyle name="Input Cell 3 5 35 4" xfId="22431" xr:uid="{00000000-0005-0000-0000-000041450000}"/>
    <cellStyle name="Input Cell 3 5 35 5" xfId="22432" xr:uid="{00000000-0005-0000-0000-000042450000}"/>
    <cellStyle name="Input Cell 3 5 36" xfId="2572" xr:uid="{00000000-0005-0000-0000-000043450000}"/>
    <cellStyle name="Input Cell 3 5 36 2" xfId="22433" xr:uid="{00000000-0005-0000-0000-000044450000}"/>
    <cellStyle name="Input Cell 3 5 36 2 2" xfId="22434" xr:uid="{00000000-0005-0000-0000-000045450000}"/>
    <cellStyle name="Input Cell 3 5 36 2 3" xfId="22435" xr:uid="{00000000-0005-0000-0000-000046450000}"/>
    <cellStyle name="Input Cell 3 5 36 2 4" xfId="22436" xr:uid="{00000000-0005-0000-0000-000047450000}"/>
    <cellStyle name="Input Cell 3 5 36 3" xfId="22437" xr:uid="{00000000-0005-0000-0000-000048450000}"/>
    <cellStyle name="Input Cell 3 5 36 4" xfId="22438" xr:uid="{00000000-0005-0000-0000-000049450000}"/>
    <cellStyle name="Input Cell 3 5 36 5" xfId="22439" xr:uid="{00000000-0005-0000-0000-00004A450000}"/>
    <cellStyle name="Input Cell 3 5 37" xfId="2573" xr:uid="{00000000-0005-0000-0000-00004B450000}"/>
    <cellStyle name="Input Cell 3 5 37 2" xfId="22440" xr:uid="{00000000-0005-0000-0000-00004C450000}"/>
    <cellStyle name="Input Cell 3 5 37 2 2" xfId="22441" xr:uid="{00000000-0005-0000-0000-00004D450000}"/>
    <cellStyle name="Input Cell 3 5 37 2 3" xfId="22442" xr:uid="{00000000-0005-0000-0000-00004E450000}"/>
    <cellStyle name="Input Cell 3 5 37 2 4" xfId="22443" xr:uid="{00000000-0005-0000-0000-00004F450000}"/>
    <cellStyle name="Input Cell 3 5 37 3" xfId="22444" xr:uid="{00000000-0005-0000-0000-000050450000}"/>
    <cellStyle name="Input Cell 3 5 37 4" xfId="22445" xr:uid="{00000000-0005-0000-0000-000051450000}"/>
    <cellStyle name="Input Cell 3 5 37 5" xfId="22446" xr:uid="{00000000-0005-0000-0000-000052450000}"/>
    <cellStyle name="Input Cell 3 5 38" xfId="2574" xr:uid="{00000000-0005-0000-0000-000053450000}"/>
    <cellStyle name="Input Cell 3 5 38 2" xfId="22447" xr:uid="{00000000-0005-0000-0000-000054450000}"/>
    <cellStyle name="Input Cell 3 5 38 2 2" xfId="22448" xr:uid="{00000000-0005-0000-0000-000055450000}"/>
    <cellStyle name="Input Cell 3 5 38 2 3" xfId="22449" xr:uid="{00000000-0005-0000-0000-000056450000}"/>
    <cellStyle name="Input Cell 3 5 38 2 4" xfId="22450" xr:uid="{00000000-0005-0000-0000-000057450000}"/>
    <cellStyle name="Input Cell 3 5 38 3" xfId="22451" xr:uid="{00000000-0005-0000-0000-000058450000}"/>
    <cellStyle name="Input Cell 3 5 38 4" xfId="22452" xr:uid="{00000000-0005-0000-0000-000059450000}"/>
    <cellStyle name="Input Cell 3 5 38 5" xfId="22453" xr:uid="{00000000-0005-0000-0000-00005A450000}"/>
    <cellStyle name="Input Cell 3 5 39" xfId="2575" xr:uid="{00000000-0005-0000-0000-00005B450000}"/>
    <cellStyle name="Input Cell 3 5 39 2" xfId="22454" xr:uid="{00000000-0005-0000-0000-00005C450000}"/>
    <cellStyle name="Input Cell 3 5 39 2 2" xfId="22455" xr:uid="{00000000-0005-0000-0000-00005D450000}"/>
    <cellStyle name="Input Cell 3 5 39 2 3" xfId="22456" xr:uid="{00000000-0005-0000-0000-00005E450000}"/>
    <cellStyle name="Input Cell 3 5 39 2 4" xfId="22457" xr:uid="{00000000-0005-0000-0000-00005F450000}"/>
    <cellStyle name="Input Cell 3 5 39 3" xfId="22458" xr:uid="{00000000-0005-0000-0000-000060450000}"/>
    <cellStyle name="Input Cell 3 5 39 4" xfId="22459" xr:uid="{00000000-0005-0000-0000-000061450000}"/>
    <cellStyle name="Input Cell 3 5 39 5" xfId="22460" xr:uid="{00000000-0005-0000-0000-000062450000}"/>
    <cellStyle name="Input Cell 3 5 4" xfId="2576" xr:uid="{00000000-0005-0000-0000-000063450000}"/>
    <cellStyle name="Input Cell 3 5 4 2" xfId="22461" xr:uid="{00000000-0005-0000-0000-000064450000}"/>
    <cellStyle name="Input Cell 3 5 4 2 2" xfId="22462" xr:uid="{00000000-0005-0000-0000-000065450000}"/>
    <cellStyle name="Input Cell 3 5 4 2 3" xfId="22463" xr:uid="{00000000-0005-0000-0000-000066450000}"/>
    <cellStyle name="Input Cell 3 5 4 2 4" xfId="22464" xr:uid="{00000000-0005-0000-0000-000067450000}"/>
    <cellStyle name="Input Cell 3 5 4 3" xfId="22465" xr:uid="{00000000-0005-0000-0000-000068450000}"/>
    <cellStyle name="Input Cell 3 5 4 4" xfId="22466" xr:uid="{00000000-0005-0000-0000-000069450000}"/>
    <cellStyle name="Input Cell 3 5 4 5" xfId="22467" xr:uid="{00000000-0005-0000-0000-00006A450000}"/>
    <cellStyle name="Input Cell 3 5 40" xfId="2577" xr:uid="{00000000-0005-0000-0000-00006B450000}"/>
    <cellStyle name="Input Cell 3 5 40 2" xfId="22468" xr:uid="{00000000-0005-0000-0000-00006C450000}"/>
    <cellStyle name="Input Cell 3 5 40 2 2" xfId="22469" xr:uid="{00000000-0005-0000-0000-00006D450000}"/>
    <cellStyle name="Input Cell 3 5 40 2 3" xfId="22470" xr:uid="{00000000-0005-0000-0000-00006E450000}"/>
    <cellStyle name="Input Cell 3 5 40 2 4" xfId="22471" xr:uid="{00000000-0005-0000-0000-00006F450000}"/>
    <cellStyle name="Input Cell 3 5 40 3" xfId="22472" xr:uid="{00000000-0005-0000-0000-000070450000}"/>
    <cellStyle name="Input Cell 3 5 40 4" xfId="22473" xr:uid="{00000000-0005-0000-0000-000071450000}"/>
    <cellStyle name="Input Cell 3 5 40 5" xfId="22474" xr:uid="{00000000-0005-0000-0000-000072450000}"/>
    <cellStyle name="Input Cell 3 5 41" xfId="2578" xr:uid="{00000000-0005-0000-0000-000073450000}"/>
    <cellStyle name="Input Cell 3 5 41 2" xfId="22475" xr:uid="{00000000-0005-0000-0000-000074450000}"/>
    <cellStyle name="Input Cell 3 5 41 2 2" xfId="22476" xr:uid="{00000000-0005-0000-0000-000075450000}"/>
    <cellStyle name="Input Cell 3 5 41 2 3" xfId="22477" xr:uid="{00000000-0005-0000-0000-000076450000}"/>
    <cellStyle name="Input Cell 3 5 41 2 4" xfId="22478" xr:uid="{00000000-0005-0000-0000-000077450000}"/>
    <cellStyle name="Input Cell 3 5 41 3" xfId="22479" xr:uid="{00000000-0005-0000-0000-000078450000}"/>
    <cellStyle name="Input Cell 3 5 41 4" xfId="22480" xr:uid="{00000000-0005-0000-0000-000079450000}"/>
    <cellStyle name="Input Cell 3 5 41 5" xfId="22481" xr:uid="{00000000-0005-0000-0000-00007A450000}"/>
    <cellStyle name="Input Cell 3 5 42" xfId="2579" xr:uid="{00000000-0005-0000-0000-00007B450000}"/>
    <cellStyle name="Input Cell 3 5 42 2" xfId="22482" xr:uid="{00000000-0005-0000-0000-00007C450000}"/>
    <cellStyle name="Input Cell 3 5 42 2 2" xfId="22483" xr:uid="{00000000-0005-0000-0000-00007D450000}"/>
    <cellStyle name="Input Cell 3 5 42 2 3" xfId="22484" xr:uid="{00000000-0005-0000-0000-00007E450000}"/>
    <cellStyle name="Input Cell 3 5 42 2 4" xfId="22485" xr:uid="{00000000-0005-0000-0000-00007F450000}"/>
    <cellStyle name="Input Cell 3 5 42 3" xfId="22486" xr:uid="{00000000-0005-0000-0000-000080450000}"/>
    <cellStyle name="Input Cell 3 5 42 4" xfId="22487" xr:uid="{00000000-0005-0000-0000-000081450000}"/>
    <cellStyle name="Input Cell 3 5 42 5" xfId="22488" xr:uid="{00000000-0005-0000-0000-000082450000}"/>
    <cellStyle name="Input Cell 3 5 43" xfId="2580" xr:uid="{00000000-0005-0000-0000-000083450000}"/>
    <cellStyle name="Input Cell 3 5 43 2" xfId="22489" xr:uid="{00000000-0005-0000-0000-000084450000}"/>
    <cellStyle name="Input Cell 3 5 43 2 2" xfId="22490" xr:uid="{00000000-0005-0000-0000-000085450000}"/>
    <cellStyle name="Input Cell 3 5 43 2 3" xfId="22491" xr:uid="{00000000-0005-0000-0000-000086450000}"/>
    <cellStyle name="Input Cell 3 5 43 2 4" xfId="22492" xr:uid="{00000000-0005-0000-0000-000087450000}"/>
    <cellStyle name="Input Cell 3 5 43 3" xfId="22493" xr:uid="{00000000-0005-0000-0000-000088450000}"/>
    <cellStyle name="Input Cell 3 5 43 4" xfId="22494" xr:uid="{00000000-0005-0000-0000-000089450000}"/>
    <cellStyle name="Input Cell 3 5 43 5" xfId="22495" xr:uid="{00000000-0005-0000-0000-00008A450000}"/>
    <cellStyle name="Input Cell 3 5 44" xfId="2581" xr:uid="{00000000-0005-0000-0000-00008B450000}"/>
    <cellStyle name="Input Cell 3 5 44 2" xfId="22496" xr:uid="{00000000-0005-0000-0000-00008C450000}"/>
    <cellStyle name="Input Cell 3 5 44 2 2" xfId="22497" xr:uid="{00000000-0005-0000-0000-00008D450000}"/>
    <cellStyle name="Input Cell 3 5 44 2 3" xfId="22498" xr:uid="{00000000-0005-0000-0000-00008E450000}"/>
    <cellStyle name="Input Cell 3 5 44 2 4" xfId="22499" xr:uid="{00000000-0005-0000-0000-00008F450000}"/>
    <cellStyle name="Input Cell 3 5 44 3" xfId="22500" xr:uid="{00000000-0005-0000-0000-000090450000}"/>
    <cellStyle name="Input Cell 3 5 44 4" xfId="22501" xr:uid="{00000000-0005-0000-0000-000091450000}"/>
    <cellStyle name="Input Cell 3 5 44 5" xfId="22502" xr:uid="{00000000-0005-0000-0000-000092450000}"/>
    <cellStyle name="Input Cell 3 5 45" xfId="22503" xr:uid="{00000000-0005-0000-0000-000093450000}"/>
    <cellStyle name="Input Cell 3 5 45 2" xfId="22504" xr:uid="{00000000-0005-0000-0000-000094450000}"/>
    <cellStyle name="Input Cell 3 5 45 3" xfId="22505" xr:uid="{00000000-0005-0000-0000-000095450000}"/>
    <cellStyle name="Input Cell 3 5 45 4" xfId="22506" xr:uid="{00000000-0005-0000-0000-000096450000}"/>
    <cellStyle name="Input Cell 3 5 46" xfId="22507" xr:uid="{00000000-0005-0000-0000-000097450000}"/>
    <cellStyle name="Input Cell 3 5 46 2" xfId="22508" xr:uid="{00000000-0005-0000-0000-000098450000}"/>
    <cellStyle name="Input Cell 3 5 46 3" xfId="22509" xr:uid="{00000000-0005-0000-0000-000099450000}"/>
    <cellStyle name="Input Cell 3 5 46 4" xfId="22510" xr:uid="{00000000-0005-0000-0000-00009A450000}"/>
    <cellStyle name="Input Cell 3 5 47" xfId="22511" xr:uid="{00000000-0005-0000-0000-00009B450000}"/>
    <cellStyle name="Input Cell 3 5 48" xfId="22512" xr:uid="{00000000-0005-0000-0000-00009C450000}"/>
    <cellStyle name="Input Cell 3 5 49" xfId="22513" xr:uid="{00000000-0005-0000-0000-00009D450000}"/>
    <cellStyle name="Input Cell 3 5 5" xfId="2582" xr:uid="{00000000-0005-0000-0000-00009E450000}"/>
    <cellStyle name="Input Cell 3 5 5 2" xfId="22514" xr:uid="{00000000-0005-0000-0000-00009F450000}"/>
    <cellStyle name="Input Cell 3 5 5 2 2" xfId="22515" xr:uid="{00000000-0005-0000-0000-0000A0450000}"/>
    <cellStyle name="Input Cell 3 5 5 2 3" xfId="22516" xr:uid="{00000000-0005-0000-0000-0000A1450000}"/>
    <cellStyle name="Input Cell 3 5 5 2 4" xfId="22517" xr:uid="{00000000-0005-0000-0000-0000A2450000}"/>
    <cellStyle name="Input Cell 3 5 5 3" xfId="22518" xr:uid="{00000000-0005-0000-0000-0000A3450000}"/>
    <cellStyle name="Input Cell 3 5 5 4" xfId="22519" xr:uid="{00000000-0005-0000-0000-0000A4450000}"/>
    <cellStyle name="Input Cell 3 5 5 5" xfId="22520" xr:uid="{00000000-0005-0000-0000-0000A5450000}"/>
    <cellStyle name="Input Cell 3 5 6" xfId="2583" xr:uid="{00000000-0005-0000-0000-0000A6450000}"/>
    <cellStyle name="Input Cell 3 5 6 2" xfId="22521" xr:uid="{00000000-0005-0000-0000-0000A7450000}"/>
    <cellStyle name="Input Cell 3 5 6 2 2" xfId="22522" xr:uid="{00000000-0005-0000-0000-0000A8450000}"/>
    <cellStyle name="Input Cell 3 5 6 2 3" xfId="22523" xr:uid="{00000000-0005-0000-0000-0000A9450000}"/>
    <cellStyle name="Input Cell 3 5 6 2 4" xfId="22524" xr:uid="{00000000-0005-0000-0000-0000AA450000}"/>
    <cellStyle name="Input Cell 3 5 6 3" xfId="22525" xr:uid="{00000000-0005-0000-0000-0000AB450000}"/>
    <cellStyle name="Input Cell 3 5 6 4" xfId="22526" xr:uid="{00000000-0005-0000-0000-0000AC450000}"/>
    <cellStyle name="Input Cell 3 5 6 5" xfId="22527" xr:uid="{00000000-0005-0000-0000-0000AD450000}"/>
    <cellStyle name="Input Cell 3 5 7" xfId="2584" xr:uid="{00000000-0005-0000-0000-0000AE450000}"/>
    <cellStyle name="Input Cell 3 5 7 2" xfId="22528" xr:uid="{00000000-0005-0000-0000-0000AF450000}"/>
    <cellStyle name="Input Cell 3 5 7 2 2" xfId="22529" xr:uid="{00000000-0005-0000-0000-0000B0450000}"/>
    <cellStyle name="Input Cell 3 5 7 2 3" xfId="22530" xr:uid="{00000000-0005-0000-0000-0000B1450000}"/>
    <cellStyle name="Input Cell 3 5 7 2 4" xfId="22531" xr:uid="{00000000-0005-0000-0000-0000B2450000}"/>
    <cellStyle name="Input Cell 3 5 7 3" xfId="22532" xr:uid="{00000000-0005-0000-0000-0000B3450000}"/>
    <cellStyle name="Input Cell 3 5 7 4" xfId="22533" xr:uid="{00000000-0005-0000-0000-0000B4450000}"/>
    <cellStyle name="Input Cell 3 5 7 5" xfId="22534" xr:uid="{00000000-0005-0000-0000-0000B5450000}"/>
    <cellStyle name="Input Cell 3 5 8" xfId="2585" xr:uid="{00000000-0005-0000-0000-0000B6450000}"/>
    <cellStyle name="Input Cell 3 5 8 2" xfId="22535" xr:uid="{00000000-0005-0000-0000-0000B7450000}"/>
    <cellStyle name="Input Cell 3 5 8 2 2" xfId="22536" xr:uid="{00000000-0005-0000-0000-0000B8450000}"/>
    <cellStyle name="Input Cell 3 5 8 2 3" xfId="22537" xr:uid="{00000000-0005-0000-0000-0000B9450000}"/>
    <cellStyle name="Input Cell 3 5 8 2 4" xfId="22538" xr:uid="{00000000-0005-0000-0000-0000BA450000}"/>
    <cellStyle name="Input Cell 3 5 8 3" xfId="22539" xr:uid="{00000000-0005-0000-0000-0000BB450000}"/>
    <cellStyle name="Input Cell 3 5 8 4" xfId="22540" xr:uid="{00000000-0005-0000-0000-0000BC450000}"/>
    <cellStyle name="Input Cell 3 5 8 5" xfId="22541" xr:uid="{00000000-0005-0000-0000-0000BD450000}"/>
    <cellStyle name="Input Cell 3 5 9" xfId="2586" xr:uid="{00000000-0005-0000-0000-0000BE450000}"/>
    <cellStyle name="Input Cell 3 5 9 2" xfId="22542" xr:uid="{00000000-0005-0000-0000-0000BF450000}"/>
    <cellStyle name="Input Cell 3 5 9 2 2" xfId="22543" xr:uid="{00000000-0005-0000-0000-0000C0450000}"/>
    <cellStyle name="Input Cell 3 5 9 2 3" xfId="22544" xr:uid="{00000000-0005-0000-0000-0000C1450000}"/>
    <cellStyle name="Input Cell 3 5 9 2 4" xfId="22545" xr:uid="{00000000-0005-0000-0000-0000C2450000}"/>
    <cellStyle name="Input Cell 3 5 9 3" xfId="22546" xr:uid="{00000000-0005-0000-0000-0000C3450000}"/>
    <cellStyle name="Input Cell 3 5 9 4" xfId="22547" xr:uid="{00000000-0005-0000-0000-0000C4450000}"/>
    <cellStyle name="Input Cell 3 5 9 5" xfId="22548" xr:uid="{00000000-0005-0000-0000-0000C5450000}"/>
    <cellStyle name="Input Cell 3 6" xfId="2587" xr:uid="{00000000-0005-0000-0000-0000C6450000}"/>
    <cellStyle name="Input Cell 3 6 2" xfId="22549" xr:uid="{00000000-0005-0000-0000-0000C7450000}"/>
    <cellStyle name="Input Cell 3 6 2 2" xfId="22550" xr:uid="{00000000-0005-0000-0000-0000C8450000}"/>
    <cellStyle name="Input Cell 3 6 2 3" xfId="22551" xr:uid="{00000000-0005-0000-0000-0000C9450000}"/>
    <cellStyle name="Input Cell 3 6 2 4" xfId="22552" xr:uid="{00000000-0005-0000-0000-0000CA450000}"/>
    <cellStyle name="Input Cell 3 6 3" xfId="22553" xr:uid="{00000000-0005-0000-0000-0000CB450000}"/>
    <cellStyle name="Input Cell 3 6 4" xfId="22554" xr:uid="{00000000-0005-0000-0000-0000CC450000}"/>
    <cellStyle name="Input Cell 3 6 5" xfId="22555" xr:uid="{00000000-0005-0000-0000-0000CD450000}"/>
    <cellStyle name="Input Cell 3 7" xfId="2588" xr:uid="{00000000-0005-0000-0000-0000CE450000}"/>
    <cellStyle name="Input Cell 3 7 2" xfId="22556" xr:uid="{00000000-0005-0000-0000-0000CF450000}"/>
    <cellStyle name="Input Cell 3 7 2 2" xfId="22557" xr:uid="{00000000-0005-0000-0000-0000D0450000}"/>
    <cellStyle name="Input Cell 3 7 2 3" xfId="22558" xr:uid="{00000000-0005-0000-0000-0000D1450000}"/>
    <cellStyle name="Input Cell 3 7 2 4" xfId="22559" xr:uid="{00000000-0005-0000-0000-0000D2450000}"/>
    <cellStyle name="Input Cell 3 7 3" xfId="22560" xr:uid="{00000000-0005-0000-0000-0000D3450000}"/>
    <cellStyle name="Input Cell 3 7 4" xfId="22561" xr:uid="{00000000-0005-0000-0000-0000D4450000}"/>
    <cellStyle name="Input Cell 3 7 5" xfId="22562" xr:uid="{00000000-0005-0000-0000-0000D5450000}"/>
    <cellStyle name="Input Cell 3 8" xfId="2589" xr:uid="{00000000-0005-0000-0000-0000D6450000}"/>
    <cellStyle name="Input Cell 3 8 2" xfId="22563" xr:uid="{00000000-0005-0000-0000-0000D7450000}"/>
    <cellStyle name="Input Cell 3 8 2 2" xfId="22564" xr:uid="{00000000-0005-0000-0000-0000D8450000}"/>
    <cellStyle name="Input Cell 3 8 2 3" xfId="22565" xr:uid="{00000000-0005-0000-0000-0000D9450000}"/>
    <cellStyle name="Input Cell 3 8 2 4" xfId="22566" xr:uid="{00000000-0005-0000-0000-0000DA450000}"/>
    <cellStyle name="Input Cell 3 8 3" xfId="22567" xr:uid="{00000000-0005-0000-0000-0000DB450000}"/>
    <cellStyle name="Input Cell 3 8 4" xfId="22568" xr:uid="{00000000-0005-0000-0000-0000DC450000}"/>
    <cellStyle name="Input Cell 3 8 5" xfId="22569" xr:uid="{00000000-0005-0000-0000-0000DD450000}"/>
    <cellStyle name="Input Cell 3 9" xfId="2590" xr:uid="{00000000-0005-0000-0000-0000DE450000}"/>
    <cellStyle name="Input Cell 3 9 2" xfId="22570" xr:uid="{00000000-0005-0000-0000-0000DF450000}"/>
    <cellStyle name="Input Cell 3 9 2 2" xfId="22571" xr:uid="{00000000-0005-0000-0000-0000E0450000}"/>
    <cellStyle name="Input Cell 3 9 2 3" xfId="22572" xr:uid="{00000000-0005-0000-0000-0000E1450000}"/>
    <cellStyle name="Input Cell 3 9 2 4" xfId="22573" xr:uid="{00000000-0005-0000-0000-0000E2450000}"/>
    <cellStyle name="Input Cell 3 9 3" xfId="22574" xr:uid="{00000000-0005-0000-0000-0000E3450000}"/>
    <cellStyle name="Input Cell 3 9 4" xfId="22575" xr:uid="{00000000-0005-0000-0000-0000E4450000}"/>
    <cellStyle name="Input Cell 3 9 5" xfId="22576" xr:uid="{00000000-0005-0000-0000-0000E5450000}"/>
    <cellStyle name="Input Cell 4" xfId="2591" xr:uid="{00000000-0005-0000-0000-0000E6450000}"/>
    <cellStyle name="Input Cell 4 10" xfId="2592" xr:uid="{00000000-0005-0000-0000-0000E7450000}"/>
    <cellStyle name="Input Cell 4 10 2" xfId="22577" xr:uid="{00000000-0005-0000-0000-0000E8450000}"/>
    <cellStyle name="Input Cell 4 10 2 2" xfId="22578" xr:uid="{00000000-0005-0000-0000-0000E9450000}"/>
    <cellStyle name="Input Cell 4 10 2 3" xfId="22579" xr:uid="{00000000-0005-0000-0000-0000EA450000}"/>
    <cellStyle name="Input Cell 4 10 2 4" xfId="22580" xr:uid="{00000000-0005-0000-0000-0000EB450000}"/>
    <cellStyle name="Input Cell 4 10 3" xfId="22581" xr:uid="{00000000-0005-0000-0000-0000EC450000}"/>
    <cellStyle name="Input Cell 4 10 4" xfId="22582" xr:uid="{00000000-0005-0000-0000-0000ED450000}"/>
    <cellStyle name="Input Cell 4 10 5" xfId="22583" xr:uid="{00000000-0005-0000-0000-0000EE450000}"/>
    <cellStyle name="Input Cell 4 11" xfId="2593" xr:uid="{00000000-0005-0000-0000-0000EF450000}"/>
    <cellStyle name="Input Cell 4 11 2" xfId="22584" xr:uid="{00000000-0005-0000-0000-0000F0450000}"/>
    <cellStyle name="Input Cell 4 11 2 2" xfId="22585" xr:uid="{00000000-0005-0000-0000-0000F1450000}"/>
    <cellStyle name="Input Cell 4 11 2 3" xfId="22586" xr:uid="{00000000-0005-0000-0000-0000F2450000}"/>
    <cellStyle name="Input Cell 4 11 2 4" xfId="22587" xr:uid="{00000000-0005-0000-0000-0000F3450000}"/>
    <cellStyle name="Input Cell 4 11 3" xfId="22588" xr:uid="{00000000-0005-0000-0000-0000F4450000}"/>
    <cellStyle name="Input Cell 4 11 4" xfId="22589" xr:uid="{00000000-0005-0000-0000-0000F5450000}"/>
    <cellStyle name="Input Cell 4 11 5" xfId="22590" xr:uid="{00000000-0005-0000-0000-0000F6450000}"/>
    <cellStyle name="Input Cell 4 12" xfId="2594" xr:uid="{00000000-0005-0000-0000-0000F7450000}"/>
    <cellStyle name="Input Cell 4 12 2" xfId="22591" xr:uid="{00000000-0005-0000-0000-0000F8450000}"/>
    <cellStyle name="Input Cell 4 12 2 2" xfId="22592" xr:uid="{00000000-0005-0000-0000-0000F9450000}"/>
    <cellStyle name="Input Cell 4 12 2 3" xfId="22593" xr:uid="{00000000-0005-0000-0000-0000FA450000}"/>
    <cellStyle name="Input Cell 4 12 2 4" xfId="22594" xr:uid="{00000000-0005-0000-0000-0000FB450000}"/>
    <cellStyle name="Input Cell 4 12 3" xfId="22595" xr:uid="{00000000-0005-0000-0000-0000FC450000}"/>
    <cellStyle name="Input Cell 4 12 4" xfId="22596" xr:uid="{00000000-0005-0000-0000-0000FD450000}"/>
    <cellStyle name="Input Cell 4 12 5" xfId="22597" xr:uid="{00000000-0005-0000-0000-0000FE450000}"/>
    <cellStyle name="Input Cell 4 13" xfId="2595" xr:uid="{00000000-0005-0000-0000-0000FF450000}"/>
    <cellStyle name="Input Cell 4 13 2" xfId="22598" xr:uid="{00000000-0005-0000-0000-000000460000}"/>
    <cellStyle name="Input Cell 4 13 2 2" xfId="22599" xr:uid="{00000000-0005-0000-0000-000001460000}"/>
    <cellStyle name="Input Cell 4 13 2 3" xfId="22600" xr:uid="{00000000-0005-0000-0000-000002460000}"/>
    <cellStyle name="Input Cell 4 13 2 4" xfId="22601" xr:uid="{00000000-0005-0000-0000-000003460000}"/>
    <cellStyle name="Input Cell 4 13 3" xfId="22602" xr:uid="{00000000-0005-0000-0000-000004460000}"/>
    <cellStyle name="Input Cell 4 13 4" xfId="22603" xr:uid="{00000000-0005-0000-0000-000005460000}"/>
    <cellStyle name="Input Cell 4 13 5" xfId="22604" xr:uid="{00000000-0005-0000-0000-000006460000}"/>
    <cellStyle name="Input Cell 4 14" xfId="2596" xr:uid="{00000000-0005-0000-0000-000007460000}"/>
    <cellStyle name="Input Cell 4 14 2" xfId="22605" xr:uid="{00000000-0005-0000-0000-000008460000}"/>
    <cellStyle name="Input Cell 4 14 2 2" xfId="22606" xr:uid="{00000000-0005-0000-0000-000009460000}"/>
    <cellStyle name="Input Cell 4 14 2 3" xfId="22607" xr:uid="{00000000-0005-0000-0000-00000A460000}"/>
    <cellStyle name="Input Cell 4 14 2 4" xfId="22608" xr:uid="{00000000-0005-0000-0000-00000B460000}"/>
    <cellStyle name="Input Cell 4 14 3" xfId="22609" xr:uid="{00000000-0005-0000-0000-00000C460000}"/>
    <cellStyle name="Input Cell 4 14 4" xfId="22610" xr:uid="{00000000-0005-0000-0000-00000D460000}"/>
    <cellStyle name="Input Cell 4 14 5" xfId="22611" xr:uid="{00000000-0005-0000-0000-00000E460000}"/>
    <cellStyle name="Input Cell 4 15" xfId="2597" xr:uid="{00000000-0005-0000-0000-00000F460000}"/>
    <cellStyle name="Input Cell 4 15 2" xfId="22612" xr:uid="{00000000-0005-0000-0000-000010460000}"/>
    <cellStyle name="Input Cell 4 15 2 2" xfId="22613" xr:uid="{00000000-0005-0000-0000-000011460000}"/>
    <cellStyle name="Input Cell 4 15 2 3" xfId="22614" xr:uid="{00000000-0005-0000-0000-000012460000}"/>
    <cellStyle name="Input Cell 4 15 2 4" xfId="22615" xr:uid="{00000000-0005-0000-0000-000013460000}"/>
    <cellStyle name="Input Cell 4 15 3" xfId="22616" xr:uid="{00000000-0005-0000-0000-000014460000}"/>
    <cellStyle name="Input Cell 4 15 4" xfId="22617" xr:uid="{00000000-0005-0000-0000-000015460000}"/>
    <cellStyle name="Input Cell 4 15 5" xfId="22618" xr:uid="{00000000-0005-0000-0000-000016460000}"/>
    <cellStyle name="Input Cell 4 16" xfId="2598" xr:uid="{00000000-0005-0000-0000-000017460000}"/>
    <cellStyle name="Input Cell 4 16 2" xfId="22619" xr:uid="{00000000-0005-0000-0000-000018460000}"/>
    <cellStyle name="Input Cell 4 16 2 2" xfId="22620" xr:uid="{00000000-0005-0000-0000-000019460000}"/>
    <cellStyle name="Input Cell 4 16 2 3" xfId="22621" xr:uid="{00000000-0005-0000-0000-00001A460000}"/>
    <cellStyle name="Input Cell 4 16 2 4" xfId="22622" xr:uid="{00000000-0005-0000-0000-00001B460000}"/>
    <cellStyle name="Input Cell 4 16 3" xfId="22623" xr:uid="{00000000-0005-0000-0000-00001C460000}"/>
    <cellStyle name="Input Cell 4 16 4" xfId="22624" xr:uid="{00000000-0005-0000-0000-00001D460000}"/>
    <cellStyle name="Input Cell 4 16 5" xfId="22625" xr:uid="{00000000-0005-0000-0000-00001E460000}"/>
    <cellStyle name="Input Cell 4 17" xfId="22626" xr:uid="{00000000-0005-0000-0000-00001F460000}"/>
    <cellStyle name="Input Cell 4 2" xfId="2599" xr:uid="{00000000-0005-0000-0000-000020460000}"/>
    <cellStyle name="Input Cell 4 2 10" xfId="2600" xr:uid="{00000000-0005-0000-0000-000021460000}"/>
    <cellStyle name="Input Cell 4 2 10 2" xfId="22627" xr:uid="{00000000-0005-0000-0000-000022460000}"/>
    <cellStyle name="Input Cell 4 2 10 2 2" xfId="22628" xr:uid="{00000000-0005-0000-0000-000023460000}"/>
    <cellStyle name="Input Cell 4 2 10 2 3" xfId="22629" xr:uid="{00000000-0005-0000-0000-000024460000}"/>
    <cellStyle name="Input Cell 4 2 10 2 4" xfId="22630" xr:uid="{00000000-0005-0000-0000-000025460000}"/>
    <cellStyle name="Input Cell 4 2 10 3" xfId="22631" xr:uid="{00000000-0005-0000-0000-000026460000}"/>
    <cellStyle name="Input Cell 4 2 10 4" xfId="22632" xr:uid="{00000000-0005-0000-0000-000027460000}"/>
    <cellStyle name="Input Cell 4 2 10 5" xfId="22633" xr:uid="{00000000-0005-0000-0000-000028460000}"/>
    <cellStyle name="Input Cell 4 2 11" xfId="2601" xr:uid="{00000000-0005-0000-0000-000029460000}"/>
    <cellStyle name="Input Cell 4 2 11 2" xfId="22634" xr:uid="{00000000-0005-0000-0000-00002A460000}"/>
    <cellStyle name="Input Cell 4 2 11 2 2" xfId="22635" xr:uid="{00000000-0005-0000-0000-00002B460000}"/>
    <cellStyle name="Input Cell 4 2 11 2 3" xfId="22636" xr:uid="{00000000-0005-0000-0000-00002C460000}"/>
    <cellStyle name="Input Cell 4 2 11 2 4" xfId="22637" xr:uid="{00000000-0005-0000-0000-00002D460000}"/>
    <cellStyle name="Input Cell 4 2 11 3" xfId="22638" xr:uid="{00000000-0005-0000-0000-00002E460000}"/>
    <cellStyle name="Input Cell 4 2 11 4" xfId="22639" xr:uid="{00000000-0005-0000-0000-00002F460000}"/>
    <cellStyle name="Input Cell 4 2 11 5" xfId="22640" xr:uid="{00000000-0005-0000-0000-000030460000}"/>
    <cellStyle name="Input Cell 4 2 12" xfId="2602" xr:uid="{00000000-0005-0000-0000-000031460000}"/>
    <cellStyle name="Input Cell 4 2 12 2" xfId="22641" xr:uid="{00000000-0005-0000-0000-000032460000}"/>
    <cellStyle name="Input Cell 4 2 12 2 2" xfId="22642" xr:uid="{00000000-0005-0000-0000-000033460000}"/>
    <cellStyle name="Input Cell 4 2 12 2 3" xfId="22643" xr:uid="{00000000-0005-0000-0000-000034460000}"/>
    <cellStyle name="Input Cell 4 2 12 2 4" xfId="22644" xr:uid="{00000000-0005-0000-0000-000035460000}"/>
    <cellStyle name="Input Cell 4 2 12 3" xfId="22645" xr:uid="{00000000-0005-0000-0000-000036460000}"/>
    <cellStyle name="Input Cell 4 2 12 4" xfId="22646" xr:uid="{00000000-0005-0000-0000-000037460000}"/>
    <cellStyle name="Input Cell 4 2 12 5" xfId="22647" xr:uid="{00000000-0005-0000-0000-000038460000}"/>
    <cellStyle name="Input Cell 4 2 13" xfId="2603" xr:uid="{00000000-0005-0000-0000-000039460000}"/>
    <cellStyle name="Input Cell 4 2 13 2" xfId="22648" xr:uid="{00000000-0005-0000-0000-00003A460000}"/>
    <cellStyle name="Input Cell 4 2 13 2 2" xfId="22649" xr:uid="{00000000-0005-0000-0000-00003B460000}"/>
    <cellStyle name="Input Cell 4 2 13 2 3" xfId="22650" xr:uid="{00000000-0005-0000-0000-00003C460000}"/>
    <cellStyle name="Input Cell 4 2 13 2 4" xfId="22651" xr:uid="{00000000-0005-0000-0000-00003D460000}"/>
    <cellStyle name="Input Cell 4 2 13 3" xfId="22652" xr:uid="{00000000-0005-0000-0000-00003E460000}"/>
    <cellStyle name="Input Cell 4 2 13 4" xfId="22653" xr:uid="{00000000-0005-0000-0000-00003F460000}"/>
    <cellStyle name="Input Cell 4 2 13 5" xfId="22654" xr:uid="{00000000-0005-0000-0000-000040460000}"/>
    <cellStyle name="Input Cell 4 2 14" xfId="2604" xr:uid="{00000000-0005-0000-0000-000041460000}"/>
    <cellStyle name="Input Cell 4 2 14 2" xfId="22655" xr:uid="{00000000-0005-0000-0000-000042460000}"/>
    <cellStyle name="Input Cell 4 2 14 2 2" xfId="22656" xr:uid="{00000000-0005-0000-0000-000043460000}"/>
    <cellStyle name="Input Cell 4 2 14 2 3" xfId="22657" xr:uid="{00000000-0005-0000-0000-000044460000}"/>
    <cellStyle name="Input Cell 4 2 14 2 4" xfId="22658" xr:uid="{00000000-0005-0000-0000-000045460000}"/>
    <cellStyle name="Input Cell 4 2 14 3" xfId="22659" xr:uid="{00000000-0005-0000-0000-000046460000}"/>
    <cellStyle name="Input Cell 4 2 14 4" xfId="22660" xr:uid="{00000000-0005-0000-0000-000047460000}"/>
    <cellStyle name="Input Cell 4 2 14 5" xfId="22661" xr:uid="{00000000-0005-0000-0000-000048460000}"/>
    <cellStyle name="Input Cell 4 2 15" xfId="2605" xr:uid="{00000000-0005-0000-0000-000049460000}"/>
    <cellStyle name="Input Cell 4 2 15 2" xfId="22662" xr:uid="{00000000-0005-0000-0000-00004A460000}"/>
    <cellStyle name="Input Cell 4 2 15 2 2" xfId="22663" xr:uid="{00000000-0005-0000-0000-00004B460000}"/>
    <cellStyle name="Input Cell 4 2 15 2 3" xfId="22664" xr:uid="{00000000-0005-0000-0000-00004C460000}"/>
    <cellStyle name="Input Cell 4 2 15 2 4" xfId="22665" xr:uid="{00000000-0005-0000-0000-00004D460000}"/>
    <cellStyle name="Input Cell 4 2 15 3" xfId="22666" xr:uid="{00000000-0005-0000-0000-00004E460000}"/>
    <cellStyle name="Input Cell 4 2 15 4" xfId="22667" xr:uid="{00000000-0005-0000-0000-00004F460000}"/>
    <cellStyle name="Input Cell 4 2 15 5" xfId="22668" xr:uid="{00000000-0005-0000-0000-000050460000}"/>
    <cellStyle name="Input Cell 4 2 16" xfId="2606" xr:uid="{00000000-0005-0000-0000-000051460000}"/>
    <cellStyle name="Input Cell 4 2 16 2" xfId="22669" xr:uid="{00000000-0005-0000-0000-000052460000}"/>
    <cellStyle name="Input Cell 4 2 16 2 2" xfId="22670" xr:uid="{00000000-0005-0000-0000-000053460000}"/>
    <cellStyle name="Input Cell 4 2 16 2 3" xfId="22671" xr:uid="{00000000-0005-0000-0000-000054460000}"/>
    <cellStyle name="Input Cell 4 2 16 2 4" xfId="22672" xr:uid="{00000000-0005-0000-0000-000055460000}"/>
    <cellStyle name="Input Cell 4 2 16 3" xfId="22673" xr:uid="{00000000-0005-0000-0000-000056460000}"/>
    <cellStyle name="Input Cell 4 2 16 4" xfId="22674" xr:uid="{00000000-0005-0000-0000-000057460000}"/>
    <cellStyle name="Input Cell 4 2 16 5" xfId="22675" xr:uid="{00000000-0005-0000-0000-000058460000}"/>
    <cellStyle name="Input Cell 4 2 17" xfId="2607" xr:uid="{00000000-0005-0000-0000-000059460000}"/>
    <cellStyle name="Input Cell 4 2 17 2" xfId="22676" xr:uid="{00000000-0005-0000-0000-00005A460000}"/>
    <cellStyle name="Input Cell 4 2 17 2 2" xfId="22677" xr:uid="{00000000-0005-0000-0000-00005B460000}"/>
    <cellStyle name="Input Cell 4 2 17 2 3" xfId="22678" xr:uid="{00000000-0005-0000-0000-00005C460000}"/>
    <cellStyle name="Input Cell 4 2 17 2 4" xfId="22679" xr:uid="{00000000-0005-0000-0000-00005D460000}"/>
    <cellStyle name="Input Cell 4 2 17 3" xfId="22680" xr:uid="{00000000-0005-0000-0000-00005E460000}"/>
    <cellStyle name="Input Cell 4 2 17 4" xfId="22681" xr:uid="{00000000-0005-0000-0000-00005F460000}"/>
    <cellStyle name="Input Cell 4 2 17 5" xfId="22682" xr:uid="{00000000-0005-0000-0000-000060460000}"/>
    <cellStyle name="Input Cell 4 2 18" xfId="2608" xr:uid="{00000000-0005-0000-0000-000061460000}"/>
    <cellStyle name="Input Cell 4 2 18 2" xfId="22683" xr:uid="{00000000-0005-0000-0000-000062460000}"/>
    <cellStyle name="Input Cell 4 2 18 2 2" xfId="22684" xr:uid="{00000000-0005-0000-0000-000063460000}"/>
    <cellStyle name="Input Cell 4 2 18 2 3" xfId="22685" xr:uid="{00000000-0005-0000-0000-000064460000}"/>
    <cellStyle name="Input Cell 4 2 18 2 4" xfId="22686" xr:uid="{00000000-0005-0000-0000-000065460000}"/>
    <cellStyle name="Input Cell 4 2 18 3" xfId="22687" xr:uid="{00000000-0005-0000-0000-000066460000}"/>
    <cellStyle name="Input Cell 4 2 18 4" xfId="22688" xr:uid="{00000000-0005-0000-0000-000067460000}"/>
    <cellStyle name="Input Cell 4 2 18 5" xfId="22689" xr:uid="{00000000-0005-0000-0000-000068460000}"/>
    <cellStyle name="Input Cell 4 2 19" xfId="2609" xr:uid="{00000000-0005-0000-0000-000069460000}"/>
    <cellStyle name="Input Cell 4 2 19 2" xfId="22690" xr:uid="{00000000-0005-0000-0000-00006A460000}"/>
    <cellStyle name="Input Cell 4 2 19 2 2" xfId="22691" xr:uid="{00000000-0005-0000-0000-00006B460000}"/>
    <cellStyle name="Input Cell 4 2 19 2 3" xfId="22692" xr:uid="{00000000-0005-0000-0000-00006C460000}"/>
    <cellStyle name="Input Cell 4 2 19 2 4" xfId="22693" xr:uid="{00000000-0005-0000-0000-00006D460000}"/>
    <cellStyle name="Input Cell 4 2 19 3" xfId="22694" xr:uid="{00000000-0005-0000-0000-00006E460000}"/>
    <cellStyle name="Input Cell 4 2 19 4" xfId="22695" xr:uid="{00000000-0005-0000-0000-00006F460000}"/>
    <cellStyle name="Input Cell 4 2 19 5" xfId="22696" xr:uid="{00000000-0005-0000-0000-000070460000}"/>
    <cellStyle name="Input Cell 4 2 2" xfId="2610" xr:uid="{00000000-0005-0000-0000-000071460000}"/>
    <cellStyle name="Input Cell 4 2 2 10" xfId="2611" xr:uid="{00000000-0005-0000-0000-000072460000}"/>
    <cellStyle name="Input Cell 4 2 2 10 2" xfId="22697" xr:uid="{00000000-0005-0000-0000-000073460000}"/>
    <cellStyle name="Input Cell 4 2 2 10 2 2" xfId="22698" xr:uid="{00000000-0005-0000-0000-000074460000}"/>
    <cellStyle name="Input Cell 4 2 2 10 2 3" xfId="22699" xr:uid="{00000000-0005-0000-0000-000075460000}"/>
    <cellStyle name="Input Cell 4 2 2 10 2 4" xfId="22700" xr:uid="{00000000-0005-0000-0000-000076460000}"/>
    <cellStyle name="Input Cell 4 2 2 10 3" xfId="22701" xr:uid="{00000000-0005-0000-0000-000077460000}"/>
    <cellStyle name="Input Cell 4 2 2 10 4" xfId="22702" xr:uid="{00000000-0005-0000-0000-000078460000}"/>
    <cellStyle name="Input Cell 4 2 2 10 5" xfId="22703" xr:uid="{00000000-0005-0000-0000-000079460000}"/>
    <cellStyle name="Input Cell 4 2 2 11" xfId="2612" xr:uid="{00000000-0005-0000-0000-00007A460000}"/>
    <cellStyle name="Input Cell 4 2 2 11 2" xfId="22704" xr:uid="{00000000-0005-0000-0000-00007B460000}"/>
    <cellStyle name="Input Cell 4 2 2 11 2 2" xfId="22705" xr:uid="{00000000-0005-0000-0000-00007C460000}"/>
    <cellStyle name="Input Cell 4 2 2 11 2 3" xfId="22706" xr:uid="{00000000-0005-0000-0000-00007D460000}"/>
    <cellStyle name="Input Cell 4 2 2 11 2 4" xfId="22707" xr:uid="{00000000-0005-0000-0000-00007E460000}"/>
    <cellStyle name="Input Cell 4 2 2 11 3" xfId="22708" xr:uid="{00000000-0005-0000-0000-00007F460000}"/>
    <cellStyle name="Input Cell 4 2 2 11 4" xfId="22709" xr:uid="{00000000-0005-0000-0000-000080460000}"/>
    <cellStyle name="Input Cell 4 2 2 11 5" xfId="22710" xr:uid="{00000000-0005-0000-0000-000081460000}"/>
    <cellStyle name="Input Cell 4 2 2 12" xfId="2613" xr:uid="{00000000-0005-0000-0000-000082460000}"/>
    <cellStyle name="Input Cell 4 2 2 12 2" xfId="22711" xr:uid="{00000000-0005-0000-0000-000083460000}"/>
    <cellStyle name="Input Cell 4 2 2 12 2 2" xfId="22712" xr:uid="{00000000-0005-0000-0000-000084460000}"/>
    <cellStyle name="Input Cell 4 2 2 12 2 3" xfId="22713" xr:uid="{00000000-0005-0000-0000-000085460000}"/>
    <cellStyle name="Input Cell 4 2 2 12 2 4" xfId="22714" xr:uid="{00000000-0005-0000-0000-000086460000}"/>
    <cellStyle name="Input Cell 4 2 2 12 3" xfId="22715" xr:uid="{00000000-0005-0000-0000-000087460000}"/>
    <cellStyle name="Input Cell 4 2 2 12 4" xfId="22716" xr:uid="{00000000-0005-0000-0000-000088460000}"/>
    <cellStyle name="Input Cell 4 2 2 12 5" xfId="22717" xr:uid="{00000000-0005-0000-0000-000089460000}"/>
    <cellStyle name="Input Cell 4 2 2 13" xfId="2614" xr:uid="{00000000-0005-0000-0000-00008A460000}"/>
    <cellStyle name="Input Cell 4 2 2 13 2" xfId="22718" xr:uid="{00000000-0005-0000-0000-00008B460000}"/>
    <cellStyle name="Input Cell 4 2 2 13 2 2" xfId="22719" xr:uid="{00000000-0005-0000-0000-00008C460000}"/>
    <cellStyle name="Input Cell 4 2 2 13 2 3" xfId="22720" xr:uid="{00000000-0005-0000-0000-00008D460000}"/>
    <cellStyle name="Input Cell 4 2 2 13 2 4" xfId="22721" xr:uid="{00000000-0005-0000-0000-00008E460000}"/>
    <cellStyle name="Input Cell 4 2 2 13 3" xfId="22722" xr:uid="{00000000-0005-0000-0000-00008F460000}"/>
    <cellStyle name="Input Cell 4 2 2 13 4" xfId="22723" xr:uid="{00000000-0005-0000-0000-000090460000}"/>
    <cellStyle name="Input Cell 4 2 2 13 5" xfId="22724" xr:uid="{00000000-0005-0000-0000-000091460000}"/>
    <cellStyle name="Input Cell 4 2 2 14" xfId="2615" xr:uid="{00000000-0005-0000-0000-000092460000}"/>
    <cellStyle name="Input Cell 4 2 2 14 2" xfId="22725" xr:uid="{00000000-0005-0000-0000-000093460000}"/>
    <cellStyle name="Input Cell 4 2 2 14 2 2" xfId="22726" xr:uid="{00000000-0005-0000-0000-000094460000}"/>
    <cellStyle name="Input Cell 4 2 2 14 2 3" xfId="22727" xr:uid="{00000000-0005-0000-0000-000095460000}"/>
    <cellStyle name="Input Cell 4 2 2 14 2 4" xfId="22728" xr:uid="{00000000-0005-0000-0000-000096460000}"/>
    <cellStyle name="Input Cell 4 2 2 14 3" xfId="22729" xr:uid="{00000000-0005-0000-0000-000097460000}"/>
    <cellStyle name="Input Cell 4 2 2 14 4" xfId="22730" xr:uid="{00000000-0005-0000-0000-000098460000}"/>
    <cellStyle name="Input Cell 4 2 2 14 5" xfId="22731" xr:uid="{00000000-0005-0000-0000-000099460000}"/>
    <cellStyle name="Input Cell 4 2 2 15" xfId="2616" xr:uid="{00000000-0005-0000-0000-00009A460000}"/>
    <cellStyle name="Input Cell 4 2 2 15 2" xfId="22732" xr:uid="{00000000-0005-0000-0000-00009B460000}"/>
    <cellStyle name="Input Cell 4 2 2 15 2 2" xfId="22733" xr:uid="{00000000-0005-0000-0000-00009C460000}"/>
    <cellStyle name="Input Cell 4 2 2 15 2 3" xfId="22734" xr:uid="{00000000-0005-0000-0000-00009D460000}"/>
    <cellStyle name="Input Cell 4 2 2 15 2 4" xfId="22735" xr:uid="{00000000-0005-0000-0000-00009E460000}"/>
    <cellStyle name="Input Cell 4 2 2 15 3" xfId="22736" xr:uid="{00000000-0005-0000-0000-00009F460000}"/>
    <cellStyle name="Input Cell 4 2 2 15 4" xfId="22737" xr:uid="{00000000-0005-0000-0000-0000A0460000}"/>
    <cellStyle name="Input Cell 4 2 2 15 5" xfId="22738" xr:uid="{00000000-0005-0000-0000-0000A1460000}"/>
    <cellStyle name="Input Cell 4 2 2 16" xfId="2617" xr:uid="{00000000-0005-0000-0000-0000A2460000}"/>
    <cellStyle name="Input Cell 4 2 2 16 2" xfId="22739" xr:uid="{00000000-0005-0000-0000-0000A3460000}"/>
    <cellStyle name="Input Cell 4 2 2 16 2 2" xfId="22740" xr:uid="{00000000-0005-0000-0000-0000A4460000}"/>
    <cellStyle name="Input Cell 4 2 2 16 2 3" xfId="22741" xr:uid="{00000000-0005-0000-0000-0000A5460000}"/>
    <cellStyle name="Input Cell 4 2 2 16 2 4" xfId="22742" xr:uid="{00000000-0005-0000-0000-0000A6460000}"/>
    <cellStyle name="Input Cell 4 2 2 16 3" xfId="22743" xr:uid="{00000000-0005-0000-0000-0000A7460000}"/>
    <cellStyle name="Input Cell 4 2 2 16 4" xfId="22744" xr:uid="{00000000-0005-0000-0000-0000A8460000}"/>
    <cellStyle name="Input Cell 4 2 2 16 5" xfId="22745" xr:uid="{00000000-0005-0000-0000-0000A9460000}"/>
    <cellStyle name="Input Cell 4 2 2 17" xfId="2618" xr:uid="{00000000-0005-0000-0000-0000AA460000}"/>
    <cellStyle name="Input Cell 4 2 2 17 2" xfId="22746" xr:uid="{00000000-0005-0000-0000-0000AB460000}"/>
    <cellStyle name="Input Cell 4 2 2 17 2 2" xfId="22747" xr:uid="{00000000-0005-0000-0000-0000AC460000}"/>
    <cellStyle name="Input Cell 4 2 2 17 2 3" xfId="22748" xr:uid="{00000000-0005-0000-0000-0000AD460000}"/>
    <cellStyle name="Input Cell 4 2 2 17 2 4" xfId="22749" xr:uid="{00000000-0005-0000-0000-0000AE460000}"/>
    <cellStyle name="Input Cell 4 2 2 17 3" xfId="22750" xr:uid="{00000000-0005-0000-0000-0000AF460000}"/>
    <cellStyle name="Input Cell 4 2 2 17 4" xfId="22751" xr:uid="{00000000-0005-0000-0000-0000B0460000}"/>
    <cellStyle name="Input Cell 4 2 2 17 5" xfId="22752" xr:uid="{00000000-0005-0000-0000-0000B1460000}"/>
    <cellStyle name="Input Cell 4 2 2 18" xfId="2619" xr:uid="{00000000-0005-0000-0000-0000B2460000}"/>
    <cellStyle name="Input Cell 4 2 2 18 2" xfId="22753" xr:uid="{00000000-0005-0000-0000-0000B3460000}"/>
    <cellStyle name="Input Cell 4 2 2 18 2 2" xfId="22754" xr:uid="{00000000-0005-0000-0000-0000B4460000}"/>
    <cellStyle name="Input Cell 4 2 2 18 2 3" xfId="22755" xr:uid="{00000000-0005-0000-0000-0000B5460000}"/>
    <cellStyle name="Input Cell 4 2 2 18 2 4" xfId="22756" xr:uid="{00000000-0005-0000-0000-0000B6460000}"/>
    <cellStyle name="Input Cell 4 2 2 18 3" xfId="22757" xr:uid="{00000000-0005-0000-0000-0000B7460000}"/>
    <cellStyle name="Input Cell 4 2 2 18 4" xfId="22758" xr:uid="{00000000-0005-0000-0000-0000B8460000}"/>
    <cellStyle name="Input Cell 4 2 2 18 5" xfId="22759" xr:uid="{00000000-0005-0000-0000-0000B9460000}"/>
    <cellStyle name="Input Cell 4 2 2 19" xfId="2620" xr:uid="{00000000-0005-0000-0000-0000BA460000}"/>
    <cellStyle name="Input Cell 4 2 2 19 2" xfId="22760" xr:uid="{00000000-0005-0000-0000-0000BB460000}"/>
    <cellStyle name="Input Cell 4 2 2 19 2 2" xfId="22761" xr:uid="{00000000-0005-0000-0000-0000BC460000}"/>
    <cellStyle name="Input Cell 4 2 2 19 2 3" xfId="22762" xr:uid="{00000000-0005-0000-0000-0000BD460000}"/>
    <cellStyle name="Input Cell 4 2 2 19 2 4" xfId="22763" xr:uid="{00000000-0005-0000-0000-0000BE460000}"/>
    <cellStyle name="Input Cell 4 2 2 19 3" xfId="22764" xr:uid="{00000000-0005-0000-0000-0000BF460000}"/>
    <cellStyle name="Input Cell 4 2 2 19 4" xfId="22765" xr:uid="{00000000-0005-0000-0000-0000C0460000}"/>
    <cellStyle name="Input Cell 4 2 2 19 5" xfId="22766" xr:uid="{00000000-0005-0000-0000-0000C1460000}"/>
    <cellStyle name="Input Cell 4 2 2 2" xfId="2621" xr:uid="{00000000-0005-0000-0000-0000C2460000}"/>
    <cellStyle name="Input Cell 4 2 2 2 2" xfId="22767" xr:uid="{00000000-0005-0000-0000-0000C3460000}"/>
    <cellStyle name="Input Cell 4 2 2 2 2 2" xfId="22768" xr:uid="{00000000-0005-0000-0000-0000C4460000}"/>
    <cellStyle name="Input Cell 4 2 2 2 2 3" xfId="22769" xr:uid="{00000000-0005-0000-0000-0000C5460000}"/>
    <cellStyle name="Input Cell 4 2 2 2 2 4" xfId="22770" xr:uid="{00000000-0005-0000-0000-0000C6460000}"/>
    <cellStyle name="Input Cell 4 2 2 2 3" xfId="22771" xr:uid="{00000000-0005-0000-0000-0000C7460000}"/>
    <cellStyle name="Input Cell 4 2 2 2 4" xfId="22772" xr:uid="{00000000-0005-0000-0000-0000C8460000}"/>
    <cellStyle name="Input Cell 4 2 2 2 5" xfId="22773" xr:uid="{00000000-0005-0000-0000-0000C9460000}"/>
    <cellStyle name="Input Cell 4 2 2 20" xfId="2622" xr:uid="{00000000-0005-0000-0000-0000CA460000}"/>
    <cellStyle name="Input Cell 4 2 2 20 2" xfId="22774" xr:uid="{00000000-0005-0000-0000-0000CB460000}"/>
    <cellStyle name="Input Cell 4 2 2 20 2 2" xfId="22775" xr:uid="{00000000-0005-0000-0000-0000CC460000}"/>
    <cellStyle name="Input Cell 4 2 2 20 2 3" xfId="22776" xr:uid="{00000000-0005-0000-0000-0000CD460000}"/>
    <cellStyle name="Input Cell 4 2 2 20 2 4" xfId="22777" xr:uid="{00000000-0005-0000-0000-0000CE460000}"/>
    <cellStyle name="Input Cell 4 2 2 20 3" xfId="22778" xr:uid="{00000000-0005-0000-0000-0000CF460000}"/>
    <cellStyle name="Input Cell 4 2 2 20 4" xfId="22779" xr:uid="{00000000-0005-0000-0000-0000D0460000}"/>
    <cellStyle name="Input Cell 4 2 2 20 5" xfId="22780" xr:uid="{00000000-0005-0000-0000-0000D1460000}"/>
    <cellStyle name="Input Cell 4 2 2 21" xfId="2623" xr:uid="{00000000-0005-0000-0000-0000D2460000}"/>
    <cellStyle name="Input Cell 4 2 2 21 2" xfId="22781" xr:uid="{00000000-0005-0000-0000-0000D3460000}"/>
    <cellStyle name="Input Cell 4 2 2 21 2 2" xfId="22782" xr:uid="{00000000-0005-0000-0000-0000D4460000}"/>
    <cellStyle name="Input Cell 4 2 2 21 2 3" xfId="22783" xr:uid="{00000000-0005-0000-0000-0000D5460000}"/>
    <cellStyle name="Input Cell 4 2 2 21 2 4" xfId="22784" xr:uid="{00000000-0005-0000-0000-0000D6460000}"/>
    <cellStyle name="Input Cell 4 2 2 21 3" xfId="22785" xr:uid="{00000000-0005-0000-0000-0000D7460000}"/>
    <cellStyle name="Input Cell 4 2 2 21 4" xfId="22786" xr:uid="{00000000-0005-0000-0000-0000D8460000}"/>
    <cellStyle name="Input Cell 4 2 2 21 5" xfId="22787" xr:uid="{00000000-0005-0000-0000-0000D9460000}"/>
    <cellStyle name="Input Cell 4 2 2 22" xfId="2624" xr:uid="{00000000-0005-0000-0000-0000DA460000}"/>
    <cellStyle name="Input Cell 4 2 2 22 2" xfId="22788" xr:uid="{00000000-0005-0000-0000-0000DB460000}"/>
    <cellStyle name="Input Cell 4 2 2 22 2 2" xfId="22789" xr:uid="{00000000-0005-0000-0000-0000DC460000}"/>
    <cellStyle name="Input Cell 4 2 2 22 2 3" xfId="22790" xr:uid="{00000000-0005-0000-0000-0000DD460000}"/>
    <cellStyle name="Input Cell 4 2 2 22 2 4" xfId="22791" xr:uid="{00000000-0005-0000-0000-0000DE460000}"/>
    <cellStyle name="Input Cell 4 2 2 22 3" xfId="22792" xr:uid="{00000000-0005-0000-0000-0000DF460000}"/>
    <cellStyle name="Input Cell 4 2 2 22 4" xfId="22793" xr:uid="{00000000-0005-0000-0000-0000E0460000}"/>
    <cellStyle name="Input Cell 4 2 2 22 5" xfId="22794" xr:uid="{00000000-0005-0000-0000-0000E1460000}"/>
    <cellStyle name="Input Cell 4 2 2 23" xfId="2625" xr:uid="{00000000-0005-0000-0000-0000E2460000}"/>
    <cellStyle name="Input Cell 4 2 2 23 2" xfId="22795" xr:uid="{00000000-0005-0000-0000-0000E3460000}"/>
    <cellStyle name="Input Cell 4 2 2 23 2 2" xfId="22796" xr:uid="{00000000-0005-0000-0000-0000E4460000}"/>
    <cellStyle name="Input Cell 4 2 2 23 2 3" xfId="22797" xr:uid="{00000000-0005-0000-0000-0000E5460000}"/>
    <cellStyle name="Input Cell 4 2 2 23 2 4" xfId="22798" xr:uid="{00000000-0005-0000-0000-0000E6460000}"/>
    <cellStyle name="Input Cell 4 2 2 23 3" xfId="22799" xr:uid="{00000000-0005-0000-0000-0000E7460000}"/>
    <cellStyle name="Input Cell 4 2 2 23 4" xfId="22800" xr:uid="{00000000-0005-0000-0000-0000E8460000}"/>
    <cellStyle name="Input Cell 4 2 2 23 5" xfId="22801" xr:uid="{00000000-0005-0000-0000-0000E9460000}"/>
    <cellStyle name="Input Cell 4 2 2 24" xfId="2626" xr:uid="{00000000-0005-0000-0000-0000EA460000}"/>
    <cellStyle name="Input Cell 4 2 2 24 2" xfId="22802" xr:uid="{00000000-0005-0000-0000-0000EB460000}"/>
    <cellStyle name="Input Cell 4 2 2 24 2 2" xfId="22803" xr:uid="{00000000-0005-0000-0000-0000EC460000}"/>
    <cellStyle name="Input Cell 4 2 2 24 2 3" xfId="22804" xr:uid="{00000000-0005-0000-0000-0000ED460000}"/>
    <cellStyle name="Input Cell 4 2 2 24 2 4" xfId="22805" xr:uid="{00000000-0005-0000-0000-0000EE460000}"/>
    <cellStyle name="Input Cell 4 2 2 24 3" xfId="22806" xr:uid="{00000000-0005-0000-0000-0000EF460000}"/>
    <cellStyle name="Input Cell 4 2 2 24 4" xfId="22807" xr:uid="{00000000-0005-0000-0000-0000F0460000}"/>
    <cellStyle name="Input Cell 4 2 2 24 5" xfId="22808" xr:uid="{00000000-0005-0000-0000-0000F1460000}"/>
    <cellStyle name="Input Cell 4 2 2 25" xfId="2627" xr:uid="{00000000-0005-0000-0000-0000F2460000}"/>
    <cellStyle name="Input Cell 4 2 2 25 2" xfId="22809" xr:uid="{00000000-0005-0000-0000-0000F3460000}"/>
    <cellStyle name="Input Cell 4 2 2 25 2 2" xfId="22810" xr:uid="{00000000-0005-0000-0000-0000F4460000}"/>
    <cellStyle name="Input Cell 4 2 2 25 2 3" xfId="22811" xr:uid="{00000000-0005-0000-0000-0000F5460000}"/>
    <cellStyle name="Input Cell 4 2 2 25 2 4" xfId="22812" xr:uid="{00000000-0005-0000-0000-0000F6460000}"/>
    <cellStyle name="Input Cell 4 2 2 25 3" xfId="22813" xr:uid="{00000000-0005-0000-0000-0000F7460000}"/>
    <cellStyle name="Input Cell 4 2 2 25 4" xfId="22814" xr:uid="{00000000-0005-0000-0000-0000F8460000}"/>
    <cellStyle name="Input Cell 4 2 2 25 5" xfId="22815" xr:uid="{00000000-0005-0000-0000-0000F9460000}"/>
    <cellStyle name="Input Cell 4 2 2 26" xfId="2628" xr:uid="{00000000-0005-0000-0000-0000FA460000}"/>
    <cellStyle name="Input Cell 4 2 2 26 2" xfId="22816" xr:uid="{00000000-0005-0000-0000-0000FB460000}"/>
    <cellStyle name="Input Cell 4 2 2 26 2 2" xfId="22817" xr:uid="{00000000-0005-0000-0000-0000FC460000}"/>
    <cellStyle name="Input Cell 4 2 2 26 2 3" xfId="22818" xr:uid="{00000000-0005-0000-0000-0000FD460000}"/>
    <cellStyle name="Input Cell 4 2 2 26 2 4" xfId="22819" xr:uid="{00000000-0005-0000-0000-0000FE460000}"/>
    <cellStyle name="Input Cell 4 2 2 26 3" xfId="22820" xr:uid="{00000000-0005-0000-0000-0000FF460000}"/>
    <cellStyle name="Input Cell 4 2 2 26 4" xfId="22821" xr:uid="{00000000-0005-0000-0000-000000470000}"/>
    <cellStyle name="Input Cell 4 2 2 26 5" xfId="22822" xr:uid="{00000000-0005-0000-0000-000001470000}"/>
    <cellStyle name="Input Cell 4 2 2 27" xfId="2629" xr:uid="{00000000-0005-0000-0000-000002470000}"/>
    <cellStyle name="Input Cell 4 2 2 27 2" xfId="22823" xr:uid="{00000000-0005-0000-0000-000003470000}"/>
    <cellStyle name="Input Cell 4 2 2 27 2 2" xfId="22824" xr:uid="{00000000-0005-0000-0000-000004470000}"/>
    <cellStyle name="Input Cell 4 2 2 27 2 3" xfId="22825" xr:uid="{00000000-0005-0000-0000-000005470000}"/>
    <cellStyle name="Input Cell 4 2 2 27 2 4" xfId="22826" xr:uid="{00000000-0005-0000-0000-000006470000}"/>
    <cellStyle name="Input Cell 4 2 2 27 3" xfId="22827" xr:uid="{00000000-0005-0000-0000-000007470000}"/>
    <cellStyle name="Input Cell 4 2 2 27 4" xfId="22828" xr:uid="{00000000-0005-0000-0000-000008470000}"/>
    <cellStyle name="Input Cell 4 2 2 27 5" xfId="22829" xr:uid="{00000000-0005-0000-0000-000009470000}"/>
    <cellStyle name="Input Cell 4 2 2 28" xfId="2630" xr:uid="{00000000-0005-0000-0000-00000A470000}"/>
    <cellStyle name="Input Cell 4 2 2 28 2" xfId="22830" xr:uid="{00000000-0005-0000-0000-00000B470000}"/>
    <cellStyle name="Input Cell 4 2 2 28 2 2" xfId="22831" xr:uid="{00000000-0005-0000-0000-00000C470000}"/>
    <cellStyle name="Input Cell 4 2 2 28 2 3" xfId="22832" xr:uid="{00000000-0005-0000-0000-00000D470000}"/>
    <cellStyle name="Input Cell 4 2 2 28 2 4" xfId="22833" xr:uid="{00000000-0005-0000-0000-00000E470000}"/>
    <cellStyle name="Input Cell 4 2 2 28 3" xfId="22834" xr:uid="{00000000-0005-0000-0000-00000F470000}"/>
    <cellStyle name="Input Cell 4 2 2 28 4" xfId="22835" xr:uid="{00000000-0005-0000-0000-000010470000}"/>
    <cellStyle name="Input Cell 4 2 2 28 5" xfId="22836" xr:uid="{00000000-0005-0000-0000-000011470000}"/>
    <cellStyle name="Input Cell 4 2 2 29" xfId="2631" xr:uid="{00000000-0005-0000-0000-000012470000}"/>
    <cellStyle name="Input Cell 4 2 2 29 2" xfId="22837" xr:uid="{00000000-0005-0000-0000-000013470000}"/>
    <cellStyle name="Input Cell 4 2 2 29 2 2" xfId="22838" xr:uid="{00000000-0005-0000-0000-000014470000}"/>
    <cellStyle name="Input Cell 4 2 2 29 2 3" xfId="22839" xr:uid="{00000000-0005-0000-0000-000015470000}"/>
    <cellStyle name="Input Cell 4 2 2 29 2 4" xfId="22840" xr:uid="{00000000-0005-0000-0000-000016470000}"/>
    <cellStyle name="Input Cell 4 2 2 29 3" xfId="22841" xr:uid="{00000000-0005-0000-0000-000017470000}"/>
    <cellStyle name="Input Cell 4 2 2 29 4" xfId="22842" xr:uid="{00000000-0005-0000-0000-000018470000}"/>
    <cellStyle name="Input Cell 4 2 2 29 5" xfId="22843" xr:uid="{00000000-0005-0000-0000-000019470000}"/>
    <cellStyle name="Input Cell 4 2 2 3" xfId="2632" xr:uid="{00000000-0005-0000-0000-00001A470000}"/>
    <cellStyle name="Input Cell 4 2 2 3 2" xfId="22844" xr:uid="{00000000-0005-0000-0000-00001B470000}"/>
    <cellStyle name="Input Cell 4 2 2 3 2 2" xfId="22845" xr:uid="{00000000-0005-0000-0000-00001C470000}"/>
    <cellStyle name="Input Cell 4 2 2 3 2 3" xfId="22846" xr:uid="{00000000-0005-0000-0000-00001D470000}"/>
    <cellStyle name="Input Cell 4 2 2 3 2 4" xfId="22847" xr:uid="{00000000-0005-0000-0000-00001E470000}"/>
    <cellStyle name="Input Cell 4 2 2 3 3" xfId="22848" xr:uid="{00000000-0005-0000-0000-00001F470000}"/>
    <cellStyle name="Input Cell 4 2 2 3 4" xfId="22849" xr:uid="{00000000-0005-0000-0000-000020470000}"/>
    <cellStyle name="Input Cell 4 2 2 3 5" xfId="22850" xr:uid="{00000000-0005-0000-0000-000021470000}"/>
    <cellStyle name="Input Cell 4 2 2 30" xfId="2633" xr:uid="{00000000-0005-0000-0000-000022470000}"/>
    <cellStyle name="Input Cell 4 2 2 30 2" xfId="22851" xr:uid="{00000000-0005-0000-0000-000023470000}"/>
    <cellStyle name="Input Cell 4 2 2 30 2 2" xfId="22852" xr:uid="{00000000-0005-0000-0000-000024470000}"/>
    <cellStyle name="Input Cell 4 2 2 30 2 3" xfId="22853" xr:uid="{00000000-0005-0000-0000-000025470000}"/>
    <cellStyle name="Input Cell 4 2 2 30 2 4" xfId="22854" xr:uid="{00000000-0005-0000-0000-000026470000}"/>
    <cellStyle name="Input Cell 4 2 2 30 3" xfId="22855" xr:uid="{00000000-0005-0000-0000-000027470000}"/>
    <cellStyle name="Input Cell 4 2 2 30 4" xfId="22856" xr:uid="{00000000-0005-0000-0000-000028470000}"/>
    <cellStyle name="Input Cell 4 2 2 30 5" xfId="22857" xr:uid="{00000000-0005-0000-0000-000029470000}"/>
    <cellStyle name="Input Cell 4 2 2 31" xfId="2634" xr:uid="{00000000-0005-0000-0000-00002A470000}"/>
    <cellStyle name="Input Cell 4 2 2 31 2" xfId="22858" xr:uid="{00000000-0005-0000-0000-00002B470000}"/>
    <cellStyle name="Input Cell 4 2 2 31 2 2" xfId="22859" xr:uid="{00000000-0005-0000-0000-00002C470000}"/>
    <cellStyle name="Input Cell 4 2 2 31 2 3" xfId="22860" xr:uid="{00000000-0005-0000-0000-00002D470000}"/>
    <cellStyle name="Input Cell 4 2 2 31 2 4" xfId="22861" xr:uid="{00000000-0005-0000-0000-00002E470000}"/>
    <cellStyle name="Input Cell 4 2 2 31 3" xfId="22862" xr:uid="{00000000-0005-0000-0000-00002F470000}"/>
    <cellStyle name="Input Cell 4 2 2 31 4" xfId="22863" xr:uid="{00000000-0005-0000-0000-000030470000}"/>
    <cellStyle name="Input Cell 4 2 2 31 5" xfId="22864" xr:uid="{00000000-0005-0000-0000-000031470000}"/>
    <cellStyle name="Input Cell 4 2 2 32" xfId="2635" xr:uid="{00000000-0005-0000-0000-000032470000}"/>
    <cellStyle name="Input Cell 4 2 2 32 2" xfId="22865" xr:uid="{00000000-0005-0000-0000-000033470000}"/>
    <cellStyle name="Input Cell 4 2 2 32 2 2" xfId="22866" xr:uid="{00000000-0005-0000-0000-000034470000}"/>
    <cellStyle name="Input Cell 4 2 2 32 2 3" xfId="22867" xr:uid="{00000000-0005-0000-0000-000035470000}"/>
    <cellStyle name="Input Cell 4 2 2 32 2 4" xfId="22868" xr:uid="{00000000-0005-0000-0000-000036470000}"/>
    <cellStyle name="Input Cell 4 2 2 32 3" xfId="22869" xr:uid="{00000000-0005-0000-0000-000037470000}"/>
    <cellStyle name="Input Cell 4 2 2 32 4" xfId="22870" xr:uid="{00000000-0005-0000-0000-000038470000}"/>
    <cellStyle name="Input Cell 4 2 2 32 5" xfId="22871" xr:uid="{00000000-0005-0000-0000-000039470000}"/>
    <cellStyle name="Input Cell 4 2 2 33" xfId="2636" xr:uid="{00000000-0005-0000-0000-00003A470000}"/>
    <cellStyle name="Input Cell 4 2 2 33 2" xfId="22872" xr:uid="{00000000-0005-0000-0000-00003B470000}"/>
    <cellStyle name="Input Cell 4 2 2 33 2 2" xfId="22873" xr:uid="{00000000-0005-0000-0000-00003C470000}"/>
    <cellStyle name="Input Cell 4 2 2 33 2 3" xfId="22874" xr:uid="{00000000-0005-0000-0000-00003D470000}"/>
    <cellStyle name="Input Cell 4 2 2 33 2 4" xfId="22875" xr:uid="{00000000-0005-0000-0000-00003E470000}"/>
    <cellStyle name="Input Cell 4 2 2 33 3" xfId="22876" xr:uid="{00000000-0005-0000-0000-00003F470000}"/>
    <cellStyle name="Input Cell 4 2 2 33 4" xfId="22877" xr:uid="{00000000-0005-0000-0000-000040470000}"/>
    <cellStyle name="Input Cell 4 2 2 33 5" xfId="22878" xr:uid="{00000000-0005-0000-0000-000041470000}"/>
    <cellStyle name="Input Cell 4 2 2 34" xfId="2637" xr:uid="{00000000-0005-0000-0000-000042470000}"/>
    <cellStyle name="Input Cell 4 2 2 34 2" xfId="22879" xr:uid="{00000000-0005-0000-0000-000043470000}"/>
    <cellStyle name="Input Cell 4 2 2 34 2 2" xfId="22880" xr:uid="{00000000-0005-0000-0000-000044470000}"/>
    <cellStyle name="Input Cell 4 2 2 34 2 3" xfId="22881" xr:uid="{00000000-0005-0000-0000-000045470000}"/>
    <cellStyle name="Input Cell 4 2 2 34 2 4" xfId="22882" xr:uid="{00000000-0005-0000-0000-000046470000}"/>
    <cellStyle name="Input Cell 4 2 2 34 3" xfId="22883" xr:uid="{00000000-0005-0000-0000-000047470000}"/>
    <cellStyle name="Input Cell 4 2 2 34 4" xfId="22884" xr:uid="{00000000-0005-0000-0000-000048470000}"/>
    <cellStyle name="Input Cell 4 2 2 34 5" xfId="22885" xr:uid="{00000000-0005-0000-0000-000049470000}"/>
    <cellStyle name="Input Cell 4 2 2 35" xfId="2638" xr:uid="{00000000-0005-0000-0000-00004A470000}"/>
    <cellStyle name="Input Cell 4 2 2 35 2" xfId="22886" xr:uid="{00000000-0005-0000-0000-00004B470000}"/>
    <cellStyle name="Input Cell 4 2 2 35 2 2" xfId="22887" xr:uid="{00000000-0005-0000-0000-00004C470000}"/>
    <cellStyle name="Input Cell 4 2 2 35 2 3" xfId="22888" xr:uid="{00000000-0005-0000-0000-00004D470000}"/>
    <cellStyle name="Input Cell 4 2 2 35 2 4" xfId="22889" xr:uid="{00000000-0005-0000-0000-00004E470000}"/>
    <cellStyle name="Input Cell 4 2 2 35 3" xfId="22890" xr:uid="{00000000-0005-0000-0000-00004F470000}"/>
    <cellStyle name="Input Cell 4 2 2 35 4" xfId="22891" xr:uid="{00000000-0005-0000-0000-000050470000}"/>
    <cellStyle name="Input Cell 4 2 2 35 5" xfId="22892" xr:uid="{00000000-0005-0000-0000-000051470000}"/>
    <cellStyle name="Input Cell 4 2 2 36" xfId="2639" xr:uid="{00000000-0005-0000-0000-000052470000}"/>
    <cellStyle name="Input Cell 4 2 2 36 2" xfId="22893" xr:uid="{00000000-0005-0000-0000-000053470000}"/>
    <cellStyle name="Input Cell 4 2 2 36 2 2" xfId="22894" xr:uid="{00000000-0005-0000-0000-000054470000}"/>
    <cellStyle name="Input Cell 4 2 2 36 2 3" xfId="22895" xr:uid="{00000000-0005-0000-0000-000055470000}"/>
    <cellStyle name="Input Cell 4 2 2 36 2 4" xfId="22896" xr:uid="{00000000-0005-0000-0000-000056470000}"/>
    <cellStyle name="Input Cell 4 2 2 36 3" xfId="22897" xr:uid="{00000000-0005-0000-0000-000057470000}"/>
    <cellStyle name="Input Cell 4 2 2 36 4" xfId="22898" xr:uid="{00000000-0005-0000-0000-000058470000}"/>
    <cellStyle name="Input Cell 4 2 2 36 5" xfId="22899" xr:uid="{00000000-0005-0000-0000-000059470000}"/>
    <cellStyle name="Input Cell 4 2 2 37" xfId="2640" xr:uid="{00000000-0005-0000-0000-00005A470000}"/>
    <cellStyle name="Input Cell 4 2 2 37 2" xfId="22900" xr:uid="{00000000-0005-0000-0000-00005B470000}"/>
    <cellStyle name="Input Cell 4 2 2 37 2 2" xfId="22901" xr:uid="{00000000-0005-0000-0000-00005C470000}"/>
    <cellStyle name="Input Cell 4 2 2 37 2 3" xfId="22902" xr:uid="{00000000-0005-0000-0000-00005D470000}"/>
    <cellStyle name="Input Cell 4 2 2 37 2 4" xfId="22903" xr:uid="{00000000-0005-0000-0000-00005E470000}"/>
    <cellStyle name="Input Cell 4 2 2 37 3" xfId="22904" xr:uid="{00000000-0005-0000-0000-00005F470000}"/>
    <cellStyle name="Input Cell 4 2 2 37 4" xfId="22905" xr:uid="{00000000-0005-0000-0000-000060470000}"/>
    <cellStyle name="Input Cell 4 2 2 37 5" xfId="22906" xr:uid="{00000000-0005-0000-0000-000061470000}"/>
    <cellStyle name="Input Cell 4 2 2 38" xfId="2641" xr:uid="{00000000-0005-0000-0000-000062470000}"/>
    <cellStyle name="Input Cell 4 2 2 38 2" xfId="22907" xr:uid="{00000000-0005-0000-0000-000063470000}"/>
    <cellStyle name="Input Cell 4 2 2 38 2 2" xfId="22908" xr:uid="{00000000-0005-0000-0000-000064470000}"/>
    <cellStyle name="Input Cell 4 2 2 38 2 3" xfId="22909" xr:uid="{00000000-0005-0000-0000-000065470000}"/>
    <cellStyle name="Input Cell 4 2 2 38 2 4" xfId="22910" xr:uid="{00000000-0005-0000-0000-000066470000}"/>
    <cellStyle name="Input Cell 4 2 2 38 3" xfId="22911" xr:uid="{00000000-0005-0000-0000-000067470000}"/>
    <cellStyle name="Input Cell 4 2 2 38 4" xfId="22912" xr:uid="{00000000-0005-0000-0000-000068470000}"/>
    <cellStyle name="Input Cell 4 2 2 38 5" xfId="22913" xr:uid="{00000000-0005-0000-0000-000069470000}"/>
    <cellStyle name="Input Cell 4 2 2 39" xfId="2642" xr:uid="{00000000-0005-0000-0000-00006A470000}"/>
    <cellStyle name="Input Cell 4 2 2 39 2" xfId="22914" xr:uid="{00000000-0005-0000-0000-00006B470000}"/>
    <cellStyle name="Input Cell 4 2 2 39 2 2" xfId="22915" xr:uid="{00000000-0005-0000-0000-00006C470000}"/>
    <cellStyle name="Input Cell 4 2 2 39 2 3" xfId="22916" xr:uid="{00000000-0005-0000-0000-00006D470000}"/>
    <cellStyle name="Input Cell 4 2 2 39 2 4" xfId="22917" xr:uid="{00000000-0005-0000-0000-00006E470000}"/>
    <cellStyle name="Input Cell 4 2 2 39 3" xfId="22918" xr:uid="{00000000-0005-0000-0000-00006F470000}"/>
    <cellStyle name="Input Cell 4 2 2 39 4" xfId="22919" xr:uid="{00000000-0005-0000-0000-000070470000}"/>
    <cellStyle name="Input Cell 4 2 2 39 5" xfId="22920" xr:uid="{00000000-0005-0000-0000-000071470000}"/>
    <cellStyle name="Input Cell 4 2 2 4" xfId="2643" xr:uid="{00000000-0005-0000-0000-000072470000}"/>
    <cellStyle name="Input Cell 4 2 2 4 2" xfId="22921" xr:uid="{00000000-0005-0000-0000-000073470000}"/>
    <cellStyle name="Input Cell 4 2 2 4 2 2" xfId="22922" xr:uid="{00000000-0005-0000-0000-000074470000}"/>
    <cellStyle name="Input Cell 4 2 2 4 2 3" xfId="22923" xr:uid="{00000000-0005-0000-0000-000075470000}"/>
    <cellStyle name="Input Cell 4 2 2 4 2 4" xfId="22924" xr:uid="{00000000-0005-0000-0000-000076470000}"/>
    <cellStyle name="Input Cell 4 2 2 4 3" xfId="22925" xr:uid="{00000000-0005-0000-0000-000077470000}"/>
    <cellStyle name="Input Cell 4 2 2 4 4" xfId="22926" xr:uid="{00000000-0005-0000-0000-000078470000}"/>
    <cellStyle name="Input Cell 4 2 2 4 5" xfId="22927" xr:uid="{00000000-0005-0000-0000-000079470000}"/>
    <cellStyle name="Input Cell 4 2 2 40" xfId="2644" xr:uid="{00000000-0005-0000-0000-00007A470000}"/>
    <cellStyle name="Input Cell 4 2 2 40 2" xfId="22928" xr:uid="{00000000-0005-0000-0000-00007B470000}"/>
    <cellStyle name="Input Cell 4 2 2 40 2 2" xfId="22929" xr:uid="{00000000-0005-0000-0000-00007C470000}"/>
    <cellStyle name="Input Cell 4 2 2 40 2 3" xfId="22930" xr:uid="{00000000-0005-0000-0000-00007D470000}"/>
    <cellStyle name="Input Cell 4 2 2 40 2 4" xfId="22931" xr:uid="{00000000-0005-0000-0000-00007E470000}"/>
    <cellStyle name="Input Cell 4 2 2 40 3" xfId="22932" xr:uid="{00000000-0005-0000-0000-00007F470000}"/>
    <cellStyle name="Input Cell 4 2 2 40 4" xfId="22933" xr:uid="{00000000-0005-0000-0000-000080470000}"/>
    <cellStyle name="Input Cell 4 2 2 40 5" xfId="22934" xr:uid="{00000000-0005-0000-0000-000081470000}"/>
    <cellStyle name="Input Cell 4 2 2 41" xfId="2645" xr:uid="{00000000-0005-0000-0000-000082470000}"/>
    <cellStyle name="Input Cell 4 2 2 41 2" xfId="22935" xr:uid="{00000000-0005-0000-0000-000083470000}"/>
    <cellStyle name="Input Cell 4 2 2 41 2 2" xfId="22936" xr:uid="{00000000-0005-0000-0000-000084470000}"/>
    <cellStyle name="Input Cell 4 2 2 41 2 3" xfId="22937" xr:uid="{00000000-0005-0000-0000-000085470000}"/>
    <cellStyle name="Input Cell 4 2 2 41 2 4" xfId="22938" xr:uid="{00000000-0005-0000-0000-000086470000}"/>
    <cellStyle name="Input Cell 4 2 2 41 3" xfId="22939" xr:uid="{00000000-0005-0000-0000-000087470000}"/>
    <cellStyle name="Input Cell 4 2 2 41 4" xfId="22940" xr:uid="{00000000-0005-0000-0000-000088470000}"/>
    <cellStyle name="Input Cell 4 2 2 41 5" xfId="22941" xr:uid="{00000000-0005-0000-0000-000089470000}"/>
    <cellStyle name="Input Cell 4 2 2 42" xfId="2646" xr:uid="{00000000-0005-0000-0000-00008A470000}"/>
    <cellStyle name="Input Cell 4 2 2 42 2" xfId="22942" xr:uid="{00000000-0005-0000-0000-00008B470000}"/>
    <cellStyle name="Input Cell 4 2 2 42 2 2" xfId="22943" xr:uid="{00000000-0005-0000-0000-00008C470000}"/>
    <cellStyle name="Input Cell 4 2 2 42 2 3" xfId="22944" xr:uid="{00000000-0005-0000-0000-00008D470000}"/>
    <cellStyle name="Input Cell 4 2 2 42 2 4" xfId="22945" xr:uid="{00000000-0005-0000-0000-00008E470000}"/>
    <cellStyle name="Input Cell 4 2 2 42 3" xfId="22946" xr:uid="{00000000-0005-0000-0000-00008F470000}"/>
    <cellStyle name="Input Cell 4 2 2 42 4" xfId="22947" xr:uid="{00000000-0005-0000-0000-000090470000}"/>
    <cellStyle name="Input Cell 4 2 2 42 5" xfId="22948" xr:uid="{00000000-0005-0000-0000-000091470000}"/>
    <cellStyle name="Input Cell 4 2 2 43" xfId="2647" xr:uid="{00000000-0005-0000-0000-000092470000}"/>
    <cellStyle name="Input Cell 4 2 2 43 2" xfId="22949" xr:uid="{00000000-0005-0000-0000-000093470000}"/>
    <cellStyle name="Input Cell 4 2 2 43 2 2" xfId="22950" xr:uid="{00000000-0005-0000-0000-000094470000}"/>
    <cellStyle name="Input Cell 4 2 2 43 2 3" xfId="22951" xr:uid="{00000000-0005-0000-0000-000095470000}"/>
    <cellStyle name="Input Cell 4 2 2 43 2 4" xfId="22952" xr:uid="{00000000-0005-0000-0000-000096470000}"/>
    <cellStyle name="Input Cell 4 2 2 43 3" xfId="22953" xr:uid="{00000000-0005-0000-0000-000097470000}"/>
    <cellStyle name="Input Cell 4 2 2 43 4" xfId="22954" xr:uid="{00000000-0005-0000-0000-000098470000}"/>
    <cellStyle name="Input Cell 4 2 2 43 5" xfId="22955" xr:uid="{00000000-0005-0000-0000-000099470000}"/>
    <cellStyle name="Input Cell 4 2 2 44" xfId="2648" xr:uid="{00000000-0005-0000-0000-00009A470000}"/>
    <cellStyle name="Input Cell 4 2 2 44 2" xfId="22956" xr:uid="{00000000-0005-0000-0000-00009B470000}"/>
    <cellStyle name="Input Cell 4 2 2 44 2 2" xfId="22957" xr:uid="{00000000-0005-0000-0000-00009C470000}"/>
    <cellStyle name="Input Cell 4 2 2 44 2 3" xfId="22958" xr:uid="{00000000-0005-0000-0000-00009D470000}"/>
    <cellStyle name="Input Cell 4 2 2 44 2 4" xfId="22959" xr:uid="{00000000-0005-0000-0000-00009E470000}"/>
    <cellStyle name="Input Cell 4 2 2 44 3" xfId="22960" xr:uid="{00000000-0005-0000-0000-00009F470000}"/>
    <cellStyle name="Input Cell 4 2 2 44 4" xfId="22961" xr:uid="{00000000-0005-0000-0000-0000A0470000}"/>
    <cellStyle name="Input Cell 4 2 2 44 5" xfId="22962" xr:uid="{00000000-0005-0000-0000-0000A1470000}"/>
    <cellStyle name="Input Cell 4 2 2 45" xfId="22963" xr:uid="{00000000-0005-0000-0000-0000A2470000}"/>
    <cellStyle name="Input Cell 4 2 2 45 2" xfId="22964" xr:uid="{00000000-0005-0000-0000-0000A3470000}"/>
    <cellStyle name="Input Cell 4 2 2 45 3" xfId="22965" xr:uid="{00000000-0005-0000-0000-0000A4470000}"/>
    <cellStyle name="Input Cell 4 2 2 45 4" xfId="22966" xr:uid="{00000000-0005-0000-0000-0000A5470000}"/>
    <cellStyle name="Input Cell 4 2 2 46" xfId="22967" xr:uid="{00000000-0005-0000-0000-0000A6470000}"/>
    <cellStyle name="Input Cell 4 2 2 46 2" xfId="22968" xr:uid="{00000000-0005-0000-0000-0000A7470000}"/>
    <cellStyle name="Input Cell 4 2 2 46 3" xfId="22969" xr:uid="{00000000-0005-0000-0000-0000A8470000}"/>
    <cellStyle name="Input Cell 4 2 2 46 4" xfId="22970" xr:uid="{00000000-0005-0000-0000-0000A9470000}"/>
    <cellStyle name="Input Cell 4 2 2 47" xfId="22971" xr:uid="{00000000-0005-0000-0000-0000AA470000}"/>
    <cellStyle name="Input Cell 4 2 2 48" xfId="22972" xr:uid="{00000000-0005-0000-0000-0000AB470000}"/>
    <cellStyle name="Input Cell 4 2 2 5" xfId="2649" xr:uid="{00000000-0005-0000-0000-0000AC470000}"/>
    <cellStyle name="Input Cell 4 2 2 5 2" xfId="22973" xr:uid="{00000000-0005-0000-0000-0000AD470000}"/>
    <cellStyle name="Input Cell 4 2 2 5 2 2" xfId="22974" xr:uid="{00000000-0005-0000-0000-0000AE470000}"/>
    <cellStyle name="Input Cell 4 2 2 5 2 3" xfId="22975" xr:uid="{00000000-0005-0000-0000-0000AF470000}"/>
    <cellStyle name="Input Cell 4 2 2 5 2 4" xfId="22976" xr:uid="{00000000-0005-0000-0000-0000B0470000}"/>
    <cellStyle name="Input Cell 4 2 2 5 3" xfId="22977" xr:uid="{00000000-0005-0000-0000-0000B1470000}"/>
    <cellStyle name="Input Cell 4 2 2 5 4" xfId="22978" xr:uid="{00000000-0005-0000-0000-0000B2470000}"/>
    <cellStyle name="Input Cell 4 2 2 5 5" xfId="22979" xr:uid="{00000000-0005-0000-0000-0000B3470000}"/>
    <cellStyle name="Input Cell 4 2 2 6" xfId="2650" xr:uid="{00000000-0005-0000-0000-0000B4470000}"/>
    <cellStyle name="Input Cell 4 2 2 6 2" xfId="22980" xr:uid="{00000000-0005-0000-0000-0000B5470000}"/>
    <cellStyle name="Input Cell 4 2 2 6 2 2" xfId="22981" xr:uid="{00000000-0005-0000-0000-0000B6470000}"/>
    <cellStyle name="Input Cell 4 2 2 6 2 3" xfId="22982" xr:uid="{00000000-0005-0000-0000-0000B7470000}"/>
    <cellStyle name="Input Cell 4 2 2 6 2 4" xfId="22983" xr:uid="{00000000-0005-0000-0000-0000B8470000}"/>
    <cellStyle name="Input Cell 4 2 2 6 3" xfId="22984" xr:uid="{00000000-0005-0000-0000-0000B9470000}"/>
    <cellStyle name="Input Cell 4 2 2 6 4" xfId="22985" xr:uid="{00000000-0005-0000-0000-0000BA470000}"/>
    <cellStyle name="Input Cell 4 2 2 6 5" xfId="22986" xr:uid="{00000000-0005-0000-0000-0000BB470000}"/>
    <cellStyle name="Input Cell 4 2 2 7" xfId="2651" xr:uid="{00000000-0005-0000-0000-0000BC470000}"/>
    <cellStyle name="Input Cell 4 2 2 7 2" xfId="22987" xr:uid="{00000000-0005-0000-0000-0000BD470000}"/>
    <cellStyle name="Input Cell 4 2 2 7 2 2" xfId="22988" xr:uid="{00000000-0005-0000-0000-0000BE470000}"/>
    <cellStyle name="Input Cell 4 2 2 7 2 3" xfId="22989" xr:uid="{00000000-0005-0000-0000-0000BF470000}"/>
    <cellStyle name="Input Cell 4 2 2 7 2 4" xfId="22990" xr:uid="{00000000-0005-0000-0000-0000C0470000}"/>
    <cellStyle name="Input Cell 4 2 2 7 3" xfId="22991" xr:uid="{00000000-0005-0000-0000-0000C1470000}"/>
    <cellStyle name="Input Cell 4 2 2 7 4" xfId="22992" xr:uid="{00000000-0005-0000-0000-0000C2470000}"/>
    <cellStyle name="Input Cell 4 2 2 7 5" xfId="22993" xr:uid="{00000000-0005-0000-0000-0000C3470000}"/>
    <cellStyle name="Input Cell 4 2 2 8" xfId="2652" xr:uid="{00000000-0005-0000-0000-0000C4470000}"/>
    <cellStyle name="Input Cell 4 2 2 8 2" xfId="22994" xr:uid="{00000000-0005-0000-0000-0000C5470000}"/>
    <cellStyle name="Input Cell 4 2 2 8 2 2" xfId="22995" xr:uid="{00000000-0005-0000-0000-0000C6470000}"/>
    <cellStyle name="Input Cell 4 2 2 8 2 3" xfId="22996" xr:uid="{00000000-0005-0000-0000-0000C7470000}"/>
    <cellStyle name="Input Cell 4 2 2 8 2 4" xfId="22997" xr:uid="{00000000-0005-0000-0000-0000C8470000}"/>
    <cellStyle name="Input Cell 4 2 2 8 3" xfId="22998" xr:uid="{00000000-0005-0000-0000-0000C9470000}"/>
    <cellStyle name="Input Cell 4 2 2 8 4" xfId="22999" xr:uid="{00000000-0005-0000-0000-0000CA470000}"/>
    <cellStyle name="Input Cell 4 2 2 8 5" xfId="23000" xr:uid="{00000000-0005-0000-0000-0000CB470000}"/>
    <cellStyle name="Input Cell 4 2 2 9" xfId="2653" xr:uid="{00000000-0005-0000-0000-0000CC470000}"/>
    <cellStyle name="Input Cell 4 2 2 9 2" xfId="23001" xr:uid="{00000000-0005-0000-0000-0000CD470000}"/>
    <cellStyle name="Input Cell 4 2 2 9 2 2" xfId="23002" xr:uid="{00000000-0005-0000-0000-0000CE470000}"/>
    <cellStyle name="Input Cell 4 2 2 9 2 3" xfId="23003" xr:uid="{00000000-0005-0000-0000-0000CF470000}"/>
    <cellStyle name="Input Cell 4 2 2 9 2 4" xfId="23004" xr:uid="{00000000-0005-0000-0000-0000D0470000}"/>
    <cellStyle name="Input Cell 4 2 2 9 3" xfId="23005" xr:uid="{00000000-0005-0000-0000-0000D1470000}"/>
    <cellStyle name="Input Cell 4 2 2 9 4" xfId="23006" xr:uid="{00000000-0005-0000-0000-0000D2470000}"/>
    <cellStyle name="Input Cell 4 2 2 9 5" xfId="23007" xr:uid="{00000000-0005-0000-0000-0000D3470000}"/>
    <cellStyle name="Input Cell 4 2 20" xfId="2654" xr:uid="{00000000-0005-0000-0000-0000D4470000}"/>
    <cellStyle name="Input Cell 4 2 20 2" xfId="23008" xr:uid="{00000000-0005-0000-0000-0000D5470000}"/>
    <cellStyle name="Input Cell 4 2 20 2 2" xfId="23009" xr:uid="{00000000-0005-0000-0000-0000D6470000}"/>
    <cellStyle name="Input Cell 4 2 20 2 3" xfId="23010" xr:uid="{00000000-0005-0000-0000-0000D7470000}"/>
    <cellStyle name="Input Cell 4 2 20 2 4" xfId="23011" xr:uid="{00000000-0005-0000-0000-0000D8470000}"/>
    <cellStyle name="Input Cell 4 2 20 3" xfId="23012" xr:uid="{00000000-0005-0000-0000-0000D9470000}"/>
    <cellStyle name="Input Cell 4 2 20 4" xfId="23013" xr:uid="{00000000-0005-0000-0000-0000DA470000}"/>
    <cellStyle name="Input Cell 4 2 20 5" xfId="23014" xr:uid="{00000000-0005-0000-0000-0000DB470000}"/>
    <cellStyle name="Input Cell 4 2 21" xfId="2655" xr:uid="{00000000-0005-0000-0000-0000DC470000}"/>
    <cellStyle name="Input Cell 4 2 21 2" xfId="23015" xr:uid="{00000000-0005-0000-0000-0000DD470000}"/>
    <cellStyle name="Input Cell 4 2 21 2 2" xfId="23016" xr:uid="{00000000-0005-0000-0000-0000DE470000}"/>
    <cellStyle name="Input Cell 4 2 21 2 3" xfId="23017" xr:uid="{00000000-0005-0000-0000-0000DF470000}"/>
    <cellStyle name="Input Cell 4 2 21 2 4" xfId="23018" xr:uid="{00000000-0005-0000-0000-0000E0470000}"/>
    <cellStyle name="Input Cell 4 2 21 3" xfId="23019" xr:uid="{00000000-0005-0000-0000-0000E1470000}"/>
    <cellStyle name="Input Cell 4 2 21 4" xfId="23020" xr:uid="{00000000-0005-0000-0000-0000E2470000}"/>
    <cellStyle name="Input Cell 4 2 21 5" xfId="23021" xr:uid="{00000000-0005-0000-0000-0000E3470000}"/>
    <cellStyle name="Input Cell 4 2 22" xfId="2656" xr:uid="{00000000-0005-0000-0000-0000E4470000}"/>
    <cellStyle name="Input Cell 4 2 22 2" xfId="23022" xr:uid="{00000000-0005-0000-0000-0000E5470000}"/>
    <cellStyle name="Input Cell 4 2 22 2 2" xfId="23023" xr:uid="{00000000-0005-0000-0000-0000E6470000}"/>
    <cellStyle name="Input Cell 4 2 22 2 3" xfId="23024" xr:uid="{00000000-0005-0000-0000-0000E7470000}"/>
    <cellStyle name="Input Cell 4 2 22 2 4" xfId="23025" xr:uid="{00000000-0005-0000-0000-0000E8470000}"/>
    <cellStyle name="Input Cell 4 2 22 3" xfId="23026" xr:uid="{00000000-0005-0000-0000-0000E9470000}"/>
    <cellStyle name="Input Cell 4 2 22 4" xfId="23027" xr:uid="{00000000-0005-0000-0000-0000EA470000}"/>
    <cellStyle name="Input Cell 4 2 22 5" xfId="23028" xr:uid="{00000000-0005-0000-0000-0000EB470000}"/>
    <cellStyle name="Input Cell 4 2 23" xfId="2657" xr:uid="{00000000-0005-0000-0000-0000EC470000}"/>
    <cellStyle name="Input Cell 4 2 23 2" xfId="23029" xr:uid="{00000000-0005-0000-0000-0000ED470000}"/>
    <cellStyle name="Input Cell 4 2 23 2 2" xfId="23030" xr:uid="{00000000-0005-0000-0000-0000EE470000}"/>
    <cellStyle name="Input Cell 4 2 23 2 3" xfId="23031" xr:uid="{00000000-0005-0000-0000-0000EF470000}"/>
    <cellStyle name="Input Cell 4 2 23 2 4" xfId="23032" xr:uid="{00000000-0005-0000-0000-0000F0470000}"/>
    <cellStyle name="Input Cell 4 2 23 3" xfId="23033" xr:uid="{00000000-0005-0000-0000-0000F1470000}"/>
    <cellStyle name="Input Cell 4 2 23 4" xfId="23034" xr:uid="{00000000-0005-0000-0000-0000F2470000}"/>
    <cellStyle name="Input Cell 4 2 23 5" xfId="23035" xr:uid="{00000000-0005-0000-0000-0000F3470000}"/>
    <cellStyle name="Input Cell 4 2 24" xfId="2658" xr:uid="{00000000-0005-0000-0000-0000F4470000}"/>
    <cellStyle name="Input Cell 4 2 24 2" xfId="23036" xr:uid="{00000000-0005-0000-0000-0000F5470000}"/>
    <cellStyle name="Input Cell 4 2 24 2 2" xfId="23037" xr:uid="{00000000-0005-0000-0000-0000F6470000}"/>
    <cellStyle name="Input Cell 4 2 24 2 3" xfId="23038" xr:uid="{00000000-0005-0000-0000-0000F7470000}"/>
    <cellStyle name="Input Cell 4 2 24 2 4" xfId="23039" xr:uid="{00000000-0005-0000-0000-0000F8470000}"/>
    <cellStyle name="Input Cell 4 2 24 3" xfId="23040" xr:uid="{00000000-0005-0000-0000-0000F9470000}"/>
    <cellStyle name="Input Cell 4 2 24 4" xfId="23041" xr:uid="{00000000-0005-0000-0000-0000FA470000}"/>
    <cellStyle name="Input Cell 4 2 24 5" xfId="23042" xr:uid="{00000000-0005-0000-0000-0000FB470000}"/>
    <cellStyle name="Input Cell 4 2 25" xfId="2659" xr:uid="{00000000-0005-0000-0000-0000FC470000}"/>
    <cellStyle name="Input Cell 4 2 25 2" xfId="23043" xr:uid="{00000000-0005-0000-0000-0000FD470000}"/>
    <cellStyle name="Input Cell 4 2 25 2 2" xfId="23044" xr:uid="{00000000-0005-0000-0000-0000FE470000}"/>
    <cellStyle name="Input Cell 4 2 25 2 3" xfId="23045" xr:uid="{00000000-0005-0000-0000-0000FF470000}"/>
    <cellStyle name="Input Cell 4 2 25 2 4" xfId="23046" xr:uid="{00000000-0005-0000-0000-000000480000}"/>
    <cellStyle name="Input Cell 4 2 25 3" xfId="23047" xr:uid="{00000000-0005-0000-0000-000001480000}"/>
    <cellStyle name="Input Cell 4 2 25 4" xfId="23048" xr:uid="{00000000-0005-0000-0000-000002480000}"/>
    <cellStyle name="Input Cell 4 2 25 5" xfId="23049" xr:uid="{00000000-0005-0000-0000-000003480000}"/>
    <cellStyle name="Input Cell 4 2 26" xfId="2660" xr:uid="{00000000-0005-0000-0000-000004480000}"/>
    <cellStyle name="Input Cell 4 2 26 2" xfId="23050" xr:uid="{00000000-0005-0000-0000-000005480000}"/>
    <cellStyle name="Input Cell 4 2 26 2 2" xfId="23051" xr:uid="{00000000-0005-0000-0000-000006480000}"/>
    <cellStyle name="Input Cell 4 2 26 2 3" xfId="23052" xr:uid="{00000000-0005-0000-0000-000007480000}"/>
    <cellStyle name="Input Cell 4 2 26 2 4" xfId="23053" xr:uid="{00000000-0005-0000-0000-000008480000}"/>
    <cellStyle name="Input Cell 4 2 26 3" xfId="23054" xr:uid="{00000000-0005-0000-0000-000009480000}"/>
    <cellStyle name="Input Cell 4 2 26 4" xfId="23055" xr:uid="{00000000-0005-0000-0000-00000A480000}"/>
    <cellStyle name="Input Cell 4 2 26 5" xfId="23056" xr:uid="{00000000-0005-0000-0000-00000B480000}"/>
    <cellStyle name="Input Cell 4 2 27" xfId="2661" xr:uid="{00000000-0005-0000-0000-00000C480000}"/>
    <cellStyle name="Input Cell 4 2 27 2" xfId="23057" xr:uid="{00000000-0005-0000-0000-00000D480000}"/>
    <cellStyle name="Input Cell 4 2 27 2 2" xfId="23058" xr:uid="{00000000-0005-0000-0000-00000E480000}"/>
    <cellStyle name="Input Cell 4 2 27 2 3" xfId="23059" xr:uid="{00000000-0005-0000-0000-00000F480000}"/>
    <cellStyle name="Input Cell 4 2 27 2 4" xfId="23060" xr:uid="{00000000-0005-0000-0000-000010480000}"/>
    <cellStyle name="Input Cell 4 2 27 3" xfId="23061" xr:uid="{00000000-0005-0000-0000-000011480000}"/>
    <cellStyle name="Input Cell 4 2 27 4" xfId="23062" xr:uid="{00000000-0005-0000-0000-000012480000}"/>
    <cellStyle name="Input Cell 4 2 27 5" xfId="23063" xr:uid="{00000000-0005-0000-0000-000013480000}"/>
    <cellStyle name="Input Cell 4 2 28" xfId="2662" xr:uid="{00000000-0005-0000-0000-000014480000}"/>
    <cellStyle name="Input Cell 4 2 28 2" xfId="23064" xr:uid="{00000000-0005-0000-0000-000015480000}"/>
    <cellStyle name="Input Cell 4 2 28 2 2" xfId="23065" xr:uid="{00000000-0005-0000-0000-000016480000}"/>
    <cellStyle name="Input Cell 4 2 28 2 3" xfId="23066" xr:uid="{00000000-0005-0000-0000-000017480000}"/>
    <cellStyle name="Input Cell 4 2 28 2 4" xfId="23067" xr:uid="{00000000-0005-0000-0000-000018480000}"/>
    <cellStyle name="Input Cell 4 2 28 3" xfId="23068" xr:uid="{00000000-0005-0000-0000-000019480000}"/>
    <cellStyle name="Input Cell 4 2 28 4" xfId="23069" xr:uid="{00000000-0005-0000-0000-00001A480000}"/>
    <cellStyle name="Input Cell 4 2 28 5" xfId="23070" xr:uid="{00000000-0005-0000-0000-00001B480000}"/>
    <cellStyle name="Input Cell 4 2 29" xfId="2663" xr:uid="{00000000-0005-0000-0000-00001C480000}"/>
    <cellStyle name="Input Cell 4 2 29 2" xfId="23071" xr:uid="{00000000-0005-0000-0000-00001D480000}"/>
    <cellStyle name="Input Cell 4 2 29 2 2" xfId="23072" xr:uid="{00000000-0005-0000-0000-00001E480000}"/>
    <cellStyle name="Input Cell 4 2 29 2 3" xfId="23073" xr:uid="{00000000-0005-0000-0000-00001F480000}"/>
    <cellStyle name="Input Cell 4 2 29 2 4" xfId="23074" xr:uid="{00000000-0005-0000-0000-000020480000}"/>
    <cellStyle name="Input Cell 4 2 29 3" xfId="23075" xr:uid="{00000000-0005-0000-0000-000021480000}"/>
    <cellStyle name="Input Cell 4 2 29 4" xfId="23076" xr:uid="{00000000-0005-0000-0000-000022480000}"/>
    <cellStyle name="Input Cell 4 2 29 5" xfId="23077" xr:uid="{00000000-0005-0000-0000-000023480000}"/>
    <cellStyle name="Input Cell 4 2 3" xfId="2664" xr:uid="{00000000-0005-0000-0000-000024480000}"/>
    <cellStyle name="Input Cell 4 2 3 2" xfId="23078" xr:uid="{00000000-0005-0000-0000-000025480000}"/>
    <cellStyle name="Input Cell 4 2 3 2 2" xfId="23079" xr:uid="{00000000-0005-0000-0000-000026480000}"/>
    <cellStyle name="Input Cell 4 2 3 2 3" xfId="23080" xr:uid="{00000000-0005-0000-0000-000027480000}"/>
    <cellStyle name="Input Cell 4 2 3 2 4" xfId="23081" xr:uid="{00000000-0005-0000-0000-000028480000}"/>
    <cellStyle name="Input Cell 4 2 3 3" xfId="23082" xr:uid="{00000000-0005-0000-0000-000029480000}"/>
    <cellStyle name="Input Cell 4 2 3 4" xfId="23083" xr:uid="{00000000-0005-0000-0000-00002A480000}"/>
    <cellStyle name="Input Cell 4 2 3 5" xfId="23084" xr:uid="{00000000-0005-0000-0000-00002B480000}"/>
    <cellStyle name="Input Cell 4 2 30" xfId="2665" xr:uid="{00000000-0005-0000-0000-00002C480000}"/>
    <cellStyle name="Input Cell 4 2 30 2" xfId="23085" xr:uid="{00000000-0005-0000-0000-00002D480000}"/>
    <cellStyle name="Input Cell 4 2 30 2 2" xfId="23086" xr:uid="{00000000-0005-0000-0000-00002E480000}"/>
    <cellStyle name="Input Cell 4 2 30 2 3" xfId="23087" xr:uid="{00000000-0005-0000-0000-00002F480000}"/>
    <cellStyle name="Input Cell 4 2 30 2 4" xfId="23088" xr:uid="{00000000-0005-0000-0000-000030480000}"/>
    <cellStyle name="Input Cell 4 2 30 3" xfId="23089" xr:uid="{00000000-0005-0000-0000-000031480000}"/>
    <cellStyle name="Input Cell 4 2 30 4" xfId="23090" xr:uid="{00000000-0005-0000-0000-000032480000}"/>
    <cellStyle name="Input Cell 4 2 30 5" xfId="23091" xr:uid="{00000000-0005-0000-0000-000033480000}"/>
    <cellStyle name="Input Cell 4 2 31" xfId="2666" xr:uid="{00000000-0005-0000-0000-000034480000}"/>
    <cellStyle name="Input Cell 4 2 31 2" xfId="23092" xr:uid="{00000000-0005-0000-0000-000035480000}"/>
    <cellStyle name="Input Cell 4 2 31 2 2" xfId="23093" xr:uid="{00000000-0005-0000-0000-000036480000}"/>
    <cellStyle name="Input Cell 4 2 31 2 3" xfId="23094" xr:uid="{00000000-0005-0000-0000-000037480000}"/>
    <cellStyle name="Input Cell 4 2 31 2 4" xfId="23095" xr:uid="{00000000-0005-0000-0000-000038480000}"/>
    <cellStyle name="Input Cell 4 2 31 3" xfId="23096" xr:uid="{00000000-0005-0000-0000-000039480000}"/>
    <cellStyle name="Input Cell 4 2 31 4" xfId="23097" xr:uid="{00000000-0005-0000-0000-00003A480000}"/>
    <cellStyle name="Input Cell 4 2 31 5" xfId="23098" xr:uid="{00000000-0005-0000-0000-00003B480000}"/>
    <cellStyle name="Input Cell 4 2 32" xfId="2667" xr:uid="{00000000-0005-0000-0000-00003C480000}"/>
    <cellStyle name="Input Cell 4 2 32 2" xfId="23099" xr:uid="{00000000-0005-0000-0000-00003D480000}"/>
    <cellStyle name="Input Cell 4 2 32 2 2" xfId="23100" xr:uid="{00000000-0005-0000-0000-00003E480000}"/>
    <cellStyle name="Input Cell 4 2 32 2 3" xfId="23101" xr:uid="{00000000-0005-0000-0000-00003F480000}"/>
    <cellStyle name="Input Cell 4 2 32 2 4" xfId="23102" xr:uid="{00000000-0005-0000-0000-000040480000}"/>
    <cellStyle name="Input Cell 4 2 32 3" xfId="23103" xr:uid="{00000000-0005-0000-0000-000041480000}"/>
    <cellStyle name="Input Cell 4 2 32 4" xfId="23104" xr:uid="{00000000-0005-0000-0000-000042480000}"/>
    <cellStyle name="Input Cell 4 2 32 5" xfId="23105" xr:uid="{00000000-0005-0000-0000-000043480000}"/>
    <cellStyle name="Input Cell 4 2 33" xfId="2668" xr:uid="{00000000-0005-0000-0000-000044480000}"/>
    <cellStyle name="Input Cell 4 2 33 2" xfId="23106" xr:uid="{00000000-0005-0000-0000-000045480000}"/>
    <cellStyle name="Input Cell 4 2 33 2 2" xfId="23107" xr:uid="{00000000-0005-0000-0000-000046480000}"/>
    <cellStyle name="Input Cell 4 2 33 2 3" xfId="23108" xr:uid="{00000000-0005-0000-0000-000047480000}"/>
    <cellStyle name="Input Cell 4 2 33 2 4" xfId="23109" xr:uid="{00000000-0005-0000-0000-000048480000}"/>
    <cellStyle name="Input Cell 4 2 33 3" xfId="23110" xr:uid="{00000000-0005-0000-0000-000049480000}"/>
    <cellStyle name="Input Cell 4 2 33 4" xfId="23111" xr:uid="{00000000-0005-0000-0000-00004A480000}"/>
    <cellStyle name="Input Cell 4 2 33 5" xfId="23112" xr:uid="{00000000-0005-0000-0000-00004B480000}"/>
    <cellStyle name="Input Cell 4 2 34" xfId="2669" xr:uid="{00000000-0005-0000-0000-00004C480000}"/>
    <cellStyle name="Input Cell 4 2 34 2" xfId="23113" xr:uid="{00000000-0005-0000-0000-00004D480000}"/>
    <cellStyle name="Input Cell 4 2 34 2 2" xfId="23114" xr:uid="{00000000-0005-0000-0000-00004E480000}"/>
    <cellStyle name="Input Cell 4 2 34 2 3" xfId="23115" xr:uid="{00000000-0005-0000-0000-00004F480000}"/>
    <cellStyle name="Input Cell 4 2 34 2 4" xfId="23116" xr:uid="{00000000-0005-0000-0000-000050480000}"/>
    <cellStyle name="Input Cell 4 2 34 3" xfId="23117" xr:uid="{00000000-0005-0000-0000-000051480000}"/>
    <cellStyle name="Input Cell 4 2 34 4" xfId="23118" xr:uid="{00000000-0005-0000-0000-000052480000}"/>
    <cellStyle name="Input Cell 4 2 34 5" xfId="23119" xr:uid="{00000000-0005-0000-0000-000053480000}"/>
    <cellStyle name="Input Cell 4 2 35" xfId="2670" xr:uid="{00000000-0005-0000-0000-000054480000}"/>
    <cellStyle name="Input Cell 4 2 35 2" xfId="23120" xr:uid="{00000000-0005-0000-0000-000055480000}"/>
    <cellStyle name="Input Cell 4 2 35 2 2" xfId="23121" xr:uid="{00000000-0005-0000-0000-000056480000}"/>
    <cellStyle name="Input Cell 4 2 35 2 3" xfId="23122" xr:uid="{00000000-0005-0000-0000-000057480000}"/>
    <cellStyle name="Input Cell 4 2 35 2 4" xfId="23123" xr:uid="{00000000-0005-0000-0000-000058480000}"/>
    <cellStyle name="Input Cell 4 2 35 3" xfId="23124" xr:uid="{00000000-0005-0000-0000-000059480000}"/>
    <cellStyle name="Input Cell 4 2 35 4" xfId="23125" xr:uid="{00000000-0005-0000-0000-00005A480000}"/>
    <cellStyle name="Input Cell 4 2 35 5" xfId="23126" xr:uid="{00000000-0005-0000-0000-00005B480000}"/>
    <cellStyle name="Input Cell 4 2 36" xfId="2671" xr:uid="{00000000-0005-0000-0000-00005C480000}"/>
    <cellStyle name="Input Cell 4 2 36 2" xfId="23127" xr:uid="{00000000-0005-0000-0000-00005D480000}"/>
    <cellStyle name="Input Cell 4 2 36 2 2" xfId="23128" xr:uid="{00000000-0005-0000-0000-00005E480000}"/>
    <cellStyle name="Input Cell 4 2 36 2 3" xfId="23129" xr:uid="{00000000-0005-0000-0000-00005F480000}"/>
    <cellStyle name="Input Cell 4 2 36 2 4" xfId="23130" xr:uid="{00000000-0005-0000-0000-000060480000}"/>
    <cellStyle name="Input Cell 4 2 36 3" xfId="23131" xr:uid="{00000000-0005-0000-0000-000061480000}"/>
    <cellStyle name="Input Cell 4 2 36 4" xfId="23132" xr:uid="{00000000-0005-0000-0000-000062480000}"/>
    <cellStyle name="Input Cell 4 2 36 5" xfId="23133" xr:uid="{00000000-0005-0000-0000-000063480000}"/>
    <cellStyle name="Input Cell 4 2 37" xfId="2672" xr:uid="{00000000-0005-0000-0000-000064480000}"/>
    <cellStyle name="Input Cell 4 2 37 2" xfId="23134" xr:uid="{00000000-0005-0000-0000-000065480000}"/>
    <cellStyle name="Input Cell 4 2 37 2 2" xfId="23135" xr:uid="{00000000-0005-0000-0000-000066480000}"/>
    <cellStyle name="Input Cell 4 2 37 2 3" xfId="23136" xr:uid="{00000000-0005-0000-0000-000067480000}"/>
    <cellStyle name="Input Cell 4 2 37 2 4" xfId="23137" xr:uid="{00000000-0005-0000-0000-000068480000}"/>
    <cellStyle name="Input Cell 4 2 37 3" xfId="23138" xr:uid="{00000000-0005-0000-0000-000069480000}"/>
    <cellStyle name="Input Cell 4 2 37 4" xfId="23139" xr:uid="{00000000-0005-0000-0000-00006A480000}"/>
    <cellStyle name="Input Cell 4 2 37 5" xfId="23140" xr:uid="{00000000-0005-0000-0000-00006B480000}"/>
    <cellStyle name="Input Cell 4 2 38" xfId="2673" xr:uid="{00000000-0005-0000-0000-00006C480000}"/>
    <cellStyle name="Input Cell 4 2 38 2" xfId="23141" xr:uid="{00000000-0005-0000-0000-00006D480000}"/>
    <cellStyle name="Input Cell 4 2 38 2 2" xfId="23142" xr:uid="{00000000-0005-0000-0000-00006E480000}"/>
    <cellStyle name="Input Cell 4 2 38 2 3" xfId="23143" xr:uid="{00000000-0005-0000-0000-00006F480000}"/>
    <cellStyle name="Input Cell 4 2 38 2 4" xfId="23144" xr:uid="{00000000-0005-0000-0000-000070480000}"/>
    <cellStyle name="Input Cell 4 2 38 3" xfId="23145" xr:uid="{00000000-0005-0000-0000-000071480000}"/>
    <cellStyle name="Input Cell 4 2 38 4" xfId="23146" xr:uid="{00000000-0005-0000-0000-000072480000}"/>
    <cellStyle name="Input Cell 4 2 38 5" xfId="23147" xr:uid="{00000000-0005-0000-0000-000073480000}"/>
    <cellStyle name="Input Cell 4 2 39" xfId="2674" xr:uid="{00000000-0005-0000-0000-000074480000}"/>
    <cellStyle name="Input Cell 4 2 39 2" xfId="23148" xr:uid="{00000000-0005-0000-0000-000075480000}"/>
    <cellStyle name="Input Cell 4 2 39 2 2" xfId="23149" xr:uid="{00000000-0005-0000-0000-000076480000}"/>
    <cellStyle name="Input Cell 4 2 39 2 3" xfId="23150" xr:uid="{00000000-0005-0000-0000-000077480000}"/>
    <cellStyle name="Input Cell 4 2 39 2 4" xfId="23151" xr:uid="{00000000-0005-0000-0000-000078480000}"/>
    <cellStyle name="Input Cell 4 2 39 3" xfId="23152" xr:uid="{00000000-0005-0000-0000-000079480000}"/>
    <cellStyle name="Input Cell 4 2 39 4" xfId="23153" xr:uid="{00000000-0005-0000-0000-00007A480000}"/>
    <cellStyle name="Input Cell 4 2 39 5" xfId="23154" xr:uid="{00000000-0005-0000-0000-00007B480000}"/>
    <cellStyle name="Input Cell 4 2 4" xfId="2675" xr:uid="{00000000-0005-0000-0000-00007C480000}"/>
    <cellStyle name="Input Cell 4 2 4 2" xfId="23155" xr:uid="{00000000-0005-0000-0000-00007D480000}"/>
    <cellStyle name="Input Cell 4 2 4 2 2" xfId="23156" xr:uid="{00000000-0005-0000-0000-00007E480000}"/>
    <cellStyle name="Input Cell 4 2 4 2 3" xfId="23157" xr:uid="{00000000-0005-0000-0000-00007F480000}"/>
    <cellStyle name="Input Cell 4 2 4 2 4" xfId="23158" xr:uid="{00000000-0005-0000-0000-000080480000}"/>
    <cellStyle name="Input Cell 4 2 4 3" xfId="23159" xr:uid="{00000000-0005-0000-0000-000081480000}"/>
    <cellStyle name="Input Cell 4 2 4 4" xfId="23160" xr:uid="{00000000-0005-0000-0000-000082480000}"/>
    <cellStyle name="Input Cell 4 2 4 5" xfId="23161" xr:uid="{00000000-0005-0000-0000-000083480000}"/>
    <cellStyle name="Input Cell 4 2 40" xfId="2676" xr:uid="{00000000-0005-0000-0000-000084480000}"/>
    <cellStyle name="Input Cell 4 2 40 2" xfId="23162" xr:uid="{00000000-0005-0000-0000-000085480000}"/>
    <cellStyle name="Input Cell 4 2 40 2 2" xfId="23163" xr:uid="{00000000-0005-0000-0000-000086480000}"/>
    <cellStyle name="Input Cell 4 2 40 2 3" xfId="23164" xr:uid="{00000000-0005-0000-0000-000087480000}"/>
    <cellStyle name="Input Cell 4 2 40 2 4" xfId="23165" xr:uid="{00000000-0005-0000-0000-000088480000}"/>
    <cellStyle name="Input Cell 4 2 40 3" xfId="23166" xr:uid="{00000000-0005-0000-0000-000089480000}"/>
    <cellStyle name="Input Cell 4 2 40 4" xfId="23167" xr:uid="{00000000-0005-0000-0000-00008A480000}"/>
    <cellStyle name="Input Cell 4 2 40 5" xfId="23168" xr:uid="{00000000-0005-0000-0000-00008B480000}"/>
    <cellStyle name="Input Cell 4 2 41" xfId="2677" xr:uid="{00000000-0005-0000-0000-00008C480000}"/>
    <cellStyle name="Input Cell 4 2 41 2" xfId="23169" xr:uid="{00000000-0005-0000-0000-00008D480000}"/>
    <cellStyle name="Input Cell 4 2 41 2 2" xfId="23170" xr:uid="{00000000-0005-0000-0000-00008E480000}"/>
    <cellStyle name="Input Cell 4 2 41 2 3" xfId="23171" xr:uid="{00000000-0005-0000-0000-00008F480000}"/>
    <cellStyle name="Input Cell 4 2 41 2 4" xfId="23172" xr:uid="{00000000-0005-0000-0000-000090480000}"/>
    <cellStyle name="Input Cell 4 2 41 3" xfId="23173" xr:uid="{00000000-0005-0000-0000-000091480000}"/>
    <cellStyle name="Input Cell 4 2 41 4" xfId="23174" xr:uid="{00000000-0005-0000-0000-000092480000}"/>
    <cellStyle name="Input Cell 4 2 41 5" xfId="23175" xr:uid="{00000000-0005-0000-0000-000093480000}"/>
    <cellStyle name="Input Cell 4 2 42" xfId="2678" xr:uid="{00000000-0005-0000-0000-000094480000}"/>
    <cellStyle name="Input Cell 4 2 42 2" xfId="23176" xr:uid="{00000000-0005-0000-0000-000095480000}"/>
    <cellStyle name="Input Cell 4 2 42 2 2" xfId="23177" xr:uid="{00000000-0005-0000-0000-000096480000}"/>
    <cellStyle name="Input Cell 4 2 42 2 3" xfId="23178" xr:uid="{00000000-0005-0000-0000-000097480000}"/>
    <cellStyle name="Input Cell 4 2 42 2 4" xfId="23179" xr:uid="{00000000-0005-0000-0000-000098480000}"/>
    <cellStyle name="Input Cell 4 2 42 3" xfId="23180" xr:uid="{00000000-0005-0000-0000-000099480000}"/>
    <cellStyle name="Input Cell 4 2 42 4" xfId="23181" xr:uid="{00000000-0005-0000-0000-00009A480000}"/>
    <cellStyle name="Input Cell 4 2 42 5" xfId="23182" xr:uid="{00000000-0005-0000-0000-00009B480000}"/>
    <cellStyle name="Input Cell 4 2 43" xfId="2679" xr:uid="{00000000-0005-0000-0000-00009C480000}"/>
    <cellStyle name="Input Cell 4 2 43 2" xfId="23183" xr:uid="{00000000-0005-0000-0000-00009D480000}"/>
    <cellStyle name="Input Cell 4 2 43 2 2" xfId="23184" xr:uid="{00000000-0005-0000-0000-00009E480000}"/>
    <cellStyle name="Input Cell 4 2 43 2 3" xfId="23185" xr:uid="{00000000-0005-0000-0000-00009F480000}"/>
    <cellStyle name="Input Cell 4 2 43 2 4" xfId="23186" xr:uid="{00000000-0005-0000-0000-0000A0480000}"/>
    <cellStyle name="Input Cell 4 2 43 3" xfId="23187" xr:uid="{00000000-0005-0000-0000-0000A1480000}"/>
    <cellStyle name="Input Cell 4 2 43 4" xfId="23188" xr:uid="{00000000-0005-0000-0000-0000A2480000}"/>
    <cellStyle name="Input Cell 4 2 43 5" xfId="23189" xr:uid="{00000000-0005-0000-0000-0000A3480000}"/>
    <cellStyle name="Input Cell 4 2 44" xfId="2680" xr:uid="{00000000-0005-0000-0000-0000A4480000}"/>
    <cellStyle name="Input Cell 4 2 44 2" xfId="23190" xr:uid="{00000000-0005-0000-0000-0000A5480000}"/>
    <cellStyle name="Input Cell 4 2 44 2 2" xfId="23191" xr:uid="{00000000-0005-0000-0000-0000A6480000}"/>
    <cellStyle name="Input Cell 4 2 44 2 3" xfId="23192" xr:uid="{00000000-0005-0000-0000-0000A7480000}"/>
    <cellStyle name="Input Cell 4 2 44 2 4" xfId="23193" xr:uid="{00000000-0005-0000-0000-0000A8480000}"/>
    <cellStyle name="Input Cell 4 2 44 3" xfId="23194" xr:uid="{00000000-0005-0000-0000-0000A9480000}"/>
    <cellStyle name="Input Cell 4 2 44 4" xfId="23195" xr:uid="{00000000-0005-0000-0000-0000AA480000}"/>
    <cellStyle name="Input Cell 4 2 44 5" xfId="23196" xr:uid="{00000000-0005-0000-0000-0000AB480000}"/>
    <cellStyle name="Input Cell 4 2 45" xfId="2681" xr:uid="{00000000-0005-0000-0000-0000AC480000}"/>
    <cellStyle name="Input Cell 4 2 45 2" xfId="23197" xr:uid="{00000000-0005-0000-0000-0000AD480000}"/>
    <cellStyle name="Input Cell 4 2 45 2 2" xfId="23198" xr:uid="{00000000-0005-0000-0000-0000AE480000}"/>
    <cellStyle name="Input Cell 4 2 45 2 3" xfId="23199" xr:uid="{00000000-0005-0000-0000-0000AF480000}"/>
    <cellStyle name="Input Cell 4 2 45 2 4" xfId="23200" xr:uid="{00000000-0005-0000-0000-0000B0480000}"/>
    <cellStyle name="Input Cell 4 2 45 3" xfId="23201" xr:uid="{00000000-0005-0000-0000-0000B1480000}"/>
    <cellStyle name="Input Cell 4 2 45 4" xfId="23202" xr:uid="{00000000-0005-0000-0000-0000B2480000}"/>
    <cellStyle name="Input Cell 4 2 45 5" xfId="23203" xr:uid="{00000000-0005-0000-0000-0000B3480000}"/>
    <cellStyle name="Input Cell 4 2 46" xfId="23204" xr:uid="{00000000-0005-0000-0000-0000B4480000}"/>
    <cellStyle name="Input Cell 4 2 46 2" xfId="23205" xr:uid="{00000000-0005-0000-0000-0000B5480000}"/>
    <cellStyle name="Input Cell 4 2 46 3" xfId="23206" xr:uid="{00000000-0005-0000-0000-0000B6480000}"/>
    <cellStyle name="Input Cell 4 2 46 4" xfId="23207" xr:uid="{00000000-0005-0000-0000-0000B7480000}"/>
    <cellStyle name="Input Cell 4 2 47" xfId="23208" xr:uid="{00000000-0005-0000-0000-0000B8480000}"/>
    <cellStyle name="Input Cell 4 2 47 2" xfId="23209" xr:uid="{00000000-0005-0000-0000-0000B9480000}"/>
    <cellStyle name="Input Cell 4 2 47 3" xfId="23210" xr:uid="{00000000-0005-0000-0000-0000BA480000}"/>
    <cellStyle name="Input Cell 4 2 47 4" xfId="23211" xr:uid="{00000000-0005-0000-0000-0000BB480000}"/>
    <cellStyle name="Input Cell 4 2 48" xfId="23212" xr:uid="{00000000-0005-0000-0000-0000BC480000}"/>
    <cellStyle name="Input Cell 4 2 49" xfId="23213" xr:uid="{00000000-0005-0000-0000-0000BD480000}"/>
    <cellStyle name="Input Cell 4 2 5" xfId="2682" xr:uid="{00000000-0005-0000-0000-0000BE480000}"/>
    <cellStyle name="Input Cell 4 2 5 2" xfId="23214" xr:uid="{00000000-0005-0000-0000-0000BF480000}"/>
    <cellStyle name="Input Cell 4 2 5 2 2" xfId="23215" xr:uid="{00000000-0005-0000-0000-0000C0480000}"/>
    <cellStyle name="Input Cell 4 2 5 2 3" xfId="23216" xr:uid="{00000000-0005-0000-0000-0000C1480000}"/>
    <cellStyle name="Input Cell 4 2 5 2 4" xfId="23217" xr:uid="{00000000-0005-0000-0000-0000C2480000}"/>
    <cellStyle name="Input Cell 4 2 5 3" xfId="23218" xr:uid="{00000000-0005-0000-0000-0000C3480000}"/>
    <cellStyle name="Input Cell 4 2 5 4" xfId="23219" xr:uid="{00000000-0005-0000-0000-0000C4480000}"/>
    <cellStyle name="Input Cell 4 2 5 5" xfId="23220" xr:uid="{00000000-0005-0000-0000-0000C5480000}"/>
    <cellStyle name="Input Cell 4 2 6" xfId="2683" xr:uid="{00000000-0005-0000-0000-0000C6480000}"/>
    <cellStyle name="Input Cell 4 2 6 2" xfId="23221" xr:uid="{00000000-0005-0000-0000-0000C7480000}"/>
    <cellStyle name="Input Cell 4 2 6 2 2" xfId="23222" xr:uid="{00000000-0005-0000-0000-0000C8480000}"/>
    <cellStyle name="Input Cell 4 2 6 2 3" xfId="23223" xr:uid="{00000000-0005-0000-0000-0000C9480000}"/>
    <cellStyle name="Input Cell 4 2 6 2 4" xfId="23224" xr:uid="{00000000-0005-0000-0000-0000CA480000}"/>
    <cellStyle name="Input Cell 4 2 6 3" xfId="23225" xr:uid="{00000000-0005-0000-0000-0000CB480000}"/>
    <cellStyle name="Input Cell 4 2 6 4" xfId="23226" xr:uid="{00000000-0005-0000-0000-0000CC480000}"/>
    <cellStyle name="Input Cell 4 2 6 5" xfId="23227" xr:uid="{00000000-0005-0000-0000-0000CD480000}"/>
    <cellStyle name="Input Cell 4 2 7" xfId="2684" xr:uid="{00000000-0005-0000-0000-0000CE480000}"/>
    <cellStyle name="Input Cell 4 2 7 2" xfId="23228" xr:uid="{00000000-0005-0000-0000-0000CF480000}"/>
    <cellStyle name="Input Cell 4 2 7 2 2" xfId="23229" xr:uid="{00000000-0005-0000-0000-0000D0480000}"/>
    <cellStyle name="Input Cell 4 2 7 2 3" xfId="23230" xr:uid="{00000000-0005-0000-0000-0000D1480000}"/>
    <cellStyle name="Input Cell 4 2 7 2 4" xfId="23231" xr:uid="{00000000-0005-0000-0000-0000D2480000}"/>
    <cellStyle name="Input Cell 4 2 7 3" xfId="23232" xr:uid="{00000000-0005-0000-0000-0000D3480000}"/>
    <cellStyle name="Input Cell 4 2 7 4" xfId="23233" xr:uid="{00000000-0005-0000-0000-0000D4480000}"/>
    <cellStyle name="Input Cell 4 2 7 5" xfId="23234" xr:uid="{00000000-0005-0000-0000-0000D5480000}"/>
    <cellStyle name="Input Cell 4 2 8" xfId="2685" xr:uid="{00000000-0005-0000-0000-0000D6480000}"/>
    <cellStyle name="Input Cell 4 2 8 2" xfId="23235" xr:uid="{00000000-0005-0000-0000-0000D7480000}"/>
    <cellStyle name="Input Cell 4 2 8 2 2" xfId="23236" xr:uid="{00000000-0005-0000-0000-0000D8480000}"/>
    <cellStyle name="Input Cell 4 2 8 2 3" xfId="23237" xr:uid="{00000000-0005-0000-0000-0000D9480000}"/>
    <cellStyle name="Input Cell 4 2 8 2 4" xfId="23238" xr:uid="{00000000-0005-0000-0000-0000DA480000}"/>
    <cellStyle name="Input Cell 4 2 8 3" xfId="23239" xr:uid="{00000000-0005-0000-0000-0000DB480000}"/>
    <cellStyle name="Input Cell 4 2 8 4" xfId="23240" xr:uid="{00000000-0005-0000-0000-0000DC480000}"/>
    <cellStyle name="Input Cell 4 2 8 5" xfId="23241" xr:uid="{00000000-0005-0000-0000-0000DD480000}"/>
    <cellStyle name="Input Cell 4 2 9" xfId="2686" xr:uid="{00000000-0005-0000-0000-0000DE480000}"/>
    <cellStyle name="Input Cell 4 2 9 2" xfId="23242" xr:uid="{00000000-0005-0000-0000-0000DF480000}"/>
    <cellStyle name="Input Cell 4 2 9 2 2" xfId="23243" xr:uid="{00000000-0005-0000-0000-0000E0480000}"/>
    <cellStyle name="Input Cell 4 2 9 2 3" xfId="23244" xr:uid="{00000000-0005-0000-0000-0000E1480000}"/>
    <cellStyle name="Input Cell 4 2 9 2 4" xfId="23245" xr:uid="{00000000-0005-0000-0000-0000E2480000}"/>
    <cellStyle name="Input Cell 4 2 9 3" xfId="23246" xr:uid="{00000000-0005-0000-0000-0000E3480000}"/>
    <cellStyle name="Input Cell 4 2 9 4" xfId="23247" xr:uid="{00000000-0005-0000-0000-0000E4480000}"/>
    <cellStyle name="Input Cell 4 2 9 5" xfId="23248" xr:uid="{00000000-0005-0000-0000-0000E5480000}"/>
    <cellStyle name="Input Cell 4 3" xfId="2687" xr:uid="{00000000-0005-0000-0000-0000E6480000}"/>
    <cellStyle name="Input Cell 4 3 10" xfId="2688" xr:uid="{00000000-0005-0000-0000-0000E7480000}"/>
    <cellStyle name="Input Cell 4 3 10 2" xfId="23249" xr:uid="{00000000-0005-0000-0000-0000E8480000}"/>
    <cellStyle name="Input Cell 4 3 10 2 2" xfId="23250" xr:uid="{00000000-0005-0000-0000-0000E9480000}"/>
    <cellStyle name="Input Cell 4 3 10 2 3" xfId="23251" xr:uid="{00000000-0005-0000-0000-0000EA480000}"/>
    <cellStyle name="Input Cell 4 3 10 2 4" xfId="23252" xr:uid="{00000000-0005-0000-0000-0000EB480000}"/>
    <cellStyle name="Input Cell 4 3 10 3" xfId="23253" xr:uid="{00000000-0005-0000-0000-0000EC480000}"/>
    <cellStyle name="Input Cell 4 3 10 4" xfId="23254" xr:uid="{00000000-0005-0000-0000-0000ED480000}"/>
    <cellStyle name="Input Cell 4 3 10 5" xfId="23255" xr:uid="{00000000-0005-0000-0000-0000EE480000}"/>
    <cellStyle name="Input Cell 4 3 11" xfId="2689" xr:uid="{00000000-0005-0000-0000-0000EF480000}"/>
    <cellStyle name="Input Cell 4 3 11 2" xfId="23256" xr:uid="{00000000-0005-0000-0000-0000F0480000}"/>
    <cellStyle name="Input Cell 4 3 11 2 2" xfId="23257" xr:uid="{00000000-0005-0000-0000-0000F1480000}"/>
    <cellStyle name="Input Cell 4 3 11 2 3" xfId="23258" xr:uid="{00000000-0005-0000-0000-0000F2480000}"/>
    <cellStyle name="Input Cell 4 3 11 2 4" xfId="23259" xr:uid="{00000000-0005-0000-0000-0000F3480000}"/>
    <cellStyle name="Input Cell 4 3 11 3" xfId="23260" xr:uid="{00000000-0005-0000-0000-0000F4480000}"/>
    <cellStyle name="Input Cell 4 3 11 4" xfId="23261" xr:uid="{00000000-0005-0000-0000-0000F5480000}"/>
    <cellStyle name="Input Cell 4 3 11 5" xfId="23262" xr:uid="{00000000-0005-0000-0000-0000F6480000}"/>
    <cellStyle name="Input Cell 4 3 12" xfId="2690" xr:uid="{00000000-0005-0000-0000-0000F7480000}"/>
    <cellStyle name="Input Cell 4 3 12 2" xfId="23263" xr:uid="{00000000-0005-0000-0000-0000F8480000}"/>
    <cellStyle name="Input Cell 4 3 12 2 2" xfId="23264" xr:uid="{00000000-0005-0000-0000-0000F9480000}"/>
    <cellStyle name="Input Cell 4 3 12 2 3" xfId="23265" xr:uid="{00000000-0005-0000-0000-0000FA480000}"/>
    <cellStyle name="Input Cell 4 3 12 2 4" xfId="23266" xr:uid="{00000000-0005-0000-0000-0000FB480000}"/>
    <cellStyle name="Input Cell 4 3 12 3" xfId="23267" xr:uid="{00000000-0005-0000-0000-0000FC480000}"/>
    <cellStyle name="Input Cell 4 3 12 4" xfId="23268" xr:uid="{00000000-0005-0000-0000-0000FD480000}"/>
    <cellStyle name="Input Cell 4 3 12 5" xfId="23269" xr:uid="{00000000-0005-0000-0000-0000FE480000}"/>
    <cellStyle name="Input Cell 4 3 13" xfId="2691" xr:uid="{00000000-0005-0000-0000-0000FF480000}"/>
    <cellStyle name="Input Cell 4 3 13 2" xfId="23270" xr:uid="{00000000-0005-0000-0000-000000490000}"/>
    <cellStyle name="Input Cell 4 3 13 2 2" xfId="23271" xr:uid="{00000000-0005-0000-0000-000001490000}"/>
    <cellStyle name="Input Cell 4 3 13 2 3" xfId="23272" xr:uid="{00000000-0005-0000-0000-000002490000}"/>
    <cellStyle name="Input Cell 4 3 13 2 4" xfId="23273" xr:uid="{00000000-0005-0000-0000-000003490000}"/>
    <cellStyle name="Input Cell 4 3 13 3" xfId="23274" xr:uid="{00000000-0005-0000-0000-000004490000}"/>
    <cellStyle name="Input Cell 4 3 13 4" xfId="23275" xr:uid="{00000000-0005-0000-0000-000005490000}"/>
    <cellStyle name="Input Cell 4 3 13 5" xfId="23276" xr:uid="{00000000-0005-0000-0000-000006490000}"/>
    <cellStyle name="Input Cell 4 3 14" xfId="2692" xr:uid="{00000000-0005-0000-0000-000007490000}"/>
    <cellStyle name="Input Cell 4 3 14 2" xfId="23277" xr:uid="{00000000-0005-0000-0000-000008490000}"/>
    <cellStyle name="Input Cell 4 3 14 2 2" xfId="23278" xr:uid="{00000000-0005-0000-0000-000009490000}"/>
    <cellStyle name="Input Cell 4 3 14 2 3" xfId="23279" xr:uid="{00000000-0005-0000-0000-00000A490000}"/>
    <cellStyle name="Input Cell 4 3 14 2 4" xfId="23280" xr:uid="{00000000-0005-0000-0000-00000B490000}"/>
    <cellStyle name="Input Cell 4 3 14 3" xfId="23281" xr:uid="{00000000-0005-0000-0000-00000C490000}"/>
    <cellStyle name="Input Cell 4 3 14 4" xfId="23282" xr:uid="{00000000-0005-0000-0000-00000D490000}"/>
    <cellStyle name="Input Cell 4 3 14 5" xfId="23283" xr:uid="{00000000-0005-0000-0000-00000E490000}"/>
    <cellStyle name="Input Cell 4 3 15" xfId="2693" xr:uid="{00000000-0005-0000-0000-00000F490000}"/>
    <cellStyle name="Input Cell 4 3 15 2" xfId="23284" xr:uid="{00000000-0005-0000-0000-000010490000}"/>
    <cellStyle name="Input Cell 4 3 15 2 2" xfId="23285" xr:uid="{00000000-0005-0000-0000-000011490000}"/>
    <cellStyle name="Input Cell 4 3 15 2 3" xfId="23286" xr:uid="{00000000-0005-0000-0000-000012490000}"/>
    <cellStyle name="Input Cell 4 3 15 2 4" xfId="23287" xr:uid="{00000000-0005-0000-0000-000013490000}"/>
    <cellStyle name="Input Cell 4 3 15 3" xfId="23288" xr:uid="{00000000-0005-0000-0000-000014490000}"/>
    <cellStyle name="Input Cell 4 3 15 4" xfId="23289" xr:uid="{00000000-0005-0000-0000-000015490000}"/>
    <cellStyle name="Input Cell 4 3 15 5" xfId="23290" xr:uid="{00000000-0005-0000-0000-000016490000}"/>
    <cellStyle name="Input Cell 4 3 16" xfId="2694" xr:uid="{00000000-0005-0000-0000-000017490000}"/>
    <cellStyle name="Input Cell 4 3 16 2" xfId="23291" xr:uid="{00000000-0005-0000-0000-000018490000}"/>
    <cellStyle name="Input Cell 4 3 16 2 2" xfId="23292" xr:uid="{00000000-0005-0000-0000-000019490000}"/>
    <cellStyle name="Input Cell 4 3 16 2 3" xfId="23293" xr:uid="{00000000-0005-0000-0000-00001A490000}"/>
    <cellStyle name="Input Cell 4 3 16 2 4" xfId="23294" xr:uid="{00000000-0005-0000-0000-00001B490000}"/>
    <cellStyle name="Input Cell 4 3 16 3" xfId="23295" xr:uid="{00000000-0005-0000-0000-00001C490000}"/>
    <cellStyle name="Input Cell 4 3 16 4" xfId="23296" xr:uid="{00000000-0005-0000-0000-00001D490000}"/>
    <cellStyle name="Input Cell 4 3 16 5" xfId="23297" xr:uid="{00000000-0005-0000-0000-00001E490000}"/>
    <cellStyle name="Input Cell 4 3 17" xfId="2695" xr:uid="{00000000-0005-0000-0000-00001F490000}"/>
    <cellStyle name="Input Cell 4 3 17 2" xfId="23298" xr:uid="{00000000-0005-0000-0000-000020490000}"/>
    <cellStyle name="Input Cell 4 3 17 2 2" xfId="23299" xr:uid="{00000000-0005-0000-0000-000021490000}"/>
    <cellStyle name="Input Cell 4 3 17 2 3" xfId="23300" xr:uid="{00000000-0005-0000-0000-000022490000}"/>
    <cellStyle name="Input Cell 4 3 17 2 4" xfId="23301" xr:uid="{00000000-0005-0000-0000-000023490000}"/>
    <cellStyle name="Input Cell 4 3 17 3" xfId="23302" xr:uid="{00000000-0005-0000-0000-000024490000}"/>
    <cellStyle name="Input Cell 4 3 17 4" xfId="23303" xr:uid="{00000000-0005-0000-0000-000025490000}"/>
    <cellStyle name="Input Cell 4 3 17 5" xfId="23304" xr:uid="{00000000-0005-0000-0000-000026490000}"/>
    <cellStyle name="Input Cell 4 3 18" xfId="2696" xr:uid="{00000000-0005-0000-0000-000027490000}"/>
    <cellStyle name="Input Cell 4 3 18 2" xfId="23305" xr:uid="{00000000-0005-0000-0000-000028490000}"/>
    <cellStyle name="Input Cell 4 3 18 2 2" xfId="23306" xr:uid="{00000000-0005-0000-0000-000029490000}"/>
    <cellStyle name="Input Cell 4 3 18 2 3" xfId="23307" xr:uid="{00000000-0005-0000-0000-00002A490000}"/>
    <cellStyle name="Input Cell 4 3 18 2 4" xfId="23308" xr:uid="{00000000-0005-0000-0000-00002B490000}"/>
    <cellStyle name="Input Cell 4 3 18 3" xfId="23309" xr:uid="{00000000-0005-0000-0000-00002C490000}"/>
    <cellStyle name="Input Cell 4 3 18 4" xfId="23310" xr:uid="{00000000-0005-0000-0000-00002D490000}"/>
    <cellStyle name="Input Cell 4 3 18 5" xfId="23311" xr:uid="{00000000-0005-0000-0000-00002E490000}"/>
    <cellStyle name="Input Cell 4 3 19" xfId="2697" xr:uid="{00000000-0005-0000-0000-00002F490000}"/>
    <cellStyle name="Input Cell 4 3 19 2" xfId="23312" xr:uid="{00000000-0005-0000-0000-000030490000}"/>
    <cellStyle name="Input Cell 4 3 19 2 2" xfId="23313" xr:uid="{00000000-0005-0000-0000-000031490000}"/>
    <cellStyle name="Input Cell 4 3 19 2 3" xfId="23314" xr:uid="{00000000-0005-0000-0000-000032490000}"/>
    <cellStyle name="Input Cell 4 3 19 2 4" xfId="23315" xr:uid="{00000000-0005-0000-0000-000033490000}"/>
    <cellStyle name="Input Cell 4 3 19 3" xfId="23316" xr:uid="{00000000-0005-0000-0000-000034490000}"/>
    <cellStyle name="Input Cell 4 3 19 4" xfId="23317" xr:uid="{00000000-0005-0000-0000-000035490000}"/>
    <cellStyle name="Input Cell 4 3 19 5" xfId="23318" xr:uid="{00000000-0005-0000-0000-000036490000}"/>
    <cellStyle name="Input Cell 4 3 2" xfId="2698" xr:uid="{00000000-0005-0000-0000-000037490000}"/>
    <cellStyle name="Input Cell 4 3 2 10" xfId="2699" xr:uid="{00000000-0005-0000-0000-000038490000}"/>
    <cellStyle name="Input Cell 4 3 2 10 2" xfId="23319" xr:uid="{00000000-0005-0000-0000-000039490000}"/>
    <cellStyle name="Input Cell 4 3 2 10 2 2" xfId="23320" xr:uid="{00000000-0005-0000-0000-00003A490000}"/>
    <cellStyle name="Input Cell 4 3 2 10 2 3" xfId="23321" xr:uid="{00000000-0005-0000-0000-00003B490000}"/>
    <cellStyle name="Input Cell 4 3 2 10 2 4" xfId="23322" xr:uid="{00000000-0005-0000-0000-00003C490000}"/>
    <cellStyle name="Input Cell 4 3 2 10 3" xfId="23323" xr:uid="{00000000-0005-0000-0000-00003D490000}"/>
    <cellStyle name="Input Cell 4 3 2 10 4" xfId="23324" xr:uid="{00000000-0005-0000-0000-00003E490000}"/>
    <cellStyle name="Input Cell 4 3 2 10 5" xfId="23325" xr:uid="{00000000-0005-0000-0000-00003F490000}"/>
    <cellStyle name="Input Cell 4 3 2 11" xfId="2700" xr:uid="{00000000-0005-0000-0000-000040490000}"/>
    <cellStyle name="Input Cell 4 3 2 11 2" xfId="23326" xr:uid="{00000000-0005-0000-0000-000041490000}"/>
    <cellStyle name="Input Cell 4 3 2 11 2 2" xfId="23327" xr:uid="{00000000-0005-0000-0000-000042490000}"/>
    <cellStyle name="Input Cell 4 3 2 11 2 3" xfId="23328" xr:uid="{00000000-0005-0000-0000-000043490000}"/>
    <cellStyle name="Input Cell 4 3 2 11 2 4" xfId="23329" xr:uid="{00000000-0005-0000-0000-000044490000}"/>
    <cellStyle name="Input Cell 4 3 2 11 3" xfId="23330" xr:uid="{00000000-0005-0000-0000-000045490000}"/>
    <cellStyle name="Input Cell 4 3 2 11 4" xfId="23331" xr:uid="{00000000-0005-0000-0000-000046490000}"/>
    <cellStyle name="Input Cell 4 3 2 11 5" xfId="23332" xr:uid="{00000000-0005-0000-0000-000047490000}"/>
    <cellStyle name="Input Cell 4 3 2 12" xfId="2701" xr:uid="{00000000-0005-0000-0000-000048490000}"/>
    <cellStyle name="Input Cell 4 3 2 12 2" xfId="23333" xr:uid="{00000000-0005-0000-0000-000049490000}"/>
    <cellStyle name="Input Cell 4 3 2 12 2 2" xfId="23334" xr:uid="{00000000-0005-0000-0000-00004A490000}"/>
    <cellStyle name="Input Cell 4 3 2 12 2 3" xfId="23335" xr:uid="{00000000-0005-0000-0000-00004B490000}"/>
    <cellStyle name="Input Cell 4 3 2 12 2 4" xfId="23336" xr:uid="{00000000-0005-0000-0000-00004C490000}"/>
    <cellStyle name="Input Cell 4 3 2 12 3" xfId="23337" xr:uid="{00000000-0005-0000-0000-00004D490000}"/>
    <cellStyle name="Input Cell 4 3 2 12 4" xfId="23338" xr:uid="{00000000-0005-0000-0000-00004E490000}"/>
    <cellStyle name="Input Cell 4 3 2 12 5" xfId="23339" xr:uid="{00000000-0005-0000-0000-00004F490000}"/>
    <cellStyle name="Input Cell 4 3 2 13" xfId="2702" xr:uid="{00000000-0005-0000-0000-000050490000}"/>
    <cellStyle name="Input Cell 4 3 2 13 2" xfId="23340" xr:uid="{00000000-0005-0000-0000-000051490000}"/>
    <cellStyle name="Input Cell 4 3 2 13 2 2" xfId="23341" xr:uid="{00000000-0005-0000-0000-000052490000}"/>
    <cellStyle name="Input Cell 4 3 2 13 2 3" xfId="23342" xr:uid="{00000000-0005-0000-0000-000053490000}"/>
    <cellStyle name="Input Cell 4 3 2 13 2 4" xfId="23343" xr:uid="{00000000-0005-0000-0000-000054490000}"/>
    <cellStyle name="Input Cell 4 3 2 13 3" xfId="23344" xr:uid="{00000000-0005-0000-0000-000055490000}"/>
    <cellStyle name="Input Cell 4 3 2 13 4" xfId="23345" xr:uid="{00000000-0005-0000-0000-000056490000}"/>
    <cellStyle name="Input Cell 4 3 2 13 5" xfId="23346" xr:uid="{00000000-0005-0000-0000-000057490000}"/>
    <cellStyle name="Input Cell 4 3 2 14" xfId="2703" xr:uid="{00000000-0005-0000-0000-000058490000}"/>
    <cellStyle name="Input Cell 4 3 2 14 2" xfId="23347" xr:uid="{00000000-0005-0000-0000-000059490000}"/>
    <cellStyle name="Input Cell 4 3 2 14 2 2" xfId="23348" xr:uid="{00000000-0005-0000-0000-00005A490000}"/>
    <cellStyle name="Input Cell 4 3 2 14 2 3" xfId="23349" xr:uid="{00000000-0005-0000-0000-00005B490000}"/>
    <cellStyle name="Input Cell 4 3 2 14 2 4" xfId="23350" xr:uid="{00000000-0005-0000-0000-00005C490000}"/>
    <cellStyle name="Input Cell 4 3 2 14 3" xfId="23351" xr:uid="{00000000-0005-0000-0000-00005D490000}"/>
    <cellStyle name="Input Cell 4 3 2 14 4" xfId="23352" xr:uid="{00000000-0005-0000-0000-00005E490000}"/>
    <cellStyle name="Input Cell 4 3 2 14 5" xfId="23353" xr:uid="{00000000-0005-0000-0000-00005F490000}"/>
    <cellStyle name="Input Cell 4 3 2 15" xfId="2704" xr:uid="{00000000-0005-0000-0000-000060490000}"/>
    <cellStyle name="Input Cell 4 3 2 15 2" xfId="23354" xr:uid="{00000000-0005-0000-0000-000061490000}"/>
    <cellStyle name="Input Cell 4 3 2 15 2 2" xfId="23355" xr:uid="{00000000-0005-0000-0000-000062490000}"/>
    <cellStyle name="Input Cell 4 3 2 15 2 3" xfId="23356" xr:uid="{00000000-0005-0000-0000-000063490000}"/>
    <cellStyle name="Input Cell 4 3 2 15 2 4" xfId="23357" xr:uid="{00000000-0005-0000-0000-000064490000}"/>
    <cellStyle name="Input Cell 4 3 2 15 3" xfId="23358" xr:uid="{00000000-0005-0000-0000-000065490000}"/>
    <cellStyle name="Input Cell 4 3 2 15 4" xfId="23359" xr:uid="{00000000-0005-0000-0000-000066490000}"/>
    <cellStyle name="Input Cell 4 3 2 15 5" xfId="23360" xr:uid="{00000000-0005-0000-0000-000067490000}"/>
    <cellStyle name="Input Cell 4 3 2 16" xfId="2705" xr:uid="{00000000-0005-0000-0000-000068490000}"/>
    <cellStyle name="Input Cell 4 3 2 16 2" xfId="23361" xr:uid="{00000000-0005-0000-0000-000069490000}"/>
    <cellStyle name="Input Cell 4 3 2 16 2 2" xfId="23362" xr:uid="{00000000-0005-0000-0000-00006A490000}"/>
    <cellStyle name="Input Cell 4 3 2 16 2 3" xfId="23363" xr:uid="{00000000-0005-0000-0000-00006B490000}"/>
    <cellStyle name="Input Cell 4 3 2 16 2 4" xfId="23364" xr:uid="{00000000-0005-0000-0000-00006C490000}"/>
    <cellStyle name="Input Cell 4 3 2 16 3" xfId="23365" xr:uid="{00000000-0005-0000-0000-00006D490000}"/>
    <cellStyle name="Input Cell 4 3 2 16 4" xfId="23366" xr:uid="{00000000-0005-0000-0000-00006E490000}"/>
    <cellStyle name="Input Cell 4 3 2 16 5" xfId="23367" xr:uid="{00000000-0005-0000-0000-00006F490000}"/>
    <cellStyle name="Input Cell 4 3 2 17" xfId="2706" xr:uid="{00000000-0005-0000-0000-000070490000}"/>
    <cellStyle name="Input Cell 4 3 2 17 2" xfId="23368" xr:uid="{00000000-0005-0000-0000-000071490000}"/>
    <cellStyle name="Input Cell 4 3 2 17 2 2" xfId="23369" xr:uid="{00000000-0005-0000-0000-000072490000}"/>
    <cellStyle name="Input Cell 4 3 2 17 2 3" xfId="23370" xr:uid="{00000000-0005-0000-0000-000073490000}"/>
    <cellStyle name="Input Cell 4 3 2 17 2 4" xfId="23371" xr:uid="{00000000-0005-0000-0000-000074490000}"/>
    <cellStyle name="Input Cell 4 3 2 17 3" xfId="23372" xr:uid="{00000000-0005-0000-0000-000075490000}"/>
    <cellStyle name="Input Cell 4 3 2 17 4" xfId="23373" xr:uid="{00000000-0005-0000-0000-000076490000}"/>
    <cellStyle name="Input Cell 4 3 2 17 5" xfId="23374" xr:uid="{00000000-0005-0000-0000-000077490000}"/>
    <cellStyle name="Input Cell 4 3 2 18" xfId="2707" xr:uid="{00000000-0005-0000-0000-000078490000}"/>
    <cellStyle name="Input Cell 4 3 2 18 2" xfId="23375" xr:uid="{00000000-0005-0000-0000-000079490000}"/>
    <cellStyle name="Input Cell 4 3 2 18 2 2" xfId="23376" xr:uid="{00000000-0005-0000-0000-00007A490000}"/>
    <cellStyle name="Input Cell 4 3 2 18 2 3" xfId="23377" xr:uid="{00000000-0005-0000-0000-00007B490000}"/>
    <cellStyle name="Input Cell 4 3 2 18 2 4" xfId="23378" xr:uid="{00000000-0005-0000-0000-00007C490000}"/>
    <cellStyle name="Input Cell 4 3 2 18 3" xfId="23379" xr:uid="{00000000-0005-0000-0000-00007D490000}"/>
    <cellStyle name="Input Cell 4 3 2 18 4" xfId="23380" xr:uid="{00000000-0005-0000-0000-00007E490000}"/>
    <cellStyle name="Input Cell 4 3 2 18 5" xfId="23381" xr:uid="{00000000-0005-0000-0000-00007F490000}"/>
    <cellStyle name="Input Cell 4 3 2 19" xfId="2708" xr:uid="{00000000-0005-0000-0000-000080490000}"/>
    <cellStyle name="Input Cell 4 3 2 19 2" xfId="23382" xr:uid="{00000000-0005-0000-0000-000081490000}"/>
    <cellStyle name="Input Cell 4 3 2 19 2 2" xfId="23383" xr:uid="{00000000-0005-0000-0000-000082490000}"/>
    <cellStyle name="Input Cell 4 3 2 19 2 3" xfId="23384" xr:uid="{00000000-0005-0000-0000-000083490000}"/>
    <cellStyle name="Input Cell 4 3 2 19 2 4" xfId="23385" xr:uid="{00000000-0005-0000-0000-000084490000}"/>
    <cellStyle name="Input Cell 4 3 2 19 3" xfId="23386" xr:uid="{00000000-0005-0000-0000-000085490000}"/>
    <cellStyle name="Input Cell 4 3 2 19 4" xfId="23387" xr:uid="{00000000-0005-0000-0000-000086490000}"/>
    <cellStyle name="Input Cell 4 3 2 19 5" xfId="23388" xr:uid="{00000000-0005-0000-0000-000087490000}"/>
    <cellStyle name="Input Cell 4 3 2 2" xfId="2709" xr:uid="{00000000-0005-0000-0000-000088490000}"/>
    <cellStyle name="Input Cell 4 3 2 2 2" xfId="23389" xr:uid="{00000000-0005-0000-0000-000089490000}"/>
    <cellStyle name="Input Cell 4 3 2 2 2 2" xfId="23390" xr:uid="{00000000-0005-0000-0000-00008A490000}"/>
    <cellStyle name="Input Cell 4 3 2 2 2 3" xfId="23391" xr:uid="{00000000-0005-0000-0000-00008B490000}"/>
    <cellStyle name="Input Cell 4 3 2 2 2 4" xfId="23392" xr:uid="{00000000-0005-0000-0000-00008C490000}"/>
    <cellStyle name="Input Cell 4 3 2 2 3" xfId="23393" xr:uid="{00000000-0005-0000-0000-00008D490000}"/>
    <cellStyle name="Input Cell 4 3 2 2 4" xfId="23394" xr:uid="{00000000-0005-0000-0000-00008E490000}"/>
    <cellStyle name="Input Cell 4 3 2 2 5" xfId="23395" xr:uid="{00000000-0005-0000-0000-00008F490000}"/>
    <cellStyle name="Input Cell 4 3 2 20" xfId="2710" xr:uid="{00000000-0005-0000-0000-000090490000}"/>
    <cellStyle name="Input Cell 4 3 2 20 2" xfId="23396" xr:uid="{00000000-0005-0000-0000-000091490000}"/>
    <cellStyle name="Input Cell 4 3 2 20 2 2" xfId="23397" xr:uid="{00000000-0005-0000-0000-000092490000}"/>
    <cellStyle name="Input Cell 4 3 2 20 2 3" xfId="23398" xr:uid="{00000000-0005-0000-0000-000093490000}"/>
    <cellStyle name="Input Cell 4 3 2 20 2 4" xfId="23399" xr:uid="{00000000-0005-0000-0000-000094490000}"/>
    <cellStyle name="Input Cell 4 3 2 20 3" xfId="23400" xr:uid="{00000000-0005-0000-0000-000095490000}"/>
    <cellStyle name="Input Cell 4 3 2 20 4" xfId="23401" xr:uid="{00000000-0005-0000-0000-000096490000}"/>
    <cellStyle name="Input Cell 4 3 2 20 5" xfId="23402" xr:uid="{00000000-0005-0000-0000-000097490000}"/>
    <cellStyle name="Input Cell 4 3 2 21" xfId="2711" xr:uid="{00000000-0005-0000-0000-000098490000}"/>
    <cellStyle name="Input Cell 4 3 2 21 2" xfId="23403" xr:uid="{00000000-0005-0000-0000-000099490000}"/>
    <cellStyle name="Input Cell 4 3 2 21 2 2" xfId="23404" xr:uid="{00000000-0005-0000-0000-00009A490000}"/>
    <cellStyle name="Input Cell 4 3 2 21 2 3" xfId="23405" xr:uid="{00000000-0005-0000-0000-00009B490000}"/>
    <cellStyle name="Input Cell 4 3 2 21 2 4" xfId="23406" xr:uid="{00000000-0005-0000-0000-00009C490000}"/>
    <cellStyle name="Input Cell 4 3 2 21 3" xfId="23407" xr:uid="{00000000-0005-0000-0000-00009D490000}"/>
    <cellStyle name="Input Cell 4 3 2 21 4" xfId="23408" xr:uid="{00000000-0005-0000-0000-00009E490000}"/>
    <cellStyle name="Input Cell 4 3 2 21 5" xfId="23409" xr:uid="{00000000-0005-0000-0000-00009F490000}"/>
    <cellStyle name="Input Cell 4 3 2 22" xfId="2712" xr:uid="{00000000-0005-0000-0000-0000A0490000}"/>
    <cellStyle name="Input Cell 4 3 2 22 2" xfId="23410" xr:uid="{00000000-0005-0000-0000-0000A1490000}"/>
    <cellStyle name="Input Cell 4 3 2 22 2 2" xfId="23411" xr:uid="{00000000-0005-0000-0000-0000A2490000}"/>
    <cellStyle name="Input Cell 4 3 2 22 2 3" xfId="23412" xr:uid="{00000000-0005-0000-0000-0000A3490000}"/>
    <cellStyle name="Input Cell 4 3 2 22 2 4" xfId="23413" xr:uid="{00000000-0005-0000-0000-0000A4490000}"/>
    <cellStyle name="Input Cell 4 3 2 22 3" xfId="23414" xr:uid="{00000000-0005-0000-0000-0000A5490000}"/>
    <cellStyle name="Input Cell 4 3 2 22 4" xfId="23415" xr:uid="{00000000-0005-0000-0000-0000A6490000}"/>
    <cellStyle name="Input Cell 4 3 2 22 5" xfId="23416" xr:uid="{00000000-0005-0000-0000-0000A7490000}"/>
    <cellStyle name="Input Cell 4 3 2 23" xfId="2713" xr:uid="{00000000-0005-0000-0000-0000A8490000}"/>
    <cellStyle name="Input Cell 4 3 2 23 2" xfId="23417" xr:uid="{00000000-0005-0000-0000-0000A9490000}"/>
    <cellStyle name="Input Cell 4 3 2 23 2 2" xfId="23418" xr:uid="{00000000-0005-0000-0000-0000AA490000}"/>
    <cellStyle name="Input Cell 4 3 2 23 2 3" xfId="23419" xr:uid="{00000000-0005-0000-0000-0000AB490000}"/>
    <cellStyle name="Input Cell 4 3 2 23 2 4" xfId="23420" xr:uid="{00000000-0005-0000-0000-0000AC490000}"/>
    <cellStyle name="Input Cell 4 3 2 23 3" xfId="23421" xr:uid="{00000000-0005-0000-0000-0000AD490000}"/>
    <cellStyle name="Input Cell 4 3 2 23 4" xfId="23422" xr:uid="{00000000-0005-0000-0000-0000AE490000}"/>
    <cellStyle name="Input Cell 4 3 2 23 5" xfId="23423" xr:uid="{00000000-0005-0000-0000-0000AF490000}"/>
    <cellStyle name="Input Cell 4 3 2 24" xfId="2714" xr:uid="{00000000-0005-0000-0000-0000B0490000}"/>
    <cellStyle name="Input Cell 4 3 2 24 2" xfId="23424" xr:uid="{00000000-0005-0000-0000-0000B1490000}"/>
    <cellStyle name="Input Cell 4 3 2 24 2 2" xfId="23425" xr:uid="{00000000-0005-0000-0000-0000B2490000}"/>
    <cellStyle name="Input Cell 4 3 2 24 2 3" xfId="23426" xr:uid="{00000000-0005-0000-0000-0000B3490000}"/>
    <cellStyle name="Input Cell 4 3 2 24 2 4" xfId="23427" xr:uid="{00000000-0005-0000-0000-0000B4490000}"/>
    <cellStyle name="Input Cell 4 3 2 24 3" xfId="23428" xr:uid="{00000000-0005-0000-0000-0000B5490000}"/>
    <cellStyle name="Input Cell 4 3 2 24 4" xfId="23429" xr:uid="{00000000-0005-0000-0000-0000B6490000}"/>
    <cellStyle name="Input Cell 4 3 2 24 5" xfId="23430" xr:uid="{00000000-0005-0000-0000-0000B7490000}"/>
    <cellStyle name="Input Cell 4 3 2 25" xfId="2715" xr:uid="{00000000-0005-0000-0000-0000B8490000}"/>
    <cellStyle name="Input Cell 4 3 2 25 2" xfId="23431" xr:uid="{00000000-0005-0000-0000-0000B9490000}"/>
    <cellStyle name="Input Cell 4 3 2 25 2 2" xfId="23432" xr:uid="{00000000-0005-0000-0000-0000BA490000}"/>
    <cellStyle name="Input Cell 4 3 2 25 2 3" xfId="23433" xr:uid="{00000000-0005-0000-0000-0000BB490000}"/>
    <cellStyle name="Input Cell 4 3 2 25 2 4" xfId="23434" xr:uid="{00000000-0005-0000-0000-0000BC490000}"/>
    <cellStyle name="Input Cell 4 3 2 25 3" xfId="23435" xr:uid="{00000000-0005-0000-0000-0000BD490000}"/>
    <cellStyle name="Input Cell 4 3 2 25 4" xfId="23436" xr:uid="{00000000-0005-0000-0000-0000BE490000}"/>
    <cellStyle name="Input Cell 4 3 2 25 5" xfId="23437" xr:uid="{00000000-0005-0000-0000-0000BF490000}"/>
    <cellStyle name="Input Cell 4 3 2 26" xfId="2716" xr:uid="{00000000-0005-0000-0000-0000C0490000}"/>
    <cellStyle name="Input Cell 4 3 2 26 2" xfId="23438" xr:uid="{00000000-0005-0000-0000-0000C1490000}"/>
    <cellStyle name="Input Cell 4 3 2 26 2 2" xfId="23439" xr:uid="{00000000-0005-0000-0000-0000C2490000}"/>
    <cellStyle name="Input Cell 4 3 2 26 2 3" xfId="23440" xr:uid="{00000000-0005-0000-0000-0000C3490000}"/>
    <cellStyle name="Input Cell 4 3 2 26 2 4" xfId="23441" xr:uid="{00000000-0005-0000-0000-0000C4490000}"/>
    <cellStyle name="Input Cell 4 3 2 26 3" xfId="23442" xr:uid="{00000000-0005-0000-0000-0000C5490000}"/>
    <cellStyle name="Input Cell 4 3 2 26 4" xfId="23443" xr:uid="{00000000-0005-0000-0000-0000C6490000}"/>
    <cellStyle name="Input Cell 4 3 2 26 5" xfId="23444" xr:uid="{00000000-0005-0000-0000-0000C7490000}"/>
    <cellStyle name="Input Cell 4 3 2 27" xfId="2717" xr:uid="{00000000-0005-0000-0000-0000C8490000}"/>
    <cellStyle name="Input Cell 4 3 2 27 2" xfId="23445" xr:uid="{00000000-0005-0000-0000-0000C9490000}"/>
    <cellStyle name="Input Cell 4 3 2 27 2 2" xfId="23446" xr:uid="{00000000-0005-0000-0000-0000CA490000}"/>
    <cellStyle name="Input Cell 4 3 2 27 2 3" xfId="23447" xr:uid="{00000000-0005-0000-0000-0000CB490000}"/>
    <cellStyle name="Input Cell 4 3 2 27 2 4" xfId="23448" xr:uid="{00000000-0005-0000-0000-0000CC490000}"/>
    <cellStyle name="Input Cell 4 3 2 27 3" xfId="23449" xr:uid="{00000000-0005-0000-0000-0000CD490000}"/>
    <cellStyle name="Input Cell 4 3 2 27 4" xfId="23450" xr:uid="{00000000-0005-0000-0000-0000CE490000}"/>
    <cellStyle name="Input Cell 4 3 2 27 5" xfId="23451" xr:uid="{00000000-0005-0000-0000-0000CF490000}"/>
    <cellStyle name="Input Cell 4 3 2 28" xfId="2718" xr:uid="{00000000-0005-0000-0000-0000D0490000}"/>
    <cellStyle name="Input Cell 4 3 2 28 2" xfId="23452" xr:uid="{00000000-0005-0000-0000-0000D1490000}"/>
    <cellStyle name="Input Cell 4 3 2 28 2 2" xfId="23453" xr:uid="{00000000-0005-0000-0000-0000D2490000}"/>
    <cellStyle name="Input Cell 4 3 2 28 2 3" xfId="23454" xr:uid="{00000000-0005-0000-0000-0000D3490000}"/>
    <cellStyle name="Input Cell 4 3 2 28 2 4" xfId="23455" xr:uid="{00000000-0005-0000-0000-0000D4490000}"/>
    <cellStyle name="Input Cell 4 3 2 28 3" xfId="23456" xr:uid="{00000000-0005-0000-0000-0000D5490000}"/>
    <cellStyle name="Input Cell 4 3 2 28 4" xfId="23457" xr:uid="{00000000-0005-0000-0000-0000D6490000}"/>
    <cellStyle name="Input Cell 4 3 2 28 5" xfId="23458" xr:uid="{00000000-0005-0000-0000-0000D7490000}"/>
    <cellStyle name="Input Cell 4 3 2 29" xfId="2719" xr:uid="{00000000-0005-0000-0000-0000D8490000}"/>
    <cellStyle name="Input Cell 4 3 2 29 2" xfId="23459" xr:uid="{00000000-0005-0000-0000-0000D9490000}"/>
    <cellStyle name="Input Cell 4 3 2 29 2 2" xfId="23460" xr:uid="{00000000-0005-0000-0000-0000DA490000}"/>
    <cellStyle name="Input Cell 4 3 2 29 2 3" xfId="23461" xr:uid="{00000000-0005-0000-0000-0000DB490000}"/>
    <cellStyle name="Input Cell 4 3 2 29 2 4" xfId="23462" xr:uid="{00000000-0005-0000-0000-0000DC490000}"/>
    <cellStyle name="Input Cell 4 3 2 29 3" xfId="23463" xr:uid="{00000000-0005-0000-0000-0000DD490000}"/>
    <cellStyle name="Input Cell 4 3 2 29 4" xfId="23464" xr:uid="{00000000-0005-0000-0000-0000DE490000}"/>
    <cellStyle name="Input Cell 4 3 2 29 5" xfId="23465" xr:uid="{00000000-0005-0000-0000-0000DF490000}"/>
    <cellStyle name="Input Cell 4 3 2 3" xfId="2720" xr:uid="{00000000-0005-0000-0000-0000E0490000}"/>
    <cellStyle name="Input Cell 4 3 2 3 2" xfId="23466" xr:uid="{00000000-0005-0000-0000-0000E1490000}"/>
    <cellStyle name="Input Cell 4 3 2 3 2 2" xfId="23467" xr:uid="{00000000-0005-0000-0000-0000E2490000}"/>
    <cellStyle name="Input Cell 4 3 2 3 2 3" xfId="23468" xr:uid="{00000000-0005-0000-0000-0000E3490000}"/>
    <cellStyle name="Input Cell 4 3 2 3 2 4" xfId="23469" xr:uid="{00000000-0005-0000-0000-0000E4490000}"/>
    <cellStyle name="Input Cell 4 3 2 3 3" xfId="23470" xr:uid="{00000000-0005-0000-0000-0000E5490000}"/>
    <cellStyle name="Input Cell 4 3 2 3 4" xfId="23471" xr:uid="{00000000-0005-0000-0000-0000E6490000}"/>
    <cellStyle name="Input Cell 4 3 2 3 5" xfId="23472" xr:uid="{00000000-0005-0000-0000-0000E7490000}"/>
    <cellStyle name="Input Cell 4 3 2 30" xfId="2721" xr:uid="{00000000-0005-0000-0000-0000E8490000}"/>
    <cellStyle name="Input Cell 4 3 2 30 2" xfId="23473" xr:uid="{00000000-0005-0000-0000-0000E9490000}"/>
    <cellStyle name="Input Cell 4 3 2 30 2 2" xfId="23474" xr:uid="{00000000-0005-0000-0000-0000EA490000}"/>
    <cellStyle name="Input Cell 4 3 2 30 2 3" xfId="23475" xr:uid="{00000000-0005-0000-0000-0000EB490000}"/>
    <cellStyle name="Input Cell 4 3 2 30 2 4" xfId="23476" xr:uid="{00000000-0005-0000-0000-0000EC490000}"/>
    <cellStyle name="Input Cell 4 3 2 30 3" xfId="23477" xr:uid="{00000000-0005-0000-0000-0000ED490000}"/>
    <cellStyle name="Input Cell 4 3 2 30 4" xfId="23478" xr:uid="{00000000-0005-0000-0000-0000EE490000}"/>
    <cellStyle name="Input Cell 4 3 2 30 5" xfId="23479" xr:uid="{00000000-0005-0000-0000-0000EF490000}"/>
    <cellStyle name="Input Cell 4 3 2 31" xfId="2722" xr:uid="{00000000-0005-0000-0000-0000F0490000}"/>
    <cellStyle name="Input Cell 4 3 2 31 2" xfId="23480" xr:uid="{00000000-0005-0000-0000-0000F1490000}"/>
    <cellStyle name="Input Cell 4 3 2 31 2 2" xfId="23481" xr:uid="{00000000-0005-0000-0000-0000F2490000}"/>
    <cellStyle name="Input Cell 4 3 2 31 2 3" xfId="23482" xr:uid="{00000000-0005-0000-0000-0000F3490000}"/>
    <cellStyle name="Input Cell 4 3 2 31 2 4" xfId="23483" xr:uid="{00000000-0005-0000-0000-0000F4490000}"/>
    <cellStyle name="Input Cell 4 3 2 31 3" xfId="23484" xr:uid="{00000000-0005-0000-0000-0000F5490000}"/>
    <cellStyle name="Input Cell 4 3 2 31 4" xfId="23485" xr:uid="{00000000-0005-0000-0000-0000F6490000}"/>
    <cellStyle name="Input Cell 4 3 2 31 5" xfId="23486" xr:uid="{00000000-0005-0000-0000-0000F7490000}"/>
    <cellStyle name="Input Cell 4 3 2 32" xfId="2723" xr:uid="{00000000-0005-0000-0000-0000F8490000}"/>
    <cellStyle name="Input Cell 4 3 2 32 2" xfId="23487" xr:uid="{00000000-0005-0000-0000-0000F9490000}"/>
    <cellStyle name="Input Cell 4 3 2 32 2 2" xfId="23488" xr:uid="{00000000-0005-0000-0000-0000FA490000}"/>
    <cellStyle name="Input Cell 4 3 2 32 2 3" xfId="23489" xr:uid="{00000000-0005-0000-0000-0000FB490000}"/>
    <cellStyle name="Input Cell 4 3 2 32 2 4" xfId="23490" xr:uid="{00000000-0005-0000-0000-0000FC490000}"/>
    <cellStyle name="Input Cell 4 3 2 32 3" xfId="23491" xr:uid="{00000000-0005-0000-0000-0000FD490000}"/>
    <cellStyle name="Input Cell 4 3 2 32 4" xfId="23492" xr:uid="{00000000-0005-0000-0000-0000FE490000}"/>
    <cellStyle name="Input Cell 4 3 2 32 5" xfId="23493" xr:uid="{00000000-0005-0000-0000-0000FF490000}"/>
    <cellStyle name="Input Cell 4 3 2 33" xfId="2724" xr:uid="{00000000-0005-0000-0000-0000004A0000}"/>
    <cellStyle name="Input Cell 4 3 2 33 2" xfId="23494" xr:uid="{00000000-0005-0000-0000-0000014A0000}"/>
    <cellStyle name="Input Cell 4 3 2 33 2 2" xfId="23495" xr:uid="{00000000-0005-0000-0000-0000024A0000}"/>
    <cellStyle name="Input Cell 4 3 2 33 2 3" xfId="23496" xr:uid="{00000000-0005-0000-0000-0000034A0000}"/>
    <cellStyle name="Input Cell 4 3 2 33 2 4" xfId="23497" xr:uid="{00000000-0005-0000-0000-0000044A0000}"/>
    <cellStyle name="Input Cell 4 3 2 33 3" xfId="23498" xr:uid="{00000000-0005-0000-0000-0000054A0000}"/>
    <cellStyle name="Input Cell 4 3 2 33 4" xfId="23499" xr:uid="{00000000-0005-0000-0000-0000064A0000}"/>
    <cellStyle name="Input Cell 4 3 2 33 5" xfId="23500" xr:uid="{00000000-0005-0000-0000-0000074A0000}"/>
    <cellStyle name="Input Cell 4 3 2 34" xfId="2725" xr:uid="{00000000-0005-0000-0000-0000084A0000}"/>
    <cellStyle name="Input Cell 4 3 2 34 2" xfId="23501" xr:uid="{00000000-0005-0000-0000-0000094A0000}"/>
    <cellStyle name="Input Cell 4 3 2 34 2 2" xfId="23502" xr:uid="{00000000-0005-0000-0000-00000A4A0000}"/>
    <cellStyle name="Input Cell 4 3 2 34 2 3" xfId="23503" xr:uid="{00000000-0005-0000-0000-00000B4A0000}"/>
    <cellStyle name="Input Cell 4 3 2 34 2 4" xfId="23504" xr:uid="{00000000-0005-0000-0000-00000C4A0000}"/>
    <cellStyle name="Input Cell 4 3 2 34 3" xfId="23505" xr:uid="{00000000-0005-0000-0000-00000D4A0000}"/>
    <cellStyle name="Input Cell 4 3 2 34 4" xfId="23506" xr:uid="{00000000-0005-0000-0000-00000E4A0000}"/>
    <cellStyle name="Input Cell 4 3 2 34 5" xfId="23507" xr:uid="{00000000-0005-0000-0000-00000F4A0000}"/>
    <cellStyle name="Input Cell 4 3 2 35" xfId="2726" xr:uid="{00000000-0005-0000-0000-0000104A0000}"/>
    <cellStyle name="Input Cell 4 3 2 35 2" xfId="23508" xr:uid="{00000000-0005-0000-0000-0000114A0000}"/>
    <cellStyle name="Input Cell 4 3 2 35 2 2" xfId="23509" xr:uid="{00000000-0005-0000-0000-0000124A0000}"/>
    <cellStyle name="Input Cell 4 3 2 35 2 3" xfId="23510" xr:uid="{00000000-0005-0000-0000-0000134A0000}"/>
    <cellStyle name="Input Cell 4 3 2 35 2 4" xfId="23511" xr:uid="{00000000-0005-0000-0000-0000144A0000}"/>
    <cellStyle name="Input Cell 4 3 2 35 3" xfId="23512" xr:uid="{00000000-0005-0000-0000-0000154A0000}"/>
    <cellStyle name="Input Cell 4 3 2 35 4" xfId="23513" xr:uid="{00000000-0005-0000-0000-0000164A0000}"/>
    <cellStyle name="Input Cell 4 3 2 35 5" xfId="23514" xr:uid="{00000000-0005-0000-0000-0000174A0000}"/>
    <cellStyle name="Input Cell 4 3 2 36" xfId="2727" xr:uid="{00000000-0005-0000-0000-0000184A0000}"/>
    <cellStyle name="Input Cell 4 3 2 36 2" xfId="23515" xr:uid="{00000000-0005-0000-0000-0000194A0000}"/>
    <cellStyle name="Input Cell 4 3 2 36 2 2" xfId="23516" xr:uid="{00000000-0005-0000-0000-00001A4A0000}"/>
    <cellStyle name="Input Cell 4 3 2 36 2 3" xfId="23517" xr:uid="{00000000-0005-0000-0000-00001B4A0000}"/>
    <cellStyle name="Input Cell 4 3 2 36 2 4" xfId="23518" xr:uid="{00000000-0005-0000-0000-00001C4A0000}"/>
    <cellStyle name="Input Cell 4 3 2 36 3" xfId="23519" xr:uid="{00000000-0005-0000-0000-00001D4A0000}"/>
    <cellStyle name="Input Cell 4 3 2 36 4" xfId="23520" xr:uid="{00000000-0005-0000-0000-00001E4A0000}"/>
    <cellStyle name="Input Cell 4 3 2 36 5" xfId="23521" xr:uid="{00000000-0005-0000-0000-00001F4A0000}"/>
    <cellStyle name="Input Cell 4 3 2 37" xfId="2728" xr:uid="{00000000-0005-0000-0000-0000204A0000}"/>
    <cellStyle name="Input Cell 4 3 2 37 2" xfId="23522" xr:uid="{00000000-0005-0000-0000-0000214A0000}"/>
    <cellStyle name="Input Cell 4 3 2 37 2 2" xfId="23523" xr:uid="{00000000-0005-0000-0000-0000224A0000}"/>
    <cellStyle name="Input Cell 4 3 2 37 2 3" xfId="23524" xr:uid="{00000000-0005-0000-0000-0000234A0000}"/>
    <cellStyle name="Input Cell 4 3 2 37 2 4" xfId="23525" xr:uid="{00000000-0005-0000-0000-0000244A0000}"/>
    <cellStyle name="Input Cell 4 3 2 37 3" xfId="23526" xr:uid="{00000000-0005-0000-0000-0000254A0000}"/>
    <cellStyle name="Input Cell 4 3 2 37 4" xfId="23527" xr:uid="{00000000-0005-0000-0000-0000264A0000}"/>
    <cellStyle name="Input Cell 4 3 2 37 5" xfId="23528" xr:uid="{00000000-0005-0000-0000-0000274A0000}"/>
    <cellStyle name="Input Cell 4 3 2 38" xfId="2729" xr:uid="{00000000-0005-0000-0000-0000284A0000}"/>
    <cellStyle name="Input Cell 4 3 2 38 2" xfId="23529" xr:uid="{00000000-0005-0000-0000-0000294A0000}"/>
    <cellStyle name="Input Cell 4 3 2 38 2 2" xfId="23530" xr:uid="{00000000-0005-0000-0000-00002A4A0000}"/>
    <cellStyle name="Input Cell 4 3 2 38 2 3" xfId="23531" xr:uid="{00000000-0005-0000-0000-00002B4A0000}"/>
    <cellStyle name="Input Cell 4 3 2 38 2 4" xfId="23532" xr:uid="{00000000-0005-0000-0000-00002C4A0000}"/>
    <cellStyle name="Input Cell 4 3 2 38 3" xfId="23533" xr:uid="{00000000-0005-0000-0000-00002D4A0000}"/>
    <cellStyle name="Input Cell 4 3 2 38 4" xfId="23534" xr:uid="{00000000-0005-0000-0000-00002E4A0000}"/>
    <cellStyle name="Input Cell 4 3 2 38 5" xfId="23535" xr:uid="{00000000-0005-0000-0000-00002F4A0000}"/>
    <cellStyle name="Input Cell 4 3 2 39" xfId="2730" xr:uid="{00000000-0005-0000-0000-0000304A0000}"/>
    <cellStyle name="Input Cell 4 3 2 39 2" xfId="23536" xr:uid="{00000000-0005-0000-0000-0000314A0000}"/>
    <cellStyle name="Input Cell 4 3 2 39 2 2" xfId="23537" xr:uid="{00000000-0005-0000-0000-0000324A0000}"/>
    <cellStyle name="Input Cell 4 3 2 39 2 3" xfId="23538" xr:uid="{00000000-0005-0000-0000-0000334A0000}"/>
    <cellStyle name="Input Cell 4 3 2 39 2 4" xfId="23539" xr:uid="{00000000-0005-0000-0000-0000344A0000}"/>
    <cellStyle name="Input Cell 4 3 2 39 3" xfId="23540" xr:uid="{00000000-0005-0000-0000-0000354A0000}"/>
    <cellStyle name="Input Cell 4 3 2 39 4" xfId="23541" xr:uid="{00000000-0005-0000-0000-0000364A0000}"/>
    <cellStyle name="Input Cell 4 3 2 39 5" xfId="23542" xr:uid="{00000000-0005-0000-0000-0000374A0000}"/>
    <cellStyle name="Input Cell 4 3 2 4" xfId="2731" xr:uid="{00000000-0005-0000-0000-0000384A0000}"/>
    <cellStyle name="Input Cell 4 3 2 4 2" xfId="23543" xr:uid="{00000000-0005-0000-0000-0000394A0000}"/>
    <cellStyle name="Input Cell 4 3 2 4 2 2" xfId="23544" xr:uid="{00000000-0005-0000-0000-00003A4A0000}"/>
    <cellStyle name="Input Cell 4 3 2 4 2 3" xfId="23545" xr:uid="{00000000-0005-0000-0000-00003B4A0000}"/>
    <cellStyle name="Input Cell 4 3 2 4 2 4" xfId="23546" xr:uid="{00000000-0005-0000-0000-00003C4A0000}"/>
    <cellStyle name="Input Cell 4 3 2 4 3" xfId="23547" xr:uid="{00000000-0005-0000-0000-00003D4A0000}"/>
    <cellStyle name="Input Cell 4 3 2 4 4" xfId="23548" xr:uid="{00000000-0005-0000-0000-00003E4A0000}"/>
    <cellStyle name="Input Cell 4 3 2 4 5" xfId="23549" xr:uid="{00000000-0005-0000-0000-00003F4A0000}"/>
    <cellStyle name="Input Cell 4 3 2 40" xfId="2732" xr:uid="{00000000-0005-0000-0000-0000404A0000}"/>
    <cellStyle name="Input Cell 4 3 2 40 2" xfId="23550" xr:uid="{00000000-0005-0000-0000-0000414A0000}"/>
    <cellStyle name="Input Cell 4 3 2 40 2 2" xfId="23551" xr:uid="{00000000-0005-0000-0000-0000424A0000}"/>
    <cellStyle name="Input Cell 4 3 2 40 2 3" xfId="23552" xr:uid="{00000000-0005-0000-0000-0000434A0000}"/>
    <cellStyle name="Input Cell 4 3 2 40 2 4" xfId="23553" xr:uid="{00000000-0005-0000-0000-0000444A0000}"/>
    <cellStyle name="Input Cell 4 3 2 40 3" xfId="23554" xr:uid="{00000000-0005-0000-0000-0000454A0000}"/>
    <cellStyle name="Input Cell 4 3 2 40 4" xfId="23555" xr:uid="{00000000-0005-0000-0000-0000464A0000}"/>
    <cellStyle name="Input Cell 4 3 2 40 5" xfId="23556" xr:uid="{00000000-0005-0000-0000-0000474A0000}"/>
    <cellStyle name="Input Cell 4 3 2 41" xfId="2733" xr:uid="{00000000-0005-0000-0000-0000484A0000}"/>
    <cellStyle name="Input Cell 4 3 2 41 2" xfId="23557" xr:uid="{00000000-0005-0000-0000-0000494A0000}"/>
    <cellStyle name="Input Cell 4 3 2 41 2 2" xfId="23558" xr:uid="{00000000-0005-0000-0000-00004A4A0000}"/>
    <cellStyle name="Input Cell 4 3 2 41 2 3" xfId="23559" xr:uid="{00000000-0005-0000-0000-00004B4A0000}"/>
    <cellStyle name="Input Cell 4 3 2 41 2 4" xfId="23560" xr:uid="{00000000-0005-0000-0000-00004C4A0000}"/>
    <cellStyle name="Input Cell 4 3 2 41 3" xfId="23561" xr:uid="{00000000-0005-0000-0000-00004D4A0000}"/>
    <cellStyle name="Input Cell 4 3 2 41 4" xfId="23562" xr:uid="{00000000-0005-0000-0000-00004E4A0000}"/>
    <cellStyle name="Input Cell 4 3 2 41 5" xfId="23563" xr:uid="{00000000-0005-0000-0000-00004F4A0000}"/>
    <cellStyle name="Input Cell 4 3 2 42" xfId="2734" xr:uid="{00000000-0005-0000-0000-0000504A0000}"/>
    <cellStyle name="Input Cell 4 3 2 42 2" xfId="23564" xr:uid="{00000000-0005-0000-0000-0000514A0000}"/>
    <cellStyle name="Input Cell 4 3 2 42 2 2" xfId="23565" xr:uid="{00000000-0005-0000-0000-0000524A0000}"/>
    <cellStyle name="Input Cell 4 3 2 42 2 3" xfId="23566" xr:uid="{00000000-0005-0000-0000-0000534A0000}"/>
    <cellStyle name="Input Cell 4 3 2 42 2 4" xfId="23567" xr:uid="{00000000-0005-0000-0000-0000544A0000}"/>
    <cellStyle name="Input Cell 4 3 2 42 3" xfId="23568" xr:uid="{00000000-0005-0000-0000-0000554A0000}"/>
    <cellStyle name="Input Cell 4 3 2 42 4" xfId="23569" xr:uid="{00000000-0005-0000-0000-0000564A0000}"/>
    <cellStyle name="Input Cell 4 3 2 42 5" xfId="23570" xr:uid="{00000000-0005-0000-0000-0000574A0000}"/>
    <cellStyle name="Input Cell 4 3 2 43" xfId="2735" xr:uid="{00000000-0005-0000-0000-0000584A0000}"/>
    <cellStyle name="Input Cell 4 3 2 43 2" xfId="23571" xr:uid="{00000000-0005-0000-0000-0000594A0000}"/>
    <cellStyle name="Input Cell 4 3 2 43 2 2" xfId="23572" xr:uid="{00000000-0005-0000-0000-00005A4A0000}"/>
    <cellStyle name="Input Cell 4 3 2 43 2 3" xfId="23573" xr:uid="{00000000-0005-0000-0000-00005B4A0000}"/>
    <cellStyle name="Input Cell 4 3 2 43 2 4" xfId="23574" xr:uid="{00000000-0005-0000-0000-00005C4A0000}"/>
    <cellStyle name="Input Cell 4 3 2 43 3" xfId="23575" xr:uid="{00000000-0005-0000-0000-00005D4A0000}"/>
    <cellStyle name="Input Cell 4 3 2 43 4" xfId="23576" xr:uid="{00000000-0005-0000-0000-00005E4A0000}"/>
    <cellStyle name="Input Cell 4 3 2 43 5" xfId="23577" xr:uid="{00000000-0005-0000-0000-00005F4A0000}"/>
    <cellStyle name="Input Cell 4 3 2 44" xfId="2736" xr:uid="{00000000-0005-0000-0000-0000604A0000}"/>
    <cellStyle name="Input Cell 4 3 2 44 2" xfId="23578" xr:uid="{00000000-0005-0000-0000-0000614A0000}"/>
    <cellStyle name="Input Cell 4 3 2 44 2 2" xfId="23579" xr:uid="{00000000-0005-0000-0000-0000624A0000}"/>
    <cellStyle name="Input Cell 4 3 2 44 2 3" xfId="23580" xr:uid="{00000000-0005-0000-0000-0000634A0000}"/>
    <cellStyle name="Input Cell 4 3 2 44 2 4" xfId="23581" xr:uid="{00000000-0005-0000-0000-0000644A0000}"/>
    <cellStyle name="Input Cell 4 3 2 44 3" xfId="23582" xr:uid="{00000000-0005-0000-0000-0000654A0000}"/>
    <cellStyle name="Input Cell 4 3 2 44 4" xfId="23583" xr:uid="{00000000-0005-0000-0000-0000664A0000}"/>
    <cellStyle name="Input Cell 4 3 2 44 5" xfId="23584" xr:uid="{00000000-0005-0000-0000-0000674A0000}"/>
    <cellStyle name="Input Cell 4 3 2 45" xfId="23585" xr:uid="{00000000-0005-0000-0000-0000684A0000}"/>
    <cellStyle name="Input Cell 4 3 2 45 2" xfId="23586" xr:uid="{00000000-0005-0000-0000-0000694A0000}"/>
    <cellStyle name="Input Cell 4 3 2 45 3" xfId="23587" xr:uid="{00000000-0005-0000-0000-00006A4A0000}"/>
    <cellStyle name="Input Cell 4 3 2 45 4" xfId="23588" xr:uid="{00000000-0005-0000-0000-00006B4A0000}"/>
    <cellStyle name="Input Cell 4 3 2 46" xfId="23589" xr:uid="{00000000-0005-0000-0000-00006C4A0000}"/>
    <cellStyle name="Input Cell 4 3 2 46 2" xfId="23590" xr:uid="{00000000-0005-0000-0000-00006D4A0000}"/>
    <cellStyle name="Input Cell 4 3 2 46 3" xfId="23591" xr:uid="{00000000-0005-0000-0000-00006E4A0000}"/>
    <cellStyle name="Input Cell 4 3 2 46 4" xfId="23592" xr:uid="{00000000-0005-0000-0000-00006F4A0000}"/>
    <cellStyle name="Input Cell 4 3 2 47" xfId="23593" xr:uid="{00000000-0005-0000-0000-0000704A0000}"/>
    <cellStyle name="Input Cell 4 3 2 48" xfId="23594" xr:uid="{00000000-0005-0000-0000-0000714A0000}"/>
    <cellStyle name="Input Cell 4 3 2 49" xfId="23595" xr:uid="{00000000-0005-0000-0000-0000724A0000}"/>
    <cellStyle name="Input Cell 4 3 2 5" xfId="2737" xr:uid="{00000000-0005-0000-0000-0000734A0000}"/>
    <cellStyle name="Input Cell 4 3 2 5 2" xfId="23596" xr:uid="{00000000-0005-0000-0000-0000744A0000}"/>
    <cellStyle name="Input Cell 4 3 2 5 2 2" xfId="23597" xr:uid="{00000000-0005-0000-0000-0000754A0000}"/>
    <cellStyle name="Input Cell 4 3 2 5 2 3" xfId="23598" xr:uid="{00000000-0005-0000-0000-0000764A0000}"/>
    <cellStyle name="Input Cell 4 3 2 5 2 4" xfId="23599" xr:uid="{00000000-0005-0000-0000-0000774A0000}"/>
    <cellStyle name="Input Cell 4 3 2 5 3" xfId="23600" xr:uid="{00000000-0005-0000-0000-0000784A0000}"/>
    <cellStyle name="Input Cell 4 3 2 5 4" xfId="23601" xr:uid="{00000000-0005-0000-0000-0000794A0000}"/>
    <cellStyle name="Input Cell 4 3 2 5 5" xfId="23602" xr:uid="{00000000-0005-0000-0000-00007A4A0000}"/>
    <cellStyle name="Input Cell 4 3 2 6" xfId="2738" xr:uid="{00000000-0005-0000-0000-00007B4A0000}"/>
    <cellStyle name="Input Cell 4 3 2 6 2" xfId="23603" xr:uid="{00000000-0005-0000-0000-00007C4A0000}"/>
    <cellStyle name="Input Cell 4 3 2 6 2 2" xfId="23604" xr:uid="{00000000-0005-0000-0000-00007D4A0000}"/>
    <cellStyle name="Input Cell 4 3 2 6 2 3" xfId="23605" xr:uid="{00000000-0005-0000-0000-00007E4A0000}"/>
    <cellStyle name="Input Cell 4 3 2 6 2 4" xfId="23606" xr:uid="{00000000-0005-0000-0000-00007F4A0000}"/>
    <cellStyle name="Input Cell 4 3 2 6 3" xfId="23607" xr:uid="{00000000-0005-0000-0000-0000804A0000}"/>
    <cellStyle name="Input Cell 4 3 2 6 4" xfId="23608" xr:uid="{00000000-0005-0000-0000-0000814A0000}"/>
    <cellStyle name="Input Cell 4 3 2 6 5" xfId="23609" xr:uid="{00000000-0005-0000-0000-0000824A0000}"/>
    <cellStyle name="Input Cell 4 3 2 7" xfId="2739" xr:uid="{00000000-0005-0000-0000-0000834A0000}"/>
    <cellStyle name="Input Cell 4 3 2 7 2" xfId="23610" xr:uid="{00000000-0005-0000-0000-0000844A0000}"/>
    <cellStyle name="Input Cell 4 3 2 7 2 2" xfId="23611" xr:uid="{00000000-0005-0000-0000-0000854A0000}"/>
    <cellStyle name="Input Cell 4 3 2 7 2 3" xfId="23612" xr:uid="{00000000-0005-0000-0000-0000864A0000}"/>
    <cellStyle name="Input Cell 4 3 2 7 2 4" xfId="23613" xr:uid="{00000000-0005-0000-0000-0000874A0000}"/>
    <cellStyle name="Input Cell 4 3 2 7 3" xfId="23614" xr:uid="{00000000-0005-0000-0000-0000884A0000}"/>
    <cellStyle name="Input Cell 4 3 2 7 4" xfId="23615" xr:uid="{00000000-0005-0000-0000-0000894A0000}"/>
    <cellStyle name="Input Cell 4 3 2 7 5" xfId="23616" xr:uid="{00000000-0005-0000-0000-00008A4A0000}"/>
    <cellStyle name="Input Cell 4 3 2 8" xfId="2740" xr:uid="{00000000-0005-0000-0000-00008B4A0000}"/>
    <cellStyle name="Input Cell 4 3 2 8 2" xfId="23617" xr:uid="{00000000-0005-0000-0000-00008C4A0000}"/>
    <cellStyle name="Input Cell 4 3 2 8 2 2" xfId="23618" xr:uid="{00000000-0005-0000-0000-00008D4A0000}"/>
    <cellStyle name="Input Cell 4 3 2 8 2 3" xfId="23619" xr:uid="{00000000-0005-0000-0000-00008E4A0000}"/>
    <cellStyle name="Input Cell 4 3 2 8 2 4" xfId="23620" xr:uid="{00000000-0005-0000-0000-00008F4A0000}"/>
    <cellStyle name="Input Cell 4 3 2 8 3" xfId="23621" xr:uid="{00000000-0005-0000-0000-0000904A0000}"/>
    <cellStyle name="Input Cell 4 3 2 8 4" xfId="23622" xr:uid="{00000000-0005-0000-0000-0000914A0000}"/>
    <cellStyle name="Input Cell 4 3 2 8 5" xfId="23623" xr:uid="{00000000-0005-0000-0000-0000924A0000}"/>
    <cellStyle name="Input Cell 4 3 2 9" xfId="2741" xr:uid="{00000000-0005-0000-0000-0000934A0000}"/>
    <cellStyle name="Input Cell 4 3 2 9 2" xfId="23624" xr:uid="{00000000-0005-0000-0000-0000944A0000}"/>
    <cellStyle name="Input Cell 4 3 2 9 2 2" xfId="23625" xr:uid="{00000000-0005-0000-0000-0000954A0000}"/>
    <cellStyle name="Input Cell 4 3 2 9 2 3" xfId="23626" xr:uid="{00000000-0005-0000-0000-0000964A0000}"/>
    <cellStyle name="Input Cell 4 3 2 9 2 4" xfId="23627" xr:uid="{00000000-0005-0000-0000-0000974A0000}"/>
    <cellStyle name="Input Cell 4 3 2 9 3" xfId="23628" xr:uid="{00000000-0005-0000-0000-0000984A0000}"/>
    <cellStyle name="Input Cell 4 3 2 9 4" xfId="23629" xr:uid="{00000000-0005-0000-0000-0000994A0000}"/>
    <cellStyle name="Input Cell 4 3 2 9 5" xfId="23630" xr:uid="{00000000-0005-0000-0000-00009A4A0000}"/>
    <cellStyle name="Input Cell 4 3 20" xfId="2742" xr:uid="{00000000-0005-0000-0000-00009B4A0000}"/>
    <cellStyle name="Input Cell 4 3 20 2" xfId="23631" xr:uid="{00000000-0005-0000-0000-00009C4A0000}"/>
    <cellStyle name="Input Cell 4 3 20 2 2" xfId="23632" xr:uid="{00000000-0005-0000-0000-00009D4A0000}"/>
    <cellStyle name="Input Cell 4 3 20 2 3" xfId="23633" xr:uid="{00000000-0005-0000-0000-00009E4A0000}"/>
    <cellStyle name="Input Cell 4 3 20 2 4" xfId="23634" xr:uid="{00000000-0005-0000-0000-00009F4A0000}"/>
    <cellStyle name="Input Cell 4 3 20 3" xfId="23635" xr:uid="{00000000-0005-0000-0000-0000A04A0000}"/>
    <cellStyle name="Input Cell 4 3 20 4" xfId="23636" xr:uid="{00000000-0005-0000-0000-0000A14A0000}"/>
    <cellStyle name="Input Cell 4 3 20 5" xfId="23637" xr:uid="{00000000-0005-0000-0000-0000A24A0000}"/>
    <cellStyle name="Input Cell 4 3 21" xfId="2743" xr:uid="{00000000-0005-0000-0000-0000A34A0000}"/>
    <cellStyle name="Input Cell 4 3 21 2" xfId="23638" xr:uid="{00000000-0005-0000-0000-0000A44A0000}"/>
    <cellStyle name="Input Cell 4 3 21 2 2" xfId="23639" xr:uid="{00000000-0005-0000-0000-0000A54A0000}"/>
    <cellStyle name="Input Cell 4 3 21 2 3" xfId="23640" xr:uid="{00000000-0005-0000-0000-0000A64A0000}"/>
    <cellStyle name="Input Cell 4 3 21 2 4" xfId="23641" xr:uid="{00000000-0005-0000-0000-0000A74A0000}"/>
    <cellStyle name="Input Cell 4 3 21 3" xfId="23642" xr:uid="{00000000-0005-0000-0000-0000A84A0000}"/>
    <cellStyle name="Input Cell 4 3 21 4" xfId="23643" xr:uid="{00000000-0005-0000-0000-0000A94A0000}"/>
    <cellStyle name="Input Cell 4 3 21 5" xfId="23644" xr:uid="{00000000-0005-0000-0000-0000AA4A0000}"/>
    <cellStyle name="Input Cell 4 3 22" xfId="2744" xr:uid="{00000000-0005-0000-0000-0000AB4A0000}"/>
    <cellStyle name="Input Cell 4 3 22 2" xfId="23645" xr:uid="{00000000-0005-0000-0000-0000AC4A0000}"/>
    <cellStyle name="Input Cell 4 3 22 2 2" xfId="23646" xr:uid="{00000000-0005-0000-0000-0000AD4A0000}"/>
    <cellStyle name="Input Cell 4 3 22 2 3" xfId="23647" xr:uid="{00000000-0005-0000-0000-0000AE4A0000}"/>
    <cellStyle name="Input Cell 4 3 22 2 4" xfId="23648" xr:uid="{00000000-0005-0000-0000-0000AF4A0000}"/>
    <cellStyle name="Input Cell 4 3 22 3" xfId="23649" xr:uid="{00000000-0005-0000-0000-0000B04A0000}"/>
    <cellStyle name="Input Cell 4 3 22 4" xfId="23650" xr:uid="{00000000-0005-0000-0000-0000B14A0000}"/>
    <cellStyle name="Input Cell 4 3 22 5" xfId="23651" xr:uid="{00000000-0005-0000-0000-0000B24A0000}"/>
    <cellStyle name="Input Cell 4 3 23" xfId="2745" xr:uid="{00000000-0005-0000-0000-0000B34A0000}"/>
    <cellStyle name="Input Cell 4 3 23 2" xfId="23652" xr:uid="{00000000-0005-0000-0000-0000B44A0000}"/>
    <cellStyle name="Input Cell 4 3 23 2 2" xfId="23653" xr:uid="{00000000-0005-0000-0000-0000B54A0000}"/>
    <cellStyle name="Input Cell 4 3 23 2 3" xfId="23654" xr:uid="{00000000-0005-0000-0000-0000B64A0000}"/>
    <cellStyle name="Input Cell 4 3 23 2 4" xfId="23655" xr:uid="{00000000-0005-0000-0000-0000B74A0000}"/>
    <cellStyle name="Input Cell 4 3 23 3" xfId="23656" xr:uid="{00000000-0005-0000-0000-0000B84A0000}"/>
    <cellStyle name="Input Cell 4 3 23 4" xfId="23657" xr:uid="{00000000-0005-0000-0000-0000B94A0000}"/>
    <cellStyle name="Input Cell 4 3 23 5" xfId="23658" xr:uid="{00000000-0005-0000-0000-0000BA4A0000}"/>
    <cellStyle name="Input Cell 4 3 24" xfId="2746" xr:uid="{00000000-0005-0000-0000-0000BB4A0000}"/>
    <cellStyle name="Input Cell 4 3 24 2" xfId="23659" xr:uid="{00000000-0005-0000-0000-0000BC4A0000}"/>
    <cellStyle name="Input Cell 4 3 24 2 2" xfId="23660" xr:uid="{00000000-0005-0000-0000-0000BD4A0000}"/>
    <cellStyle name="Input Cell 4 3 24 2 3" xfId="23661" xr:uid="{00000000-0005-0000-0000-0000BE4A0000}"/>
    <cellStyle name="Input Cell 4 3 24 2 4" xfId="23662" xr:uid="{00000000-0005-0000-0000-0000BF4A0000}"/>
    <cellStyle name="Input Cell 4 3 24 3" xfId="23663" xr:uid="{00000000-0005-0000-0000-0000C04A0000}"/>
    <cellStyle name="Input Cell 4 3 24 4" xfId="23664" xr:uid="{00000000-0005-0000-0000-0000C14A0000}"/>
    <cellStyle name="Input Cell 4 3 24 5" xfId="23665" xr:uid="{00000000-0005-0000-0000-0000C24A0000}"/>
    <cellStyle name="Input Cell 4 3 25" xfId="2747" xr:uid="{00000000-0005-0000-0000-0000C34A0000}"/>
    <cellStyle name="Input Cell 4 3 25 2" xfId="23666" xr:uid="{00000000-0005-0000-0000-0000C44A0000}"/>
    <cellStyle name="Input Cell 4 3 25 2 2" xfId="23667" xr:uid="{00000000-0005-0000-0000-0000C54A0000}"/>
    <cellStyle name="Input Cell 4 3 25 2 3" xfId="23668" xr:uid="{00000000-0005-0000-0000-0000C64A0000}"/>
    <cellStyle name="Input Cell 4 3 25 2 4" xfId="23669" xr:uid="{00000000-0005-0000-0000-0000C74A0000}"/>
    <cellStyle name="Input Cell 4 3 25 3" xfId="23670" xr:uid="{00000000-0005-0000-0000-0000C84A0000}"/>
    <cellStyle name="Input Cell 4 3 25 4" xfId="23671" xr:uid="{00000000-0005-0000-0000-0000C94A0000}"/>
    <cellStyle name="Input Cell 4 3 25 5" xfId="23672" xr:uid="{00000000-0005-0000-0000-0000CA4A0000}"/>
    <cellStyle name="Input Cell 4 3 26" xfId="2748" xr:uid="{00000000-0005-0000-0000-0000CB4A0000}"/>
    <cellStyle name="Input Cell 4 3 26 2" xfId="23673" xr:uid="{00000000-0005-0000-0000-0000CC4A0000}"/>
    <cellStyle name="Input Cell 4 3 26 2 2" xfId="23674" xr:uid="{00000000-0005-0000-0000-0000CD4A0000}"/>
    <cellStyle name="Input Cell 4 3 26 2 3" xfId="23675" xr:uid="{00000000-0005-0000-0000-0000CE4A0000}"/>
    <cellStyle name="Input Cell 4 3 26 2 4" xfId="23676" xr:uid="{00000000-0005-0000-0000-0000CF4A0000}"/>
    <cellStyle name="Input Cell 4 3 26 3" xfId="23677" xr:uid="{00000000-0005-0000-0000-0000D04A0000}"/>
    <cellStyle name="Input Cell 4 3 26 4" xfId="23678" xr:uid="{00000000-0005-0000-0000-0000D14A0000}"/>
    <cellStyle name="Input Cell 4 3 26 5" xfId="23679" xr:uid="{00000000-0005-0000-0000-0000D24A0000}"/>
    <cellStyle name="Input Cell 4 3 27" xfId="2749" xr:uid="{00000000-0005-0000-0000-0000D34A0000}"/>
    <cellStyle name="Input Cell 4 3 27 2" xfId="23680" xr:uid="{00000000-0005-0000-0000-0000D44A0000}"/>
    <cellStyle name="Input Cell 4 3 27 2 2" xfId="23681" xr:uid="{00000000-0005-0000-0000-0000D54A0000}"/>
    <cellStyle name="Input Cell 4 3 27 2 3" xfId="23682" xr:uid="{00000000-0005-0000-0000-0000D64A0000}"/>
    <cellStyle name="Input Cell 4 3 27 2 4" xfId="23683" xr:uid="{00000000-0005-0000-0000-0000D74A0000}"/>
    <cellStyle name="Input Cell 4 3 27 3" xfId="23684" xr:uid="{00000000-0005-0000-0000-0000D84A0000}"/>
    <cellStyle name="Input Cell 4 3 27 4" xfId="23685" xr:uid="{00000000-0005-0000-0000-0000D94A0000}"/>
    <cellStyle name="Input Cell 4 3 27 5" xfId="23686" xr:uid="{00000000-0005-0000-0000-0000DA4A0000}"/>
    <cellStyle name="Input Cell 4 3 28" xfId="2750" xr:uid="{00000000-0005-0000-0000-0000DB4A0000}"/>
    <cellStyle name="Input Cell 4 3 28 2" xfId="23687" xr:uid="{00000000-0005-0000-0000-0000DC4A0000}"/>
    <cellStyle name="Input Cell 4 3 28 2 2" xfId="23688" xr:uid="{00000000-0005-0000-0000-0000DD4A0000}"/>
    <cellStyle name="Input Cell 4 3 28 2 3" xfId="23689" xr:uid="{00000000-0005-0000-0000-0000DE4A0000}"/>
    <cellStyle name="Input Cell 4 3 28 2 4" xfId="23690" xr:uid="{00000000-0005-0000-0000-0000DF4A0000}"/>
    <cellStyle name="Input Cell 4 3 28 3" xfId="23691" xr:uid="{00000000-0005-0000-0000-0000E04A0000}"/>
    <cellStyle name="Input Cell 4 3 28 4" xfId="23692" xr:uid="{00000000-0005-0000-0000-0000E14A0000}"/>
    <cellStyle name="Input Cell 4 3 28 5" xfId="23693" xr:uid="{00000000-0005-0000-0000-0000E24A0000}"/>
    <cellStyle name="Input Cell 4 3 29" xfId="2751" xr:uid="{00000000-0005-0000-0000-0000E34A0000}"/>
    <cellStyle name="Input Cell 4 3 29 2" xfId="23694" xr:uid="{00000000-0005-0000-0000-0000E44A0000}"/>
    <cellStyle name="Input Cell 4 3 29 2 2" xfId="23695" xr:uid="{00000000-0005-0000-0000-0000E54A0000}"/>
    <cellStyle name="Input Cell 4 3 29 2 3" xfId="23696" xr:uid="{00000000-0005-0000-0000-0000E64A0000}"/>
    <cellStyle name="Input Cell 4 3 29 2 4" xfId="23697" xr:uid="{00000000-0005-0000-0000-0000E74A0000}"/>
    <cellStyle name="Input Cell 4 3 29 3" xfId="23698" xr:uid="{00000000-0005-0000-0000-0000E84A0000}"/>
    <cellStyle name="Input Cell 4 3 29 4" xfId="23699" xr:uid="{00000000-0005-0000-0000-0000E94A0000}"/>
    <cellStyle name="Input Cell 4 3 29 5" xfId="23700" xr:uid="{00000000-0005-0000-0000-0000EA4A0000}"/>
    <cellStyle name="Input Cell 4 3 3" xfId="2752" xr:uid="{00000000-0005-0000-0000-0000EB4A0000}"/>
    <cellStyle name="Input Cell 4 3 3 2" xfId="23701" xr:uid="{00000000-0005-0000-0000-0000EC4A0000}"/>
    <cellStyle name="Input Cell 4 3 3 2 2" xfId="23702" xr:uid="{00000000-0005-0000-0000-0000ED4A0000}"/>
    <cellStyle name="Input Cell 4 3 3 2 3" xfId="23703" xr:uid="{00000000-0005-0000-0000-0000EE4A0000}"/>
    <cellStyle name="Input Cell 4 3 3 2 4" xfId="23704" xr:uid="{00000000-0005-0000-0000-0000EF4A0000}"/>
    <cellStyle name="Input Cell 4 3 3 3" xfId="23705" xr:uid="{00000000-0005-0000-0000-0000F04A0000}"/>
    <cellStyle name="Input Cell 4 3 3 4" xfId="23706" xr:uid="{00000000-0005-0000-0000-0000F14A0000}"/>
    <cellStyle name="Input Cell 4 3 3 5" xfId="23707" xr:uid="{00000000-0005-0000-0000-0000F24A0000}"/>
    <cellStyle name="Input Cell 4 3 30" xfId="2753" xr:uid="{00000000-0005-0000-0000-0000F34A0000}"/>
    <cellStyle name="Input Cell 4 3 30 2" xfId="23708" xr:uid="{00000000-0005-0000-0000-0000F44A0000}"/>
    <cellStyle name="Input Cell 4 3 30 2 2" xfId="23709" xr:uid="{00000000-0005-0000-0000-0000F54A0000}"/>
    <cellStyle name="Input Cell 4 3 30 2 3" xfId="23710" xr:uid="{00000000-0005-0000-0000-0000F64A0000}"/>
    <cellStyle name="Input Cell 4 3 30 2 4" xfId="23711" xr:uid="{00000000-0005-0000-0000-0000F74A0000}"/>
    <cellStyle name="Input Cell 4 3 30 3" xfId="23712" xr:uid="{00000000-0005-0000-0000-0000F84A0000}"/>
    <cellStyle name="Input Cell 4 3 30 4" xfId="23713" xr:uid="{00000000-0005-0000-0000-0000F94A0000}"/>
    <cellStyle name="Input Cell 4 3 30 5" xfId="23714" xr:uid="{00000000-0005-0000-0000-0000FA4A0000}"/>
    <cellStyle name="Input Cell 4 3 31" xfId="2754" xr:uid="{00000000-0005-0000-0000-0000FB4A0000}"/>
    <cellStyle name="Input Cell 4 3 31 2" xfId="23715" xr:uid="{00000000-0005-0000-0000-0000FC4A0000}"/>
    <cellStyle name="Input Cell 4 3 31 2 2" xfId="23716" xr:uid="{00000000-0005-0000-0000-0000FD4A0000}"/>
    <cellStyle name="Input Cell 4 3 31 2 3" xfId="23717" xr:uid="{00000000-0005-0000-0000-0000FE4A0000}"/>
    <cellStyle name="Input Cell 4 3 31 2 4" xfId="23718" xr:uid="{00000000-0005-0000-0000-0000FF4A0000}"/>
    <cellStyle name="Input Cell 4 3 31 3" xfId="23719" xr:uid="{00000000-0005-0000-0000-0000004B0000}"/>
    <cellStyle name="Input Cell 4 3 31 4" xfId="23720" xr:uid="{00000000-0005-0000-0000-0000014B0000}"/>
    <cellStyle name="Input Cell 4 3 31 5" xfId="23721" xr:uid="{00000000-0005-0000-0000-0000024B0000}"/>
    <cellStyle name="Input Cell 4 3 32" xfId="2755" xr:uid="{00000000-0005-0000-0000-0000034B0000}"/>
    <cellStyle name="Input Cell 4 3 32 2" xfId="23722" xr:uid="{00000000-0005-0000-0000-0000044B0000}"/>
    <cellStyle name="Input Cell 4 3 32 2 2" xfId="23723" xr:uid="{00000000-0005-0000-0000-0000054B0000}"/>
    <cellStyle name="Input Cell 4 3 32 2 3" xfId="23724" xr:uid="{00000000-0005-0000-0000-0000064B0000}"/>
    <cellStyle name="Input Cell 4 3 32 2 4" xfId="23725" xr:uid="{00000000-0005-0000-0000-0000074B0000}"/>
    <cellStyle name="Input Cell 4 3 32 3" xfId="23726" xr:uid="{00000000-0005-0000-0000-0000084B0000}"/>
    <cellStyle name="Input Cell 4 3 32 4" xfId="23727" xr:uid="{00000000-0005-0000-0000-0000094B0000}"/>
    <cellStyle name="Input Cell 4 3 32 5" xfId="23728" xr:uid="{00000000-0005-0000-0000-00000A4B0000}"/>
    <cellStyle name="Input Cell 4 3 33" xfId="2756" xr:uid="{00000000-0005-0000-0000-00000B4B0000}"/>
    <cellStyle name="Input Cell 4 3 33 2" xfId="23729" xr:uid="{00000000-0005-0000-0000-00000C4B0000}"/>
    <cellStyle name="Input Cell 4 3 33 2 2" xfId="23730" xr:uid="{00000000-0005-0000-0000-00000D4B0000}"/>
    <cellStyle name="Input Cell 4 3 33 2 3" xfId="23731" xr:uid="{00000000-0005-0000-0000-00000E4B0000}"/>
    <cellStyle name="Input Cell 4 3 33 2 4" xfId="23732" xr:uid="{00000000-0005-0000-0000-00000F4B0000}"/>
    <cellStyle name="Input Cell 4 3 33 3" xfId="23733" xr:uid="{00000000-0005-0000-0000-0000104B0000}"/>
    <cellStyle name="Input Cell 4 3 33 4" xfId="23734" xr:uid="{00000000-0005-0000-0000-0000114B0000}"/>
    <cellStyle name="Input Cell 4 3 33 5" xfId="23735" xr:uid="{00000000-0005-0000-0000-0000124B0000}"/>
    <cellStyle name="Input Cell 4 3 34" xfId="2757" xr:uid="{00000000-0005-0000-0000-0000134B0000}"/>
    <cellStyle name="Input Cell 4 3 34 2" xfId="23736" xr:uid="{00000000-0005-0000-0000-0000144B0000}"/>
    <cellStyle name="Input Cell 4 3 34 2 2" xfId="23737" xr:uid="{00000000-0005-0000-0000-0000154B0000}"/>
    <cellStyle name="Input Cell 4 3 34 2 3" xfId="23738" xr:uid="{00000000-0005-0000-0000-0000164B0000}"/>
    <cellStyle name="Input Cell 4 3 34 2 4" xfId="23739" xr:uid="{00000000-0005-0000-0000-0000174B0000}"/>
    <cellStyle name="Input Cell 4 3 34 3" xfId="23740" xr:uid="{00000000-0005-0000-0000-0000184B0000}"/>
    <cellStyle name="Input Cell 4 3 34 4" xfId="23741" xr:uid="{00000000-0005-0000-0000-0000194B0000}"/>
    <cellStyle name="Input Cell 4 3 34 5" xfId="23742" xr:uid="{00000000-0005-0000-0000-00001A4B0000}"/>
    <cellStyle name="Input Cell 4 3 35" xfId="2758" xr:uid="{00000000-0005-0000-0000-00001B4B0000}"/>
    <cellStyle name="Input Cell 4 3 35 2" xfId="23743" xr:uid="{00000000-0005-0000-0000-00001C4B0000}"/>
    <cellStyle name="Input Cell 4 3 35 2 2" xfId="23744" xr:uid="{00000000-0005-0000-0000-00001D4B0000}"/>
    <cellStyle name="Input Cell 4 3 35 2 3" xfId="23745" xr:uid="{00000000-0005-0000-0000-00001E4B0000}"/>
    <cellStyle name="Input Cell 4 3 35 2 4" xfId="23746" xr:uid="{00000000-0005-0000-0000-00001F4B0000}"/>
    <cellStyle name="Input Cell 4 3 35 3" xfId="23747" xr:uid="{00000000-0005-0000-0000-0000204B0000}"/>
    <cellStyle name="Input Cell 4 3 35 4" xfId="23748" xr:uid="{00000000-0005-0000-0000-0000214B0000}"/>
    <cellStyle name="Input Cell 4 3 35 5" xfId="23749" xr:uid="{00000000-0005-0000-0000-0000224B0000}"/>
    <cellStyle name="Input Cell 4 3 36" xfId="2759" xr:uid="{00000000-0005-0000-0000-0000234B0000}"/>
    <cellStyle name="Input Cell 4 3 36 2" xfId="23750" xr:uid="{00000000-0005-0000-0000-0000244B0000}"/>
    <cellStyle name="Input Cell 4 3 36 2 2" xfId="23751" xr:uid="{00000000-0005-0000-0000-0000254B0000}"/>
    <cellStyle name="Input Cell 4 3 36 2 3" xfId="23752" xr:uid="{00000000-0005-0000-0000-0000264B0000}"/>
    <cellStyle name="Input Cell 4 3 36 2 4" xfId="23753" xr:uid="{00000000-0005-0000-0000-0000274B0000}"/>
    <cellStyle name="Input Cell 4 3 36 3" xfId="23754" xr:uid="{00000000-0005-0000-0000-0000284B0000}"/>
    <cellStyle name="Input Cell 4 3 36 4" xfId="23755" xr:uid="{00000000-0005-0000-0000-0000294B0000}"/>
    <cellStyle name="Input Cell 4 3 36 5" xfId="23756" xr:uid="{00000000-0005-0000-0000-00002A4B0000}"/>
    <cellStyle name="Input Cell 4 3 37" xfId="2760" xr:uid="{00000000-0005-0000-0000-00002B4B0000}"/>
    <cellStyle name="Input Cell 4 3 37 2" xfId="23757" xr:uid="{00000000-0005-0000-0000-00002C4B0000}"/>
    <cellStyle name="Input Cell 4 3 37 2 2" xfId="23758" xr:uid="{00000000-0005-0000-0000-00002D4B0000}"/>
    <cellStyle name="Input Cell 4 3 37 2 3" xfId="23759" xr:uid="{00000000-0005-0000-0000-00002E4B0000}"/>
    <cellStyle name="Input Cell 4 3 37 2 4" xfId="23760" xr:uid="{00000000-0005-0000-0000-00002F4B0000}"/>
    <cellStyle name="Input Cell 4 3 37 3" xfId="23761" xr:uid="{00000000-0005-0000-0000-0000304B0000}"/>
    <cellStyle name="Input Cell 4 3 37 4" xfId="23762" xr:uid="{00000000-0005-0000-0000-0000314B0000}"/>
    <cellStyle name="Input Cell 4 3 37 5" xfId="23763" xr:uid="{00000000-0005-0000-0000-0000324B0000}"/>
    <cellStyle name="Input Cell 4 3 38" xfId="2761" xr:uid="{00000000-0005-0000-0000-0000334B0000}"/>
    <cellStyle name="Input Cell 4 3 38 2" xfId="23764" xr:uid="{00000000-0005-0000-0000-0000344B0000}"/>
    <cellStyle name="Input Cell 4 3 38 2 2" xfId="23765" xr:uid="{00000000-0005-0000-0000-0000354B0000}"/>
    <cellStyle name="Input Cell 4 3 38 2 3" xfId="23766" xr:uid="{00000000-0005-0000-0000-0000364B0000}"/>
    <cellStyle name="Input Cell 4 3 38 2 4" xfId="23767" xr:uid="{00000000-0005-0000-0000-0000374B0000}"/>
    <cellStyle name="Input Cell 4 3 38 3" xfId="23768" xr:uid="{00000000-0005-0000-0000-0000384B0000}"/>
    <cellStyle name="Input Cell 4 3 38 4" xfId="23769" xr:uid="{00000000-0005-0000-0000-0000394B0000}"/>
    <cellStyle name="Input Cell 4 3 38 5" xfId="23770" xr:uid="{00000000-0005-0000-0000-00003A4B0000}"/>
    <cellStyle name="Input Cell 4 3 39" xfId="2762" xr:uid="{00000000-0005-0000-0000-00003B4B0000}"/>
    <cellStyle name="Input Cell 4 3 39 2" xfId="23771" xr:uid="{00000000-0005-0000-0000-00003C4B0000}"/>
    <cellStyle name="Input Cell 4 3 39 2 2" xfId="23772" xr:uid="{00000000-0005-0000-0000-00003D4B0000}"/>
    <cellStyle name="Input Cell 4 3 39 2 3" xfId="23773" xr:uid="{00000000-0005-0000-0000-00003E4B0000}"/>
    <cellStyle name="Input Cell 4 3 39 2 4" xfId="23774" xr:uid="{00000000-0005-0000-0000-00003F4B0000}"/>
    <cellStyle name="Input Cell 4 3 39 3" xfId="23775" xr:uid="{00000000-0005-0000-0000-0000404B0000}"/>
    <cellStyle name="Input Cell 4 3 39 4" xfId="23776" xr:uid="{00000000-0005-0000-0000-0000414B0000}"/>
    <cellStyle name="Input Cell 4 3 39 5" xfId="23777" xr:uid="{00000000-0005-0000-0000-0000424B0000}"/>
    <cellStyle name="Input Cell 4 3 4" xfId="2763" xr:uid="{00000000-0005-0000-0000-0000434B0000}"/>
    <cellStyle name="Input Cell 4 3 4 2" xfId="23778" xr:uid="{00000000-0005-0000-0000-0000444B0000}"/>
    <cellStyle name="Input Cell 4 3 4 2 2" xfId="23779" xr:uid="{00000000-0005-0000-0000-0000454B0000}"/>
    <cellStyle name="Input Cell 4 3 4 2 3" xfId="23780" xr:uid="{00000000-0005-0000-0000-0000464B0000}"/>
    <cellStyle name="Input Cell 4 3 4 2 4" xfId="23781" xr:uid="{00000000-0005-0000-0000-0000474B0000}"/>
    <cellStyle name="Input Cell 4 3 4 3" xfId="23782" xr:uid="{00000000-0005-0000-0000-0000484B0000}"/>
    <cellStyle name="Input Cell 4 3 4 4" xfId="23783" xr:uid="{00000000-0005-0000-0000-0000494B0000}"/>
    <cellStyle name="Input Cell 4 3 4 5" xfId="23784" xr:uid="{00000000-0005-0000-0000-00004A4B0000}"/>
    <cellStyle name="Input Cell 4 3 40" xfId="2764" xr:uid="{00000000-0005-0000-0000-00004B4B0000}"/>
    <cellStyle name="Input Cell 4 3 40 2" xfId="23785" xr:uid="{00000000-0005-0000-0000-00004C4B0000}"/>
    <cellStyle name="Input Cell 4 3 40 2 2" xfId="23786" xr:uid="{00000000-0005-0000-0000-00004D4B0000}"/>
    <cellStyle name="Input Cell 4 3 40 2 3" xfId="23787" xr:uid="{00000000-0005-0000-0000-00004E4B0000}"/>
    <cellStyle name="Input Cell 4 3 40 2 4" xfId="23788" xr:uid="{00000000-0005-0000-0000-00004F4B0000}"/>
    <cellStyle name="Input Cell 4 3 40 3" xfId="23789" xr:uid="{00000000-0005-0000-0000-0000504B0000}"/>
    <cellStyle name="Input Cell 4 3 40 4" xfId="23790" xr:uid="{00000000-0005-0000-0000-0000514B0000}"/>
    <cellStyle name="Input Cell 4 3 40 5" xfId="23791" xr:uid="{00000000-0005-0000-0000-0000524B0000}"/>
    <cellStyle name="Input Cell 4 3 41" xfId="2765" xr:uid="{00000000-0005-0000-0000-0000534B0000}"/>
    <cellStyle name="Input Cell 4 3 41 2" xfId="23792" xr:uid="{00000000-0005-0000-0000-0000544B0000}"/>
    <cellStyle name="Input Cell 4 3 41 2 2" xfId="23793" xr:uid="{00000000-0005-0000-0000-0000554B0000}"/>
    <cellStyle name="Input Cell 4 3 41 2 3" xfId="23794" xr:uid="{00000000-0005-0000-0000-0000564B0000}"/>
    <cellStyle name="Input Cell 4 3 41 2 4" xfId="23795" xr:uid="{00000000-0005-0000-0000-0000574B0000}"/>
    <cellStyle name="Input Cell 4 3 41 3" xfId="23796" xr:uid="{00000000-0005-0000-0000-0000584B0000}"/>
    <cellStyle name="Input Cell 4 3 41 4" xfId="23797" xr:uid="{00000000-0005-0000-0000-0000594B0000}"/>
    <cellStyle name="Input Cell 4 3 41 5" xfId="23798" xr:uid="{00000000-0005-0000-0000-00005A4B0000}"/>
    <cellStyle name="Input Cell 4 3 42" xfId="2766" xr:uid="{00000000-0005-0000-0000-00005B4B0000}"/>
    <cellStyle name="Input Cell 4 3 42 2" xfId="23799" xr:uid="{00000000-0005-0000-0000-00005C4B0000}"/>
    <cellStyle name="Input Cell 4 3 42 2 2" xfId="23800" xr:uid="{00000000-0005-0000-0000-00005D4B0000}"/>
    <cellStyle name="Input Cell 4 3 42 2 3" xfId="23801" xr:uid="{00000000-0005-0000-0000-00005E4B0000}"/>
    <cellStyle name="Input Cell 4 3 42 2 4" xfId="23802" xr:uid="{00000000-0005-0000-0000-00005F4B0000}"/>
    <cellStyle name="Input Cell 4 3 42 3" xfId="23803" xr:uid="{00000000-0005-0000-0000-0000604B0000}"/>
    <cellStyle name="Input Cell 4 3 42 4" xfId="23804" xr:uid="{00000000-0005-0000-0000-0000614B0000}"/>
    <cellStyle name="Input Cell 4 3 42 5" xfId="23805" xr:uid="{00000000-0005-0000-0000-0000624B0000}"/>
    <cellStyle name="Input Cell 4 3 43" xfId="2767" xr:uid="{00000000-0005-0000-0000-0000634B0000}"/>
    <cellStyle name="Input Cell 4 3 43 2" xfId="23806" xr:uid="{00000000-0005-0000-0000-0000644B0000}"/>
    <cellStyle name="Input Cell 4 3 43 2 2" xfId="23807" xr:uid="{00000000-0005-0000-0000-0000654B0000}"/>
    <cellStyle name="Input Cell 4 3 43 2 3" xfId="23808" xr:uid="{00000000-0005-0000-0000-0000664B0000}"/>
    <cellStyle name="Input Cell 4 3 43 2 4" xfId="23809" xr:uid="{00000000-0005-0000-0000-0000674B0000}"/>
    <cellStyle name="Input Cell 4 3 43 3" xfId="23810" xr:uid="{00000000-0005-0000-0000-0000684B0000}"/>
    <cellStyle name="Input Cell 4 3 43 4" xfId="23811" xr:uid="{00000000-0005-0000-0000-0000694B0000}"/>
    <cellStyle name="Input Cell 4 3 43 5" xfId="23812" xr:uid="{00000000-0005-0000-0000-00006A4B0000}"/>
    <cellStyle name="Input Cell 4 3 44" xfId="2768" xr:uid="{00000000-0005-0000-0000-00006B4B0000}"/>
    <cellStyle name="Input Cell 4 3 44 2" xfId="23813" xr:uid="{00000000-0005-0000-0000-00006C4B0000}"/>
    <cellStyle name="Input Cell 4 3 44 2 2" xfId="23814" xr:uid="{00000000-0005-0000-0000-00006D4B0000}"/>
    <cellStyle name="Input Cell 4 3 44 2 3" xfId="23815" xr:uid="{00000000-0005-0000-0000-00006E4B0000}"/>
    <cellStyle name="Input Cell 4 3 44 2 4" xfId="23816" xr:uid="{00000000-0005-0000-0000-00006F4B0000}"/>
    <cellStyle name="Input Cell 4 3 44 3" xfId="23817" xr:uid="{00000000-0005-0000-0000-0000704B0000}"/>
    <cellStyle name="Input Cell 4 3 44 4" xfId="23818" xr:uid="{00000000-0005-0000-0000-0000714B0000}"/>
    <cellStyle name="Input Cell 4 3 44 5" xfId="23819" xr:uid="{00000000-0005-0000-0000-0000724B0000}"/>
    <cellStyle name="Input Cell 4 3 45" xfId="2769" xr:uid="{00000000-0005-0000-0000-0000734B0000}"/>
    <cellStyle name="Input Cell 4 3 45 2" xfId="23820" xr:uid="{00000000-0005-0000-0000-0000744B0000}"/>
    <cellStyle name="Input Cell 4 3 45 2 2" xfId="23821" xr:uid="{00000000-0005-0000-0000-0000754B0000}"/>
    <cellStyle name="Input Cell 4 3 45 2 3" xfId="23822" xr:uid="{00000000-0005-0000-0000-0000764B0000}"/>
    <cellStyle name="Input Cell 4 3 45 2 4" xfId="23823" xr:uid="{00000000-0005-0000-0000-0000774B0000}"/>
    <cellStyle name="Input Cell 4 3 45 3" xfId="23824" xr:uid="{00000000-0005-0000-0000-0000784B0000}"/>
    <cellStyle name="Input Cell 4 3 45 4" xfId="23825" xr:uid="{00000000-0005-0000-0000-0000794B0000}"/>
    <cellStyle name="Input Cell 4 3 45 5" xfId="23826" xr:uid="{00000000-0005-0000-0000-00007A4B0000}"/>
    <cellStyle name="Input Cell 4 3 46" xfId="23827" xr:uid="{00000000-0005-0000-0000-00007B4B0000}"/>
    <cellStyle name="Input Cell 4 3 46 2" xfId="23828" xr:uid="{00000000-0005-0000-0000-00007C4B0000}"/>
    <cellStyle name="Input Cell 4 3 46 3" xfId="23829" xr:uid="{00000000-0005-0000-0000-00007D4B0000}"/>
    <cellStyle name="Input Cell 4 3 46 4" xfId="23830" xr:uid="{00000000-0005-0000-0000-00007E4B0000}"/>
    <cellStyle name="Input Cell 4 3 47" xfId="23831" xr:uid="{00000000-0005-0000-0000-00007F4B0000}"/>
    <cellStyle name="Input Cell 4 3 48" xfId="23832" xr:uid="{00000000-0005-0000-0000-0000804B0000}"/>
    <cellStyle name="Input Cell 4 3 49" xfId="23833" xr:uid="{00000000-0005-0000-0000-0000814B0000}"/>
    <cellStyle name="Input Cell 4 3 5" xfId="2770" xr:uid="{00000000-0005-0000-0000-0000824B0000}"/>
    <cellStyle name="Input Cell 4 3 5 2" xfId="23834" xr:uid="{00000000-0005-0000-0000-0000834B0000}"/>
    <cellStyle name="Input Cell 4 3 5 2 2" xfId="23835" xr:uid="{00000000-0005-0000-0000-0000844B0000}"/>
    <cellStyle name="Input Cell 4 3 5 2 3" xfId="23836" xr:uid="{00000000-0005-0000-0000-0000854B0000}"/>
    <cellStyle name="Input Cell 4 3 5 2 4" xfId="23837" xr:uid="{00000000-0005-0000-0000-0000864B0000}"/>
    <cellStyle name="Input Cell 4 3 5 3" xfId="23838" xr:uid="{00000000-0005-0000-0000-0000874B0000}"/>
    <cellStyle name="Input Cell 4 3 5 4" xfId="23839" xr:uid="{00000000-0005-0000-0000-0000884B0000}"/>
    <cellStyle name="Input Cell 4 3 5 5" xfId="23840" xr:uid="{00000000-0005-0000-0000-0000894B0000}"/>
    <cellStyle name="Input Cell 4 3 6" xfId="2771" xr:uid="{00000000-0005-0000-0000-00008A4B0000}"/>
    <cellStyle name="Input Cell 4 3 6 2" xfId="23841" xr:uid="{00000000-0005-0000-0000-00008B4B0000}"/>
    <cellStyle name="Input Cell 4 3 6 2 2" xfId="23842" xr:uid="{00000000-0005-0000-0000-00008C4B0000}"/>
    <cellStyle name="Input Cell 4 3 6 2 3" xfId="23843" xr:uid="{00000000-0005-0000-0000-00008D4B0000}"/>
    <cellStyle name="Input Cell 4 3 6 2 4" xfId="23844" xr:uid="{00000000-0005-0000-0000-00008E4B0000}"/>
    <cellStyle name="Input Cell 4 3 6 3" xfId="23845" xr:uid="{00000000-0005-0000-0000-00008F4B0000}"/>
    <cellStyle name="Input Cell 4 3 6 4" xfId="23846" xr:uid="{00000000-0005-0000-0000-0000904B0000}"/>
    <cellStyle name="Input Cell 4 3 6 5" xfId="23847" xr:uid="{00000000-0005-0000-0000-0000914B0000}"/>
    <cellStyle name="Input Cell 4 3 7" xfId="2772" xr:uid="{00000000-0005-0000-0000-0000924B0000}"/>
    <cellStyle name="Input Cell 4 3 7 2" xfId="23848" xr:uid="{00000000-0005-0000-0000-0000934B0000}"/>
    <cellStyle name="Input Cell 4 3 7 2 2" xfId="23849" xr:uid="{00000000-0005-0000-0000-0000944B0000}"/>
    <cellStyle name="Input Cell 4 3 7 2 3" xfId="23850" xr:uid="{00000000-0005-0000-0000-0000954B0000}"/>
    <cellStyle name="Input Cell 4 3 7 2 4" xfId="23851" xr:uid="{00000000-0005-0000-0000-0000964B0000}"/>
    <cellStyle name="Input Cell 4 3 7 3" xfId="23852" xr:uid="{00000000-0005-0000-0000-0000974B0000}"/>
    <cellStyle name="Input Cell 4 3 7 4" xfId="23853" xr:uid="{00000000-0005-0000-0000-0000984B0000}"/>
    <cellStyle name="Input Cell 4 3 7 5" xfId="23854" xr:uid="{00000000-0005-0000-0000-0000994B0000}"/>
    <cellStyle name="Input Cell 4 3 8" xfId="2773" xr:uid="{00000000-0005-0000-0000-00009A4B0000}"/>
    <cellStyle name="Input Cell 4 3 8 2" xfId="23855" xr:uid="{00000000-0005-0000-0000-00009B4B0000}"/>
    <cellStyle name="Input Cell 4 3 8 2 2" xfId="23856" xr:uid="{00000000-0005-0000-0000-00009C4B0000}"/>
    <cellStyle name="Input Cell 4 3 8 2 3" xfId="23857" xr:uid="{00000000-0005-0000-0000-00009D4B0000}"/>
    <cellStyle name="Input Cell 4 3 8 2 4" xfId="23858" xr:uid="{00000000-0005-0000-0000-00009E4B0000}"/>
    <cellStyle name="Input Cell 4 3 8 3" xfId="23859" xr:uid="{00000000-0005-0000-0000-00009F4B0000}"/>
    <cellStyle name="Input Cell 4 3 8 4" xfId="23860" xr:uid="{00000000-0005-0000-0000-0000A04B0000}"/>
    <cellStyle name="Input Cell 4 3 8 5" xfId="23861" xr:uid="{00000000-0005-0000-0000-0000A14B0000}"/>
    <cellStyle name="Input Cell 4 3 9" xfId="2774" xr:uid="{00000000-0005-0000-0000-0000A24B0000}"/>
    <cellStyle name="Input Cell 4 3 9 2" xfId="23862" xr:uid="{00000000-0005-0000-0000-0000A34B0000}"/>
    <cellStyle name="Input Cell 4 3 9 2 2" xfId="23863" xr:uid="{00000000-0005-0000-0000-0000A44B0000}"/>
    <cellStyle name="Input Cell 4 3 9 2 3" xfId="23864" xr:uid="{00000000-0005-0000-0000-0000A54B0000}"/>
    <cellStyle name="Input Cell 4 3 9 2 4" xfId="23865" xr:uid="{00000000-0005-0000-0000-0000A64B0000}"/>
    <cellStyle name="Input Cell 4 3 9 3" xfId="23866" xr:uid="{00000000-0005-0000-0000-0000A74B0000}"/>
    <cellStyle name="Input Cell 4 3 9 4" xfId="23867" xr:uid="{00000000-0005-0000-0000-0000A84B0000}"/>
    <cellStyle name="Input Cell 4 3 9 5" xfId="23868" xr:uid="{00000000-0005-0000-0000-0000A94B0000}"/>
    <cellStyle name="Input Cell 4 4" xfId="2775" xr:uid="{00000000-0005-0000-0000-0000AA4B0000}"/>
    <cellStyle name="Input Cell 4 4 10" xfId="2776" xr:uid="{00000000-0005-0000-0000-0000AB4B0000}"/>
    <cellStyle name="Input Cell 4 4 10 2" xfId="23869" xr:uid="{00000000-0005-0000-0000-0000AC4B0000}"/>
    <cellStyle name="Input Cell 4 4 10 2 2" xfId="23870" xr:uid="{00000000-0005-0000-0000-0000AD4B0000}"/>
    <cellStyle name="Input Cell 4 4 10 2 3" xfId="23871" xr:uid="{00000000-0005-0000-0000-0000AE4B0000}"/>
    <cellStyle name="Input Cell 4 4 10 2 4" xfId="23872" xr:uid="{00000000-0005-0000-0000-0000AF4B0000}"/>
    <cellStyle name="Input Cell 4 4 10 3" xfId="23873" xr:uid="{00000000-0005-0000-0000-0000B04B0000}"/>
    <cellStyle name="Input Cell 4 4 10 4" xfId="23874" xr:uid="{00000000-0005-0000-0000-0000B14B0000}"/>
    <cellStyle name="Input Cell 4 4 10 5" xfId="23875" xr:uid="{00000000-0005-0000-0000-0000B24B0000}"/>
    <cellStyle name="Input Cell 4 4 11" xfId="2777" xr:uid="{00000000-0005-0000-0000-0000B34B0000}"/>
    <cellStyle name="Input Cell 4 4 11 2" xfId="23876" xr:uid="{00000000-0005-0000-0000-0000B44B0000}"/>
    <cellStyle name="Input Cell 4 4 11 2 2" xfId="23877" xr:uid="{00000000-0005-0000-0000-0000B54B0000}"/>
    <cellStyle name="Input Cell 4 4 11 2 3" xfId="23878" xr:uid="{00000000-0005-0000-0000-0000B64B0000}"/>
    <cellStyle name="Input Cell 4 4 11 2 4" xfId="23879" xr:uid="{00000000-0005-0000-0000-0000B74B0000}"/>
    <cellStyle name="Input Cell 4 4 11 3" xfId="23880" xr:uid="{00000000-0005-0000-0000-0000B84B0000}"/>
    <cellStyle name="Input Cell 4 4 11 4" xfId="23881" xr:uid="{00000000-0005-0000-0000-0000B94B0000}"/>
    <cellStyle name="Input Cell 4 4 11 5" xfId="23882" xr:uid="{00000000-0005-0000-0000-0000BA4B0000}"/>
    <cellStyle name="Input Cell 4 4 12" xfId="2778" xr:uid="{00000000-0005-0000-0000-0000BB4B0000}"/>
    <cellStyle name="Input Cell 4 4 12 2" xfId="23883" xr:uid="{00000000-0005-0000-0000-0000BC4B0000}"/>
    <cellStyle name="Input Cell 4 4 12 2 2" xfId="23884" xr:uid="{00000000-0005-0000-0000-0000BD4B0000}"/>
    <cellStyle name="Input Cell 4 4 12 2 3" xfId="23885" xr:uid="{00000000-0005-0000-0000-0000BE4B0000}"/>
    <cellStyle name="Input Cell 4 4 12 2 4" xfId="23886" xr:uid="{00000000-0005-0000-0000-0000BF4B0000}"/>
    <cellStyle name="Input Cell 4 4 12 3" xfId="23887" xr:uid="{00000000-0005-0000-0000-0000C04B0000}"/>
    <cellStyle name="Input Cell 4 4 12 4" xfId="23888" xr:uid="{00000000-0005-0000-0000-0000C14B0000}"/>
    <cellStyle name="Input Cell 4 4 12 5" xfId="23889" xr:uid="{00000000-0005-0000-0000-0000C24B0000}"/>
    <cellStyle name="Input Cell 4 4 13" xfId="2779" xr:uid="{00000000-0005-0000-0000-0000C34B0000}"/>
    <cellStyle name="Input Cell 4 4 13 2" xfId="23890" xr:uid="{00000000-0005-0000-0000-0000C44B0000}"/>
    <cellStyle name="Input Cell 4 4 13 2 2" xfId="23891" xr:uid="{00000000-0005-0000-0000-0000C54B0000}"/>
    <cellStyle name="Input Cell 4 4 13 2 3" xfId="23892" xr:uid="{00000000-0005-0000-0000-0000C64B0000}"/>
    <cellStyle name="Input Cell 4 4 13 2 4" xfId="23893" xr:uid="{00000000-0005-0000-0000-0000C74B0000}"/>
    <cellStyle name="Input Cell 4 4 13 3" xfId="23894" xr:uid="{00000000-0005-0000-0000-0000C84B0000}"/>
    <cellStyle name="Input Cell 4 4 13 4" xfId="23895" xr:uid="{00000000-0005-0000-0000-0000C94B0000}"/>
    <cellStyle name="Input Cell 4 4 13 5" xfId="23896" xr:uid="{00000000-0005-0000-0000-0000CA4B0000}"/>
    <cellStyle name="Input Cell 4 4 14" xfId="2780" xr:uid="{00000000-0005-0000-0000-0000CB4B0000}"/>
    <cellStyle name="Input Cell 4 4 14 2" xfId="23897" xr:uid="{00000000-0005-0000-0000-0000CC4B0000}"/>
    <cellStyle name="Input Cell 4 4 14 2 2" xfId="23898" xr:uid="{00000000-0005-0000-0000-0000CD4B0000}"/>
    <cellStyle name="Input Cell 4 4 14 2 3" xfId="23899" xr:uid="{00000000-0005-0000-0000-0000CE4B0000}"/>
    <cellStyle name="Input Cell 4 4 14 2 4" xfId="23900" xr:uid="{00000000-0005-0000-0000-0000CF4B0000}"/>
    <cellStyle name="Input Cell 4 4 14 3" xfId="23901" xr:uid="{00000000-0005-0000-0000-0000D04B0000}"/>
    <cellStyle name="Input Cell 4 4 14 4" xfId="23902" xr:uid="{00000000-0005-0000-0000-0000D14B0000}"/>
    <cellStyle name="Input Cell 4 4 14 5" xfId="23903" xr:uid="{00000000-0005-0000-0000-0000D24B0000}"/>
    <cellStyle name="Input Cell 4 4 15" xfId="2781" xr:uid="{00000000-0005-0000-0000-0000D34B0000}"/>
    <cellStyle name="Input Cell 4 4 15 2" xfId="23904" xr:uid="{00000000-0005-0000-0000-0000D44B0000}"/>
    <cellStyle name="Input Cell 4 4 15 2 2" xfId="23905" xr:uid="{00000000-0005-0000-0000-0000D54B0000}"/>
    <cellStyle name="Input Cell 4 4 15 2 3" xfId="23906" xr:uid="{00000000-0005-0000-0000-0000D64B0000}"/>
    <cellStyle name="Input Cell 4 4 15 2 4" xfId="23907" xr:uid="{00000000-0005-0000-0000-0000D74B0000}"/>
    <cellStyle name="Input Cell 4 4 15 3" xfId="23908" xr:uid="{00000000-0005-0000-0000-0000D84B0000}"/>
    <cellStyle name="Input Cell 4 4 15 4" xfId="23909" xr:uid="{00000000-0005-0000-0000-0000D94B0000}"/>
    <cellStyle name="Input Cell 4 4 15 5" xfId="23910" xr:uid="{00000000-0005-0000-0000-0000DA4B0000}"/>
    <cellStyle name="Input Cell 4 4 16" xfId="2782" xr:uid="{00000000-0005-0000-0000-0000DB4B0000}"/>
    <cellStyle name="Input Cell 4 4 16 2" xfId="23911" xr:uid="{00000000-0005-0000-0000-0000DC4B0000}"/>
    <cellStyle name="Input Cell 4 4 16 2 2" xfId="23912" xr:uid="{00000000-0005-0000-0000-0000DD4B0000}"/>
    <cellStyle name="Input Cell 4 4 16 2 3" xfId="23913" xr:uid="{00000000-0005-0000-0000-0000DE4B0000}"/>
    <cellStyle name="Input Cell 4 4 16 2 4" xfId="23914" xr:uid="{00000000-0005-0000-0000-0000DF4B0000}"/>
    <cellStyle name="Input Cell 4 4 16 3" xfId="23915" xr:uid="{00000000-0005-0000-0000-0000E04B0000}"/>
    <cellStyle name="Input Cell 4 4 16 4" xfId="23916" xr:uid="{00000000-0005-0000-0000-0000E14B0000}"/>
    <cellStyle name="Input Cell 4 4 16 5" xfId="23917" xr:uid="{00000000-0005-0000-0000-0000E24B0000}"/>
    <cellStyle name="Input Cell 4 4 17" xfId="2783" xr:uid="{00000000-0005-0000-0000-0000E34B0000}"/>
    <cellStyle name="Input Cell 4 4 17 2" xfId="23918" xr:uid="{00000000-0005-0000-0000-0000E44B0000}"/>
    <cellStyle name="Input Cell 4 4 17 2 2" xfId="23919" xr:uid="{00000000-0005-0000-0000-0000E54B0000}"/>
    <cellStyle name="Input Cell 4 4 17 2 3" xfId="23920" xr:uid="{00000000-0005-0000-0000-0000E64B0000}"/>
    <cellStyle name="Input Cell 4 4 17 2 4" xfId="23921" xr:uid="{00000000-0005-0000-0000-0000E74B0000}"/>
    <cellStyle name="Input Cell 4 4 17 3" xfId="23922" xr:uid="{00000000-0005-0000-0000-0000E84B0000}"/>
    <cellStyle name="Input Cell 4 4 17 4" xfId="23923" xr:uid="{00000000-0005-0000-0000-0000E94B0000}"/>
    <cellStyle name="Input Cell 4 4 17 5" xfId="23924" xr:uid="{00000000-0005-0000-0000-0000EA4B0000}"/>
    <cellStyle name="Input Cell 4 4 18" xfId="2784" xr:uid="{00000000-0005-0000-0000-0000EB4B0000}"/>
    <cellStyle name="Input Cell 4 4 18 2" xfId="23925" xr:uid="{00000000-0005-0000-0000-0000EC4B0000}"/>
    <cellStyle name="Input Cell 4 4 18 2 2" xfId="23926" xr:uid="{00000000-0005-0000-0000-0000ED4B0000}"/>
    <cellStyle name="Input Cell 4 4 18 2 3" xfId="23927" xr:uid="{00000000-0005-0000-0000-0000EE4B0000}"/>
    <cellStyle name="Input Cell 4 4 18 2 4" xfId="23928" xr:uid="{00000000-0005-0000-0000-0000EF4B0000}"/>
    <cellStyle name="Input Cell 4 4 18 3" xfId="23929" xr:uid="{00000000-0005-0000-0000-0000F04B0000}"/>
    <cellStyle name="Input Cell 4 4 18 4" xfId="23930" xr:uid="{00000000-0005-0000-0000-0000F14B0000}"/>
    <cellStyle name="Input Cell 4 4 18 5" xfId="23931" xr:uid="{00000000-0005-0000-0000-0000F24B0000}"/>
    <cellStyle name="Input Cell 4 4 19" xfId="2785" xr:uid="{00000000-0005-0000-0000-0000F34B0000}"/>
    <cellStyle name="Input Cell 4 4 19 2" xfId="23932" xr:uid="{00000000-0005-0000-0000-0000F44B0000}"/>
    <cellStyle name="Input Cell 4 4 19 2 2" xfId="23933" xr:uid="{00000000-0005-0000-0000-0000F54B0000}"/>
    <cellStyle name="Input Cell 4 4 19 2 3" xfId="23934" xr:uid="{00000000-0005-0000-0000-0000F64B0000}"/>
    <cellStyle name="Input Cell 4 4 19 2 4" xfId="23935" xr:uid="{00000000-0005-0000-0000-0000F74B0000}"/>
    <cellStyle name="Input Cell 4 4 19 3" xfId="23936" xr:uid="{00000000-0005-0000-0000-0000F84B0000}"/>
    <cellStyle name="Input Cell 4 4 19 4" xfId="23937" xr:uid="{00000000-0005-0000-0000-0000F94B0000}"/>
    <cellStyle name="Input Cell 4 4 19 5" xfId="23938" xr:uid="{00000000-0005-0000-0000-0000FA4B0000}"/>
    <cellStyle name="Input Cell 4 4 2" xfId="2786" xr:uid="{00000000-0005-0000-0000-0000FB4B0000}"/>
    <cellStyle name="Input Cell 4 4 2 10" xfId="2787" xr:uid="{00000000-0005-0000-0000-0000FC4B0000}"/>
    <cellStyle name="Input Cell 4 4 2 10 2" xfId="23939" xr:uid="{00000000-0005-0000-0000-0000FD4B0000}"/>
    <cellStyle name="Input Cell 4 4 2 10 2 2" xfId="23940" xr:uid="{00000000-0005-0000-0000-0000FE4B0000}"/>
    <cellStyle name="Input Cell 4 4 2 10 2 3" xfId="23941" xr:uid="{00000000-0005-0000-0000-0000FF4B0000}"/>
    <cellStyle name="Input Cell 4 4 2 10 2 4" xfId="23942" xr:uid="{00000000-0005-0000-0000-0000004C0000}"/>
    <cellStyle name="Input Cell 4 4 2 10 3" xfId="23943" xr:uid="{00000000-0005-0000-0000-0000014C0000}"/>
    <cellStyle name="Input Cell 4 4 2 10 4" xfId="23944" xr:uid="{00000000-0005-0000-0000-0000024C0000}"/>
    <cellStyle name="Input Cell 4 4 2 10 5" xfId="23945" xr:uid="{00000000-0005-0000-0000-0000034C0000}"/>
    <cellStyle name="Input Cell 4 4 2 11" xfId="2788" xr:uid="{00000000-0005-0000-0000-0000044C0000}"/>
    <cellStyle name="Input Cell 4 4 2 11 2" xfId="23946" xr:uid="{00000000-0005-0000-0000-0000054C0000}"/>
    <cellStyle name="Input Cell 4 4 2 11 2 2" xfId="23947" xr:uid="{00000000-0005-0000-0000-0000064C0000}"/>
    <cellStyle name="Input Cell 4 4 2 11 2 3" xfId="23948" xr:uid="{00000000-0005-0000-0000-0000074C0000}"/>
    <cellStyle name="Input Cell 4 4 2 11 2 4" xfId="23949" xr:uid="{00000000-0005-0000-0000-0000084C0000}"/>
    <cellStyle name="Input Cell 4 4 2 11 3" xfId="23950" xr:uid="{00000000-0005-0000-0000-0000094C0000}"/>
    <cellStyle name="Input Cell 4 4 2 11 4" xfId="23951" xr:uid="{00000000-0005-0000-0000-00000A4C0000}"/>
    <cellStyle name="Input Cell 4 4 2 11 5" xfId="23952" xr:uid="{00000000-0005-0000-0000-00000B4C0000}"/>
    <cellStyle name="Input Cell 4 4 2 12" xfId="2789" xr:uid="{00000000-0005-0000-0000-00000C4C0000}"/>
    <cellStyle name="Input Cell 4 4 2 12 2" xfId="23953" xr:uid="{00000000-0005-0000-0000-00000D4C0000}"/>
    <cellStyle name="Input Cell 4 4 2 12 2 2" xfId="23954" xr:uid="{00000000-0005-0000-0000-00000E4C0000}"/>
    <cellStyle name="Input Cell 4 4 2 12 2 3" xfId="23955" xr:uid="{00000000-0005-0000-0000-00000F4C0000}"/>
    <cellStyle name="Input Cell 4 4 2 12 2 4" xfId="23956" xr:uid="{00000000-0005-0000-0000-0000104C0000}"/>
    <cellStyle name="Input Cell 4 4 2 12 3" xfId="23957" xr:uid="{00000000-0005-0000-0000-0000114C0000}"/>
    <cellStyle name="Input Cell 4 4 2 12 4" xfId="23958" xr:uid="{00000000-0005-0000-0000-0000124C0000}"/>
    <cellStyle name="Input Cell 4 4 2 12 5" xfId="23959" xr:uid="{00000000-0005-0000-0000-0000134C0000}"/>
    <cellStyle name="Input Cell 4 4 2 13" xfId="2790" xr:uid="{00000000-0005-0000-0000-0000144C0000}"/>
    <cellStyle name="Input Cell 4 4 2 13 2" xfId="23960" xr:uid="{00000000-0005-0000-0000-0000154C0000}"/>
    <cellStyle name="Input Cell 4 4 2 13 2 2" xfId="23961" xr:uid="{00000000-0005-0000-0000-0000164C0000}"/>
    <cellStyle name="Input Cell 4 4 2 13 2 3" xfId="23962" xr:uid="{00000000-0005-0000-0000-0000174C0000}"/>
    <cellStyle name="Input Cell 4 4 2 13 2 4" xfId="23963" xr:uid="{00000000-0005-0000-0000-0000184C0000}"/>
    <cellStyle name="Input Cell 4 4 2 13 3" xfId="23964" xr:uid="{00000000-0005-0000-0000-0000194C0000}"/>
    <cellStyle name="Input Cell 4 4 2 13 4" xfId="23965" xr:uid="{00000000-0005-0000-0000-00001A4C0000}"/>
    <cellStyle name="Input Cell 4 4 2 13 5" xfId="23966" xr:uid="{00000000-0005-0000-0000-00001B4C0000}"/>
    <cellStyle name="Input Cell 4 4 2 14" xfId="2791" xr:uid="{00000000-0005-0000-0000-00001C4C0000}"/>
    <cellStyle name="Input Cell 4 4 2 14 2" xfId="23967" xr:uid="{00000000-0005-0000-0000-00001D4C0000}"/>
    <cellStyle name="Input Cell 4 4 2 14 2 2" xfId="23968" xr:uid="{00000000-0005-0000-0000-00001E4C0000}"/>
    <cellStyle name="Input Cell 4 4 2 14 2 3" xfId="23969" xr:uid="{00000000-0005-0000-0000-00001F4C0000}"/>
    <cellStyle name="Input Cell 4 4 2 14 2 4" xfId="23970" xr:uid="{00000000-0005-0000-0000-0000204C0000}"/>
    <cellStyle name="Input Cell 4 4 2 14 3" xfId="23971" xr:uid="{00000000-0005-0000-0000-0000214C0000}"/>
    <cellStyle name="Input Cell 4 4 2 14 4" xfId="23972" xr:uid="{00000000-0005-0000-0000-0000224C0000}"/>
    <cellStyle name="Input Cell 4 4 2 14 5" xfId="23973" xr:uid="{00000000-0005-0000-0000-0000234C0000}"/>
    <cellStyle name="Input Cell 4 4 2 15" xfId="2792" xr:uid="{00000000-0005-0000-0000-0000244C0000}"/>
    <cellStyle name="Input Cell 4 4 2 15 2" xfId="23974" xr:uid="{00000000-0005-0000-0000-0000254C0000}"/>
    <cellStyle name="Input Cell 4 4 2 15 2 2" xfId="23975" xr:uid="{00000000-0005-0000-0000-0000264C0000}"/>
    <cellStyle name="Input Cell 4 4 2 15 2 3" xfId="23976" xr:uid="{00000000-0005-0000-0000-0000274C0000}"/>
    <cellStyle name="Input Cell 4 4 2 15 2 4" xfId="23977" xr:uid="{00000000-0005-0000-0000-0000284C0000}"/>
    <cellStyle name="Input Cell 4 4 2 15 3" xfId="23978" xr:uid="{00000000-0005-0000-0000-0000294C0000}"/>
    <cellStyle name="Input Cell 4 4 2 15 4" xfId="23979" xr:uid="{00000000-0005-0000-0000-00002A4C0000}"/>
    <cellStyle name="Input Cell 4 4 2 15 5" xfId="23980" xr:uid="{00000000-0005-0000-0000-00002B4C0000}"/>
    <cellStyle name="Input Cell 4 4 2 16" xfId="2793" xr:uid="{00000000-0005-0000-0000-00002C4C0000}"/>
    <cellStyle name="Input Cell 4 4 2 16 2" xfId="23981" xr:uid="{00000000-0005-0000-0000-00002D4C0000}"/>
    <cellStyle name="Input Cell 4 4 2 16 2 2" xfId="23982" xr:uid="{00000000-0005-0000-0000-00002E4C0000}"/>
    <cellStyle name="Input Cell 4 4 2 16 2 3" xfId="23983" xr:uid="{00000000-0005-0000-0000-00002F4C0000}"/>
    <cellStyle name="Input Cell 4 4 2 16 2 4" xfId="23984" xr:uid="{00000000-0005-0000-0000-0000304C0000}"/>
    <cellStyle name="Input Cell 4 4 2 16 3" xfId="23985" xr:uid="{00000000-0005-0000-0000-0000314C0000}"/>
    <cellStyle name="Input Cell 4 4 2 16 4" xfId="23986" xr:uid="{00000000-0005-0000-0000-0000324C0000}"/>
    <cellStyle name="Input Cell 4 4 2 16 5" xfId="23987" xr:uid="{00000000-0005-0000-0000-0000334C0000}"/>
    <cellStyle name="Input Cell 4 4 2 17" xfId="2794" xr:uid="{00000000-0005-0000-0000-0000344C0000}"/>
    <cellStyle name="Input Cell 4 4 2 17 2" xfId="23988" xr:uid="{00000000-0005-0000-0000-0000354C0000}"/>
    <cellStyle name="Input Cell 4 4 2 17 2 2" xfId="23989" xr:uid="{00000000-0005-0000-0000-0000364C0000}"/>
    <cellStyle name="Input Cell 4 4 2 17 2 3" xfId="23990" xr:uid="{00000000-0005-0000-0000-0000374C0000}"/>
    <cellStyle name="Input Cell 4 4 2 17 2 4" xfId="23991" xr:uid="{00000000-0005-0000-0000-0000384C0000}"/>
    <cellStyle name="Input Cell 4 4 2 17 3" xfId="23992" xr:uid="{00000000-0005-0000-0000-0000394C0000}"/>
    <cellStyle name="Input Cell 4 4 2 17 4" xfId="23993" xr:uid="{00000000-0005-0000-0000-00003A4C0000}"/>
    <cellStyle name="Input Cell 4 4 2 17 5" xfId="23994" xr:uid="{00000000-0005-0000-0000-00003B4C0000}"/>
    <cellStyle name="Input Cell 4 4 2 18" xfId="2795" xr:uid="{00000000-0005-0000-0000-00003C4C0000}"/>
    <cellStyle name="Input Cell 4 4 2 18 2" xfId="23995" xr:uid="{00000000-0005-0000-0000-00003D4C0000}"/>
    <cellStyle name="Input Cell 4 4 2 18 2 2" xfId="23996" xr:uid="{00000000-0005-0000-0000-00003E4C0000}"/>
    <cellStyle name="Input Cell 4 4 2 18 2 3" xfId="23997" xr:uid="{00000000-0005-0000-0000-00003F4C0000}"/>
    <cellStyle name="Input Cell 4 4 2 18 2 4" xfId="23998" xr:uid="{00000000-0005-0000-0000-0000404C0000}"/>
    <cellStyle name="Input Cell 4 4 2 18 3" xfId="23999" xr:uid="{00000000-0005-0000-0000-0000414C0000}"/>
    <cellStyle name="Input Cell 4 4 2 18 4" xfId="24000" xr:uid="{00000000-0005-0000-0000-0000424C0000}"/>
    <cellStyle name="Input Cell 4 4 2 18 5" xfId="24001" xr:uid="{00000000-0005-0000-0000-0000434C0000}"/>
    <cellStyle name="Input Cell 4 4 2 19" xfId="2796" xr:uid="{00000000-0005-0000-0000-0000444C0000}"/>
    <cellStyle name="Input Cell 4 4 2 19 2" xfId="24002" xr:uid="{00000000-0005-0000-0000-0000454C0000}"/>
    <cellStyle name="Input Cell 4 4 2 19 2 2" xfId="24003" xr:uid="{00000000-0005-0000-0000-0000464C0000}"/>
    <cellStyle name="Input Cell 4 4 2 19 2 3" xfId="24004" xr:uid="{00000000-0005-0000-0000-0000474C0000}"/>
    <cellStyle name="Input Cell 4 4 2 19 2 4" xfId="24005" xr:uid="{00000000-0005-0000-0000-0000484C0000}"/>
    <cellStyle name="Input Cell 4 4 2 19 3" xfId="24006" xr:uid="{00000000-0005-0000-0000-0000494C0000}"/>
    <cellStyle name="Input Cell 4 4 2 19 4" xfId="24007" xr:uid="{00000000-0005-0000-0000-00004A4C0000}"/>
    <cellStyle name="Input Cell 4 4 2 19 5" xfId="24008" xr:uid="{00000000-0005-0000-0000-00004B4C0000}"/>
    <cellStyle name="Input Cell 4 4 2 2" xfId="2797" xr:uid="{00000000-0005-0000-0000-00004C4C0000}"/>
    <cellStyle name="Input Cell 4 4 2 2 2" xfId="24009" xr:uid="{00000000-0005-0000-0000-00004D4C0000}"/>
    <cellStyle name="Input Cell 4 4 2 2 2 2" xfId="24010" xr:uid="{00000000-0005-0000-0000-00004E4C0000}"/>
    <cellStyle name="Input Cell 4 4 2 2 2 3" xfId="24011" xr:uid="{00000000-0005-0000-0000-00004F4C0000}"/>
    <cellStyle name="Input Cell 4 4 2 2 2 4" xfId="24012" xr:uid="{00000000-0005-0000-0000-0000504C0000}"/>
    <cellStyle name="Input Cell 4 4 2 2 3" xfId="24013" xr:uid="{00000000-0005-0000-0000-0000514C0000}"/>
    <cellStyle name="Input Cell 4 4 2 2 4" xfId="24014" xr:uid="{00000000-0005-0000-0000-0000524C0000}"/>
    <cellStyle name="Input Cell 4 4 2 2 5" xfId="24015" xr:uid="{00000000-0005-0000-0000-0000534C0000}"/>
    <cellStyle name="Input Cell 4 4 2 20" xfId="2798" xr:uid="{00000000-0005-0000-0000-0000544C0000}"/>
    <cellStyle name="Input Cell 4 4 2 20 2" xfId="24016" xr:uid="{00000000-0005-0000-0000-0000554C0000}"/>
    <cellStyle name="Input Cell 4 4 2 20 2 2" xfId="24017" xr:uid="{00000000-0005-0000-0000-0000564C0000}"/>
    <cellStyle name="Input Cell 4 4 2 20 2 3" xfId="24018" xr:uid="{00000000-0005-0000-0000-0000574C0000}"/>
    <cellStyle name="Input Cell 4 4 2 20 2 4" xfId="24019" xr:uid="{00000000-0005-0000-0000-0000584C0000}"/>
    <cellStyle name="Input Cell 4 4 2 20 3" xfId="24020" xr:uid="{00000000-0005-0000-0000-0000594C0000}"/>
    <cellStyle name="Input Cell 4 4 2 20 4" xfId="24021" xr:uid="{00000000-0005-0000-0000-00005A4C0000}"/>
    <cellStyle name="Input Cell 4 4 2 20 5" xfId="24022" xr:uid="{00000000-0005-0000-0000-00005B4C0000}"/>
    <cellStyle name="Input Cell 4 4 2 21" xfId="2799" xr:uid="{00000000-0005-0000-0000-00005C4C0000}"/>
    <cellStyle name="Input Cell 4 4 2 21 2" xfId="24023" xr:uid="{00000000-0005-0000-0000-00005D4C0000}"/>
    <cellStyle name="Input Cell 4 4 2 21 2 2" xfId="24024" xr:uid="{00000000-0005-0000-0000-00005E4C0000}"/>
    <cellStyle name="Input Cell 4 4 2 21 2 3" xfId="24025" xr:uid="{00000000-0005-0000-0000-00005F4C0000}"/>
    <cellStyle name="Input Cell 4 4 2 21 2 4" xfId="24026" xr:uid="{00000000-0005-0000-0000-0000604C0000}"/>
    <cellStyle name="Input Cell 4 4 2 21 3" xfId="24027" xr:uid="{00000000-0005-0000-0000-0000614C0000}"/>
    <cellStyle name="Input Cell 4 4 2 21 4" xfId="24028" xr:uid="{00000000-0005-0000-0000-0000624C0000}"/>
    <cellStyle name="Input Cell 4 4 2 21 5" xfId="24029" xr:uid="{00000000-0005-0000-0000-0000634C0000}"/>
    <cellStyle name="Input Cell 4 4 2 22" xfId="2800" xr:uid="{00000000-0005-0000-0000-0000644C0000}"/>
    <cellStyle name="Input Cell 4 4 2 22 2" xfId="24030" xr:uid="{00000000-0005-0000-0000-0000654C0000}"/>
    <cellStyle name="Input Cell 4 4 2 22 2 2" xfId="24031" xr:uid="{00000000-0005-0000-0000-0000664C0000}"/>
    <cellStyle name="Input Cell 4 4 2 22 2 3" xfId="24032" xr:uid="{00000000-0005-0000-0000-0000674C0000}"/>
    <cellStyle name="Input Cell 4 4 2 22 2 4" xfId="24033" xr:uid="{00000000-0005-0000-0000-0000684C0000}"/>
    <cellStyle name="Input Cell 4 4 2 22 3" xfId="24034" xr:uid="{00000000-0005-0000-0000-0000694C0000}"/>
    <cellStyle name="Input Cell 4 4 2 22 4" xfId="24035" xr:uid="{00000000-0005-0000-0000-00006A4C0000}"/>
    <cellStyle name="Input Cell 4 4 2 22 5" xfId="24036" xr:uid="{00000000-0005-0000-0000-00006B4C0000}"/>
    <cellStyle name="Input Cell 4 4 2 23" xfId="2801" xr:uid="{00000000-0005-0000-0000-00006C4C0000}"/>
    <cellStyle name="Input Cell 4 4 2 23 2" xfId="24037" xr:uid="{00000000-0005-0000-0000-00006D4C0000}"/>
    <cellStyle name="Input Cell 4 4 2 23 2 2" xfId="24038" xr:uid="{00000000-0005-0000-0000-00006E4C0000}"/>
    <cellStyle name="Input Cell 4 4 2 23 2 3" xfId="24039" xr:uid="{00000000-0005-0000-0000-00006F4C0000}"/>
    <cellStyle name="Input Cell 4 4 2 23 2 4" xfId="24040" xr:uid="{00000000-0005-0000-0000-0000704C0000}"/>
    <cellStyle name="Input Cell 4 4 2 23 3" xfId="24041" xr:uid="{00000000-0005-0000-0000-0000714C0000}"/>
    <cellStyle name="Input Cell 4 4 2 23 4" xfId="24042" xr:uid="{00000000-0005-0000-0000-0000724C0000}"/>
    <cellStyle name="Input Cell 4 4 2 23 5" xfId="24043" xr:uid="{00000000-0005-0000-0000-0000734C0000}"/>
    <cellStyle name="Input Cell 4 4 2 24" xfId="2802" xr:uid="{00000000-0005-0000-0000-0000744C0000}"/>
    <cellStyle name="Input Cell 4 4 2 24 2" xfId="24044" xr:uid="{00000000-0005-0000-0000-0000754C0000}"/>
    <cellStyle name="Input Cell 4 4 2 24 2 2" xfId="24045" xr:uid="{00000000-0005-0000-0000-0000764C0000}"/>
    <cellStyle name="Input Cell 4 4 2 24 2 3" xfId="24046" xr:uid="{00000000-0005-0000-0000-0000774C0000}"/>
    <cellStyle name="Input Cell 4 4 2 24 2 4" xfId="24047" xr:uid="{00000000-0005-0000-0000-0000784C0000}"/>
    <cellStyle name="Input Cell 4 4 2 24 3" xfId="24048" xr:uid="{00000000-0005-0000-0000-0000794C0000}"/>
    <cellStyle name="Input Cell 4 4 2 24 4" xfId="24049" xr:uid="{00000000-0005-0000-0000-00007A4C0000}"/>
    <cellStyle name="Input Cell 4 4 2 24 5" xfId="24050" xr:uid="{00000000-0005-0000-0000-00007B4C0000}"/>
    <cellStyle name="Input Cell 4 4 2 25" xfId="2803" xr:uid="{00000000-0005-0000-0000-00007C4C0000}"/>
    <cellStyle name="Input Cell 4 4 2 25 2" xfId="24051" xr:uid="{00000000-0005-0000-0000-00007D4C0000}"/>
    <cellStyle name="Input Cell 4 4 2 25 2 2" xfId="24052" xr:uid="{00000000-0005-0000-0000-00007E4C0000}"/>
    <cellStyle name="Input Cell 4 4 2 25 2 3" xfId="24053" xr:uid="{00000000-0005-0000-0000-00007F4C0000}"/>
    <cellStyle name="Input Cell 4 4 2 25 2 4" xfId="24054" xr:uid="{00000000-0005-0000-0000-0000804C0000}"/>
    <cellStyle name="Input Cell 4 4 2 25 3" xfId="24055" xr:uid="{00000000-0005-0000-0000-0000814C0000}"/>
    <cellStyle name="Input Cell 4 4 2 25 4" xfId="24056" xr:uid="{00000000-0005-0000-0000-0000824C0000}"/>
    <cellStyle name="Input Cell 4 4 2 25 5" xfId="24057" xr:uid="{00000000-0005-0000-0000-0000834C0000}"/>
    <cellStyle name="Input Cell 4 4 2 26" xfId="2804" xr:uid="{00000000-0005-0000-0000-0000844C0000}"/>
    <cellStyle name="Input Cell 4 4 2 26 2" xfId="24058" xr:uid="{00000000-0005-0000-0000-0000854C0000}"/>
    <cellStyle name="Input Cell 4 4 2 26 2 2" xfId="24059" xr:uid="{00000000-0005-0000-0000-0000864C0000}"/>
    <cellStyle name="Input Cell 4 4 2 26 2 3" xfId="24060" xr:uid="{00000000-0005-0000-0000-0000874C0000}"/>
    <cellStyle name="Input Cell 4 4 2 26 2 4" xfId="24061" xr:uid="{00000000-0005-0000-0000-0000884C0000}"/>
    <cellStyle name="Input Cell 4 4 2 26 3" xfId="24062" xr:uid="{00000000-0005-0000-0000-0000894C0000}"/>
    <cellStyle name="Input Cell 4 4 2 26 4" xfId="24063" xr:uid="{00000000-0005-0000-0000-00008A4C0000}"/>
    <cellStyle name="Input Cell 4 4 2 26 5" xfId="24064" xr:uid="{00000000-0005-0000-0000-00008B4C0000}"/>
    <cellStyle name="Input Cell 4 4 2 27" xfId="2805" xr:uid="{00000000-0005-0000-0000-00008C4C0000}"/>
    <cellStyle name="Input Cell 4 4 2 27 2" xfId="24065" xr:uid="{00000000-0005-0000-0000-00008D4C0000}"/>
    <cellStyle name="Input Cell 4 4 2 27 2 2" xfId="24066" xr:uid="{00000000-0005-0000-0000-00008E4C0000}"/>
    <cellStyle name="Input Cell 4 4 2 27 2 3" xfId="24067" xr:uid="{00000000-0005-0000-0000-00008F4C0000}"/>
    <cellStyle name="Input Cell 4 4 2 27 2 4" xfId="24068" xr:uid="{00000000-0005-0000-0000-0000904C0000}"/>
    <cellStyle name="Input Cell 4 4 2 27 3" xfId="24069" xr:uid="{00000000-0005-0000-0000-0000914C0000}"/>
    <cellStyle name="Input Cell 4 4 2 27 4" xfId="24070" xr:uid="{00000000-0005-0000-0000-0000924C0000}"/>
    <cellStyle name="Input Cell 4 4 2 27 5" xfId="24071" xr:uid="{00000000-0005-0000-0000-0000934C0000}"/>
    <cellStyle name="Input Cell 4 4 2 28" xfId="2806" xr:uid="{00000000-0005-0000-0000-0000944C0000}"/>
    <cellStyle name="Input Cell 4 4 2 28 2" xfId="24072" xr:uid="{00000000-0005-0000-0000-0000954C0000}"/>
    <cellStyle name="Input Cell 4 4 2 28 2 2" xfId="24073" xr:uid="{00000000-0005-0000-0000-0000964C0000}"/>
    <cellStyle name="Input Cell 4 4 2 28 2 3" xfId="24074" xr:uid="{00000000-0005-0000-0000-0000974C0000}"/>
    <cellStyle name="Input Cell 4 4 2 28 2 4" xfId="24075" xr:uid="{00000000-0005-0000-0000-0000984C0000}"/>
    <cellStyle name="Input Cell 4 4 2 28 3" xfId="24076" xr:uid="{00000000-0005-0000-0000-0000994C0000}"/>
    <cellStyle name="Input Cell 4 4 2 28 4" xfId="24077" xr:uid="{00000000-0005-0000-0000-00009A4C0000}"/>
    <cellStyle name="Input Cell 4 4 2 28 5" xfId="24078" xr:uid="{00000000-0005-0000-0000-00009B4C0000}"/>
    <cellStyle name="Input Cell 4 4 2 29" xfId="2807" xr:uid="{00000000-0005-0000-0000-00009C4C0000}"/>
    <cellStyle name="Input Cell 4 4 2 29 2" xfId="24079" xr:uid="{00000000-0005-0000-0000-00009D4C0000}"/>
    <cellStyle name="Input Cell 4 4 2 29 2 2" xfId="24080" xr:uid="{00000000-0005-0000-0000-00009E4C0000}"/>
    <cellStyle name="Input Cell 4 4 2 29 2 3" xfId="24081" xr:uid="{00000000-0005-0000-0000-00009F4C0000}"/>
    <cellStyle name="Input Cell 4 4 2 29 2 4" xfId="24082" xr:uid="{00000000-0005-0000-0000-0000A04C0000}"/>
    <cellStyle name="Input Cell 4 4 2 29 3" xfId="24083" xr:uid="{00000000-0005-0000-0000-0000A14C0000}"/>
    <cellStyle name="Input Cell 4 4 2 29 4" xfId="24084" xr:uid="{00000000-0005-0000-0000-0000A24C0000}"/>
    <cellStyle name="Input Cell 4 4 2 29 5" xfId="24085" xr:uid="{00000000-0005-0000-0000-0000A34C0000}"/>
    <cellStyle name="Input Cell 4 4 2 3" xfId="2808" xr:uid="{00000000-0005-0000-0000-0000A44C0000}"/>
    <cellStyle name="Input Cell 4 4 2 3 2" xfId="24086" xr:uid="{00000000-0005-0000-0000-0000A54C0000}"/>
    <cellStyle name="Input Cell 4 4 2 3 2 2" xfId="24087" xr:uid="{00000000-0005-0000-0000-0000A64C0000}"/>
    <cellStyle name="Input Cell 4 4 2 3 2 3" xfId="24088" xr:uid="{00000000-0005-0000-0000-0000A74C0000}"/>
    <cellStyle name="Input Cell 4 4 2 3 2 4" xfId="24089" xr:uid="{00000000-0005-0000-0000-0000A84C0000}"/>
    <cellStyle name="Input Cell 4 4 2 3 3" xfId="24090" xr:uid="{00000000-0005-0000-0000-0000A94C0000}"/>
    <cellStyle name="Input Cell 4 4 2 3 4" xfId="24091" xr:uid="{00000000-0005-0000-0000-0000AA4C0000}"/>
    <cellStyle name="Input Cell 4 4 2 3 5" xfId="24092" xr:uid="{00000000-0005-0000-0000-0000AB4C0000}"/>
    <cellStyle name="Input Cell 4 4 2 30" xfId="2809" xr:uid="{00000000-0005-0000-0000-0000AC4C0000}"/>
    <cellStyle name="Input Cell 4 4 2 30 2" xfId="24093" xr:uid="{00000000-0005-0000-0000-0000AD4C0000}"/>
    <cellStyle name="Input Cell 4 4 2 30 2 2" xfId="24094" xr:uid="{00000000-0005-0000-0000-0000AE4C0000}"/>
    <cellStyle name="Input Cell 4 4 2 30 2 3" xfId="24095" xr:uid="{00000000-0005-0000-0000-0000AF4C0000}"/>
    <cellStyle name="Input Cell 4 4 2 30 2 4" xfId="24096" xr:uid="{00000000-0005-0000-0000-0000B04C0000}"/>
    <cellStyle name="Input Cell 4 4 2 30 3" xfId="24097" xr:uid="{00000000-0005-0000-0000-0000B14C0000}"/>
    <cellStyle name="Input Cell 4 4 2 30 4" xfId="24098" xr:uid="{00000000-0005-0000-0000-0000B24C0000}"/>
    <cellStyle name="Input Cell 4 4 2 30 5" xfId="24099" xr:uid="{00000000-0005-0000-0000-0000B34C0000}"/>
    <cellStyle name="Input Cell 4 4 2 31" xfId="2810" xr:uid="{00000000-0005-0000-0000-0000B44C0000}"/>
    <cellStyle name="Input Cell 4 4 2 31 2" xfId="24100" xr:uid="{00000000-0005-0000-0000-0000B54C0000}"/>
    <cellStyle name="Input Cell 4 4 2 31 2 2" xfId="24101" xr:uid="{00000000-0005-0000-0000-0000B64C0000}"/>
    <cellStyle name="Input Cell 4 4 2 31 2 3" xfId="24102" xr:uid="{00000000-0005-0000-0000-0000B74C0000}"/>
    <cellStyle name="Input Cell 4 4 2 31 2 4" xfId="24103" xr:uid="{00000000-0005-0000-0000-0000B84C0000}"/>
    <cellStyle name="Input Cell 4 4 2 31 3" xfId="24104" xr:uid="{00000000-0005-0000-0000-0000B94C0000}"/>
    <cellStyle name="Input Cell 4 4 2 31 4" xfId="24105" xr:uid="{00000000-0005-0000-0000-0000BA4C0000}"/>
    <cellStyle name="Input Cell 4 4 2 31 5" xfId="24106" xr:uid="{00000000-0005-0000-0000-0000BB4C0000}"/>
    <cellStyle name="Input Cell 4 4 2 32" xfId="2811" xr:uid="{00000000-0005-0000-0000-0000BC4C0000}"/>
    <cellStyle name="Input Cell 4 4 2 32 2" xfId="24107" xr:uid="{00000000-0005-0000-0000-0000BD4C0000}"/>
    <cellStyle name="Input Cell 4 4 2 32 2 2" xfId="24108" xr:uid="{00000000-0005-0000-0000-0000BE4C0000}"/>
    <cellStyle name="Input Cell 4 4 2 32 2 3" xfId="24109" xr:uid="{00000000-0005-0000-0000-0000BF4C0000}"/>
    <cellStyle name="Input Cell 4 4 2 32 2 4" xfId="24110" xr:uid="{00000000-0005-0000-0000-0000C04C0000}"/>
    <cellStyle name="Input Cell 4 4 2 32 3" xfId="24111" xr:uid="{00000000-0005-0000-0000-0000C14C0000}"/>
    <cellStyle name="Input Cell 4 4 2 32 4" xfId="24112" xr:uid="{00000000-0005-0000-0000-0000C24C0000}"/>
    <cellStyle name="Input Cell 4 4 2 32 5" xfId="24113" xr:uid="{00000000-0005-0000-0000-0000C34C0000}"/>
    <cellStyle name="Input Cell 4 4 2 33" xfId="2812" xr:uid="{00000000-0005-0000-0000-0000C44C0000}"/>
    <cellStyle name="Input Cell 4 4 2 33 2" xfId="24114" xr:uid="{00000000-0005-0000-0000-0000C54C0000}"/>
    <cellStyle name="Input Cell 4 4 2 33 2 2" xfId="24115" xr:uid="{00000000-0005-0000-0000-0000C64C0000}"/>
    <cellStyle name="Input Cell 4 4 2 33 2 3" xfId="24116" xr:uid="{00000000-0005-0000-0000-0000C74C0000}"/>
    <cellStyle name="Input Cell 4 4 2 33 2 4" xfId="24117" xr:uid="{00000000-0005-0000-0000-0000C84C0000}"/>
    <cellStyle name="Input Cell 4 4 2 33 3" xfId="24118" xr:uid="{00000000-0005-0000-0000-0000C94C0000}"/>
    <cellStyle name="Input Cell 4 4 2 33 4" xfId="24119" xr:uid="{00000000-0005-0000-0000-0000CA4C0000}"/>
    <cellStyle name="Input Cell 4 4 2 33 5" xfId="24120" xr:uid="{00000000-0005-0000-0000-0000CB4C0000}"/>
    <cellStyle name="Input Cell 4 4 2 34" xfId="2813" xr:uid="{00000000-0005-0000-0000-0000CC4C0000}"/>
    <cellStyle name="Input Cell 4 4 2 34 2" xfId="24121" xr:uid="{00000000-0005-0000-0000-0000CD4C0000}"/>
    <cellStyle name="Input Cell 4 4 2 34 2 2" xfId="24122" xr:uid="{00000000-0005-0000-0000-0000CE4C0000}"/>
    <cellStyle name="Input Cell 4 4 2 34 2 3" xfId="24123" xr:uid="{00000000-0005-0000-0000-0000CF4C0000}"/>
    <cellStyle name="Input Cell 4 4 2 34 2 4" xfId="24124" xr:uid="{00000000-0005-0000-0000-0000D04C0000}"/>
    <cellStyle name="Input Cell 4 4 2 34 3" xfId="24125" xr:uid="{00000000-0005-0000-0000-0000D14C0000}"/>
    <cellStyle name="Input Cell 4 4 2 34 4" xfId="24126" xr:uid="{00000000-0005-0000-0000-0000D24C0000}"/>
    <cellStyle name="Input Cell 4 4 2 34 5" xfId="24127" xr:uid="{00000000-0005-0000-0000-0000D34C0000}"/>
    <cellStyle name="Input Cell 4 4 2 35" xfId="2814" xr:uid="{00000000-0005-0000-0000-0000D44C0000}"/>
    <cellStyle name="Input Cell 4 4 2 35 2" xfId="24128" xr:uid="{00000000-0005-0000-0000-0000D54C0000}"/>
    <cellStyle name="Input Cell 4 4 2 35 2 2" xfId="24129" xr:uid="{00000000-0005-0000-0000-0000D64C0000}"/>
    <cellStyle name="Input Cell 4 4 2 35 2 3" xfId="24130" xr:uid="{00000000-0005-0000-0000-0000D74C0000}"/>
    <cellStyle name="Input Cell 4 4 2 35 2 4" xfId="24131" xr:uid="{00000000-0005-0000-0000-0000D84C0000}"/>
    <cellStyle name="Input Cell 4 4 2 35 3" xfId="24132" xr:uid="{00000000-0005-0000-0000-0000D94C0000}"/>
    <cellStyle name="Input Cell 4 4 2 35 4" xfId="24133" xr:uid="{00000000-0005-0000-0000-0000DA4C0000}"/>
    <cellStyle name="Input Cell 4 4 2 35 5" xfId="24134" xr:uid="{00000000-0005-0000-0000-0000DB4C0000}"/>
    <cellStyle name="Input Cell 4 4 2 36" xfId="2815" xr:uid="{00000000-0005-0000-0000-0000DC4C0000}"/>
    <cellStyle name="Input Cell 4 4 2 36 2" xfId="24135" xr:uid="{00000000-0005-0000-0000-0000DD4C0000}"/>
    <cellStyle name="Input Cell 4 4 2 36 2 2" xfId="24136" xr:uid="{00000000-0005-0000-0000-0000DE4C0000}"/>
    <cellStyle name="Input Cell 4 4 2 36 2 3" xfId="24137" xr:uid="{00000000-0005-0000-0000-0000DF4C0000}"/>
    <cellStyle name="Input Cell 4 4 2 36 2 4" xfId="24138" xr:uid="{00000000-0005-0000-0000-0000E04C0000}"/>
    <cellStyle name="Input Cell 4 4 2 36 3" xfId="24139" xr:uid="{00000000-0005-0000-0000-0000E14C0000}"/>
    <cellStyle name="Input Cell 4 4 2 36 4" xfId="24140" xr:uid="{00000000-0005-0000-0000-0000E24C0000}"/>
    <cellStyle name="Input Cell 4 4 2 36 5" xfId="24141" xr:uid="{00000000-0005-0000-0000-0000E34C0000}"/>
    <cellStyle name="Input Cell 4 4 2 37" xfId="2816" xr:uid="{00000000-0005-0000-0000-0000E44C0000}"/>
    <cellStyle name="Input Cell 4 4 2 37 2" xfId="24142" xr:uid="{00000000-0005-0000-0000-0000E54C0000}"/>
    <cellStyle name="Input Cell 4 4 2 37 2 2" xfId="24143" xr:uid="{00000000-0005-0000-0000-0000E64C0000}"/>
    <cellStyle name="Input Cell 4 4 2 37 2 3" xfId="24144" xr:uid="{00000000-0005-0000-0000-0000E74C0000}"/>
    <cellStyle name="Input Cell 4 4 2 37 2 4" xfId="24145" xr:uid="{00000000-0005-0000-0000-0000E84C0000}"/>
    <cellStyle name="Input Cell 4 4 2 37 3" xfId="24146" xr:uid="{00000000-0005-0000-0000-0000E94C0000}"/>
    <cellStyle name="Input Cell 4 4 2 37 4" xfId="24147" xr:uid="{00000000-0005-0000-0000-0000EA4C0000}"/>
    <cellStyle name="Input Cell 4 4 2 37 5" xfId="24148" xr:uid="{00000000-0005-0000-0000-0000EB4C0000}"/>
    <cellStyle name="Input Cell 4 4 2 38" xfId="2817" xr:uid="{00000000-0005-0000-0000-0000EC4C0000}"/>
    <cellStyle name="Input Cell 4 4 2 38 2" xfId="24149" xr:uid="{00000000-0005-0000-0000-0000ED4C0000}"/>
    <cellStyle name="Input Cell 4 4 2 38 2 2" xfId="24150" xr:uid="{00000000-0005-0000-0000-0000EE4C0000}"/>
    <cellStyle name="Input Cell 4 4 2 38 2 3" xfId="24151" xr:uid="{00000000-0005-0000-0000-0000EF4C0000}"/>
    <cellStyle name="Input Cell 4 4 2 38 2 4" xfId="24152" xr:uid="{00000000-0005-0000-0000-0000F04C0000}"/>
    <cellStyle name="Input Cell 4 4 2 38 3" xfId="24153" xr:uid="{00000000-0005-0000-0000-0000F14C0000}"/>
    <cellStyle name="Input Cell 4 4 2 38 4" xfId="24154" xr:uid="{00000000-0005-0000-0000-0000F24C0000}"/>
    <cellStyle name="Input Cell 4 4 2 38 5" xfId="24155" xr:uid="{00000000-0005-0000-0000-0000F34C0000}"/>
    <cellStyle name="Input Cell 4 4 2 39" xfId="2818" xr:uid="{00000000-0005-0000-0000-0000F44C0000}"/>
    <cellStyle name="Input Cell 4 4 2 39 2" xfId="24156" xr:uid="{00000000-0005-0000-0000-0000F54C0000}"/>
    <cellStyle name="Input Cell 4 4 2 39 2 2" xfId="24157" xr:uid="{00000000-0005-0000-0000-0000F64C0000}"/>
    <cellStyle name="Input Cell 4 4 2 39 2 3" xfId="24158" xr:uid="{00000000-0005-0000-0000-0000F74C0000}"/>
    <cellStyle name="Input Cell 4 4 2 39 2 4" xfId="24159" xr:uid="{00000000-0005-0000-0000-0000F84C0000}"/>
    <cellStyle name="Input Cell 4 4 2 39 3" xfId="24160" xr:uid="{00000000-0005-0000-0000-0000F94C0000}"/>
    <cellStyle name="Input Cell 4 4 2 39 4" xfId="24161" xr:uid="{00000000-0005-0000-0000-0000FA4C0000}"/>
    <cellStyle name="Input Cell 4 4 2 39 5" xfId="24162" xr:uid="{00000000-0005-0000-0000-0000FB4C0000}"/>
    <cellStyle name="Input Cell 4 4 2 4" xfId="2819" xr:uid="{00000000-0005-0000-0000-0000FC4C0000}"/>
    <cellStyle name="Input Cell 4 4 2 4 2" xfId="24163" xr:uid="{00000000-0005-0000-0000-0000FD4C0000}"/>
    <cellStyle name="Input Cell 4 4 2 4 2 2" xfId="24164" xr:uid="{00000000-0005-0000-0000-0000FE4C0000}"/>
    <cellStyle name="Input Cell 4 4 2 4 2 3" xfId="24165" xr:uid="{00000000-0005-0000-0000-0000FF4C0000}"/>
    <cellStyle name="Input Cell 4 4 2 4 2 4" xfId="24166" xr:uid="{00000000-0005-0000-0000-0000004D0000}"/>
    <cellStyle name="Input Cell 4 4 2 4 3" xfId="24167" xr:uid="{00000000-0005-0000-0000-0000014D0000}"/>
    <cellStyle name="Input Cell 4 4 2 4 4" xfId="24168" xr:uid="{00000000-0005-0000-0000-0000024D0000}"/>
    <cellStyle name="Input Cell 4 4 2 4 5" xfId="24169" xr:uid="{00000000-0005-0000-0000-0000034D0000}"/>
    <cellStyle name="Input Cell 4 4 2 40" xfId="2820" xr:uid="{00000000-0005-0000-0000-0000044D0000}"/>
    <cellStyle name="Input Cell 4 4 2 40 2" xfId="24170" xr:uid="{00000000-0005-0000-0000-0000054D0000}"/>
    <cellStyle name="Input Cell 4 4 2 40 2 2" xfId="24171" xr:uid="{00000000-0005-0000-0000-0000064D0000}"/>
    <cellStyle name="Input Cell 4 4 2 40 2 3" xfId="24172" xr:uid="{00000000-0005-0000-0000-0000074D0000}"/>
    <cellStyle name="Input Cell 4 4 2 40 2 4" xfId="24173" xr:uid="{00000000-0005-0000-0000-0000084D0000}"/>
    <cellStyle name="Input Cell 4 4 2 40 3" xfId="24174" xr:uid="{00000000-0005-0000-0000-0000094D0000}"/>
    <cellStyle name="Input Cell 4 4 2 40 4" xfId="24175" xr:uid="{00000000-0005-0000-0000-00000A4D0000}"/>
    <cellStyle name="Input Cell 4 4 2 40 5" xfId="24176" xr:uid="{00000000-0005-0000-0000-00000B4D0000}"/>
    <cellStyle name="Input Cell 4 4 2 41" xfId="2821" xr:uid="{00000000-0005-0000-0000-00000C4D0000}"/>
    <cellStyle name="Input Cell 4 4 2 41 2" xfId="24177" xr:uid="{00000000-0005-0000-0000-00000D4D0000}"/>
    <cellStyle name="Input Cell 4 4 2 41 2 2" xfId="24178" xr:uid="{00000000-0005-0000-0000-00000E4D0000}"/>
    <cellStyle name="Input Cell 4 4 2 41 2 3" xfId="24179" xr:uid="{00000000-0005-0000-0000-00000F4D0000}"/>
    <cellStyle name="Input Cell 4 4 2 41 2 4" xfId="24180" xr:uid="{00000000-0005-0000-0000-0000104D0000}"/>
    <cellStyle name="Input Cell 4 4 2 41 3" xfId="24181" xr:uid="{00000000-0005-0000-0000-0000114D0000}"/>
    <cellStyle name="Input Cell 4 4 2 41 4" xfId="24182" xr:uid="{00000000-0005-0000-0000-0000124D0000}"/>
    <cellStyle name="Input Cell 4 4 2 41 5" xfId="24183" xr:uid="{00000000-0005-0000-0000-0000134D0000}"/>
    <cellStyle name="Input Cell 4 4 2 42" xfId="2822" xr:uid="{00000000-0005-0000-0000-0000144D0000}"/>
    <cellStyle name="Input Cell 4 4 2 42 2" xfId="24184" xr:uid="{00000000-0005-0000-0000-0000154D0000}"/>
    <cellStyle name="Input Cell 4 4 2 42 2 2" xfId="24185" xr:uid="{00000000-0005-0000-0000-0000164D0000}"/>
    <cellStyle name="Input Cell 4 4 2 42 2 3" xfId="24186" xr:uid="{00000000-0005-0000-0000-0000174D0000}"/>
    <cellStyle name="Input Cell 4 4 2 42 2 4" xfId="24187" xr:uid="{00000000-0005-0000-0000-0000184D0000}"/>
    <cellStyle name="Input Cell 4 4 2 42 3" xfId="24188" xr:uid="{00000000-0005-0000-0000-0000194D0000}"/>
    <cellStyle name="Input Cell 4 4 2 42 4" xfId="24189" xr:uid="{00000000-0005-0000-0000-00001A4D0000}"/>
    <cellStyle name="Input Cell 4 4 2 42 5" xfId="24190" xr:uid="{00000000-0005-0000-0000-00001B4D0000}"/>
    <cellStyle name="Input Cell 4 4 2 43" xfId="2823" xr:uid="{00000000-0005-0000-0000-00001C4D0000}"/>
    <cellStyle name="Input Cell 4 4 2 43 2" xfId="24191" xr:uid="{00000000-0005-0000-0000-00001D4D0000}"/>
    <cellStyle name="Input Cell 4 4 2 43 2 2" xfId="24192" xr:uid="{00000000-0005-0000-0000-00001E4D0000}"/>
    <cellStyle name="Input Cell 4 4 2 43 2 3" xfId="24193" xr:uid="{00000000-0005-0000-0000-00001F4D0000}"/>
    <cellStyle name="Input Cell 4 4 2 43 2 4" xfId="24194" xr:uid="{00000000-0005-0000-0000-0000204D0000}"/>
    <cellStyle name="Input Cell 4 4 2 43 3" xfId="24195" xr:uid="{00000000-0005-0000-0000-0000214D0000}"/>
    <cellStyle name="Input Cell 4 4 2 43 4" xfId="24196" xr:uid="{00000000-0005-0000-0000-0000224D0000}"/>
    <cellStyle name="Input Cell 4 4 2 43 5" xfId="24197" xr:uid="{00000000-0005-0000-0000-0000234D0000}"/>
    <cellStyle name="Input Cell 4 4 2 44" xfId="2824" xr:uid="{00000000-0005-0000-0000-0000244D0000}"/>
    <cellStyle name="Input Cell 4 4 2 44 2" xfId="24198" xr:uid="{00000000-0005-0000-0000-0000254D0000}"/>
    <cellStyle name="Input Cell 4 4 2 44 2 2" xfId="24199" xr:uid="{00000000-0005-0000-0000-0000264D0000}"/>
    <cellStyle name="Input Cell 4 4 2 44 2 3" xfId="24200" xr:uid="{00000000-0005-0000-0000-0000274D0000}"/>
    <cellStyle name="Input Cell 4 4 2 44 2 4" xfId="24201" xr:uid="{00000000-0005-0000-0000-0000284D0000}"/>
    <cellStyle name="Input Cell 4 4 2 44 3" xfId="24202" xr:uid="{00000000-0005-0000-0000-0000294D0000}"/>
    <cellStyle name="Input Cell 4 4 2 44 4" xfId="24203" xr:uid="{00000000-0005-0000-0000-00002A4D0000}"/>
    <cellStyle name="Input Cell 4 4 2 44 5" xfId="24204" xr:uid="{00000000-0005-0000-0000-00002B4D0000}"/>
    <cellStyle name="Input Cell 4 4 2 45" xfId="24205" xr:uid="{00000000-0005-0000-0000-00002C4D0000}"/>
    <cellStyle name="Input Cell 4 4 2 45 2" xfId="24206" xr:uid="{00000000-0005-0000-0000-00002D4D0000}"/>
    <cellStyle name="Input Cell 4 4 2 45 3" xfId="24207" xr:uid="{00000000-0005-0000-0000-00002E4D0000}"/>
    <cellStyle name="Input Cell 4 4 2 45 4" xfId="24208" xr:uid="{00000000-0005-0000-0000-00002F4D0000}"/>
    <cellStyle name="Input Cell 4 4 2 46" xfId="24209" xr:uid="{00000000-0005-0000-0000-0000304D0000}"/>
    <cellStyle name="Input Cell 4 4 2 46 2" xfId="24210" xr:uid="{00000000-0005-0000-0000-0000314D0000}"/>
    <cellStyle name="Input Cell 4 4 2 46 3" xfId="24211" xr:uid="{00000000-0005-0000-0000-0000324D0000}"/>
    <cellStyle name="Input Cell 4 4 2 46 4" xfId="24212" xr:uid="{00000000-0005-0000-0000-0000334D0000}"/>
    <cellStyle name="Input Cell 4 4 2 47" xfId="24213" xr:uid="{00000000-0005-0000-0000-0000344D0000}"/>
    <cellStyle name="Input Cell 4 4 2 48" xfId="24214" xr:uid="{00000000-0005-0000-0000-0000354D0000}"/>
    <cellStyle name="Input Cell 4 4 2 5" xfId="2825" xr:uid="{00000000-0005-0000-0000-0000364D0000}"/>
    <cellStyle name="Input Cell 4 4 2 5 2" xfId="24215" xr:uid="{00000000-0005-0000-0000-0000374D0000}"/>
    <cellStyle name="Input Cell 4 4 2 5 2 2" xfId="24216" xr:uid="{00000000-0005-0000-0000-0000384D0000}"/>
    <cellStyle name="Input Cell 4 4 2 5 2 3" xfId="24217" xr:uid="{00000000-0005-0000-0000-0000394D0000}"/>
    <cellStyle name="Input Cell 4 4 2 5 2 4" xfId="24218" xr:uid="{00000000-0005-0000-0000-00003A4D0000}"/>
    <cellStyle name="Input Cell 4 4 2 5 3" xfId="24219" xr:uid="{00000000-0005-0000-0000-00003B4D0000}"/>
    <cellStyle name="Input Cell 4 4 2 5 4" xfId="24220" xr:uid="{00000000-0005-0000-0000-00003C4D0000}"/>
    <cellStyle name="Input Cell 4 4 2 5 5" xfId="24221" xr:uid="{00000000-0005-0000-0000-00003D4D0000}"/>
    <cellStyle name="Input Cell 4 4 2 6" xfId="2826" xr:uid="{00000000-0005-0000-0000-00003E4D0000}"/>
    <cellStyle name="Input Cell 4 4 2 6 2" xfId="24222" xr:uid="{00000000-0005-0000-0000-00003F4D0000}"/>
    <cellStyle name="Input Cell 4 4 2 6 2 2" xfId="24223" xr:uid="{00000000-0005-0000-0000-0000404D0000}"/>
    <cellStyle name="Input Cell 4 4 2 6 2 3" xfId="24224" xr:uid="{00000000-0005-0000-0000-0000414D0000}"/>
    <cellStyle name="Input Cell 4 4 2 6 2 4" xfId="24225" xr:uid="{00000000-0005-0000-0000-0000424D0000}"/>
    <cellStyle name="Input Cell 4 4 2 6 3" xfId="24226" xr:uid="{00000000-0005-0000-0000-0000434D0000}"/>
    <cellStyle name="Input Cell 4 4 2 6 4" xfId="24227" xr:uid="{00000000-0005-0000-0000-0000444D0000}"/>
    <cellStyle name="Input Cell 4 4 2 6 5" xfId="24228" xr:uid="{00000000-0005-0000-0000-0000454D0000}"/>
    <cellStyle name="Input Cell 4 4 2 7" xfId="2827" xr:uid="{00000000-0005-0000-0000-0000464D0000}"/>
    <cellStyle name="Input Cell 4 4 2 7 2" xfId="24229" xr:uid="{00000000-0005-0000-0000-0000474D0000}"/>
    <cellStyle name="Input Cell 4 4 2 7 2 2" xfId="24230" xr:uid="{00000000-0005-0000-0000-0000484D0000}"/>
    <cellStyle name="Input Cell 4 4 2 7 2 3" xfId="24231" xr:uid="{00000000-0005-0000-0000-0000494D0000}"/>
    <cellStyle name="Input Cell 4 4 2 7 2 4" xfId="24232" xr:uid="{00000000-0005-0000-0000-00004A4D0000}"/>
    <cellStyle name="Input Cell 4 4 2 7 3" xfId="24233" xr:uid="{00000000-0005-0000-0000-00004B4D0000}"/>
    <cellStyle name="Input Cell 4 4 2 7 4" xfId="24234" xr:uid="{00000000-0005-0000-0000-00004C4D0000}"/>
    <cellStyle name="Input Cell 4 4 2 7 5" xfId="24235" xr:uid="{00000000-0005-0000-0000-00004D4D0000}"/>
    <cellStyle name="Input Cell 4 4 2 8" xfId="2828" xr:uid="{00000000-0005-0000-0000-00004E4D0000}"/>
    <cellStyle name="Input Cell 4 4 2 8 2" xfId="24236" xr:uid="{00000000-0005-0000-0000-00004F4D0000}"/>
    <cellStyle name="Input Cell 4 4 2 8 2 2" xfId="24237" xr:uid="{00000000-0005-0000-0000-0000504D0000}"/>
    <cellStyle name="Input Cell 4 4 2 8 2 3" xfId="24238" xr:uid="{00000000-0005-0000-0000-0000514D0000}"/>
    <cellStyle name="Input Cell 4 4 2 8 2 4" xfId="24239" xr:uid="{00000000-0005-0000-0000-0000524D0000}"/>
    <cellStyle name="Input Cell 4 4 2 8 3" xfId="24240" xr:uid="{00000000-0005-0000-0000-0000534D0000}"/>
    <cellStyle name="Input Cell 4 4 2 8 4" xfId="24241" xr:uid="{00000000-0005-0000-0000-0000544D0000}"/>
    <cellStyle name="Input Cell 4 4 2 8 5" xfId="24242" xr:uid="{00000000-0005-0000-0000-0000554D0000}"/>
    <cellStyle name="Input Cell 4 4 2 9" xfId="2829" xr:uid="{00000000-0005-0000-0000-0000564D0000}"/>
    <cellStyle name="Input Cell 4 4 2 9 2" xfId="24243" xr:uid="{00000000-0005-0000-0000-0000574D0000}"/>
    <cellStyle name="Input Cell 4 4 2 9 2 2" xfId="24244" xr:uid="{00000000-0005-0000-0000-0000584D0000}"/>
    <cellStyle name="Input Cell 4 4 2 9 2 3" xfId="24245" xr:uid="{00000000-0005-0000-0000-0000594D0000}"/>
    <cellStyle name="Input Cell 4 4 2 9 2 4" xfId="24246" xr:uid="{00000000-0005-0000-0000-00005A4D0000}"/>
    <cellStyle name="Input Cell 4 4 2 9 3" xfId="24247" xr:uid="{00000000-0005-0000-0000-00005B4D0000}"/>
    <cellStyle name="Input Cell 4 4 2 9 4" xfId="24248" xr:uid="{00000000-0005-0000-0000-00005C4D0000}"/>
    <cellStyle name="Input Cell 4 4 2 9 5" xfId="24249" xr:uid="{00000000-0005-0000-0000-00005D4D0000}"/>
    <cellStyle name="Input Cell 4 4 20" xfId="2830" xr:uid="{00000000-0005-0000-0000-00005E4D0000}"/>
    <cellStyle name="Input Cell 4 4 20 2" xfId="24250" xr:uid="{00000000-0005-0000-0000-00005F4D0000}"/>
    <cellStyle name="Input Cell 4 4 20 2 2" xfId="24251" xr:uid="{00000000-0005-0000-0000-0000604D0000}"/>
    <cellStyle name="Input Cell 4 4 20 2 3" xfId="24252" xr:uid="{00000000-0005-0000-0000-0000614D0000}"/>
    <cellStyle name="Input Cell 4 4 20 2 4" xfId="24253" xr:uid="{00000000-0005-0000-0000-0000624D0000}"/>
    <cellStyle name="Input Cell 4 4 20 3" xfId="24254" xr:uid="{00000000-0005-0000-0000-0000634D0000}"/>
    <cellStyle name="Input Cell 4 4 20 4" xfId="24255" xr:uid="{00000000-0005-0000-0000-0000644D0000}"/>
    <cellStyle name="Input Cell 4 4 20 5" xfId="24256" xr:uid="{00000000-0005-0000-0000-0000654D0000}"/>
    <cellStyle name="Input Cell 4 4 21" xfId="2831" xr:uid="{00000000-0005-0000-0000-0000664D0000}"/>
    <cellStyle name="Input Cell 4 4 21 2" xfId="24257" xr:uid="{00000000-0005-0000-0000-0000674D0000}"/>
    <cellStyle name="Input Cell 4 4 21 2 2" xfId="24258" xr:uid="{00000000-0005-0000-0000-0000684D0000}"/>
    <cellStyle name="Input Cell 4 4 21 2 3" xfId="24259" xr:uid="{00000000-0005-0000-0000-0000694D0000}"/>
    <cellStyle name="Input Cell 4 4 21 2 4" xfId="24260" xr:uid="{00000000-0005-0000-0000-00006A4D0000}"/>
    <cellStyle name="Input Cell 4 4 21 3" xfId="24261" xr:uid="{00000000-0005-0000-0000-00006B4D0000}"/>
    <cellStyle name="Input Cell 4 4 21 4" xfId="24262" xr:uid="{00000000-0005-0000-0000-00006C4D0000}"/>
    <cellStyle name="Input Cell 4 4 21 5" xfId="24263" xr:uid="{00000000-0005-0000-0000-00006D4D0000}"/>
    <cellStyle name="Input Cell 4 4 22" xfId="2832" xr:uid="{00000000-0005-0000-0000-00006E4D0000}"/>
    <cellStyle name="Input Cell 4 4 22 2" xfId="24264" xr:uid="{00000000-0005-0000-0000-00006F4D0000}"/>
    <cellStyle name="Input Cell 4 4 22 2 2" xfId="24265" xr:uid="{00000000-0005-0000-0000-0000704D0000}"/>
    <cellStyle name="Input Cell 4 4 22 2 3" xfId="24266" xr:uid="{00000000-0005-0000-0000-0000714D0000}"/>
    <cellStyle name="Input Cell 4 4 22 2 4" xfId="24267" xr:uid="{00000000-0005-0000-0000-0000724D0000}"/>
    <cellStyle name="Input Cell 4 4 22 3" xfId="24268" xr:uid="{00000000-0005-0000-0000-0000734D0000}"/>
    <cellStyle name="Input Cell 4 4 22 4" xfId="24269" xr:uid="{00000000-0005-0000-0000-0000744D0000}"/>
    <cellStyle name="Input Cell 4 4 22 5" xfId="24270" xr:uid="{00000000-0005-0000-0000-0000754D0000}"/>
    <cellStyle name="Input Cell 4 4 23" xfId="2833" xr:uid="{00000000-0005-0000-0000-0000764D0000}"/>
    <cellStyle name="Input Cell 4 4 23 2" xfId="24271" xr:uid="{00000000-0005-0000-0000-0000774D0000}"/>
    <cellStyle name="Input Cell 4 4 23 2 2" xfId="24272" xr:uid="{00000000-0005-0000-0000-0000784D0000}"/>
    <cellStyle name="Input Cell 4 4 23 2 3" xfId="24273" xr:uid="{00000000-0005-0000-0000-0000794D0000}"/>
    <cellStyle name="Input Cell 4 4 23 2 4" xfId="24274" xr:uid="{00000000-0005-0000-0000-00007A4D0000}"/>
    <cellStyle name="Input Cell 4 4 23 3" xfId="24275" xr:uid="{00000000-0005-0000-0000-00007B4D0000}"/>
    <cellStyle name="Input Cell 4 4 23 4" xfId="24276" xr:uid="{00000000-0005-0000-0000-00007C4D0000}"/>
    <cellStyle name="Input Cell 4 4 23 5" xfId="24277" xr:uid="{00000000-0005-0000-0000-00007D4D0000}"/>
    <cellStyle name="Input Cell 4 4 24" xfId="2834" xr:uid="{00000000-0005-0000-0000-00007E4D0000}"/>
    <cellStyle name="Input Cell 4 4 24 2" xfId="24278" xr:uid="{00000000-0005-0000-0000-00007F4D0000}"/>
    <cellStyle name="Input Cell 4 4 24 2 2" xfId="24279" xr:uid="{00000000-0005-0000-0000-0000804D0000}"/>
    <cellStyle name="Input Cell 4 4 24 2 3" xfId="24280" xr:uid="{00000000-0005-0000-0000-0000814D0000}"/>
    <cellStyle name="Input Cell 4 4 24 2 4" xfId="24281" xr:uid="{00000000-0005-0000-0000-0000824D0000}"/>
    <cellStyle name="Input Cell 4 4 24 3" xfId="24282" xr:uid="{00000000-0005-0000-0000-0000834D0000}"/>
    <cellStyle name="Input Cell 4 4 24 4" xfId="24283" xr:uid="{00000000-0005-0000-0000-0000844D0000}"/>
    <cellStyle name="Input Cell 4 4 24 5" xfId="24284" xr:uid="{00000000-0005-0000-0000-0000854D0000}"/>
    <cellStyle name="Input Cell 4 4 25" xfId="2835" xr:uid="{00000000-0005-0000-0000-0000864D0000}"/>
    <cellStyle name="Input Cell 4 4 25 2" xfId="24285" xr:uid="{00000000-0005-0000-0000-0000874D0000}"/>
    <cellStyle name="Input Cell 4 4 25 2 2" xfId="24286" xr:uid="{00000000-0005-0000-0000-0000884D0000}"/>
    <cellStyle name="Input Cell 4 4 25 2 3" xfId="24287" xr:uid="{00000000-0005-0000-0000-0000894D0000}"/>
    <cellStyle name="Input Cell 4 4 25 2 4" xfId="24288" xr:uid="{00000000-0005-0000-0000-00008A4D0000}"/>
    <cellStyle name="Input Cell 4 4 25 3" xfId="24289" xr:uid="{00000000-0005-0000-0000-00008B4D0000}"/>
    <cellStyle name="Input Cell 4 4 25 4" xfId="24290" xr:uid="{00000000-0005-0000-0000-00008C4D0000}"/>
    <cellStyle name="Input Cell 4 4 25 5" xfId="24291" xr:uid="{00000000-0005-0000-0000-00008D4D0000}"/>
    <cellStyle name="Input Cell 4 4 26" xfId="2836" xr:uid="{00000000-0005-0000-0000-00008E4D0000}"/>
    <cellStyle name="Input Cell 4 4 26 2" xfId="24292" xr:uid="{00000000-0005-0000-0000-00008F4D0000}"/>
    <cellStyle name="Input Cell 4 4 26 2 2" xfId="24293" xr:uid="{00000000-0005-0000-0000-0000904D0000}"/>
    <cellStyle name="Input Cell 4 4 26 2 3" xfId="24294" xr:uid="{00000000-0005-0000-0000-0000914D0000}"/>
    <cellStyle name="Input Cell 4 4 26 2 4" xfId="24295" xr:uid="{00000000-0005-0000-0000-0000924D0000}"/>
    <cellStyle name="Input Cell 4 4 26 3" xfId="24296" xr:uid="{00000000-0005-0000-0000-0000934D0000}"/>
    <cellStyle name="Input Cell 4 4 26 4" xfId="24297" xr:uid="{00000000-0005-0000-0000-0000944D0000}"/>
    <cellStyle name="Input Cell 4 4 26 5" xfId="24298" xr:uid="{00000000-0005-0000-0000-0000954D0000}"/>
    <cellStyle name="Input Cell 4 4 27" xfId="2837" xr:uid="{00000000-0005-0000-0000-0000964D0000}"/>
    <cellStyle name="Input Cell 4 4 27 2" xfId="24299" xr:uid="{00000000-0005-0000-0000-0000974D0000}"/>
    <cellStyle name="Input Cell 4 4 27 2 2" xfId="24300" xr:uid="{00000000-0005-0000-0000-0000984D0000}"/>
    <cellStyle name="Input Cell 4 4 27 2 3" xfId="24301" xr:uid="{00000000-0005-0000-0000-0000994D0000}"/>
    <cellStyle name="Input Cell 4 4 27 2 4" xfId="24302" xr:uid="{00000000-0005-0000-0000-00009A4D0000}"/>
    <cellStyle name="Input Cell 4 4 27 3" xfId="24303" xr:uid="{00000000-0005-0000-0000-00009B4D0000}"/>
    <cellStyle name="Input Cell 4 4 27 4" xfId="24304" xr:uid="{00000000-0005-0000-0000-00009C4D0000}"/>
    <cellStyle name="Input Cell 4 4 27 5" xfId="24305" xr:uid="{00000000-0005-0000-0000-00009D4D0000}"/>
    <cellStyle name="Input Cell 4 4 28" xfId="2838" xr:uid="{00000000-0005-0000-0000-00009E4D0000}"/>
    <cellStyle name="Input Cell 4 4 28 2" xfId="24306" xr:uid="{00000000-0005-0000-0000-00009F4D0000}"/>
    <cellStyle name="Input Cell 4 4 28 2 2" xfId="24307" xr:uid="{00000000-0005-0000-0000-0000A04D0000}"/>
    <cellStyle name="Input Cell 4 4 28 2 3" xfId="24308" xr:uid="{00000000-0005-0000-0000-0000A14D0000}"/>
    <cellStyle name="Input Cell 4 4 28 2 4" xfId="24309" xr:uid="{00000000-0005-0000-0000-0000A24D0000}"/>
    <cellStyle name="Input Cell 4 4 28 3" xfId="24310" xr:uid="{00000000-0005-0000-0000-0000A34D0000}"/>
    <cellStyle name="Input Cell 4 4 28 4" xfId="24311" xr:uid="{00000000-0005-0000-0000-0000A44D0000}"/>
    <cellStyle name="Input Cell 4 4 28 5" xfId="24312" xr:uid="{00000000-0005-0000-0000-0000A54D0000}"/>
    <cellStyle name="Input Cell 4 4 29" xfId="2839" xr:uid="{00000000-0005-0000-0000-0000A64D0000}"/>
    <cellStyle name="Input Cell 4 4 29 2" xfId="24313" xr:uid="{00000000-0005-0000-0000-0000A74D0000}"/>
    <cellStyle name="Input Cell 4 4 29 2 2" xfId="24314" xr:uid="{00000000-0005-0000-0000-0000A84D0000}"/>
    <cellStyle name="Input Cell 4 4 29 2 3" xfId="24315" xr:uid="{00000000-0005-0000-0000-0000A94D0000}"/>
    <cellStyle name="Input Cell 4 4 29 2 4" xfId="24316" xr:uid="{00000000-0005-0000-0000-0000AA4D0000}"/>
    <cellStyle name="Input Cell 4 4 29 3" xfId="24317" xr:uid="{00000000-0005-0000-0000-0000AB4D0000}"/>
    <cellStyle name="Input Cell 4 4 29 4" xfId="24318" xr:uid="{00000000-0005-0000-0000-0000AC4D0000}"/>
    <cellStyle name="Input Cell 4 4 29 5" xfId="24319" xr:uid="{00000000-0005-0000-0000-0000AD4D0000}"/>
    <cellStyle name="Input Cell 4 4 3" xfId="2840" xr:uid="{00000000-0005-0000-0000-0000AE4D0000}"/>
    <cellStyle name="Input Cell 4 4 3 2" xfId="24320" xr:uid="{00000000-0005-0000-0000-0000AF4D0000}"/>
    <cellStyle name="Input Cell 4 4 3 2 2" xfId="24321" xr:uid="{00000000-0005-0000-0000-0000B04D0000}"/>
    <cellStyle name="Input Cell 4 4 3 2 3" xfId="24322" xr:uid="{00000000-0005-0000-0000-0000B14D0000}"/>
    <cellStyle name="Input Cell 4 4 3 2 4" xfId="24323" xr:uid="{00000000-0005-0000-0000-0000B24D0000}"/>
    <cellStyle name="Input Cell 4 4 3 3" xfId="24324" xr:uid="{00000000-0005-0000-0000-0000B34D0000}"/>
    <cellStyle name="Input Cell 4 4 3 4" xfId="24325" xr:uid="{00000000-0005-0000-0000-0000B44D0000}"/>
    <cellStyle name="Input Cell 4 4 3 5" xfId="24326" xr:uid="{00000000-0005-0000-0000-0000B54D0000}"/>
    <cellStyle name="Input Cell 4 4 30" xfId="2841" xr:uid="{00000000-0005-0000-0000-0000B64D0000}"/>
    <cellStyle name="Input Cell 4 4 30 2" xfId="24327" xr:uid="{00000000-0005-0000-0000-0000B74D0000}"/>
    <cellStyle name="Input Cell 4 4 30 2 2" xfId="24328" xr:uid="{00000000-0005-0000-0000-0000B84D0000}"/>
    <cellStyle name="Input Cell 4 4 30 2 3" xfId="24329" xr:uid="{00000000-0005-0000-0000-0000B94D0000}"/>
    <cellStyle name="Input Cell 4 4 30 2 4" xfId="24330" xr:uid="{00000000-0005-0000-0000-0000BA4D0000}"/>
    <cellStyle name="Input Cell 4 4 30 3" xfId="24331" xr:uid="{00000000-0005-0000-0000-0000BB4D0000}"/>
    <cellStyle name="Input Cell 4 4 30 4" xfId="24332" xr:uid="{00000000-0005-0000-0000-0000BC4D0000}"/>
    <cellStyle name="Input Cell 4 4 30 5" xfId="24333" xr:uid="{00000000-0005-0000-0000-0000BD4D0000}"/>
    <cellStyle name="Input Cell 4 4 31" xfId="2842" xr:uid="{00000000-0005-0000-0000-0000BE4D0000}"/>
    <cellStyle name="Input Cell 4 4 31 2" xfId="24334" xr:uid="{00000000-0005-0000-0000-0000BF4D0000}"/>
    <cellStyle name="Input Cell 4 4 31 2 2" xfId="24335" xr:uid="{00000000-0005-0000-0000-0000C04D0000}"/>
    <cellStyle name="Input Cell 4 4 31 2 3" xfId="24336" xr:uid="{00000000-0005-0000-0000-0000C14D0000}"/>
    <cellStyle name="Input Cell 4 4 31 2 4" xfId="24337" xr:uid="{00000000-0005-0000-0000-0000C24D0000}"/>
    <cellStyle name="Input Cell 4 4 31 3" xfId="24338" xr:uid="{00000000-0005-0000-0000-0000C34D0000}"/>
    <cellStyle name="Input Cell 4 4 31 4" xfId="24339" xr:uid="{00000000-0005-0000-0000-0000C44D0000}"/>
    <cellStyle name="Input Cell 4 4 31 5" xfId="24340" xr:uid="{00000000-0005-0000-0000-0000C54D0000}"/>
    <cellStyle name="Input Cell 4 4 32" xfId="2843" xr:uid="{00000000-0005-0000-0000-0000C64D0000}"/>
    <cellStyle name="Input Cell 4 4 32 2" xfId="24341" xr:uid="{00000000-0005-0000-0000-0000C74D0000}"/>
    <cellStyle name="Input Cell 4 4 32 2 2" xfId="24342" xr:uid="{00000000-0005-0000-0000-0000C84D0000}"/>
    <cellStyle name="Input Cell 4 4 32 2 3" xfId="24343" xr:uid="{00000000-0005-0000-0000-0000C94D0000}"/>
    <cellStyle name="Input Cell 4 4 32 2 4" xfId="24344" xr:uid="{00000000-0005-0000-0000-0000CA4D0000}"/>
    <cellStyle name="Input Cell 4 4 32 3" xfId="24345" xr:uid="{00000000-0005-0000-0000-0000CB4D0000}"/>
    <cellStyle name="Input Cell 4 4 32 4" xfId="24346" xr:uid="{00000000-0005-0000-0000-0000CC4D0000}"/>
    <cellStyle name="Input Cell 4 4 32 5" xfId="24347" xr:uid="{00000000-0005-0000-0000-0000CD4D0000}"/>
    <cellStyle name="Input Cell 4 4 33" xfId="2844" xr:uid="{00000000-0005-0000-0000-0000CE4D0000}"/>
    <cellStyle name="Input Cell 4 4 33 2" xfId="24348" xr:uid="{00000000-0005-0000-0000-0000CF4D0000}"/>
    <cellStyle name="Input Cell 4 4 33 2 2" xfId="24349" xr:uid="{00000000-0005-0000-0000-0000D04D0000}"/>
    <cellStyle name="Input Cell 4 4 33 2 3" xfId="24350" xr:uid="{00000000-0005-0000-0000-0000D14D0000}"/>
    <cellStyle name="Input Cell 4 4 33 2 4" xfId="24351" xr:uid="{00000000-0005-0000-0000-0000D24D0000}"/>
    <cellStyle name="Input Cell 4 4 33 3" xfId="24352" xr:uid="{00000000-0005-0000-0000-0000D34D0000}"/>
    <cellStyle name="Input Cell 4 4 33 4" xfId="24353" xr:uid="{00000000-0005-0000-0000-0000D44D0000}"/>
    <cellStyle name="Input Cell 4 4 33 5" xfId="24354" xr:uid="{00000000-0005-0000-0000-0000D54D0000}"/>
    <cellStyle name="Input Cell 4 4 34" xfId="2845" xr:uid="{00000000-0005-0000-0000-0000D64D0000}"/>
    <cellStyle name="Input Cell 4 4 34 2" xfId="24355" xr:uid="{00000000-0005-0000-0000-0000D74D0000}"/>
    <cellStyle name="Input Cell 4 4 34 2 2" xfId="24356" xr:uid="{00000000-0005-0000-0000-0000D84D0000}"/>
    <cellStyle name="Input Cell 4 4 34 2 3" xfId="24357" xr:uid="{00000000-0005-0000-0000-0000D94D0000}"/>
    <cellStyle name="Input Cell 4 4 34 2 4" xfId="24358" xr:uid="{00000000-0005-0000-0000-0000DA4D0000}"/>
    <cellStyle name="Input Cell 4 4 34 3" xfId="24359" xr:uid="{00000000-0005-0000-0000-0000DB4D0000}"/>
    <cellStyle name="Input Cell 4 4 34 4" xfId="24360" xr:uid="{00000000-0005-0000-0000-0000DC4D0000}"/>
    <cellStyle name="Input Cell 4 4 34 5" xfId="24361" xr:uid="{00000000-0005-0000-0000-0000DD4D0000}"/>
    <cellStyle name="Input Cell 4 4 35" xfId="2846" xr:uid="{00000000-0005-0000-0000-0000DE4D0000}"/>
    <cellStyle name="Input Cell 4 4 35 2" xfId="24362" xr:uid="{00000000-0005-0000-0000-0000DF4D0000}"/>
    <cellStyle name="Input Cell 4 4 35 2 2" xfId="24363" xr:uid="{00000000-0005-0000-0000-0000E04D0000}"/>
    <cellStyle name="Input Cell 4 4 35 2 3" xfId="24364" xr:uid="{00000000-0005-0000-0000-0000E14D0000}"/>
    <cellStyle name="Input Cell 4 4 35 2 4" xfId="24365" xr:uid="{00000000-0005-0000-0000-0000E24D0000}"/>
    <cellStyle name="Input Cell 4 4 35 3" xfId="24366" xr:uid="{00000000-0005-0000-0000-0000E34D0000}"/>
    <cellStyle name="Input Cell 4 4 35 4" xfId="24367" xr:uid="{00000000-0005-0000-0000-0000E44D0000}"/>
    <cellStyle name="Input Cell 4 4 35 5" xfId="24368" xr:uid="{00000000-0005-0000-0000-0000E54D0000}"/>
    <cellStyle name="Input Cell 4 4 36" xfId="2847" xr:uid="{00000000-0005-0000-0000-0000E64D0000}"/>
    <cellStyle name="Input Cell 4 4 36 2" xfId="24369" xr:uid="{00000000-0005-0000-0000-0000E74D0000}"/>
    <cellStyle name="Input Cell 4 4 36 2 2" xfId="24370" xr:uid="{00000000-0005-0000-0000-0000E84D0000}"/>
    <cellStyle name="Input Cell 4 4 36 2 3" xfId="24371" xr:uid="{00000000-0005-0000-0000-0000E94D0000}"/>
    <cellStyle name="Input Cell 4 4 36 2 4" xfId="24372" xr:uid="{00000000-0005-0000-0000-0000EA4D0000}"/>
    <cellStyle name="Input Cell 4 4 36 3" xfId="24373" xr:uid="{00000000-0005-0000-0000-0000EB4D0000}"/>
    <cellStyle name="Input Cell 4 4 36 4" xfId="24374" xr:uid="{00000000-0005-0000-0000-0000EC4D0000}"/>
    <cellStyle name="Input Cell 4 4 36 5" xfId="24375" xr:uid="{00000000-0005-0000-0000-0000ED4D0000}"/>
    <cellStyle name="Input Cell 4 4 37" xfId="2848" xr:uid="{00000000-0005-0000-0000-0000EE4D0000}"/>
    <cellStyle name="Input Cell 4 4 37 2" xfId="24376" xr:uid="{00000000-0005-0000-0000-0000EF4D0000}"/>
    <cellStyle name="Input Cell 4 4 37 2 2" xfId="24377" xr:uid="{00000000-0005-0000-0000-0000F04D0000}"/>
    <cellStyle name="Input Cell 4 4 37 2 3" xfId="24378" xr:uid="{00000000-0005-0000-0000-0000F14D0000}"/>
    <cellStyle name="Input Cell 4 4 37 2 4" xfId="24379" xr:uid="{00000000-0005-0000-0000-0000F24D0000}"/>
    <cellStyle name="Input Cell 4 4 37 3" xfId="24380" xr:uid="{00000000-0005-0000-0000-0000F34D0000}"/>
    <cellStyle name="Input Cell 4 4 37 4" xfId="24381" xr:uid="{00000000-0005-0000-0000-0000F44D0000}"/>
    <cellStyle name="Input Cell 4 4 37 5" xfId="24382" xr:uid="{00000000-0005-0000-0000-0000F54D0000}"/>
    <cellStyle name="Input Cell 4 4 38" xfId="2849" xr:uid="{00000000-0005-0000-0000-0000F64D0000}"/>
    <cellStyle name="Input Cell 4 4 38 2" xfId="24383" xr:uid="{00000000-0005-0000-0000-0000F74D0000}"/>
    <cellStyle name="Input Cell 4 4 38 2 2" xfId="24384" xr:uid="{00000000-0005-0000-0000-0000F84D0000}"/>
    <cellStyle name="Input Cell 4 4 38 2 3" xfId="24385" xr:uid="{00000000-0005-0000-0000-0000F94D0000}"/>
    <cellStyle name="Input Cell 4 4 38 2 4" xfId="24386" xr:uid="{00000000-0005-0000-0000-0000FA4D0000}"/>
    <cellStyle name="Input Cell 4 4 38 3" xfId="24387" xr:uid="{00000000-0005-0000-0000-0000FB4D0000}"/>
    <cellStyle name="Input Cell 4 4 38 4" xfId="24388" xr:uid="{00000000-0005-0000-0000-0000FC4D0000}"/>
    <cellStyle name="Input Cell 4 4 38 5" xfId="24389" xr:uid="{00000000-0005-0000-0000-0000FD4D0000}"/>
    <cellStyle name="Input Cell 4 4 39" xfId="2850" xr:uid="{00000000-0005-0000-0000-0000FE4D0000}"/>
    <cellStyle name="Input Cell 4 4 39 2" xfId="24390" xr:uid="{00000000-0005-0000-0000-0000FF4D0000}"/>
    <cellStyle name="Input Cell 4 4 39 2 2" xfId="24391" xr:uid="{00000000-0005-0000-0000-0000004E0000}"/>
    <cellStyle name="Input Cell 4 4 39 2 3" xfId="24392" xr:uid="{00000000-0005-0000-0000-0000014E0000}"/>
    <cellStyle name="Input Cell 4 4 39 2 4" xfId="24393" xr:uid="{00000000-0005-0000-0000-0000024E0000}"/>
    <cellStyle name="Input Cell 4 4 39 3" xfId="24394" xr:uid="{00000000-0005-0000-0000-0000034E0000}"/>
    <cellStyle name="Input Cell 4 4 39 4" xfId="24395" xr:uid="{00000000-0005-0000-0000-0000044E0000}"/>
    <cellStyle name="Input Cell 4 4 39 5" xfId="24396" xr:uid="{00000000-0005-0000-0000-0000054E0000}"/>
    <cellStyle name="Input Cell 4 4 4" xfId="2851" xr:uid="{00000000-0005-0000-0000-0000064E0000}"/>
    <cellStyle name="Input Cell 4 4 4 2" xfId="24397" xr:uid="{00000000-0005-0000-0000-0000074E0000}"/>
    <cellStyle name="Input Cell 4 4 4 2 2" xfId="24398" xr:uid="{00000000-0005-0000-0000-0000084E0000}"/>
    <cellStyle name="Input Cell 4 4 4 2 3" xfId="24399" xr:uid="{00000000-0005-0000-0000-0000094E0000}"/>
    <cellStyle name="Input Cell 4 4 4 2 4" xfId="24400" xr:uid="{00000000-0005-0000-0000-00000A4E0000}"/>
    <cellStyle name="Input Cell 4 4 4 3" xfId="24401" xr:uid="{00000000-0005-0000-0000-00000B4E0000}"/>
    <cellStyle name="Input Cell 4 4 4 4" xfId="24402" xr:uid="{00000000-0005-0000-0000-00000C4E0000}"/>
    <cellStyle name="Input Cell 4 4 4 5" xfId="24403" xr:uid="{00000000-0005-0000-0000-00000D4E0000}"/>
    <cellStyle name="Input Cell 4 4 40" xfId="2852" xr:uid="{00000000-0005-0000-0000-00000E4E0000}"/>
    <cellStyle name="Input Cell 4 4 40 2" xfId="24404" xr:uid="{00000000-0005-0000-0000-00000F4E0000}"/>
    <cellStyle name="Input Cell 4 4 40 2 2" xfId="24405" xr:uid="{00000000-0005-0000-0000-0000104E0000}"/>
    <cellStyle name="Input Cell 4 4 40 2 3" xfId="24406" xr:uid="{00000000-0005-0000-0000-0000114E0000}"/>
    <cellStyle name="Input Cell 4 4 40 2 4" xfId="24407" xr:uid="{00000000-0005-0000-0000-0000124E0000}"/>
    <cellStyle name="Input Cell 4 4 40 3" xfId="24408" xr:uid="{00000000-0005-0000-0000-0000134E0000}"/>
    <cellStyle name="Input Cell 4 4 40 4" xfId="24409" xr:uid="{00000000-0005-0000-0000-0000144E0000}"/>
    <cellStyle name="Input Cell 4 4 40 5" xfId="24410" xr:uid="{00000000-0005-0000-0000-0000154E0000}"/>
    <cellStyle name="Input Cell 4 4 41" xfId="2853" xr:uid="{00000000-0005-0000-0000-0000164E0000}"/>
    <cellStyle name="Input Cell 4 4 41 2" xfId="24411" xr:uid="{00000000-0005-0000-0000-0000174E0000}"/>
    <cellStyle name="Input Cell 4 4 41 2 2" xfId="24412" xr:uid="{00000000-0005-0000-0000-0000184E0000}"/>
    <cellStyle name="Input Cell 4 4 41 2 3" xfId="24413" xr:uid="{00000000-0005-0000-0000-0000194E0000}"/>
    <cellStyle name="Input Cell 4 4 41 2 4" xfId="24414" xr:uid="{00000000-0005-0000-0000-00001A4E0000}"/>
    <cellStyle name="Input Cell 4 4 41 3" xfId="24415" xr:uid="{00000000-0005-0000-0000-00001B4E0000}"/>
    <cellStyle name="Input Cell 4 4 41 4" xfId="24416" xr:uid="{00000000-0005-0000-0000-00001C4E0000}"/>
    <cellStyle name="Input Cell 4 4 41 5" xfId="24417" xr:uid="{00000000-0005-0000-0000-00001D4E0000}"/>
    <cellStyle name="Input Cell 4 4 42" xfId="2854" xr:uid="{00000000-0005-0000-0000-00001E4E0000}"/>
    <cellStyle name="Input Cell 4 4 42 2" xfId="24418" xr:uid="{00000000-0005-0000-0000-00001F4E0000}"/>
    <cellStyle name="Input Cell 4 4 42 2 2" xfId="24419" xr:uid="{00000000-0005-0000-0000-0000204E0000}"/>
    <cellStyle name="Input Cell 4 4 42 2 3" xfId="24420" xr:uid="{00000000-0005-0000-0000-0000214E0000}"/>
    <cellStyle name="Input Cell 4 4 42 2 4" xfId="24421" xr:uid="{00000000-0005-0000-0000-0000224E0000}"/>
    <cellStyle name="Input Cell 4 4 42 3" xfId="24422" xr:uid="{00000000-0005-0000-0000-0000234E0000}"/>
    <cellStyle name="Input Cell 4 4 42 4" xfId="24423" xr:uid="{00000000-0005-0000-0000-0000244E0000}"/>
    <cellStyle name="Input Cell 4 4 42 5" xfId="24424" xr:uid="{00000000-0005-0000-0000-0000254E0000}"/>
    <cellStyle name="Input Cell 4 4 43" xfId="2855" xr:uid="{00000000-0005-0000-0000-0000264E0000}"/>
    <cellStyle name="Input Cell 4 4 43 2" xfId="24425" xr:uid="{00000000-0005-0000-0000-0000274E0000}"/>
    <cellStyle name="Input Cell 4 4 43 2 2" xfId="24426" xr:uid="{00000000-0005-0000-0000-0000284E0000}"/>
    <cellStyle name="Input Cell 4 4 43 2 3" xfId="24427" xr:uid="{00000000-0005-0000-0000-0000294E0000}"/>
    <cellStyle name="Input Cell 4 4 43 2 4" xfId="24428" xr:uid="{00000000-0005-0000-0000-00002A4E0000}"/>
    <cellStyle name="Input Cell 4 4 43 3" xfId="24429" xr:uid="{00000000-0005-0000-0000-00002B4E0000}"/>
    <cellStyle name="Input Cell 4 4 43 4" xfId="24430" xr:uid="{00000000-0005-0000-0000-00002C4E0000}"/>
    <cellStyle name="Input Cell 4 4 43 5" xfId="24431" xr:uid="{00000000-0005-0000-0000-00002D4E0000}"/>
    <cellStyle name="Input Cell 4 4 44" xfId="2856" xr:uid="{00000000-0005-0000-0000-00002E4E0000}"/>
    <cellStyle name="Input Cell 4 4 44 2" xfId="24432" xr:uid="{00000000-0005-0000-0000-00002F4E0000}"/>
    <cellStyle name="Input Cell 4 4 44 2 2" xfId="24433" xr:uid="{00000000-0005-0000-0000-0000304E0000}"/>
    <cellStyle name="Input Cell 4 4 44 2 3" xfId="24434" xr:uid="{00000000-0005-0000-0000-0000314E0000}"/>
    <cellStyle name="Input Cell 4 4 44 2 4" xfId="24435" xr:uid="{00000000-0005-0000-0000-0000324E0000}"/>
    <cellStyle name="Input Cell 4 4 44 3" xfId="24436" xr:uid="{00000000-0005-0000-0000-0000334E0000}"/>
    <cellStyle name="Input Cell 4 4 44 4" xfId="24437" xr:uid="{00000000-0005-0000-0000-0000344E0000}"/>
    <cellStyle name="Input Cell 4 4 44 5" xfId="24438" xr:uid="{00000000-0005-0000-0000-0000354E0000}"/>
    <cellStyle name="Input Cell 4 4 45" xfId="2857" xr:uid="{00000000-0005-0000-0000-0000364E0000}"/>
    <cellStyle name="Input Cell 4 4 45 2" xfId="24439" xr:uid="{00000000-0005-0000-0000-0000374E0000}"/>
    <cellStyle name="Input Cell 4 4 45 2 2" xfId="24440" xr:uid="{00000000-0005-0000-0000-0000384E0000}"/>
    <cellStyle name="Input Cell 4 4 45 2 3" xfId="24441" xr:uid="{00000000-0005-0000-0000-0000394E0000}"/>
    <cellStyle name="Input Cell 4 4 45 2 4" xfId="24442" xr:uid="{00000000-0005-0000-0000-00003A4E0000}"/>
    <cellStyle name="Input Cell 4 4 45 3" xfId="24443" xr:uid="{00000000-0005-0000-0000-00003B4E0000}"/>
    <cellStyle name="Input Cell 4 4 45 4" xfId="24444" xr:uid="{00000000-0005-0000-0000-00003C4E0000}"/>
    <cellStyle name="Input Cell 4 4 45 5" xfId="24445" xr:uid="{00000000-0005-0000-0000-00003D4E0000}"/>
    <cellStyle name="Input Cell 4 4 46" xfId="24446" xr:uid="{00000000-0005-0000-0000-00003E4E0000}"/>
    <cellStyle name="Input Cell 4 4 46 2" xfId="24447" xr:uid="{00000000-0005-0000-0000-00003F4E0000}"/>
    <cellStyle name="Input Cell 4 4 46 3" xfId="24448" xr:uid="{00000000-0005-0000-0000-0000404E0000}"/>
    <cellStyle name="Input Cell 4 4 46 4" xfId="24449" xr:uid="{00000000-0005-0000-0000-0000414E0000}"/>
    <cellStyle name="Input Cell 4 4 47" xfId="24450" xr:uid="{00000000-0005-0000-0000-0000424E0000}"/>
    <cellStyle name="Input Cell 4 4 48" xfId="24451" xr:uid="{00000000-0005-0000-0000-0000434E0000}"/>
    <cellStyle name="Input Cell 4 4 5" xfId="2858" xr:uid="{00000000-0005-0000-0000-0000444E0000}"/>
    <cellStyle name="Input Cell 4 4 5 2" xfId="24452" xr:uid="{00000000-0005-0000-0000-0000454E0000}"/>
    <cellStyle name="Input Cell 4 4 5 2 2" xfId="24453" xr:uid="{00000000-0005-0000-0000-0000464E0000}"/>
    <cellStyle name="Input Cell 4 4 5 2 3" xfId="24454" xr:uid="{00000000-0005-0000-0000-0000474E0000}"/>
    <cellStyle name="Input Cell 4 4 5 2 4" xfId="24455" xr:uid="{00000000-0005-0000-0000-0000484E0000}"/>
    <cellStyle name="Input Cell 4 4 5 3" xfId="24456" xr:uid="{00000000-0005-0000-0000-0000494E0000}"/>
    <cellStyle name="Input Cell 4 4 5 4" xfId="24457" xr:uid="{00000000-0005-0000-0000-00004A4E0000}"/>
    <cellStyle name="Input Cell 4 4 5 5" xfId="24458" xr:uid="{00000000-0005-0000-0000-00004B4E0000}"/>
    <cellStyle name="Input Cell 4 4 6" xfId="2859" xr:uid="{00000000-0005-0000-0000-00004C4E0000}"/>
    <cellStyle name="Input Cell 4 4 6 2" xfId="24459" xr:uid="{00000000-0005-0000-0000-00004D4E0000}"/>
    <cellStyle name="Input Cell 4 4 6 2 2" xfId="24460" xr:uid="{00000000-0005-0000-0000-00004E4E0000}"/>
    <cellStyle name="Input Cell 4 4 6 2 3" xfId="24461" xr:uid="{00000000-0005-0000-0000-00004F4E0000}"/>
    <cellStyle name="Input Cell 4 4 6 2 4" xfId="24462" xr:uid="{00000000-0005-0000-0000-0000504E0000}"/>
    <cellStyle name="Input Cell 4 4 6 3" xfId="24463" xr:uid="{00000000-0005-0000-0000-0000514E0000}"/>
    <cellStyle name="Input Cell 4 4 6 4" xfId="24464" xr:uid="{00000000-0005-0000-0000-0000524E0000}"/>
    <cellStyle name="Input Cell 4 4 6 5" xfId="24465" xr:uid="{00000000-0005-0000-0000-0000534E0000}"/>
    <cellStyle name="Input Cell 4 4 7" xfId="2860" xr:uid="{00000000-0005-0000-0000-0000544E0000}"/>
    <cellStyle name="Input Cell 4 4 7 2" xfId="24466" xr:uid="{00000000-0005-0000-0000-0000554E0000}"/>
    <cellStyle name="Input Cell 4 4 7 2 2" xfId="24467" xr:uid="{00000000-0005-0000-0000-0000564E0000}"/>
    <cellStyle name="Input Cell 4 4 7 2 3" xfId="24468" xr:uid="{00000000-0005-0000-0000-0000574E0000}"/>
    <cellStyle name="Input Cell 4 4 7 2 4" xfId="24469" xr:uid="{00000000-0005-0000-0000-0000584E0000}"/>
    <cellStyle name="Input Cell 4 4 7 3" xfId="24470" xr:uid="{00000000-0005-0000-0000-0000594E0000}"/>
    <cellStyle name="Input Cell 4 4 7 4" xfId="24471" xr:uid="{00000000-0005-0000-0000-00005A4E0000}"/>
    <cellStyle name="Input Cell 4 4 7 5" xfId="24472" xr:uid="{00000000-0005-0000-0000-00005B4E0000}"/>
    <cellStyle name="Input Cell 4 4 8" xfId="2861" xr:uid="{00000000-0005-0000-0000-00005C4E0000}"/>
    <cellStyle name="Input Cell 4 4 8 2" xfId="24473" xr:uid="{00000000-0005-0000-0000-00005D4E0000}"/>
    <cellStyle name="Input Cell 4 4 8 2 2" xfId="24474" xr:uid="{00000000-0005-0000-0000-00005E4E0000}"/>
    <cellStyle name="Input Cell 4 4 8 2 3" xfId="24475" xr:uid="{00000000-0005-0000-0000-00005F4E0000}"/>
    <cellStyle name="Input Cell 4 4 8 2 4" xfId="24476" xr:uid="{00000000-0005-0000-0000-0000604E0000}"/>
    <cellStyle name="Input Cell 4 4 8 3" xfId="24477" xr:uid="{00000000-0005-0000-0000-0000614E0000}"/>
    <cellStyle name="Input Cell 4 4 8 4" xfId="24478" xr:uid="{00000000-0005-0000-0000-0000624E0000}"/>
    <cellStyle name="Input Cell 4 4 8 5" xfId="24479" xr:uid="{00000000-0005-0000-0000-0000634E0000}"/>
    <cellStyle name="Input Cell 4 4 9" xfId="2862" xr:uid="{00000000-0005-0000-0000-0000644E0000}"/>
    <cellStyle name="Input Cell 4 4 9 2" xfId="24480" xr:uid="{00000000-0005-0000-0000-0000654E0000}"/>
    <cellStyle name="Input Cell 4 4 9 2 2" xfId="24481" xr:uid="{00000000-0005-0000-0000-0000664E0000}"/>
    <cellStyle name="Input Cell 4 4 9 2 3" xfId="24482" xr:uid="{00000000-0005-0000-0000-0000674E0000}"/>
    <cellStyle name="Input Cell 4 4 9 2 4" xfId="24483" xr:uid="{00000000-0005-0000-0000-0000684E0000}"/>
    <cellStyle name="Input Cell 4 4 9 3" xfId="24484" xr:uid="{00000000-0005-0000-0000-0000694E0000}"/>
    <cellStyle name="Input Cell 4 4 9 4" xfId="24485" xr:uid="{00000000-0005-0000-0000-00006A4E0000}"/>
    <cellStyle name="Input Cell 4 4 9 5" xfId="24486" xr:uid="{00000000-0005-0000-0000-00006B4E0000}"/>
    <cellStyle name="Input Cell 4 5" xfId="2863" xr:uid="{00000000-0005-0000-0000-00006C4E0000}"/>
    <cellStyle name="Input Cell 4 5 10" xfId="2864" xr:uid="{00000000-0005-0000-0000-00006D4E0000}"/>
    <cellStyle name="Input Cell 4 5 10 2" xfId="24487" xr:uid="{00000000-0005-0000-0000-00006E4E0000}"/>
    <cellStyle name="Input Cell 4 5 10 2 2" xfId="24488" xr:uid="{00000000-0005-0000-0000-00006F4E0000}"/>
    <cellStyle name="Input Cell 4 5 10 2 3" xfId="24489" xr:uid="{00000000-0005-0000-0000-0000704E0000}"/>
    <cellStyle name="Input Cell 4 5 10 2 4" xfId="24490" xr:uid="{00000000-0005-0000-0000-0000714E0000}"/>
    <cellStyle name="Input Cell 4 5 10 3" xfId="24491" xr:uid="{00000000-0005-0000-0000-0000724E0000}"/>
    <cellStyle name="Input Cell 4 5 10 4" xfId="24492" xr:uid="{00000000-0005-0000-0000-0000734E0000}"/>
    <cellStyle name="Input Cell 4 5 10 5" xfId="24493" xr:uid="{00000000-0005-0000-0000-0000744E0000}"/>
    <cellStyle name="Input Cell 4 5 11" xfId="2865" xr:uid="{00000000-0005-0000-0000-0000754E0000}"/>
    <cellStyle name="Input Cell 4 5 11 2" xfId="24494" xr:uid="{00000000-0005-0000-0000-0000764E0000}"/>
    <cellStyle name="Input Cell 4 5 11 2 2" xfId="24495" xr:uid="{00000000-0005-0000-0000-0000774E0000}"/>
    <cellStyle name="Input Cell 4 5 11 2 3" xfId="24496" xr:uid="{00000000-0005-0000-0000-0000784E0000}"/>
    <cellStyle name="Input Cell 4 5 11 2 4" xfId="24497" xr:uid="{00000000-0005-0000-0000-0000794E0000}"/>
    <cellStyle name="Input Cell 4 5 11 3" xfId="24498" xr:uid="{00000000-0005-0000-0000-00007A4E0000}"/>
    <cellStyle name="Input Cell 4 5 11 4" xfId="24499" xr:uid="{00000000-0005-0000-0000-00007B4E0000}"/>
    <cellStyle name="Input Cell 4 5 11 5" xfId="24500" xr:uid="{00000000-0005-0000-0000-00007C4E0000}"/>
    <cellStyle name="Input Cell 4 5 12" xfId="2866" xr:uid="{00000000-0005-0000-0000-00007D4E0000}"/>
    <cellStyle name="Input Cell 4 5 12 2" xfId="24501" xr:uid="{00000000-0005-0000-0000-00007E4E0000}"/>
    <cellStyle name="Input Cell 4 5 12 2 2" xfId="24502" xr:uid="{00000000-0005-0000-0000-00007F4E0000}"/>
    <cellStyle name="Input Cell 4 5 12 2 3" xfId="24503" xr:uid="{00000000-0005-0000-0000-0000804E0000}"/>
    <cellStyle name="Input Cell 4 5 12 2 4" xfId="24504" xr:uid="{00000000-0005-0000-0000-0000814E0000}"/>
    <cellStyle name="Input Cell 4 5 12 3" xfId="24505" xr:uid="{00000000-0005-0000-0000-0000824E0000}"/>
    <cellStyle name="Input Cell 4 5 12 4" xfId="24506" xr:uid="{00000000-0005-0000-0000-0000834E0000}"/>
    <cellStyle name="Input Cell 4 5 12 5" xfId="24507" xr:uid="{00000000-0005-0000-0000-0000844E0000}"/>
    <cellStyle name="Input Cell 4 5 13" xfId="2867" xr:uid="{00000000-0005-0000-0000-0000854E0000}"/>
    <cellStyle name="Input Cell 4 5 13 2" xfId="24508" xr:uid="{00000000-0005-0000-0000-0000864E0000}"/>
    <cellStyle name="Input Cell 4 5 13 2 2" xfId="24509" xr:uid="{00000000-0005-0000-0000-0000874E0000}"/>
    <cellStyle name="Input Cell 4 5 13 2 3" xfId="24510" xr:uid="{00000000-0005-0000-0000-0000884E0000}"/>
    <cellStyle name="Input Cell 4 5 13 2 4" xfId="24511" xr:uid="{00000000-0005-0000-0000-0000894E0000}"/>
    <cellStyle name="Input Cell 4 5 13 3" xfId="24512" xr:uid="{00000000-0005-0000-0000-00008A4E0000}"/>
    <cellStyle name="Input Cell 4 5 13 4" xfId="24513" xr:uid="{00000000-0005-0000-0000-00008B4E0000}"/>
    <cellStyle name="Input Cell 4 5 13 5" xfId="24514" xr:uid="{00000000-0005-0000-0000-00008C4E0000}"/>
    <cellStyle name="Input Cell 4 5 14" xfId="2868" xr:uid="{00000000-0005-0000-0000-00008D4E0000}"/>
    <cellStyle name="Input Cell 4 5 14 2" xfId="24515" xr:uid="{00000000-0005-0000-0000-00008E4E0000}"/>
    <cellStyle name="Input Cell 4 5 14 2 2" xfId="24516" xr:uid="{00000000-0005-0000-0000-00008F4E0000}"/>
    <cellStyle name="Input Cell 4 5 14 2 3" xfId="24517" xr:uid="{00000000-0005-0000-0000-0000904E0000}"/>
    <cellStyle name="Input Cell 4 5 14 2 4" xfId="24518" xr:uid="{00000000-0005-0000-0000-0000914E0000}"/>
    <cellStyle name="Input Cell 4 5 14 3" xfId="24519" xr:uid="{00000000-0005-0000-0000-0000924E0000}"/>
    <cellStyle name="Input Cell 4 5 14 4" xfId="24520" xr:uid="{00000000-0005-0000-0000-0000934E0000}"/>
    <cellStyle name="Input Cell 4 5 14 5" xfId="24521" xr:uid="{00000000-0005-0000-0000-0000944E0000}"/>
    <cellStyle name="Input Cell 4 5 15" xfId="2869" xr:uid="{00000000-0005-0000-0000-0000954E0000}"/>
    <cellStyle name="Input Cell 4 5 15 2" xfId="24522" xr:uid="{00000000-0005-0000-0000-0000964E0000}"/>
    <cellStyle name="Input Cell 4 5 15 2 2" xfId="24523" xr:uid="{00000000-0005-0000-0000-0000974E0000}"/>
    <cellStyle name="Input Cell 4 5 15 2 3" xfId="24524" xr:uid="{00000000-0005-0000-0000-0000984E0000}"/>
    <cellStyle name="Input Cell 4 5 15 2 4" xfId="24525" xr:uid="{00000000-0005-0000-0000-0000994E0000}"/>
    <cellStyle name="Input Cell 4 5 15 3" xfId="24526" xr:uid="{00000000-0005-0000-0000-00009A4E0000}"/>
    <cellStyle name="Input Cell 4 5 15 4" xfId="24527" xr:uid="{00000000-0005-0000-0000-00009B4E0000}"/>
    <cellStyle name="Input Cell 4 5 15 5" xfId="24528" xr:uid="{00000000-0005-0000-0000-00009C4E0000}"/>
    <cellStyle name="Input Cell 4 5 16" xfId="2870" xr:uid="{00000000-0005-0000-0000-00009D4E0000}"/>
    <cellStyle name="Input Cell 4 5 16 2" xfId="24529" xr:uid="{00000000-0005-0000-0000-00009E4E0000}"/>
    <cellStyle name="Input Cell 4 5 16 2 2" xfId="24530" xr:uid="{00000000-0005-0000-0000-00009F4E0000}"/>
    <cellStyle name="Input Cell 4 5 16 2 3" xfId="24531" xr:uid="{00000000-0005-0000-0000-0000A04E0000}"/>
    <cellStyle name="Input Cell 4 5 16 2 4" xfId="24532" xr:uid="{00000000-0005-0000-0000-0000A14E0000}"/>
    <cellStyle name="Input Cell 4 5 16 3" xfId="24533" xr:uid="{00000000-0005-0000-0000-0000A24E0000}"/>
    <cellStyle name="Input Cell 4 5 16 4" xfId="24534" xr:uid="{00000000-0005-0000-0000-0000A34E0000}"/>
    <cellStyle name="Input Cell 4 5 16 5" xfId="24535" xr:uid="{00000000-0005-0000-0000-0000A44E0000}"/>
    <cellStyle name="Input Cell 4 5 17" xfId="2871" xr:uid="{00000000-0005-0000-0000-0000A54E0000}"/>
    <cellStyle name="Input Cell 4 5 17 2" xfId="24536" xr:uid="{00000000-0005-0000-0000-0000A64E0000}"/>
    <cellStyle name="Input Cell 4 5 17 2 2" xfId="24537" xr:uid="{00000000-0005-0000-0000-0000A74E0000}"/>
    <cellStyle name="Input Cell 4 5 17 2 3" xfId="24538" xr:uid="{00000000-0005-0000-0000-0000A84E0000}"/>
    <cellStyle name="Input Cell 4 5 17 2 4" xfId="24539" xr:uid="{00000000-0005-0000-0000-0000A94E0000}"/>
    <cellStyle name="Input Cell 4 5 17 3" xfId="24540" xr:uid="{00000000-0005-0000-0000-0000AA4E0000}"/>
    <cellStyle name="Input Cell 4 5 17 4" xfId="24541" xr:uid="{00000000-0005-0000-0000-0000AB4E0000}"/>
    <cellStyle name="Input Cell 4 5 17 5" xfId="24542" xr:uid="{00000000-0005-0000-0000-0000AC4E0000}"/>
    <cellStyle name="Input Cell 4 5 18" xfId="2872" xr:uid="{00000000-0005-0000-0000-0000AD4E0000}"/>
    <cellStyle name="Input Cell 4 5 18 2" xfId="24543" xr:uid="{00000000-0005-0000-0000-0000AE4E0000}"/>
    <cellStyle name="Input Cell 4 5 18 2 2" xfId="24544" xr:uid="{00000000-0005-0000-0000-0000AF4E0000}"/>
    <cellStyle name="Input Cell 4 5 18 2 3" xfId="24545" xr:uid="{00000000-0005-0000-0000-0000B04E0000}"/>
    <cellStyle name="Input Cell 4 5 18 2 4" xfId="24546" xr:uid="{00000000-0005-0000-0000-0000B14E0000}"/>
    <cellStyle name="Input Cell 4 5 18 3" xfId="24547" xr:uid="{00000000-0005-0000-0000-0000B24E0000}"/>
    <cellStyle name="Input Cell 4 5 18 4" xfId="24548" xr:uid="{00000000-0005-0000-0000-0000B34E0000}"/>
    <cellStyle name="Input Cell 4 5 18 5" xfId="24549" xr:uid="{00000000-0005-0000-0000-0000B44E0000}"/>
    <cellStyle name="Input Cell 4 5 19" xfId="2873" xr:uid="{00000000-0005-0000-0000-0000B54E0000}"/>
    <cellStyle name="Input Cell 4 5 19 2" xfId="24550" xr:uid="{00000000-0005-0000-0000-0000B64E0000}"/>
    <cellStyle name="Input Cell 4 5 19 2 2" xfId="24551" xr:uid="{00000000-0005-0000-0000-0000B74E0000}"/>
    <cellStyle name="Input Cell 4 5 19 2 3" xfId="24552" xr:uid="{00000000-0005-0000-0000-0000B84E0000}"/>
    <cellStyle name="Input Cell 4 5 19 2 4" xfId="24553" xr:uid="{00000000-0005-0000-0000-0000B94E0000}"/>
    <cellStyle name="Input Cell 4 5 19 3" xfId="24554" xr:uid="{00000000-0005-0000-0000-0000BA4E0000}"/>
    <cellStyle name="Input Cell 4 5 19 4" xfId="24555" xr:uid="{00000000-0005-0000-0000-0000BB4E0000}"/>
    <cellStyle name="Input Cell 4 5 19 5" xfId="24556" xr:uid="{00000000-0005-0000-0000-0000BC4E0000}"/>
    <cellStyle name="Input Cell 4 5 2" xfId="2874" xr:uid="{00000000-0005-0000-0000-0000BD4E0000}"/>
    <cellStyle name="Input Cell 4 5 2 2" xfId="24557" xr:uid="{00000000-0005-0000-0000-0000BE4E0000}"/>
    <cellStyle name="Input Cell 4 5 2 2 2" xfId="24558" xr:uid="{00000000-0005-0000-0000-0000BF4E0000}"/>
    <cellStyle name="Input Cell 4 5 2 2 3" xfId="24559" xr:uid="{00000000-0005-0000-0000-0000C04E0000}"/>
    <cellStyle name="Input Cell 4 5 2 2 4" xfId="24560" xr:uid="{00000000-0005-0000-0000-0000C14E0000}"/>
    <cellStyle name="Input Cell 4 5 2 3" xfId="24561" xr:uid="{00000000-0005-0000-0000-0000C24E0000}"/>
    <cellStyle name="Input Cell 4 5 2 4" xfId="24562" xr:uid="{00000000-0005-0000-0000-0000C34E0000}"/>
    <cellStyle name="Input Cell 4 5 2 5" xfId="24563" xr:uid="{00000000-0005-0000-0000-0000C44E0000}"/>
    <cellStyle name="Input Cell 4 5 20" xfId="2875" xr:uid="{00000000-0005-0000-0000-0000C54E0000}"/>
    <cellStyle name="Input Cell 4 5 20 2" xfId="24564" xr:uid="{00000000-0005-0000-0000-0000C64E0000}"/>
    <cellStyle name="Input Cell 4 5 20 2 2" xfId="24565" xr:uid="{00000000-0005-0000-0000-0000C74E0000}"/>
    <cellStyle name="Input Cell 4 5 20 2 3" xfId="24566" xr:uid="{00000000-0005-0000-0000-0000C84E0000}"/>
    <cellStyle name="Input Cell 4 5 20 2 4" xfId="24567" xr:uid="{00000000-0005-0000-0000-0000C94E0000}"/>
    <cellStyle name="Input Cell 4 5 20 3" xfId="24568" xr:uid="{00000000-0005-0000-0000-0000CA4E0000}"/>
    <cellStyle name="Input Cell 4 5 20 4" xfId="24569" xr:uid="{00000000-0005-0000-0000-0000CB4E0000}"/>
    <cellStyle name="Input Cell 4 5 20 5" xfId="24570" xr:uid="{00000000-0005-0000-0000-0000CC4E0000}"/>
    <cellStyle name="Input Cell 4 5 21" xfId="2876" xr:uid="{00000000-0005-0000-0000-0000CD4E0000}"/>
    <cellStyle name="Input Cell 4 5 21 2" xfId="24571" xr:uid="{00000000-0005-0000-0000-0000CE4E0000}"/>
    <cellStyle name="Input Cell 4 5 21 2 2" xfId="24572" xr:uid="{00000000-0005-0000-0000-0000CF4E0000}"/>
    <cellStyle name="Input Cell 4 5 21 2 3" xfId="24573" xr:uid="{00000000-0005-0000-0000-0000D04E0000}"/>
    <cellStyle name="Input Cell 4 5 21 2 4" xfId="24574" xr:uid="{00000000-0005-0000-0000-0000D14E0000}"/>
    <cellStyle name="Input Cell 4 5 21 3" xfId="24575" xr:uid="{00000000-0005-0000-0000-0000D24E0000}"/>
    <cellStyle name="Input Cell 4 5 21 4" xfId="24576" xr:uid="{00000000-0005-0000-0000-0000D34E0000}"/>
    <cellStyle name="Input Cell 4 5 21 5" xfId="24577" xr:uid="{00000000-0005-0000-0000-0000D44E0000}"/>
    <cellStyle name="Input Cell 4 5 22" xfId="2877" xr:uid="{00000000-0005-0000-0000-0000D54E0000}"/>
    <cellStyle name="Input Cell 4 5 22 2" xfId="24578" xr:uid="{00000000-0005-0000-0000-0000D64E0000}"/>
    <cellStyle name="Input Cell 4 5 22 2 2" xfId="24579" xr:uid="{00000000-0005-0000-0000-0000D74E0000}"/>
    <cellStyle name="Input Cell 4 5 22 2 3" xfId="24580" xr:uid="{00000000-0005-0000-0000-0000D84E0000}"/>
    <cellStyle name="Input Cell 4 5 22 2 4" xfId="24581" xr:uid="{00000000-0005-0000-0000-0000D94E0000}"/>
    <cellStyle name="Input Cell 4 5 22 3" xfId="24582" xr:uid="{00000000-0005-0000-0000-0000DA4E0000}"/>
    <cellStyle name="Input Cell 4 5 22 4" xfId="24583" xr:uid="{00000000-0005-0000-0000-0000DB4E0000}"/>
    <cellStyle name="Input Cell 4 5 22 5" xfId="24584" xr:uid="{00000000-0005-0000-0000-0000DC4E0000}"/>
    <cellStyle name="Input Cell 4 5 23" xfId="2878" xr:uid="{00000000-0005-0000-0000-0000DD4E0000}"/>
    <cellStyle name="Input Cell 4 5 23 2" xfId="24585" xr:uid="{00000000-0005-0000-0000-0000DE4E0000}"/>
    <cellStyle name="Input Cell 4 5 23 2 2" xfId="24586" xr:uid="{00000000-0005-0000-0000-0000DF4E0000}"/>
    <cellStyle name="Input Cell 4 5 23 2 3" xfId="24587" xr:uid="{00000000-0005-0000-0000-0000E04E0000}"/>
    <cellStyle name="Input Cell 4 5 23 2 4" xfId="24588" xr:uid="{00000000-0005-0000-0000-0000E14E0000}"/>
    <cellStyle name="Input Cell 4 5 23 3" xfId="24589" xr:uid="{00000000-0005-0000-0000-0000E24E0000}"/>
    <cellStyle name="Input Cell 4 5 23 4" xfId="24590" xr:uid="{00000000-0005-0000-0000-0000E34E0000}"/>
    <cellStyle name="Input Cell 4 5 23 5" xfId="24591" xr:uid="{00000000-0005-0000-0000-0000E44E0000}"/>
    <cellStyle name="Input Cell 4 5 24" xfId="2879" xr:uid="{00000000-0005-0000-0000-0000E54E0000}"/>
    <cellStyle name="Input Cell 4 5 24 2" xfId="24592" xr:uid="{00000000-0005-0000-0000-0000E64E0000}"/>
    <cellStyle name="Input Cell 4 5 24 2 2" xfId="24593" xr:uid="{00000000-0005-0000-0000-0000E74E0000}"/>
    <cellStyle name="Input Cell 4 5 24 2 3" xfId="24594" xr:uid="{00000000-0005-0000-0000-0000E84E0000}"/>
    <cellStyle name="Input Cell 4 5 24 2 4" xfId="24595" xr:uid="{00000000-0005-0000-0000-0000E94E0000}"/>
    <cellStyle name="Input Cell 4 5 24 3" xfId="24596" xr:uid="{00000000-0005-0000-0000-0000EA4E0000}"/>
    <cellStyle name="Input Cell 4 5 24 4" xfId="24597" xr:uid="{00000000-0005-0000-0000-0000EB4E0000}"/>
    <cellStyle name="Input Cell 4 5 24 5" xfId="24598" xr:uid="{00000000-0005-0000-0000-0000EC4E0000}"/>
    <cellStyle name="Input Cell 4 5 25" xfId="2880" xr:uid="{00000000-0005-0000-0000-0000ED4E0000}"/>
    <cellStyle name="Input Cell 4 5 25 2" xfId="24599" xr:uid="{00000000-0005-0000-0000-0000EE4E0000}"/>
    <cellStyle name="Input Cell 4 5 25 2 2" xfId="24600" xr:uid="{00000000-0005-0000-0000-0000EF4E0000}"/>
    <cellStyle name="Input Cell 4 5 25 2 3" xfId="24601" xr:uid="{00000000-0005-0000-0000-0000F04E0000}"/>
    <cellStyle name="Input Cell 4 5 25 2 4" xfId="24602" xr:uid="{00000000-0005-0000-0000-0000F14E0000}"/>
    <cellStyle name="Input Cell 4 5 25 3" xfId="24603" xr:uid="{00000000-0005-0000-0000-0000F24E0000}"/>
    <cellStyle name="Input Cell 4 5 25 4" xfId="24604" xr:uid="{00000000-0005-0000-0000-0000F34E0000}"/>
    <cellStyle name="Input Cell 4 5 25 5" xfId="24605" xr:uid="{00000000-0005-0000-0000-0000F44E0000}"/>
    <cellStyle name="Input Cell 4 5 26" xfId="2881" xr:uid="{00000000-0005-0000-0000-0000F54E0000}"/>
    <cellStyle name="Input Cell 4 5 26 2" xfId="24606" xr:uid="{00000000-0005-0000-0000-0000F64E0000}"/>
    <cellStyle name="Input Cell 4 5 26 2 2" xfId="24607" xr:uid="{00000000-0005-0000-0000-0000F74E0000}"/>
    <cellStyle name="Input Cell 4 5 26 2 3" xfId="24608" xr:uid="{00000000-0005-0000-0000-0000F84E0000}"/>
    <cellStyle name="Input Cell 4 5 26 2 4" xfId="24609" xr:uid="{00000000-0005-0000-0000-0000F94E0000}"/>
    <cellStyle name="Input Cell 4 5 26 3" xfId="24610" xr:uid="{00000000-0005-0000-0000-0000FA4E0000}"/>
    <cellStyle name="Input Cell 4 5 26 4" xfId="24611" xr:uid="{00000000-0005-0000-0000-0000FB4E0000}"/>
    <cellStyle name="Input Cell 4 5 26 5" xfId="24612" xr:uid="{00000000-0005-0000-0000-0000FC4E0000}"/>
    <cellStyle name="Input Cell 4 5 27" xfId="2882" xr:uid="{00000000-0005-0000-0000-0000FD4E0000}"/>
    <cellStyle name="Input Cell 4 5 27 2" xfId="24613" xr:uid="{00000000-0005-0000-0000-0000FE4E0000}"/>
    <cellStyle name="Input Cell 4 5 27 2 2" xfId="24614" xr:uid="{00000000-0005-0000-0000-0000FF4E0000}"/>
    <cellStyle name="Input Cell 4 5 27 2 3" xfId="24615" xr:uid="{00000000-0005-0000-0000-0000004F0000}"/>
    <cellStyle name="Input Cell 4 5 27 2 4" xfId="24616" xr:uid="{00000000-0005-0000-0000-0000014F0000}"/>
    <cellStyle name="Input Cell 4 5 27 3" xfId="24617" xr:uid="{00000000-0005-0000-0000-0000024F0000}"/>
    <cellStyle name="Input Cell 4 5 27 4" xfId="24618" xr:uid="{00000000-0005-0000-0000-0000034F0000}"/>
    <cellStyle name="Input Cell 4 5 27 5" xfId="24619" xr:uid="{00000000-0005-0000-0000-0000044F0000}"/>
    <cellStyle name="Input Cell 4 5 28" xfId="2883" xr:uid="{00000000-0005-0000-0000-0000054F0000}"/>
    <cellStyle name="Input Cell 4 5 28 2" xfId="24620" xr:uid="{00000000-0005-0000-0000-0000064F0000}"/>
    <cellStyle name="Input Cell 4 5 28 2 2" xfId="24621" xr:uid="{00000000-0005-0000-0000-0000074F0000}"/>
    <cellStyle name="Input Cell 4 5 28 2 3" xfId="24622" xr:uid="{00000000-0005-0000-0000-0000084F0000}"/>
    <cellStyle name="Input Cell 4 5 28 2 4" xfId="24623" xr:uid="{00000000-0005-0000-0000-0000094F0000}"/>
    <cellStyle name="Input Cell 4 5 28 3" xfId="24624" xr:uid="{00000000-0005-0000-0000-00000A4F0000}"/>
    <cellStyle name="Input Cell 4 5 28 4" xfId="24625" xr:uid="{00000000-0005-0000-0000-00000B4F0000}"/>
    <cellStyle name="Input Cell 4 5 28 5" xfId="24626" xr:uid="{00000000-0005-0000-0000-00000C4F0000}"/>
    <cellStyle name="Input Cell 4 5 29" xfId="2884" xr:uid="{00000000-0005-0000-0000-00000D4F0000}"/>
    <cellStyle name="Input Cell 4 5 29 2" xfId="24627" xr:uid="{00000000-0005-0000-0000-00000E4F0000}"/>
    <cellStyle name="Input Cell 4 5 29 2 2" xfId="24628" xr:uid="{00000000-0005-0000-0000-00000F4F0000}"/>
    <cellStyle name="Input Cell 4 5 29 2 3" xfId="24629" xr:uid="{00000000-0005-0000-0000-0000104F0000}"/>
    <cellStyle name="Input Cell 4 5 29 2 4" xfId="24630" xr:uid="{00000000-0005-0000-0000-0000114F0000}"/>
    <cellStyle name="Input Cell 4 5 29 3" xfId="24631" xr:uid="{00000000-0005-0000-0000-0000124F0000}"/>
    <cellStyle name="Input Cell 4 5 29 4" xfId="24632" xr:uid="{00000000-0005-0000-0000-0000134F0000}"/>
    <cellStyle name="Input Cell 4 5 29 5" xfId="24633" xr:uid="{00000000-0005-0000-0000-0000144F0000}"/>
    <cellStyle name="Input Cell 4 5 3" xfId="2885" xr:uid="{00000000-0005-0000-0000-0000154F0000}"/>
    <cellStyle name="Input Cell 4 5 3 2" xfId="24634" xr:uid="{00000000-0005-0000-0000-0000164F0000}"/>
    <cellStyle name="Input Cell 4 5 3 2 2" xfId="24635" xr:uid="{00000000-0005-0000-0000-0000174F0000}"/>
    <cellStyle name="Input Cell 4 5 3 2 3" xfId="24636" xr:uid="{00000000-0005-0000-0000-0000184F0000}"/>
    <cellStyle name="Input Cell 4 5 3 2 4" xfId="24637" xr:uid="{00000000-0005-0000-0000-0000194F0000}"/>
    <cellStyle name="Input Cell 4 5 3 3" xfId="24638" xr:uid="{00000000-0005-0000-0000-00001A4F0000}"/>
    <cellStyle name="Input Cell 4 5 3 4" xfId="24639" xr:uid="{00000000-0005-0000-0000-00001B4F0000}"/>
    <cellStyle name="Input Cell 4 5 3 5" xfId="24640" xr:uid="{00000000-0005-0000-0000-00001C4F0000}"/>
    <cellStyle name="Input Cell 4 5 30" xfId="2886" xr:uid="{00000000-0005-0000-0000-00001D4F0000}"/>
    <cellStyle name="Input Cell 4 5 30 2" xfId="24641" xr:uid="{00000000-0005-0000-0000-00001E4F0000}"/>
    <cellStyle name="Input Cell 4 5 30 2 2" xfId="24642" xr:uid="{00000000-0005-0000-0000-00001F4F0000}"/>
    <cellStyle name="Input Cell 4 5 30 2 3" xfId="24643" xr:uid="{00000000-0005-0000-0000-0000204F0000}"/>
    <cellStyle name="Input Cell 4 5 30 2 4" xfId="24644" xr:uid="{00000000-0005-0000-0000-0000214F0000}"/>
    <cellStyle name="Input Cell 4 5 30 3" xfId="24645" xr:uid="{00000000-0005-0000-0000-0000224F0000}"/>
    <cellStyle name="Input Cell 4 5 30 4" xfId="24646" xr:uid="{00000000-0005-0000-0000-0000234F0000}"/>
    <cellStyle name="Input Cell 4 5 30 5" xfId="24647" xr:uid="{00000000-0005-0000-0000-0000244F0000}"/>
    <cellStyle name="Input Cell 4 5 31" xfId="2887" xr:uid="{00000000-0005-0000-0000-0000254F0000}"/>
    <cellStyle name="Input Cell 4 5 31 2" xfId="24648" xr:uid="{00000000-0005-0000-0000-0000264F0000}"/>
    <cellStyle name="Input Cell 4 5 31 2 2" xfId="24649" xr:uid="{00000000-0005-0000-0000-0000274F0000}"/>
    <cellStyle name="Input Cell 4 5 31 2 3" xfId="24650" xr:uid="{00000000-0005-0000-0000-0000284F0000}"/>
    <cellStyle name="Input Cell 4 5 31 2 4" xfId="24651" xr:uid="{00000000-0005-0000-0000-0000294F0000}"/>
    <cellStyle name="Input Cell 4 5 31 3" xfId="24652" xr:uid="{00000000-0005-0000-0000-00002A4F0000}"/>
    <cellStyle name="Input Cell 4 5 31 4" xfId="24653" xr:uid="{00000000-0005-0000-0000-00002B4F0000}"/>
    <cellStyle name="Input Cell 4 5 31 5" xfId="24654" xr:uid="{00000000-0005-0000-0000-00002C4F0000}"/>
    <cellStyle name="Input Cell 4 5 32" xfId="2888" xr:uid="{00000000-0005-0000-0000-00002D4F0000}"/>
    <cellStyle name="Input Cell 4 5 32 2" xfId="24655" xr:uid="{00000000-0005-0000-0000-00002E4F0000}"/>
    <cellStyle name="Input Cell 4 5 32 2 2" xfId="24656" xr:uid="{00000000-0005-0000-0000-00002F4F0000}"/>
    <cellStyle name="Input Cell 4 5 32 2 3" xfId="24657" xr:uid="{00000000-0005-0000-0000-0000304F0000}"/>
    <cellStyle name="Input Cell 4 5 32 2 4" xfId="24658" xr:uid="{00000000-0005-0000-0000-0000314F0000}"/>
    <cellStyle name="Input Cell 4 5 32 3" xfId="24659" xr:uid="{00000000-0005-0000-0000-0000324F0000}"/>
    <cellStyle name="Input Cell 4 5 32 4" xfId="24660" xr:uid="{00000000-0005-0000-0000-0000334F0000}"/>
    <cellStyle name="Input Cell 4 5 32 5" xfId="24661" xr:uid="{00000000-0005-0000-0000-0000344F0000}"/>
    <cellStyle name="Input Cell 4 5 33" xfId="2889" xr:uid="{00000000-0005-0000-0000-0000354F0000}"/>
    <cellStyle name="Input Cell 4 5 33 2" xfId="24662" xr:uid="{00000000-0005-0000-0000-0000364F0000}"/>
    <cellStyle name="Input Cell 4 5 33 2 2" xfId="24663" xr:uid="{00000000-0005-0000-0000-0000374F0000}"/>
    <cellStyle name="Input Cell 4 5 33 2 3" xfId="24664" xr:uid="{00000000-0005-0000-0000-0000384F0000}"/>
    <cellStyle name="Input Cell 4 5 33 2 4" xfId="24665" xr:uid="{00000000-0005-0000-0000-0000394F0000}"/>
    <cellStyle name="Input Cell 4 5 33 3" xfId="24666" xr:uid="{00000000-0005-0000-0000-00003A4F0000}"/>
    <cellStyle name="Input Cell 4 5 33 4" xfId="24667" xr:uid="{00000000-0005-0000-0000-00003B4F0000}"/>
    <cellStyle name="Input Cell 4 5 33 5" xfId="24668" xr:uid="{00000000-0005-0000-0000-00003C4F0000}"/>
    <cellStyle name="Input Cell 4 5 34" xfId="2890" xr:uid="{00000000-0005-0000-0000-00003D4F0000}"/>
    <cellStyle name="Input Cell 4 5 34 2" xfId="24669" xr:uid="{00000000-0005-0000-0000-00003E4F0000}"/>
    <cellStyle name="Input Cell 4 5 34 2 2" xfId="24670" xr:uid="{00000000-0005-0000-0000-00003F4F0000}"/>
    <cellStyle name="Input Cell 4 5 34 2 3" xfId="24671" xr:uid="{00000000-0005-0000-0000-0000404F0000}"/>
    <cellStyle name="Input Cell 4 5 34 2 4" xfId="24672" xr:uid="{00000000-0005-0000-0000-0000414F0000}"/>
    <cellStyle name="Input Cell 4 5 34 3" xfId="24673" xr:uid="{00000000-0005-0000-0000-0000424F0000}"/>
    <cellStyle name="Input Cell 4 5 34 4" xfId="24674" xr:uid="{00000000-0005-0000-0000-0000434F0000}"/>
    <cellStyle name="Input Cell 4 5 34 5" xfId="24675" xr:uid="{00000000-0005-0000-0000-0000444F0000}"/>
    <cellStyle name="Input Cell 4 5 35" xfId="2891" xr:uid="{00000000-0005-0000-0000-0000454F0000}"/>
    <cellStyle name="Input Cell 4 5 35 2" xfId="24676" xr:uid="{00000000-0005-0000-0000-0000464F0000}"/>
    <cellStyle name="Input Cell 4 5 35 2 2" xfId="24677" xr:uid="{00000000-0005-0000-0000-0000474F0000}"/>
    <cellStyle name="Input Cell 4 5 35 2 3" xfId="24678" xr:uid="{00000000-0005-0000-0000-0000484F0000}"/>
    <cellStyle name="Input Cell 4 5 35 2 4" xfId="24679" xr:uid="{00000000-0005-0000-0000-0000494F0000}"/>
    <cellStyle name="Input Cell 4 5 35 3" xfId="24680" xr:uid="{00000000-0005-0000-0000-00004A4F0000}"/>
    <cellStyle name="Input Cell 4 5 35 4" xfId="24681" xr:uid="{00000000-0005-0000-0000-00004B4F0000}"/>
    <cellStyle name="Input Cell 4 5 35 5" xfId="24682" xr:uid="{00000000-0005-0000-0000-00004C4F0000}"/>
    <cellStyle name="Input Cell 4 5 36" xfId="2892" xr:uid="{00000000-0005-0000-0000-00004D4F0000}"/>
    <cellStyle name="Input Cell 4 5 36 2" xfId="24683" xr:uid="{00000000-0005-0000-0000-00004E4F0000}"/>
    <cellStyle name="Input Cell 4 5 36 2 2" xfId="24684" xr:uid="{00000000-0005-0000-0000-00004F4F0000}"/>
    <cellStyle name="Input Cell 4 5 36 2 3" xfId="24685" xr:uid="{00000000-0005-0000-0000-0000504F0000}"/>
    <cellStyle name="Input Cell 4 5 36 2 4" xfId="24686" xr:uid="{00000000-0005-0000-0000-0000514F0000}"/>
    <cellStyle name="Input Cell 4 5 36 3" xfId="24687" xr:uid="{00000000-0005-0000-0000-0000524F0000}"/>
    <cellStyle name="Input Cell 4 5 36 4" xfId="24688" xr:uid="{00000000-0005-0000-0000-0000534F0000}"/>
    <cellStyle name="Input Cell 4 5 36 5" xfId="24689" xr:uid="{00000000-0005-0000-0000-0000544F0000}"/>
    <cellStyle name="Input Cell 4 5 37" xfId="2893" xr:uid="{00000000-0005-0000-0000-0000554F0000}"/>
    <cellStyle name="Input Cell 4 5 37 2" xfId="24690" xr:uid="{00000000-0005-0000-0000-0000564F0000}"/>
    <cellStyle name="Input Cell 4 5 37 2 2" xfId="24691" xr:uid="{00000000-0005-0000-0000-0000574F0000}"/>
    <cellStyle name="Input Cell 4 5 37 2 3" xfId="24692" xr:uid="{00000000-0005-0000-0000-0000584F0000}"/>
    <cellStyle name="Input Cell 4 5 37 2 4" xfId="24693" xr:uid="{00000000-0005-0000-0000-0000594F0000}"/>
    <cellStyle name="Input Cell 4 5 37 3" xfId="24694" xr:uid="{00000000-0005-0000-0000-00005A4F0000}"/>
    <cellStyle name="Input Cell 4 5 37 4" xfId="24695" xr:uid="{00000000-0005-0000-0000-00005B4F0000}"/>
    <cellStyle name="Input Cell 4 5 37 5" xfId="24696" xr:uid="{00000000-0005-0000-0000-00005C4F0000}"/>
    <cellStyle name="Input Cell 4 5 38" xfId="2894" xr:uid="{00000000-0005-0000-0000-00005D4F0000}"/>
    <cellStyle name="Input Cell 4 5 38 2" xfId="24697" xr:uid="{00000000-0005-0000-0000-00005E4F0000}"/>
    <cellStyle name="Input Cell 4 5 38 2 2" xfId="24698" xr:uid="{00000000-0005-0000-0000-00005F4F0000}"/>
    <cellStyle name="Input Cell 4 5 38 2 3" xfId="24699" xr:uid="{00000000-0005-0000-0000-0000604F0000}"/>
    <cellStyle name="Input Cell 4 5 38 2 4" xfId="24700" xr:uid="{00000000-0005-0000-0000-0000614F0000}"/>
    <cellStyle name="Input Cell 4 5 38 3" xfId="24701" xr:uid="{00000000-0005-0000-0000-0000624F0000}"/>
    <cellStyle name="Input Cell 4 5 38 4" xfId="24702" xr:uid="{00000000-0005-0000-0000-0000634F0000}"/>
    <cellStyle name="Input Cell 4 5 38 5" xfId="24703" xr:uid="{00000000-0005-0000-0000-0000644F0000}"/>
    <cellStyle name="Input Cell 4 5 39" xfId="2895" xr:uid="{00000000-0005-0000-0000-0000654F0000}"/>
    <cellStyle name="Input Cell 4 5 39 2" xfId="24704" xr:uid="{00000000-0005-0000-0000-0000664F0000}"/>
    <cellStyle name="Input Cell 4 5 39 2 2" xfId="24705" xr:uid="{00000000-0005-0000-0000-0000674F0000}"/>
    <cellStyle name="Input Cell 4 5 39 2 3" xfId="24706" xr:uid="{00000000-0005-0000-0000-0000684F0000}"/>
    <cellStyle name="Input Cell 4 5 39 2 4" xfId="24707" xr:uid="{00000000-0005-0000-0000-0000694F0000}"/>
    <cellStyle name="Input Cell 4 5 39 3" xfId="24708" xr:uid="{00000000-0005-0000-0000-00006A4F0000}"/>
    <cellStyle name="Input Cell 4 5 39 4" xfId="24709" xr:uid="{00000000-0005-0000-0000-00006B4F0000}"/>
    <cellStyle name="Input Cell 4 5 39 5" xfId="24710" xr:uid="{00000000-0005-0000-0000-00006C4F0000}"/>
    <cellStyle name="Input Cell 4 5 4" xfId="2896" xr:uid="{00000000-0005-0000-0000-00006D4F0000}"/>
    <cellStyle name="Input Cell 4 5 4 2" xfId="24711" xr:uid="{00000000-0005-0000-0000-00006E4F0000}"/>
    <cellStyle name="Input Cell 4 5 4 2 2" xfId="24712" xr:uid="{00000000-0005-0000-0000-00006F4F0000}"/>
    <cellStyle name="Input Cell 4 5 4 2 3" xfId="24713" xr:uid="{00000000-0005-0000-0000-0000704F0000}"/>
    <cellStyle name="Input Cell 4 5 4 2 4" xfId="24714" xr:uid="{00000000-0005-0000-0000-0000714F0000}"/>
    <cellStyle name="Input Cell 4 5 4 3" xfId="24715" xr:uid="{00000000-0005-0000-0000-0000724F0000}"/>
    <cellStyle name="Input Cell 4 5 4 4" xfId="24716" xr:uid="{00000000-0005-0000-0000-0000734F0000}"/>
    <cellStyle name="Input Cell 4 5 4 5" xfId="24717" xr:uid="{00000000-0005-0000-0000-0000744F0000}"/>
    <cellStyle name="Input Cell 4 5 40" xfId="2897" xr:uid="{00000000-0005-0000-0000-0000754F0000}"/>
    <cellStyle name="Input Cell 4 5 40 2" xfId="24718" xr:uid="{00000000-0005-0000-0000-0000764F0000}"/>
    <cellStyle name="Input Cell 4 5 40 2 2" xfId="24719" xr:uid="{00000000-0005-0000-0000-0000774F0000}"/>
    <cellStyle name="Input Cell 4 5 40 2 3" xfId="24720" xr:uid="{00000000-0005-0000-0000-0000784F0000}"/>
    <cellStyle name="Input Cell 4 5 40 2 4" xfId="24721" xr:uid="{00000000-0005-0000-0000-0000794F0000}"/>
    <cellStyle name="Input Cell 4 5 40 3" xfId="24722" xr:uid="{00000000-0005-0000-0000-00007A4F0000}"/>
    <cellStyle name="Input Cell 4 5 40 4" xfId="24723" xr:uid="{00000000-0005-0000-0000-00007B4F0000}"/>
    <cellStyle name="Input Cell 4 5 40 5" xfId="24724" xr:uid="{00000000-0005-0000-0000-00007C4F0000}"/>
    <cellStyle name="Input Cell 4 5 41" xfId="2898" xr:uid="{00000000-0005-0000-0000-00007D4F0000}"/>
    <cellStyle name="Input Cell 4 5 41 2" xfId="24725" xr:uid="{00000000-0005-0000-0000-00007E4F0000}"/>
    <cellStyle name="Input Cell 4 5 41 2 2" xfId="24726" xr:uid="{00000000-0005-0000-0000-00007F4F0000}"/>
    <cellStyle name="Input Cell 4 5 41 2 3" xfId="24727" xr:uid="{00000000-0005-0000-0000-0000804F0000}"/>
    <cellStyle name="Input Cell 4 5 41 2 4" xfId="24728" xr:uid="{00000000-0005-0000-0000-0000814F0000}"/>
    <cellStyle name="Input Cell 4 5 41 3" xfId="24729" xr:uid="{00000000-0005-0000-0000-0000824F0000}"/>
    <cellStyle name="Input Cell 4 5 41 4" xfId="24730" xr:uid="{00000000-0005-0000-0000-0000834F0000}"/>
    <cellStyle name="Input Cell 4 5 41 5" xfId="24731" xr:uid="{00000000-0005-0000-0000-0000844F0000}"/>
    <cellStyle name="Input Cell 4 5 42" xfId="2899" xr:uid="{00000000-0005-0000-0000-0000854F0000}"/>
    <cellStyle name="Input Cell 4 5 42 2" xfId="24732" xr:uid="{00000000-0005-0000-0000-0000864F0000}"/>
    <cellStyle name="Input Cell 4 5 42 2 2" xfId="24733" xr:uid="{00000000-0005-0000-0000-0000874F0000}"/>
    <cellStyle name="Input Cell 4 5 42 2 3" xfId="24734" xr:uid="{00000000-0005-0000-0000-0000884F0000}"/>
    <cellStyle name="Input Cell 4 5 42 2 4" xfId="24735" xr:uid="{00000000-0005-0000-0000-0000894F0000}"/>
    <cellStyle name="Input Cell 4 5 42 3" xfId="24736" xr:uid="{00000000-0005-0000-0000-00008A4F0000}"/>
    <cellStyle name="Input Cell 4 5 42 4" xfId="24737" xr:uid="{00000000-0005-0000-0000-00008B4F0000}"/>
    <cellStyle name="Input Cell 4 5 42 5" xfId="24738" xr:uid="{00000000-0005-0000-0000-00008C4F0000}"/>
    <cellStyle name="Input Cell 4 5 43" xfId="2900" xr:uid="{00000000-0005-0000-0000-00008D4F0000}"/>
    <cellStyle name="Input Cell 4 5 43 2" xfId="24739" xr:uid="{00000000-0005-0000-0000-00008E4F0000}"/>
    <cellStyle name="Input Cell 4 5 43 2 2" xfId="24740" xr:uid="{00000000-0005-0000-0000-00008F4F0000}"/>
    <cellStyle name="Input Cell 4 5 43 2 3" xfId="24741" xr:uid="{00000000-0005-0000-0000-0000904F0000}"/>
    <cellStyle name="Input Cell 4 5 43 2 4" xfId="24742" xr:uid="{00000000-0005-0000-0000-0000914F0000}"/>
    <cellStyle name="Input Cell 4 5 43 3" xfId="24743" xr:uid="{00000000-0005-0000-0000-0000924F0000}"/>
    <cellStyle name="Input Cell 4 5 43 4" xfId="24744" xr:uid="{00000000-0005-0000-0000-0000934F0000}"/>
    <cellStyle name="Input Cell 4 5 43 5" xfId="24745" xr:uid="{00000000-0005-0000-0000-0000944F0000}"/>
    <cellStyle name="Input Cell 4 5 44" xfId="2901" xr:uid="{00000000-0005-0000-0000-0000954F0000}"/>
    <cellStyle name="Input Cell 4 5 44 2" xfId="24746" xr:uid="{00000000-0005-0000-0000-0000964F0000}"/>
    <cellStyle name="Input Cell 4 5 44 2 2" xfId="24747" xr:uid="{00000000-0005-0000-0000-0000974F0000}"/>
    <cellStyle name="Input Cell 4 5 44 2 3" xfId="24748" xr:uid="{00000000-0005-0000-0000-0000984F0000}"/>
    <cellStyle name="Input Cell 4 5 44 2 4" xfId="24749" xr:uid="{00000000-0005-0000-0000-0000994F0000}"/>
    <cellStyle name="Input Cell 4 5 44 3" xfId="24750" xr:uid="{00000000-0005-0000-0000-00009A4F0000}"/>
    <cellStyle name="Input Cell 4 5 44 4" xfId="24751" xr:uid="{00000000-0005-0000-0000-00009B4F0000}"/>
    <cellStyle name="Input Cell 4 5 44 5" xfId="24752" xr:uid="{00000000-0005-0000-0000-00009C4F0000}"/>
    <cellStyle name="Input Cell 4 5 45" xfId="24753" xr:uid="{00000000-0005-0000-0000-00009D4F0000}"/>
    <cellStyle name="Input Cell 4 5 45 2" xfId="24754" xr:uid="{00000000-0005-0000-0000-00009E4F0000}"/>
    <cellStyle name="Input Cell 4 5 45 3" xfId="24755" xr:uid="{00000000-0005-0000-0000-00009F4F0000}"/>
    <cellStyle name="Input Cell 4 5 45 4" xfId="24756" xr:uid="{00000000-0005-0000-0000-0000A04F0000}"/>
    <cellStyle name="Input Cell 4 5 46" xfId="24757" xr:uid="{00000000-0005-0000-0000-0000A14F0000}"/>
    <cellStyle name="Input Cell 4 5 46 2" xfId="24758" xr:uid="{00000000-0005-0000-0000-0000A24F0000}"/>
    <cellStyle name="Input Cell 4 5 46 3" xfId="24759" xr:uid="{00000000-0005-0000-0000-0000A34F0000}"/>
    <cellStyle name="Input Cell 4 5 46 4" xfId="24760" xr:uid="{00000000-0005-0000-0000-0000A44F0000}"/>
    <cellStyle name="Input Cell 4 5 47" xfId="24761" xr:uid="{00000000-0005-0000-0000-0000A54F0000}"/>
    <cellStyle name="Input Cell 4 5 48" xfId="24762" xr:uid="{00000000-0005-0000-0000-0000A64F0000}"/>
    <cellStyle name="Input Cell 4 5 49" xfId="24763" xr:uid="{00000000-0005-0000-0000-0000A74F0000}"/>
    <cellStyle name="Input Cell 4 5 5" xfId="2902" xr:uid="{00000000-0005-0000-0000-0000A84F0000}"/>
    <cellStyle name="Input Cell 4 5 5 2" xfId="24764" xr:uid="{00000000-0005-0000-0000-0000A94F0000}"/>
    <cellStyle name="Input Cell 4 5 5 2 2" xfId="24765" xr:uid="{00000000-0005-0000-0000-0000AA4F0000}"/>
    <cellStyle name="Input Cell 4 5 5 2 3" xfId="24766" xr:uid="{00000000-0005-0000-0000-0000AB4F0000}"/>
    <cellStyle name="Input Cell 4 5 5 2 4" xfId="24767" xr:uid="{00000000-0005-0000-0000-0000AC4F0000}"/>
    <cellStyle name="Input Cell 4 5 5 3" xfId="24768" xr:uid="{00000000-0005-0000-0000-0000AD4F0000}"/>
    <cellStyle name="Input Cell 4 5 5 4" xfId="24769" xr:uid="{00000000-0005-0000-0000-0000AE4F0000}"/>
    <cellStyle name="Input Cell 4 5 5 5" xfId="24770" xr:uid="{00000000-0005-0000-0000-0000AF4F0000}"/>
    <cellStyle name="Input Cell 4 5 6" xfId="2903" xr:uid="{00000000-0005-0000-0000-0000B04F0000}"/>
    <cellStyle name="Input Cell 4 5 6 2" xfId="24771" xr:uid="{00000000-0005-0000-0000-0000B14F0000}"/>
    <cellStyle name="Input Cell 4 5 6 2 2" xfId="24772" xr:uid="{00000000-0005-0000-0000-0000B24F0000}"/>
    <cellStyle name="Input Cell 4 5 6 2 3" xfId="24773" xr:uid="{00000000-0005-0000-0000-0000B34F0000}"/>
    <cellStyle name="Input Cell 4 5 6 2 4" xfId="24774" xr:uid="{00000000-0005-0000-0000-0000B44F0000}"/>
    <cellStyle name="Input Cell 4 5 6 3" xfId="24775" xr:uid="{00000000-0005-0000-0000-0000B54F0000}"/>
    <cellStyle name="Input Cell 4 5 6 4" xfId="24776" xr:uid="{00000000-0005-0000-0000-0000B64F0000}"/>
    <cellStyle name="Input Cell 4 5 6 5" xfId="24777" xr:uid="{00000000-0005-0000-0000-0000B74F0000}"/>
    <cellStyle name="Input Cell 4 5 7" xfId="2904" xr:uid="{00000000-0005-0000-0000-0000B84F0000}"/>
    <cellStyle name="Input Cell 4 5 7 2" xfId="24778" xr:uid="{00000000-0005-0000-0000-0000B94F0000}"/>
    <cellStyle name="Input Cell 4 5 7 2 2" xfId="24779" xr:uid="{00000000-0005-0000-0000-0000BA4F0000}"/>
    <cellStyle name="Input Cell 4 5 7 2 3" xfId="24780" xr:uid="{00000000-0005-0000-0000-0000BB4F0000}"/>
    <cellStyle name="Input Cell 4 5 7 2 4" xfId="24781" xr:uid="{00000000-0005-0000-0000-0000BC4F0000}"/>
    <cellStyle name="Input Cell 4 5 7 3" xfId="24782" xr:uid="{00000000-0005-0000-0000-0000BD4F0000}"/>
    <cellStyle name="Input Cell 4 5 7 4" xfId="24783" xr:uid="{00000000-0005-0000-0000-0000BE4F0000}"/>
    <cellStyle name="Input Cell 4 5 7 5" xfId="24784" xr:uid="{00000000-0005-0000-0000-0000BF4F0000}"/>
    <cellStyle name="Input Cell 4 5 8" xfId="2905" xr:uid="{00000000-0005-0000-0000-0000C04F0000}"/>
    <cellStyle name="Input Cell 4 5 8 2" xfId="24785" xr:uid="{00000000-0005-0000-0000-0000C14F0000}"/>
    <cellStyle name="Input Cell 4 5 8 2 2" xfId="24786" xr:uid="{00000000-0005-0000-0000-0000C24F0000}"/>
    <cellStyle name="Input Cell 4 5 8 2 3" xfId="24787" xr:uid="{00000000-0005-0000-0000-0000C34F0000}"/>
    <cellStyle name="Input Cell 4 5 8 2 4" xfId="24788" xr:uid="{00000000-0005-0000-0000-0000C44F0000}"/>
    <cellStyle name="Input Cell 4 5 8 3" xfId="24789" xr:uid="{00000000-0005-0000-0000-0000C54F0000}"/>
    <cellStyle name="Input Cell 4 5 8 4" xfId="24790" xr:uid="{00000000-0005-0000-0000-0000C64F0000}"/>
    <cellStyle name="Input Cell 4 5 8 5" xfId="24791" xr:uid="{00000000-0005-0000-0000-0000C74F0000}"/>
    <cellStyle name="Input Cell 4 5 9" xfId="2906" xr:uid="{00000000-0005-0000-0000-0000C84F0000}"/>
    <cellStyle name="Input Cell 4 5 9 2" xfId="24792" xr:uid="{00000000-0005-0000-0000-0000C94F0000}"/>
    <cellStyle name="Input Cell 4 5 9 2 2" xfId="24793" xr:uid="{00000000-0005-0000-0000-0000CA4F0000}"/>
    <cellStyle name="Input Cell 4 5 9 2 3" xfId="24794" xr:uid="{00000000-0005-0000-0000-0000CB4F0000}"/>
    <cellStyle name="Input Cell 4 5 9 2 4" xfId="24795" xr:uid="{00000000-0005-0000-0000-0000CC4F0000}"/>
    <cellStyle name="Input Cell 4 5 9 3" xfId="24796" xr:uid="{00000000-0005-0000-0000-0000CD4F0000}"/>
    <cellStyle name="Input Cell 4 5 9 4" xfId="24797" xr:uid="{00000000-0005-0000-0000-0000CE4F0000}"/>
    <cellStyle name="Input Cell 4 5 9 5" xfId="24798" xr:uid="{00000000-0005-0000-0000-0000CF4F0000}"/>
    <cellStyle name="Input Cell 4 6" xfId="2907" xr:uid="{00000000-0005-0000-0000-0000D04F0000}"/>
    <cellStyle name="Input Cell 4 6 2" xfId="24799" xr:uid="{00000000-0005-0000-0000-0000D14F0000}"/>
    <cellStyle name="Input Cell 4 6 2 2" xfId="24800" xr:uid="{00000000-0005-0000-0000-0000D24F0000}"/>
    <cellStyle name="Input Cell 4 6 2 3" xfId="24801" xr:uid="{00000000-0005-0000-0000-0000D34F0000}"/>
    <cellStyle name="Input Cell 4 6 2 4" xfId="24802" xr:uid="{00000000-0005-0000-0000-0000D44F0000}"/>
    <cellStyle name="Input Cell 4 6 3" xfId="24803" xr:uid="{00000000-0005-0000-0000-0000D54F0000}"/>
    <cellStyle name="Input Cell 4 6 4" xfId="24804" xr:uid="{00000000-0005-0000-0000-0000D64F0000}"/>
    <cellStyle name="Input Cell 4 6 5" xfId="24805" xr:uid="{00000000-0005-0000-0000-0000D74F0000}"/>
    <cellStyle name="Input Cell 4 7" xfId="2908" xr:uid="{00000000-0005-0000-0000-0000D84F0000}"/>
    <cellStyle name="Input Cell 4 7 2" xfId="24806" xr:uid="{00000000-0005-0000-0000-0000D94F0000}"/>
    <cellStyle name="Input Cell 4 7 2 2" xfId="24807" xr:uid="{00000000-0005-0000-0000-0000DA4F0000}"/>
    <cellStyle name="Input Cell 4 7 2 3" xfId="24808" xr:uid="{00000000-0005-0000-0000-0000DB4F0000}"/>
    <cellStyle name="Input Cell 4 7 2 4" xfId="24809" xr:uid="{00000000-0005-0000-0000-0000DC4F0000}"/>
    <cellStyle name="Input Cell 4 7 3" xfId="24810" xr:uid="{00000000-0005-0000-0000-0000DD4F0000}"/>
    <cellStyle name="Input Cell 4 7 4" xfId="24811" xr:uid="{00000000-0005-0000-0000-0000DE4F0000}"/>
    <cellStyle name="Input Cell 4 7 5" xfId="24812" xr:uid="{00000000-0005-0000-0000-0000DF4F0000}"/>
    <cellStyle name="Input Cell 4 8" xfId="2909" xr:uid="{00000000-0005-0000-0000-0000E04F0000}"/>
    <cellStyle name="Input Cell 4 8 2" xfId="24813" xr:uid="{00000000-0005-0000-0000-0000E14F0000}"/>
    <cellStyle name="Input Cell 4 8 2 2" xfId="24814" xr:uid="{00000000-0005-0000-0000-0000E24F0000}"/>
    <cellStyle name="Input Cell 4 8 2 3" xfId="24815" xr:uid="{00000000-0005-0000-0000-0000E34F0000}"/>
    <cellStyle name="Input Cell 4 8 2 4" xfId="24816" xr:uid="{00000000-0005-0000-0000-0000E44F0000}"/>
    <cellStyle name="Input Cell 4 8 3" xfId="24817" xr:uid="{00000000-0005-0000-0000-0000E54F0000}"/>
    <cellStyle name="Input Cell 4 8 4" xfId="24818" xr:uid="{00000000-0005-0000-0000-0000E64F0000}"/>
    <cellStyle name="Input Cell 4 8 5" xfId="24819" xr:uid="{00000000-0005-0000-0000-0000E74F0000}"/>
    <cellStyle name="Input Cell 4 9" xfId="2910" xr:uid="{00000000-0005-0000-0000-0000E84F0000}"/>
    <cellStyle name="Input Cell 4 9 2" xfId="24820" xr:uid="{00000000-0005-0000-0000-0000E94F0000}"/>
    <cellStyle name="Input Cell 4 9 2 2" xfId="24821" xr:uid="{00000000-0005-0000-0000-0000EA4F0000}"/>
    <cellStyle name="Input Cell 4 9 2 3" xfId="24822" xr:uid="{00000000-0005-0000-0000-0000EB4F0000}"/>
    <cellStyle name="Input Cell 4 9 2 4" xfId="24823" xr:uid="{00000000-0005-0000-0000-0000EC4F0000}"/>
    <cellStyle name="Input Cell 4 9 3" xfId="24824" xr:uid="{00000000-0005-0000-0000-0000ED4F0000}"/>
    <cellStyle name="Input Cell 4 9 4" xfId="24825" xr:uid="{00000000-0005-0000-0000-0000EE4F0000}"/>
    <cellStyle name="Input Cell 4 9 5" xfId="24826" xr:uid="{00000000-0005-0000-0000-0000EF4F0000}"/>
    <cellStyle name="Input Cell 5" xfId="2911" xr:uid="{00000000-0005-0000-0000-0000F04F0000}"/>
    <cellStyle name="Input Cell 5 10" xfId="2912" xr:uid="{00000000-0005-0000-0000-0000F14F0000}"/>
    <cellStyle name="Input Cell 5 10 2" xfId="24827" xr:uid="{00000000-0005-0000-0000-0000F24F0000}"/>
    <cellStyle name="Input Cell 5 10 2 2" xfId="24828" xr:uid="{00000000-0005-0000-0000-0000F34F0000}"/>
    <cellStyle name="Input Cell 5 10 2 3" xfId="24829" xr:uid="{00000000-0005-0000-0000-0000F44F0000}"/>
    <cellStyle name="Input Cell 5 10 2 4" xfId="24830" xr:uid="{00000000-0005-0000-0000-0000F54F0000}"/>
    <cellStyle name="Input Cell 5 10 3" xfId="24831" xr:uid="{00000000-0005-0000-0000-0000F64F0000}"/>
    <cellStyle name="Input Cell 5 10 4" xfId="24832" xr:uid="{00000000-0005-0000-0000-0000F74F0000}"/>
    <cellStyle name="Input Cell 5 10 5" xfId="24833" xr:uid="{00000000-0005-0000-0000-0000F84F0000}"/>
    <cellStyle name="Input Cell 5 11" xfId="2913" xr:uid="{00000000-0005-0000-0000-0000F94F0000}"/>
    <cellStyle name="Input Cell 5 11 2" xfId="24834" xr:uid="{00000000-0005-0000-0000-0000FA4F0000}"/>
    <cellStyle name="Input Cell 5 11 2 2" xfId="24835" xr:uid="{00000000-0005-0000-0000-0000FB4F0000}"/>
    <cellStyle name="Input Cell 5 11 2 3" xfId="24836" xr:uid="{00000000-0005-0000-0000-0000FC4F0000}"/>
    <cellStyle name="Input Cell 5 11 2 4" xfId="24837" xr:uid="{00000000-0005-0000-0000-0000FD4F0000}"/>
    <cellStyle name="Input Cell 5 11 3" xfId="24838" xr:uid="{00000000-0005-0000-0000-0000FE4F0000}"/>
    <cellStyle name="Input Cell 5 11 4" xfId="24839" xr:uid="{00000000-0005-0000-0000-0000FF4F0000}"/>
    <cellStyle name="Input Cell 5 11 5" xfId="24840" xr:uid="{00000000-0005-0000-0000-000000500000}"/>
    <cellStyle name="Input Cell 5 12" xfId="2914" xr:uid="{00000000-0005-0000-0000-000001500000}"/>
    <cellStyle name="Input Cell 5 12 2" xfId="24841" xr:uid="{00000000-0005-0000-0000-000002500000}"/>
    <cellStyle name="Input Cell 5 12 2 2" xfId="24842" xr:uid="{00000000-0005-0000-0000-000003500000}"/>
    <cellStyle name="Input Cell 5 12 2 3" xfId="24843" xr:uid="{00000000-0005-0000-0000-000004500000}"/>
    <cellStyle name="Input Cell 5 12 2 4" xfId="24844" xr:uid="{00000000-0005-0000-0000-000005500000}"/>
    <cellStyle name="Input Cell 5 12 3" xfId="24845" xr:uid="{00000000-0005-0000-0000-000006500000}"/>
    <cellStyle name="Input Cell 5 12 4" xfId="24846" xr:uid="{00000000-0005-0000-0000-000007500000}"/>
    <cellStyle name="Input Cell 5 12 5" xfId="24847" xr:uid="{00000000-0005-0000-0000-000008500000}"/>
    <cellStyle name="Input Cell 5 13" xfId="2915" xr:uid="{00000000-0005-0000-0000-000009500000}"/>
    <cellStyle name="Input Cell 5 13 2" xfId="24848" xr:uid="{00000000-0005-0000-0000-00000A500000}"/>
    <cellStyle name="Input Cell 5 13 2 2" xfId="24849" xr:uid="{00000000-0005-0000-0000-00000B500000}"/>
    <cellStyle name="Input Cell 5 13 2 3" xfId="24850" xr:uid="{00000000-0005-0000-0000-00000C500000}"/>
    <cellStyle name="Input Cell 5 13 2 4" xfId="24851" xr:uid="{00000000-0005-0000-0000-00000D500000}"/>
    <cellStyle name="Input Cell 5 13 3" xfId="24852" xr:uid="{00000000-0005-0000-0000-00000E500000}"/>
    <cellStyle name="Input Cell 5 13 4" xfId="24853" xr:uid="{00000000-0005-0000-0000-00000F500000}"/>
    <cellStyle name="Input Cell 5 13 5" xfId="24854" xr:uid="{00000000-0005-0000-0000-000010500000}"/>
    <cellStyle name="Input Cell 5 14" xfId="2916" xr:uid="{00000000-0005-0000-0000-000011500000}"/>
    <cellStyle name="Input Cell 5 14 2" xfId="24855" xr:uid="{00000000-0005-0000-0000-000012500000}"/>
    <cellStyle name="Input Cell 5 14 2 2" xfId="24856" xr:uid="{00000000-0005-0000-0000-000013500000}"/>
    <cellStyle name="Input Cell 5 14 2 3" xfId="24857" xr:uid="{00000000-0005-0000-0000-000014500000}"/>
    <cellStyle name="Input Cell 5 14 2 4" xfId="24858" xr:uid="{00000000-0005-0000-0000-000015500000}"/>
    <cellStyle name="Input Cell 5 14 3" xfId="24859" xr:uid="{00000000-0005-0000-0000-000016500000}"/>
    <cellStyle name="Input Cell 5 14 4" xfId="24860" xr:uid="{00000000-0005-0000-0000-000017500000}"/>
    <cellStyle name="Input Cell 5 14 5" xfId="24861" xr:uid="{00000000-0005-0000-0000-000018500000}"/>
    <cellStyle name="Input Cell 5 15" xfId="2917" xr:uid="{00000000-0005-0000-0000-000019500000}"/>
    <cellStyle name="Input Cell 5 15 2" xfId="24862" xr:uid="{00000000-0005-0000-0000-00001A500000}"/>
    <cellStyle name="Input Cell 5 15 2 2" xfId="24863" xr:uid="{00000000-0005-0000-0000-00001B500000}"/>
    <cellStyle name="Input Cell 5 15 2 3" xfId="24864" xr:uid="{00000000-0005-0000-0000-00001C500000}"/>
    <cellStyle name="Input Cell 5 15 2 4" xfId="24865" xr:uid="{00000000-0005-0000-0000-00001D500000}"/>
    <cellStyle name="Input Cell 5 15 3" xfId="24866" xr:uid="{00000000-0005-0000-0000-00001E500000}"/>
    <cellStyle name="Input Cell 5 15 4" xfId="24867" xr:uid="{00000000-0005-0000-0000-00001F500000}"/>
    <cellStyle name="Input Cell 5 15 5" xfId="24868" xr:uid="{00000000-0005-0000-0000-000020500000}"/>
    <cellStyle name="Input Cell 5 16" xfId="2918" xr:uid="{00000000-0005-0000-0000-000021500000}"/>
    <cellStyle name="Input Cell 5 16 2" xfId="24869" xr:uid="{00000000-0005-0000-0000-000022500000}"/>
    <cellStyle name="Input Cell 5 16 2 2" xfId="24870" xr:uid="{00000000-0005-0000-0000-000023500000}"/>
    <cellStyle name="Input Cell 5 16 2 3" xfId="24871" xr:uid="{00000000-0005-0000-0000-000024500000}"/>
    <cellStyle name="Input Cell 5 16 2 4" xfId="24872" xr:uid="{00000000-0005-0000-0000-000025500000}"/>
    <cellStyle name="Input Cell 5 16 3" xfId="24873" xr:uid="{00000000-0005-0000-0000-000026500000}"/>
    <cellStyle name="Input Cell 5 16 4" xfId="24874" xr:uid="{00000000-0005-0000-0000-000027500000}"/>
    <cellStyle name="Input Cell 5 16 5" xfId="24875" xr:uid="{00000000-0005-0000-0000-000028500000}"/>
    <cellStyle name="Input Cell 5 17" xfId="2919" xr:uid="{00000000-0005-0000-0000-000029500000}"/>
    <cellStyle name="Input Cell 5 17 2" xfId="24876" xr:uid="{00000000-0005-0000-0000-00002A500000}"/>
    <cellStyle name="Input Cell 5 17 2 2" xfId="24877" xr:uid="{00000000-0005-0000-0000-00002B500000}"/>
    <cellStyle name="Input Cell 5 17 2 3" xfId="24878" xr:uid="{00000000-0005-0000-0000-00002C500000}"/>
    <cellStyle name="Input Cell 5 17 2 4" xfId="24879" xr:uid="{00000000-0005-0000-0000-00002D500000}"/>
    <cellStyle name="Input Cell 5 17 3" xfId="24880" xr:uid="{00000000-0005-0000-0000-00002E500000}"/>
    <cellStyle name="Input Cell 5 17 4" xfId="24881" xr:uid="{00000000-0005-0000-0000-00002F500000}"/>
    <cellStyle name="Input Cell 5 17 5" xfId="24882" xr:uid="{00000000-0005-0000-0000-000030500000}"/>
    <cellStyle name="Input Cell 5 18" xfId="2920" xr:uid="{00000000-0005-0000-0000-000031500000}"/>
    <cellStyle name="Input Cell 5 18 2" xfId="24883" xr:uid="{00000000-0005-0000-0000-000032500000}"/>
    <cellStyle name="Input Cell 5 18 2 2" xfId="24884" xr:uid="{00000000-0005-0000-0000-000033500000}"/>
    <cellStyle name="Input Cell 5 18 2 3" xfId="24885" xr:uid="{00000000-0005-0000-0000-000034500000}"/>
    <cellStyle name="Input Cell 5 18 2 4" xfId="24886" xr:uid="{00000000-0005-0000-0000-000035500000}"/>
    <cellStyle name="Input Cell 5 18 3" xfId="24887" xr:uid="{00000000-0005-0000-0000-000036500000}"/>
    <cellStyle name="Input Cell 5 18 4" xfId="24888" xr:uid="{00000000-0005-0000-0000-000037500000}"/>
    <cellStyle name="Input Cell 5 18 5" xfId="24889" xr:uid="{00000000-0005-0000-0000-000038500000}"/>
    <cellStyle name="Input Cell 5 19" xfId="2921" xr:uid="{00000000-0005-0000-0000-000039500000}"/>
    <cellStyle name="Input Cell 5 19 2" xfId="24890" xr:uid="{00000000-0005-0000-0000-00003A500000}"/>
    <cellStyle name="Input Cell 5 19 2 2" xfId="24891" xr:uid="{00000000-0005-0000-0000-00003B500000}"/>
    <cellStyle name="Input Cell 5 19 2 3" xfId="24892" xr:uid="{00000000-0005-0000-0000-00003C500000}"/>
    <cellStyle name="Input Cell 5 19 2 4" xfId="24893" xr:uid="{00000000-0005-0000-0000-00003D500000}"/>
    <cellStyle name="Input Cell 5 19 3" xfId="24894" xr:uid="{00000000-0005-0000-0000-00003E500000}"/>
    <cellStyle name="Input Cell 5 19 4" xfId="24895" xr:uid="{00000000-0005-0000-0000-00003F500000}"/>
    <cellStyle name="Input Cell 5 19 5" xfId="24896" xr:uid="{00000000-0005-0000-0000-000040500000}"/>
    <cellStyle name="Input Cell 5 2" xfId="2922" xr:uid="{00000000-0005-0000-0000-000041500000}"/>
    <cellStyle name="Input Cell 5 2 10" xfId="2923" xr:uid="{00000000-0005-0000-0000-000042500000}"/>
    <cellStyle name="Input Cell 5 2 10 2" xfId="24897" xr:uid="{00000000-0005-0000-0000-000043500000}"/>
    <cellStyle name="Input Cell 5 2 10 2 2" xfId="24898" xr:uid="{00000000-0005-0000-0000-000044500000}"/>
    <cellStyle name="Input Cell 5 2 10 2 3" xfId="24899" xr:uid="{00000000-0005-0000-0000-000045500000}"/>
    <cellStyle name="Input Cell 5 2 10 2 4" xfId="24900" xr:uid="{00000000-0005-0000-0000-000046500000}"/>
    <cellStyle name="Input Cell 5 2 10 3" xfId="24901" xr:uid="{00000000-0005-0000-0000-000047500000}"/>
    <cellStyle name="Input Cell 5 2 10 4" xfId="24902" xr:uid="{00000000-0005-0000-0000-000048500000}"/>
    <cellStyle name="Input Cell 5 2 10 5" xfId="24903" xr:uid="{00000000-0005-0000-0000-000049500000}"/>
    <cellStyle name="Input Cell 5 2 11" xfId="2924" xr:uid="{00000000-0005-0000-0000-00004A500000}"/>
    <cellStyle name="Input Cell 5 2 11 2" xfId="24904" xr:uid="{00000000-0005-0000-0000-00004B500000}"/>
    <cellStyle name="Input Cell 5 2 11 2 2" xfId="24905" xr:uid="{00000000-0005-0000-0000-00004C500000}"/>
    <cellStyle name="Input Cell 5 2 11 2 3" xfId="24906" xr:uid="{00000000-0005-0000-0000-00004D500000}"/>
    <cellStyle name="Input Cell 5 2 11 2 4" xfId="24907" xr:uid="{00000000-0005-0000-0000-00004E500000}"/>
    <cellStyle name="Input Cell 5 2 11 3" xfId="24908" xr:uid="{00000000-0005-0000-0000-00004F500000}"/>
    <cellStyle name="Input Cell 5 2 11 4" xfId="24909" xr:uid="{00000000-0005-0000-0000-000050500000}"/>
    <cellStyle name="Input Cell 5 2 11 5" xfId="24910" xr:uid="{00000000-0005-0000-0000-000051500000}"/>
    <cellStyle name="Input Cell 5 2 12" xfId="2925" xr:uid="{00000000-0005-0000-0000-000052500000}"/>
    <cellStyle name="Input Cell 5 2 12 2" xfId="24911" xr:uid="{00000000-0005-0000-0000-000053500000}"/>
    <cellStyle name="Input Cell 5 2 12 2 2" xfId="24912" xr:uid="{00000000-0005-0000-0000-000054500000}"/>
    <cellStyle name="Input Cell 5 2 12 2 3" xfId="24913" xr:uid="{00000000-0005-0000-0000-000055500000}"/>
    <cellStyle name="Input Cell 5 2 12 2 4" xfId="24914" xr:uid="{00000000-0005-0000-0000-000056500000}"/>
    <cellStyle name="Input Cell 5 2 12 3" xfId="24915" xr:uid="{00000000-0005-0000-0000-000057500000}"/>
    <cellStyle name="Input Cell 5 2 12 4" xfId="24916" xr:uid="{00000000-0005-0000-0000-000058500000}"/>
    <cellStyle name="Input Cell 5 2 12 5" xfId="24917" xr:uid="{00000000-0005-0000-0000-000059500000}"/>
    <cellStyle name="Input Cell 5 2 13" xfId="2926" xr:uid="{00000000-0005-0000-0000-00005A500000}"/>
    <cellStyle name="Input Cell 5 2 13 2" xfId="24918" xr:uid="{00000000-0005-0000-0000-00005B500000}"/>
    <cellStyle name="Input Cell 5 2 13 2 2" xfId="24919" xr:uid="{00000000-0005-0000-0000-00005C500000}"/>
    <cellStyle name="Input Cell 5 2 13 2 3" xfId="24920" xr:uid="{00000000-0005-0000-0000-00005D500000}"/>
    <cellStyle name="Input Cell 5 2 13 2 4" xfId="24921" xr:uid="{00000000-0005-0000-0000-00005E500000}"/>
    <cellStyle name="Input Cell 5 2 13 3" xfId="24922" xr:uid="{00000000-0005-0000-0000-00005F500000}"/>
    <cellStyle name="Input Cell 5 2 13 4" xfId="24923" xr:uid="{00000000-0005-0000-0000-000060500000}"/>
    <cellStyle name="Input Cell 5 2 13 5" xfId="24924" xr:uid="{00000000-0005-0000-0000-000061500000}"/>
    <cellStyle name="Input Cell 5 2 14" xfId="2927" xr:uid="{00000000-0005-0000-0000-000062500000}"/>
    <cellStyle name="Input Cell 5 2 14 2" xfId="24925" xr:uid="{00000000-0005-0000-0000-000063500000}"/>
    <cellStyle name="Input Cell 5 2 14 2 2" xfId="24926" xr:uid="{00000000-0005-0000-0000-000064500000}"/>
    <cellStyle name="Input Cell 5 2 14 2 3" xfId="24927" xr:uid="{00000000-0005-0000-0000-000065500000}"/>
    <cellStyle name="Input Cell 5 2 14 2 4" xfId="24928" xr:uid="{00000000-0005-0000-0000-000066500000}"/>
    <cellStyle name="Input Cell 5 2 14 3" xfId="24929" xr:uid="{00000000-0005-0000-0000-000067500000}"/>
    <cellStyle name="Input Cell 5 2 14 4" xfId="24930" xr:uid="{00000000-0005-0000-0000-000068500000}"/>
    <cellStyle name="Input Cell 5 2 14 5" xfId="24931" xr:uid="{00000000-0005-0000-0000-000069500000}"/>
    <cellStyle name="Input Cell 5 2 15" xfId="2928" xr:uid="{00000000-0005-0000-0000-00006A500000}"/>
    <cellStyle name="Input Cell 5 2 15 2" xfId="24932" xr:uid="{00000000-0005-0000-0000-00006B500000}"/>
    <cellStyle name="Input Cell 5 2 15 2 2" xfId="24933" xr:uid="{00000000-0005-0000-0000-00006C500000}"/>
    <cellStyle name="Input Cell 5 2 15 2 3" xfId="24934" xr:uid="{00000000-0005-0000-0000-00006D500000}"/>
    <cellStyle name="Input Cell 5 2 15 2 4" xfId="24935" xr:uid="{00000000-0005-0000-0000-00006E500000}"/>
    <cellStyle name="Input Cell 5 2 15 3" xfId="24936" xr:uid="{00000000-0005-0000-0000-00006F500000}"/>
    <cellStyle name="Input Cell 5 2 15 4" xfId="24937" xr:uid="{00000000-0005-0000-0000-000070500000}"/>
    <cellStyle name="Input Cell 5 2 15 5" xfId="24938" xr:uid="{00000000-0005-0000-0000-000071500000}"/>
    <cellStyle name="Input Cell 5 2 16" xfId="2929" xr:uid="{00000000-0005-0000-0000-000072500000}"/>
    <cellStyle name="Input Cell 5 2 16 2" xfId="24939" xr:uid="{00000000-0005-0000-0000-000073500000}"/>
    <cellStyle name="Input Cell 5 2 16 2 2" xfId="24940" xr:uid="{00000000-0005-0000-0000-000074500000}"/>
    <cellStyle name="Input Cell 5 2 16 2 3" xfId="24941" xr:uid="{00000000-0005-0000-0000-000075500000}"/>
    <cellStyle name="Input Cell 5 2 16 2 4" xfId="24942" xr:uid="{00000000-0005-0000-0000-000076500000}"/>
    <cellStyle name="Input Cell 5 2 16 3" xfId="24943" xr:uid="{00000000-0005-0000-0000-000077500000}"/>
    <cellStyle name="Input Cell 5 2 16 4" xfId="24944" xr:uid="{00000000-0005-0000-0000-000078500000}"/>
    <cellStyle name="Input Cell 5 2 16 5" xfId="24945" xr:uid="{00000000-0005-0000-0000-000079500000}"/>
    <cellStyle name="Input Cell 5 2 17" xfId="2930" xr:uid="{00000000-0005-0000-0000-00007A500000}"/>
    <cellStyle name="Input Cell 5 2 17 2" xfId="24946" xr:uid="{00000000-0005-0000-0000-00007B500000}"/>
    <cellStyle name="Input Cell 5 2 17 2 2" xfId="24947" xr:uid="{00000000-0005-0000-0000-00007C500000}"/>
    <cellStyle name="Input Cell 5 2 17 2 3" xfId="24948" xr:uid="{00000000-0005-0000-0000-00007D500000}"/>
    <cellStyle name="Input Cell 5 2 17 2 4" xfId="24949" xr:uid="{00000000-0005-0000-0000-00007E500000}"/>
    <cellStyle name="Input Cell 5 2 17 3" xfId="24950" xr:uid="{00000000-0005-0000-0000-00007F500000}"/>
    <cellStyle name="Input Cell 5 2 17 4" xfId="24951" xr:uid="{00000000-0005-0000-0000-000080500000}"/>
    <cellStyle name="Input Cell 5 2 17 5" xfId="24952" xr:uid="{00000000-0005-0000-0000-000081500000}"/>
    <cellStyle name="Input Cell 5 2 18" xfId="2931" xr:uid="{00000000-0005-0000-0000-000082500000}"/>
    <cellStyle name="Input Cell 5 2 18 2" xfId="24953" xr:uid="{00000000-0005-0000-0000-000083500000}"/>
    <cellStyle name="Input Cell 5 2 18 2 2" xfId="24954" xr:uid="{00000000-0005-0000-0000-000084500000}"/>
    <cellStyle name="Input Cell 5 2 18 2 3" xfId="24955" xr:uid="{00000000-0005-0000-0000-000085500000}"/>
    <cellStyle name="Input Cell 5 2 18 2 4" xfId="24956" xr:uid="{00000000-0005-0000-0000-000086500000}"/>
    <cellStyle name="Input Cell 5 2 18 3" xfId="24957" xr:uid="{00000000-0005-0000-0000-000087500000}"/>
    <cellStyle name="Input Cell 5 2 18 4" xfId="24958" xr:uid="{00000000-0005-0000-0000-000088500000}"/>
    <cellStyle name="Input Cell 5 2 18 5" xfId="24959" xr:uid="{00000000-0005-0000-0000-000089500000}"/>
    <cellStyle name="Input Cell 5 2 19" xfId="2932" xr:uid="{00000000-0005-0000-0000-00008A500000}"/>
    <cellStyle name="Input Cell 5 2 19 2" xfId="24960" xr:uid="{00000000-0005-0000-0000-00008B500000}"/>
    <cellStyle name="Input Cell 5 2 19 2 2" xfId="24961" xr:uid="{00000000-0005-0000-0000-00008C500000}"/>
    <cellStyle name="Input Cell 5 2 19 2 3" xfId="24962" xr:uid="{00000000-0005-0000-0000-00008D500000}"/>
    <cellStyle name="Input Cell 5 2 19 2 4" xfId="24963" xr:uid="{00000000-0005-0000-0000-00008E500000}"/>
    <cellStyle name="Input Cell 5 2 19 3" xfId="24964" xr:uid="{00000000-0005-0000-0000-00008F500000}"/>
    <cellStyle name="Input Cell 5 2 19 4" xfId="24965" xr:uid="{00000000-0005-0000-0000-000090500000}"/>
    <cellStyle name="Input Cell 5 2 19 5" xfId="24966" xr:uid="{00000000-0005-0000-0000-000091500000}"/>
    <cellStyle name="Input Cell 5 2 2" xfId="2933" xr:uid="{00000000-0005-0000-0000-000092500000}"/>
    <cellStyle name="Input Cell 5 2 2 2" xfId="24967" xr:uid="{00000000-0005-0000-0000-000093500000}"/>
    <cellStyle name="Input Cell 5 2 2 2 2" xfId="24968" xr:uid="{00000000-0005-0000-0000-000094500000}"/>
    <cellStyle name="Input Cell 5 2 2 2 3" xfId="24969" xr:uid="{00000000-0005-0000-0000-000095500000}"/>
    <cellStyle name="Input Cell 5 2 2 2 4" xfId="24970" xr:uid="{00000000-0005-0000-0000-000096500000}"/>
    <cellStyle name="Input Cell 5 2 2 3" xfId="24971" xr:uid="{00000000-0005-0000-0000-000097500000}"/>
    <cellStyle name="Input Cell 5 2 2 4" xfId="24972" xr:uid="{00000000-0005-0000-0000-000098500000}"/>
    <cellStyle name="Input Cell 5 2 2 5" xfId="24973" xr:uid="{00000000-0005-0000-0000-000099500000}"/>
    <cellStyle name="Input Cell 5 2 20" xfId="2934" xr:uid="{00000000-0005-0000-0000-00009A500000}"/>
    <cellStyle name="Input Cell 5 2 20 2" xfId="24974" xr:uid="{00000000-0005-0000-0000-00009B500000}"/>
    <cellStyle name="Input Cell 5 2 20 2 2" xfId="24975" xr:uid="{00000000-0005-0000-0000-00009C500000}"/>
    <cellStyle name="Input Cell 5 2 20 2 3" xfId="24976" xr:uid="{00000000-0005-0000-0000-00009D500000}"/>
    <cellStyle name="Input Cell 5 2 20 2 4" xfId="24977" xr:uid="{00000000-0005-0000-0000-00009E500000}"/>
    <cellStyle name="Input Cell 5 2 20 3" xfId="24978" xr:uid="{00000000-0005-0000-0000-00009F500000}"/>
    <cellStyle name="Input Cell 5 2 20 4" xfId="24979" xr:uid="{00000000-0005-0000-0000-0000A0500000}"/>
    <cellStyle name="Input Cell 5 2 20 5" xfId="24980" xr:uid="{00000000-0005-0000-0000-0000A1500000}"/>
    <cellStyle name="Input Cell 5 2 21" xfId="2935" xr:uid="{00000000-0005-0000-0000-0000A2500000}"/>
    <cellStyle name="Input Cell 5 2 21 2" xfId="24981" xr:uid="{00000000-0005-0000-0000-0000A3500000}"/>
    <cellStyle name="Input Cell 5 2 21 2 2" xfId="24982" xr:uid="{00000000-0005-0000-0000-0000A4500000}"/>
    <cellStyle name="Input Cell 5 2 21 2 3" xfId="24983" xr:uid="{00000000-0005-0000-0000-0000A5500000}"/>
    <cellStyle name="Input Cell 5 2 21 2 4" xfId="24984" xr:uid="{00000000-0005-0000-0000-0000A6500000}"/>
    <cellStyle name="Input Cell 5 2 21 3" xfId="24985" xr:uid="{00000000-0005-0000-0000-0000A7500000}"/>
    <cellStyle name="Input Cell 5 2 21 4" xfId="24986" xr:uid="{00000000-0005-0000-0000-0000A8500000}"/>
    <cellStyle name="Input Cell 5 2 21 5" xfId="24987" xr:uid="{00000000-0005-0000-0000-0000A9500000}"/>
    <cellStyle name="Input Cell 5 2 22" xfId="2936" xr:uid="{00000000-0005-0000-0000-0000AA500000}"/>
    <cellStyle name="Input Cell 5 2 22 2" xfId="24988" xr:uid="{00000000-0005-0000-0000-0000AB500000}"/>
    <cellStyle name="Input Cell 5 2 22 2 2" xfId="24989" xr:uid="{00000000-0005-0000-0000-0000AC500000}"/>
    <cellStyle name="Input Cell 5 2 22 2 3" xfId="24990" xr:uid="{00000000-0005-0000-0000-0000AD500000}"/>
    <cellStyle name="Input Cell 5 2 22 2 4" xfId="24991" xr:uid="{00000000-0005-0000-0000-0000AE500000}"/>
    <cellStyle name="Input Cell 5 2 22 3" xfId="24992" xr:uid="{00000000-0005-0000-0000-0000AF500000}"/>
    <cellStyle name="Input Cell 5 2 22 4" xfId="24993" xr:uid="{00000000-0005-0000-0000-0000B0500000}"/>
    <cellStyle name="Input Cell 5 2 22 5" xfId="24994" xr:uid="{00000000-0005-0000-0000-0000B1500000}"/>
    <cellStyle name="Input Cell 5 2 23" xfId="2937" xr:uid="{00000000-0005-0000-0000-0000B2500000}"/>
    <cellStyle name="Input Cell 5 2 23 2" xfId="24995" xr:uid="{00000000-0005-0000-0000-0000B3500000}"/>
    <cellStyle name="Input Cell 5 2 23 2 2" xfId="24996" xr:uid="{00000000-0005-0000-0000-0000B4500000}"/>
    <cellStyle name="Input Cell 5 2 23 2 3" xfId="24997" xr:uid="{00000000-0005-0000-0000-0000B5500000}"/>
    <cellStyle name="Input Cell 5 2 23 2 4" xfId="24998" xr:uid="{00000000-0005-0000-0000-0000B6500000}"/>
    <cellStyle name="Input Cell 5 2 23 3" xfId="24999" xr:uid="{00000000-0005-0000-0000-0000B7500000}"/>
    <cellStyle name="Input Cell 5 2 23 4" xfId="25000" xr:uid="{00000000-0005-0000-0000-0000B8500000}"/>
    <cellStyle name="Input Cell 5 2 23 5" xfId="25001" xr:uid="{00000000-0005-0000-0000-0000B9500000}"/>
    <cellStyle name="Input Cell 5 2 24" xfId="2938" xr:uid="{00000000-0005-0000-0000-0000BA500000}"/>
    <cellStyle name="Input Cell 5 2 24 2" xfId="25002" xr:uid="{00000000-0005-0000-0000-0000BB500000}"/>
    <cellStyle name="Input Cell 5 2 24 2 2" xfId="25003" xr:uid="{00000000-0005-0000-0000-0000BC500000}"/>
    <cellStyle name="Input Cell 5 2 24 2 3" xfId="25004" xr:uid="{00000000-0005-0000-0000-0000BD500000}"/>
    <cellStyle name="Input Cell 5 2 24 2 4" xfId="25005" xr:uid="{00000000-0005-0000-0000-0000BE500000}"/>
    <cellStyle name="Input Cell 5 2 24 3" xfId="25006" xr:uid="{00000000-0005-0000-0000-0000BF500000}"/>
    <cellStyle name="Input Cell 5 2 24 4" xfId="25007" xr:uid="{00000000-0005-0000-0000-0000C0500000}"/>
    <cellStyle name="Input Cell 5 2 24 5" xfId="25008" xr:uid="{00000000-0005-0000-0000-0000C1500000}"/>
    <cellStyle name="Input Cell 5 2 25" xfId="2939" xr:uid="{00000000-0005-0000-0000-0000C2500000}"/>
    <cellStyle name="Input Cell 5 2 25 2" xfId="25009" xr:uid="{00000000-0005-0000-0000-0000C3500000}"/>
    <cellStyle name="Input Cell 5 2 25 2 2" xfId="25010" xr:uid="{00000000-0005-0000-0000-0000C4500000}"/>
    <cellStyle name="Input Cell 5 2 25 2 3" xfId="25011" xr:uid="{00000000-0005-0000-0000-0000C5500000}"/>
    <cellStyle name="Input Cell 5 2 25 2 4" xfId="25012" xr:uid="{00000000-0005-0000-0000-0000C6500000}"/>
    <cellStyle name="Input Cell 5 2 25 3" xfId="25013" xr:uid="{00000000-0005-0000-0000-0000C7500000}"/>
    <cellStyle name="Input Cell 5 2 25 4" xfId="25014" xr:uid="{00000000-0005-0000-0000-0000C8500000}"/>
    <cellStyle name="Input Cell 5 2 25 5" xfId="25015" xr:uid="{00000000-0005-0000-0000-0000C9500000}"/>
    <cellStyle name="Input Cell 5 2 26" xfId="2940" xr:uid="{00000000-0005-0000-0000-0000CA500000}"/>
    <cellStyle name="Input Cell 5 2 26 2" xfId="25016" xr:uid="{00000000-0005-0000-0000-0000CB500000}"/>
    <cellStyle name="Input Cell 5 2 26 2 2" xfId="25017" xr:uid="{00000000-0005-0000-0000-0000CC500000}"/>
    <cellStyle name="Input Cell 5 2 26 2 3" xfId="25018" xr:uid="{00000000-0005-0000-0000-0000CD500000}"/>
    <cellStyle name="Input Cell 5 2 26 2 4" xfId="25019" xr:uid="{00000000-0005-0000-0000-0000CE500000}"/>
    <cellStyle name="Input Cell 5 2 26 3" xfId="25020" xr:uid="{00000000-0005-0000-0000-0000CF500000}"/>
    <cellStyle name="Input Cell 5 2 26 4" xfId="25021" xr:uid="{00000000-0005-0000-0000-0000D0500000}"/>
    <cellStyle name="Input Cell 5 2 26 5" xfId="25022" xr:uid="{00000000-0005-0000-0000-0000D1500000}"/>
    <cellStyle name="Input Cell 5 2 27" xfId="2941" xr:uid="{00000000-0005-0000-0000-0000D2500000}"/>
    <cellStyle name="Input Cell 5 2 27 2" xfId="25023" xr:uid="{00000000-0005-0000-0000-0000D3500000}"/>
    <cellStyle name="Input Cell 5 2 27 2 2" xfId="25024" xr:uid="{00000000-0005-0000-0000-0000D4500000}"/>
    <cellStyle name="Input Cell 5 2 27 2 3" xfId="25025" xr:uid="{00000000-0005-0000-0000-0000D5500000}"/>
    <cellStyle name="Input Cell 5 2 27 2 4" xfId="25026" xr:uid="{00000000-0005-0000-0000-0000D6500000}"/>
    <cellStyle name="Input Cell 5 2 27 3" xfId="25027" xr:uid="{00000000-0005-0000-0000-0000D7500000}"/>
    <cellStyle name="Input Cell 5 2 27 4" xfId="25028" xr:uid="{00000000-0005-0000-0000-0000D8500000}"/>
    <cellStyle name="Input Cell 5 2 27 5" xfId="25029" xr:uid="{00000000-0005-0000-0000-0000D9500000}"/>
    <cellStyle name="Input Cell 5 2 28" xfId="2942" xr:uid="{00000000-0005-0000-0000-0000DA500000}"/>
    <cellStyle name="Input Cell 5 2 28 2" xfId="25030" xr:uid="{00000000-0005-0000-0000-0000DB500000}"/>
    <cellStyle name="Input Cell 5 2 28 2 2" xfId="25031" xr:uid="{00000000-0005-0000-0000-0000DC500000}"/>
    <cellStyle name="Input Cell 5 2 28 2 3" xfId="25032" xr:uid="{00000000-0005-0000-0000-0000DD500000}"/>
    <cellStyle name="Input Cell 5 2 28 2 4" xfId="25033" xr:uid="{00000000-0005-0000-0000-0000DE500000}"/>
    <cellStyle name="Input Cell 5 2 28 3" xfId="25034" xr:uid="{00000000-0005-0000-0000-0000DF500000}"/>
    <cellStyle name="Input Cell 5 2 28 4" xfId="25035" xr:uid="{00000000-0005-0000-0000-0000E0500000}"/>
    <cellStyle name="Input Cell 5 2 28 5" xfId="25036" xr:uid="{00000000-0005-0000-0000-0000E1500000}"/>
    <cellStyle name="Input Cell 5 2 29" xfId="2943" xr:uid="{00000000-0005-0000-0000-0000E2500000}"/>
    <cellStyle name="Input Cell 5 2 29 2" xfId="25037" xr:uid="{00000000-0005-0000-0000-0000E3500000}"/>
    <cellStyle name="Input Cell 5 2 29 2 2" xfId="25038" xr:uid="{00000000-0005-0000-0000-0000E4500000}"/>
    <cellStyle name="Input Cell 5 2 29 2 3" xfId="25039" xr:uid="{00000000-0005-0000-0000-0000E5500000}"/>
    <cellStyle name="Input Cell 5 2 29 2 4" xfId="25040" xr:uid="{00000000-0005-0000-0000-0000E6500000}"/>
    <cellStyle name="Input Cell 5 2 29 3" xfId="25041" xr:uid="{00000000-0005-0000-0000-0000E7500000}"/>
    <cellStyle name="Input Cell 5 2 29 4" xfId="25042" xr:uid="{00000000-0005-0000-0000-0000E8500000}"/>
    <cellStyle name="Input Cell 5 2 29 5" xfId="25043" xr:uid="{00000000-0005-0000-0000-0000E9500000}"/>
    <cellStyle name="Input Cell 5 2 3" xfId="2944" xr:uid="{00000000-0005-0000-0000-0000EA500000}"/>
    <cellStyle name="Input Cell 5 2 3 2" xfId="25044" xr:uid="{00000000-0005-0000-0000-0000EB500000}"/>
    <cellStyle name="Input Cell 5 2 3 2 2" xfId="25045" xr:uid="{00000000-0005-0000-0000-0000EC500000}"/>
    <cellStyle name="Input Cell 5 2 3 2 3" xfId="25046" xr:uid="{00000000-0005-0000-0000-0000ED500000}"/>
    <cellStyle name="Input Cell 5 2 3 2 4" xfId="25047" xr:uid="{00000000-0005-0000-0000-0000EE500000}"/>
    <cellStyle name="Input Cell 5 2 3 3" xfId="25048" xr:uid="{00000000-0005-0000-0000-0000EF500000}"/>
    <cellStyle name="Input Cell 5 2 3 4" xfId="25049" xr:uid="{00000000-0005-0000-0000-0000F0500000}"/>
    <cellStyle name="Input Cell 5 2 3 5" xfId="25050" xr:uid="{00000000-0005-0000-0000-0000F1500000}"/>
    <cellStyle name="Input Cell 5 2 30" xfId="2945" xr:uid="{00000000-0005-0000-0000-0000F2500000}"/>
    <cellStyle name="Input Cell 5 2 30 2" xfId="25051" xr:uid="{00000000-0005-0000-0000-0000F3500000}"/>
    <cellStyle name="Input Cell 5 2 30 2 2" xfId="25052" xr:uid="{00000000-0005-0000-0000-0000F4500000}"/>
    <cellStyle name="Input Cell 5 2 30 2 3" xfId="25053" xr:uid="{00000000-0005-0000-0000-0000F5500000}"/>
    <cellStyle name="Input Cell 5 2 30 2 4" xfId="25054" xr:uid="{00000000-0005-0000-0000-0000F6500000}"/>
    <cellStyle name="Input Cell 5 2 30 3" xfId="25055" xr:uid="{00000000-0005-0000-0000-0000F7500000}"/>
    <cellStyle name="Input Cell 5 2 30 4" xfId="25056" xr:uid="{00000000-0005-0000-0000-0000F8500000}"/>
    <cellStyle name="Input Cell 5 2 30 5" xfId="25057" xr:uid="{00000000-0005-0000-0000-0000F9500000}"/>
    <cellStyle name="Input Cell 5 2 31" xfId="2946" xr:uid="{00000000-0005-0000-0000-0000FA500000}"/>
    <cellStyle name="Input Cell 5 2 31 2" xfId="25058" xr:uid="{00000000-0005-0000-0000-0000FB500000}"/>
    <cellStyle name="Input Cell 5 2 31 2 2" xfId="25059" xr:uid="{00000000-0005-0000-0000-0000FC500000}"/>
    <cellStyle name="Input Cell 5 2 31 2 3" xfId="25060" xr:uid="{00000000-0005-0000-0000-0000FD500000}"/>
    <cellStyle name="Input Cell 5 2 31 2 4" xfId="25061" xr:uid="{00000000-0005-0000-0000-0000FE500000}"/>
    <cellStyle name="Input Cell 5 2 31 3" xfId="25062" xr:uid="{00000000-0005-0000-0000-0000FF500000}"/>
    <cellStyle name="Input Cell 5 2 31 4" xfId="25063" xr:uid="{00000000-0005-0000-0000-000000510000}"/>
    <cellStyle name="Input Cell 5 2 31 5" xfId="25064" xr:uid="{00000000-0005-0000-0000-000001510000}"/>
    <cellStyle name="Input Cell 5 2 32" xfId="2947" xr:uid="{00000000-0005-0000-0000-000002510000}"/>
    <cellStyle name="Input Cell 5 2 32 2" xfId="25065" xr:uid="{00000000-0005-0000-0000-000003510000}"/>
    <cellStyle name="Input Cell 5 2 32 2 2" xfId="25066" xr:uid="{00000000-0005-0000-0000-000004510000}"/>
    <cellStyle name="Input Cell 5 2 32 2 3" xfId="25067" xr:uid="{00000000-0005-0000-0000-000005510000}"/>
    <cellStyle name="Input Cell 5 2 32 2 4" xfId="25068" xr:uid="{00000000-0005-0000-0000-000006510000}"/>
    <cellStyle name="Input Cell 5 2 32 3" xfId="25069" xr:uid="{00000000-0005-0000-0000-000007510000}"/>
    <cellStyle name="Input Cell 5 2 32 4" xfId="25070" xr:uid="{00000000-0005-0000-0000-000008510000}"/>
    <cellStyle name="Input Cell 5 2 32 5" xfId="25071" xr:uid="{00000000-0005-0000-0000-000009510000}"/>
    <cellStyle name="Input Cell 5 2 33" xfId="2948" xr:uid="{00000000-0005-0000-0000-00000A510000}"/>
    <cellStyle name="Input Cell 5 2 33 2" xfId="25072" xr:uid="{00000000-0005-0000-0000-00000B510000}"/>
    <cellStyle name="Input Cell 5 2 33 2 2" xfId="25073" xr:uid="{00000000-0005-0000-0000-00000C510000}"/>
    <cellStyle name="Input Cell 5 2 33 2 3" xfId="25074" xr:uid="{00000000-0005-0000-0000-00000D510000}"/>
    <cellStyle name="Input Cell 5 2 33 2 4" xfId="25075" xr:uid="{00000000-0005-0000-0000-00000E510000}"/>
    <cellStyle name="Input Cell 5 2 33 3" xfId="25076" xr:uid="{00000000-0005-0000-0000-00000F510000}"/>
    <cellStyle name="Input Cell 5 2 33 4" xfId="25077" xr:uid="{00000000-0005-0000-0000-000010510000}"/>
    <cellStyle name="Input Cell 5 2 33 5" xfId="25078" xr:uid="{00000000-0005-0000-0000-000011510000}"/>
    <cellStyle name="Input Cell 5 2 34" xfId="2949" xr:uid="{00000000-0005-0000-0000-000012510000}"/>
    <cellStyle name="Input Cell 5 2 34 2" xfId="25079" xr:uid="{00000000-0005-0000-0000-000013510000}"/>
    <cellStyle name="Input Cell 5 2 34 2 2" xfId="25080" xr:uid="{00000000-0005-0000-0000-000014510000}"/>
    <cellStyle name="Input Cell 5 2 34 2 3" xfId="25081" xr:uid="{00000000-0005-0000-0000-000015510000}"/>
    <cellStyle name="Input Cell 5 2 34 2 4" xfId="25082" xr:uid="{00000000-0005-0000-0000-000016510000}"/>
    <cellStyle name="Input Cell 5 2 34 3" xfId="25083" xr:uid="{00000000-0005-0000-0000-000017510000}"/>
    <cellStyle name="Input Cell 5 2 34 4" xfId="25084" xr:uid="{00000000-0005-0000-0000-000018510000}"/>
    <cellStyle name="Input Cell 5 2 34 5" xfId="25085" xr:uid="{00000000-0005-0000-0000-000019510000}"/>
    <cellStyle name="Input Cell 5 2 35" xfId="2950" xr:uid="{00000000-0005-0000-0000-00001A510000}"/>
    <cellStyle name="Input Cell 5 2 35 2" xfId="25086" xr:uid="{00000000-0005-0000-0000-00001B510000}"/>
    <cellStyle name="Input Cell 5 2 35 2 2" xfId="25087" xr:uid="{00000000-0005-0000-0000-00001C510000}"/>
    <cellStyle name="Input Cell 5 2 35 2 3" xfId="25088" xr:uid="{00000000-0005-0000-0000-00001D510000}"/>
    <cellStyle name="Input Cell 5 2 35 2 4" xfId="25089" xr:uid="{00000000-0005-0000-0000-00001E510000}"/>
    <cellStyle name="Input Cell 5 2 35 3" xfId="25090" xr:uid="{00000000-0005-0000-0000-00001F510000}"/>
    <cellStyle name="Input Cell 5 2 35 4" xfId="25091" xr:uid="{00000000-0005-0000-0000-000020510000}"/>
    <cellStyle name="Input Cell 5 2 35 5" xfId="25092" xr:uid="{00000000-0005-0000-0000-000021510000}"/>
    <cellStyle name="Input Cell 5 2 36" xfId="2951" xr:uid="{00000000-0005-0000-0000-000022510000}"/>
    <cellStyle name="Input Cell 5 2 36 2" xfId="25093" xr:uid="{00000000-0005-0000-0000-000023510000}"/>
    <cellStyle name="Input Cell 5 2 36 2 2" xfId="25094" xr:uid="{00000000-0005-0000-0000-000024510000}"/>
    <cellStyle name="Input Cell 5 2 36 2 3" xfId="25095" xr:uid="{00000000-0005-0000-0000-000025510000}"/>
    <cellStyle name="Input Cell 5 2 36 2 4" xfId="25096" xr:uid="{00000000-0005-0000-0000-000026510000}"/>
    <cellStyle name="Input Cell 5 2 36 3" xfId="25097" xr:uid="{00000000-0005-0000-0000-000027510000}"/>
    <cellStyle name="Input Cell 5 2 36 4" xfId="25098" xr:uid="{00000000-0005-0000-0000-000028510000}"/>
    <cellStyle name="Input Cell 5 2 36 5" xfId="25099" xr:uid="{00000000-0005-0000-0000-000029510000}"/>
    <cellStyle name="Input Cell 5 2 37" xfId="2952" xr:uid="{00000000-0005-0000-0000-00002A510000}"/>
    <cellStyle name="Input Cell 5 2 37 2" xfId="25100" xr:uid="{00000000-0005-0000-0000-00002B510000}"/>
    <cellStyle name="Input Cell 5 2 37 2 2" xfId="25101" xr:uid="{00000000-0005-0000-0000-00002C510000}"/>
    <cellStyle name="Input Cell 5 2 37 2 3" xfId="25102" xr:uid="{00000000-0005-0000-0000-00002D510000}"/>
    <cellStyle name="Input Cell 5 2 37 2 4" xfId="25103" xr:uid="{00000000-0005-0000-0000-00002E510000}"/>
    <cellStyle name="Input Cell 5 2 37 3" xfId="25104" xr:uid="{00000000-0005-0000-0000-00002F510000}"/>
    <cellStyle name="Input Cell 5 2 37 4" xfId="25105" xr:uid="{00000000-0005-0000-0000-000030510000}"/>
    <cellStyle name="Input Cell 5 2 37 5" xfId="25106" xr:uid="{00000000-0005-0000-0000-000031510000}"/>
    <cellStyle name="Input Cell 5 2 38" xfId="2953" xr:uid="{00000000-0005-0000-0000-000032510000}"/>
    <cellStyle name="Input Cell 5 2 38 2" xfId="25107" xr:uid="{00000000-0005-0000-0000-000033510000}"/>
    <cellStyle name="Input Cell 5 2 38 2 2" xfId="25108" xr:uid="{00000000-0005-0000-0000-000034510000}"/>
    <cellStyle name="Input Cell 5 2 38 2 3" xfId="25109" xr:uid="{00000000-0005-0000-0000-000035510000}"/>
    <cellStyle name="Input Cell 5 2 38 2 4" xfId="25110" xr:uid="{00000000-0005-0000-0000-000036510000}"/>
    <cellStyle name="Input Cell 5 2 38 3" xfId="25111" xr:uid="{00000000-0005-0000-0000-000037510000}"/>
    <cellStyle name="Input Cell 5 2 38 4" xfId="25112" xr:uid="{00000000-0005-0000-0000-000038510000}"/>
    <cellStyle name="Input Cell 5 2 38 5" xfId="25113" xr:uid="{00000000-0005-0000-0000-000039510000}"/>
    <cellStyle name="Input Cell 5 2 39" xfId="2954" xr:uid="{00000000-0005-0000-0000-00003A510000}"/>
    <cellStyle name="Input Cell 5 2 39 2" xfId="25114" xr:uid="{00000000-0005-0000-0000-00003B510000}"/>
    <cellStyle name="Input Cell 5 2 39 2 2" xfId="25115" xr:uid="{00000000-0005-0000-0000-00003C510000}"/>
    <cellStyle name="Input Cell 5 2 39 2 3" xfId="25116" xr:uid="{00000000-0005-0000-0000-00003D510000}"/>
    <cellStyle name="Input Cell 5 2 39 2 4" xfId="25117" xr:uid="{00000000-0005-0000-0000-00003E510000}"/>
    <cellStyle name="Input Cell 5 2 39 3" xfId="25118" xr:uid="{00000000-0005-0000-0000-00003F510000}"/>
    <cellStyle name="Input Cell 5 2 39 4" xfId="25119" xr:uid="{00000000-0005-0000-0000-000040510000}"/>
    <cellStyle name="Input Cell 5 2 39 5" xfId="25120" xr:uid="{00000000-0005-0000-0000-000041510000}"/>
    <cellStyle name="Input Cell 5 2 4" xfId="2955" xr:uid="{00000000-0005-0000-0000-000042510000}"/>
    <cellStyle name="Input Cell 5 2 4 2" xfId="25121" xr:uid="{00000000-0005-0000-0000-000043510000}"/>
    <cellStyle name="Input Cell 5 2 4 2 2" xfId="25122" xr:uid="{00000000-0005-0000-0000-000044510000}"/>
    <cellStyle name="Input Cell 5 2 4 2 3" xfId="25123" xr:uid="{00000000-0005-0000-0000-000045510000}"/>
    <cellStyle name="Input Cell 5 2 4 2 4" xfId="25124" xr:uid="{00000000-0005-0000-0000-000046510000}"/>
    <cellStyle name="Input Cell 5 2 4 3" xfId="25125" xr:uid="{00000000-0005-0000-0000-000047510000}"/>
    <cellStyle name="Input Cell 5 2 4 4" xfId="25126" xr:uid="{00000000-0005-0000-0000-000048510000}"/>
    <cellStyle name="Input Cell 5 2 4 5" xfId="25127" xr:uid="{00000000-0005-0000-0000-000049510000}"/>
    <cellStyle name="Input Cell 5 2 40" xfId="2956" xr:uid="{00000000-0005-0000-0000-00004A510000}"/>
    <cellStyle name="Input Cell 5 2 40 2" xfId="25128" xr:uid="{00000000-0005-0000-0000-00004B510000}"/>
    <cellStyle name="Input Cell 5 2 40 2 2" xfId="25129" xr:uid="{00000000-0005-0000-0000-00004C510000}"/>
    <cellStyle name="Input Cell 5 2 40 2 3" xfId="25130" xr:uid="{00000000-0005-0000-0000-00004D510000}"/>
    <cellStyle name="Input Cell 5 2 40 2 4" xfId="25131" xr:uid="{00000000-0005-0000-0000-00004E510000}"/>
    <cellStyle name="Input Cell 5 2 40 3" xfId="25132" xr:uid="{00000000-0005-0000-0000-00004F510000}"/>
    <cellStyle name="Input Cell 5 2 40 4" xfId="25133" xr:uid="{00000000-0005-0000-0000-000050510000}"/>
    <cellStyle name="Input Cell 5 2 40 5" xfId="25134" xr:uid="{00000000-0005-0000-0000-000051510000}"/>
    <cellStyle name="Input Cell 5 2 41" xfId="2957" xr:uid="{00000000-0005-0000-0000-000052510000}"/>
    <cellStyle name="Input Cell 5 2 41 2" xfId="25135" xr:uid="{00000000-0005-0000-0000-000053510000}"/>
    <cellStyle name="Input Cell 5 2 41 2 2" xfId="25136" xr:uid="{00000000-0005-0000-0000-000054510000}"/>
    <cellStyle name="Input Cell 5 2 41 2 3" xfId="25137" xr:uid="{00000000-0005-0000-0000-000055510000}"/>
    <cellStyle name="Input Cell 5 2 41 2 4" xfId="25138" xr:uid="{00000000-0005-0000-0000-000056510000}"/>
    <cellStyle name="Input Cell 5 2 41 3" xfId="25139" xr:uid="{00000000-0005-0000-0000-000057510000}"/>
    <cellStyle name="Input Cell 5 2 41 4" xfId="25140" xr:uid="{00000000-0005-0000-0000-000058510000}"/>
    <cellStyle name="Input Cell 5 2 41 5" xfId="25141" xr:uid="{00000000-0005-0000-0000-000059510000}"/>
    <cellStyle name="Input Cell 5 2 42" xfId="2958" xr:uid="{00000000-0005-0000-0000-00005A510000}"/>
    <cellStyle name="Input Cell 5 2 42 2" xfId="25142" xr:uid="{00000000-0005-0000-0000-00005B510000}"/>
    <cellStyle name="Input Cell 5 2 42 2 2" xfId="25143" xr:uid="{00000000-0005-0000-0000-00005C510000}"/>
    <cellStyle name="Input Cell 5 2 42 2 3" xfId="25144" xr:uid="{00000000-0005-0000-0000-00005D510000}"/>
    <cellStyle name="Input Cell 5 2 42 2 4" xfId="25145" xr:uid="{00000000-0005-0000-0000-00005E510000}"/>
    <cellStyle name="Input Cell 5 2 42 3" xfId="25146" xr:uid="{00000000-0005-0000-0000-00005F510000}"/>
    <cellStyle name="Input Cell 5 2 42 4" xfId="25147" xr:uid="{00000000-0005-0000-0000-000060510000}"/>
    <cellStyle name="Input Cell 5 2 42 5" xfId="25148" xr:uid="{00000000-0005-0000-0000-000061510000}"/>
    <cellStyle name="Input Cell 5 2 43" xfId="2959" xr:uid="{00000000-0005-0000-0000-000062510000}"/>
    <cellStyle name="Input Cell 5 2 43 2" xfId="25149" xr:uid="{00000000-0005-0000-0000-000063510000}"/>
    <cellStyle name="Input Cell 5 2 43 2 2" xfId="25150" xr:uid="{00000000-0005-0000-0000-000064510000}"/>
    <cellStyle name="Input Cell 5 2 43 2 3" xfId="25151" xr:uid="{00000000-0005-0000-0000-000065510000}"/>
    <cellStyle name="Input Cell 5 2 43 2 4" xfId="25152" xr:uid="{00000000-0005-0000-0000-000066510000}"/>
    <cellStyle name="Input Cell 5 2 43 3" xfId="25153" xr:uid="{00000000-0005-0000-0000-000067510000}"/>
    <cellStyle name="Input Cell 5 2 43 4" xfId="25154" xr:uid="{00000000-0005-0000-0000-000068510000}"/>
    <cellStyle name="Input Cell 5 2 43 5" xfId="25155" xr:uid="{00000000-0005-0000-0000-000069510000}"/>
    <cellStyle name="Input Cell 5 2 44" xfId="2960" xr:uid="{00000000-0005-0000-0000-00006A510000}"/>
    <cellStyle name="Input Cell 5 2 44 2" xfId="25156" xr:uid="{00000000-0005-0000-0000-00006B510000}"/>
    <cellStyle name="Input Cell 5 2 44 2 2" xfId="25157" xr:uid="{00000000-0005-0000-0000-00006C510000}"/>
    <cellStyle name="Input Cell 5 2 44 2 3" xfId="25158" xr:uid="{00000000-0005-0000-0000-00006D510000}"/>
    <cellStyle name="Input Cell 5 2 44 2 4" xfId="25159" xr:uid="{00000000-0005-0000-0000-00006E510000}"/>
    <cellStyle name="Input Cell 5 2 44 3" xfId="25160" xr:uid="{00000000-0005-0000-0000-00006F510000}"/>
    <cellStyle name="Input Cell 5 2 44 4" xfId="25161" xr:uid="{00000000-0005-0000-0000-000070510000}"/>
    <cellStyle name="Input Cell 5 2 44 5" xfId="25162" xr:uid="{00000000-0005-0000-0000-000071510000}"/>
    <cellStyle name="Input Cell 5 2 45" xfId="25163" xr:uid="{00000000-0005-0000-0000-000072510000}"/>
    <cellStyle name="Input Cell 5 2 45 2" xfId="25164" xr:uid="{00000000-0005-0000-0000-000073510000}"/>
    <cellStyle name="Input Cell 5 2 45 3" xfId="25165" xr:uid="{00000000-0005-0000-0000-000074510000}"/>
    <cellStyle name="Input Cell 5 2 45 4" xfId="25166" xr:uid="{00000000-0005-0000-0000-000075510000}"/>
    <cellStyle name="Input Cell 5 2 46" xfId="25167" xr:uid="{00000000-0005-0000-0000-000076510000}"/>
    <cellStyle name="Input Cell 5 2 46 2" xfId="25168" xr:uid="{00000000-0005-0000-0000-000077510000}"/>
    <cellStyle name="Input Cell 5 2 46 3" xfId="25169" xr:uid="{00000000-0005-0000-0000-000078510000}"/>
    <cellStyle name="Input Cell 5 2 46 4" xfId="25170" xr:uid="{00000000-0005-0000-0000-000079510000}"/>
    <cellStyle name="Input Cell 5 2 47" xfId="25171" xr:uid="{00000000-0005-0000-0000-00007A510000}"/>
    <cellStyle name="Input Cell 5 2 48" xfId="25172" xr:uid="{00000000-0005-0000-0000-00007B510000}"/>
    <cellStyle name="Input Cell 5 2 5" xfId="2961" xr:uid="{00000000-0005-0000-0000-00007C510000}"/>
    <cellStyle name="Input Cell 5 2 5 2" xfId="25173" xr:uid="{00000000-0005-0000-0000-00007D510000}"/>
    <cellStyle name="Input Cell 5 2 5 2 2" xfId="25174" xr:uid="{00000000-0005-0000-0000-00007E510000}"/>
    <cellStyle name="Input Cell 5 2 5 2 3" xfId="25175" xr:uid="{00000000-0005-0000-0000-00007F510000}"/>
    <cellStyle name="Input Cell 5 2 5 2 4" xfId="25176" xr:uid="{00000000-0005-0000-0000-000080510000}"/>
    <cellStyle name="Input Cell 5 2 5 3" xfId="25177" xr:uid="{00000000-0005-0000-0000-000081510000}"/>
    <cellStyle name="Input Cell 5 2 5 4" xfId="25178" xr:uid="{00000000-0005-0000-0000-000082510000}"/>
    <cellStyle name="Input Cell 5 2 5 5" xfId="25179" xr:uid="{00000000-0005-0000-0000-000083510000}"/>
    <cellStyle name="Input Cell 5 2 6" xfId="2962" xr:uid="{00000000-0005-0000-0000-000084510000}"/>
    <cellStyle name="Input Cell 5 2 6 2" xfId="25180" xr:uid="{00000000-0005-0000-0000-000085510000}"/>
    <cellStyle name="Input Cell 5 2 6 2 2" xfId="25181" xr:uid="{00000000-0005-0000-0000-000086510000}"/>
    <cellStyle name="Input Cell 5 2 6 2 3" xfId="25182" xr:uid="{00000000-0005-0000-0000-000087510000}"/>
    <cellStyle name="Input Cell 5 2 6 2 4" xfId="25183" xr:uid="{00000000-0005-0000-0000-000088510000}"/>
    <cellStyle name="Input Cell 5 2 6 3" xfId="25184" xr:uid="{00000000-0005-0000-0000-000089510000}"/>
    <cellStyle name="Input Cell 5 2 6 4" xfId="25185" xr:uid="{00000000-0005-0000-0000-00008A510000}"/>
    <cellStyle name="Input Cell 5 2 6 5" xfId="25186" xr:uid="{00000000-0005-0000-0000-00008B510000}"/>
    <cellStyle name="Input Cell 5 2 7" xfId="2963" xr:uid="{00000000-0005-0000-0000-00008C510000}"/>
    <cellStyle name="Input Cell 5 2 7 2" xfId="25187" xr:uid="{00000000-0005-0000-0000-00008D510000}"/>
    <cellStyle name="Input Cell 5 2 7 2 2" xfId="25188" xr:uid="{00000000-0005-0000-0000-00008E510000}"/>
    <cellStyle name="Input Cell 5 2 7 2 3" xfId="25189" xr:uid="{00000000-0005-0000-0000-00008F510000}"/>
    <cellStyle name="Input Cell 5 2 7 2 4" xfId="25190" xr:uid="{00000000-0005-0000-0000-000090510000}"/>
    <cellStyle name="Input Cell 5 2 7 3" xfId="25191" xr:uid="{00000000-0005-0000-0000-000091510000}"/>
    <cellStyle name="Input Cell 5 2 7 4" xfId="25192" xr:uid="{00000000-0005-0000-0000-000092510000}"/>
    <cellStyle name="Input Cell 5 2 7 5" xfId="25193" xr:uid="{00000000-0005-0000-0000-000093510000}"/>
    <cellStyle name="Input Cell 5 2 8" xfId="2964" xr:uid="{00000000-0005-0000-0000-000094510000}"/>
    <cellStyle name="Input Cell 5 2 8 2" xfId="25194" xr:uid="{00000000-0005-0000-0000-000095510000}"/>
    <cellStyle name="Input Cell 5 2 8 2 2" xfId="25195" xr:uid="{00000000-0005-0000-0000-000096510000}"/>
    <cellStyle name="Input Cell 5 2 8 2 3" xfId="25196" xr:uid="{00000000-0005-0000-0000-000097510000}"/>
    <cellStyle name="Input Cell 5 2 8 2 4" xfId="25197" xr:uid="{00000000-0005-0000-0000-000098510000}"/>
    <cellStyle name="Input Cell 5 2 8 3" xfId="25198" xr:uid="{00000000-0005-0000-0000-000099510000}"/>
    <cellStyle name="Input Cell 5 2 8 4" xfId="25199" xr:uid="{00000000-0005-0000-0000-00009A510000}"/>
    <cellStyle name="Input Cell 5 2 8 5" xfId="25200" xr:uid="{00000000-0005-0000-0000-00009B510000}"/>
    <cellStyle name="Input Cell 5 2 9" xfId="2965" xr:uid="{00000000-0005-0000-0000-00009C510000}"/>
    <cellStyle name="Input Cell 5 2 9 2" xfId="25201" xr:uid="{00000000-0005-0000-0000-00009D510000}"/>
    <cellStyle name="Input Cell 5 2 9 2 2" xfId="25202" xr:uid="{00000000-0005-0000-0000-00009E510000}"/>
    <cellStyle name="Input Cell 5 2 9 2 3" xfId="25203" xr:uid="{00000000-0005-0000-0000-00009F510000}"/>
    <cellStyle name="Input Cell 5 2 9 2 4" xfId="25204" xr:uid="{00000000-0005-0000-0000-0000A0510000}"/>
    <cellStyle name="Input Cell 5 2 9 3" xfId="25205" xr:uid="{00000000-0005-0000-0000-0000A1510000}"/>
    <cellStyle name="Input Cell 5 2 9 4" xfId="25206" xr:uid="{00000000-0005-0000-0000-0000A2510000}"/>
    <cellStyle name="Input Cell 5 2 9 5" xfId="25207" xr:uid="{00000000-0005-0000-0000-0000A3510000}"/>
    <cellStyle name="Input Cell 5 20" xfId="2966" xr:uid="{00000000-0005-0000-0000-0000A4510000}"/>
    <cellStyle name="Input Cell 5 20 2" xfId="25208" xr:uid="{00000000-0005-0000-0000-0000A5510000}"/>
    <cellStyle name="Input Cell 5 20 2 2" xfId="25209" xr:uid="{00000000-0005-0000-0000-0000A6510000}"/>
    <cellStyle name="Input Cell 5 20 2 3" xfId="25210" xr:uid="{00000000-0005-0000-0000-0000A7510000}"/>
    <cellStyle name="Input Cell 5 20 2 4" xfId="25211" xr:uid="{00000000-0005-0000-0000-0000A8510000}"/>
    <cellStyle name="Input Cell 5 20 3" xfId="25212" xr:uid="{00000000-0005-0000-0000-0000A9510000}"/>
    <cellStyle name="Input Cell 5 20 4" xfId="25213" xr:uid="{00000000-0005-0000-0000-0000AA510000}"/>
    <cellStyle name="Input Cell 5 20 5" xfId="25214" xr:uid="{00000000-0005-0000-0000-0000AB510000}"/>
    <cellStyle name="Input Cell 5 21" xfId="2967" xr:uid="{00000000-0005-0000-0000-0000AC510000}"/>
    <cellStyle name="Input Cell 5 21 2" xfId="25215" xr:uid="{00000000-0005-0000-0000-0000AD510000}"/>
    <cellStyle name="Input Cell 5 21 2 2" xfId="25216" xr:uid="{00000000-0005-0000-0000-0000AE510000}"/>
    <cellStyle name="Input Cell 5 21 2 3" xfId="25217" xr:uid="{00000000-0005-0000-0000-0000AF510000}"/>
    <cellStyle name="Input Cell 5 21 2 4" xfId="25218" xr:uid="{00000000-0005-0000-0000-0000B0510000}"/>
    <cellStyle name="Input Cell 5 21 3" xfId="25219" xr:uid="{00000000-0005-0000-0000-0000B1510000}"/>
    <cellStyle name="Input Cell 5 21 4" xfId="25220" xr:uid="{00000000-0005-0000-0000-0000B2510000}"/>
    <cellStyle name="Input Cell 5 21 5" xfId="25221" xr:uid="{00000000-0005-0000-0000-0000B3510000}"/>
    <cellStyle name="Input Cell 5 22" xfId="2968" xr:uid="{00000000-0005-0000-0000-0000B4510000}"/>
    <cellStyle name="Input Cell 5 22 2" xfId="25222" xr:uid="{00000000-0005-0000-0000-0000B5510000}"/>
    <cellStyle name="Input Cell 5 22 2 2" xfId="25223" xr:uid="{00000000-0005-0000-0000-0000B6510000}"/>
    <cellStyle name="Input Cell 5 22 2 3" xfId="25224" xr:uid="{00000000-0005-0000-0000-0000B7510000}"/>
    <cellStyle name="Input Cell 5 22 2 4" xfId="25225" xr:uid="{00000000-0005-0000-0000-0000B8510000}"/>
    <cellStyle name="Input Cell 5 22 3" xfId="25226" xr:uid="{00000000-0005-0000-0000-0000B9510000}"/>
    <cellStyle name="Input Cell 5 22 4" xfId="25227" xr:uid="{00000000-0005-0000-0000-0000BA510000}"/>
    <cellStyle name="Input Cell 5 22 5" xfId="25228" xr:uid="{00000000-0005-0000-0000-0000BB510000}"/>
    <cellStyle name="Input Cell 5 23" xfId="2969" xr:uid="{00000000-0005-0000-0000-0000BC510000}"/>
    <cellStyle name="Input Cell 5 23 2" xfId="25229" xr:uid="{00000000-0005-0000-0000-0000BD510000}"/>
    <cellStyle name="Input Cell 5 23 2 2" xfId="25230" xr:uid="{00000000-0005-0000-0000-0000BE510000}"/>
    <cellStyle name="Input Cell 5 23 2 3" xfId="25231" xr:uid="{00000000-0005-0000-0000-0000BF510000}"/>
    <cellStyle name="Input Cell 5 23 2 4" xfId="25232" xr:uid="{00000000-0005-0000-0000-0000C0510000}"/>
    <cellStyle name="Input Cell 5 23 3" xfId="25233" xr:uid="{00000000-0005-0000-0000-0000C1510000}"/>
    <cellStyle name="Input Cell 5 23 4" xfId="25234" xr:uid="{00000000-0005-0000-0000-0000C2510000}"/>
    <cellStyle name="Input Cell 5 23 5" xfId="25235" xr:uid="{00000000-0005-0000-0000-0000C3510000}"/>
    <cellStyle name="Input Cell 5 24" xfId="2970" xr:uid="{00000000-0005-0000-0000-0000C4510000}"/>
    <cellStyle name="Input Cell 5 24 2" xfId="25236" xr:uid="{00000000-0005-0000-0000-0000C5510000}"/>
    <cellStyle name="Input Cell 5 24 2 2" xfId="25237" xr:uid="{00000000-0005-0000-0000-0000C6510000}"/>
    <cellStyle name="Input Cell 5 24 2 3" xfId="25238" xr:uid="{00000000-0005-0000-0000-0000C7510000}"/>
    <cellStyle name="Input Cell 5 24 2 4" xfId="25239" xr:uid="{00000000-0005-0000-0000-0000C8510000}"/>
    <cellStyle name="Input Cell 5 24 3" xfId="25240" xr:uid="{00000000-0005-0000-0000-0000C9510000}"/>
    <cellStyle name="Input Cell 5 24 4" xfId="25241" xr:uid="{00000000-0005-0000-0000-0000CA510000}"/>
    <cellStyle name="Input Cell 5 24 5" xfId="25242" xr:uid="{00000000-0005-0000-0000-0000CB510000}"/>
    <cellStyle name="Input Cell 5 25" xfId="2971" xr:uid="{00000000-0005-0000-0000-0000CC510000}"/>
    <cellStyle name="Input Cell 5 25 2" xfId="25243" xr:uid="{00000000-0005-0000-0000-0000CD510000}"/>
    <cellStyle name="Input Cell 5 25 2 2" xfId="25244" xr:uid="{00000000-0005-0000-0000-0000CE510000}"/>
    <cellStyle name="Input Cell 5 25 2 3" xfId="25245" xr:uid="{00000000-0005-0000-0000-0000CF510000}"/>
    <cellStyle name="Input Cell 5 25 2 4" xfId="25246" xr:uid="{00000000-0005-0000-0000-0000D0510000}"/>
    <cellStyle name="Input Cell 5 25 3" xfId="25247" xr:uid="{00000000-0005-0000-0000-0000D1510000}"/>
    <cellStyle name="Input Cell 5 25 4" xfId="25248" xr:uid="{00000000-0005-0000-0000-0000D2510000}"/>
    <cellStyle name="Input Cell 5 25 5" xfId="25249" xr:uid="{00000000-0005-0000-0000-0000D3510000}"/>
    <cellStyle name="Input Cell 5 26" xfId="2972" xr:uid="{00000000-0005-0000-0000-0000D4510000}"/>
    <cellStyle name="Input Cell 5 26 2" xfId="25250" xr:uid="{00000000-0005-0000-0000-0000D5510000}"/>
    <cellStyle name="Input Cell 5 26 2 2" xfId="25251" xr:uid="{00000000-0005-0000-0000-0000D6510000}"/>
    <cellStyle name="Input Cell 5 26 2 3" xfId="25252" xr:uid="{00000000-0005-0000-0000-0000D7510000}"/>
    <cellStyle name="Input Cell 5 26 2 4" xfId="25253" xr:uid="{00000000-0005-0000-0000-0000D8510000}"/>
    <cellStyle name="Input Cell 5 26 3" xfId="25254" xr:uid="{00000000-0005-0000-0000-0000D9510000}"/>
    <cellStyle name="Input Cell 5 26 4" xfId="25255" xr:uid="{00000000-0005-0000-0000-0000DA510000}"/>
    <cellStyle name="Input Cell 5 26 5" xfId="25256" xr:uid="{00000000-0005-0000-0000-0000DB510000}"/>
    <cellStyle name="Input Cell 5 27" xfId="2973" xr:uid="{00000000-0005-0000-0000-0000DC510000}"/>
    <cellStyle name="Input Cell 5 27 2" xfId="25257" xr:uid="{00000000-0005-0000-0000-0000DD510000}"/>
    <cellStyle name="Input Cell 5 27 2 2" xfId="25258" xr:uid="{00000000-0005-0000-0000-0000DE510000}"/>
    <cellStyle name="Input Cell 5 27 2 3" xfId="25259" xr:uid="{00000000-0005-0000-0000-0000DF510000}"/>
    <cellStyle name="Input Cell 5 27 2 4" xfId="25260" xr:uid="{00000000-0005-0000-0000-0000E0510000}"/>
    <cellStyle name="Input Cell 5 27 3" xfId="25261" xr:uid="{00000000-0005-0000-0000-0000E1510000}"/>
    <cellStyle name="Input Cell 5 27 4" xfId="25262" xr:uid="{00000000-0005-0000-0000-0000E2510000}"/>
    <cellStyle name="Input Cell 5 27 5" xfId="25263" xr:uid="{00000000-0005-0000-0000-0000E3510000}"/>
    <cellStyle name="Input Cell 5 28" xfId="2974" xr:uid="{00000000-0005-0000-0000-0000E4510000}"/>
    <cellStyle name="Input Cell 5 28 2" xfId="25264" xr:uid="{00000000-0005-0000-0000-0000E5510000}"/>
    <cellStyle name="Input Cell 5 28 2 2" xfId="25265" xr:uid="{00000000-0005-0000-0000-0000E6510000}"/>
    <cellStyle name="Input Cell 5 28 2 3" xfId="25266" xr:uid="{00000000-0005-0000-0000-0000E7510000}"/>
    <cellStyle name="Input Cell 5 28 2 4" xfId="25267" xr:uid="{00000000-0005-0000-0000-0000E8510000}"/>
    <cellStyle name="Input Cell 5 28 3" xfId="25268" xr:uid="{00000000-0005-0000-0000-0000E9510000}"/>
    <cellStyle name="Input Cell 5 28 4" xfId="25269" xr:uid="{00000000-0005-0000-0000-0000EA510000}"/>
    <cellStyle name="Input Cell 5 28 5" xfId="25270" xr:uid="{00000000-0005-0000-0000-0000EB510000}"/>
    <cellStyle name="Input Cell 5 29" xfId="2975" xr:uid="{00000000-0005-0000-0000-0000EC510000}"/>
    <cellStyle name="Input Cell 5 29 2" xfId="25271" xr:uid="{00000000-0005-0000-0000-0000ED510000}"/>
    <cellStyle name="Input Cell 5 29 2 2" xfId="25272" xr:uid="{00000000-0005-0000-0000-0000EE510000}"/>
    <cellStyle name="Input Cell 5 29 2 3" xfId="25273" xr:uid="{00000000-0005-0000-0000-0000EF510000}"/>
    <cellStyle name="Input Cell 5 29 2 4" xfId="25274" xr:uid="{00000000-0005-0000-0000-0000F0510000}"/>
    <cellStyle name="Input Cell 5 29 3" xfId="25275" xr:uid="{00000000-0005-0000-0000-0000F1510000}"/>
    <cellStyle name="Input Cell 5 29 4" xfId="25276" xr:uid="{00000000-0005-0000-0000-0000F2510000}"/>
    <cellStyle name="Input Cell 5 29 5" xfId="25277" xr:uid="{00000000-0005-0000-0000-0000F3510000}"/>
    <cellStyle name="Input Cell 5 3" xfId="2976" xr:uid="{00000000-0005-0000-0000-0000F4510000}"/>
    <cellStyle name="Input Cell 5 3 2" xfId="25278" xr:uid="{00000000-0005-0000-0000-0000F5510000}"/>
    <cellStyle name="Input Cell 5 3 2 2" xfId="25279" xr:uid="{00000000-0005-0000-0000-0000F6510000}"/>
    <cellStyle name="Input Cell 5 3 2 3" xfId="25280" xr:uid="{00000000-0005-0000-0000-0000F7510000}"/>
    <cellStyle name="Input Cell 5 3 2 4" xfId="25281" xr:uid="{00000000-0005-0000-0000-0000F8510000}"/>
    <cellStyle name="Input Cell 5 3 3" xfId="25282" xr:uid="{00000000-0005-0000-0000-0000F9510000}"/>
    <cellStyle name="Input Cell 5 3 4" xfId="25283" xr:uid="{00000000-0005-0000-0000-0000FA510000}"/>
    <cellStyle name="Input Cell 5 3 5" xfId="25284" xr:uid="{00000000-0005-0000-0000-0000FB510000}"/>
    <cellStyle name="Input Cell 5 30" xfId="2977" xr:uid="{00000000-0005-0000-0000-0000FC510000}"/>
    <cellStyle name="Input Cell 5 30 2" xfId="25285" xr:uid="{00000000-0005-0000-0000-0000FD510000}"/>
    <cellStyle name="Input Cell 5 30 2 2" xfId="25286" xr:uid="{00000000-0005-0000-0000-0000FE510000}"/>
    <cellStyle name="Input Cell 5 30 2 3" xfId="25287" xr:uid="{00000000-0005-0000-0000-0000FF510000}"/>
    <cellStyle name="Input Cell 5 30 2 4" xfId="25288" xr:uid="{00000000-0005-0000-0000-000000520000}"/>
    <cellStyle name="Input Cell 5 30 3" xfId="25289" xr:uid="{00000000-0005-0000-0000-000001520000}"/>
    <cellStyle name="Input Cell 5 30 4" xfId="25290" xr:uid="{00000000-0005-0000-0000-000002520000}"/>
    <cellStyle name="Input Cell 5 30 5" xfId="25291" xr:uid="{00000000-0005-0000-0000-000003520000}"/>
    <cellStyle name="Input Cell 5 31" xfId="2978" xr:uid="{00000000-0005-0000-0000-000004520000}"/>
    <cellStyle name="Input Cell 5 31 2" xfId="25292" xr:uid="{00000000-0005-0000-0000-000005520000}"/>
    <cellStyle name="Input Cell 5 31 2 2" xfId="25293" xr:uid="{00000000-0005-0000-0000-000006520000}"/>
    <cellStyle name="Input Cell 5 31 2 3" xfId="25294" xr:uid="{00000000-0005-0000-0000-000007520000}"/>
    <cellStyle name="Input Cell 5 31 2 4" xfId="25295" xr:uid="{00000000-0005-0000-0000-000008520000}"/>
    <cellStyle name="Input Cell 5 31 3" xfId="25296" xr:uid="{00000000-0005-0000-0000-000009520000}"/>
    <cellStyle name="Input Cell 5 31 4" xfId="25297" xr:uid="{00000000-0005-0000-0000-00000A520000}"/>
    <cellStyle name="Input Cell 5 31 5" xfId="25298" xr:uid="{00000000-0005-0000-0000-00000B520000}"/>
    <cellStyle name="Input Cell 5 32" xfId="2979" xr:uid="{00000000-0005-0000-0000-00000C520000}"/>
    <cellStyle name="Input Cell 5 32 2" xfId="25299" xr:uid="{00000000-0005-0000-0000-00000D520000}"/>
    <cellStyle name="Input Cell 5 32 2 2" xfId="25300" xr:uid="{00000000-0005-0000-0000-00000E520000}"/>
    <cellStyle name="Input Cell 5 32 2 3" xfId="25301" xr:uid="{00000000-0005-0000-0000-00000F520000}"/>
    <cellStyle name="Input Cell 5 32 2 4" xfId="25302" xr:uid="{00000000-0005-0000-0000-000010520000}"/>
    <cellStyle name="Input Cell 5 32 3" xfId="25303" xr:uid="{00000000-0005-0000-0000-000011520000}"/>
    <cellStyle name="Input Cell 5 32 4" xfId="25304" xr:uid="{00000000-0005-0000-0000-000012520000}"/>
    <cellStyle name="Input Cell 5 32 5" xfId="25305" xr:uid="{00000000-0005-0000-0000-000013520000}"/>
    <cellStyle name="Input Cell 5 33" xfId="2980" xr:uid="{00000000-0005-0000-0000-000014520000}"/>
    <cellStyle name="Input Cell 5 33 2" xfId="25306" xr:uid="{00000000-0005-0000-0000-000015520000}"/>
    <cellStyle name="Input Cell 5 33 2 2" xfId="25307" xr:uid="{00000000-0005-0000-0000-000016520000}"/>
    <cellStyle name="Input Cell 5 33 2 3" xfId="25308" xr:uid="{00000000-0005-0000-0000-000017520000}"/>
    <cellStyle name="Input Cell 5 33 2 4" xfId="25309" xr:uid="{00000000-0005-0000-0000-000018520000}"/>
    <cellStyle name="Input Cell 5 33 3" xfId="25310" xr:uid="{00000000-0005-0000-0000-000019520000}"/>
    <cellStyle name="Input Cell 5 33 4" xfId="25311" xr:uid="{00000000-0005-0000-0000-00001A520000}"/>
    <cellStyle name="Input Cell 5 33 5" xfId="25312" xr:uid="{00000000-0005-0000-0000-00001B520000}"/>
    <cellStyle name="Input Cell 5 34" xfId="2981" xr:uid="{00000000-0005-0000-0000-00001C520000}"/>
    <cellStyle name="Input Cell 5 34 2" xfId="25313" xr:uid="{00000000-0005-0000-0000-00001D520000}"/>
    <cellStyle name="Input Cell 5 34 2 2" xfId="25314" xr:uid="{00000000-0005-0000-0000-00001E520000}"/>
    <cellStyle name="Input Cell 5 34 2 3" xfId="25315" xr:uid="{00000000-0005-0000-0000-00001F520000}"/>
    <cellStyle name="Input Cell 5 34 2 4" xfId="25316" xr:uid="{00000000-0005-0000-0000-000020520000}"/>
    <cellStyle name="Input Cell 5 34 3" xfId="25317" xr:uid="{00000000-0005-0000-0000-000021520000}"/>
    <cellStyle name="Input Cell 5 34 4" xfId="25318" xr:uid="{00000000-0005-0000-0000-000022520000}"/>
    <cellStyle name="Input Cell 5 34 5" xfId="25319" xr:uid="{00000000-0005-0000-0000-000023520000}"/>
    <cellStyle name="Input Cell 5 35" xfId="2982" xr:uid="{00000000-0005-0000-0000-000024520000}"/>
    <cellStyle name="Input Cell 5 35 2" xfId="25320" xr:uid="{00000000-0005-0000-0000-000025520000}"/>
    <cellStyle name="Input Cell 5 35 2 2" xfId="25321" xr:uid="{00000000-0005-0000-0000-000026520000}"/>
    <cellStyle name="Input Cell 5 35 2 3" xfId="25322" xr:uid="{00000000-0005-0000-0000-000027520000}"/>
    <cellStyle name="Input Cell 5 35 2 4" xfId="25323" xr:uid="{00000000-0005-0000-0000-000028520000}"/>
    <cellStyle name="Input Cell 5 35 3" xfId="25324" xr:uid="{00000000-0005-0000-0000-000029520000}"/>
    <cellStyle name="Input Cell 5 35 4" xfId="25325" xr:uid="{00000000-0005-0000-0000-00002A520000}"/>
    <cellStyle name="Input Cell 5 35 5" xfId="25326" xr:uid="{00000000-0005-0000-0000-00002B520000}"/>
    <cellStyle name="Input Cell 5 36" xfId="2983" xr:uid="{00000000-0005-0000-0000-00002C520000}"/>
    <cellStyle name="Input Cell 5 36 2" xfId="25327" xr:uid="{00000000-0005-0000-0000-00002D520000}"/>
    <cellStyle name="Input Cell 5 36 2 2" xfId="25328" xr:uid="{00000000-0005-0000-0000-00002E520000}"/>
    <cellStyle name="Input Cell 5 36 2 3" xfId="25329" xr:uid="{00000000-0005-0000-0000-00002F520000}"/>
    <cellStyle name="Input Cell 5 36 2 4" xfId="25330" xr:uid="{00000000-0005-0000-0000-000030520000}"/>
    <cellStyle name="Input Cell 5 36 3" xfId="25331" xr:uid="{00000000-0005-0000-0000-000031520000}"/>
    <cellStyle name="Input Cell 5 36 4" xfId="25332" xr:uid="{00000000-0005-0000-0000-000032520000}"/>
    <cellStyle name="Input Cell 5 36 5" xfId="25333" xr:uid="{00000000-0005-0000-0000-000033520000}"/>
    <cellStyle name="Input Cell 5 37" xfId="2984" xr:uid="{00000000-0005-0000-0000-000034520000}"/>
    <cellStyle name="Input Cell 5 37 2" xfId="25334" xr:uid="{00000000-0005-0000-0000-000035520000}"/>
    <cellStyle name="Input Cell 5 37 2 2" xfId="25335" xr:uid="{00000000-0005-0000-0000-000036520000}"/>
    <cellStyle name="Input Cell 5 37 2 3" xfId="25336" xr:uid="{00000000-0005-0000-0000-000037520000}"/>
    <cellStyle name="Input Cell 5 37 2 4" xfId="25337" xr:uid="{00000000-0005-0000-0000-000038520000}"/>
    <cellStyle name="Input Cell 5 37 3" xfId="25338" xr:uid="{00000000-0005-0000-0000-000039520000}"/>
    <cellStyle name="Input Cell 5 37 4" xfId="25339" xr:uid="{00000000-0005-0000-0000-00003A520000}"/>
    <cellStyle name="Input Cell 5 37 5" xfId="25340" xr:uid="{00000000-0005-0000-0000-00003B520000}"/>
    <cellStyle name="Input Cell 5 38" xfId="2985" xr:uid="{00000000-0005-0000-0000-00003C520000}"/>
    <cellStyle name="Input Cell 5 38 2" xfId="25341" xr:uid="{00000000-0005-0000-0000-00003D520000}"/>
    <cellStyle name="Input Cell 5 38 2 2" xfId="25342" xr:uid="{00000000-0005-0000-0000-00003E520000}"/>
    <cellStyle name="Input Cell 5 38 2 3" xfId="25343" xr:uid="{00000000-0005-0000-0000-00003F520000}"/>
    <cellStyle name="Input Cell 5 38 2 4" xfId="25344" xr:uid="{00000000-0005-0000-0000-000040520000}"/>
    <cellStyle name="Input Cell 5 38 3" xfId="25345" xr:uid="{00000000-0005-0000-0000-000041520000}"/>
    <cellStyle name="Input Cell 5 38 4" xfId="25346" xr:uid="{00000000-0005-0000-0000-000042520000}"/>
    <cellStyle name="Input Cell 5 38 5" xfId="25347" xr:uid="{00000000-0005-0000-0000-000043520000}"/>
    <cellStyle name="Input Cell 5 39" xfId="2986" xr:uid="{00000000-0005-0000-0000-000044520000}"/>
    <cellStyle name="Input Cell 5 39 2" xfId="25348" xr:uid="{00000000-0005-0000-0000-000045520000}"/>
    <cellStyle name="Input Cell 5 39 2 2" xfId="25349" xr:uid="{00000000-0005-0000-0000-000046520000}"/>
    <cellStyle name="Input Cell 5 39 2 3" xfId="25350" xr:uid="{00000000-0005-0000-0000-000047520000}"/>
    <cellStyle name="Input Cell 5 39 2 4" xfId="25351" xr:uid="{00000000-0005-0000-0000-000048520000}"/>
    <cellStyle name="Input Cell 5 39 3" xfId="25352" xr:uid="{00000000-0005-0000-0000-000049520000}"/>
    <cellStyle name="Input Cell 5 39 4" xfId="25353" xr:uid="{00000000-0005-0000-0000-00004A520000}"/>
    <cellStyle name="Input Cell 5 39 5" xfId="25354" xr:uid="{00000000-0005-0000-0000-00004B520000}"/>
    <cellStyle name="Input Cell 5 4" xfId="2987" xr:uid="{00000000-0005-0000-0000-00004C520000}"/>
    <cellStyle name="Input Cell 5 4 2" xfId="25355" xr:uid="{00000000-0005-0000-0000-00004D520000}"/>
    <cellStyle name="Input Cell 5 4 2 2" xfId="25356" xr:uid="{00000000-0005-0000-0000-00004E520000}"/>
    <cellStyle name="Input Cell 5 4 2 3" xfId="25357" xr:uid="{00000000-0005-0000-0000-00004F520000}"/>
    <cellStyle name="Input Cell 5 4 2 4" xfId="25358" xr:uid="{00000000-0005-0000-0000-000050520000}"/>
    <cellStyle name="Input Cell 5 4 3" xfId="25359" xr:uid="{00000000-0005-0000-0000-000051520000}"/>
    <cellStyle name="Input Cell 5 4 4" xfId="25360" xr:uid="{00000000-0005-0000-0000-000052520000}"/>
    <cellStyle name="Input Cell 5 4 5" xfId="25361" xr:uid="{00000000-0005-0000-0000-000053520000}"/>
    <cellStyle name="Input Cell 5 40" xfId="2988" xr:uid="{00000000-0005-0000-0000-000054520000}"/>
    <cellStyle name="Input Cell 5 40 2" xfId="25362" xr:uid="{00000000-0005-0000-0000-000055520000}"/>
    <cellStyle name="Input Cell 5 40 2 2" xfId="25363" xr:uid="{00000000-0005-0000-0000-000056520000}"/>
    <cellStyle name="Input Cell 5 40 2 3" xfId="25364" xr:uid="{00000000-0005-0000-0000-000057520000}"/>
    <cellStyle name="Input Cell 5 40 2 4" xfId="25365" xr:uid="{00000000-0005-0000-0000-000058520000}"/>
    <cellStyle name="Input Cell 5 40 3" xfId="25366" xr:uid="{00000000-0005-0000-0000-000059520000}"/>
    <cellStyle name="Input Cell 5 40 4" xfId="25367" xr:uid="{00000000-0005-0000-0000-00005A520000}"/>
    <cellStyle name="Input Cell 5 40 5" xfId="25368" xr:uid="{00000000-0005-0000-0000-00005B520000}"/>
    <cellStyle name="Input Cell 5 41" xfId="2989" xr:uid="{00000000-0005-0000-0000-00005C520000}"/>
    <cellStyle name="Input Cell 5 41 2" xfId="25369" xr:uid="{00000000-0005-0000-0000-00005D520000}"/>
    <cellStyle name="Input Cell 5 41 2 2" xfId="25370" xr:uid="{00000000-0005-0000-0000-00005E520000}"/>
    <cellStyle name="Input Cell 5 41 2 3" xfId="25371" xr:uid="{00000000-0005-0000-0000-00005F520000}"/>
    <cellStyle name="Input Cell 5 41 2 4" xfId="25372" xr:uid="{00000000-0005-0000-0000-000060520000}"/>
    <cellStyle name="Input Cell 5 41 3" xfId="25373" xr:uid="{00000000-0005-0000-0000-000061520000}"/>
    <cellStyle name="Input Cell 5 41 4" xfId="25374" xr:uid="{00000000-0005-0000-0000-000062520000}"/>
    <cellStyle name="Input Cell 5 41 5" xfId="25375" xr:uid="{00000000-0005-0000-0000-000063520000}"/>
    <cellStyle name="Input Cell 5 42" xfId="2990" xr:uid="{00000000-0005-0000-0000-000064520000}"/>
    <cellStyle name="Input Cell 5 42 2" xfId="25376" xr:uid="{00000000-0005-0000-0000-000065520000}"/>
    <cellStyle name="Input Cell 5 42 2 2" xfId="25377" xr:uid="{00000000-0005-0000-0000-000066520000}"/>
    <cellStyle name="Input Cell 5 42 2 3" xfId="25378" xr:uid="{00000000-0005-0000-0000-000067520000}"/>
    <cellStyle name="Input Cell 5 42 2 4" xfId="25379" xr:uid="{00000000-0005-0000-0000-000068520000}"/>
    <cellStyle name="Input Cell 5 42 3" xfId="25380" xr:uid="{00000000-0005-0000-0000-000069520000}"/>
    <cellStyle name="Input Cell 5 42 4" xfId="25381" xr:uid="{00000000-0005-0000-0000-00006A520000}"/>
    <cellStyle name="Input Cell 5 42 5" xfId="25382" xr:uid="{00000000-0005-0000-0000-00006B520000}"/>
    <cellStyle name="Input Cell 5 43" xfId="2991" xr:uid="{00000000-0005-0000-0000-00006C520000}"/>
    <cellStyle name="Input Cell 5 43 2" xfId="25383" xr:uid="{00000000-0005-0000-0000-00006D520000}"/>
    <cellStyle name="Input Cell 5 43 2 2" xfId="25384" xr:uid="{00000000-0005-0000-0000-00006E520000}"/>
    <cellStyle name="Input Cell 5 43 2 3" xfId="25385" xr:uid="{00000000-0005-0000-0000-00006F520000}"/>
    <cellStyle name="Input Cell 5 43 2 4" xfId="25386" xr:uid="{00000000-0005-0000-0000-000070520000}"/>
    <cellStyle name="Input Cell 5 43 3" xfId="25387" xr:uid="{00000000-0005-0000-0000-000071520000}"/>
    <cellStyle name="Input Cell 5 43 4" xfId="25388" xr:uid="{00000000-0005-0000-0000-000072520000}"/>
    <cellStyle name="Input Cell 5 43 5" xfId="25389" xr:uid="{00000000-0005-0000-0000-000073520000}"/>
    <cellStyle name="Input Cell 5 44" xfId="2992" xr:uid="{00000000-0005-0000-0000-000074520000}"/>
    <cellStyle name="Input Cell 5 44 2" xfId="25390" xr:uid="{00000000-0005-0000-0000-000075520000}"/>
    <cellStyle name="Input Cell 5 44 2 2" xfId="25391" xr:uid="{00000000-0005-0000-0000-000076520000}"/>
    <cellStyle name="Input Cell 5 44 2 3" xfId="25392" xr:uid="{00000000-0005-0000-0000-000077520000}"/>
    <cellStyle name="Input Cell 5 44 2 4" xfId="25393" xr:uid="{00000000-0005-0000-0000-000078520000}"/>
    <cellStyle name="Input Cell 5 44 3" xfId="25394" xr:uid="{00000000-0005-0000-0000-000079520000}"/>
    <cellStyle name="Input Cell 5 44 4" xfId="25395" xr:uid="{00000000-0005-0000-0000-00007A520000}"/>
    <cellStyle name="Input Cell 5 44 5" xfId="25396" xr:uid="{00000000-0005-0000-0000-00007B520000}"/>
    <cellStyle name="Input Cell 5 45" xfId="2993" xr:uid="{00000000-0005-0000-0000-00007C520000}"/>
    <cellStyle name="Input Cell 5 45 2" xfId="25397" xr:uid="{00000000-0005-0000-0000-00007D520000}"/>
    <cellStyle name="Input Cell 5 45 2 2" xfId="25398" xr:uid="{00000000-0005-0000-0000-00007E520000}"/>
    <cellStyle name="Input Cell 5 45 2 3" xfId="25399" xr:uid="{00000000-0005-0000-0000-00007F520000}"/>
    <cellStyle name="Input Cell 5 45 2 4" xfId="25400" xr:uid="{00000000-0005-0000-0000-000080520000}"/>
    <cellStyle name="Input Cell 5 45 3" xfId="25401" xr:uid="{00000000-0005-0000-0000-000081520000}"/>
    <cellStyle name="Input Cell 5 45 4" xfId="25402" xr:uid="{00000000-0005-0000-0000-000082520000}"/>
    <cellStyle name="Input Cell 5 45 5" xfId="25403" xr:uid="{00000000-0005-0000-0000-000083520000}"/>
    <cellStyle name="Input Cell 5 46" xfId="25404" xr:uid="{00000000-0005-0000-0000-000084520000}"/>
    <cellStyle name="Input Cell 5 46 2" xfId="25405" xr:uid="{00000000-0005-0000-0000-000085520000}"/>
    <cellStyle name="Input Cell 5 46 3" xfId="25406" xr:uid="{00000000-0005-0000-0000-000086520000}"/>
    <cellStyle name="Input Cell 5 46 4" xfId="25407" xr:uid="{00000000-0005-0000-0000-000087520000}"/>
    <cellStyle name="Input Cell 5 47" xfId="25408" xr:uid="{00000000-0005-0000-0000-000088520000}"/>
    <cellStyle name="Input Cell 5 47 2" xfId="25409" xr:uid="{00000000-0005-0000-0000-000089520000}"/>
    <cellStyle name="Input Cell 5 47 3" xfId="25410" xr:uid="{00000000-0005-0000-0000-00008A520000}"/>
    <cellStyle name="Input Cell 5 47 4" xfId="25411" xr:uid="{00000000-0005-0000-0000-00008B520000}"/>
    <cellStyle name="Input Cell 5 48" xfId="25412" xr:uid="{00000000-0005-0000-0000-00008C520000}"/>
    <cellStyle name="Input Cell 5 49" xfId="25413" xr:uid="{00000000-0005-0000-0000-00008D520000}"/>
    <cellStyle name="Input Cell 5 5" xfId="2994" xr:uid="{00000000-0005-0000-0000-00008E520000}"/>
    <cellStyle name="Input Cell 5 5 2" xfId="25414" xr:uid="{00000000-0005-0000-0000-00008F520000}"/>
    <cellStyle name="Input Cell 5 5 2 2" xfId="25415" xr:uid="{00000000-0005-0000-0000-000090520000}"/>
    <cellStyle name="Input Cell 5 5 2 3" xfId="25416" xr:uid="{00000000-0005-0000-0000-000091520000}"/>
    <cellStyle name="Input Cell 5 5 2 4" xfId="25417" xr:uid="{00000000-0005-0000-0000-000092520000}"/>
    <cellStyle name="Input Cell 5 5 3" xfId="25418" xr:uid="{00000000-0005-0000-0000-000093520000}"/>
    <cellStyle name="Input Cell 5 5 4" xfId="25419" xr:uid="{00000000-0005-0000-0000-000094520000}"/>
    <cellStyle name="Input Cell 5 5 5" xfId="25420" xr:uid="{00000000-0005-0000-0000-000095520000}"/>
    <cellStyle name="Input Cell 5 6" xfId="2995" xr:uid="{00000000-0005-0000-0000-000096520000}"/>
    <cellStyle name="Input Cell 5 6 2" xfId="25421" xr:uid="{00000000-0005-0000-0000-000097520000}"/>
    <cellStyle name="Input Cell 5 6 2 2" xfId="25422" xr:uid="{00000000-0005-0000-0000-000098520000}"/>
    <cellStyle name="Input Cell 5 6 2 3" xfId="25423" xr:uid="{00000000-0005-0000-0000-000099520000}"/>
    <cellStyle name="Input Cell 5 6 2 4" xfId="25424" xr:uid="{00000000-0005-0000-0000-00009A520000}"/>
    <cellStyle name="Input Cell 5 6 3" xfId="25425" xr:uid="{00000000-0005-0000-0000-00009B520000}"/>
    <cellStyle name="Input Cell 5 6 4" xfId="25426" xr:uid="{00000000-0005-0000-0000-00009C520000}"/>
    <cellStyle name="Input Cell 5 6 5" xfId="25427" xr:uid="{00000000-0005-0000-0000-00009D520000}"/>
    <cellStyle name="Input Cell 5 7" xfId="2996" xr:uid="{00000000-0005-0000-0000-00009E520000}"/>
    <cellStyle name="Input Cell 5 7 2" xfId="25428" xr:uid="{00000000-0005-0000-0000-00009F520000}"/>
    <cellStyle name="Input Cell 5 7 2 2" xfId="25429" xr:uid="{00000000-0005-0000-0000-0000A0520000}"/>
    <cellStyle name="Input Cell 5 7 2 3" xfId="25430" xr:uid="{00000000-0005-0000-0000-0000A1520000}"/>
    <cellStyle name="Input Cell 5 7 2 4" xfId="25431" xr:uid="{00000000-0005-0000-0000-0000A2520000}"/>
    <cellStyle name="Input Cell 5 7 3" xfId="25432" xr:uid="{00000000-0005-0000-0000-0000A3520000}"/>
    <cellStyle name="Input Cell 5 7 4" xfId="25433" xr:uid="{00000000-0005-0000-0000-0000A4520000}"/>
    <cellStyle name="Input Cell 5 7 5" xfId="25434" xr:uid="{00000000-0005-0000-0000-0000A5520000}"/>
    <cellStyle name="Input Cell 5 8" xfId="2997" xr:uid="{00000000-0005-0000-0000-0000A6520000}"/>
    <cellStyle name="Input Cell 5 8 2" xfId="25435" xr:uid="{00000000-0005-0000-0000-0000A7520000}"/>
    <cellStyle name="Input Cell 5 8 2 2" xfId="25436" xr:uid="{00000000-0005-0000-0000-0000A8520000}"/>
    <cellStyle name="Input Cell 5 8 2 3" xfId="25437" xr:uid="{00000000-0005-0000-0000-0000A9520000}"/>
    <cellStyle name="Input Cell 5 8 2 4" xfId="25438" xr:uid="{00000000-0005-0000-0000-0000AA520000}"/>
    <cellStyle name="Input Cell 5 8 3" xfId="25439" xr:uid="{00000000-0005-0000-0000-0000AB520000}"/>
    <cellStyle name="Input Cell 5 8 4" xfId="25440" xr:uid="{00000000-0005-0000-0000-0000AC520000}"/>
    <cellStyle name="Input Cell 5 8 5" xfId="25441" xr:uid="{00000000-0005-0000-0000-0000AD520000}"/>
    <cellStyle name="Input Cell 5 9" xfId="2998" xr:uid="{00000000-0005-0000-0000-0000AE520000}"/>
    <cellStyle name="Input Cell 5 9 2" xfId="25442" xr:uid="{00000000-0005-0000-0000-0000AF520000}"/>
    <cellStyle name="Input Cell 5 9 2 2" xfId="25443" xr:uid="{00000000-0005-0000-0000-0000B0520000}"/>
    <cellStyle name="Input Cell 5 9 2 3" xfId="25444" xr:uid="{00000000-0005-0000-0000-0000B1520000}"/>
    <cellStyle name="Input Cell 5 9 2 4" xfId="25445" xr:uid="{00000000-0005-0000-0000-0000B2520000}"/>
    <cellStyle name="Input Cell 5 9 3" xfId="25446" xr:uid="{00000000-0005-0000-0000-0000B3520000}"/>
    <cellStyle name="Input Cell 5 9 4" xfId="25447" xr:uid="{00000000-0005-0000-0000-0000B4520000}"/>
    <cellStyle name="Input Cell 5 9 5" xfId="25448" xr:uid="{00000000-0005-0000-0000-0000B5520000}"/>
    <cellStyle name="Input Cell 6" xfId="2999" xr:uid="{00000000-0005-0000-0000-0000B6520000}"/>
    <cellStyle name="Input Cell 6 10" xfId="3000" xr:uid="{00000000-0005-0000-0000-0000B7520000}"/>
    <cellStyle name="Input Cell 6 10 2" xfId="25449" xr:uid="{00000000-0005-0000-0000-0000B8520000}"/>
    <cellStyle name="Input Cell 6 10 2 2" xfId="25450" xr:uid="{00000000-0005-0000-0000-0000B9520000}"/>
    <cellStyle name="Input Cell 6 10 2 3" xfId="25451" xr:uid="{00000000-0005-0000-0000-0000BA520000}"/>
    <cellStyle name="Input Cell 6 10 2 4" xfId="25452" xr:uid="{00000000-0005-0000-0000-0000BB520000}"/>
    <cellStyle name="Input Cell 6 10 3" xfId="25453" xr:uid="{00000000-0005-0000-0000-0000BC520000}"/>
    <cellStyle name="Input Cell 6 10 4" xfId="25454" xr:uid="{00000000-0005-0000-0000-0000BD520000}"/>
    <cellStyle name="Input Cell 6 10 5" xfId="25455" xr:uid="{00000000-0005-0000-0000-0000BE520000}"/>
    <cellStyle name="Input Cell 6 11" xfId="3001" xr:uid="{00000000-0005-0000-0000-0000BF520000}"/>
    <cellStyle name="Input Cell 6 11 2" xfId="25456" xr:uid="{00000000-0005-0000-0000-0000C0520000}"/>
    <cellStyle name="Input Cell 6 11 2 2" xfId="25457" xr:uid="{00000000-0005-0000-0000-0000C1520000}"/>
    <cellStyle name="Input Cell 6 11 2 3" xfId="25458" xr:uid="{00000000-0005-0000-0000-0000C2520000}"/>
    <cellStyle name="Input Cell 6 11 2 4" xfId="25459" xr:uid="{00000000-0005-0000-0000-0000C3520000}"/>
    <cellStyle name="Input Cell 6 11 3" xfId="25460" xr:uid="{00000000-0005-0000-0000-0000C4520000}"/>
    <cellStyle name="Input Cell 6 11 4" xfId="25461" xr:uid="{00000000-0005-0000-0000-0000C5520000}"/>
    <cellStyle name="Input Cell 6 11 5" xfId="25462" xr:uid="{00000000-0005-0000-0000-0000C6520000}"/>
    <cellStyle name="Input Cell 6 12" xfId="3002" xr:uid="{00000000-0005-0000-0000-0000C7520000}"/>
    <cellStyle name="Input Cell 6 12 2" xfId="25463" xr:uid="{00000000-0005-0000-0000-0000C8520000}"/>
    <cellStyle name="Input Cell 6 12 2 2" xfId="25464" xr:uid="{00000000-0005-0000-0000-0000C9520000}"/>
    <cellStyle name="Input Cell 6 12 2 3" xfId="25465" xr:uid="{00000000-0005-0000-0000-0000CA520000}"/>
    <cellStyle name="Input Cell 6 12 2 4" xfId="25466" xr:uid="{00000000-0005-0000-0000-0000CB520000}"/>
    <cellStyle name="Input Cell 6 12 3" xfId="25467" xr:uid="{00000000-0005-0000-0000-0000CC520000}"/>
    <cellStyle name="Input Cell 6 12 4" xfId="25468" xr:uid="{00000000-0005-0000-0000-0000CD520000}"/>
    <cellStyle name="Input Cell 6 12 5" xfId="25469" xr:uid="{00000000-0005-0000-0000-0000CE520000}"/>
    <cellStyle name="Input Cell 6 13" xfId="3003" xr:uid="{00000000-0005-0000-0000-0000CF520000}"/>
    <cellStyle name="Input Cell 6 13 2" xfId="25470" xr:uid="{00000000-0005-0000-0000-0000D0520000}"/>
    <cellStyle name="Input Cell 6 13 2 2" xfId="25471" xr:uid="{00000000-0005-0000-0000-0000D1520000}"/>
    <cellStyle name="Input Cell 6 13 2 3" xfId="25472" xr:uid="{00000000-0005-0000-0000-0000D2520000}"/>
    <cellStyle name="Input Cell 6 13 2 4" xfId="25473" xr:uid="{00000000-0005-0000-0000-0000D3520000}"/>
    <cellStyle name="Input Cell 6 13 3" xfId="25474" xr:uid="{00000000-0005-0000-0000-0000D4520000}"/>
    <cellStyle name="Input Cell 6 13 4" xfId="25475" xr:uid="{00000000-0005-0000-0000-0000D5520000}"/>
    <cellStyle name="Input Cell 6 13 5" xfId="25476" xr:uid="{00000000-0005-0000-0000-0000D6520000}"/>
    <cellStyle name="Input Cell 6 14" xfId="3004" xr:uid="{00000000-0005-0000-0000-0000D7520000}"/>
    <cellStyle name="Input Cell 6 14 2" xfId="25477" xr:uid="{00000000-0005-0000-0000-0000D8520000}"/>
    <cellStyle name="Input Cell 6 14 2 2" xfId="25478" xr:uid="{00000000-0005-0000-0000-0000D9520000}"/>
    <cellStyle name="Input Cell 6 14 2 3" xfId="25479" xr:uid="{00000000-0005-0000-0000-0000DA520000}"/>
    <cellStyle name="Input Cell 6 14 2 4" xfId="25480" xr:uid="{00000000-0005-0000-0000-0000DB520000}"/>
    <cellStyle name="Input Cell 6 14 3" xfId="25481" xr:uid="{00000000-0005-0000-0000-0000DC520000}"/>
    <cellStyle name="Input Cell 6 14 4" xfId="25482" xr:uid="{00000000-0005-0000-0000-0000DD520000}"/>
    <cellStyle name="Input Cell 6 14 5" xfId="25483" xr:uid="{00000000-0005-0000-0000-0000DE520000}"/>
    <cellStyle name="Input Cell 6 15" xfId="3005" xr:uid="{00000000-0005-0000-0000-0000DF520000}"/>
    <cellStyle name="Input Cell 6 15 2" xfId="25484" xr:uid="{00000000-0005-0000-0000-0000E0520000}"/>
    <cellStyle name="Input Cell 6 15 2 2" xfId="25485" xr:uid="{00000000-0005-0000-0000-0000E1520000}"/>
    <cellStyle name="Input Cell 6 15 2 3" xfId="25486" xr:uid="{00000000-0005-0000-0000-0000E2520000}"/>
    <cellStyle name="Input Cell 6 15 2 4" xfId="25487" xr:uid="{00000000-0005-0000-0000-0000E3520000}"/>
    <cellStyle name="Input Cell 6 15 3" xfId="25488" xr:uid="{00000000-0005-0000-0000-0000E4520000}"/>
    <cellStyle name="Input Cell 6 15 4" xfId="25489" xr:uid="{00000000-0005-0000-0000-0000E5520000}"/>
    <cellStyle name="Input Cell 6 15 5" xfId="25490" xr:uid="{00000000-0005-0000-0000-0000E6520000}"/>
    <cellStyle name="Input Cell 6 16" xfId="3006" xr:uid="{00000000-0005-0000-0000-0000E7520000}"/>
    <cellStyle name="Input Cell 6 16 2" xfId="25491" xr:uid="{00000000-0005-0000-0000-0000E8520000}"/>
    <cellStyle name="Input Cell 6 16 2 2" xfId="25492" xr:uid="{00000000-0005-0000-0000-0000E9520000}"/>
    <cellStyle name="Input Cell 6 16 2 3" xfId="25493" xr:uid="{00000000-0005-0000-0000-0000EA520000}"/>
    <cellStyle name="Input Cell 6 16 2 4" xfId="25494" xr:uid="{00000000-0005-0000-0000-0000EB520000}"/>
    <cellStyle name="Input Cell 6 16 3" xfId="25495" xr:uid="{00000000-0005-0000-0000-0000EC520000}"/>
    <cellStyle name="Input Cell 6 16 4" xfId="25496" xr:uid="{00000000-0005-0000-0000-0000ED520000}"/>
    <cellStyle name="Input Cell 6 16 5" xfId="25497" xr:uid="{00000000-0005-0000-0000-0000EE520000}"/>
    <cellStyle name="Input Cell 6 17" xfId="3007" xr:uid="{00000000-0005-0000-0000-0000EF520000}"/>
    <cellStyle name="Input Cell 6 17 2" xfId="25498" xr:uid="{00000000-0005-0000-0000-0000F0520000}"/>
    <cellStyle name="Input Cell 6 17 2 2" xfId="25499" xr:uid="{00000000-0005-0000-0000-0000F1520000}"/>
    <cellStyle name="Input Cell 6 17 2 3" xfId="25500" xr:uid="{00000000-0005-0000-0000-0000F2520000}"/>
    <cellStyle name="Input Cell 6 17 2 4" xfId="25501" xr:uid="{00000000-0005-0000-0000-0000F3520000}"/>
    <cellStyle name="Input Cell 6 17 3" xfId="25502" xr:uid="{00000000-0005-0000-0000-0000F4520000}"/>
    <cellStyle name="Input Cell 6 17 4" xfId="25503" xr:uid="{00000000-0005-0000-0000-0000F5520000}"/>
    <cellStyle name="Input Cell 6 17 5" xfId="25504" xr:uid="{00000000-0005-0000-0000-0000F6520000}"/>
    <cellStyle name="Input Cell 6 18" xfId="3008" xr:uid="{00000000-0005-0000-0000-0000F7520000}"/>
    <cellStyle name="Input Cell 6 18 2" xfId="25505" xr:uid="{00000000-0005-0000-0000-0000F8520000}"/>
    <cellStyle name="Input Cell 6 18 2 2" xfId="25506" xr:uid="{00000000-0005-0000-0000-0000F9520000}"/>
    <cellStyle name="Input Cell 6 18 2 3" xfId="25507" xr:uid="{00000000-0005-0000-0000-0000FA520000}"/>
    <cellStyle name="Input Cell 6 18 2 4" xfId="25508" xr:uid="{00000000-0005-0000-0000-0000FB520000}"/>
    <cellStyle name="Input Cell 6 18 3" xfId="25509" xr:uid="{00000000-0005-0000-0000-0000FC520000}"/>
    <cellStyle name="Input Cell 6 18 4" xfId="25510" xr:uid="{00000000-0005-0000-0000-0000FD520000}"/>
    <cellStyle name="Input Cell 6 18 5" xfId="25511" xr:uid="{00000000-0005-0000-0000-0000FE520000}"/>
    <cellStyle name="Input Cell 6 19" xfId="3009" xr:uid="{00000000-0005-0000-0000-0000FF520000}"/>
    <cellStyle name="Input Cell 6 19 2" xfId="25512" xr:uid="{00000000-0005-0000-0000-000000530000}"/>
    <cellStyle name="Input Cell 6 19 2 2" xfId="25513" xr:uid="{00000000-0005-0000-0000-000001530000}"/>
    <cellStyle name="Input Cell 6 19 2 3" xfId="25514" xr:uid="{00000000-0005-0000-0000-000002530000}"/>
    <cellStyle name="Input Cell 6 19 2 4" xfId="25515" xr:uid="{00000000-0005-0000-0000-000003530000}"/>
    <cellStyle name="Input Cell 6 19 3" xfId="25516" xr:uid="{00000000-0005-0000-0000-000004530000}"/>
    <cellStyle name="Input Cell 6 19 4" xfId="25517" xr:uid="{00000000-0005-0000-0000-000005530000}"/>
    <cellStyle name="Input Cell 6 19 5" xfId="25518" xr:uid="{00000000-0005-0000-0000-000006530000}"/>
    <cellStyle name="Input Cell 6 2" xfId="3010" xr:uid="{00000000-0005-0000-0000-000007530000}"/>
    <cellStyle name="Input Cell 6 2 10" xfId="3011" xr:uid="{00000000-0005-0000-0000-000008530000}"/>
    <cellStyle name="Input Cell 6 2 10 2" xfId="25519" xr:uid="{00000000-0005-0000-0000-000009530000}"/>
    <cellStyle name="Input Cell 6 2 10 2 2" xfId="25520" xr:uid="{00000000-0005-0000-0000-00000A530000}"/>
    <cellStyle name="Input Cell 6 2 10 2 3" xfId="25521" xr:uid="{00000000-0005-0000-0000-00000B530000}"/>
    <cellStyle name="Input Cell 6 2 10 2 4" xfId="25522" xr:uid="{00000000-0005-0000-0000-00000C530000}"/>
    <cellStyle name="Input Cell 6 2 10 3" xfId="25523" xr:uid="{00000000-0005-0000-0000-00000D530000}"/>
    <cellStyle name="Input Cell 6 2 10 4" xfId="25524" xr:uid="{00000000-0005-0000-0000-00000E530000}"/>
    <cellStyle name="Input Cell 6 2 10 5" xfId="25525" xr:uid="{00000000-0005-0000-0000-00000F530000}"/>
    <cellStyle name="Input Cell 6 2 11" xfId="3012" xr:uid="{00000000-0005-0000-0000-000010530000}"/>
    <cellStyle name="Input Cell 6 2 11 2" xfId="25526" xr:uid="{00000000-0005-0000-0000-000011530000}"/>
    <cellStyle name="Input Cell 6 2 11 2 2" xfId="25527" xr:uid="{00000000-0005-0000-0000-000012530000}"/>
    <cellStyle name="Input Cell 6 2 11 2 3" xfId="25528" xr:uid="{00000000-0005-0000-0000-000013530000}"/>
    <cellStyle name="Input Cell 6 2 11 2 4" xfId="25529" xr:uid="{00000000-0005-0000-0000-000014530000}"/>
    <cellStyle name="Input Cell 6 2 11 3" xfId="25530" xr:uid="{00000000-0005-0000-0000-000015530000}"/>
    <cellStyle name="Input Cell 6 2 11 4" xfId="25531" xr:uid="{00000000-0005-0000-0000-000016530000}"/>
    <cellStyle name="Input Cell 6 2 11 5" xfId="25532" xr:uid="{00000000-0005-0000-0000-000017530000}"/>
    <cellStyle name="Input Cell 6 2 12" xfId="3013" xr:uid="{00000000-0005-0000-0000-000018530000}"/>
    <cellStyle name="Input Cell 6 2 12 2" xfId="25533" xr:uid="{00000000-0005-0000-0000-000019530000}"/>
    <cellStyle name="Input Cell 6 2 12 2 2" xfId="25534" xr:uid="{00000000-0005-0000-0000-00001A530000}"/>
    <cellStyle name="Input Cell 6 2 12 2 3" xfId="25535" xr:uid="{00000000-0005-0000-0000-00001B530000}"/>
    <cellStyle name="Input Cell 6 2 12 2 4" xfId="25536" xr:uid="{00000000-0005-0000-0000-00001C530000}"/>
    <cellStyle name="Input Cell 6 2 12 3" xfId="25537" xr:uid="{00000000-0005-0000-0000-00001D530000}"/>
    <cellStyle name="Input Cell 6 2 12 4" xfId="25538" xr:uid="{00000000-0005-0000-0000-00001E530000}"/>
    <cellStyle name="Input Cell 6 2 12 5" xfId="25539" xr:uid="{00000000-0005-0000-0000-00001F530000}"/>
    <cellStyle name="Input Cell 6 2 13" xfId="3014" xr:uid="{00000000-0005-0000-0000-000020530000}"/>
    <cellStyle name="Input Cell 6 2 13 2" xfId="25540" xr:uid="{00000000-0005-0000-0000-000021530000}"/>
    <cellStyle name="Input Cell 6 2 13 2 2" xfId="25541" xr:uid="{00000000-0005-0000-0000-000022530000}"/>
    <cellStyle name="Input Cell 6 2 13 2 3" xfId="25542" xr:uid="{00000000-0005-0000-0000-000023530000}"/>
    <cellStyle name="Input Cell 6 2 13 2 4" xfId="25543" xr:uid="{00000000-0005-0000-0000-000024530000}"/>
    <cellStyle name="Input Cell 6 2 13 3" xfId="25544" xr:uid="{00000000-0005-0000-0000-000025530000}"/>
    <cellStyle name="Input Cell 6 2 13 4" xfId="25545" xr:uid="{00000000-0005-0000-0000-000026530000}"/>
    <cellStyle name="Input Cell 6 2 13 5" xfId="25546" xr:uid="{00000000-0005-0000-0000-000027530000}"/>
    <cellStyle name="Input Cell 6 2 14" xfId="3015" xr:uid="{00000000-0005-0000-0000-000028530000}"/>
    <cellStyle name="Input Cell 6 2 14 2" xfId="25547" xr:uid="{00000000-0005-0000-0000-000029530000}"/>
    <cellStyle name="Input Cell 6 2 14 2 2" xfId="25548" xr:uid="{00000000-0005-0000-0000-00002A530000}"/>
    <cellStyle name="Input Cell 6 2 14 2 3" xfId="25549" xr:uid="{00000000-0005-0000-0000-00002B530000}"/>
    <cellStyle name="Input Cell 6 2 14 2 4" xfId="25550" xr:uid="{00000000-0005-0000-0000-00002C530000}"/>
    <cellStyle name="Input Cell 6 2 14 3" xfId="25551" xr:uid="{00000000-0005-0000-0000-00002D530000}"/>
    <cellStyle name="Input Cell 6 2 14 4" xfId="25552" xr:uid="{00000000-0005-0000-0000-00002E530000}"/>
    <cellStyle name="Input Cell 6 2 14 5" xfId="25553" xr:uid="{00000000-0005-0000-0000-00002F530000}"/>
    <cellStyle name="Input Cell 6 2 15" xfId="3016" xr:uid="{00000000-0005-0000-0000-000030530000}"/>
    <cellStyle name="Input Cell 6 2 15 2" xfId="25554" xr:uid="{00000000-0005-0000-0000-000031530000}"/>
    <cellStyle name="Input Cell 6 2 15 2 2" xfId="25555" xr:uid="{00000000-0005-0000-0000-000032530000}"/>
    <cellStyle name="Input Cell 6 2 15 2 3" xfId="25556" xr:uid="{00000000-0005-0000-0000-000033530000}"/>
    <cellStyle name="Input Cell 6 2 15 2 4" xfId="25557" xr:uid="{00000000-0005-0000-0000-000034530000}"/>
    <cellStyle name="Input Cell 6 2 15 3" xfId="25558" xr:uid="{00000000-0005-0000-0000-000035530000}"/>
    <cellStyle name="Input Cell 6 2 15 4" xfId="25559" xr:uid="{00000000-0005-0000-0000-000036530000}"/>
    <cellStyle name="Input Cell 6 2 15 5" xfId="25560" xr:uid="{00000000-0005-0000-0000-000037530000}"/>
    <cellStyle name="Input Cell 6 2 16" xfId="3017" xr:uid="{00000000-0005-0000-0000-000038530000}"/>
    <cellStyle name="Input Cell 6 2 16 2" xfId="25561" xr:uid="{00000000-0005-0000-0000-000039530000}"/>
    <cellStyle name="Input Cell 6 2 16 2 2" xfId="25562" xr:uid="{00000000-0005-0000-0000-00003A530000}"/>
    <cellStyle name="Input Cell 6 2 16 2 3" xfId="25563" xr:uid="{00000000-0005-0000-0000-00003B530000}"/>
    <cellStyle name="Input Cell 6 2 16 2 4" xfId="25564" xr:uid="{00000000-0005-0000-0000-00003C530000}"/>
    <cellStyle name="Input Cell 6 2 16 3" xfId="25565" xr:uid="{00000000-0005-0000-0000-00003D530000}"/>
    <cellStyle name="Input Cell 6 2 16 4" xfId="25566" xr:uid="{00000000-0005-0000-0000-00003E530000}"/>
    <cellStyle name="Input Cell 6 2 16 5" xfId="25567" xr:uid="{00000000-0005-0000-0000-00003F530000}"/>
    <cellStyle name="Input Cell 6 2 17" xfId="3018" xr:uid="{00000000-0005-0000-0000-000040530000}"/>
    <cellStyle name="Input Cell 6 2 17 2" xfId="25568" xr:uid="{00000000-0005-0000-0000-000041530000}"/>
    <cellStyle name="Input Cell 6 2 17 2 2" xfId="25569" xr:uid="{00000000-0005-0000-0000-000042530000}"/>
    <cellStyle name="Input Cell 6 2 17 2 3" xfId="25570" xr:uid="{00000000-0005-0000-0000-000043530000}"/>
    <cellStyle name="Input Cell 6 2 17 2 4" xfId="25571" xr:uid="{00000000-0005-0000-0000-000044530000}"/>
    <cellStyle name="Input Cell 6 2 17 3" xfId="25572" xr:uid="{00000000-0005-0000-0000-000045530000}"/>
    <cellStyle name="Input Cell 6 2 17 4" xfId="25573" xr:uid="{00000000-0005-0000-0000-000046530000}"/>
    <cellStyle name="Input Cell 6 2 17 5" xfId="25574" xr:uid="{00000000-0005-0000-0000-000047530000}"/>
    <cellStyle name="Input Cell 6 2 18" xfId="3019" xr:uid="{00000000-0005-0000-0000-000048530000}"/>
    <cellStyle name="Input Cell 6 2 18 2" xfId="25575" xr:uid="{00000000-0005-0000-0000-000049530000}"/>
    <cellStyle name="Input Cell 6 2 18 2 2" xfId="25576" xr:uid="{00000000-0005-0000-0000-00004A530000}"/>
    <cellStyle name="Input Cell 6 2 18 2 3" xfId="25577" xr:uid="{00000000-0005-0000-0000-00004B530000}"/>
    <cellStyle name="Input Cell 6 2 18 2 4" xfId="25578" xr:uid="{00000000-0005-0000-0000-00004C530000}"/>
    <cellStyle name="Input Cell 6 2 18 3" xfId="25579" xr:uid="{00000000-0005-0000-0000-00004D530000}"/>
    <cellStyle name="Input Cell 6 2 18 4" xfId="25580" xr:uid="{00000000-0005-0000-0000-00004E530000}"/>
    <cellStyle name="Input Cell 6 2 18 5" xfId="25581" xr:uid="{00000000-0005-0000-0000-00004F530000}"/>
    <cellStyle name="Input Cell 6 2 19" xfId="3020" xr:uid="{00000000-0005-0000-0000-000050530000}"/>
    <cellStyle name="Input Cell 6 2 19 2" xfId="25582" xr:uid="{00000000-0005-0000-0000-000051530000}"/>
    <cellStyle name="Input Cell 6 2 19 2 2" xfId="25583" xr:uid="{00000000-0005-0000-0000-000052530000}"/>
    <cellStyle name="Input Cell 6 2 19 2 3" xfId="25584" xr:uid="{00000000-0005-0000-0000-000053530000}"/>
    <cellStyle name="Input Cell 6 2 19 2 4" xfId="25585" xr:uid="{00000000-0005-0000-0000-000054530000}"/>
    <cellStyle name="Input Cell 6 2 19 3" xfId="25586" xr:uid="{00000000-0005-0000-0000-000055530000}"/>
    <cellStyle name="Input Cell 6 2 19 4" xfId="25587" xr:uid="{00000000-0005-0000-0000-000056530000}"/>
    <cellStyle name="Input Cell 6 2 19 5" xfId="25588" xr:uid="{00000000-0005-0000-0000-000057530000}"/>
    <cellStyle name="Input Cell 6 2 2" xfId="3021" xr:uid="{00000000-0005-0000-0000-000058530000}"/>
    <cellStyle name="Input Cell 6 2 2 2" xfId="25589" xr:uid="{00000000-0005-0000-0000-000059530000}"/>
    <cellStyle name="Input Cell 6 2 2 2 2" xfId="25590" xr:uid="{00000000-0005-0000-0000-00005A530000}"/>
    <cellStyle name="Input Cell 6 2 2 2 3" xfId="25591" xr:uid="{00000000-0005-0000-0000-00005B530000}"/>
    <cellStyle name="Input Cell 6 2 2 2 4" xfId="25592" xr:uid="{00000000-0005-0000-0000-00005C530000}"/>
    <cellStyle name="Input Cell 6 2 2 3" xfId="25593" xr:uid="{00000000-0005-0000-0000-00005D530000}"/>
    <cellStyle name="Input Cell 6 2 2 4" xfId="25594" xr:uid="{00000000-0005-0000-0000-00005E530000}"/>
    <cellStyle name="Input Cell 6 2 2 5" xfId="25595" xr:uid="{00000000-0005-0000-0000-00005F530000}"/>
    <cellStyle name="Input Cell 6 2 20" xfId="3022" xr:uid="{00000000-0005-0000-0000-000060530000}"/>
    <cellStyle name="Input Cell 6 2 20 2" xfId="25596" xr:uid="{00000000-0005-0000-0000-000061530000}"/>
    <cellStyle name="Input Cell 6 2 20 2 2" xfId="25597" xr:uid="{00000000-0005-0000-0000-000062530000}"/>
    <cellStyle name="Input Cell 6 2 20 2 3" xfId="25598" xr:uid="{00000000-0005-0000-0000-000063530000}"/>
    <cellStyle name="Input Cell 6 2 20 2 4" xfId="25599" xr:uid="{00000000-0005-0000-0000-000064530000}"/>
    <cellStyle name="Input Cell 6 2 20 3" xfId="25600" xr:uid="{00000000-0005-0000-0000-000065530000}"/>
    <cellStyle name="Input Cell 6 2 20 4" xfId="25601" xr:uid="{00000000-0005-0000-0000-000066530000}"/>
    <cellStyle name="Input Cell 6 2 20 5" xfId="25602" xr:uid="{00000000-0005-0000-0000-000067530000}"/>
    <cellStyle name="Input Cell 6 2 21" xfId="3023" xr:uid="{00000000-0005-0000-0000-000068530000}"/>
    <cellStyle name="Input Cell 6 2 21 2" xfId="25603" xr:uid="{00000000-0005-0000-0000-000069530000}"/>
    <cellStyle name="Input Cell 6 2 21 2 2" xfId="25604" xr:uid="{00000000-0005-0000-0000-00006A530000}"/>
    <cellStyle name="Input Cell 6 2 21 2 3" xfId="25605" xr:uid="{00000000-0005-0000-0000-00006B530000}"/>
    <cellStyle name="Input Cell 6 2 21 2 4" xfId="25606" xr:uid="{00000000-0005-0000-0000-00006C530000}"/>
    <cellStyle name="Input Cell 6 2 21 3" xfId="25607" xr:uid="{00000000-0005-0000-0000-00006D530000}"/>
    <cellStyle name="Input Cell 6 2 21 4" xfId="25608" xr:uid="{00000000-0005-0000-0000-00006E530000}"/>
    <cellStyle name="Input Cell 6 2 21 5" xfId="25609" xr:uid="{00000000-0005-0000-0000-00006F530000}"/>
    <cellStyle name="Input Cell 6 2 22" xfId="3024" xr:uid="{00000000-0005-0000-0000-000070530000}"/>
    <cellStyle name="Input Cell 6 2 22 2" xfId="25610" xr:uid="{00000000-0005-0000-0000-000071530000}"/>
    <cellStyle name="Input Cell 6 2 22 2 2" xfId="25611" xr:uid="{00000000-0005-0000-0000-000072530000}"/>
    <cellStyle name="Input Cell 6 2 22 2 3" xfId="25612" xr:uid="{00000000-0005-0000-0000-000073530000}"/>
    <cellStyle name="Input Cell 6 2 22 2 4" xfId="25613" xr:uid="{00000000-0005-0000-0000-000074530000}"/>
    <cellStyle name="Input Cell 6 2 22 3" xfId="25614" xr:uid="{00000000-0005-0000-0000-000075530000}"/>
    <cellStyle name="Input Cell 6 2 22 4" xfId="25615" xr:uid="{00000000-0005-0000-0000-000076530000}"/>
    <cellStyle name="Input Cell 6 2 22 5" xfId="25616" xr:uid="{00000000-0005-0000-0000-000077530000}"/>
    <cellStyle name="Input Cell 6 2 23" xfId="3025" xr:uid="{00000000-0005-0000-0000-000078530000}"/>
    <cellStyle name="Input Cell 6 2 23 2" xfId="25617" xr:uid="{00000000-0005-0000-0000-000079530000}"/>
    <cellStyle name="Input Cell 6 2 23 2 2" xfId="25618" xr:uid="{00000000-0005-0000-0000-00007A530000}"/>
    <cellStyle name="Input Cell 6 2 23 2 3" xfId="25619" xr:uid="{00000000-0005-0000-0000-00007B530000}"/>
    <cellStyle name="Input Cell 6 2 23 2 4" xfId="25620" xr:uid="{00000000-0005-0000-0000-00007C530000}"/>
    <cellStyle name="Input Cell 6 2 23 3" xfId="25621" xr:uid="{00000000-0005-0000-0000-00007D530000}"/>
    <cellStyle name="Input Cell 6 2 23 4" xfId="25622" xr:uid="{00000000-0005-0000-0000-00007E530000}"/>
    <cellStyle name="Input Cell 6 2 23 5" xfId="25623" xr:uid="{00000000-0005-0000-0000-00007F530000}"/>
    <cellStyle name="Input Cell 6 2 24" xfId="3026" xr:uid="{00000000-0005-0000-0000-000080530000}"/>
    <cellStyle name="Input Cell 6 2 24 2" xfId="25624" xr:uid="{00000000-0005-0000-0000-000081530000}"/>
    <cellStyle name="Input Cell 6 2 24 2 2" xfId="25625" xr:uid="{00000000-0005-0000-0000-000082530000}"/>
    <cellStyle name="Input Cell 6 2 24 2 3" xfId="25626" xr:uid="{00000000-0005-0000-0000-000083530000}"/>
    <cellStyle name="Input Cell 6 2 24 2 4" xfId="25627" xr:uid="{00000000-0005-0000-0000-000084530000}"/>
    <cellStyle name="Input Cell 6 2 24 3" xfId="25628" xr:uid="{00000000-0005-0000-0000-000085530000}"/>
    <cellStyle name="Input Cell 6 2 24 4" xfId="25629" xr:uid="{00000000-0005-0000-0000-000086530000}"/>
    <cellStyle name="Input Cell 6 2 24 5" xfId="25630" xr:uid="{00000000-0005-0000-0000-000087530000}"/>
    <cellStyle name="Input Cell 6 2 25" xfId="3027" xr:uid="{00000000-0005-0000-0000-000088530000}"/>
    <cellStyle name="Input Cell 6 2 25 2" xfId="25631" xr:uid="{00000000-0005-0000-0000-000089530000}"/>
    <cellStyle name="Input Cell 6 2 25 2 2" xfId="25632" xr:uid="{00000000-0005-0000-0000-00008A530000}"/>
    <cellStyle name="Input Cell 6 2 25 2 3" xfId="25633" xr:uid="{00000000-0005-0000-0000-00008B530000}"/>
    <cellStyle name="Input Cell 6 2 25 2 4" xfId="25634" xr:uid="{00000000-0005-0000-0000-00008C530000}"/>
    <cellStyle name="Input Cell 6 2 25 3" xfId="25635" xr:uid="{00000000-0005-0000-0000-00008D530000}"/>
    <cellStyle name="Input Cell 6 2 25 4" xfId="25636" xr:uid="{00000000-0005-0000-0000-00008E530000}"/>
    <cellStyle name="Input Cell 6 2 25 5" xfId="25637" xr:uid="{00000000-0005-0000-0000-00008F530000}"/>
    <cellStyle name="Input Cell 6 2 26" xfId="3028" xr:uid="{00000000-0005-0000-0000-000090530000}"/>
    <cellStyle name="Input Cell 6 2 26 2" xfId="25638" xr:uid="{00000000-0005-0000-0000-000091530000}"/>
    <cellStyle name="Input Cell 6 2 26 2 2" xfId="25639" xr:uid="{00000000-0005-0000-0000-000092530000}"/>
    <cellStyle name="Input Cell 6 2 26 2 3" xfId="25640" xr:uid="{00000000-0005-0000-0000-000093530000}"/>
    <cellStyle name="Input Cell 6 2 26 2 4" xfId="25641" xr:uid="{00000000-0005-0000-0000-000094530000}"/>
    <cellStyle name="Input Cell 6 2 26 3" xfId="25642" xr:uid="{00000000-0005-0000-0000-000095530000}"/>
    <cellStyle name="Input Cell 6 2 26 4" xfId="25643" xr:uid="{00000000-0005-0000-0000-000096530000}"/>
    <cellStyle name="Input Cell 6 2 26 5" xfId="25644" xr:uid="{00000000-0005-0000-0000-000097530000}"/>
    <cellStyle name="Input Cell 6 2 27" xfId="3029" xr:uid="{00000000-0005-0000-0000-000098530000}"/>
    <cellStyle name="Input Cell 6 2 27 2" xfId="25645" xr:uid="{00000000-0005-0000-0000-000099530000}"/>
    <cellStyle name="Input Cell 6 2 27 2 2" xfId="25646" xr:uid="{00000000-0005-0000-0000-00009A530000}"/>
    <cellStyle name="Input Cell 6 2 27 2 3" xfId="25647" xr:uid="{00000000-0005-0000-0000-00009B530000}"/>
    <cellStyle name="Input Cell 6 2 27 2 4" xfId="25648" xr:uid="{00000000-0005-0000-0000-00009C530000}"/>
    <cellStyle name="Input Cell 6 2 27 3" xfId="25649" xr:uid="{00000000-0005-0000-0000-00009D530000}"/>
    <cellStyle name="Input Cell 6 2 27 4" xfId="25650" xr:uid="{00000000-0005-0000-0000-00009E530000}"/>
    <cellStyle name="Input Cell 6 2 27 5" xfId="25651" xr:uid="{00000000-0005-0000-0000-00009F530000}"/>
    <cellStyle name="Input Cell 6 2 28" xfId="3030" xr:uid="{00000000-0005-0000-0000-0000A0530000}"/>
    <cellStyle name="Input Cell 6 2 28 2" xfId="25652" xr:uid="{00000000-0005-0000-0000-0000A1530000}"/>
    <cellStyle name="Input Cell 6 2 28 2 2" xfId="25653" xr:uid="{00000000-0005-0000-0000-0000A2530000}"/>
    <cellStyle name="Input Cell 6 2 28 2 3" xfId="25654" xr:uid="{00000000-0005-0000-0000-0000A3530000}"/>
    <cellStyle name="Input Cell 6 2 28 2 4" xfId="25655" xr:uid="{00000000-0005-0000-0000-0000A4530000}"/>
    <cellStyle name="Input Cell 6 2 28 3" xfId="25656" xr:uid="{00000000-0005-0000-0000-0000A5530000}"/>
    <cellStyle name="Input Cell 6 2 28 4" xfId="25657" xr:uid="{00000000-0005-0000-0000-0000A6530000}"/>
    <cellStyle name="Input Cell 6 2 28 5" xfId="25658" xr:uid="{00000000-0005-0000-0000-0000A7530000}"/>
    <cellStyle name="Input Cell 6 2 29" xfId="3031" xr:uid="{00000000-0005-0000-0000-0000A8530000}"/>
    <cellStyle name="Input Cell 6 2 29 2" xfId="25659" xr:uid="{00000000-0005-0000-0000-0000A9530000}"/>
    <cellStyle name="Input Cell 6 2 29 2 2" xfId="25660" xr:uid="{00000000-0005-0000-0000-0000AA530000}"/>
    <cellStyle name="Input Cell 6 2 29 2 3" xfId="25661" xr:uid="{00000000-0005-0000-0000-0000AB530000}"/>
    <cellStyle name="Input Cell 6 2 29 2 4" xfId="25662" xr:uid="{00000000-0005-0000-0000-0000AC530000}"/>
    <cellStyle name="Input Cell 6 2 29 3" xfId="25663" xr:uid="{00000000-0005-0000-0000-0000AD530000}"/>
    <cellStyle name="Input Cell 6 2 29 4" xfId="25664" xr:uid="{00000000-0005-0000-0000-0000AE530000}"/>
    <cellStyle name="Input Cell 6 2 29 5" xfId="25665" xr:uid="{00000000-0005-0000-0000-0000AF530000}"/>
    <cellStyle name="Input Cell 6 2 3" xfId="3032" xr:uid="{00000000-0005-0000-0000-0000B0530000}"/>
    <cellStyle name="Input Cell 6 2 3 2" xfId="25666" xr:uid="{00000000-0005-0000-0000-0000B1530000}"/>
    <cellStyle name="Input Cell 6 2 3 2 2" xfId="25667" xr:uid="{00000000-0005-0000-0000-0000B2530000}"/>
    <cellStyle name="Input Cell 6 2 3 2 3" xfId="25668" xr:uid="{00000000-0005-0000-0000-0000B3530000}"/>
    <cellStyle name="Input Cell 6 2 3 2 4" xfId="25669" xr:uid="{00000000-0005-0000-0000-0000B4530000}"/>
    <cellStyle name="Input Cell 6 2 3 3" xfId="25670" xr:uid="{00000000-0005-0000-0000-0000B5530000}"/>
    <cellStyle name="Input Cell 6 2 3 4" xfId="25671" xr:uid="{00000000-0005-0000-0000-0000B6530000}"/>
    <cellStyle name="Input Cell 6 2 3 5" xfId="25672" xr:uid="{00000000-0005-0000-0000-0000B7530000}"/>
    <cellStyle name="Input Cell 6 2 30" xfId="3033" xr:uid="{00000000-0005-0000-0000-0000B8530000}"/>
    <cellStyle name="Input Cell 6 2 30 2" xfId="25673" xr:uid="{00000000-0005-0000-0000-0000B9530000}"/>
    <cellStyle name="Input Cell 6 2 30 2 2" xfId="25674" xr:uid="{00000000-0005-0000-0000-0000BA530000}"/>
    <cellStyle name="Input Cell 6 2 30 2 3" xfId="25675" xr:uid="{00000000-0005-0000-0000-0000BB530000}"/>
    <cellStyle name="Input Cell 6 2 30 2 4" xfId="25676" xr:uid="{00000000-0005-0000-0000-0000BC530000}"/>
    <cellStyle name="Input Cell 6 2 30 3" xfId="25677" xr:uid="{00000000-0005-0000-0000-0000BD530000}"/>
    <cellStyle name="Input Cell 6 2 30 4" xfId="25678" xr:uid="{00000000-0005-0000-0000-0000BE530000}"/>
    <cellStyle name="Input Cell 6 2 30 5" xfId="25679" xr:uid="{00000000-0005-0000-0000-0000BF530000}"/>
    <cellStyle name="Input Cell 6 2 31" xfId="3034" xr:uid="{00000000-0005-0000-0000-0000C0530000}"/>
    <cellStyle name="Input Cell 6 2 31 2" xfId="25680" xr:uid="{00000000-0005-0000-0000-0000C1530000}"/>
    <cellStyle name="Input Cell 6 2 31 2 2" xfId="25681" xr:uid="{00000000-0005-0000-0000-0000C2530000}"/>
    <cellStyle name="Input Cell 6 2 31 2 3" xfId="25682" xr:uid="{00000000-0005-0000-0000-0000C3530000}"/>
    <cellStyle name="Input Cell 6 2 31 2 4" xfId="25683" xr:uid="{00000000-0005-0000-0000-0000C4530000}"/>
    <cellStyle name="Input Cell 6 2 31 3" xfId="25684" xr:uid="{00000000-0005-0000-0000-0000C5530000}"/>
    <cellStyle name="Input Cell 6 2 31 4" xfId="25685" xr:uid="{00000000-0005-0000-0000-0000C6530000}"/>
    <cellStyle name="Input Cell 6 2 31 5" xfId="25686" xr:uid="{00000000-0005-0000-0000-0000C7530000}"/>
    <cellStyle name="Input Cell 6 2 32" xfId="3035" xr:uid="{00000000-0005-0000-0000-0000C8530000}"/>
    <cellStyle name="Input Cell 6 2 32 2" xfId="25687" xr:uid="{00000000-0005-0000-0000-0000C9530000}"/>
    <cellStyle name="Input Cell 6 2 32 2 2" xfId="25688" xr:uid="{00000000-0005-0000-0000-0000CA530000}"/>
    <cellStyle name="Input Cell 6 2 32 2 3" xfId="25689" xr:uid="{00000000-0005-0000-0000-0000CB530000}"/>
    <cellStyle name="Input Cell 6 2 32 2 4" xfId="25690" xr:uid="{00000000-0005-0000-0000-0000CC530000}"/>
    <cellStyle name="Input Cell 6 2 32 3" xfId="25691" xr:uid="{00000000-0005-0000-0000-0000CD530000}"/>
    <cellStyle name="Input Cell 6 2 32 4" xfId="25692" xr:uid="{00000000-0005-0000-0000-0000CE530000}"/>
    <cellStyle name="Input Cell 6 2 32 5" xfId="25693" xr:uid="{00000000-0005-0000-0000-0000CF530000}"/>
    <cellStyle name="Input Cell 6 2 33" xfId="3036" xr:uid="{00000000-0005-0000-0000-0000D0530000}"/>
    <cellStyle name="Input Cell 6 2 33 2" xfId="25694" xr:uid="{00000000-0005-0000-0000-0000D1530000}"/>
    <cellStyle name="Input Cell 6 2 33 2 2" xfId="25695" xr:uid="{00000000-0005-0000-0000-0000D2530000}"/>
    <cellStyle name="Input Cell 6 2 33 2 3" xfId="25696" xr:uid="{00000000-0005-0000-0000-0000D3530000}"/>
    <cellStyle name="Input Cell 6 2 33 2 4" xfId="25697" xr:uid="{00000000-0005-0000-0000-0000D4530000}"/>
    <cellStyle name="Input Cell 6 2 33 3" xfId="25698" xr:uid="{00000000-0005-0000-0000-0000D5530000}"/>
    <cellStyle name="Input Cell 6 2 33 4" xfId="25699" xr:uid="{00000000-0005-0000-0000-0000D6530000}"/>
    <cellStyle name="Input Cell 6 2 33 5" xfId="25700" xr:uid="{00000000-0005-0000-0000-0000D7530000}"/>
    <cellStyle name="Input Cell 6 2 34" xfId="3037" xr:uid="{00000000-0005-0000-0000-0000D8530000}"/>
    <cellStyle name="Input Cell 6 2 34 2" xfId="25701" xr:uid="{00000000-0005-0000-0000-0000D9530000}"/>
    <cellStyle name="Input Cell 6 2 34 2 2" xfId="25702" xr:uid="{00000000-0005-0000-0000-0000DA530000}"/>
    <cellStyle name="Input Cell 6 2 34 2 3" xfId="25703" xr:uid="{00000000-0005-0000-0000-0000DB530000}"/>
    <cellStyle name="Input Cell 6 2 34 2 4" xfId="25704" xr:uid="{00000000-0005-0000-0000-0000DC530000}"/>
    <cellStyle name="Input Cell 6 2 34 3" xfId="25705" xr:uid="{00000000-0005-0000-0000-0000DD530000}"/>
    <cellStyle name="Input Cell 6 2 34 4" xfId="25706" xr:uid="{00000000-0005-0000-0000-0000DE530000}"/>
    <cellStyle name="Input Cell 6 2 34 5" xfId="25707" xr:uid="{00000000-0005-0000-0000-0000DF530000}"/>
    <cellStyle name="Input Cell 6 2 35" xfId="3038" xr:uid="{00000000-0005-0000-0000-0000E0530000}"/>
    <cellStyle name="Input Cell 6 2 35 2" xfId="25708" xr:uid="{00000000-0005-0000-0000-0000E1530000}"/>
    <cellStyle name="Input Cell 6 2 35 2 2" xfId="25709" xr:uid="{00000000-0005-0000-0000-0000E2530000}"/>
    <cellStyle name="Input Cell 6 2 35 2 3" xfId="25710" xr:uid="{00000000-0005-0000-0000-0000E3530000}"/>
    <cellStyle name="Input Cell 6 2 35 2 4" xfId="25711" xr:uid="{00000000-0005-0000-0000-0000E4530000}"/>
    <cellStyle name="Input Cell 6 2 35 3" xfId="25712" xr:uid="{00000000-0005-0000-0000-0000E5530000}"/>
    <cellStyle name="Input Cell 6 2 35 4" xfId="25713" xr:uid="{00000000-0005-0000-0000-0000E6530000}"/>
    <cellStyle name="Input Cell 6 2 35 5" xfId="25714" xr:uid="{00000000-0005-0000-0000-0000E7530000}"/>
    <cellStyle name="Input Cell 6 2 36" xfId="3039" xr:uid="{00000000-0005-0000-0000-0000E8530000}"/>
    <cellStyle name="Input Cell 6 2 36 2" xfId="25715" xr:uid="{00000000-0005-0000-0000-0000E9530000}"/>
    <cellStyle name="Input Cell 6 2 36 2 2" xfId="25716" xr:uid="{00000000-0005-0000-0000-0000EA530000}"/>
    <cellStyle name="Input Cell 6 2 36 2 3" xfId="25717" xr:uid="{00000000-0005-0000-0000-0000EB530000}"/>
    <cellStyle name="Input Cell 6 2 36 2 4" xfId="25718" xr:uid="{00000000-0005-0000-0000-0000EC530000}"/>
    <cellStyle name="Input Cell 6 2 36 3" xfId="25719" xr:uid="{00000000-0005-0000-0000-0000ED530000}"/>
    <cellStyle name="Input Cell 6 2 36 4" xfId="25720" xr:uid="{00000000-0005-0000-0000-0000EE530000}"/>
    <cellStyle name="Input Cell 6 2 36 5" xfId="25721" xr:uid="{00000000-0005-0000-0000-0000EF530000}"/>
    <cellStyle name="Input Cell 6 2 37" xfId="3040" xr:uid="{00000000-0005-0000-0000-0000F0530000}"/>
    <cellStyle name="Input Cell 6 2 37 2" xfId="25722" xr:uid="{00000000-0005-0000-0000-0000F1530000}"/>
    <cellStyle name="Input Cell 6 2 37 2 2" xfId="25723" xr:uid="{00000000-0005-0000-0000-0000F2530000}"/>
    <cellStyle name="Input Cell 6 2 37 2 3" xfId="25724" xr:uid="{00000000-0005-0000-0000-0000F3530000}"/>
    <cellStyle name="Input Cell 6 2 37 2 4" xfId="25725" xr:uid="{00000000-0005-0000-0000-0000F4530000}"/>
    <cellStyle name="Input Cell 6 2 37 3" xfId="25726" xr:uid="{00000000-0005-0000-0000-0000F5530000}"/>
    <cellStyle name="Input Cell 6 2 37 4" xfId="25727" xr:uid="{00000000-0005-0000-0000-0000F6530000}"/>
    <cellStyle name="Input Cell 6 2 37 5" xfId="25728" xr:uid="{00000000-0005-0000-0000-0000F7530000}"/>
    <cellStyle name="Input Cell 6 2 38" xfId="3041" xr:uid="{00000000-0005-0000-0000-0000F8530000}"/>
    <cellStyle name="Input Cell 6 2 38 2" xfId="25729" xr:uid="{00000000-0005-0000-0000-0000F9530000}"/>
    <cellStyle name="Input Cell 6 2 38 2 2" xfId="25730" xr:uid="{00000000-0005-0000-0000-0000FA530000}"/>
    <cellStyle name="Input Cell 6 2 38 2 3" xfId="25731" xr:uid="{00000000-0005-0000-0000-0000FB530000}"/>
    <cellStyle name="Input Cell 6 2 38 2 4" xfId="25732" xr:uid="{00000000-0005-0000-0000-0000FC530000}"/>
    <cellStyle name="Input Cell 6 2 38 3" xfId="25733" xr:uid="{00000000-0005-0000-0000-0000FD530000}"/>
    <cellStyle name="Input Cell 6 2 38 4" xfId="25734" xr:uid="{00000000-0005-0000-0000-0000FE530000}"/>
    <cellStyle name="Input Cell 6 2 38 5" xfId="25735" xr:uid="{00000000-0005-0000-0000-0000FF530000}"/>
    <cellStyle name="Input Cell 6 2 39" xfId="3042" xr:uid="{00000000-0005-0000-0000-000000540000}"/>
    <cellStyle name="Input Cell 6 2 39 2" xfId="25736" xr:uid="{00000000-0005-0000-0000-000001540000}"/>
    <cellStyle name="Input Cell 6 2 39 2 2" xfId="25737" xr:uid="{00000000-0005-0000-0000-000002540000}"/>
    <cellStyle name="Input Cell 6 2 39 2 3" xfId="25738" xr:uid="{00000000-0005-0000-0000-000003540000}"/>
    <cellStyle name="Input Cell 6 2 39 2 4" xfId="25739" xr:uid="{00000000-0005-0000-0000-000004540000}"/>
    <cellStyle name="Input Cell 6 2 39 3" xfId="25740" xr:uid="{00000000-0005-0000-0000-000005540000}"/>
    <cellStyle name="Input Cell 6 2 39 4" xfId="25741" xr:uid="{00000000-0005-0000-0000-000006540000}"/>
    <cellStyle name="Input Cell 6 2 39 5" xfId="25742" xr:uid="{00000000-0005-0000-0000-000007540000}"/>
    <cellStyle name="Input Cell 6 2 4" xfId="3043" xr:uid="{00000000-0005-0000-0000-000008540000}"/>
    <cellStyle name="Input Cell 6 2 4 2" xfId="25743" xr:uid="{00000000-0005-0000-0000-000009540000}"/>
    <cellStyle name="Input Cell 6 2 4 2 2" xfId="25744" xr:uid="{00000000-0005-0000-0000-00000A540000}"/>
    <cellStyle name="Input Cell 6 2 4 2 3" xfId="25745" xr:uid="{00000000-0005-0000-0000-00000B540000}"/>
    <cellStyle name="Input Cell 6 2 4 2 4" xfId="25746" xr:uid="{00000000-0005-0000-0000-00000C540000}"/>
    <cellStyle name="Input Cell 6 2 4 3" xfId="25747" xr:uid="{00000000-0005-0000-0000-00000D540000}"/>
    <cellStyle name="Input Cell 6 2 4 4" xfId="25748" xr:uid="{00000000-0005-0000-0000-00000E540000}"/>
    <cellStyle name="Input Cell 6 2 4 5" xfId="25749" xr:uid="{00000000-0005-0000-0000-00000F540000}"/>
    <cellStyle name="Input Cell 6 2 40" xfId="3044" xr:uid="{00000000-0005-0000-0000-000010540000}"/>
    <cellStyle name="Input Cell 6 2 40 2" xfId="25750" xr:uid="{00000000-0005-0000-0000-000011540000}"/>
    <cellStyle name="Input Cell 6 2 40 2 2" xfId="25751" xr:uid="{00000000-0005-0000-0000-000012540000}"/>
    <cellStyle name="Input Cell 6 2 40 2 3" xfId="25752" xr:uid="{00000000-0005-0000-0000-000013540000}"/>
    <cellStyle name="Input Cell 6 2 40 2 4" xfId="25753" xr:uid="{00000000-0005-0000-0000-000014540000}"/>
    <cellStyle name="Input Cell 6 2 40 3" xfId="25754" xr:uid="{00000000-0005-0000-0000-000015540000}"/>
    <cellStyle name="Input Cell 6 2 40 4" xfId="25755" xr:uid="{00000000-0005-0000-0000-000016540000}"/>
    <cellStyle name="Input Cell 6 2 40 5" xfId="25756" xr:uid="{00000000-0005-0000-0000-000017540000}"/>
    <cellStyle name="Input Cell 6 2 41" xfId="3045" xr:uid="{00000000-0005-0000-0000-000018540000}"/>
    <cellStyle name="Input Cell 6 2 41 2" xfId="25757" xr:uid="{00000000-0005-0000-0000-000019540000}"/>
    <cellStyle name="Input Cell 6 2 41 2 2" xfId="25758" xr:uid="{00000000-0005-0000-0000-00001A540000}"/>
    <cellStyle name="Input Cell 6 2 41 2 3" xfId="25759" xr:uid="{00000000-0005-0000-0000-00001B540000}"/>
    <cellStyle name="Input Cell 6 2 41 2 4" xfId="25760" xr:uid="{00000000-0005-0000-0000-00001C540000}"/>
    <cellStyle name="Input Cell 6 2 41 3" xfId="25761" xr:uid="{00000000-0005-0000-0000-00001D540000}"/>
    <cellStyle name="Input Cell 6 2 41 4" xfId="25762" xr:uid="{00000000-0005-0000-0000-00001E540000}"/>
    <cellStyle name="Input Cell 6 2 41 5" xfId="25763" xr:uid="{00000000-0005-0000-0000-00001F540000}"/>
    <cellStyle name="Input Cell 6 2 42" xfId="3046" xr:uid="{00000000-0005-0000-0000-000020540000}"/>
    <cellStyle name="Input Cell 6 2 42 2" xfId="25764" xr:uid="{00000000-0005-0000-0000-000021540000}"/>
    <cellStyle name="Input Cell 6 2 42 2 2" xfId="25765" xr:uid="{00000000-0005-0000-0000-000022540000}"/>
    <cellStyle name="Input Cell 6 2 42 2 3" xfId="25766" xr:uid="{00000000-0005-0000-0000-000023540000}"/>
    <cellStyle name="Input Cell 6 2 42 2 4" xfId="25767" xr:uid="{00000000-0005-0000-0000-000024540000}"/>
    <cellStyle name="Input Cell 6 2 42 3" xfId="25768" xr:uid="{00000000-0005-0000-0000-000025540000}"/>
    <cellStyle name="Input Cell 6 2 42 4" xfId="25769" xr:uid="{00000000-0005-0000-0000-000026540000}"/>
    <cellStyle name="Input Cell 6 2 42 5" xfId="25770" xr:uid="{00000000-0005-0000-0000-000027540000}"/>
    <cellStyle name="Input Cell 6 2 43" xfId="3047" xr:uid="{00000000-0005-0000-0000-000028540000}"/>
    <cellStyle name="Input Cell 6 2 43 2" xfId="25771" xr:uid="{00000000-0005-0000-0000-000029540000}"/>
    <cellStyle name="Input Cell 6 2 43 2 2" xfId="25772" xr:uid="{00000000-0005-0000-0000-00002A540000}"/>
    <cellStyle name="Input Cell 6 2 43 2 3" xfId="25773" xr:uid="{00000000-0005-0000-0000-00002B540000}"/>
    <cellStyle name="Input Cell 6 2 43 2 4" xfId="25774" xr:uid="{00000000-0005-0000-0000-00002C540000}"/>
    <cellStyle name="Input Cell 6 2 43 3" xfId="25775" xr:uid="{00000000-0005-0000-0000-00002D540000}"/>
    <cellStyle name="Input Cell 6 2 43 4" xfId="25776" xr:uid="{00000000-0005-0000-0000-00002E540000}"/>
    <cellStyle name="Input Cell 6 2 43 5" xfId="25777" xr:uid="{00000000-0005-0000-0000-00002F540000}"/>
    <cellStyle name="Input Cell 6 2 44" xfId="3048" xr:uid="{00000000-0005-0000-0000-000030540000}"/>
    <cellStyle name="Input Cell 6 2 44 2" xfId="25778" xr:uid="{00000000-0005-0000-0000-000031540000}"/>
    <cellStyle name="Input Cell 6 2 44 2 2" xfId="25779" xr:uid="{00000000-0005-0000-0000-000032540000}"/>
    <cellStyle name="Input Cell 6 2 44 2 3" xfId="25780" xr:uid="{00000000-0005-0000-0000-000033540000}"/>
    <cellStyle name="Input Cell 6 2 44 2 4" xfId="25781" xr:uid="{00000000-0005-0000-0000-000034540000}"/>
    <cellStyle name="Input Cell 6 2 44 3" xfId="25782" xr:uid="{00000000-0005-0000-0000-000035540000}"/>
    <cellStyle name="Input Cell 6 2 44 4" xfId="25783" xr:uid="{00000000-0005-0000-0000-000036540000}"/>
    <cellStyle name="Input Cell 6 2 44 5" xfId="25784" xr:uid="{00000000-0005-0000-0000-000037540000}"/>
    <cellStyle name="Input Cell 6 2 45" xfId="25785" xr:uid="{00000000-0005-0000-0000-000038540000}"/>
    <cellStyle name="Input Cell 6 2 45 2" xfId="25786" xr:uid="{00000000-0005-0000-0000-000039540000}"/>
    <cellStyle name="Input Cell 6 2 45 3" xfId="25787" xr:uid="{00000000-0005-0000-0000-00003A540000}"/>
    <cellStyle name="Input Cell 6 2 45 4" xfId="25788" xr:uid="{00000000-0005-0000-0000-00003B540000}"/>
    <cellStyle name="Input Cell 6 2 46" xfId="25789" xr:uid="{00000000-0005-0000-0000-00003C540000}"/>
    <cellStyle name="Input Cell 6 2 46 2" xfId="25790" xr:uid="{00000000-0005-0000-0000-00003D540000}"/>
    <cellStyle name="Input Cell 6 2 46 3" xfId="25791" xr:uid="{00000000-0005-0000-0000-00003E540000}"/>
    <cellStyle name="Input Cell 6 2 46 4" xfId="25792" xr:uid="{00000000-0005-0000-0000-00003F540000}"/>
    <cellStyle name="Input Cell 6 2 47" xfId="25793" xr:uid="{00000000-0005-0000-0000-000040540000}"/>
    <cellStyle name="Input Cell 6 2 48" xfId="25794" xr:uid="{00000000-0005-0000-0000-000041540000}"/>
    <cellStyle name="Input Cell 6 2 49" xfId="25795" xr:uid="{00000000-0005-0000-0000-000042540000}"/>
    <cellStyle name="Input Cell 6 2 5" xfId="3049" xr:uid="{00000000-0005-0000-0000-000043540000}"/>
    <cellStyle name="Input Cell 6 2 5 2" xfId="25796" xr:uid="{00000000-0005-0000-0000-000044540000}"/>
    <cellStyle name="Input Cell 6 2 5 2 2" xfId="25797" xr:uid="{00000000-0005-0000-0000-000045540000}"/>
    <cellStyle name="Input Cell 6 2 5 2 3" xfId="25798" xr:uid="{00000000-0005-0000-0000-000046540000}"/>
    <cellStyle name="Input Cell 6 2 5 2 4" xfId="25799" xr:uid="{00000000-0005-0000-0000-000047540000}"/>
    <cellStyle name="Input Cell 6 2 5 3" xfId="25800" xr:uid="{00000000-0005-0000-0000-000048540000}"/>
    <cellStyle name="Input Cell 6 2 5 4" xfId="25801" xr:uid="{00000000-0005-0000-0000-000049540000}"/>
    <cellStyle name="Input Cell 6 2 5 5" xfId="25802" xr:uid="{00000000-0005-0000-0000-00004A540000}"/>
    <cellStyle name="Input Cell 6 2 6" xfId="3050" xr:uid="{00000000-0005-0000-0000-00004B540000}"/>
    <cellStyle name="Input Cell 6 2 6 2" xfId="25803" xr:uid="{00000000-0005-0000-0000-00004C540000}"/>
    <cellStyle name="Input Cell 6 2 6 2 2" xfId="25804" xr:uid="{00000000-0005-0000-0000-00004D540000}"/>
    <cellStyle name="Input Cell 6 2 6 2 3" xfId="25805" xr:uid="{00000000-0005-0000-0000-00004E540000}"/>
    <cellStyle name="Input Cell 6 2 6 2 4" xfId="25806" xr:uid="{00000000-0005-0000-0000-00004F540000}"/>
    <cellStyle name="Input Cell 6 2 6 3" xfId="25807" xr:uid="{00000000-0005-0000-0000-000050540000}"/>
    <cellStyle name="Input Cell 6 2 6 4" xfId="25808" xr:uid="{00000000-0005-0000-0000-000051540000}"/>
    <cellStyle name="Input Cell 6 2 6 5" xfId="25809" xr:uid="{00000000-0005-0000-0000-000052540000}"/>
    <cellStyle name="Input Cell 6 2 7" xfId="3051" xr:uid="{00000000-0005-0000-0000-000053540000}"/>
    <cellStyle name="Input Cell 6 2 7 2" xfId="25810" xr:uid="{00000000-0005-0000-0000-000054540000}"/>
    <cellStyle name="Input Cell 6 2 7 2 2" xfId="25811" xr:uid="{00000000-0005-0000-0000-000055540000}"/>
    <cellStyle name="Input Cell 6 2 7 2 3" xfId="25812" xr:uid="{00000000-0005-0000-0000-000056540000}"/>
    <cellStyle name="Input Cell 6 2 7 2 4" xfId="25813" xr:uid="{00000000-0005-0000-0000-000057540000}"/>
    <cellStyle name="Input Cell 6 2 7 3" xfId="25814" xr:uid="{00000000-0005-0000-0000-000058540000}"/>
    <cellStyle name="Input Cell 6 2 7 4" xfId="25815" xr:uid="{00000000-0005-0000-0000-000059540000}"/>
    <cellStyle name="Input Cell 6 2 7 5" xfId="25816" xr:uid="{00000000-0005-0000-0000-00005A540000}"/>
    <cellStyle name="Input Cell 6 2 8" xfId="3052" xr:uid="{00000000-0005-0000-0000-00005B540000}"/>
    <cellStyle name="Input Cell 6 2 8 2" xfId="25817" xr:uid="{00000000-0005-0000-0000-00005C540000}"/>
    <cellStyle name="Input Cell 6 2 8 2 2" xfId="25818" xr:uid="{00000000-0005-0000-0000-00005D540000}"/>
    <cellStyle name="Input Cell 6 2 8 2 3" xfId="25819" xr:uid="{00000000-0005-0000-0000-00005E540000}"/>
    <cellStyle name="Input Cell 6 2 8 2 4" xfId="25820" xr:uid="{00000000-0005-0000-0000-00005F540000}"/>
    <cellStyle name="Input Cell 6 2 8 3" xfId="25821" xr:uid="{00000000-0005-0000-0000-000060540000}"/>
    <cellStyle name="Input Cell 6 2 8 4" xfId="25822" xr:uid="{00000000-0005-0000-0000-000061540000}"/>
    <cellStyle name="Input Cell 6 2 8 5" xfId="25823" xr:uid="{00000000-0005-0000-0000-000062540000}"/>
    <cellStyle name="Input Cell 6 2 9" xfId="3053" xr:uid="{00000000-0005-0000-0000-000063540000}"/>
    <cellStyle name="Input Cell 6 2 9 2" xfId="25824" xr:uid="{00000000-0005-0000-0000-000064540000}"/>
    <cellStyle name="Input Cell 6 2 9 2 2" xfId="25825" xr:uid="{00000000-0005-0000-0000-000065540000}"/>
    <cellStyle name="Input Cell 6 2 9 2 3" xfId="25826" xr:uid="{00000000-0005-0000-0000-000066540000}"/>
    <cellStyle name="Input Cell 6 2 9 2 4" xfId="25827" xr:uid="{00000000-0005-0000-0000-000067540000}"/>
    <cellStyle name="Input Cell 6 2 9 3" xfId="25828" xr:uid="{00000000-0005-0000-0000-000068540000}"/>
    <cellStyle name="Input Cell 6 2 9 4" xfId="25829" xr:uid="{00000000-0005-0000-0000-000069540000}"/>
    <cellStyle name="Input Cell 6 2 9 5" xfId="25830" xr:uid="{00000000-0005-0000-0000-00006A540000}"/>
    <cellStyle name="Input Cell 6 20" xfId="3054" xr:uid="{00000000-0005-0000-0000-00006B540000}"/>
    <cellStyle name="Input Cell 6 20 2" xfId="25831" xr:uid="{00000000-0005-0000-0000-00006C540000}"/>
    <cellStyle name="Input Cell 6 20 2 2" xfId="25832" xr:uid="{00000000-0005-0000-0000-00006D540000}"/>
    <cellStyle name="Input Cell 6 20 2 3" xfId="25833" xr:uid="{00000000-0005-0000-0000-00006E540000}"/>
    <cellStyle name="Input Cell 6 20 2 4" xfId="25834" xr:uid="{00000000-0005-0000-0000-00006F540000}"/>
    <cellStyle name="Input Cell 6 20 3" xfId="25835" xr:uid="{00000000-0005-0000-0000-000070540000}"/>
    <cellStyle name="Input Cell 6 20 4" xfId="25836" xr:uid="{00000000-0005-0000-0000-000071540000}"/>
    <cellStyle name="Input Cell 6 20 5" xfId="25837" xr:uid="{00000000-0005-0000-0000-000072540000}"/>
    <cellStyle name="Input Cell 6 21" xfId="3055" xr:uid="{00000000-0005-0000-0000-000073540000}"/>
    <cellStyle name="Input Cell 6 21 2" xfId="25838" xr:uid="{00000000-0005-0000-0000-000074540000}"/>
    <cellStyle name="Input Cell 6 21 2 2" xfId="25839" xr:uid="{00000000-0005-0000-0000-000075540000}"/>
    <cellStyle name="Input Cell 6 21 2 3" xfId="25840" xr:uid="{00000000-0005-0000-0000-000076540000}"/>
    <cellStyle name="Input Cell 6 21 2 4" xfId="25841" xr:uid="{00000000-0005-0000-0000-000077540000}"/>
    <cellStyle name="Input Cell 6 21 3" xfId="25842" xr:uid="{00000000-0005-0000-0000-000078540000}"/>
    <cellStyle name="Input Cell 6 21 4" xfId="25843" xr:uid="{00000000-0005-0000-0000-000079540000}"/>
    <cellStyle name="Input Cell 6 21 5" xfId="25844" xr:uid="{00000000-0005-0000-0000-00007A540000}"/>
    <cellStyle name="Input Cell 6 22" xfId="3056" xr:uid="{00000000-0005-0000-0000-00007B540000}"/>
    <cellStyle name="Input Cell 6 22 2" xfId="25845" xr:uid="{00000000-0005-0000-0000-00007C540000}"/>
    <cellStyle name="Input Cell 6 22 2 2" xfId="25846" xr:uid="{00000000-0005-0000-0000-00007D540000}"/>
    <cellStyle name="Input Cell 6 22 2 3" xfId="25847" xr:uid="{00000000-0005-0000-0000-00007E540000}"/>
    <cellStyle name="Input Cell 6 22 2 4" xfId="25848" xr:uid="{00000000-0005-0000-0000-00007F540000}"/>
    <cellStyle name="Input Cell 6 22 3" xfId="25849" xr:uid="{00000000-0005-0000-0000-000080540000}"/>
    <cellStyle name="Input Cell 6 22 4" xfId="25850" xr:uid="{00000000-0005-0000-0000-000081540000}"/>
    <cellStyle name="Input Cell 6 22 5" xfId="25851" xr:uid="{00000000-0005-0000-0000-000082540000}"/>
    <cellStyle name="Input Cell 6 23" xfId="3057" xr:uid="{00000000-0005-0000-0000-000083540000}"/>
    <cellStyle name="Input Cell 6 23 2" xfId="25852" xr:uid="{00000000-0005-0000-0000-000084540000}"/>
    <cellStyle name="Input Cell 6 23 2 2" xfId="25853" xr:uid="{00000000-0005-0000-0000-000085540000}"/>
    <cellStyle name="Input Cell 6 23 2 3" xfId="25854" xr:uid="{00000000-0005-0000-0000-000086540000}"/>
    <cellStyle name="Input Cell 6 23 2 4" xfId="25855" xr:uid="{00000000-0005-0000-0000-000087540000}"/>
    <cellStyle name="Input Cell 6 23 3" xfId="25856" xr:uid="{00000000-0005-0000-0000-000088540000}"/>
    <cellStyle name="Input Cell 6 23 4" xfId="25857" xr:uid="{00000000-0005-0000-0000-000089540000}"/>
    <cellStyle name="Input Cell 6 23 5" xfId="25858" xr:uid="{00000000-0005-0000-0000-00008A540000}"/>
    <cellStyle name="Input Cell 6 24" xfId="3058" xr:uid="{00000000-0005-0000-0000-00008B540000}"/>
    <cellStyle name="Input Cell 6 24 2" xfId="25859" xr:uid="{00000000-0005-0000-0000-00008C540000}"/>
    <cellStyle name="Input Cell 6 24 2 2" xfId="25860" xr:uid="{00000000-0005-0000-0000-00008D540000}"/>
    <cellStyle name="Input Cell 6 24 2 3" xfId="25861" xr:uid="{00000000-0005-0000-0000-00008E540000}"/>
    <cellStyle name="Input Cell 6 24 2 4" xfId="25862" xr:uid="{00000000-0005-0000-0000-00008F540000}"/>
    <cellStyle name="Input Cell 6 24 3" xfId="25863" xr:uid="{00000000-0005-0000-0000-000090540000}"/>
    <cellStyle name="Input Cell 6 24 4" xfId="25864" xr:uid="{00000000-0005-0000-0000-000091540000}"/>
    <cellStyle name="Input Cell 6 24 5" xfId="25865" xr:uid="{00000000-0005-0000-0000-000092540000}"/>
    <cellStyle name="Input Cell 6 25" xfId="3059" xr:uid="{00000000-0005-0000-0000-000093540000}"/>
    <cellStyle name="Input Cell 6 25 2" xfId="25866" xr:uid="{00000000-0005-0000-0000-000094540000}"/>
    <cellStyle name="Input Cell 6 25 2 2" xfId="25867" xr:uid="{00000000-0005-0000-0000-000095540000}"/>
    <cellStyle name="Input Cell 6 25 2 3" xfId="25868" xr:uid="{00000000-0005-0000-0000-000096540000}"/>
    <cellStyle name="Input Cell 6 25 2 4" xfId="25869" xr:uid="{00000000-0005-0000-0000-000097540000}"/>
    <cellStyle name="Input Cell 6 25 3" xfId="25870" xr:uid="{00000000-0005-0000-0000-000098540000}"/>
    <cellStyle name="Input Cell 6 25 4" xfId="25871" xr:uid="{00000000-0005-0000-0000-000099540000}"/>
    <cellStyle name="Input Cell 6 25 5" xfId="25872" xr:uid="{00000000-0005-0000-0000-00009A540000}"/>
    <cellStyle name="Input Cell 6 26" xfId="3060" xr:uid="{00000000-0005-0000-0000-00009B540000}"/>
    <cellStyle name="Input Cell 6 26 2" xfId="25873" xr:uid="{00000000-0005-0000-0000-00009C540000}"/>
    <cellStyle name="Input Cell 6 26 2 2" xfId="25874" xr:uid="{00000000-0005-0000-0000-00009D540000}"/>
    <cellStyle name="Input Cell 6 26 2 3" xfId="25875" xr:uid="{00000000-0005-0000-0000-00009E540000}"/>
    <cellStyle name="Input Cell 6 26 2 4" xfId="25876" xr:uid="{00000000-0005-0000-0000-00009F540000}"/>
    <cellStyle name="Input Cell 6 26 3" xfId="25877" xr:uid="{00000000-0005-0000-0000-0000A0540000}"/>
    <cellStyle name="Input Cell 6 26 4" xfId="25878" xr:uid="{00000000-0005-0000-0000-0000A1540000}"/>
    <cellStyle name="Input Cell 6 26 5" xfId="25879" xr:uid="{00000000-0005-0000-0000-0000A2540000}"/>
    <cellStyle name="Input Cell 6 27" xfId="3061" xr:uid="{00000000-0005-0000-0000-0000A3540000}"/>
    <cellStyle name="Input Cell 6 27 2" xfId="25880" xr:uid="{00000000-0005-0000-0000-0000A4540000}"/>
    <cellStyle name="Input Cell 6 27 2 2" xfId="25881" xr:uid="{00000000-0005-0000-0000-0000A5540000}"/>
    <cellStyle name="Input Cell 6 27 2 3" xfId="25882" xr:uid="{00000000-0005-0000-0000-0000A6540000}"/>
    <cellStyle name="Input Cell 6 27 2 4" xfId="25883" xr:uid="{00000000-0005-0000-0000-0000A7540000}"/>
    <cellStyle name="Input Cell 6 27 3" xfId="25884" xr:uid="{00000000-0005-0000-0000-0000A8540000}"/>
    <cellStyle name="Input Cell 6 27 4" xfId="25885" xr:uid="{00000000-0005-0000-0000-0000A9540000}"/>
    <cellStyle name="Input Cell 6 27 5" xfId="25886" xr:uid="{00000000-0005-0000-0000-0000AA540000}"/>
    <cellStyle name="Input Cell 6 28" xfId="3062" xr:uid="{00000000-0005-0000-0000-0000AB540000}"/>
    <cellStyle name="Input Cell 6 28 2" xfId="25887" xr:uid="{00000000-0005-0000-0000-0000AC540000}"/>
    <cellStyle name="Input Cell 6 28 2 2" xfId="25888" xr:uid="{00000000-0005-0000-0000-0000AD540000}"/>
    <cellStyle name="Input Cell 6 28 2 3" xfId="25889" xr:uid="{00000000-0005-0000-0000-0000AE540000}"/>
    <cellStyle name="Input Cell 6 28 2 4" xfId="25890" xr:uid="{00000000-0005-0000-0000-0000AF540000}"/>
    <cellStyle name="Input Cell 6 28 3" xfId="25891" xr:uid="{00000000-0005-0000-0000-0000B0540000}"/>
    <cellStyle name="Input Cell 6 28 4" xfId="25892" xr:uid="{00000000-0005-0000-0000-0000B1540000}"/>
    <cellStyle name="Input Cell 6 28 5" xfId="25893" xr:uid="{00000000-0005-0000-0000-0000B2540000}"/>
    <cellStyle name="Input Cell 6 29" xfId="3063" xr:uid="{00000000-0005-0000-0000-0000B3540000}"/>
    <cellStyle name="Input Cell 6 29 2" xfId="25894" xr:uid="{00000000-0005-0000-0000-0000B4540000}"/>
    <cellStyle name="Input Cell 6 29 2 2" xfId="25895" xr:uid="{00000000-0005-0000-0000-0000B5540000}"/>
    <cellStyle name="Input Cell 6 29 2 3" xfId="25896" xr:uid="{00000000-0005-0000-0000-0000B6540000}"/>
    <cellStyle name="Input Cell 6 29 2 4" xfId="25897" xr:uid="{00000000-0005-0000-0000-0000B7540000}"/>
    <cellStyle name="Input Cell 6 29 3" xfId="25898" xr:uid="{00000000-0005-0000-0000-0000B8540000}"/>
    <cellStyle name="Input Cell 6 29 4" xfId="25899" xr:uid="{00000000-0005-0000-0000-0000B9540000}"/>
    <cellStyle name="Input Cell 6 29 5" xfId="25900" xr:uid="{00000000-0005-0000-0000-0000BA540000}"/>
    <cellStyle name="Input Cell 6 3" xfId="3064" xr:uid="{00000000-0005-0000-0000-0000BB540000}"/>
    <cellStyle name="Input Cell 6 3 2" xfId="25901" xr:uid="{00000000-0005-0000-0000-0000BC540000}"/>
    <cellStyle name="Input Cell 6 3 2 2" xfId="25902" xr:uid="{00000000-0005-0000-0000-0000BD540000}"/>
    <cellStyle name="Input Cell 6 3 2 3" xfId="25903" xr:uid="{00000000-0005-0000-0000-0000BE540000}"/>
    <cellStyle name="Input Cell 6 3 2 4" xfId="25904" xr:uid="{00000000-0005-0000-0000-0000BF540000}"/>
    <cellStyle name="Input Cell 6 3 3" xfId="25905" xr:uid="{00000000-0005-0000-0000-0000C0540000}"/>
    <cellStyle name="Input Cell 6 3 4" xfId="25906" xr:uid="{00000000-0005-0000-0000-0000C1540000}"/>
    <cellStyle name="Input Cell 6 3 5" xfId="25907" xr:uid="{00000000-0005-0000-0000-0000C2540000}"/>
    <cellStyle name="Input Cell 6 30" xfId="3065" xr:uid="{00000000-0005-0000-0000-0000C3540000}"/>
    <cellStyle name="Input Cell 6 30 2" xfId="25908" xr:uid="{00000000-0005-0000-0000-0000C4540000}"/>
    <cellStyle name="Input Cell 6 30 2 2" xfId="25909" xr:uid="{00000000-0005-0000-0000-0000C5540000}"/>
    <cellStyle name="Input Cell 6 30 2 3" xfId="25910" xr:uid="{00000000-0005-0000-0000-0000C6540000}"/>
    <cellStyle name="Input Cell 6 30 2 4" xfId="25911" xr:uid="{00000000-0005-0000-0000-0000C7540000}"/>
    <cellStyle name="Input Cell 6 30 3" xfId="25912" xr:uid="{00000000-0005-0000-0000-0000C8540000}"/>
    <cellStyle name="Input Cell 6 30 4" xfId="25913" xr:uid="{00000000-0005-0000-0000-0000C9540000}"/>
    <cellStyle name="Input Cell 6 30 5" xfId="25914" xr:uid="{00000000-0005-0000-0000-0000CA540000}"/>
    <cellStyle name="Input Cell 6 31" xfId="3066" xr:uid="{00000000-0005-0000-0000-0000CB540000}"/>
    <cellStyle name="Input Cell 6 31 2" xfId="25915" xr:uid="{00000000-0005-0000-0000-0000CC540000}"/>
    <cellStyle name="Input Cell 6 31 2 2" xfId="25916" xr:uid="{00000000-0005-0000-0000-0000CD540000}"/>
    <cellStyle name="Input Cell 6 31 2 3" xfId="25917" xr:uid="{00000000-0005-0000-0000-0000CE540000}"/>
    <cellStyle name="Input Cell 6 31 2 4" xfId="25918" xr:uid="{00000000-0005-0000-0000-0000CF540000}"/>
    <cellStyle name="Input Cell 6 31 3" xfId="25919" xr:uid="{00000000-0005-0000-0000-0000D0540000}"/>
    <cellStyle name="Input Cell 6 31 4" xfId="25920" xr:uid="{00000000-0005-0000-0000-0000D1540000}"/>
    <cellStyle name="Input Cell 6 31 5" xfId="25921" xr:uid="{00000000-0005-0000-0000-0000D2540000}"/>
    <cellStyle name="Input Cell 6 32" xfId="3067" xr:uid="{00000000-0005-0000-0000-0000D3540000}"/>
    <cellStyle name="Input Cell 6 32 2" xfId="25922" xr:uid="{00000000-0005-0000-0000-0000D4540000}"/>
    <cellStyle name="Input Cell 6 32 2 2" xfId="25923" xr:uid="{00000000-0005-0000-0000-0000D5540000}"/>
    <cellStyle name="Input Cell 6 32 2 3" xfId="25924" xr:uid="{00000000-0005-0000-0000-0000D6540000}"/>
    <cellStyle name="Input Cell 6 32 2 4" xfId="25925" xr:uid="{00000000-0005-0000-0000-0000D7540000}"/>
    <cellStyle name="Input Cell 6 32 3" xfId="25926" xr:uid="{00000000-0005-0000-0000-0000D8540000}"/>
    <cellStyle name="Input Cell 6 32 4" xfId="25927" xr:uid="{00000000-0005-0000-0000-0000D9540000}"/>
    <cellStyle name="Input Cell 6 32 5" xfId="25928" xr:uid="{00000000-0005-0000-0000-0000DA540000}"/>
    <cellStyle name="Input Cell 6 33" xfId="3068" xr:uid="{00000000-0005-0000-0000-0000DB540000}"/>
    <cellStyle name="Input Cell 6 33 2" xfId="25929" xr:uid="{00000000-0005-0000-0000-0000DC540000}"/>
    <cellStyle name="Input Cell 6 33 2 2" xfId="25930" xr:uid="{00000000-0005-0000-0000-0000DD540000}"/>
    <cellStyle name="Input Cell 6 33 2 3" xfId="25931" xr:uid="{00000000-0005-0000-0000-0000DE540000}"/>
    <cellStyle name="Input Cell 6 33 2 4" xfId="25932" xr:uid="{00000000-0005-0000-0000-0000DF540000}"/>
    <cellStyle name="Input Cell 6 33 3" xfId="25933" xr:uid="{00000000-0005-0000-0000-0000E0540000}"/>
    <cellStyle name="Input Cell 6 33 4" xfId="25934" xr:uid="{00000000-0005-0000-0000-0000E1540000}"/>
    <cellStyle name="Input Cell 6 33 5" xfId="25935" xr:uid="{00000000-0005-0000-0000-0000E2540000}"/>
    <cellStyle name="Input Cell 6 34" xfId="3069" xr:uid="{00000000-0005-0000-0000-0000E3540000}"/>
    <cellStyle name="Input Cell 6 34 2" xfId="25936" xr:uid="{00000000-0005-0000-0000-0000E4540000}"/>
    <cellStyle name="Input Cell 6 34 2 2" xfId="25937" xr:uid="{00000000-0005-0000-0000-0000E5540000}"/>
    <cellStyle name="Input Cell 6 34 2 3" xfId="25938" xr:uid="{00000000-0005-0000-0000-0000E6540000}"/>
    <cellStyle name="Input Cell 6 34 2 4" xfId="25939" xr:uid="{00000000-0005-0000-0000-0000E7540000}"/>
    <cellStyle name="Input Cell 6 34 3" xfId="25940" xr:uid="{00000000-0005-0000-0000-0000E8540000}"/>
    <cellStyle name="Input Cell 6 34 4" xfId="25941" xr:uid="{00000000-0005-0000-0000-0000E9540000}"/>
    <cellStyle name="Input Cell 6 34 5" xfId="25942" xr:uid="{00000000-0005-0000-0000-0000EA540000}"/>
    <cellStyle name="Input Cell 6 35" xfId="3070" xr:uid="{00000000-0005-0000-0000-0000EB540000}"/>
    <cellStyle name="Input Cell 6 35 2" xfId="25943" xr:uid="{00000000-0005-0000-0000-0000EC540000}"/>
    <cellStyle name="Input Cell 6 35 2 2" xfId="25944" xr:uid="{00000000-0005-0000-0000-0000ED540000}"/>
    <cellStyle name="Input Cell 6 35 2 3" xfId="25945" xr:uid="{00000000-0005-0000-0000-0000EE540000}"/>
    <cellStyle name="Input Cell 6 35 2 4" xfId="25946" xr:uid="{00000000-0005-0000-0000-0000EF540000}"/>
    <cellStyle name="Input Cell 6 35 3" xfId="25947" xr:uid="{00000000-0005-0000-0000-0000F0540000}"/>
    <cellStyle name="Input Cell 6 35 4" xfId="25948" xr:uid="{00000000-0005-0000-0000-0000F1540000}"/>
    <cellStyle name="Input Cell 6 35 5" xfId="25949" xr:uid="{00000000-0005-0000-0000-0000F2540000}"/>
    <cellStyle name="Input Cell 6 36" xfId="3071" xr:uid="{00000000-0005-0000-0000-0000F3540000}"/>
    <cellStyle name="Input Cell 6 36 2" xfId="25950" xr:uid="{00000000-0005-0000-0000-0000F4540000}"/>
    <cellStyle name="Input Cell 6 36 2 2" xfId="25951" xr:uid="{00000000-0005-0000-0000-0000F5540000}"/>
    <cellStyle name="Input Cell 6 36 2 3" xfId="25952" xr:uid="{00000000-0005-0000-0000-0000F6540000}"/>
    <cellStyle name="Input Cell 6 36 2 4" xfId="25953" xr:uid="{00000000-0005-0000-0000-0000F7540000}"/>
    <cellStyle name="Input Cell 6 36 3" xfId="25954" xr:uid="{00000000-0005-0000-0000-0000F8540000}"/>
    <cellStyle name="Input Cell 6 36 4" xfId="25955" xr:uid="{00000000-0005-0000-0000-0000F9540000}"/>
    <cellStyle name="Input Cell 6 36 5" xfId="25956" xr:uid="{00000000-0005-0000-0000-0000FA540000}"/>
    <cellStyle name="Input Cell 6 37" xfId="3072" xr:uid="{00000000-0005-0000-0000-0000FB540000}"/>
    <cellStyle name="Input Cell 6 37 2" xfId="25957" xr:uid="{00000000-0005-0000-0000-0000FC540000}"/>
    <cellStyle name="Input Cell 6 37 2 2" xfId="25958" xr:uid="{00000000-0005-0000-0000-0000FD540000}"/>
    <cellStyle name="Input Cell 6 37 2 3" xfId="25959" xr:uid="{00000000-0005-0000-0000-0000FE540000}"/>
    <cellStyle name="Input Cell 6 37 2 4" xfId="25960" xr:uid="{00000000-0005-0000-0000-0000FF540000}"/>
    <cellStyle name="Input Cell 6 37 3" xfId="25961" xr:uid="{00000000-0005-0000-0000-000000550000}"/>
    <cellStyle name="Input Cell 6 37 4" xfId="25962" xr:uid="{00000000-0005-0000-0000-000001550000}"/>
    <cellStyle name="Input Cell 6 37 5" xfId="25963" xr:uid="{00000000-0005-0000-0000-000002550000}"/>
    <cellStyle name="Input Cell 6 38" xfId="3073" xr:uid="{00000000-0005-0000-0000-000003550000}"/>
    <cellStyle name="Input Cell 6 38 2" xfId="25964" xr:uid="{00000000-0005-0000-0000-000004550000}"/>
    <cellStyle name="Input Cell 6 38 2 2" xfId="25965" xr:uid="{00000000-0005-0000-0000-000005550000}"/>
    <cellStyle name="Input Cell 6 38 2 3" xfId="25966" xr:uid="{00000000-0005-0000-0000-000006550000}"/>
    <cellStyle name="Input Cell 6 38 2 4" xfId="25967" xr:uid="{00000000-0005-0000-0000-000007550000}"/>
    <cellStyle name="Input Cell 6 38 3" xfId="25968" xr:uid="{00000000-0005-0000-0000-000008550000}"/>
    <cellStyle name="Input Cell 6 38 4" xfId="25969" xr:uid="{00000000-0005-0000-0000-000009550000}"/>
    <cellStyle name="Input Cell 6 38 5" xfId="25970" xr:uid="{00000000-0005-0000-0000-00000A550000}"/>
    <cellStyle name="Input Cell 6 39" xfId="3074" xr:uid="{00000000-0005-0000-0000-00000B550000}"/>
    <cellStyle name="Input Cell 6 39 2" xfId="25971" xr:uid="{00000000-0005-0000-0000-00000C550000}"/>
    <cellStyle name="Input Cell 6 39 2 2" xfId="25972" xr:uid="{00000000-0005-0000-0000-00000D550000}"/>
    <cellStyle name="Input Cell 6 39 2 3" xfId="25973" xr:uid="{00000000-0005-0000-0000-00000E550000}"/>
    <cellStyle name="Input Cell 6 39 2 4" xfId="25974" xr:uid="{00000000-0005-0000-0000-00000F550000}"/>
    <cellStyle name="Input Cell 6 39 3" xfId="25975" xr:uid="{00000000-0005-0000-0000-000010550000}"/>
    <cellStyle name="Input Cell 6 39 4" xfId="25976" xr:uid="{00000000-0005-0000-0000-000011550000}"/>
    <cellStyle name="Input Cell 6 39 5" xfId="25977" xr:uid="{00000000-0005-0000-0000-000012550000}"/>
    <cellStyle name="Input Cell 6 4" xfId="3075" xr:uid="{00000000-0005-0000-0000-000013550000}"/>
    <cellStyle name="Input Cell 6 4 2" xfId="25978" xr:uid="{00000000-0005-0000-0000-000014550000}"/>
    <cellStyle name="Input Cell 6 4 2 2" xfId="25979" xr:uid="{00000000-0005-0000-0000-000015550000}"/>
    <cellStyle name="Input Cell 6 4 2 3" xfId="25980" xr:uid="{00000000-0005-0000-0000-000016550000}"/>
    <cellStyle name="Input Cell 6 4 2 4" xfId="25981" xr:uid="{00000000-0005-0000-0000-000017550000}"/>
    <cellStyle name="Input Cell 6 4 3" xfId="25982" xr:uid="{00000000-0005-0000-0000-000018550000}"/>
    <cellStyle name="Input Cell 6 4 4" xfId="25983" xr:uid="{00000000-0005-0000-0000-000019550000}"/>
    <cellStyle name="Input Cell 6 4 5" xfId="25984" xr:uid="{00000000-0005-0000-0000-00001A550000}"/>
    <cellStyle name="Input Cell 6 40" xfId="3076" xr:uid="{00000000-0005-0000-0000-00001B550000}"/>
    <cellStyle name="Input Cell 6 40 2" xfId="25985" xr:uid="{00000000-0005-0000-0000-00001C550000}"/>
    <cellStyle name="Input Cell 6 40 2 2" xfId="25986" xr:uid="{00000000-0005-0000-0000-00001D550000}"/>
    <cellStyle name="Input Cell 6 40 2 3" xfId="25987" xr:uid="{00000000-0005-0000-0000-00001E550000}"/>
    <cellStyle name="Input Cell 6 40 2 4" xfId="25988" xr:uid="{00000000-0005-0000-0000-00001F550000}"/>
    <cellStyle name="Input Cell 6 40 3" xfId="25989" xr:uid="{00000000-0005-0000-0000-000020550000}"/>
    <cellStyle name="Input Cell 6 40 4" xfId="25990" xr:uid="{00000000-0005-0000-0000-000021550000}"/>
    <cellStyle name="Input Cell 6 40 5" xfId="25991" xr:uid="{00000000-0005-0000-0000-000022550000}"/>
    <cellStyle name="Input Cell 6 41" xfId="3077" xr:uid="{00000000-0005-0000-0000-000023550000}"/>
    <cellStyle name="Input Cell 6 41 2" xfId="25992" xr:uid="{00000000-0005-0000-0000-000024550000}"/>
    <cellStyle name="Input Cell 6 41 2 2" xfId="25993" xr:uid="{00000000-0005-0000-0000-000025550000}"/>
    <cellStyle name="Input Cell 6 41 2 3" xfId="25994" xr:uid="{00000000-0005-0000-0000-000026550000}"/>
    <cellStyle name="Input Cell 6 41 2 4" xfId="25995" xr:uid="{00000000-0005-0000-0000-000027550000}"/>
    <cellStyle name="Input Cell 6 41 3" xfId="25996" xr:uid="{00000000-0005-0000-0000-000028550000}"/>
    <cellStyle name="Input Cell 6 41 4" xfId="25997" xr:uid="{00000000-0005-0000-0000-000029550000}"/>
    <cellStyle name="Input Cell 6 41 5" xfId="25998" xr:uid="{00000000-0005-0000-0000-00002A550000}"/>
    <cellStyle name="Input Cell 6 42" xfId="3078" xr:uid="{00000000-0005-0000-0000-00002B550000}"/>
    <cellStyle name="Input Cell 6 42 2" xfId="25999" xr:uid="{00000000-0005-0000-0000-00002C550000}"/>
    <cellStyle name="Input Cell 6 42 2 2" xfId="26000" xr:uid="{00000000-0005-0000-0000-00002D550000}"/>
    <cellStyle name="Input Cell 6 42 2 3" xfId="26001" xr:uid="{00000000-0005-0000-0000-00002E550000}"/>
    <cellStyle name="Input Cell 6 42 2 4" xfId="26002" xr:uid="{00000000-0005-0000-0000-00002F550000}"/>
    <cellStyle name="Input Cell 6 42 3" xfId="26003" xr:uid="{00000000-0005-0000-0000-000030550000}"/>
    <cellStyle name="Input Cell 6 42 4" xfId="26004" xr:uid="{00000000-0005-0000-0000-000031550000}"/>
    <cellStyle name="Input Cell 6 42 5" xfId="26005" xr:uid="{00000000-0005-0000-0000-000032550000}"/>
    <cellStyle name="Input Cell 6 43" xfId="3079" xr:uid="{00000000-0005-0000-0000-000033550000}"/>
    <cellStyle name="Input Cell 6 43 2" xfId="26006" xr:uid="{00000000-0005-0000-0000-000034550000}"/>
    <cellStyle name="Input Cell 6 43 2 2" xfId="26007" xr:uid="{00000000-0005-0000-0000-000035550000}"/>
    <cellStyle name="Input Cell 6 43 2 3" xfId="26008" xr:uid="{00000000-0005-0000-0000-000036550000}"/>
    <cellStyle name="Input Cell 6 43 2 4" xfId="26009" xr:uid="{00000000-0005-0000-0000-000037550000}"/>
    <cellStyle name="Input Cell 6 43 3" xfId="26010" xr:uid="{00000000-0005-0000-0000-000038550000}"/>
    <cellStyle name="Input Cell 6 43 4" xfId="26011" xr:uid="{00000000-0005-0000-0000-000039550000}"/>
    <cellStyle name="Input Cell 6 43 5" xfId="26012" xr:uid="{00000000-0005-0000-0000-00003A550000}"/>
    <cellStyle name="Input Cell 6 44" xfId="3080" xr:uid="{00000000-0005-0000-0000-00003B550000}"/>
    <cellStyle name="Input Cell 6 44 2" xfId="26013" xr:uid="{00000000-0005-0000-0000-00003C550000}"/>
    <cellStyle name="Input Cell 6 44 2 2" xfId="26014" xr:uid="{00000000-0005-0000-0000-00003D550000}"/>
    <cellStyle name="Input Cell 6 44 2 3" xfId="26015" xr:uid="{00000000-0005-0000-0000-00003E550000}"/>
    <cellStyle name="Input Cell 6 44 2 4" xfId="26016" xr:uid="{00000000-0005-0000-0000-00003F550000}"/>
    <cellStyle name="Input Cell 6 44 3" xfId="26017" xr:uid="{00000000-0005-0000-0000-000040550000}"/>
    <cellStyle name="Input Cell 6 44 4" xfId="26018" xr:uid="{00000000-0005-0000-0000-000041550000}"/>
    <cellStyle name="Input Cell 6 44 5" xfId="26019" xr:uid="{00000000-0005-0000-0000-000042550000}"/>
    <cellStyle name="Input Cell 6 45" xfId="3081" xr:uid="{00000000-0005-0000-0000-000043550000}"/>
    <cellStyle name="Input Cell 6 45 2" xfId="26020" xr:uid="{00000000-0005-0000-0000-000044550000}"/>
    <cellStyle name="Input Cell 6 45 2 2" xfId="26021" xr:uid="{00000000-0005-0000-0000-000045550000}"/>
    <cellStyle name="Input Cell 6 45 2 3" xfId="26022" xr:uid="{00000000-0005-0000-0000-000046550000}"/>
    <cellStyle name="Input Cell 6 45 2 4" xfId="26023" xr:uid="{00000000-0005-0000-0000-000047550000}"/>
    <cellStyle name="Input Cell 6 45 3" xfId="26024" xr:uid="{00000000-0005-0000-0000-000048550000}"/>
    <cellStyle name="Input Cell 6 45 4" xfId="26025" xr:uid="{00000000-0005-0000-0000-000049550000}"/>
    <cellStyle name="Input Cell 6 45 5" xfId="26026" xr:uid="{00000000-0005-0000-0000-00004A550000}"/>
    <cellStyle name="Input Cell 6 46" xfId="26027" xr:uid="{00000000-0005-0000-0000-00004B550000}"/>
    <cellStyle name="Input Cell 6 46 2" xfId="26028" xr:uid="{00000000-0005-0000-0000-00004C550000}"/>
    <cellStyle name="Input Cell 6 46 3" xfId="26029" xr:uid="{00000000-0005-0000-0000-00004D550000}"/>
    <cellStyle name="Input Cell 6 46 4" xfId="26030" xr:uid="{00000000-0005-0000-0000-00004E550000}"/>
    <cellStyle name="Input Cell 6 47" xfId="26031" xr:uid="{00000000-0005-0000-0000-00004F550000}"/>
    <cellStyle name="Input Cell 6 48" xfId="26032" xr:uid="{00000000-0005-0000-0000-000050550000}"/>
    <cellStyle name="Input Cell 6 49" xfId="26033" xr:uid="{00000000-0005-0000-0000-000051550000}"/>
    <cellStyle name="Input Cell 6 5" xfId="3082" xr:uid="{00000000-0005-0000-0000-000052550000}"/>
    <cellStyle name="Input Cell 6 5 2" xfId="26034" xr:uid="{00000000-0005-0000-0000-000053550000}"/>
    <cellStyle name="Input Cell 6 5 2 2" xfId="26035" xr:uid="{00000000-0005-0000-0000-000054550000}"/>
    <cellStyle name="Input Cell 6 5 2 3" xfId="26036" xr:uid="{00000000-0005-0000-0000-000055550000}"/>
    <cellStyle name="Input Cell 6 5 2 4" xfId="26037" xr:uid="{00000000-0005-0000-0000-000056550000}"/>
    <cellStyle name="Input Cell 6 5 3" xfId="26038" xr:uid="{00000000-0005-0000-0000-000057550000}"/>
    <cellStyle name="Input Cell 6 5 4" xfId="26039" xr:uid="{00000000-0005-0000-0000-000058550000}"/>
    <cellStyle name="Input Cell 6 5 5" xfId="26040" xr:uid="{00000000-0005-0000-0000-000059550000}"/>
    <cellStyle name="Input Cell 6 6" xfId="3083" xr:uid="{00000000-0005-0000-0000-00005A550000}"/>
    <cellStyle name="Input Cell 6 6 2" xfId="26041" xr:uid="{00000000-0005-0000-0000-00005B550000}"/>
    <cellStyle name="Input Cell 6 6 2 2" xfId="26042" xr:uid="{00000000-0005-0000-0000-00005C550000}"/>
    <cellStyle name="Input Cell 6 6 2 3" xfId="26043" xr:uid="{00000000-0005-0000-0000-00005D550000}"/>
    <cellStyle name="Input Cell 6 6 2 4" xfId="26044" xr:uid="{00000000-0005-0000-0000-00005E550000}"/>
    <cellStyle name="Input Cell 6 6 3" xfId="26045" xr:uid="{00000000-0005-0000-0000-00005F550000}"/>
    <cellStyle name="Input Cell 6 6 4" xfId="26046" xr:uid="{00000000-0005-0000-0000-000060550000}"/>
    <cellStyle name="Input Cell 6 6 5" xfId="26047" xr:uid="{00000000-0005-0000-0000-000061550000}"/>
    <cellStyle name="Input Cell 6 7" xfId="3084" xr:uid="{00000000-0005-0000-0000-000062550000}"/>
    <cellStyle name="Input Cell 6 7 2" xfId="26048" xr:uid="{00000000-0005-0000-0000-000063550000}"/>
    <cellStyle name="Input Cell 6 7 2 2" xfId="26049" xr:uid="{00000000-0005-0000-0000-000064550000}"/>
    <cellStyle name="Input Cell 6 7 2 3" xfId="26050" xr:uid="{00000000-0005-0000-0000-000065550000}"/>
    <cellStyle name="Input Cell 6 7 2 4" xfId="26051" xr:uid="{00000000-0005-0000-0000-000066550000}"/>
    <cellStyle name="Input Cell 6 7 3" xfId="26052" xr:uid="{00000000-0005-0000-0000-000067550000}"/>
    <cellStyle name="Input Cell 6 7 4" xfId="26053" xr:uid="{00000000-0005-0000-0000-000068550000}"/>
    <cellStyle name="Input Cell 6 7 5" xfId="26054" xr:uid="{00000000-0005-0000-0000-000069550000}"/>
    <cellStyle name="Input Cell 6 8" xfId="3085" xr:uid="{00000000-0005-0000-0000-00006A550000}"/>
    <cellStyle name="Input Cell 6 8 2" xfId="26055" xr:uid="{00000000-0005-0000-0000-00006B550000}"/>
    <cellStyle name="Input Cell 6 8 2 2" xfId="26056" xr:uid="{00000000-0005-0000-0000-00006C550000}"/>
    <cellStyle name="Input Cell 6 8 2 3" xfId="26057" xr:uid="{00000000-0005-0000-0000-00006D550000}"/>
    <cellStyle name="Input Cell 6 8 2 4" xfId="26058" xr:uid="{00000000-0005-0000-0000-00006E550000}"/>
    <cellStyle name="Input Cell 6 8 3" xfId="26059" xr:uid="{00000000-0005-0000-0000-00006F550000}"/>
    <cellStyle name="Input Cell 6 8 4" xfId="26060" xr:uid="{00000000-0005-0000-0000-000070550000}"/>
    <cellStyle name="Input Cell 6 8 5" xfId="26061" xr:uid="{00000000-0005-0000-0000-000071550000}"/>
    <cellStyle name="Input Cell 6 9" xfId="3086" xr:uid="{00000000-0005-0000-0000-000072550000}"/>
    <cellStyle name="Input Cell 6 9 2" xfId="26062" xr:uid="{00000000-0005-0000-0000-000073550000}"/>
    <cellStyle name="Input Cell 6 9 2 2" xfId="26063" xr:uid="{00000000-0005-0000-0000-000074550000}"/>
    <cellStyle name="Input Cell 6 9 2 3" xfId="26064" xr:uid="{00000000-0005-0000-0000-000075550000}"/>
    <cellStyle name="Input Cell 6 9 2 4" xfId="26065" xr:uid="{00000000-0005-0000-0000-000076550000}"/>
    <cellStyle name="Input Cell 6 9 3" xfId="26066" xr:uid="{00000000-0005-0000-0000-000077550000}"/>
    <cellStyle name="Input Cell 6 9 4" xfId="26067" xr:uid="{00000000-0005-0000-0000-000078550000}"/>
    <cellStyle name="Input Cell 6 9 5" xfId="26068" xr:uid="{00000000-0005-0000-0000-000079550000}"/>
    <cellStyle name="Input Cell 7" xfId="3087" xr:uid="{00000000-0005-0000-0000-00007A550000}"/>
    <cellStyle name="Input Cell 7 10" xfId="3088" xr:uid="{00000000-0005-0000-0000-00007B550000}"/>
    <cellStyle name="Input Cell 7 10 2" xfId="26069" xr:uid="{00000000-0005-0000-0000-00007C550000}"/>
    <cellStyle name="Input Cell 7 10 2 2" xfId="26070" xr:uid="{00000000-0005-0000-0000-00007D550000}"/>
    <cellStyle name="Input Cell 7 10 2 3" xfId="26071" xr:uid="{00000000-0005-0000-0000-00007E550000}"/>
    <cellStyle name="Input Cell 7 10 2 4" xfId="26072" xr:uid="{00000000-0005-0000-0000-00007F550000}"/>
    <cellStyle name="Input Cell 7 10 3" xfId="26073" xr:uid="{00000000-0005-0000-0000-000080550000}"/>
    <cellStyle name="Input Cell 7 10 4" xfId="26074" xr:uid="{00000000-0005-0000-0000-000081550000}"/>
    <cellStyle name="Input Cell 7 10 5" xfId="26075" xr:uid="{00000000-0005-0000-0000-000082550000}"/>
    <cellStyle name="Input Cell 7 11" xfId="3089" xr:uid="{00000000-0005-0000-0000-000083550000}"/>
    <cellStyle name="Input Cell 7 11 2" xfId="26076" xr:uid="{00000000-0005-0000-0000-000084550000}"/>
    <cellStyle name="Input Cell 7 11 2 2" xfId="26077" xr:uid="{00000000-0005-0000-0000-000085550000}"/>
    <cellStyle name="Input Cell 7 11 2 3" xfId="26078" xr:uid="{00000000-0005-0000-0000-000086550000}"/>
    <cellStyle name="Input Cell 7 11 2 4" xfId="26079" xr:uid="{00000000-0005-0000-0000-000087550000}"/>
    <cellStyle name="Input Cell 7 11 3" xfId="26080" xr:uid="{00000000-0005-0000-0000-000088550000}"/>
    <cellStyle name="Input Cell 7 11 4" xfId="26081" xr:uid="{00000000-0005-0000-0000-000089550000}"/>
    <cellStyle name="Input Cell 7 11 5" xfId="26082" xr:uid="{00000000-0005-0000-0000-00008A550000}"/>
    <cellStyle name="Input Cell 7 12" xfId="3090" xr:uid="{00000000-0005-0000-0000-00008B550000}"/>
    <cellStyle name="Input Cell 7 12 2" xfId="26083" xr:uid="{00000000-0005-0000-0000-00008C550000}"/>
    <cellStyle name="Input Cell 7 12 2 2" xfId="26084" xr:uid="{00000000-0005-0000-0000-00008D550000}"/>
    <cellStyle name="Input Cell 7 12 2 3" xfId="26085" xr:uid="{00000000-0005-0000-0000-00008E550000}"/>
    <cellStyle name="Input Cell 7 12 2 4" xfId="26086" xr:uid="{00000000-0005-0000-0000-00008F550000}"/>
    <cellStyle name="Input Cell 7 12 3" xfId="26087" xr:uid="{00000000-0005-0000-0000-000090550000}"/>
    <cellStyle name="Input Cell 7 12 4" xfId="26088" xr:uid="{00000000-0005-0000-0000-000091550000}"/>
    <cellStyle name="Input Cell 7 12 5" xfId="26089" xr:uid="{00000000-0005-0000-0000-000092550000}"/>
    <cellStyle name="Input Cell 7 13" xfId="3091" xr:uid="{00000000-0005-0000-0000-000093550000}"/>
    <cellStyle name="Input Cell 7 13 2" xfId="26090" xr:uid="{00000000-0005-0000-0000-000094550000}"/>
    <cellStyle name="Input Cell 7 13 2 2" xfId="26091" xr:uid="{00000000-0005-0000-0000-000095550000}"/>
    <cellStyle name="Input Cell 7 13 2 3" xfId="26092" xr:uid="{00000000-0005-0000-0000-000096550000}"/>
    <cellStyle name="Input Cell 7 13 2 4" xfId="26093" xr:uid="{00000000-0005-0000-0000-000097550000}"/>
    <cellStyle name="Input Cell 7 13 3" xfId="26094" xr:uid="{00000000-0005-0000-0000-000098550000}"/>
    <cellStyle name="Input Cell 7 13 4" xfId="26095" xr:uid="{00000000-0005-0000-0000-000099550000}"/>
    <cellStyle name="Input Cell 7 13 5" xfId="26096" xr:uid="{00000000-0005-0000-0000-00009A550000}"/>
    <cellStyle name="Input Cell 7 14" xfId="3092" xr:uid="{00000000-0005-0000-0000-00009B550000}"/>
    <cellStyle name="Input Cell 7 14 2" xfId="26097" xr:uid="{00000000-0005-0000-0000-00009C550000}"/>
    <cellStyle name="Input Cell 7 14 2 2" xfId="26098" xr:uid="{00000000-0005-0000-0000-00009D550000}"/>
    <cellStyle name="Input Cell 7 14 2 3" xfId="26099" xr:uid="{00000000-0005-0000-0000-00009E550000}"/>
    <cellStyle name="Input Cell 7 14 2 4" xfId="26100" xr:uid="{00000000-0005-0000-0000-00009F550000}"/>
    <cellStyle name="Input Cell 7 14 3" xfId="26101" xr:uid="{00000000-0005-0000-0000-0000A0550000}"/>
    <cellStyle name="Input Cell 7 14 4" xfId="26102" xr:uid="{00000000-0005-0000-0000-0000A1550000}"/>
    <cellStyle name="Input Cell 7 14 5" xfId="26103" xr:uid="{00000000-0005-0000-0000-0000A2550000}"/>
    <cellStyle name="Input Cell 7 15" xfId="3093" xr:uid="{00000000-0005-0000-0000-0000A3550000}"/>
    <cellStyle name="Input Cell 7 15 2" xfId="26104" xr:uid="{00000000-0005-0000-0000-0000A4550000}"/>
    <cellStyle name="Input Cell 7 15 2 2" xfId="26105" xr:uid="{00000000-0005-0000-0000-0000A5550000}"/>
    <cellStyle name="Input Cell 7 15 2 3" xfId="26106" xr:uid="{00000000-0005-0000-0000-0000A6550000}"/>
    <cellStyle name="Input Cell 7 15 2 4" xfId="26107" xr:uid="{00000000-0005-0000-0000-0000A7550000}"/>
    <cellStyle name="Input Cell 7 15 3" xfId="26108" xr:uid="{00000000-0005-0000-0000-0000A8550000}"/>
    <cellStyle name="Input Cell 7 15 4" xfId="26109" xr:uid="{00000000-0005-0000-0000-0000A9550000}"/>
    <cellStyle name="Input Cell 7 15 5" xfId="26110" xr:uid="{00000000-0005-0000-0000-0000AA550000}"/>
    <cellStyle name="Input Cell 7 16" xfId="3094" xr:uid="{00000000-0005-0000-0000-0000AB550000}"/>
    <cellStyle name="Input Cell 7 16 2" xfId="26111" xr:uid="{00000000-0005-0000-0000-0000AC550000}"/>
    <cellStyle name="Input Cell 7 16 2 2" xfId="26112" xr:uid="{00000000-0005-0000-0000-0000AD550000}"/>
    <cellStyle name="Input Cell 7 16 2 3" xfId="26113" xr:uid="{00000000-0005-0000-0000-0000AE550000}"/>
    <cellStyle name="Input Cell 7 16 2 4" xfId="26114" xr:uid="{00000000-0005-0000-0000-0000AF550000}"/>
    <cellStyle name="Input Cell 7 16 3" xfId="26115" xr:uid="{00000000-0005-0000-0000-0000B0550000}"/>
    <cellStyle name="Input Cell 7 16 4" xfId="26116" xr:uid="{00000000-0005-0000-0000-0000B1550000}"/>
    <cellStyle name="Input Cell 7 16 5" xfId="26117" xr:uid="{00000000-0005-0000-0000-0000B2550000}"/>
    <cellStyle name="Input Cell 7 17" xfId="3095" xr:uid="{00000000-0005-0000-0000-0000B3550000}"/>
    <cellStyle name="Input Cell 7 17 2" xfId="26118" xr:uid="{00000000-0005-0000-0000-0000B4550000}"/>
    <cellStyle name="Input Cell 7 17 2 2" xfId="26119" xr:uid="{00000000-0005-0000-0000-0000B5550000}"/>
    <cellStyle name="Input Cell 7 17 2 3" xfId="26120" xr:uid="{00000000-0005-0000-0000-0000B6550000}"/>
    <cellStyle name="Input Cell 7 17 2 4" xfId="26121" xr:uid="{00000000-0005-0000-0000-0000B7550000}"/>
    <cellStyle name="Input Cell 7 17 3" xfId="26122" xr:uid="{00000000-0005-0000-0000-0000B8550000}"/>
    <cellStyle name="Input Cell 7 17 4" xfId="26123" xr:uid="{00000000-0005-0000-0000-0000B9550000}"/>
    <cellStyle name="Input Cell 7 17 5" xfId="26124" xr:uid="{00000000-0005-0000-0000-0000BA550000}"/>
    <cellStyle name="Input Cell 7 18" xfId="3096" xr:uid="{00000000-0005-0000-0000-0000BB550000}"/>
    <cellStyle name="Input Cell 7 18 2" xfId="26125" xr:uid="{00000000-0005-0000-0000-0000BC550000}"/>
    <cellStyle name="Input Cell 7 18 2 2" xfId="26126" xr:uid="{00000000-0005-0000-0000-0000BD550000}"/>
    <cellStyle name="Input Cell 7 18 2 3" xfId="26127" xr:uid="{00000000-0005-0000-0000-0000BE550000}"/>
    <cellStyle name="Input Cell 7 18 2 4" xfId="26128" xr:uid="{00000000-0005-0000-0000-0000BF550000}"/>
    <cellStyle name="Input Cell 7 18 3" xfId="26129" xr:uid="{00000000-0005-0000-0000-0000C0550000}"/>
    <cellStyle name="Input Cell 7 18 4" xfId="26130" xr:uid="{00000000-0005-0000-0000-0000C1550000}"/>
    <cellStyle name="Input Cell 7 18 5" xfId="26131" xr:uid="{00000000-0005-0000-0000-0000C2550000}"/>
    <cellStyle name="Input Cell 7 19" xfId="3097" xr:uid="{00000000-0005-0000-0000-0000C3550000}"/>
    <cellStyle name="Input Cell 7 19 2" xfId="26132" xr:uid="{00000000-0005-0000-0000-0000C4550000}"/>
    <cellStyle name="Input Cell 7 19 2 2" xfId="26133" xr:uid="{00000000-0005-0000-0000-0000C5550000}"/>
    <cellStyle name="Input Cell 7 19 2 3" xfId="26134" xr:uid="{00000000-0005-0000-0000-0000C6550000}"/>
    <cellStyle name="Input Cell 7 19 2 4" xfId="26135" xr:uid="{00000000-0005-0000-0000-0000C7550000}"/>
    <cellStyle name="Input Cell 7 19 3" xfId="26136" xr:uid="{00000000-0005-0000-0000-0000C8550000}"/>
    <cellStyle name="Input Cell 7 19 4" xfId="26137" xr:uid="{00000000-0005-0000-0000-0000C9550000}"/>
    <cellStyle name="Input Cell 7 19 5" xfId="26138" xr:uid="{00000000-0005-0000-0000-0000CA550000}"/>
    <cellStyle name="Input Cell 7 2" xfId="3098" xr:uid="{00000000-0005-0000-0000-0000CB550000}"/>
    <cellStyle name="Input Cell 7 2 10" xfId="3099" xr:uid="{00000000-0005-0000-0000-0000CC550000}"/>
    <cellStyle name="Input Cell 7 2 10 2" xfId="26139" xr:uid="{00000000-0005-0000-0000-0000CD550000}"/>
    <cellStyle name="Input Cell 7 2 10 2 2" xfId="26140" xr:uid="{00000000-0005-0000-0000-0000CE550000}"/>
    <cellStyle name="Input Cell 7 2 10 2 3" xfId="26141" xr:uid="{00000000-0005-0000-0000-0000CF550000}"/>
    <cellStyle name="Input Cell 7 2 10 2 4" xfId="26142" xr:uid="{00000000-0005-0000-0000-0000D0550000}"/>
    <cellStyle name="Input Cell 7 2 10 3" xfId="26143" xr:uid="{00000000-0005-0000-0000-0000D1550000}"/>
    <cellStyle name="Input Cell 7 2 10 4" xfId="26144" xr:uid="{00000000-0005-0000-0000-0000D2550000}"/>
    <cellStyle name="Input Cell 7 2 10 5" xfId="26145" xr:uid="{00000000-0005-0000-0000-0000D3550000}"/>
    <cellStyle name="Input Cell 7 2 11" xfId="3100" xr:uid="{00000000-0005-0000-0000-0000D4550000}"/>
    <cellStyle name="Input Cell 7 2 11 2" xfId="26146" xr:uid="{00000000-0005-0000-0000-0000D5550000}"/>
    <cellStyle name="Input Cell 7 2 11 2 2" xfId="26147" xr:uid="{00000000-0005-0000-0000-0000D6550000}"/>
    <cellStyle name="Input Cell 7 2 11 2 3" xfId="26148" xr:uid="{00000000-0005-0000-0000-0000D7550000}"/>
    <cellStyle name="Input Cell 7 2 11 2 4" xfId="26149" xr:uid="{00000000-0005-0000-0000-0000D8550000}"/>
    <cellStyle name="Input Cell 7 2 11 3" xfId="26150" xr:uid="{00000000-0005-0000-0000-0000D9550000}"/>
    <cellStyle name="Input Cell 7 2 11 4" xfId="26151" xr:uid="{00000000-0005-0000-0000-0000DA550000}"/>
    <cellStyle name="Input Cell 7 2 11 5" xfId="26152" xr:uid="{00000000-0005-0000-0000-0000DB550000}"/>
    <cellStyle name="Input Cell 7 2 12" xfId="3101" xr:uid="{00000000-0005-0000-0000-0000DC550000}"/>
    <cellStyle name="Input Cell 7 2 12 2" xfId="26153" xr:uid="{00000000-0005-0000-0000-0000DD550000}"/>
    <cellStyle name="Input Cell 7 2 12 2 2" xfId="26154" xr:uid="{00000000-0005-0000-0000-0000DE550000}"/>
    <cellStyle name="Input Cell 7 2 12 2 3" xfId="26155" xr:uid="{00000000-0005-0000-0000-0000DF550000}"/>
    <cellStyle name="Input Cell 7 2 12 2 4" xfId="26156" xr:uid="{00000000-0005-0000-0000-0000E0550000}"/>
    <cellStyle name="Input Cell 7 2 12 3" xfId="26157" xr:uid="{00000000-0005-0000-0000-0000E1550000}"/>
    <cellStyle name="Input Cell 7 2 12 4" xfId="26158" xr:uid="{00000000-0005-0000-0000-0000E2550000}"/>
    <cellStyle name="Input Cell 7 2 12 5" xfId="26159" xr:uid="{00000000-0005-0000-0000-0000E3550000}"/>
    <cellStyle name="Input Cell 7 2 13" xfId="3102" xr:uid="{00000000-0005-0000-0000-0000E4550000}"/>
    <cellStyle name="Input Cell 7 2 13 2" xfId="26160" xr:uid="{00000000-0005-0000-0000-0000E5550000}"/>
    <cellStyle name="Input Cell 7 2 13 2 2" xfId="26161" xr:uid="{00000000-0005-0000-0000-0000E6550000}"/>
    <cellStyle name="Input Cell 7 2 13 2 3" xfId="26162" xr:uid="{00000000-0005-0000-0000-0000E7550000}"/>
    <cellStyle name="Input Cell 7 2 13 2 4" xfId="26163" xr:uid="{00000000-0005-0000-0000-0000E8550000}"/>
    <cellStyle name="Input Cell 7 2 13 3" xfId="26164" xr:uid="{00000000-0005-0000-0000-0000E9550000}"/>
    <cellStyle name="Input Cell 7 2 13 4" xfId="26165" xr:uid="{00000000-0005-0000-0000-0000EA550000}"/>
    <cellStyle name="Input Cell 7 2 13 5" xfId="26166" xr:uid="{00000000-0005-0000-0000-0000EB550000}"/>
    <cellStyle name="Input Cell 7 2 14" xfId="3103" xr:uid="{00000000-0005-0000-0000-0000EC550000}"/>
    <cellStyle name="Input Cell 7 2 14 2" xfId="26167" xr:uid="{00000000-0005-0000-0000-0000ED550000}"/>
    <cellStyle name="Input Cell 7 2 14 2 2" xfId="26168" xr:uid="{00000000-0005-0000-0000-0000EE550000}"/>
    <cellStyle name="Input Cell 7 2 14 2 3" xfId="26169" xr:uid="{00000000-0005-0000-0000-0000EF550000}"/>
    <cellStyle name="Input Cell 7 2 14 2 4" xfId="26170" xr:uid="{00000000-0005-0000-0000-0000F0550000}"/>
    <cellStyle name="Input Cell 7 2 14 3" xfId="26171" xr:uid="{00000000-0005-0000-0000-0000F1550000}"/>
    <cellStyle name="Input Cell 7 2 14 4" xfId="26172" xr:uid="{00000000-0005-0000-0000-0000F2550000}"/>
    <cellStyle name="Input Cell 7 2 14 5" xfId="26173" xr:uid="{00000000-0005-0000-0000-0000F3550000}"/>
    <cellStyle name="Input Cell 7 2 15" xfId="3104" xr:uid="{00000000-0005-0000-0000-0000F4550000}"/>
    <cellStyle name="Input Cell 7 2 15 2" xfId="26174" xr:uid="{00000000-0005-0000-0000-0000F5550000}"/>
    <cellStyle name="Input Cell 7 2 15 2 2" xfId="26175" xr:uid="{00000000-0005-0000-0000-0000F6550000}"/>
    <cellStyle name="Input Cell 7 2 15 2 3" xfId="26176" xr:uid="{00000000-0005-0000-0000-0000F7550000}"/>
    <cellStyle name="Input Cell 7 2 15 2 4" xfId="26177" xr:uid="{00000000-0005-0000-0000-0000F8550000}"/>
    <cellStyle name="Input Cell 7 2 15 3" xfId="26178" xr:uid="{00000000-0005-0000-0000-0000F9550000}"/>
    <cellStyle name="Input Cell 7 2 15 4" xfId="26179" xr:uid="{00000000-0005-0000-0000-0000FA550000}"/>
    <cellStyle name="Input Cell 7 2 15 5" xfId="26180" xr:uid="{00000000-0005-0000-0000-0000FB550000}"/>
    <cellStyle name="Input Cell 7 2 16" xfId="3105" xr:uid="{00000000-0005-0000-0000-0000FC550000}"/>
    <cellStyle name="Input Cell 7 2 16 2" xfId="26181" xr:uid="{00000000-0005-0000-0000-0000FD550000}"/>
    <cellStyle name="Input Cell 7 2 16 2 2" xfId="26182" xr:uid="{00000000-0005-0000-0000-0000FE550000}"/>
    <cellStyle name="Input Cell 7 2 16 2 3" xfId="26183" xr:uid="{00000000-0005-0000-0000-0000FF550000}"/>
    <cellStyle name="Input Cell 7 2 16 2 4" xfId="26184" xr:uid="{00000000-0005-0000-0000-000000560000}"/>
    <cellStyle name="Input Cell 7 2 16 3" xfId="26185" xr:uid="{00000000-0005-0000-0000-000001560000}"/>
    <cellStyle name="Input Cell 7 2 16 4" xfId="26186" xr:uid="{00000000-0005-0000-0000-000002560000}"/>
    <cellStyle name="Input Cell 7 2 16 5" xfId="26187" xr:uid="{00000000-0005-0000-0000-000003560000}"/>
    <cellStyle name="Input Cell 7 2 17" xfId="3106" xr:uid="{00000000-0005-0000-0000-000004560000}"/>
    <cellStyle name="Input Cell 7 2 17 2" xfId="26188" xr:uid="{00000000-0005-0000-0000-000005560000}"/>
    <cellStyle name="Input Cell 7 2 17 2 2" xfId="26189" xr:uid="{00000000-0005-0000-0000-000006560000}"/>
    <cellStyle name="Input Cell 7 2 17 2 3" xfId="26190" xr:uid="{00000000-0005-0000-0000-000007560000}"/>
    <cellStyle name="Input Cell 7 2 17 2 4" xfId="26191" xr:uid="{00000000-0005-0000-0000-000008560000}"/>
    <cellStyle name="Input Cell 7 2 17 3" xfId="26192" xr:uid="{00000000-0005-0000-0000-000009560000}"/>
    <cellStyle name="Input Cell 7 2 17 4" xfId="26193" xr:uid="{00000000-0005-0000-0000-00000A560000}"/>
    <cellStyle name="Input Cell 7 2 17 5" xfId="26194" xr:uid="{00000000-0005-0000-0000-00000B560000}"/>
    <cellStyle name="Input Cell 7 2 18" xfId="3107" xr:uid="{00000000-0005-0000-0000-00000C560000}"/>
    <cellStyle name="Input Cell 7 2 18 2" xfId="26195" xr:uid="{00000000-0005-0000-0000-00000D560000}"/>
    <cellStyle name="Input Cell 7 2 18 2 2" xfId="26196" xr:uid="{00000000-0005-0000-0000-00000E560000}"/>
    <cellStyle name="Input Cell 7 2 18 2 3" xfId="26197" xr:uid="{00000000-0005-0000-0000-00000F560000}"/>
    <cellStyle name="Input Cell 7 2 18 2 4" xfId="26198" xr:uid="{00000000-0005-0000-0000-000010560000}"/>
    <cellStyle name="Input Cell 7 2 18 3" xfId="26199" xr:uid="{00000000-0005-0000-0000-000011560000}"/>
    <cellStyle name="Input Cell 7 2 18 4" xfId="26200" xr:uid="{00000000-0005-0000-0000-000012560000}"/>
    <cellStyle name="Input Cell 7 2 18 5" xfId="26201" xr:uid="{00000000-0005-0000-0000-000013560000}"/>
    <cellStyle name="Input Cell 7 2 19" xfId="3108" xr:uid="{00000000-0005-0000-0000-000014560000}"/>
    <cellStyle name="Input Cell 7 2 19 2" xfId="26202" xr:uid="{00000000-0005-0000-0000-000015560000}"/>
    <cellStyle name="Input Cell 7 2 19 2 2" xfId="26203" xr:uid="{00000000-0005-0000-0000-000016560000}"/>
    <cellStyle name="Input Cell 7 2 19 2 3" xfId="26204" xr:uid="{00000000-0005-0000-0000-000017560000}"/>
    <cellStyle name="Input Cell 7 2 19 2 4" xfId="26205" xr:uid="{00000000-0005-0000-0000-000018560000}"/>
    <cellStyle name="Input Cell 7 2 19 3" xfId="26206" xr:uid="{00000000-0005-0000-0000-000019560000}"/>
    <cellStyle name="Input Cell 7 2 19 4" xfId="26207" xr:uid="{00000000-0005-0000-0000-00001A560000}"/>
    <cellStyle name="Input Cell 7 2 19 5" xfId="26208" xr:uid="{00000000-0005-0000-0000-00001B560000}"/>
    <cellStyle name="Input Cell 7 2 2" xfId="3109" xr:uid="{00000000-0005-0000-0000-00001C560000}"/>
    <cellStyle name="Input Cell 7 2 2 2" xfId="26209" xr:uid="{00000000-0005-0000-0000-00001D560000}"/>
    <cellStyle name="Input Cell 7 2 2 2 2" xfId="26210" xr:uid="{00000000-0005-0000-0000-00001E560000}"/>
    <cellStyle name="Input Cell 7 2 2 2 3" xfId="26211" xr:uid="{00000000-0005-0000-0000-00001F560000}"/>
    <cellStyle name="Input Cell 7 2 2 2 4" xfId="26212" xr:uid="{00000000-0005-0000-0000-000020560000}"/>
    <cellStyle name="Input Cell 7 2 2 3" xfId="26213" xr:uid="{00000000-0005-0000-0000-000021560000}"/>
    <cellStyle name="Input Cell 7 2 2 4" xfId="26214" xr:uid="{00000000-0005-0000-0000-000022560000}"/>
    <cellStyle name="Input Cell 7 2 2 5" xfId="26215" xr:uid="{00000000-0005-0000-0000-000023560000}"/>
    <cellStyle name="Input Cell 7 2 20" xfId="3110" xr:uid="{00000000-0005-0000-0000-000024560000}"/>
    <cellStyle name="Input Cell 7 2 20 2" xfId="26216" xr:uid="{00000000-0005-0000-0000-000025560000}"/>
    <cellStyle name="Input Cell 7 2 20 2 2" xfId="26217" xr:uid="{00000000-0005-0000-0000-000026560000}"/>
    <cellStyle name="Input Cell 7 2 20 2 3" xfId="26218" xr:uid="{00000000-0005-0000-0000-000027560000}"/>
    <cellStyle name="Input Cell 7 2 20 2 4" xfId="26219" xr:uid="{00000000-0005-0000-0000-000028560000}"/>
    <cellStyle name="Input Cell 7 2 20 3" xfId="26220" xr:uid="{00000000-0005-0000-0000-000029560000}"/>
    <cellStyle name="Input Cell 7 2 20 4" xfId="26221" xr:uid="{00000000-0005-0000-0000-00002A560000}"/>
    <cellStyle name="Input Cell 7 2 20 5" xfId="26222" xr:uid="{00000000-0005-0000-0000-00002B560000}"/>
    <cellStyle name="Input Cell 7 2 21" xfId="3111" xr:uid="{00000000-0005-0000-0000-00002C560000}"/>
    <cellStyle name="Input Cell 7 2 21 2" xfId="26223" xr:uid="{00000000-0005-0000-0000-00002D560000}"/>
    <cellStyle name="Input Cell 7 2 21 2 2" xfId="26224" xr:uid="{00000000-0005-0000-0000-00002E560000}"/>
    <cellStyle name="Input Cell 7 2 21 2 3" xfId="26225" xr:uid="{00000000-0005-0000-0000-00002F560000}"/>
    <cellStyle name="Input Cell 7 2 21 2 4" xfId="26226" xr:uid="{00000000-0005-0000-0000-000030560000}"/>
    <cellStyle name="Input Cell 7 2 21 3" xfId="26227" xr:uid="{00000000-0005-0000-0000-000031560000}"/>
    <cellStyle name="Input Cell 7 2 21 4" xfId="26228" xr:uid="{00000000-0005-0000-0000-000032560000}"/>
    <cellStyle name="Input Cell 7 2 21 5" xfId="26229" xr:uid="{00000000-0005-0000-0000-000033560000}"/>
    <cellStyle name="Input Cell 7 2 22" xfId="3112" xr:uid="{00000000-0005-0000-0000-000034560000}"/>
    <cellStyle name="Input Cell 7 2 22 2" xfId="26230" xr:uid="{00000000-0005-0000-0000-000035560000}"/>
    <cellStyle name="Input Cell 7 2 22 2 2" xfId="26231" xr:uid="{00000000-0005-0000-0000-000036560000}"/>
    <cellStyle name="Input Cell 7 2 22 2 3" xfId="26232" xr:uid="{00000000-0005-0000-0000-000037560000}"/>
    <cellStyle name="Input Cell 7 2 22 2 4" xfId="26233" xr:uid="{00000000-0005-0000-0000-000038560000}"/>
    <cellStyle name="Input Cell 7 2 22 3" xfId="26234" xr:uid="{00000000-0005-0000-0000-000039560000}"/>
    <cellStyle name="Input Cell 7 2 22 4" xfId="26235" xr:uid="{00000000-0005-0000-0000-00003A560000}"/>
    <cellStyle name="Input Cell 7 2 22 5" xfId="26236" xr:uid="{00000000-0005-0000-0000-00003B560000}"/>
    <cellStyle name="Input Cell 7 2 23" xfId="3113" xr:uid="{00000000-0005-0000-0000-00003C560000}"/>
    <cellStyle name="Input Cell 7 2 23 2" xfId="26237" xr:uid="{00000000-0005-0000-0000-00003D560000}"/>
    <cellStyle name="Input Cell 7 2 23 2 2" xfId="26238" xr:uid="{00000000-0005-0000-0000-00003E560000}"/>
    <cellStyle name="Input Cell 7 2 23 2 3" xfId="26239" xr:uid="{00000000-0005-0000-0000-00003F560000}"/>
    <cellStyle name="Input Cell 7 2 23 2 4" xfId="26240" xr:uid="{00000000-0005-0000-0000-000040560000}"/>
    <cellStyle name="Input Cell 7 2 23 3" xfId="26241" xr:uid="{00000000-0005-0000-0000-000041560000}"/>
    <cellStyle name="Input Cell 7 2 23 4" xfId="26242" xr:uid="{00000000-0005-0000-0000-000042560000}"/>
    <cellStyle name="Input Cell 7 2 23 5" xfId="26243" xr:uid="{00000000-0005-0000-0000-000043560000}"/>
    <cellStyle name="Input Cell 7 2 24" xfId="3114" xr:uid="{00000000-0005-0000-0000-000044560000}"/>
    <cellStyle name="Input Cell 7 2 24 2" xfId="26244" xr:uid="{00000000-0005-0000-0000-000045560000}"/>
    <cellStyle name="Input Cell 7 2 24 2 2" xfId="26245" xr:uid="{00000000-0005-0000-0000-000046560000}"/>
    <cellStyle name="Input Cell 7 2 24 2 3" xfId="26246" xr:uid="{00000000-0005-0000-0000-000047560000}"/>
    <cellStyle name="Input Cell 7 2 24 2 4" xfId="26247" xr:uid="{00000000-0005-0000-0000-000048560000}"/>
    <cellStyle name="Input Cell 7 2 24 3" xfId="26248" xr:uid="{00000000-0005-0000-0000-000049560000}"/>
    <cellStyle name="Input Cell 7 2 24 4" xfId="26249" xr:uid="{00000000-0005-0000-0000-00004A560000}"/>
    <cellStyle name="Input Cell 7 2 24 5" xfId="26250" xr:uid="{00000000-0005-0000-0000-00004B560000}"/>
    <cellStyle name="Input Cell 7 2 25" xfId="3115" xr:uid="{00000000-0005-0000-0000-00004C560000}"/>
    <cellStyle name="Input Cell 7 2 25 2" xfId="26251" xr:uid="{00000000-0005-0000-0000-00004D560000}"/>
    <cellStyle name="Input Cell 7 2 25 2 2" xfId="26252" xr:uid="{00000000-0005-0000-0000-00004E560000}"/>
    <cellStyle name="Input Cell 7 2 25 2 3" xfId="26253" xr:uid="{00000000-0005-0000-0000-00004F560000}"/>
    <cellStyle name="Input Cell 7 2 25 2 4" xfId="26254" xr:uid="{00000000-0005-0000-0000-000050560000}"/>
    <cellStyle name="Input Cell 7 2 25 3" xfId="26255" xr:uid="{00000000-0005-0000-0000-000051560000}"/>
    <cellStyle name="Input Cell 7 2 25 4" xfId="26256" xr:uid="{00000000-0005-0000-0000-000052560000}"/>
    <cellStyle name="Input Cell 7 2 25 5" xfId="26257" xr:uid="{00000000-0005-0000-0000-000053560000}"/>
    <cellStyle name="Input Cell 7 2 26" xfId="3116" xr:uid="{00000000-0005-0000-0000-000054560000}"/>
    <cellStyle name="Input Cell 7 2 26 2" xfId="26258" xr:uid="{00000000-0005-0000-0000-000055560000}"/>
    <cellStyle name="Input Cell 7 2 26 2 2" xfId="26259" xr:uid="{00000000-0005-0000-0000-000056560000}"/>
    <cellStyle name="Input Cell 7 2 26 2 3" xfId="26260" xr:uid="{00000000-0005-0000-0000-000057560000}"/>
    <cellStyle name="Input Cell 7 2 26 2 4" xfId="26261" xr:uid="{00000000-0005-0000-0000-000058560000}"/>
    <cellStyle name="Input Cell 7 2 26 3" xfId="26262" xr:uid="{00000000-0005-0000-0000-000059560000}"/>
    <cellStyle name="Input Cell 7 2 26 4" xfId="26263" xr:uid="{00000000-0005-0000-0000-00005A560000}"/>
    <cellStyle name="Input Cell 7 2 26 5" xfId="26264" xr:uid="{00000000-0005-0000-0000-00005B560000}"/>
    <cellStyle name="Input Cell 7 2 27" xfId="3117" xr:uid="{00000000-0005-0000-0000-00005C560000}"/>
    <cellStyle name="Input Cell 7 2 27 2" xfId="26265" xr:uid="{00000000-0005-0000-0000-00005D560000}"/>
    <cellStyle name="Input Cell 7 2 27 2 2" xfId="26266" xr:uid="{00000000-0005-0000-0000-00005E560000}"/>
    <cellStyle name="Input Cell 7 2 27 2 3" xfId="26267" xr:uid="{00000000-0005-0000-0000-00005F560000}"/>
    <cellStyle name="Input Cell 7 2 27 2 4" xfId="26268" xr:uid="{00000000-0005-0000-0000-000060560000}"/>
    <cellStyle name="Input Cell 7 2 27 3" xfId="26269" xr:uid="{00000000-0005-0000-0000-000061560000}"/>
    <cellStyle name="Input Cell 7 2 27 4" xfId="26270" xr:uid="{00000000-0005-0000-0000-000062560000}"/>
    <cellStyle name="Input Cell 7 2 27 5" xfId="26271" xr:uid="{00000000-0005-0000-0000-000063560000}"/>
    <cellStyle name="Input Cell 7 2 28" xfId="3118" xr:uid="{00000000-0005-0000-0000-000064560000}"/>
    <cellStyle name="Input Cell 7 2 28 2" xfId="26272" xr:uid="{00000000-0005-0000-0000-000065560000}"/>
    <cellStyle name="Input Cell 7 2 28 2 2" xfId="26273" xr:uid="{00000000-0005-0000-0000-000066560000}"/>
    <cellStyle name="Input Cell 7 2 28 2 3" xfId="26274" xr:uid="{00000000-0005-0000-0000-000067560000}"/>
    <cellStyle name="Input Cell 7 2 28 2 4" xfId="26275" xr:uid="{00000000-0005-0000-0000-000068560000}"/>
    <cellStyle name="Input Cell 7 2 28 3" xfId="26276" xr:uid="{00000000-0005-0000-0000-000069560000}"/>
    <cellStyle name="Input Cell 7 2 28 4" xfId="26277" xr:uid="{00000000-0005-0000-0000-00006A560000}"/>
    <cellStyle name="Input Cell 7 2 28 5" xfId="26278" xr:uid="{00000000-0005-0000-0000-00006B560000}"/>
    <cellStyle name="Input Cell 7 2 29" xfId="3119" xr:uid="{00000000-0005-0000-0000-00006C560000}"/>
    <cellStyle name="Input Cell 7 2 29 2" xfId="26279" xr:uid="{00000000-0005-0000-0000-00006D560000}"/>
    <cellStyle name="Input Cell 7 2 29 2 2" xfId="26280" xr:uid="{00000000-0005-0000-0000-00006E560000}"/>
    <cellStyle name="Input Cell 7 2 29 2 3" xfId="26281" xr:uid="{00000000-0005-0000-0000-00006F560000}"/>
    <cellStyle name="Input Cell 7 2 29 2 4" xfId="26282" xr:uid="{00000000-0005-0000-0000-000070560000}"/>
    <cellStyle name="Input Cell 7 2 29 3" xfId="26283" xr:uid="{00000000-0005-0000-0000-000071560000}"/>
    <cellStyle name="Input Cell 7 2 29 4" xfId="26284" xr:uid="{00000000-0005-0000-0000-000072560000}"/>
    <cellStyle name="Input Cell 7 2 29 5" xfId="26285" xr:uid="{00000000-0005-0000-0000-000073560000}"/>
    <cellStyle name="Input Cell 7 2 3" xfId="3120" xr:uid="{00000000-0005-0000-0000-000074560000}"/>
    <cellStyle name="Input Cell 7 2 3 2" xfId="26286" xr:uid="{00000000-0005-0000-0000-000075560000}"/>
    <cellStyle name="Input Cell 7 2 3 2 2" xfId="26287" xr:uid="{00000000-0005-0000-0000-000076560000}"/>
    <cellStyle name="Input Cell 7 2 3 2 3" xfId="26288" xr:uid="{00000000-0005-0000-0000-000077560000}"/>
    <cellStyle name="Input Cell 7 2 3 2 4" xfId="26289" xr:uid="{00000000-0005-0000-0000-000078560000}"/>
    <cellStyle name="Input Cell 7 2 3 3" xfId="26290" xr:uid="{00000000-0005-0000-0000-000079560000}"/>
    <cellStyle name="Input Cell 7 2 3 4" xfId="26291" xr:uid="{00000000-0005-0000-0000-00007A560000}"/>
    <cellStyle name="Input Cell 7 2 3 5" xfId="26292" xr:uid="{00000000-0005-0000-0000-00007B560000}"/>
    <cellStyle name="Input Cell 7 2 30" xfId="3121" xr:uid="{00000000-0005-0000-0000-00007C560000}"/>
    <cellStyle name="Input Cell 7 2 30 2" xfId="26293" xr:uid="{00000000-0005-0000-0000-00007D560000}"/>
    <cellStyle name="Input Cell 7 2 30 2 2" xfId="26294" xr:uid="{00000000-0005-0000-0000-00007E560000}"/>
    <cellStyle name="Input Cell 7 2 30 2 3" xfId="26295" xr:uid="{00000000-0005-0000-0000-00007F560000}"/>
    <cellStyle name="Input Cell 7 2 30 2 4" xfId="26296" xr:uid="{00000000-0005-0000-0000-000080560000}"/>
    <cellStyle name="Input Cell 7 2 30 3" xfId="26297" xr:uid="{00000000-0005-0000-0000-000081560000}"/>
    <cellStyle name="Input Cell 7 2 30 4" xfId="26298" xr:uid="{00000000-0005-0000-0000-000082560000}"/>
    <cellStyle name="Input Cell 7 2 30 5" xfId="26299" xr:uid="{00000000-0005-0000-0000-000083560000}"/>
    <cellStyle name="Input Cell 7 2 31" xfId="3122" xr:uid="{00000000-0005-0000-0000-000084560000}"/>
    <cellStyle name="Input Cell 7 2 31 2" xfId="26300" xr:uid="{00000000-0005-0000-0000-000085560000}"/>
    <cellStyle name="Input Cell 7 2 31 2 2" xfId="26301" xr:uid="{00000000-0005-0000-0000-000086560000}"/>
    <cellStyle name="Input Cell 7 2 31 2 3" xfId="26302" xr:uid="{00000000-0005-0000-0000-000087560000}"/>
    <cellStyle name="Input Cell 7 2 31 2 4" xfId="26303" xr:uid="{00000000-0005-0000-0000-000088560000}"/>
    <cellStyle name="Input Cell 7 2 31 3" xfId="26304" xr:uid="{00000000-0005-0000-0000-000089560000}"/>
    <cellStyle name="Input Cell 7 2 31 4" xfId="26305" xr:uid="{00000000-0005-0000-0000-00008A560000}"/>
    <cellStyle name="Input Cell 7 2 31 5" xfId="26306" xr:uid="{00000000-0005-0000-0000-00008B560000}"/>
    <cellStyle name="Input Cell 7 2 32" xfId="3123" xr:uid="{00000000-0005-0000-0000-00008C560000}"/>
    <cellStyle name="Input Cell 7 2 32 2" xfId="26307" xr:uid="{00000000-0005-0000-0000-00008D560000}"/>
    <cellStyle name="Input Cell 7 2 32 2 2" xfId="26308" xr:uid="{00000000-0005-0000-0000-00008E560000}"/>
    <cellStyle name="Input Cell 7 2 32 2 3" xfId="26309" xr:uid="{00000000-0005-0000-0000-00008F560000}"/>
    <cellStyle name="Input Cell 7 2 32 2 4" xfId="26310" xr:uid="{00000000-0005-0000-0000-000090560000}"/>
    <cellStyle name="Input Cell 7 2 32 3" xfId="26311" xr:uid="{00000000-0005-0000-0000-000091560000}"/>
    <cellStyle name="Input Cell 7 2 32 4" xfId="26312" xr:uid="{00000000-0005-0000-0000-000092560000}"/>
    <cellStyle name="Input Cell 7 2 32 5" xfId="26313" xr:uid="{00000000-0005-0000-0000-000093560000}"/>
    <cellStyle name="Input Cell 7 2 33" xfId="3124" xr:uid="{00000000-0005-0000-0000-000094560000}"/>
    <cellStyle name="Input Cell 7 2 33 2" xfId="26314" xr:uid="{00000000-0005-0000-0000-000095560000}"/>
    <cellStyle name="Input Cell 7 2 33 2 2" xfId="26315" xr:uid="{00000000-0005-0000-0000-000096560000}"/>
    <cellStyle name="Input Cell 7 2 33 2 3" xfId="26316" xr:uid="{00000000-0005-0000-0000-000097560000}"/>
    <cellStyle name="Input Cell 7 2 33 2 4" xfId="26317" xr:uid="{00000000-0005-0000-0000-000098560000}"/>
    <cellStyle name="Input Cell 7 2 33 3" xfId="26318" xr:uid="{00000000-0005-0000-0000-000099560000}"/>
    <cellStyle name="Input Cell 7 2 33 4" xfId="26319" xr:uid="{00000000-0005-0000-0000-00009A560000}"/>
    <cellStyle name="Input Cell 7 2 33 5" xfId="26320" xr:uid="{00000000-0005-0000-0000-00009B560000}"/>
    <cellStyle name="Input Cell 7 2 34" xfId="3125" xr:uid="{00000000-0005-0000-0000-00009C560000}"/>
    <cellStyle name="Input Cell 7 2 34 2" xfId="26321" xr:uid="{00000000-0005-0000-0000-00009D560000}"/>
    <cellStyle name="Input Cell 7 2 34 2 2" xfId="26322" xr:uid="{00000000-0005-0000-0000-00009E560000}"/>
    <cellStyle name="Input Cell 7 2 34 2 3" xfId="26323" xr:uid="{00000000-0005-0000-0000-00009F560000}"/>
    <cellStyle name="Input Cell 7 2 34 2 4" xfId="26324" xr:uid="{00000000-0005-0000-0000-0000A0560000}"/>
    <cellStyle name="Input Cell 7 2 34 3" xfId="26325" xr:uid="{00000000-0005-0000-0000-0000A1560000}"/>
    <cellStyle name="Input Cell 7 2 34 4" xfId="26326" xr:uid="{00000000-0005-0000-0000-0000A2560000}"/>
    <cellStyle name="Input Cell 7 2 34 5" xfId="26327" xr:uid="{00000000-0005-0000-0000-0000A3560000}"/>
    <cellStyle name="Input Cell 7 2 35" xfId="3126" xr:uid="{00000000-0005-0000-0000-0000A4560000}"/>
    <cellStyle name="Input Cell 7 2 35 2" xfId="26328" xr:uid="{00000000-0005-0000-0000-0000A5560000}"/>
    <cellStyle name="Input Cell 7 2 35 2 2" xfId="26329" xr:uid="{00000000-0005-0000-0000-0000A6560000}"/>
    <cellStyle name="Input Cell 7 2 35 2 3" xfId="26330" xr:uid="{00000000-0005-0000-0000-0000A7560000}"/>
    <cellStyle name="Input Cell 7 2 35 2 4" xfId="26331" xr:uid="{00000000-0005-0000-0000-0000A8560000}"/>
    <cellStyle name="Input Cell 7 2 35 3" xfId="26332" xr:uid="{00000000-0005-0000-0000-0000A9560000}"/>
    <cellStyle name="Input Cell 7 2 35 4" xfId="26333" xr:uid="{00000000-0005-0000-0000-0000AA560000}"/>
    <cellStyle name="Input Cell 7 2 35 5" xfId="26334" xr:uid="{00000000-0005-0000-0000-0000AB560000}"/>
    <cellStyle name="Input Cell 7 2 36" xfId="3127" xr:uid="{00000000-0005-0000-0000-0000AC560000}"/>
    <cellStyle name="Input Cell 7 2 36 2" xfId="26335" xr:uid="{00000000-0005-0000-0000-0000AD560000}"/>
    <cellStyle name="Input Cell 7 2 36 2 2" xfId="26336" xr:uid="{00000000-0005-0000-0000-0000AE560000}"/>
    <cellStyle name="Input Cell 7 2 36 2 3" xfId="26337" xr:uid="{00000000-0005-0000-0000-0000AF560000}"/>
    <cellStyle name="Input Cell 7 2 36 2 4" xfId="26338" xr:uid="{00000000-0005-0000-0000-0000B0560000}"/>
    <cellStyle name="Input Cell 7 2 36 3" xfId="26339" xr:uid="{00000000-0005-0000-0000-0000B1560000}"/>
    <cellStyle name="Input Cell 7 2 36 4" xfId="26340" xr:uid="{00000000-0005-0000-0000-0000B2560000}"/>
    <cellStyle name="Input Cell 7 2 36 5" xfId="26341" xr:uid="{00000000-0005-0000-0000-0000B3560000}"/>
    <cellStyle name="Input Cell 7 2 37" xfId="3128" xr:uid="{00000000-0005-0000-0000-0000B4560000}"/>
    <cellStyle name="Input Cell 7 2 37 2" xfId="26342" xr:uid="{00000000-0005-0000-0000-0000B5560000}"/>
    <cellStyle name="Input Cell 7 2 37 2 2" xfId="26343" xr:uid="{00000000-0005-0000-0000-0000B6560000}"/>
    <cellStyle name="Input Cell 7 2 37 2 3" xfId="26344" xr:uid="{00000000-0005-0000-0000-0000B7560000}"/>
    <cellStyle name="Input Cell 7 2 37 2 4" xfId="26345" xr:uid="{00000000-0005-0000-0000-0000B8560000}"/>
    <cellStyle name="Input Cell 7 2 37 3" xfId="26346" xr:uid="{00000000-0005-0000-0000-0000B9560000}"/>
    <cellStyle name="Input Cell 7 2 37 4" xfId="26347" xr:uid="{00000000-0005-0000-0000-0000BA560000}"/>
    <cellStyle name="Input Cell 7 2 37 5" xfId="26348" xr:uid="{00000000-0005-0000-0000-0000BB560000}"/>
    <cellStyle name="Input Cell 7 2 38" xfId="3129" xr:uid="{00000000-0005-0000-0000-0000BC560000}"/>
    <cellStyle name="Input Cell 7 2 38 2" xfId="26349" xr:uid="{00000000-0005-0000-0000-0000BD560000}"/>
    <cellStyle name="Input Cell 7 2 38 2 2" xfId="26350" xr:uid="{00000000-0005-0000-0000-0000BE560000}"/>
    <cellStyle name="Input Cell 7 2 38 2 3" xfId="26351" xr:uid="{00000000-0005-0000-0000-0000BF560000}"/>
    <cellStyle name="Input Cell 7 2 38 2 4" xfId="26352" xr:uid="{00000000-0005-0000-0000-0000C0560000}"/>
    <cellStyle name="Input Cell 7 2 38 3" xfId="26353" xr:uid="{00000000-0005-0000-0000-0000C1560000}"/>
    <cellStyle name="Input Cell 7 2 38 4" xfId="26354" xr:uid="{00000000-0005-0000-0000-0000C2560000}"/>
    <cellStyle name="Input Cell 7 2 38 5" xfId="26355" xr:uid="{00000000-0005-0000-0000-0000C3560000}"/>
    <cellStyle name="Input Cell 7 2 39" xfId="3130" xr:uid="{00000000-0005-0000-0000-0000C4560000}"/>
    <cellStyle name="Input Cell 7 2 39 2" xfId="26356" xr:uid="{00000000-0005-0000-0000-0000C5560000}"/>
    <cellStyle name="Input Cell 7 2 39 2 2" xfId="26357" xr:uid="{00000000-0005-0000-0000-0000C6560000}"/>
    <cellStyle name="Input Cell 7 2 39 2 3" xfId="26358" xr:uid="{00000000-0005-0000-0000-0000C7560000}"/>
    <cellStyle name="Input Cell 7 2 39 2 4" xfId="26359" xr:uid="{00000000-0005-0000-0000-0000C8560000}"/>
    <cellStyle name="Input Cell 7 2 39 3" xfId="26360" xr:uid="{00000000-0005-0000-0000-0000C9560000}"/>
    <cellStyle name="Input Cell 7 2 39 4" xfId="26361" xr:uid="{00000000-0005-0000-0000-0000CA560000}"/>
    <cellStyle name="Input Cell 7 2 39 5" xfId="26362" xr:uid="{00000000-0005-0000-0000-0000CB560000}"/>
    <cellStyle name="Input Cell 7 2 4" xfId="3131" xr:uid="{00000000-0005-0000-0000-0000CC560000}"/>
    <cellStyle name="Input Cell 7 2 4 2" xfId="26363" xr:uid="{00000000-0005-0000-0000-0000CD560000}"/>
    <cellStyle name="Input Cell 7 2 4 2 2" xfId="26364" xr:uid="{00000000-0005-0000-0000-0000CE560000}"/>
    <cellStyle name="Input Cell 7 2 4 2 3" xfId="26365" xr:uid="{00000000-0005-0000-0000-0000CF560000}"/>
    <cellStyle name="Input Cell 7 2 4 2 4" xfId="26366" xr:uid="{00000000-0005-0000-0000-0000D0560000}"/>
    <cellStyle name="Input Cell 7 2 4 3" xfId="26367" xr:uid="{00000000-0005-0000-0000-0000D1560000}"/>
    <cellStyle name="Input Cell 7 2 4 4" xfId="26368" xr:uid="{00000000-0005-0000-0000-0000D2560000}"/>
    <cellStyle name="Input Cell 7 2 4 5" xfId="26369" xr:uid="{00000000-0005-0000-0000-0000D3560000}"/>
    <cellStyle name="Input Cell 7 2 40" xfId="3132" xr:uid="{00000000-0005-0000-0000-0000D4560000}"/>
    <cellStyle name="Input Cell 7 2 40 2" xfId="26370" xr:uid="{00000000-0005-0000-0000-0000D5560000}"/>
    <cellStyle name="Input Cell 7 2 40 2 2" xfId="26371" xr:uid="{00000000-0005-0000-0000-0000D6560000}"/>
    <cellStyle name="Input Cell 7 2 40 2 3" xfId="26372" xr:uid="{00000000-0005-0000-0000-0000D7560000}"/>
    <cellStyle name="Input Cell 7 2 40 2 4" xfId="26373" xr:uid="{00000000-0005-0000-0000-0000D8560000}"/>
    <cellStyle name="Input Cell 7 2 40 3" xfId="26374" xr:uid="{00000000-0005-0000-0000-0000D9560000}"/>
    <cellStyle name="Input Cell 7 2 40 4" xfId="26375" xr:uid="{00000000-0005-0000-0000-0000DA560000}"/>
    <cellStyle name="Input Cell 7 2 40 5" xfId="26376" xr:uid="{00000000-0005-0000-0000-0000DB560000}"/>
    <cellStyle name="Input Cell 7 2 41" xfId="3133" xr:uid="{00000000-0005-0000-0000-0000DC560000}"/>
    <cellStyle name="Input Cell 7 2 41 2" xfId="26377" xr:uid="{00000000-0005-0000-0000-0000DD560000}"/>
    <cellStyle name="Input Cell 7 2 41 2 2" xfId="26378" xr:uid="{00000000-0005-0000-0000-0000DE560000}"/>
    <cellStyle name="Input Cell 7 2 41 2 3" xfId="26379" xr:uid="{00000000-0005-0000-0000-0000DF560000}"/>
    <cellStyle name="Input Cell 7 2 41 2 4" xfId="26380" xr:uid="{00000000-0005-0000-0000-0000E0560000}"/>
    <cellStyle name="Input Cell 7 2 41 3" xfId="26381" xr:uid="{00000000-0005-0000-0000-0000E1560000}"/>
    <cellStyle name="Input Cell 7 2 41 4" xfId="26382" xr:uid="{00000000-0005-0000-0000-0000E2560000}"/>
    <cellStyle name="Input Cell 7 2 41 5" xfId="26383" xr:uid="{00000000-0005-0000-0000-0000E3560000}"/>
    <cellStyle name="Input Cell 7 2 42" xfId="3134" xr:uid="{00000000-0005-0000-0000-0000E4560000}"/>
    <cellStyle name="Input Cell 7 2 42 2" xfId="26384" xr:uid="{00000000-0005-0000-0000-0000E5560000}"/>
    <cellStyle name="Input Cell 7 2 42 2 2" xfId="26385" xr:uid="{00000000-0005-0000-0000-0000E6560000}"/>
    <cellStyle name="Input Cell 7 2 42 2 3" xfId="26386" xr:uid="{00000000-0005-0000-0000-0000E7560000}"/>
    <cellStyle name="Input Cell 7 2 42 2 4" xfId="26387" xr:uid="{00000000-0005-0000-0000-0000E8560000}"/>
    <cellStyle name="Input Cell 7 2 42 3" xfId="26388" xr:uid="{00000000-0005-0000-0000-0000E9560000}"/>
    <cellStyle name="Input Cell 7 2 42 4" xfId="26389" xr:uid="{00000000-0005-0000-0000-0000EA560000}"/>
    <cellStyle name="Input Cell 7 2 42 5" xfId="26390" xr:uid="{00000000-0005-0000-0000-0000EB560000}"/>
    <cellStyle name="Input Cell 7 2 43" xfId="3135" xr:uid="{00000000-0005-0000-0000-0000EC560000}"/>
    <cellStyle name="Input Cell 7 2 43 2" xfId="26391" xr:uid="{00000000-0005-0000-0000-0000ED560000}"/>
    <cellStyle name="Input Cell 7 2 43 2 2" xfId="26392" xr:uid="{00000000-0005-0000-0000-0000EE560000}"/>
    <cellStyle name="Input Cell 7 2 43 2 3" xfId="26393" xr:uid="{00000000-0005-0000-0000-0000EF560000}"/>
    <cellStyle name="Input Cell 7 2 43 2 4" xfId="26394" xr:uid="{00000000-0005-0000-0000-0000F0560000}"/>
    <cellStyle name="Input Cell 7 2 43 3" xfId="26395" xr:uid="{00000000-0005-0000-0000-0000F1560000}"/>
    <cellStyle name="Input Cell 7 2 43 4" xfId="26396" xr:uid="{00000000-0005-0000-0000-0000F2560000}"/>
    <cellStyle name="Input Cell 7 2 43 5" xfId="26397" xr:uid="{00000000-0005-0000-0000-0000F3560000}"/>
    <cellStyle name="Input Cell 7 2 44" xfId="3136" xr:uid="{00000000-0005-0000-0000-0000F4560000}"/>
    <cellStyle name="Input Cell 7 2 44 2" xfId="26398" xr:uid="{00000000-0005-0000-0000-0000F5560000}"/>
    <cellStyle name="Input Cell 7 2 44 2 2" xfId="26399" xr:uid="{00000000-0005-0000-0000-0000F6560000}"/>
    <cellStyle name="Input Cell 7 2 44 2 3" xfId="26400" xr:uid="{00000000-0005-0000-0000-0000F7560000}"/>
    <cellStyle name="Input Cell 7 2 44 2 4" xfId="26401" xr:uid="{00000000-0005-0000-0000-0000F8560000}"/>
    <cellStyle name="Input Cell 7 2 44 3" xfId="26402" xr:uid="{00000000-0005-0000-0000-0000F9560000}"/>
    <cellStyle name="Input Cell 7 2 44 4" xfId="26403" xr:uid="{00000000-0005-0000-0000-0000FA560000}"/>
    <cellStyle name="Input Cell 7 2 44 5" xfId="26404" xr:uid="{00000000-0005-0000-0000-0000FB560000}"/>
    <cellStyle name="Input Cell 7 2 45" xfId="26405" xr:uid="{00000000-0005-0000-0000-0000FC560000}"/>
    <cellStyle name="Input Cell 7 2 45 2" xfId="26406" xr:uid="{00000000-0005-0000-0000-0000FD560000}"/>
    <cellStyle name="Input Cell 7 2 45 3" xfId="26407" xr:uid="{00000000-0005-0000-0000-0000FE560000}"/>
    <cellStyle name="Input Cell 7 2 45 4" xfId="26408" xr:uid="{00000000-0005-0000-0000-0000FF560000}"/>
    <cellStyle name="Input Cell 7 2 46" xfId="26409" xr:uid="{00000000-0005-0000-0000-000000570000}"/>
    <cellStyle name="Input Cell 7 2 46 2" xfId="26410" xr:uid="{00000000-0005-0000-0000-000001570000}"/>
    <cellStyle name="Input Cell 7 2 46 3" xfId="26411" xr:uid="{00000000-0005-0000-0000-000002570000}"/>
    <cellStyle name="Input Cell 7 2 46 4" xfId="26412" xr:uid="{00000000-0005-0000-0000-000003570000}"/>
    <cellStyle name="Input Cell 7 2 47" xfId="26413" xr:uid="{00000000-0005-0000-0000-000004570000}"/>
    <cellStyle name="Input Cell 7 2 48" xfId="26414" xr:uid="{00000000-0005-0000-0000-000005570000}"/>
    <cellStyle name="Input Cell 7 2 5" xfId="3137" xr:uid="{00000000-0005-0000-0000-000006570000}"/>
    <cellStyle name="Input Cell 7 2 5 2" xfId="26415" xr:uid="{00000000-0005-0000-0000-000007570000}"/>
    <cellStyle name="Input Cell 7 2 5 2 2" xfId="26416" xr:uid="{00000000-0005-0000-0000-000008570000}"/>
    <cellStyle name="Input Cell 7 2 5 2 3" xfId="26417" xr:uid="{00000000-0005-0000-0000-000009570000}"/>
    <cellStyle name="Input Cell 7 2 5 2 4" xfId="26418" xr:uid="{00000000-0005-0000-0000-00000A570000}"/>
    <cellStyle name="Input Cell 7 2 5 3" xfId="26419" xr:uid="{00000000-0005-0000-0000-00000B570000}"/>
    <cellStyle name="Input Cell 7 2 5 4" xfId="26420" xr:uid="{00000000-0005-0000-0000-00000C570000}"/>
    <cellStyle name="Input Cell 7 2 5 5" xfId="26421" xr:uid="{00000000-0005-0000-0000-00000D570000}"/>
    <cellStyle name="Input Cell 7 2 6" xfId="3138" xr:uid="{00000000-0005-0000-0000-00000E570000}"/>
    <cellStyle name="Input Cell 7 2 6 2" xfId="26422" xr:uid="{00000000-0005-0000-0000-00000F570000}"/>
    <cellStyle name="Input Cell 7 2 6 2 2" xfId="26423" xr:uid="{00000000-0005-0000-0000-000010570000}"/>
    <cellStyle name="Input Cell 7 2 6 2 3" xfId="26424" xr:uid="{00000000-0005-0000-0000-000011570000}"/>
    <cellStyle name="Input Cell 7 2 6 2 4" xfId="26425" xr:uid="{00000000-0005-0000-0000-000012570000}"/>
    <cellStyle name="Input Cell 7 2 6 3" xfId="26426" xr:uid="{00000000-0005-0000-0000-000013570000}"/>
    <cellStyle name="Input Cell 7 2 6 4" xfId="26427" xr:uid="{00000000-0005-0000-0000-000014570000}"/>
    <cellStyle name="Input Cell 7 2 6 5" xfId="26428" xr:uid="{00000000-0005-0000-0000-000015570000}"/>
    <cellStyle name="Input Cell 7 2 7" xfId="3139" xr:uid="{00000000-0005-0000-0000-000016570000}"/>
    <cellStyle name="Input Cell 7 2 7 2" xfId="26429" xr:uid="{00000000-0005-0000-0000-000017570000}"/>
    <cellStyle name="Input Cell 7 2 7 2 2" xfId="26430" xr:uid="{00000000-0005-0000-0000-000018570000}"/>
    <cellStyle name="Input Cell 7 2 7 2 3" xfId="26431" xr:uid="{00000000-0005-0000-0000-000019570000}"/>
    <cellStyle name="Input Cell 7 2 7 2 4" xfId="26432" xr:uid="{00000000-0005-0000-0000-00001A570000}"/>
    <cellStyle name="Input Cell 7 2 7 3" xfId="26433" xr:uid="{00000000-0005-0000-0000-00001B570000}"/>
    <cellStyle name="Input Cell 7 2 7 4" xfId="26434" xr:uid="{00000000-0005-0000-0000-00001C570000}"/>
    <cellStyle name="Input Cell 7 2 7 5" xfId="26435" xr:uid="{00000000-0005-0000-0000-00001D570000}"/>
    <cellStyle name="Input Cell 7 2 8" xfId="3140" xr:uid="{00000000-0005-0000-0000-00001E570000}"/>
    <cellStyle name="Input Cell 7 2 8 2" xfId="26436" xr:uid="{00000000-0005-0000-0000-00001F570000}"/>
    <cellStyle name="Input Cell 7 2 8 2 2" xfId="26437" xr:uid="{00000000-0005-0000-0000-000020570000}"/>
    <cellStyle name="Input Cell 7 2 8 2 3" xfId="26438" xr:uid="{00000000-0005-0000-0000-000021570000}"/>
    <cellStyle name="Input Cell 7 2 8 2 4" xfId="26439" xr:uid="{00000000-0005-0000-0000-000022570000}"/>
    <cellStyle name="Input Cell 7 2 8 3" xfId="26440" xr:uid="{00000000-0005-0000-0000-000023570000}"/>
    <cellStyle name="Input Cell 7 2 8 4" xfId="26441" xr:uid="{00000000-0005-0000-0000-000024570000}"/>
    <cellStyle name="Input Cell 7 2 8 5" xfId="26442" xr:uid="{00000000-0005-0000-0000-000025570000}"/>
    <cellStyle name="Input Cell 7 2 9" xfId="3141" xr:uid="{00000000-0005-0000-0000-000026570000}"/>
    <cellStyle name="Input Cell 7 2 9 2" xfId="26443" xr:uid="{00000000-0005-0000-0000-000027570000}"/>
    <cellStyle name="Input Cell 7 2 9 2 2" xfId="26444" xr:uid="{00000000-0005-0000-0000-000028570000}"/>
    <cellStyle name="Input Cell 7 2 9 2 3" xfId="26445" xr:uid="{00000000-0005-0000-0000-000029570000}"/>
    <cellStyle name="Input Cell 7 2 9 2 4" xfId="26446" xr:uid="{00000000-0005-0000-0000-00002A570000}"/>
    <cellStyle name="Input Cell 7 2 9 3" xfId="26447" xr:uid="{00000000-0005-0000-0000-00002B570000}"/>
    <cellStyle name="Input Cell 7 2 9 4" xfId="26448" xr:uid="{00000000-0005-0000-0000-00002C570000}"/>
    <cellStyle name="Input Cell 7 2 9 5" xfId="26449" xr:uid="{00000000-0005-0000-0000-00002D570000}"/>
    <cellStyle name="Input Cell 7 20" xfId="3142" xr:uid="{00000000-0005-0000-0000-00002E570000}"/>
    <cellStyle name="Input Cell 7 20 2" xfId="26450" xr:uid="{00000000-0005-0000-0000-00002F570000}"/>
    <cellStyle name="Input Cell 7 20 2 2" xfId="26451" xr:uid="{00000000-0005-0000-0000-000030570000}"/>
    <cellStyle name="Input Cell 7 20 2 3" xfId="26452" xr:uid="{00000000-0005-0000-0000-000031570000}"/>
    <cellStyle name="Input Cell 7 20 2 4" xfId="26453" xr:uid="{00000000-0005-0000-0000-000032570000}"/>
    <cellStyle name="Input Cell 7 20 3" xfId="26454" xr:uid="{00000000-0005-0000-0000-000033570000}"/>
    <cellStyle name="Input Cell 7 20 4" xfId="26455" xr:uid="{00000000-0005-0000-0000-000034570000}"/>
    <cellStyle name="Input Cell 7 20 5" xfId="26456" xr:uid="{00000000-0005-0000-0000-000035570000}"/>
    <cellStyle name="Input Cell 7 21" xfId="3143" xr:uid="{00000000-0005-0000-0000-000036570000}"/>
    <cellStyle name="Input Cell 7 21 2" xfId="26457" xr:uid="{00000000-0005-0000-0000-000037570000}"/>
    <cellStyle name="Input Cell 7 21 2 2" xfId="26458" xr:uid="{00000000-0005-0000-0000-000038570000}"/>
    <cellStyle name="Input Cell 7 21 2 3" xfId="26459" xr:uid="{00000000-0005-0000-0000-000039570000}"/>
    <cellStyle name="Input Cell 7 21 2 4" xfId="26460" xr:uid="{00000000-0005-0000-0000-00003A570000}"/>
    <cellStyle name="Input Cell 7 21 3" xfId="26461" xr:uid="{00000000-0005-0000-0000-00003B570000}"/>
    <cellStyle name="Input Cell 7 21 4" xfId="26462" xr:uid="{00000000-0005-0000-0000-00003C570000}"/>
    <cellStyle name="Input Cell 7 21 5" xfId="26463" xr:uid="{00000000-0005-0000-0000-00003D570000}"/>
    <cellStyle name="Input Cell 7 22" xfId="3144" xr:uid="{00000000-0005-0000-0000-00003E570000}"/>
    <cellStyle name="Input Cell 7 22 2" xfId="26464" xr:uid="{00000000-0005-0000-0000-00003F570000}"/>
    <cellStyle name="Input Cell 7 22 2 2" xfId="26465" xr:uid="{00000000-0005-0000-0000-000040570000}"/>
    <cellStyle name="Input Cell 7 22 2 3" xfId="26466" xr:uid="{00000000-0005-0000-0000-000041570000}"/>
    <cellStyle name="Input Cell 7 22 2 4" xfId="26467" xr:uid="{00000000-0005-0000-0000-000042570000}"/>
    <cellStyle name="Input Cell 7 22 3" xfId="26468" xr:uid="{00000000-0005-0000-0000-000043570000}"/>
    <cellStyle name="Input Cell 7 22 4" xfId="26469" xr:uid="{00000000-0005-0000-0000-000044570000}"/>
    <cellStyle name="Input Cell 7 22 5" xfId="26470" xr:uid="{00000000-0005-0000-0000-000045570000}"/>
    <cellStyle name="Input Cell 7 23" xfId="3145" xr:uid="{00000000-0005-0000-0000-000046570000}"/>
    <cellStyle name="Input Cell 7 23 2" xfId="26471" xr:uid="{00000000-0005-0000-0000-000047570000}"/>
    <cellStyle name="Input Cell 7 23 2 2" xfId="26472" xr:uid="{00000000-0005-0000-0000-000048570000}"/>
    <cellStyle name="Input Cell 7 23 2 3" xfId="26473" xr:uid="{00000000-0005-0000-0000-000049570000}"/>
    <cellStyle name="Input Cell 7 23 2 4" xfId="26474" xr:uid="{00000000-0005-0000-0000-00004A570000}"/>
    <cellStyle name="Input Cell 7 23 3" xfId="26475" xr:uid="{00000000-0005-0000-0000-00004B570000}"/>
    <cellStyle name="Input Cell 7 23 4" xfId="26476" xr:uid="{00000000-0005-0000-0000-00004C570000}"/>
    <cellStyle name="Input Cell 7 23 5" xfId="26477" xr:uid="{00000000-0005-0000-0000-00004D570000}"/>
    <cellStyle name="Input Cell 7 24" xfId="3146" xr:uid="{00000000-0005-0000-0000-00004E570000}"/>
    <cellStyle name="Input Cell 7 24 2" xfId="26478" xr:uid="{00000000-0005-0000-0000-00004F570000}"/>
    <cellStyle name="Input Cell 7 24 2 2" xfId="26479" xr:uid="{00000000-0005-0000-0000-000050570000}"/>
    <cellStyle name="Input Cell 7 24 2 3" xfId="26480" xr:uid="{00000000-0005-0000-0000-000051570000}"/>
    <cellStyle name="Input Cell 7 24 2 4" xfId="26481" xr:uid="{00000000-0005-0000-0000-000052570000}"/>
    <cellStyle name="Input Cell 7 24 3" xfId="26482" xr:uid="{00000000-0005-0000-0000-000053570000}"/>
    <cellStyle name="Input Cell 7 24 4" xfId="26483" xr:uid="{00000000-0005-0000-0000-000054570000}"/>
    <cellStyle name="Input Cell 7 24 5" xfId="26484" xr:uid="{00000000-0005-0000-0000-000055570000}"/>
    <cellStyle name="Input Cell 7 25" xfId="3147" xr:uid="{00000000-0005-0000-0000-000056570000}"/>
    <cellStyle name="Input Cell 7 25 2" xfId="26485" xr:uid="{00000000-0005-0000-0000-000057570000}"/>
    <cellStyle name="Input Cell 7 25 2 2" xfId="26486" xr:uid="{00000000-0005-0000-0000-000058570000}"/>
    <cellStyle name="Input Cell 7 25 2 3" xfId="26487" xr:uid="{00000000-0005-0000-0000-000059570000}"/>
    <cellStyle name="Input Cell 7 25 2 4" xfId="26488" xr:uid="{00000000-0005-0000-0000-00005A570000}"/>
    <cellStyle name="Input Cell 7 25 3" xfId="26489" xr:uid="{00000000-0005-0000-0000-00005B570000}"/>
    <cellStyle name="Input Cell 7 25 4" xfId="26490" xr:uid="{00000000-0005-0000-0000-00005C570000}"/>
    <cellStyle name="Input Cell 7 25 5" xfId="26491" xr:uid="{00000000-0005-0000-0000-00005D570000}"/>
    <cellStyle name="Input Cell 7 26" xfId="3148" xr:uid="{00000000-0005-0000-0000-00005E570000}"/>
    <cellStyle name="Input Cell 7 26 2" xfId="26492" xr:uid="{00000000-0005-0000-0000-00005F570000}"/>
    <cellStyle name="Input Cell 7 26 2 2" xfId="26493" xr:uid="{00000000-0005-0000-0000-000060570000}"/>
    <cellStyle name="Input Cell 7 26 2 3" xfId="26494" xr:uid="{00000000-0005-0000-0000-000061570000}"/>
    <cellStyle name="Input Cell 7 26 2 4" xfId="26495" xr:uid="{00000000-0005-0000-0000-000062570000}"/>
    <cellStyle name="Input Cell 7 26 3" xfId="26496" xr:uid="{00000000-0005-0000-0000-000063570000}"/>
    <cellStyle name="Input Cell 7 26 4" xfId="26497" xr:uid="{00000000-0005-0000-0000-000064570000}"/>
    <cellStyle name="Input Cell 7 26 5" xfId="26498" xr:uid="{00000000-0005-0000-0000-000065570000}"/>
    <cellStyle name="Input Cell 7 27" xfId="3149" xr:uid="{00000000-0005-0000-0000-000066570000}"/>
    <cellStyle name="Input Cell 7 27 2" xfId="26499" xr:uid="{00000000-0005-0000-0000-000067570000}"/>
    <cellStyle name="Input Cell 7 27 2 2" xfId="26500" xr:uid="{00000000-0005-0000-0000-000068570000}"/>
    <cellStyle name="Input Cell 7 27 2 3" xfId="26501" xr:uid="{00000000-0005-0000-0000-000069570000}"/>
    <cellStyle name="Input Cell 7 27 2 4" xfId="26502" xr:uid="{00000000-0005-0000-0000-00006A570000}"/>
    <cellStyle name="Input Cell 7 27 3" xfId="26503" xr:uid="{00000000-0005-0000-0000-00006B570000}"/>
    <cellStyle name="Input Cell 7 27 4" xfId="26504" xr:uid="{00000000-0005-0000-0000-00006C570000}"/>
    <cellStyle name="Input Cell 7 27 5" xfId="26505" xr:uid="{00000000-0005-0000-0000-00006D570000}"/>
    <cellStyle name="Input Cell 7 28" xfId="3150" xr:uid="{00000000-0005-0000-0000-00006E570000}"/>
    <cellStyle name="Input Cell 7 28 2" xfId="26506" xr:uid="{00000000-0005-0000-0000-00006F570000}"/>
    <cellStyle name="Input Cell 7 28 2 2" xfId="26507" xr:uid="{00000000-0005-0000-0000-000070570000}"/>
    <cellStyle name="Input Cell 7 28 2 3" xfId="26508" xr:uid="{00000000-0005-0000-0000-000071570000}"/>
    <cellStyle name="Input Cell 7 28 2 4" xfId="26509" xr:uid="{00000000-0005-0000-0000-000072570000}"/>
    <cellStyle name="Input Cell 7 28 3" xfId="26510" xr:uid="{00000000-0005-0000-0000-000073570000}"/>
    <cellStyle name="Input Cell 7 28 4" xfId="26511" xr:uid="{00000000-0005-0000-0000-000074570000}"/>
    <cellStyle name="Input Cell 7 28 5" xfId="26512" xr:uid="{00000000-0005-0000-0000-000075570000}"/>
    <cellStyle name="Input Cell 7 29" xfId="3151" xr:uid="{00000000-0005-0000-0000-000076570000}"/>
    <cellStyle name="Input Cell 7 29 2" xfId="26513" xr:uid="{00000000-0005-0000-0000-000077570000}"/>
    <cellStyle name="Input Cell 7 29 2 2" xfId="26514" xr:uid="{00000000-0005-0000-0000-000078570000}"/>
    <cellStyle name="Input Cell 7 29 2 3" xfId="26515" xr:uid="{00000000-0005-0000-0000-000079570000}"/>
    <cellStyle name="Input Cell 7 29 2 4" xfId="26516" xr:uid="{00000000-0005-0000-0000-00007A570000}"/>
    <cellStyle name="Input Cell 7 29 3" xfId="26517" xr:uid="{00000000-0005-0000-0000-00007B570000}"/>
    <cellStyle name="Input Cell 7 29 4" xfId="26518" xr:uid="{00000000-0005-0000-0000-00007C570000}"/>
    <cellStyle name="Input Cell 7 29 5" xfId="26519" xr:uid="{00000000-0005-0000-0000-00007D570000}"/>
    <cellStyle name="Input Cell 7 3" xfId="3152" xr:uid="{00000000-0005-0000-0000-00007E570000}"/>
    <cellStyle name="Input Cell 7 3 2" xfId="26520" xr:uid="{00000000-0005-0000-0000-00007F570000}"/>
    <cellStyle name="Input Cell 7 3 2 2" xfId="26521" xr:uid="{00000000-0005-0000-0000-000080570000}"/>
    <cellStyle name="Input Cell 7 3 2 3" xfId="26522" xr:uid="{00000000-0005-0000-0000-000081570000}"/>
    <cellStyle name="Input Cell 7 3 2 4" xfId="26523" xr:uid="{00000000-0005-0000-0000-000082570000}"/>
    <cellStyle name="Input Cell 7 3 3" xfId="26524" xr:uid="{00000000-0005-0000-0000-000083570000}"/>
    <cellStyle name="Input Cell 7 3 4" xfId="26525" xr:uid="{00000000-0005-0000-0000-000084570000}"/>
    <cellStyle name="Input Cell 7 3 5" xfId="26526" xr:uid="{00000000-0005-0000-0000-000085570000}"/>
    <cellStyle name="Input Cell 7 30" xfId="3153" xr:uid="{00000000-0005-0000-0000-000086570000}"/>
    <cellStyle name="Input Cell 7 30 2" xfId="26527" xr:uid="{00000000-0005-0000-0000-000087570000}"/>
    <cellStyle name="Input Cell 7 30 2 2" xfId="26528" xr:uid="{00000000-0005-0000-0000-000088570000}"/>
    <cellStyle name="Input Cell 7 30 2 3" xfId="26529" xr:uid="{00000000-0005-0000-0000-000089570000}"/>
    <cellStyle name="Input Cell 7 30 2 4" xfId="26530" xr:uid="{00000000-0005-0000-0000-00008A570000}"/>
    <cellStyle name="Input Cell 7 30 3" xfId="26531" xr:uid="{00000000-0005-0000-0000-00008B570000}"/>
    <cellStyle name="Input Cell 7 30 4" xfId="26532" xr:uid="{00000000-0005-0000-0000-00008C570000}"/>
    <cellStyle name="Input Cell 7 30 5" xfId="26533" xr:uid="{00000000-0005-0000-0000-00008D570000}"/>
    <cellStyle name="Input Cell 7 31" xfId="3154" xr:uid="{00000000-0005-0000-0000-00008E570000}"/>
    <cellStyle name="Input Cell 7 31 2" xfId="26534" xr:uid="{00000000-0005-0000-0000-00008F570000}"/>
    <cellStyle name="Input Cell 7 31 2 2" xfId="26535" xr:uid="{00000000-0005-0000-0000-000090570000}"/>
    <cellStyle name="Input Cell 7 31 2 3" xfId="26536" xr:uid="{00000000-0005-0000-0000-000091570000}"/>
    <cellStyle name="Input Cell 7 31 2 4" xfId="26537" xr:uid="{00000000-0005-0000-0000-000092570000}"/>
    <cellStyle name="Input Cell 7 31 3" xfId="26538" xr:uid="{00000000-0005-0000-0000-000093570000}"/>
    <cellStyle name="Input Cell 7 31 4" xfId="26539" xr:uid="{00000000-0005-0000-0000-000094570000}"/>
    <cellStyle name="Input Cell 7 31 5" xfId="26540" xr:uid="{00000000-0005-0000-0000-000095570000}"/>
    <cellStyle name="Input Cell 7 32" xfId="3155" xr:uid="{00000000-0005-0000-0000-000096570000}"/>
    <cellStyle name="Input Cell 7 32 2" xfId="26541" xr:uid="{00000000-0005-0000-0000-000097570000}"/>
    <cellStyle name="Input Cell 7 32 2 2" xfId="26542" xr:uid="{00000000-0005-0000-0000-000098570000}"/>
    <cellStyle name="Input Cell 7 32 2 3" xfId="26543" xr:uid="{00000000-0005-0000-0000-000099570000}"/>
    <cellStyle name="Input Cell 7 32 2 4" xfId="26544" xr:uid="{00000000-0005-0000-0000-00009A570000}"/>
    <cellStyle name="Input Cell 7 32 3" xfId="26545" xr:uid="{00000000-0005-0000-0000-00009B570000}"/>
    <cellStyle name="Input Cell 7 32 4" xfId="26546" xr:uid="{00000000-0005-0000-0000-00009C570000}"/>
    <cellStyle name="Input Cell 7 32 5" xfId="26547" xr:uid="{00000000-0005-0000-0000-00009D570000}"/>
    <cellStyle name="Input Cell 7 33" xfId="3156" xr:uid="{00000000-0005-0000-0000-00009E570000}"/>
    <cellStyle name="Input Cell 7 33 2" xfId="26548" xr:uid="{00000000-0005-0000-0000-00009F570000}"/>
    <cellStyle name="Input Cell 7 33 2 2" xfId="26549" xr:uid="{00000000-0005-0000-0000-0000A0570000}"/>
    <cellStyle name="Input Cell 7 33 2 3" xfId="26550" xr:uid="{00000000-0005-0000-0000-0000A1570000}"/>
    <cellStyle name="Input Cell 7 33 2 4" xfId="26551" xr:uid="{00000000-0005-0000-0000-0000A2570000}"/>
    <cellStyle name="Input Cell 7 33 3" xfId="26552" xr:uid="{00000000-0005-0000-0000-0000A3570000}"/>
    <cellStyle name="Input Cell 7 33 4" xfId="26553" xr:uid="{00000000-0005-0000-0000-0000A4570000}"/>
    <cellStyle name="Input Cell 7 33 5" xfId="26554" xr:uid="{00000000-0005-0000-0000-0000A5570000}"/>
    <cellStyle name="Input Cell 7 34" xfId="3157" xr:uid="{00000000-0005-0000-0000-0000A6570000}"/>
    <cellStyle name="Input Cell 7 34 2" xfId="26555" xr:uid="{00000000-0005-0000-0000-0000A7570000}"/>
    <cellStyle name="Input Cell 7 34 2 2" xfId="26556" xr:uid="{00000000-0005-0000-0000-0000A8570000}"/>
    <cellStyle name="Input Cell 7 34 2 3" xfId="26557" xr:uid="{00000000-0005-0000-0000-0000A9570000}"/>
    <cellStyle name="Input Cell 7 34 2 4" xfId="26558" xr:uid="{00000000-0005-0000-0000-0000AA570000}"/>
    <cellStyle name="Input Cell 7 34 3" xfId="26559" xr:uid="{00000000-0005-0000-0000-0000AB570000}"/>
    <cellStyle name="Input Cell 7 34 4" xfId="26560" xr:uid="{00000000-0005-0000-0000-0000AC570000}"/>
    <cellStyle name="Input Cell 7 34 5" xfId="26561" xr:uid="{00000000-0005-0000-0000-0000AD570000}"/>
    <cellStyle name="Input Cell 7 35" xfId="3158" xr:uid="{00000000-0005-0000-0000-0000AE570000}"/>
    <cellStyle name="Input Cell 7 35 2" xfId="26562" xr:uid="{00000000-0005-0000-0000-0000AF570000}"/>
    <cellStyle name="Input Cell 7 35 2 2" xfId="26563" xr:uid="{00000000-0005-0000-0000-0000B0570000}"/>
    <cellStyle name="Input Cell 7 35 2 3" xfId="26564" xr:uid="{00000000-0005-0000-0000-0000B1570000}"/>
    <cellStyle name="Input Cell 7 35 2 4" xfId="26565" xr:uid="{00000000-0005-0000-0000-0000B2570000}"/>
    <cellStyle name="Input Cell 7 35 3" xfId="26566" xr:uid="{00000000-0005-0000-0000-0000B3570000}"/>
    <cellStyle name="Input Cell 7 35 4" xfId="26567" xr:uid="{00000000-0005-0000-0000-0000B4570000}"/>
    <cellStyle name="Input Cell 7 35 5" xfId="26568" xr:uid="{00000000-0005-0000-0000-0000B5570000}"/>
    <cellStyle name="Input Cell 7 36" xfId="3159" xr:uid="{00000000-0005-0000-0000-0000B6570000}"/>
    <cellStyle name="Input Cell 7 36 2" xfId="26569" xr:uid="{00000000-0005-0000-0000-0000B7570000}"/>
    <cellStyle name="Input Cell 7 36 2 2" xfId="26570" xr:uid="{00000000-0005-0000-0000-0000B8570000}"/>
    <cellStyle name="Input Cell 7 36 2 3" xfId="26571" xr:uid="{00000000-0005-0000-0000-0000B9570000}"/>
    <cellStyle name="Input Cell 7 36 2 4" xfId="26572" xr:uid="{00000000-0005-0000-0000-0000BA570000}"/>
    <cellStyle name="Input Cell 7 36 3" xfId="26573" xr:uid="{00000000-0005-0000-0000-0000BB570000}"/>
    <cellStyle name="Input Cell 7 36 4" xfId="26574" xr:uid="{00000000-0005-0000-0000-0000BC570000}"/>
    <cellStyle name="Input Cell 7 36 5" xfId="26575" xr:uid="{00000000-0005-0000-0000-0000BD570000}"/>
    <cellStyle name="Input Cell 7 37" xfId="3160" xr:uid="{00000000-0005-0000-0000-0000BE570000}"/>
    <cellStyle name="Input Cell 7 37 2" xfId="26576" xr:uid="{00000000-0005-0000-0000-0000BF570000}"/>
    <cellStyle name="Input Cell 7 37 2 2" xfId="26577" xr:uid="{00000000-0005-0000-0000-0000C0570000}"/>
    <cellStyle name="Input Cell 7 37 2 3" xfId="26578" xr:uid="{00000000-0005-0000-0000-0000C1570000}"/>
    <cellStyle name="Input Cell 7 37 2 4" xfId="26579" xr:uid="{00000000-0005-0000-0000-0000C2570000}"/>
    <cellStyle name="Input Cell 7 37 3" xfId="26580" xr:uid="{00000000-0005-0000-0000-0000C3570000}"/>
    <cellStyle name="Input Cell 7 37 4" xfId="26581" xr:uid="{00000000-0005-0000-0000-0000C4570000}"/>
    <cellStyle name="Input Cell 7 37 5" xfId="26582" xr:uid="{00000000-0005-0000-0000-0000C5570000}"/>
    <cellStyle name="Input Cell 7 38" xfId="3161" xr:uid="{00000000-0005-0000-0000-0000C6570000}"/>
    <cellStyle name="Input Cell 7 38 2" xfId="26583" xr:uid="{00000000-0005-0000-0000-0000C7570000}"/>
    <cellStyle name="Input Cell 7 38 2 2" xfId="26584" xr:uid="{00000000-0005-0000-0000-0000C8570000}"/>
    <cellStyle name="Input Cell 7 38 2 3" xfId="26585" xr:uid="{00000000-0005-0000-0000-0000C9570000}"/>
    <cellStyle name="Input Cell 7 38 2 4" xfId="26586" xr:uid="{00000000-0005-0000-0000-0000CA570000}"/>
    <cellStyle name="Input Cell 7 38 3" xfId="26587" xr:uid="{00000000-0005-0000-0000-0000CB570000}"/>
    <cellStyle name="Input Cell 7 38 4" xfId="26588" xr:uid="{00000000-0005-0000-0000-0000CC570000}"/>
    <cellStyle name="Input Cell 7 38 5" xfId="26589" xr:uid="{00000000-0005-0000-0000-0000CD570000}"/>
    <cellStyle name="Input Cell 7 39" xfId="3162" xr:uid="{00000000-0005-0000-0000-0000CE570000}"/>
    <cellStyle name="Input Cell 7 39 2" xfId="26590" xr:uid="{00000000-0005-0000-0000-0000CF570000}"/>
    <cellStyle name="Input Cell 7 39 2 2" xfId="26591" xr:uid="{00000000-0005-0000-0000-0000D0570000}"/>
    <cellStyle name="Input Cell 7 39 2 3" xfId="26592" xr:uid="{00000000-0005-0000-0000-0000D1570000}"/>
    <cellStyle name="Input Cell 7 39 2 4" xfId="26593" xr:uid="{00000000-0005-0000-0000-0000D2570000}"/>
    <cellStyle name="Input Cell 7 39 3" xfId="26594" xr:uid="{00000000-0005-0000-0000-0000D3570000}"/>
    <cellStyle name="Input Cell 7 39 4" xfId="26595" xr:uid="{00000000-0005-0000-0000-0000D4570000}"/>
    <cellStyle name="Input Cell 7 39 5" xfId="26596" xr:uid="{00000000-0005-0000-0000-0000D5570000}"/>
    <cellStyle name="Input Cell 7 4" xfId="3163" xr:uid="{00000000-0005-0000-0000-0000D6570000}"/>
    <cellStyle name="Input Cell 7 4 2" xfId="26597" xr:uid="{00000000-0005-0000-0000-0000D7570000}"/>
    <cellStyle name="Input Cell 7 4 2 2" xfId="26598" xr:uid="{00000000-0005-0000-0000-0000D8570000}"/>
    <cellStyle name="Input Cell 7 4 2 3" xfId="26599" xr:uid="{00000000-0005-0000-0000-0000D9570000}"/>
    <cellStyle name="Input Cell 7 4 2 4" xfId="26600" xr:uid="{00000000-0005-0000-0000-0000DA570000}"/>
    <cellStyle name="Input Cell 7 4 3" xfId="26601" xr:uid="{00000000-0005-0000-0000-0000DB570000}"/>
    <cellStyle name="Input Cell 7 4 4" xfId="26602" xr:uid="{00000000-0005-0000-0000-0000DC570000}"/>
    <cellStyle name="Input Cell 7 4 5" xfId="26603" xr:uid="{00000000-0005-0000-0000-0000DD570000}"/>
    <cellStyle name="Input Cell 7 40" xfId="3164" xr:uid="{00000000-0005-0000-0000-0000DE570000}"/>
    <cellStyle name="Input Cell 7 40 2" xfId="26604" xr:uid="{00000000-0005-0000-0000-0000DF570000}"/>
    <cellStyle name="Input Cell 7 40 2 2" xfId="26605" xr:uid="{00000000-0005-0000-0000-0000E0570000}"/>
    <cellStyle name="Input Cell 7 40 2 3" xfId="26606" xr:uid="{00000000-0005-0000-0000-0000E1570000}"/>
    <cellStyle name="Input Cell 7 40 2 4" xfId="26607" xr:uid="{00000000-0005-0000-0000-0000E2570000}"/>
    <cellStyle name="Input Cell 7 40 3" xfId="26608" xr:uid="{00000000-0005-0000-0000-0000E3570000}"/>
    <cellStyle name="Input Cell 7 40 4" xfId="26609" xr:uid="{00000000-0005-0000-0000-0000E4570000}"/>
    <cellStyle name="Input Cell 7 40 5" xfId="26610" xr:uid="{00000000-0005-0000-0000-0000E5570000}"/>
    <cellStyle name="Input Cell 7 41" xfId="3165" xr:uid="{00000000-0005-0000-0000-0000E6570000}"/>
    <cellStyle name="Input Cell 7 41 2" xfId="26611" xr:uid="{00000000-0005-0000-0000-0000E7570000}"/>
    <cellStyle name="Input Cell 7 41 2 2" xfId="26612" xr:uid="{00000000-0005-0000-0000-0000E8570000}"/>
    <cellStyle name="Input Cell 7 41 2 3" xfId="26613" xr:uid="{00000000-0005-0000-0000-0000E9570000}"/>
    <cellStyle name="Input Cell 7 41 2 4" xfId="26614" xr:uid="{00000000-0005-0000-0000-0000EA570000}"/>
    <cellStyle name="Input Cell 7 41 3" xfId="26615" xr:uid="{00000000-0005-0000-0000-0000EB570000}"/>
    <cellStyle name="Input Cell 7 41 4" xfId="26616" xr:uid="{00000000-0005-0000-0000-0000EC570000}"/>
    <cellStyle name="Input Cell 7 41 5" xfId="26617" xr:uid="{00000000-0005-0000-0000-0000ED570000}"/>
    <cellStyle name="Input Cell 7 42" xfId="3166" xr:uid="{00000000-0005-0000-0000-0000EE570000}"/>
    <cellStyle name="Input Cell 7 42 2" xfId="26618" xr:uid="{00000000-0005-0000-0000-0000EF570000}"/>
    <cellStyle name="Input Cell 7 42 2 2" xfId="26619" xr:uid="{00000000-0005-0000-0000-0000F0570000}"/>
    <cellStyle name="Input Cell 7 42 2 3" xfId="26620" xr:uid="{00000000-0005-0000-0000-0000F1570000}"/>
    <cellStyle name="Input Cell 7 42 2 4" xfId="26621" xr:uid="{00000000-0005-0000-0000-0000F2570000}"/>
    <cellStyle name="Input Cell 7 42 3" xfId="26622" xr:uid="{00000000-0005-0000-0000-0000F3570000}"/>
    <cellStyle name="Input Cell 7 42 4" xfId="26623" xr:uid="{00000000-0005-0000-0000-0000F4570000}"/>
    <cellStyle name="Input Cell 7 42 5" xfId="26624" xr:uid="{00000000-0005-0000-0000-0000F5570000}"/>
    <cellStyle name="Input Cell 7 43" xfId="3167" xr:uid="{00000000-0005-0000-0000-0000F6570000}"/>
    <cellStyle name="Input Cell 7 43 2" xfId="26625" xr:uid="{00000000-0005-0000-0000-0000F7570000}"/>
    <cellStyle name="Input Cell 7 43 2 2" xfId="26626" xr:uid="{00000000-0005-0000-0000-0000F8570000}"/>
    <cellStyle name="Input Cell 7 43 2 3" xfId="26627" xr:uid="{00000000-0005-0000-0000-0000F9570000}"/>
    <cellStyle name="Input Cell 7 43 2 4" xfId="26628" xr:uid="{00000000-0005-0000-0000-0000FA570000}"/>
    <cellStyle name="Input Cell 7 43 3" xfId="26629" xr:uid="{00000000-0005-0000-0000-0000FB570000}"/>
    <cellStyle name="Input Cell 7 43 4" xfId="26630" xr:uid="{00000000-0005-0000-0000-0000FC570000}"/>
    <cellStyle name="Input Cell 7 43 5" xfId="26631" xr:uid="{00000000-0005-0000-0000-0000FD570000}"/>
    <cellStyle name="Input Cell 7 44" xfId="3168" xr:uid="{00000000-0005-0000-0000-0000FE570000}"/>
    <cellStyle name="Input Cell 7 44 2" xfId="26632" xr:uid="{00000000-0005-0000-0000-0000FF570000}"/>
    <cellStyle name="Input Cell 7 44 2 2" xfId="26633" xr:uid="{00000000-0005-0000-0000-000000580000}"/>
    <cellStyle name="Input Cell 7 44 2 3" xfId="26634" xr:uid="{00000000-0005-0000-0000-000001580000}"/>
    <cellStyle name="Input Cell 7 44 2 4" xfId="26635" xr:uid="{00000000-0005-0000-0000-000002580000}"/>
    <cellStyle name="Input Cell 7 44 3" xfId="26636" xr:uid="{00000000-0005-0000-0000-000003580000}"/>
    <cellStyle name="Input Cell 7 44 4" xfId="26637" xr:uid="{00000000-0005-0000-0000-000004580000}"/>
    <cellStyle name="Input Cell 7 44 5" xfId="26638" xr:uid="{00000000-0005-0000-0000-000005580000}"/>
    <cellStyle name="Input Cell 7 45" xfId="3169" xr:uid="{00000000-0005-0000-0000-000006580000}"/>
    <cellStyle name="Input Cell 7 45 2" xfId="26639" xr:uid="{00000000-0005-0000-0000-000007580000}"/>
    <cellStyle name="Input Cell 7 45 2 2" xfId="26640" xr:uid="{00000000-0005-0000-0000-000008580000}"/>
    <cellStyle name="Input Cell 7 45 2 3" xfId="26641" xr:uid="{00000000-0005-0000-0000-000009580000}"/>
    <cellStyle name="Input Cell 7 45 2 4" xfId="26642" xr:uid="{00000000-0005-0000-0000-00000A580000}"/>
    <cellStyle name="Input Cell 7 45 3" xfId="26643" xr:uid="{00000000-0005-0000-0000-00000B580000}"/>
    <cellStyle name="Input Cell 7 45 4" xfId="26644" xr:uid="{00000000-0005-0000-0000-00000C580000}"/>
    <cellStyle name="Input Cell 7 45 5" xfId="26645" xr:uid="{00000000-0005-0000-0000-00000D580000}"/>
    <cellStyle name="Input Cell 7 46" xfId="26646" xr:uid="{00000000-0005-0000-0000-00000E580000}"/>
    <cellStyle name="Input Cell 7 46 2" xfId="26647" xr:uid="{00000000-0005-0000-0000-00000F580000}"/>
    <cellStyle name="Input Cell 7 46 3" xfId="26648" xr:uid="{00000000-0005-0000-0000-000010580000}"/>
    <cellStyle name="Input Cell 7 46 4" xfId="26649" xr:uid="{00000000-0005-0000-0000-000011580000}"/>
    <cellStyle name="Input Cell 7 47" xfId="26650" xr:uid="{00000000-0005-0000-0000-000012580000}"/>
    <cellStyle name="Input Cell 7 48" xfId="26651" xr:uid="{00000000-0005-0000-0000-000013580000}"/>
    <cellStyle name="Input Cell 7 5" xfId="3170" xr:uid="{00000000-0005-0000-0000-000014580000}"/>
    <cellStyle name="Input Cell 7 5 2" xfId="26652" xr:uid="{00000000-0005-0000-0000-000015580000}"/>
    <cellStyle name="Input Cell 7 5 2 2" xfId="26653" xr:uid="{00000000-0005-0000-0000-000016580000}"/>
    <cellStyle name="Input Cell 7 5 2 3" xfId="26654" xr:uid="{00000000-0005-0000-0000-000017580000}"/>
    <cellStyle name="Input Cell 7 5 2 4" xfId="26655" xr:uid="{00000000-0005-0000-0000-000018580000}"/>
    <cellStyle name="Input Cell 7 5 3" xfId="26656" xr:uid="{00000000-0005-0000-0000-000019580000}"/>
    <cellStyle name="Input Cell 7 5 4" xfId="26657" xr:uid="{00000000-0005-0000-0000-00001A580000}"/>
    <cellStyle name="Input Cell 7 5 5" xfId="26658" xr:uid="{00000000-0005-0000-0000-00001B580000}"/>
    <cellStyle name="Input Cell 7 6" xfId="3171" xr:uid="{00000000-0005-0000-0000-00001C580000}"/>
    <cellStyle name="Input Cell 7 6 2" xfId="26659" xr:uid="{00000000-0005-0000-0000-00001D580000}"/>
    <cellStyle name="Input Cell 7 6 2 2" xfId="26660" xr:uid="{00000000-0005-0000-0000-00001E580000}"/>
    <cellStyle name="Input Cell 7 6 2 3" xfId="26661" xr:uid="{00000000-0005-0000-0000-00001F580000}"/>
    <cellStyle name="Input Cell 7 6 2 4" xfId="26662" xr:uid="{00000000-0005-0000-0000-000020580000}"/>
    <cellStyle name="Input Cell 7 6 3" xfId="26663" xr:uid="{00000000-0005-0000-0000-000021580000}"/>
    <cellStyle name="Input Cell 7 6 4" xfId="26664" xr:uid="{00000000-0005-0000-0000-000022580000}"/>
    <cellStyle name="Input Cell 7 6 5" xfId="26665" xr:uid="{00000000-0005-0000-0000-000023580000}"/>
    <cellStyle name="Input Cell 7 7" xfId="3172" xr:uid="{00000000-0005-0000-0000-000024580000}"/>
    <cellStyle name="Input Cell 7 7 2" xfId="26666" xr:uid="{00000000-0005-0000-0000-000025580000}"/>
    <cellStyle name="Input Cell 7 7 2 2" xfId="26667" xr:uid="{00000000-0005-0000-0000-000026580000}"/>
    <cellStyle name="Input Cell 7 7 2 3" xfId="26668" xr:uid="{00000000-0005-0000-0000-000027580000}"/>
    <cellStyle name="Input Cell 7 7 2 4" xfId="26669" xr:uid="{00000000-0005-0000-0000-000028580000}"/>
    <cellStyle name="Input Cell 7 7 3" xfId="26670" xr:uid="{00000000-0005-0000-0000-000029580000}"/>
    <cellStyle name="Input Cell 7 7 4" xfId="26671" xr:uid="{00000000-0005-0000-0000-00002A580000}"/>
    <cellStyle name="Input Cell 7 7 5" xfId="26672" xr:uid="{00000000-0005-0000-0000-00002B580000}"/>
    <cellStyle name="Input Cell 7 8" xfId="3173" xr:uid="{00000000-0005-0000-0000-00002C580000}"/>
    <cellStyle name="Input Cell 7 8 2" xfId="26673" xr:uid="{00000000-0005-0000-0000-00002D580000}"/>
    <cellStyle name="Input Cell 7 8 2 2" xfId="26674" xr:uid="{00000000-0005-0000-0000-00002E580000}"/>
    <cellStyle name="Input Cell 7 8 2 3" xfId="26675" xr:uid="{00000000-0005-0000-0000-00002F580000}"/>
    <cellStyle name="Input Cell 7 8 2 4" xfId="26676" xr:uid="{00000000-0005-0000-0000-000030580000}"/>
    <cellStyle name="Input Cell 7 8 3" xfId="26677" xr:uid="{00000000-0005-0000-0000-000031580000}"/>
    <cellStyle name="Input Cell 7 8 4" xfId="26678" xr:uid="{00000000-0005-0000-0000-000032580000}"/>
    <cellStyle name="Input Cell 7 8 5" xfId="26679" xr:uid="{00000000-0005-0000-0000-000033580000}"/>
    <cellStyle name="Input Cell 7 9" xfId="3174" xr:uid="{00000000-0005-0000-0000-000034580000}"/>
    <cellStyle name="Input Cell 7 9 2" xfId="26680" xr:uid="{00000000-0005-0000-0000-000035580000}"/>
    <cellStyle name="Input Cell 7 9 2 2" xfId="26681" xr:uid="{00000000-0005-0000-0000-000036580000}"/>
    <cellStyle name="Input Cell 7 9 2 3" xfId="26682" xr:uid="{00000000-0005-0000-0000-000037580000}"/>
    <cellStyle name="Input Cell 7 9 2 4" xfId="26683" xr:uid="{00000000-0005-0000-0000-000038580000}"/>
    <cellStyle name="Input Cell 7 9 3" xfId="26684" xr:uid="{00000000-0005-0000-0000-000039580000}"/>
    <cellStyle name="Input Cell 7 9 4" xfId="26685" xr:uid="{00000000-0005-0000-0000-00003A580000}"/>
    <cellStyle name="Input Cell 7 9 5" xfId="26686" xr:uid="{00000000-0005-0000-0000-00003B580000}"/>
    <cellStyle name="Input Cell 8" xfId="3175" xr:uid="{00000000-0005-0000-0000-00003C580000}"/>
    <cellStyle name="Input Cell 8 10" xfId="3176" xr:uid="{00000000-0005-0000-0000-00003D580000}"/>
    <cellStyle name="Input Cell 8 10 2" xfId="26687" xr:uid="{00000000-0005-0000-0000-00003E580000}"/>
    <cellStyle name="Input Cell 8 10 2 2" xfId="26688" xr:uid="{00000000-0005-0000-0000-00003F580000}"/>
    <cellStyle name="Input Cell 8 10 2 3" xfId="26689" xr:uid="{00000000-0005-0000-0000-000040580000}"/>
    <cellStyle name="Input Cell 8 10 2 4" xfId="26690" xr:uid="{00000000-0005-0000-0000-000041580000}"/>
    <cellStyle name="Input Cell 8 10 3" xfId="26691" xr:uid="{00000000-0005-0000-0000-000042580000}"/>
    <cellStyle name="Input Cell 8 10 4" xfId="26692" xr:uid="{00000000-0005-0000-0000-000043580000}"/>
    <cellStyle name="Input Cell 8 10 5" xfId="26693" xr:uid="{00000000-0005-0000-0000-000044580000}"/>
    <cellStyle name="Input Cell 8 11" xfId="3177" xr:uid="{00000000-0005-0000-0000-000045580000}"/>
    <cellStyle name="Input Cell 8 11 2" xfId="26694" xr:uid="{00000000-0005-0000-0000-000046580000}"/>
    <cellStyle name="Input Cell 8 11 2 2" xfId="26695" xr:uid="{00000000-0005-0000-0000-000047580000}"/>
    <cellStyle name="Input Cell 8 11 2 3" xfId="26696" xr:uid="{00000000-0005-0000-0000-000048580000}"/>
    <cellStyle name="Input Cell 8 11 2 4" xfId="26697" xr:uid="{00000000-0005-0000-0000-000049580000}"/>
    <cellStyle name="Input Cell 8 11 3" xfId="26698" xr:uid="{00000000-0005-0000-0000-00004A580000}"/>
    <cellStyle name="Input Cell 8 11 4" xfId="26699" xr:uid="{00000000-0005-0000-0000-00004B580000}"/>
    <cellStyle name="Input Cell 8 11 5" xfId="26700" xr:uid="{00000000-0005-0000-0000-00004C580000}"/>
    <cellStyle name="Input Cell 8 12" xfId="3178" xr:uid="{00000000-0005-0000-0000-00004D580000}"/>
    <cellStyle name="Input Cell 8 12 2" xfId="26701" xr:uid="{00000000-0005-0000-0000-00004E580000}"/>
    <cellStyle name="Input Cell 8 12 2 2" xfId="26702" xr:uid="{00000000-0005-0000-0000-00004F580000}"/>
    <cellStyle name="Input Cell 8 12 2 3" xfId="26703" xr:uid="{00000000-0005-0000-0000-000050580000}"/>
    <cellStyle name="Input Cell 8 12 2 4" xfId="26704" xr:uid="{00000000-0005-0000-0000-000051580000}"/>
    <cellStyle name="Input Cell 8 12 3" xfId="26705" xr:uid="{00000000-0005-0000-0000-000052580000}"/>
    <cellStyle name="Input Cell 8 12 4" xfId="26706" xr:uid="{00000000-0005-0000-0000-000053580000}"/>
    <cellStyle name="Input Cell 8 12 5" xfId="26707" xr:uid="{00000000-0005-0000-0000-000054580000}"/>
    <cellStyle name="Input Cell 8 13" xfId="3179" xr:uid="{00000000-0005-0000-0000-000055580000}"/>
    <cellStyle name="Input Cell 8 13 2" xfId="26708" xr:uid="{00000000-0005-0000-0000-000056580000}"/>
    <cellStyle name="Input Cell 8 13 2 2" xfId="26709" xr:uid="{00000000-0005-0000-0000-000057580000}"/>
    <cellStyle name="Input Cell 8 13 2 3" xfId="26710" xr:uid="{00000000-0005-0000-0000-000058580000}"/>
    <cellStyle name="Input Cell 8 13 2 4" xfId="26711" xr:uid="{00000000-0005-0000-0000-000059580000}"/>
    <cellStyle name="Input Cell 8 13 3" xfId="26712" xr:uid="{00000000-0005-0000-0000-00005A580000}"/>
    <cellStyle name="Input Cell 8 13 4" xfId="26713" xr:uid="{00000000-0005-0000-0000-00005B580000}"/>
    <cellStyle name="Input Cell 8 13 5" xfId="26714" xr:uid="{00000000-0005-0000-0000-00005C580000}"/>
    <cellStyle name="Input Cell 8 14" xfId="3180" xr:uid="{00000000-0005-0000-0000-00005D580000}"/>
    <cellStyle name="Input Cell 8 14 2" xfId="26715" xr:uid="{00000000-0005-0000-0000-00005E580000}"/>
    <cellStyle name="Input Cell 8 14 2 2" xfId="26716" xr:uid="{00000000-0005-0000-0000-00005F580000}"/>
    <cellStyle name="Input Cell 8 14 2 3" xfId="26717" xr:uid="{00000000-0005-0000-0000-000060580000}"/>
    <cellStyle name="Input Cell 8 14 2 4" xfId="26718" xr:uid="{00000000-0005-0000-0000-000061580000}"/>
    <cellStyle name="Input Cell 8 14 3" xfId="26719" xr:uid="{00000000-0005-0000-0000-000062580000}"/>
    <cellStyle name="Input Cell 8 14 4" xfId="26720" xr:uid="{00000000-0005-0000-0000-000063580000}"/>
    <cellStyle name="Input Cell 8 14 5" xfId="26721" xr:uid="{00000000-0005-0000-0000-000064580000}"/>
    <cellStyle name="Input Cell 8 15" xfId="3181" xr:uid="{00000000-0005-0000-0000-000065580000}"/>
    <cellStyle name="Input Cell 8 15 2" xfId="26722" xr:uid="{00000000-0005-0000-0000-000066580000}"/>
    <cellStyle name="Input Cell 8 15 2 2" xfId="26723" xr:uid="{00000000-0005-0000-0000-000067580000}"/>
    <cellStyle name="Input Cell 8 15 2 3" xfId="26724" xr:uid="{00000000-0005-0000-0000-000068580000}"/>
    <cellStyle name="Input Cell 8 15 2 4" xfId="26725" xr:uid="{00000000-0005-0000-0000-000069580000}"/>
    <cellStyle name="Input Cell 8 15 3" xfId="26726" xr:uid="{00000000-0005-0000-0000-00006A580000}"/>
    <cellStyle name="Input Cell 8 15 4" xfId="26727" xr:uid="{00000000-0005-0000-0000-00006B580000}"/>
    <cellStyle name="Input Cell 8 15 5" xfId="26728" xr:uid="{00000000-0005-0000-0000-00006C580000}"/>
    <cellStyle name="Input Cell 8 16" xfId="3182" xr:uid="{00000000-0005-0000-0000-00006D580000}"/>
    <cellStyle name="Input Cell 8 16 2" xfId="26729" xr:uid="{00000000-0005-0000-0000-00006E580000}"/>
    <cellStyle name="Input Cell 8 16 2 2" xfId="26730" xr:uid="{00000000-0005-0000-0000-00006F580000}"/>
    <cellStyle name="Input Cell 8 16 2 3" xfId="26731" xr:uid="{00000000-0005-0000-0000-000070580000}"/>
    <cellStyle name="Input Cell 8 16 2 4" xfId="26732" xr:uid="{00000000-0005-0000-0000-000071580000}"/>
    <cellStyle name="Input Cell 8 16 3" xfId="26733" xr:uid="{00000000-0005-0000-0000-000072580000}"/>
    <cellStyle name="Input Cell 8 16 4" xfId="26734" xr:uid="{00000000-0005-0000-0000-000073580000}"/>
    <cellStyle name="Input Cell 8 16 5" xfId="26735" xr:uid="{00000000-0005-0000-0000-000074580000}"/>
    <cellStyle name="Input Cell 8 17" xfId="3183" xr:uid="{00000000-0005-0000-0000-000075580000}"/>
    <cellStyle name="Input Cell 8 17 2" xfId="26736" xr:uid="{00000000-0005-0000-0000-000076580000}"/>
    <cellStyle name="Input Cell 8 17 2 2" xfId="26737" xr:uid="{00000000-0005-0000-0000-000077580000}"/>
    <cellStyle name="Input Cell 8 17 2 3" xfId="26738" xr:uid="{00000000-0005-0000-0000-000078580000}"/>
    <cellStyle name="Input Cell 8 17 2 4" xfId="26739" xr:uid="{00000000-0005-0000-0000-000079580000}"/>
    <cellStyle name="Input Cell 8 17 3" xfId="26740" xr:uid="{00000000-0005-0000-0000-00007A580000}"/>
    <cellStyle name="Input Cell 8 17 4" xfId="26741" xr:uid="{00000000-0005-0000-0000-00007B580000}"/>
    <cellStyle name="Input Cell 8 17 5" xfId="26742" xr:uid="{00000000-0005-0000-0000-00007C580000}"/>
    <cellStyle name="Input Cell 8 18" xfId="3184" xr:uid="{00000000-0005-0000-0000-00007D580000}"/>
    <cellStyle name="Input Cell 8 18 2" xfId="26743" xr:uid="{00000000-0005-0000-0000-00007E580000}"/>
    <cellStyle name="Input Cell 8 18 2 2" xfId="26744" xr:uid="{00000000-0005-0000-0000-00007F580000}"/>
    <cellStyle name="Input Cell 8 18 2 3" xfId="26745" xr:uid="{00000000-0005-0000-0000-000080580000}"/>
    <cellStyle name="Input Cell 8 18 2 4" xfId="26746" xr:uid="{00000000-0005-0000-0000-000081580000}"/>
    <cellStyle name="Input Cell 8 18 3" xfId="26747" xr:uid="{00000000-0005-0000-0000-000082580000}"/>
    <cellStyle name="Input Cell 8 18 4" xfId="26748" xr:uid="{00000000-0005-0000-0000-000083580000}"/>
    <cellStyle name="Input Cell 8 18 5" xfId="26749" xr:uid="{00000000-0005-0000-0000-000084580000}"/>
    <cellStyle name="Input Cell 8 19" xfId="3185" xr:uid="{00000000-0005-0000-0000-000085580000}"/>
    <cellStyle name="Input Cell 8 19 2" xfId="26750" xr:uid="{00000000-0005-0000-0000-000086580000}"/>
    <cellStyle name="Input Cell 8 19 2 2" xfId="26751" xr:uid="{00000000-0005-0000-0000-000087580000}"/>
    <cellStyle name="Input Cell 8 19 2 3" xfId="26752" xr:uid="{00000000-0005-0000-0000-000088580000}"/>
    <cellStyle name="Input Cell 8 19 2 4" xfId="26753" xr:uid="{00000000-0005-0000-0000-000089580000}"/>
    <cellStyle name="Input Cell 8 19 3" xfId="26754" xr:uid="{00000000-0005-0000-0000-00008A580000}"/>
    <cellStyle name="Input Cell 8 19 4" xfId="26755" xr:uid="{00000000-0005-0000-0000-00008B580000}"/>
    <cellStyle name="Input Cell 8 19 5" xfId="26756" xr:uid="{00000000-0005-0000-0000-00008C580000}"/>
    <cellStyle name="Input Cell 8 2" xfId="3186" xr:uid="{00000000-0005-0000-0000-00008D580000}"/>
    <cellStyle name="Input Cell 8 2 2" xfId="26757" xr:uid="{00000000-0005-0000-0000-00008E580000}"/>
    <cellStyle name="Input Cell 8 2 2 2" xfId="26758" xr:uid="{00000000-0005-0000-0000-00008F580000}"/>
    <cellStyle name="Input Cell 8 2 2 3" xfId="26759" xr:uid="{00000000-0005-0000-0000-000090580000}"/>
    <cellStyle name="Input Cell 8 2 2 4" xfId="26760" xr:uid="{00000000-0005-0000-0000-000091580000}"/>
    <cellStyle name="Input Cell 8 2 3" xfId="26761" xr:uid="{00000000-0005-0000-0000-000092580000}"/>
    <cellStyle name="Input Cell 8 2 4" xfId="26762" xr:uid="{00000000-0005-0000-0000-000093580000}"/>
    <cellStyle name="Input Cell 8 2 5" xfId="26763" xr:uid="{00000000-0005-0000-0000-000094580000}"/>
    <cellStyle name="Input Cell 8 20" xfId="3187" xr:uid="{00000000-0005-0000-0000-000095580000}"/>
    <cellStyle name="Input Cell 8 20 2" xfId="26764" xr:uid="{00000000-0005-0000-0000-000096580000}"/>
    <cellStyle name="Input Cell 8 20 2 2" xfId="26765" xr:uid="{00000000-0005-0000-0000-000097580000}"/>
    <cellStyle name="Input Cell 8 20 2 3" xfId="26766" xr:uid="{00000000-0005-0000-0000-000098580000}"/>
    <cellStyle name="Input Cell 8 20 2 4" xfId="26767" xr:uid="{00000000-0005-0000-0000-000099580000}"/>
    <cellStyle name="Input Cell 8 20 3" xfId="26768" xr:uid="{00000000-0005-0000-0000-00009A580000}"/>
    <cellStyle name="Input Cell 8 20 4" xfId="26769" xr:uid="{00000000-0005-0000-0000-00009B580000}"/>
    <cellStyle name="Input Cell 8 20 5" xfId="26770" xr:uid="{00000000-0005-0000-0000-00009C580000}"/>
    <cellStyle name="Input Cell 8 21" xfId="3188" xr:uid="{00000000-0005-0000-0000-00009D580000}"/>
    <cellStyle name="Input Cell 8 21 2" xfId="26771" xr:uid="{00000000-0005-0000-0000-00009E580000}"/>
    <cellStyle name="Input Cell 8 21 2 2" xfId="26772" xr:uid="{00000000-0005-0000-0000-00009F580000}"/>
    <cellStyle name="Input Cell 8 21 2 3" xfId="26773" xr:uid="{00000000-0005-0000-0000-0000A0580000}"/>
    <cellStyle name="Input Cell 8 21 2 4" xfId="26774" xr:uid="{00000000-0005-0000-0000-0000A1580000}"/>
    <cellStyle name="Input Cell 8 21 3" xfId="26775" xr:uid="{00000000-0005-0000-0000-0000A2580000}"/>
    <cellStyle name="Input Cell 8 21 4" xfId="26776" xr:uid="{00000000-0005-0000-0000-0000A3580000}"/>
    <cellStyle name="Input Cell 8 21 5" xfId="26777" xr:uid="{00000000-0005-0000-0000-0000A4580000}"/>
    <cellStyle name="Input Cell 8 22" xfId="3189" xr:uid="{00000000-0005-0000-0000-0000A5580000}"/>
    <cellStyle name="Input Cell 8 22 2" xfId="26778" xr:uid="{00000000-0005-0000-0000-0000A6580000}"/>
    <cellStyle name="Input Cell 8 22 2 2" xfId="26779" xr:uid="{00000000-0005-0000-0000-0000A7580000}"/>
    <cellStyle name="Input Cell 8 22 2 3" xfId="26780" xr:uid="{00000000-0005-0000-0000-0000A8580000}"/>
    <cellStyle name="Input Cell 8 22 2 4" xfId="26781" xr:uid="{00000000-0005-0000-0000-0000A9580000}"/>
    <cellStyle name="Input Cell 8 22 3" xfId="26782" xr:uid="{00000000-0005-0000-0000-0000AA580000}"/>
    <cellStyle name="Input Cell 8 22 4" xfId="26783" xr:uid="{00000000-0005-0000-0000-0000AB580000}"/>
    <cellStyle name="Input Cell 8 22 5" xfId="26784" xr:uid="{00000000-0005-0000-0000-0000AC580000}"/>
    <cellStyle name="Input Cell 8 23" xfId="3190" xr:uid="{00000000-0005-0000-0000-0000AD580000}"/>
    <cellStyle name="Input Cell 8 23 2" xfId="26785" xr:uid="{00000000-0005-0000-0000-0000AE580000}"/>
    <cellStyle name="Input Cell 8 23 2 2" xfId="26786" xr:uid="{00000000-0005-0000-0000-0000AF580000}"/>
    <cellStyle name="Input Cell 8 23 2 3" xfId="26787" xr:uid="{00000000-0005-0000-0000-0000B0580000}"/>
    <cellStyle name="Input Cell 8 23 2 4" xfId="26788" xr:uid="{00000000-0005-0000-0000-0000B1580000}"/>
    <cellStyle name="Input Cell 8 23 3" xfId="26789" xr:uid="{00000000-0005-0000-0000-0000B2580000}"/>
    <cellStyle name="Input Cell 8 23 4" xfId="26790" xr:uid="{00000000-0005-0000-0000-0000B3580000}"/>
    <cellStyle name="Input Cell 8 23 5" xfId="26791" xr:uid="{00000000-0005-0000-0000-0000B4580000}"/>
    <cellStyle name="Input Cell 8 24" xfId="3191" xr:uid="{00000000-0005-0000-0000-0000B5580000}"/>
    <cellStyle name="Input Cell 8 24 2" xfId="26792" xr:uid="{00000000-0005-0000-0000-0000B6580000}"/>
    <cellStyle name="Input Cell 8 24 2 2" xfId="26793" xr:uid="{00000000-0005-0000-0000-0000B7580000}"/>
    <cellStyle name="Input Cell 8 24 2 3" xfId="26794" xr:uid="{00000000-0005-0000-0000-0000B8580000}"/>
    <cellStyle name="Input Cell 8 24 2 4" xfId="26795" xr:uid="{00000000-0005-0000-0000-0000B9580000}"/>
    <cellStyle name="Input Cell 8 24 3" xfId="26796" xr:uid="{00000000-0005-0000-0000-0000BA580000}"/>
    <cellStyle name="Input Cell 8 24 4" xfId="26797" xr:uid="{00000000-0005-0000-0000-0000BB580000}"/>
    <cellStyle name="Input Cell 8 24 5" xfId="26798" xr:uid="{00000000-0005-0000-0000-0000BC580000}"/>
    <cellStyle name="Input Cell 8 25" xfId="3192" xr:uid="{00000000-0005-0000-0000-0000BD580000}"/>
    <cellStyle name="Input Cell 8 25 2" xfId="26799" xr:uid="{00000000-0005-0000-0000-0000BE580000}"/>
    <cellStyle name="Input Cell 8 25 2 2" xfId="26800" xr:uid="{00000000-0005-0000-0000-0000BF580000}"/>
    <cellStyle name="Input Cell 8 25 2 3" xfId="26801" xr:uid="{00000000-0005-0000-0000-0000C0580000}"/>
    <cellStyle name="Input Cell 8 25 2 4" xfId="26802" xr:uid="{00000000-0005-0000-0000-0000C1580000}"/>
    <cellStyle name="Input Cell 8 25 3" xfId="26803" xr:uid="{00000000-0005-0000-0000-0000C2580000}"/>
    <cellStyle name="Input Cell 8 25 4" xfId="26804" xr:uid="{00000000-0005-0000-0000-0000C3580000}"/>
    <cellStyle name="Input Cell 8 25 5" xfId="26805" xr:uid="{00000000-0005-0000-0000-0000C4580000}"/>
    <cellStyle name="Input Cell 8 26" xfId="3193" xr:uid="{00000000-0005-0000-0000-0000C5580000}"/>
    <cellStyle name="Input Cell 8 26 2" xfId="26806" xr:uid="{00000000-0005-0000-0000-0000C6580000}"/>
    <cellStyle name="Input Cell 8 26 2 2" xfId="26807" xr:uid="{00000000-0005-0000-0000-0000C7580000}"/>
    <cellStyle name="Input Cell 8 26 2 3" xfId="26808" xr:uid="{00000000-0005-0000-0000-0000C8580000}"/>
    <cellStyle name="Input Cell 8 26 2 4" xfId="26809" xr:uid="{00000000-0005-0000-0000-0000C9580000}"/>
    <cellStyle name="Input Cell 8 26 3" xfId="26810" xr:uid="{00000000-0005-0000-0000-0000CA580000}"/>
    <cellStyle name="Input Cell 8 26 4" xfId="26811" xr:uid="{00000000-0005-0000-0000-0000CB580000}"/>
    <cellStyle name="Input Cell 8 26 5" xfId="26812" xr:uid="{00000000-0005-0000-0000-0000CC580000}"/>
    <cellStyle name="Input Cell 8 27" xfId="3194" xr:uid="{00000000-0005-0000-0000-0000CD580000}"/>
    <cellStyle name="Input Cell 8 27 2" xfId="26813" xr:uid="{00000000-0005-0000-0000-0000CE580000}"/>
    <cellStyle name="Input Cell 8 27 2 2" xfId="26814" xr:uid="{00000000-0005-0000-0000-0000CF580000}"/>
    <cellStyle name="Input Cell 8 27 2 3" xfId="26815" xr:uid="{00000000-0005-0000-0000-0000D0580000}"/>
    <cellStyle name="Input Cell 8 27 2 4" xfId="26816" xr:uid="{00000000-0005-0000-0000-0000D1580000}"/>
    <cellStyle name="Input Cell 8 27 3" xfId="26817" xr:uid="{00000000-0005-0000-0000-0000D2580000}"/>
    <cellStyle name="Input Cell 8 27 4" xfId="26818" xr:uid="{00000000-0005-0000-0000-0000D3580000}"/>
    <cellStyle name="Input Cell 8 27 5" xfId="26819" xr:uid="{00000000-0005-0000-0000-0000D4580000}"/>
    <cellStyle name="Input Cell 8 28" xfId="3195" xr:uid="{00000000-0005-0000-0000-0000D5580000}"/>
    <cellStyle name="Input Cell 8 28 2" xfId="26820" xr:uid="{00000000-0005-0000-0000-0000D6580000}"/>
    <cellStyle name="Input Cell 8 28 2 2" xfId="26821" xr:uid="{00000000-0005-0000-0000-0000D7580000}"/>
    <cellStyle name="Input Cell 8 28 2 3" xfId="26822" xr:uid="{00000000-0005-0000-0000-0000D8580000}"/>
    <cellStyle name="Input Cell 8 28 2 4" xfId="26823" xr:uid="{00000000-0005-0000-0000-0000D9580000}"/>
    <cellStyle name="Input Cell 8 28 3" xfId="26824" xr:uid="{00000000-0005-0000-0000-0000DA580000}"/>
    <cellStyle name="Input Cell 8 28 4" xfId="26825" xr:uid="{00000000-0005-0000-0000-0000DB580000}"/>
    <cellStyle name="Input Cell 8 28 5" xfId="26826" xr:uid="{00000000-0005-0000-0000-0000DC580000}"/>
    <cellStyle name="Input Cell 8 29" xfId="3196" xr:uid="{00000000-0005-0000-0000-0000DD580000}"/>
    <cellStyle name="Input Cell 8 29 2" xfId="26827" xr:uid="{00000000-0005-0000-0000-0000DE580000}"/>
    <cellStyle name="Input Cell 8 29 2 2" xfId="26828" xr:uid="{00000000-0005-0000-0000-0000DF580000}"/>
    <cellStyle name="Input Cell 8 29 2 3" xfId="26829" xr:uid="{00000000-0005-0000-0000-0000E0580000}"/>
    <cellStyle name="Input Cell 8 29 2 4" xfId="26830" xr:uid="{00000000-0005-0000-0000-0000E1580000}"/>
    <cellStyle name="Input Cell 8 29 3" xfId="26831" xr:uid="{00000000-0005-0000-0000-0000E2580000}"/>
    <cellStyle name="Input Cell 8 29 4" xfId="26832" xr:uid="{00000000-0005-0000-0000-0000E3580000}"/>
    <cellStyle name="Input Cell 8 29 5" xfId="26833" xr:uid="{00000000-0005-0000-0000-0000E4580000}"/>
    <cellStyle name="Input Cell 8 3" xfId="3197" xr:uid="{00000000-0005-0000-0000-0000E5580000}"/>
    <cellStyle name="Input Cell 8 3 2" xfId="26834" xr:uid="{00000000-0005-0000-0000-0000E6580000}"/>
    <cellStyle name="Input Cell 8 3 2 2" xfId="26835" xr:uid="{00000000-0005-0000-0000-0000E7580000}"/>
    <cellStyle name="Input Cell 8 3 2 3" xfId="26836" xr:uid="{00000000-0005-0000-0000-0000E8580000}"/>
    <cellStyle name="Input Cell 8 3 2 4" xfId="26837" xr:uid="{00000000-0005-0000-0000-0000E9580000}"/>
    <cellStyle name="Input Cell 8 3 3" xfId="26838" xr:uid="{00000000-0005-0000-0000-0000EA580000}"/>
    <cellStyle name="Input Cell 8 3 4" xfId="26839" xr:uid="{00000000-0005-0000-0000-0000EB580000}"/>
    <cellStyle name="Input Cell 8 3 5" xfId="26840" xr:uid="{00000000-0005-0000-0000-0000EC580000}"/>
    <cellStyle name="Input Cell 8 30" xfId="3198" xr:uid="{00000000-0005-0000-0000-0000ED580000}"/>
    <cellStyle name="Input Cell 8 30 2" xfId="26841" xr:uid="{00000000-0005-0000-0000-0000EE580000}"/>
    <cellStyle name="Input Cell 8 30 2 2" xfId="26842" xr:uid="{00000000-0005-0000-0000-0000EF580000}"/>
    <cellStyle name="Input Cell 8 30 2 3" xfId="26843" xr:uid="{00000000-0005-0000-0000-0000F0580000}"/>
    <cellStyle name="Input Cell 8 30 2 4" xfId="26844" xr:uid="{00000000-0005-0000-0000-0000F1580000}"/>
    <cellStyle name="Input Cell 8 30 3" xfId="26845" xr:uid="{00000000-0005-0000-0000-0000F2580000}"/>
    <cellStyle name="Input Cell 8 30 4" xfId="26846" xr:uid="{00000000-0005-0000-0000-0000F3580000}"/>
    <cellStyle name="Input Cell 8 30 5" xfId="26847" xr:uid="{00000000-0005-0000-0000-0000F4580000}"/>
    <cellStyle name="Input Cell 8 31" xfId="3199" xr:uid="{00000000-0005-0000-0000-0000F5580000}"/>
    <cellStyle name="Input Cell 8 31 2" xfId="26848" xr:uid="{00000000-0005-0000-0000-0000F6580000}"/>
    <cellStyle name="Input Cell 8 31 2 2" xfId="26849" xr:uid="{00000000-0005-0000-0000-0000F7580000}"/>
    <cellStyle name="Input Cell 8 31 2 3" xfId="26850" xr:uid="{00000000-0005-0000-0000-0000F8580000}"/>
    <cellStyle name="Input Cell 8 31 2 4" xfId="26851" xr:uid="{00000000-0005-0000-0000-0000F9580000}"/>
    <cellStyle name="Input Cell 8 31 3" xfId="26852" xr:uid="{00000000-0005-0000-0000-0000FA580000}"/>
    <cellStyle name="Input Cell 8 31 4" xfId="26853" xr:uid="{00000000-0005-0000-0000-0000FB580000}"/>
    <cellStyle name="Input Cell 8 31 5" xfId="26854" xr:uid="{00000000-0005-0000-0000-0000FC580000}"/>
    <cellStyle name="Input Cell 8 32" xfId="3200" xr:uid="{00000000-0005-0000-0000-0000FD580000}"/>
    <cellStyle name="Input Cell 8 32 2" xfId="26855" xr:uid="{00000000-0005-0000-0000-0000FE580000}"/>
    <cellStyle name="Input Cell 8 32 2 2" xfId="26856" xr:uid="{00000000-0005-0000-0000-0000FF580000}"/>
    <cellStyle name="Input Cell 8 32 2 3" xfId="26857" xr:uid="{00000000-0005-0000-0000-000000590000}"/>
    <cellStyle name="Input Cell 8 32 2 4" xfId="26858" xr:uid="{00000000-0005-0000-0000-000001590000}"/>
    <cellStyle name="Input Cell 8 32 3" xfId="26859" xr:uid="{00000000-0005-0000-0000-000002590000}"/>
    <cellStyle name="Input Cell 8 32 4" xfId="26860" xr:uid="{00000000-0005-0000-0000-000003590000}"/>
    <cellStyle name="Input Cell 8 32 5" xfId="26861" xr:uid="{00000000-0005-0000-0000-000004590000}"/>
    <cellStyle name="Input Cell 8 33" xfId="3201" xr:uid="{00000000-0005-0000-0000-000005590000}"/>
    <cellStyle name="Input Cell 8 33 2" xfId="26862" xr:uid="{00000000-0005-0000-0000-000006590000}"/>
    <cellStyle name="Input Cell 8 33 2 2" xfId="26863" xr:uid="{00000000-0005-0000-0000-000007590000}"/>
    <cellStyle name="Input Cell 8 33 2 3" xfId="26864" xr:uid="{00000000-0005-0000-0000-000008590000}"/>
    <cellStyle name="Input Cell 8 33 2 4" xfId="26865" xr:uid="{00000000-0005-0000-0000-000009590000}"/>
    <cellStyle name="Input Cell 8 33 3" xfId="26866" xr:uid="{00000000-0005-0000-0000-00000A590000}"/>
    <cellStyle name="Input Cell 8 33 4" xfId="26867" xr:uid="{00000000-0005-0000-0000-00000B590000}"/>
    <cellStyle name="Input Cell 8 33 5" xfId="26868" xr:uid="{00000000-0005-0000-0000-00000C590000}"/>
    <cellStyle name="Input Cell 8 34" xfId="3202" xr:uid="{00000000-0005-0000-0000-00000D590000}"/>
    <cellStyle name="Input Cell 8 34 2" xfId="26869" xr:uid="{00000000-0005-0000-0000-00000E590000}"/>
    <cellStyle name="Input Cell 8 34 2 2" xfId="26870" xr:uid="{00000000-0005-0000-0000-00000F590000}"/>
    <cellStyle name="Input Cell 8 34 2 3" xfId="26871" xr:uid="{00000000-0005-0000-0000-000010590000}"/>
    <cellStyle name="Input Cell 8 34 2 4" xfId="26872" xr:uid="{00000000-0005-0000-0000-000011590000}"/>
    <cellStyle name="Input Cell 8 34 3" xfId="26873" xr:uid="{00000000-0005-0000-0000-000012590000}"/>
    <cellStyle name="Input Cell 8 34 4" xfId="26874" xr:uid="{00000000-0005-0000-0000-000013590000}"/>
    <cellStyle name="Input Cell 8 34 5" xfId="26875" xr:uid="{00000000-0005-0000-0000-000014590000}"/>
    <cellStyle name="Input Cell 8 35" xfId="3203" xr:uid="{00000000-0005-0000-0000-000015590000}"/>
    <cellStyle name="Input Cell 8 35 2" xfId="26876" xr:uid="{00000000-0005-0000-0000-000016590000}"/>
    <cellStyle name="Input Cell 8 35 2 2" xfId="26877" xr:uid="{00000000-0005-0000-0000-000017590000}"/>
    <cellStyle name="Input Cell 8 35 2 3" xfId="26878" xr:uid="{00000000-0005-0000-0000-000018590000}"/>
    <cellStyle name="Input Cell 8 35 2 4" xfId="26879" xr:uid="{00000000-0005-0000-0000-000019590000}"/>
    <cellStyle name="Input Cell 8 35 3" xfId="26880" xr:uid="{00000000-0005-0000-0000-00001A590000}"/>
    <cellStyle name="Input Cell 8 35 4" xfId="26881" xr:uid="{00000000-0005-0000-0000-00001B590000}"/>
    <cellStyle name="Input Cell 8 35 5" xfId="26882" xr:uid="{00000000-0005-0000-0000-00001C590000}"/>
    <cellStyle name="Input Cell 8 36" xfId="3204" xr:uid="{00000000-0005-0000-0000-00001D590000}"/>
    <cellStyle name="Input Cell 8 36 2" xfId="26883" xr:uid="{00000000-0005-0000-0000-00001E590000}"/>
    <cellStyle name="Input Cell 8 36 2 2" xfId="26884" xr:uid="{00000000-0005-0000-0000-00001F590000}"/>
    <cellStyle name="Input Cell 8 36 2 3" xfId="26885" xr:uid="{00000000-0005-0000-0000-000020590000}"/>
    <cellStyle name="Input Cell 8 36 2 4" xfId="26886" xr:uid="{00000000-0005-0000-0000-000021590000}"/>
    <cellStyle name="Input Cell 8 36 3" xfId="26887" xr:uid="{00000000-0005-0000-0000-000022590000}"/>
    <cellStyle name="Input Cell 8 36 4" xfId="26888" xr:uid="{00000000-0005-0000-0000-000023590000}"/>
    <cellStyle name="Input Cell 8 36 5" xfId="26889" xr:uid="{00000000-0005-0000-0000-000024590000}"/>
    <cellStyle name="Input Cell 8 37" xfId="3205" xr:uid="{00000000-0005-0000-0000-000025590000}"/>
    <cellStyle name="Input Cell 8 37 2" xfId="26890" xr:uid="{00000000-0005-0000-0000-000026590000}"/>
    <cellStyle name="Input Cell 8 37 2 2" xfId="26891" xr:uid="{00000000-0005-0000-0000-000027590000}"/>
    <cellStyle name="Input Cell 8 37 2 3" xfId="26892" xr:uid="{00000000-0005-0000-0000-000028590000}"/>
    <cellStyle name="Input Cell 8 37 2 4" xfId="26893" xr:uid="{00000000-0005-0000-0000-000029590000}"/>
    <cellStyle name="Input Cell 8 37 3" xfId="26894" xr:uid="{00000000-0005-0000-0000-00002A590000}"/>
    <cellStyle name="Input Cell 8 37 4" xfId="26895" xr:uid="{00000000-0005-0000-0000-00002B590000}"/>
    <cellStyle name="Input Cell 8 37 5" xfId="26896" xr:uid="{00000000-0005-0000-0000-00002C590000}"/>
    <cellStyle name="Input Cell 8 38" xfId="3206" xr:uid="{00000000-0005-0000-0000-00002D590000}"/>
    <cellStyle name="Input Cell 8 38 2" xfId="26897" xr:uid="{00000000-0005-0000-0000-00002E590000}"/>
    <cellStyle name="Input Cell 8 38 2 2" xfId="26898" xr:uid="{00000000-0005-0000-0000-00002F590000}"/>
    <cellStyle name="Input Cell 8 38 2 3" xfId="26899" xr:uid="{00000000-0005-0000-0000-000030590000}"/>
    <cellStyle name="Input Cell 8 38 2 4" xfId="26900" xr:uid="{00000000-0005-0000-0000-000031590000}"/>
    <cellStyle name="Input Cell 8 38 3" xfId="26901" xr:uid="{00000000-0005-0000-0000-000032590000}"/>
    <cellStyle name="Input Cell 8 38 4" xfId="26902" xr:uid="{00000000-0005-0000-0000-000033590000}"/>
    <cellStyle name="Input Cell 8 38 5" xfId="26903" xr:uid="{00000000-0005-0000-0000-000034590000}"/>
    <cellStyle name="Input Cell 8 39" xfId="3207" xr:uid="{00000000-0005-0000-0000-000035590000}"/>
    <cellStyle name="Input Cell 8 39 2" xfId="26904" xr:uid="{00000000-0005-0000-0000-000036590000}"/>
    <cellStyle name="Input Cell 8 39 2 2" xfId="26905" xr:uid="{00000000-0005-0000-0000-000037590000}"/>
    <cellStyle name="Input Cell 8 39 2 3" xfId="26906" xr:uid="{00000000-0005-0000-0000-000038590000}"/>
    <cellStyle name="Input Cell 8 39 2 4" xfId="26907" xr:uid="{00000000-0005-0000-0000-000039590000}"/>
    <cellStyle name="Input Cell 8 39 3" xfId="26908" xr:uid="{00000000-0005-0000-0000-00003A590000}"/>
    <cellStyle name="Input Cell 8 39 4" xfId="26909" xr:uid="{00000000-0005-0000-0000-00003B590000}"/>
    <cellStyle name="Input Cell 8 39 5" xfId="26910" xr:uid="{00000000-0005-0000-0000-00003C590000}"/>
    <cellStyle name="Input Cell 8 4" xfId="3208" xr:uid="{00000000-0005-0000-0000-00003D590000}"/>
    <cellStyle name="Input Cell 8 4 2" xfId="26911" xr:uid="{00000000-0005-0000-0000-00003E590000}"/>
    <cellStyle name="Input Cell 8 4 2 2" xfId="26912" xr:uid="{00000000-0005-0000-0000-00003F590000}"/>
    <cellStyle name="Input Cell 8 4 2 3" xfId="26913" xr:uid="{00000000-0005-0000-0000-000040590000}"/>
    <cellStyle name="Input Cell 8 4 2 4" xfId="26914" xr:uid="{00000000-0005-0000-0000-000041590000}"/>
    <cellStyle name="Input Cell 8 4 3" xfId="26915" xr:uid="{00000000-0005-0000-0000-000042590000}"/>
    <cellStyle name="Input Cell 8 4 4" xfId="26916" xr:uid="{00000000-0005-0000-0000-000043590000}"/>
    <cellStyle name="Input Cell 8 4 5" xfId="26917" xr:uid="{00000000-0005-0000-0000-000044590000}"/>
    <cellStyle name="Input Cell 8 40" xfId="3209" xr:uid="{00000000-0005-0000-0000-000045590000}"/>
    <cellStyle name="Input Cell 8 40 2" xfId="26918" xr:uid="{00000000-0005-0000-0000-000046590000}"/>
    <cellStyle name="Input Cell 8 40 2 2" xfId="26919" xr:uid="{00000000-0005-0000-0000-000047590000}"/>
    <cellStyle name="Input Cell 8 40 2 3" xfId="26920" xr:uid="{00000000-0005-0000-0000-000048590000}"/>
    <cellStyle name="Input Cell 8 40 2 4" xfId="26921" xr:uid="{00000000-0005-0000-0000-000049590000}"/>
    <cellStyle name="Input Cell 8 40 3" xfId="26922" xr:uid="{00000000-0005-0000-0000-00004A590000}"/>
    <cellStyle name="Input Cell 8 40 4" xfId="26923" xr:uid="{00000000-0005-0000-0000-00004B590000}"/>
    <cellStyle name="Input Cell 8 40 5" xfId="26924" xr:uid="{00000000-0005-0000-0000-00004C590000}"/>
    <cellStyle name="Input Cell 8 41" xfId="3210" xr:uid="{00000000-0005-0000-0000-00004D590000}"/>
    <cellStyle name="Input Cell 8 41 2" xfId="26925" xr:uid="{00000000-0005-0000-0000-00004E590000}"/>
    <cellStyle name="Input Cell 8 41 2 2" xfId="26926" xr:uid="{00000000-0005-0000-0000-00004F590000}"/>
    <cellStyle name="Input Cell 8 41 2 3" xfId="26927" xr:uid="{00000000-0005-0000-0000-000050590000}"/>
    <cellStyle name="Input Cell 8 41 2 4" xfId="26928" xr:uid="{00000000-0005-0000-0000-000051590000}"/>
    <cellStyle name="Input Cell 8 41 3" xfId="26929" xr:uid="{00000000-0005-0000-0000-000052590000}"/>
    <cellStyle name="Input Cell 8 41 4" xfId="26930" xr:uid="{00000000-0005-0000-0000-000053590000}"/>
    <cellStyle name="Input Cell 8 41 5" xfId="26931" xr:uid="{00000000-0005-0000-0000-000054590000}"/>
    <cellStyle name="Input Cell 8 42" xfId="3211" xr:uid="{00000000-0005-0000-0000-000055590000}"/>
    <cellStyle name="Input Cell 8 42 2" xfId="26932" xr:uid="{00000000-0005-0000-0000-000056590000}"/>
    <cellStyle name="Input Cell 8 42 2 2" xfId="26933" xr:uid="{00000000-0005-0000-0000-000057590000}"/>
    <cellStyle name="Input Cell 8 42 2 3" xfId="26934" xr:uid="{00000000-0005-0000-0000-000058590000}"/>
    <cellStyle name="Input Cell 8 42 2 4" xfId="26935" xr:uid="{00000000-0005-0000-0000-000059590000}"/>
    <cellStyle name="Input Cell 8 42 3" xfId="26936" xr:uid="{00000000-0005-0000-0000-00005A590000}"/>
    <cellStyle name="Input Cell 8 42 4" xfId="26937" xr:uid="{00000000-0005-0000-0000-00005B590000}"/>
    <cellStyle name="Input Cell 8 42 5" xfId="26938" xr:uid="{00000000-0005-0000-0000-00005C590000}"/>
    <cellStyle name="Input Cell 8 43" xfId="3212" xr:uid="{00000000-0005-0000-0000-00005D590000}"/>
    <cellStyle name="Input Cell 8 43 2" xfId="26939" xr:uid="{00000000-0005-0000-0000-00005E590000}"/>
    <cellStyle name="Input Cell 8 43 2 2" xfId="26940" xr:uid="{00000000-0005-0000-0000-00005F590000}"/>
    <cellStyle name="Input Cell 8 43 2 3" xfId="26941" xr:uid="{00000000-0005-0000-0000-000060590000}"/>
    <cellStyle name="Input Cell 8 43 2 4" xfId="26942" xr:uid="{00000000-0005-0000-0000-000061590000}"/>
    <cellStyle name="Input Cell 8 43 3" xfId="26943" xr:uid="{00000000-0005-0000-0000-000062590000}"/>
    <cellStyle name="Input Cell 8 43 4" xfId="26944" xr:uid="{00000000-0005-0000-0000-000063590000}"/>
    <cellStyle name="Input Cell 8 43 5" xfId="26945" xr:uid="{00000000-0005-0000-0000-000064590000}"/>
    <cellStyle name="Input Cell 8 44" xfId="3213" xr:uid="{00000000-0005-0000-0000-000065590000}"/>
    <cellStyle name="Input Cell 8 44 2" xfId="26946" xr:uid="{00000000-0005-0000-0000-000066590000}"/>
    <cellStyle name="Input Cell 8 44 2 2" xfId="26947" xr:uid="{00000000-0005-0000-0000-000067590000}"/>
    <cellStyle name="Input Cell 8 44 2 3" xfId="26948" xr:uid="{00000000-0005-0000-0000-000068590000}"/>
    <cellStyle name="Input Cell 8 44 2 4" xfId="26949" xr:uid="{00000000-0005-0000-0000-000069590000}"/>
    <cellStyle name="Input Cell 8 44 3" xfId="26950" xr:uid="{00000000-0005-0000-0000-00006A590000}"/>
    <cellStyle name="Input Cell 8 44 4" xfId="26951" xr:uid="{00000000-0005-0000-0000-00006B590000}"/>
    <cellStyle name="Input Cell 8 44 5" xfId="26952" xr:uid="{00000000-0005-0000-0000-00006C590000}"/>
    <cellStyle name="Input Cell 8 45" xfId="26953" xr:uid="{00000000-0005-0000-0000-00006D590000}"/>
    <cellStyle name="Input Cell 8 45 2" xfId="26954" xr:uid="{00000000-0005-0000-0000-00006E590000}"/>
    <cellStyle name="Input Cell 8 45 3" xfId="26955" xr:uid="{00000000-0005-0000-0000-00006F590000}"/>
    <cellStyle name="Input Cell 8 45 4" xfId="26956" xr:uid="{00000000-0005-0000-0000-000070590000}"/>
    <cellStyle name="Input Cell 8 46" xfId="26957" xr:uid="{00000000-0005-0000-0000-000071590000}"/>
    <cellStyle name="Input Cell 8 46 2" xfId="26958" xr:uid="{00000000-0005-0000-0000-000072590000}"/>
    <cellStyle name="Input Cell 8 46 3" xfId="26959" xr:uid="{00000000-0005-0000-0000-000073590000}"/>
    <cellStyle name="Input Cell 8 46 4" xfId="26960" xr:uid="{00000000-0005-0000-0000-000074590000}"/>
    <cellStyle name="Input Cell 8 47" xfId="26961" xr:uid="{00000000-0005-0000-0000-000075590000}"/>
    <cellStyle name="Input Cell 8 48" xfId="26962" xr:uid="{00000000-0005-0000-0000-000076590000}"/>
    <cellStyle name="Input Cell 8 49" xfId="26963" xr:uid="{00000000-0005-0000-0000-000077590000}"/>
    <cellStyle name="Input Cell 8 5" xfId="3214" xr:uid="{00000000-0005-0000-0000-000078590000}"/>
    <cellStyle name="Input Cell 8 5 2" xfId="26964" xr:uid="{00000000-0005-0000-0000-000079590000}"/>
    <cellStyle name="Input Cell 8 5 2 2" xfId="26965" xr:uid="{00000000-0005-0000-0000-00007A590000}"/>
    <cellStyle name="Input Cell 8 5 2 3" xfId="26966" xr:uid="{00000000-0005-0000-0000-00007B590000}"/>
    <cellStyle name="Input Cell 8 5 2 4" xfId="26967" xr:uid="{00000000-0005-0000-0000-00007C590000}"/>
    <cellStyle name="Input Cell 8 5 3" xfId="26968" xr:uid="{00000000-0005-0000-0000-00007D590000}"/>
    <cellStyle name="Input Cell 8 5 4" xfId="26969" xr:uid="{00000000-0005-0000-0000-00007E590000}"/>
    <cellStyle name="Input Cell 8 5 5" xfId="26970" xr:uid="{00000000-0005-0000-0000-00007F590000}"/>
    <cellStyle name="Input Cell 8 6" xfId="3215" xr:uid="{00000000-0005-0000-0000-000080590000}"/>
    <cellStyle name="Input Cell 8 6 2" xfId="26971" xr:uid="{00000000-0005-0000-0000-000081590000}"/>
    <cellStyle name="Input Cell 8 6 2 2" xfId="26972" xr:uid="{00000000-0005-0000-0000-000082590000}"/>
    <cellStyle name="Input Cell 8 6 2 3" xfId="26973" xr:uid="{00000000-0005-0000-0000-000083590000}"/>
    <cellStyle name="Input Cell 8 6 2 4" xfId="26974" xr:uid="{00000000-0005-0000-0000-000084590000}"/>
    <cellStyle name="Input Cell 8 6 3" xfId="26975" xr:uid="{00000000-0005-0000-0000-000085590000}"/>
    <cellStyle name="Input Cell 8 6 4" xfId="26976" xr:uid="{00000000-0005-0000-0000-000086590000}"/>
    <cellStyle name="Input Cell 8 6 5" xfId="26977" xr:uid="{00000000-0005-0000-0000-000087590000}"/>
    <cellStyle name="Input Cell 8 7" xfId="3216" xr:uid="{00000000-0005-0000-0000-000088590000}"/>
    <cellStyle name="Input Cell 8 7 2" xfId="26978" xr:uid="{00000000-0005-0000-0000-000089590000}"/>
    <cellStyle name="Input Cell 8 7 2 2" xfId="26979" xr:uid="{00000000-0005-0000-0000-00008A590000}"/>
    <cellStyle name="Input Cell 8 7 2 3" xfId="26980" xr:uid="{00000000-0005-0000-0000-00008B590000}"/>
    <cellStyle name="Input Cell 8 7 2 4" xfId="26981" xr:uid="{00000000-0005-0000-0000-00008C590000}"/>
    <cellStyle name="Input Cell 8 7 3" xfId="26982" xr:uid="{00000000-0005-0000-0000-00008D590000}"/>
    <cellStyle name="Input Cell 8 7 4" xfId="26983" xr:uid="{00000000-0005-0000-0000-00008E590000}"/>
    <cellStyle name="Input Cell 8 7 5" xfId="26984" xr:uid="{00000000-0005-0000-0000-00008F590000}"/>
    <cellStyle name="Input Cell 8 8" xfId="3217" xr:uid="{00000000-0005-0000-0000-000090590000}"/>
    <cellStyle name="Input Cell 8 8 2" xfId="26985" xr:uid="{00000000-0005-0000-0000-000091590000}"/>
    <cellStyle name="Input Cell 8 8 2 2" xfId="26986" xr:uid="{00000000-0005-0000-0000-000092590000}"/>
    <cellStyle name="Input Cell 8 8 2 3" xfId="26987" xr:uid="{00000000-0005-0000-0000-000093590000}"/>
    <cellStyle name="Input Cell 8 8 2 4" xfId="26988" xr:uid="{00000000-0005-0000-0000-000094590000}"/>
    <cellStyle name="Input Cell 8 8 3" xfId="26989" xr:uid="{00000000-0005-0000-0000-000095590000}"/>
    <cellStyle name="Input Cell 8 8 4" xfId="26990" xr:uid="{00000000-0005-0000-0000-000096590000}"/>
    <cellStyle name="Input Cell 8 8 5" xfId="26991" xr:uid="{00000000-0005-0000-0000-000097590000}"/>
    <cellStyle name="Input Cell 8 9" xfId="3218" xr:uid="{00000000-0005-0000-0000-000098590000}"/>
    <cellStyle name="Input Cell 8 9 2" xfId="26992" xr:uid="{00000000-0005-0000-0000-000099590000}"/>
    <cellStyle name="Input Cell 8 9 2 2" xfId="26993" xr:uid="{00000000-0005-0000-0000-00009A590000}"/>
    <cellStyle name="Input Cell 8 9 2 3" xfId="26994" xr:uid="{00000000-0005-0000-0000-00009B590000}"/>
    <cellStyle name="Input Cell 8 9 2 4" xfId="26995" xr:uid="{00000000-0005-0000-0000-00009C590000}"/>
    <cellStyle name="Input Cell 8 9 3" xfId="26996" xr:uid="{00000000-0005-0000-0000-00009D590000}"/>
    <cellStyle name="Input Cell 8 9 4" xfId="26997" xr:uid="{00000000-0005-0000-0000-00009E590000}"/>
    <cellStyle name="Input Cell 8 9 5" xfId="26998" xr:uid="{00000000-0005-0000-0000-00009F590000}"/>
    <cellStyle name="Input Cell 9" xfId="3219" xr:uid="{00000000-0005-0000-0000-0000A0590000}"/>
    <cellStyle name="Input Cell 9 2" xfId="26999" xr:uid="{00000000-0005-0000-0000-0000A1590000}"/>
    <cellStyle name="Input Cell 9 2 2" xfId="27000" xr:uid="{00000000-0005-0000-0000-0000A2590000}"/>
    <cellStyle name="Input Cell 9 2 3" xfId="27001" xr:uid="{00000000-0005-0000-0000-0000A3590000}"/>
    <cellStyle name="Input Cell 9 2 4" xfId="27002" xr:uid="{00000000-0005-0000-0000-0000A4590000}"/>
    <cellStyle name="Input Cell 9 3" xfId="27003" xr:uid="{00000000-0005-0000-0000-0000A5590000}"/>
    <cellStyle name="Input Cell 9 4" xfId="27004" xr:uid="{00000000-0005-0000-0000-0000A6590000}"/>
    <cellStyle name="Input Cell 9 5" xfId="27005" xr:uid="{00000000-0005-0000-0000-0000A7590000}"/>
    <cellStyle name="Instructions" xfId="3220" xr:uid="{00000000-0005-0000-0000-0000A8590000}"/>
    <cellStyle name="KPMG Heading 1" xfId="3221" xr:uid="{00000000-0005-0000-0000-0000A9590000}"/>
    <cellStyle name="KPMG Heading 2" xfId="3222" xr:uid="{00000000-0005-0000-0000-0000AA590000}"/>
    <cellStyle name="KPMG Heading 3" xfId="3223" xr:uid="{00000000-0005-0000-0000-0000AB590000}"/>
    <cellStyle name="KPMG Heading 4" xfId="3224" xr:uid="{00000000-0005-0000-0000-0000AC590000}"/>
    <cellStyle name="KPMG Normal" xfId="3225" xr:uid="{00000000-0005-0000-0000-0000AD590000}"/>
    <cellStyle name="KPMG Normal Text" xfId="3226" xr:uid="{00000000-0005-0000-0000-0000AE590000}"/>
    <cellStyle name="Lable_1" xfId="3227" xr:uid="{00000000-0005-0000-0000-0000AF590000}"/>
    <cellStyle name="Large" xfId="3228" xr:uid="{00000000-0005-0000-0000-0000B0590000}"/>
    <cellStyle name="Linked Cell" xfId="12" builtinId="24" customBuiltin="1"/>
    <cellStyle name="Linked Cell 2" xfId="53284" xr:uid="{00000000-0005-0000-0000-0000B2590000}"/>
    <cellStyle name="Lookup References" xfId="3229" xr:uid="{00000000-0005-0000-0000-0000B3590000}"/>
    <cellStyle name="Medium" xfId="3230" xr:uid="{00000000-0005-0000-0000-0000B4590000}"/>
    <cellStyle name="Milliers [0]_FNMA tasse2" xfId="3231" xr:uid="{00000000-0005-0000-0000-0000B5590000}"/>
    <cellStyle name="Milliers_FNMA tasse2" xfId="3232" xr:uid="{00000000-0005-0000-0000-0000B6590000}"/>
    <cellStyle name="Modelling References" xfId="3233" xr:uid="{00000000-0005-0000-0000-0000B7590000}"/>
    <cellStyle name="Monétaire [0]_FNMA tasse2" xfId="3234" xr:uid="{00000000-0005-0000-0000-0000B8590000}"/>
    <cellStyle name="Monétaire_FNMA tasse2" xfId="3235" xr:uid="{00000000-0005-0000-0000-0000B9590000}"/>
    <cellStyle name="Named Range" xfId="3236" xr:uid="{00000000-0005-0000-0000-0000BA590000}"/>
    <cellStyle name="Named Range Tag" xfId="3237" xr:uid="{00000000-0005-0000-0000-0000BB590000}"/>
    <cellStyle name="Named Range_Book2" xfId="3238" xr:uid="{00000000-0005-0000-0000-0000BC590000}"/>
    <cellStyle name="Neutral" xfId="8" builtinId="28" customBuiltin="1"/>
    <cellStyle name="Neutral 2" xfId="53285" xr:uid="{00000000-0005-0000-0000-0000BE590000}"/>
    <cellStyle name="Normal" xfId="0" builtinId="0"/>
    <cellStyle name="Normal - Style1" xfId="53286" xr:uid="{00000000-0005-0000-0000-0000C0590000}"/>
    <cellStyle name="Normal 10" xfId="3239" xr:uid="{00000000-0005-0000-0000-0000C1590000}"/>
    <cellStyle name="Normal 10 2" xfId="3240" xr:uid="{00000000-0005-0000-0000-0000C2590000}"/>
    <cellStyle name="Normal 10 2 2" xfId="53167" xr:uid="{00000000-0005-0000-0000-0000C3590000}"/>
    <cellStyle name="Normal 10 3" xfId="53005" xr:uid="{00000000-0005-0000-0000-0000C4590000}"/>
    <cellStyle name="Normal 11" xfId="3241" xr:uid="{00000000-0005-0000-0000-0000C5590000}"/>
    <cellStyle name="Normal 11 2" xfId="53009" xr:uid="{00000000-0005-0000-0000-0000C6590000}"/>
    <cellStyle name="Normal 12" xfId="3242" xr:uid="{00000000-0005-0000-0000-0000C7590000}"/>
    <cellStyle name="Normal 12 2" xfId="3243" xr:uid="{00000000-0005-0000-0000-0000C8590000}"/>
    <cellStyle name="Normal 13" xfId="3244" xr:uid="{00000000-0005-0000-0000-0000C9590000}"/>
    <cellStyle name="Normal 13 2" xfId="3245" xr:uid="{00000000-0005-0000-0000-0000CA590000}"/>
    <cellStyle name="Normal 13 3" xfId="3246" xr:uid="{00000000-0005-0000-0000-0000CB590000}"/>
    <cellStyle name="Normal 14" xfId="3247" xr:uid="{00000000-0005-0000-0000-0000CC590000}"/>
    <cellStyle name="Normal 15" xfId="52866" xr:uid="{00000000-0005-0000-0000-0000CD590000}"/>
    <cellStyle name="Normal 15 2" xfId="53287" xr:uid="{00000000-0005-0000-0000-0000CE590000}"/>
    <cellStyle name="Normal 16" xfId="53288" xr:uid="{00000000-0005-0000-0000-0000CF590000}"/>
    <cellStyle name="Normal 17" xfId="53289" xr:uid="{00000000-0005-0000-0000-0000D0590000}"/>
    <cellStyle name="Normal 18" xfId="53290" xr:uid="{00000000-0005-0000-0000-0000D1590000}"/>
    <cellStyle name="Normal 19" xfId="53291" xr:uid="{00000000-0005-0000-0000-0000D2590000}"/>
    <cellStyle name="Normal 2" xfId="3248" xr:uid="{00000000-0005-0000-0000-0000D3590000}"/>
    <cellStyle name="Normal 2 10" xfId="52930" xr:uid="{00000000-0005-0000-0000-0000D4590000}"/>
    <cellStyle name="Normal 2 10 2" xfId="53015" xr:uid="{00000000-0005-0000-0000-0000D5590000}"/>
    <cellStyle name="Normal 2 11" xfId="52931" xr:uid="{00000000-0005-0000-0000-0000D6590000}"/>
    <cellStyle name="Normal 2 11 2" xfId="53137" xr:uid="{00000000-0005-0000-0000-0000D7590000}"/>
    <cellStyle name="Normal 2 12" xfId="53016" xr:uid="{00000000-0005-0000-0000-0000D8590000}"/>
    <cellStyle name="Normal 2 2" xfId="3249" xr:uid="{00000000-0005-0000-0000-0000D9590000}"/>
    <cellStyle name="Normal 2 2 10" xfId="53017" xr:uid="{00000000-0005-0000-0000-0000DA590000}"/>
    <cellStyle name="Normal 2 2 11" xfId="53292" xr:uid="{00000000-0005-0000-0000-0000DB590000}"/>
    <cellStyle name="Normal 2 2 2" xfId="3250" xr:uid="{00000000-0005-0000-0000-0000DC590000}"/>
    <cellStyle name="Normal 2 2 2 2" xfId="52932" xr:uid="{00000000-0005-0000-0000-0000DD590000}"/>
    <cellStyle name="Normal 2 2 2 2 2" xfId="53018" xr:uid="{00000000-0005-0000-0000-0000DE590000}"/>
    <cellStyle name="Normal 2 2 2 2 3" xfId="53384" xr:uid="{00000000-0005-0000-0000-0000DF590000}"/>
    <cellStyle name="Normal 2 2 2 3" xfId="52933" xr:uid="{00000000-0005-0000-0000-0000E0590000}"/>
    <cellStyle name="Normal 2 2 2 3 2" xfId="53138" xr:uid="{00000000-0005-0000-0000-0000E1590000}"/>
    <cellStyle name="Normal 2 2 2 4" xfId="52874" xr:uid="{00000000-0005-0000-0000-0000E2590000}"/>
    <cellStyle name="Normal 2 2 2 5" xfId="53293" xr:uid="{00000000-0005-0000-0000-0000E3590000}"/>
    <cellStyle name="Normal 2 2 3" xfId="3251" xr:uid="{00000000-0005-0000-0000-0000E4590000}"/>
    <cellStyle name="Normal 2 2 3 2" xfId="52934" xr:uid="{00000000-0005-0000-0000-0000E5590000}"/>
    <cellStyle name="Normal 2 2 3 2 2" xfId="53019" xr:uid="{00000000-0005-0000-0000-0000E6590000}"/>
    <cellStyle name="Normal 2 2 3 3" xfId="52875" xr:uid="{00000000-0005-0000-0000-0000E7590000}"/>
    <cellStyle name="Normal 2 2 4" xfId="3252" xr:uid="{00000000-0005-0000-0000-0000E8590000}"/>
    <cellStyle name="Normal 2 2 4 2" xfId="52935" xr:uid="{00000000-0005-0000-0000-0000E9590000}"/>
    <cellStyle name="Normal 2 2 4 2 2" xfId="53020" xr:uid="{00000000-0005-0000-0000-0000EA590000}"/>
    <cellStyle name="Normal 2 2 4 3" xfId="53021" xr:uid="{00000000-0005-0000-0000-0000EB590000}"/>
    <cellStyle name="Normal 2 2 5" xfId="52895" xr:uid="{00000000-0005-0000-0000-0000EC590000}"/>
    <cellStyle name="Normal 2 2 5 2" xfId="52936" xr:uid="{00000000-0005-0000-0000-0000ED590000}"/>
    <cellStyle name="Normal 2 2 5 2 2" xfId="53022" xr:uid="{00000000-0005-0000-0000-0000EE590000}"/>
    <cellStyle name="Normal 2 2 5 3" xfId="53023" xr:uid="{00000000-0005-0000-0000-0000EF590000}"/>
    <cellStyle name="Normal 2 2 6" xfId="52896" xr:uid="{00000000-0005-0000-0000-0000F0590000}"/>
    <cellStyle name="Normal 2 2 6 2" xfId="53024" xr:uid="{00000000-0005-0000-0000-0000F1590000}"/>
    <cellStyle name="Normal 2 2 7" xfId="52937" xr:uid="{00000000-0005-0000-0000-0000F2590000}"/>
    <cellStyle name="Normal 2 2 7 2" xfId="53025" xr:uid="{00000000-0005-0000-0000-0000F3590000}"/>
    <cellStyle name="Normal 2 2 8" xfId="52938" xr:uid="{00000000-0005-0000-0000-0000F4590000}"/>
    <cellStyle name="Normal 2 2 8 2" xfId="53139" xr:uid="{00000000-0005-0000-0000-0000F5590000}"/>
    <cellStyle name="Normal 2 2 9" xfId="53026" xr:uid="{00000000-0005-0000-0000-0000F6590000}"/>
    <cellStyle name="Normal 2 3" xfId="3253" xr:uid="{00000000-0005-0000-0000-0000F7590000}"/>
    <cellStyle name="Normal 2 3 2" xfId="27006" xr:uid="{00000000-0005-0000-0000-0000F8590000}"/>
    <cellStyle name="Normal 2 3 2 2" xfId="52939" xr:uid="{00000000-0005-0000-0000-0000F9590000}"/>
    <cellStyle name="Normal 2 3 2 2 2" xfId="53027" xr:uid="{00000000-0005-0000-0000-0000FA590000}"/>
    <cellStyle name="Normal 2 3 2 3" xfId="52940" xr:uid="{00000000-0005-0000-0000-0000FB590000}"/>
    <cellStyle name="Normal 2 3 2 3 2" xfId="53140" xr:uid="{00000000-0005-0000-0000-0000FC590000}"/>
    <cellStyle name="Normal 2 3 2 4" xfId="53028" xr:uid="{00000000-0005-0000-0000-0000FD590000}"/>
    <cellStyle name="Normal 2 3 3" xfId="52876" xr:uid="{00000000-0005-0000-0000-0000FE590000}"/>
    <cellStyle name="Normal 2 3 4" xfId="52897" xr:uid="{00000000-0005-0000-0000-0000FF590000}"/>
    <cellStyle name="Normal 2 3 4 2" xfId="53029" xr:uid="{00000000-0005-0000-0000-0000005A0000}"/>
    <cellStyle name="Normal 2 3 5" xfId="52941" xr:uid="{00000000-0005-0000-0000-0000015A0000}"/>
    <cellStyle name="Normal 2 3 5 2" xfId="53141" xr:uid="{00000000-0005-0000-0000-0000025A0000}"/>
    <cellStyle name="Normal 2 3 6" xfId="53030" xr:uid="{00000000-0005-0000-0000-0000035A0000}"/>
    <cellStyle name="Normal 2 4" xfId="3254" xr:uid="{00000000-0005-0000-0000-0000045A0000}"/>
    <cellStyle name="Normal 2 4 2" xfId="3255" xr:uid="{00000000-0005-0000-0000-0000055A0000}"/>
    <cellStyle name="Normal 2 4 2 2" xfId="3256" xr:uid="{00000000-0005-0000-0000-0000065A0000}"/>
    <cellStyle name="Normal 2 4 3" xfId="3257" xr:uid="{00000000-0005-0000-0000-0000075A0000}"/>
    <cellStyle name="Normal 2 4 4" xfId="52877" xr:uid="{00000000-0005-0000-0000-0000085A0000}"/>
    <cellStyle name="Normal 2 5" xfId="3258" xr:uid="{00000000-0005-0000-0000-0000095A0000}"/>
    <cellStyle name="Normal 2 5 2" xfId="52942" xr:uid="{00000000-0005-0000-0000-00000A5A0000}"/>
    <cellStyle name="Normal 2 5 2 2" xfId="53031" xr:uid="{00000000-0005-0000-0000-00000B5A0000}"/>
    <cellStyle name="Normal 2 5 3" xfId="52878" xr:uid="{00000000-0005-0000-0000-00000C5A0000}"/>
    <cellStyle name="Normal 2 5 4" xfId="53294" xr:uid="{00000000-0005-0000-0000-00000D5A0000}"/>
    <cellStyle name="Normal 2 6" xfId="3259" xr:uid="{00000000-0005-0000-0000-00000E5A0000}"/>
    <cellStyle name="Normal 2 6 2" xfId="3260" xr:uid="{00000000-0005-0000-0000-00000F5A0000}"/>
    <cellStyle name="Normal 2 6 2 2" xfId="53032" xr:uid="{00000000-0005-0000-0000-0000105A0000}"/>
    <cellStyle name="Normal 2 6 3" xfId="53033" xr:uid="{00000000-0005-0000-0000-0000115A0000}"/>
    <cellStyle name="Normal 2 6 4" xfId="53295" xr:uid="{00000000-0005-0000-0000-0000125A0000}"/>
    <cellStyle name="Normal 2 7" xfId="3261" xr:uid="{00000000-0005-0000-0000-0000135A0000}"/>
    <cellStyle name="Normal 2 7 2" xfId="52943" xr:uid="{00000000-0005-0000-0000-0000145A0000}"/>
    <cellStyle name="Normal 2 7 2 2" xfId="53034" xr:uid="{00000000-0005-0000-0000-0000155A0000}"/>
    <cellStyle name="Normal 2 7 3" xfId="52898" xr:uid="{00000000-0005-0000-0000-0000165A0000}"/>
    <cellStyle name="Normal 2 7 4" xfId="53296" xr:uid="{00000000-0005-0000-0000-0000175A0000}"/>
    <cellStyle name="Normal 2 8" xfId="3262" xr:uid="{00000000-0005-0000-0000-0000185A0000}"/>
    <cellStyle name="Normal 2 8 2" xfId="52944" xr:uid="{00000000-0005-0000-0000-0000195A0000}"/>
    <cellStyle name="Normal 2 8 2 2" xfId="53035" xr:uid="{00000000-0005-0000-0000-00001A5A0000}"/>
    <cellStyle name="Normal 2 8 3" xfId="52899" xr:uid="{00000000-0005-0000-0000-00001B5A0000}"/>
    <cellStyle name="Normal 2 9" xfId="52900" xr:uid="{00000000-0005-0000-0000-00001C5A0000}"/>
    <cellStyle name="Normal 2 9 2" xfId="53036" xr:uid="{00000000-0005-0000-0000-00001D5A0000}"/>
    <cellStyle name="Normal 2_steeplechaseconcept4" xfId="53297" xr:uid="{00000000-0005-0000-0000-00001E5A0000}"/>
    <cellStyle name="Normal 20" xfId="53298" xr:uid="{00000000-0005-0000-0000-00001F5A0000}"/>
    <cellStyle name="Normal 21" xfId="53299" xr:uid="{00000000-0005-0000-0000-0000205A0000}"/>
    <cellStyle name="Normal 22" xfId="53300" xr:uid="{00000000-0005-0000-0000-0000215A0000}"/>
    <cellStyle name="Normal 23" xfId="53301" xr:uid="{00000000-0005-0000-0000-0000225A0000}"/>
    <cellStyle name="Normal 24" xfId="53302" xr:uid="{00000000-0005-0000-0000-0000235A0000}"/>
    <cellStyle name="Normal 24 2" xfId="53303" xr:uid="{00000000-0005-0000-0000-0000245A0000}"/>
    <cellStyle name="Normal 25" xfId="53304" xr:uid="{00000000-0005-0000-0000-0000255A0000}"/>
    <cellStyle name="Normal 26" xfId="53305" xr:uid="{00000000-0005-0000-0000-0000265A0000}"/>
    <cellStyle name="Normal 27" xfId="53306" xr:uid="{00000000-0005-0000-0000-0000275A0000}"/>
    <cellStyle name="Normal 28" xfId="53307" xr:uid="{00000000-0005-0000-0000-0000285A0000}"/>
    <cellStyle name="Normal 29" xfId="53308" xr:uid="{00000000-0005-0000-0000-0000295A0000}"/>
    <cellStyle name="Normal 3" xfId="3263" xr:uid="{00000000-0005-0000-0000-00002A5A0000}"/>
    <cellStyle name="Normal 3 10" xfId="53037" xr:uid="{00000000-0005-0000-0000-00002B5A0000}"/>
    <cellStyle name="Normal 3 11" xfId="53038" xr:uid="{00000000-0005-0000-0000-00002C5A0000}"/>
    <cellStyle name="Normal 3 12" xfId="53309" xr:uid="{00000000-0005-0000-0000-00002D5A0000}"/>
    <cellStyle name="Normal 3 2" xfId="3264" xr:uid="{00000000-0005-0000-0000-00002E5A0000}"/>
    <cellStyle name="Normal 3 2 2" xfId="3265" xr:uid="{00000000-0005-0000-0000-00002F5A0000}"/>
    <cellStyle name="Normal 3 2 2 2" xfId="52928" xr:uid="{00000000-0005-0000-0000-0000305A0000}"/>
    <cellStyle name="Normal 3 2 2 3" xfId="52879" xr:uid="{00000000-0005-0000-0000-0000315A0000}"/>
    <cellStyle name="Normal 3 2 3" xfId="3266" xr:uid="{00000000-0005-0000-0000-0000325A0000}"/>
    <cellStyle name="Normal 3 2 3 2" xfId="52927" xr:uid="{00000000-0005-0000-0000-0000335A0000}"/>
    <cellStyle name="Normal 3 2 4" xfId="3267" xr:uid="{00000000-0005-0000-0000-0000345A0000}"/>
    <cellStyle name="Normal 3 2 5" xfId="52870" xr:uid="{00000000-0005-0000-0000-0000355A0000}"/>
    <cellStyle name="Normal 3 2 6" xfId="53039" xr:uid="{00000000-0005-0000-0000-0000365A0000}"/>
    <cellStyle name="Normal 3 3" xfId="3268" xr:uid="{00000000-0005-0000-0000-0000375A0000}"/>
    <cellStyle name="Normal 3 3 2" xfId="3269" xr:uid="{00000000-0005-0000-0000-0000385A0000}"/>
    <cellStyle name="Normal 3 3 2 2" xfId="52945" xr:uid="{00000000-0005-0000-0000-0000395A0000}"/>
    <cellStyle name="Normal 3 3 3" xfId="52946" xr:uid="{00000000-0005-0000-0000-00003A5A0000}"/>
    <cellStyle name="Normal 3 3 3 2" xfId="53142" xr:uid="{00000000-0005-0000-0000-00003B5A0000}"/>
    <cellStyle name="Normal 3 3 4" xfId="52880" xr:uid="{00000000-0005-0000-0000-00003C5A0000}"/>
    <cellStyle name="Normal 3 3 5" xfId="53310" xr:uid="{00000000-0005-0000-0000-00003D5A0000}"/>
    <cellStyle name="Normal 3 4" xfId="3270" xr:uid="{00000000-0005-0000-0000-00003E5A0000}"/>
    <cellStyle name="Normal 3 4 2" xfId="3271" xr:uid="{00000000-0005-0000-0000-00003F5A0000}"/>
    <cellStyle name="Normal 3 4 2 2" xfId="52947" xr:uid="{00000000-0005-0000-0000-0000405A0000}"/>
    <cellStyle name="Normal 3 4 3" xfId="3272" xr:uid="{00000000-0005-0000-0000-0000415A0000}"/>
    <cellStyle name="Normal 3 4 3 2" xfId="53040" xr:uid="{00000000-0005-0000-0000-0000425A0000}"/>
    <cellStyle name="Normal 3 4 4" xfId="52881" xr:uid="{00000000-0005-0000-0000-0000435A0000}"/>
    <cellStyle name="Normal 3 4 5" xfId="53311" xr:uid="{00000000-0005-0000-0000-0000445A0000}"/>
    <cellStyle name="Normal 3 5" xfId="3273" xr:uid="{00000000-0005-0000-0000-0000455A0000}"/>
    <cellStyle name="Normal 3 5 2" xfId="52948" xr:uid="{00000000-0005-0000-0000-0000465A0000}"/>
    <cellStyle name="Normal 3 5 2 2" xfId="53041" xr:uid="{00000000-0005-0000-0000-0000475A0000}"/>
    <cellStyle name="Normal 3 5 3" xfId="53042" xr:uid="{00000000-0005-0000-0000-0000485A0000}"/>
    <cellStyle name="Normal 3 5 4" xfId="53312" xr:uid="{00000000-0005-0000-0000-0000495A0000}"/>
    <cellStyle name="Normal 3 6" xfId="52901" xr:uid="{00000000-0005-0000-0000-00004A5A0000}"/>
    <cellStyle name="Normal 3 6 2" xfId="52949" xr:uid="{00000000-0005-0000-0000-00004B5A0000}"/>
    <cellStyle name="Normal 3 6 2 2" xfId="53043" xr:uid="{00000000-0005-0000-0000-00004C5A0000}"/>
    <cellStyle name="Normal 3 6 3" xfId="53044" xr:uid="{00000000-0005-0000-0000-00004D5A0000}"/>
    <cellStyle name="Normal 3 7" xfId="52902" xr:uid="{00000000-0005-0000-0000-00004E5A0000}"/>
    <cellStyle name="Normal 3 7 2" xfId="53045" xr:uid="{00000000-0005-0000-0000-00004F5A0000}"/>
    <cellStyle name="Normal 3 8" xfId="52950" xr:uid="{00000000-0005-0000-0000-0000505A0000}"/>
    <cellStyle name="Normal 3 8 2" xfId="53046" xr:uid="{00000000-0005-0000-0000-0000515A0000}"/>
    <cellStyle name="Normal 3 9" xfId="52951" xr:uid="{00000000-0005-0000-0000-0000525A0000}"/>
    <cellStyle name="Normal 3 9 2" xfId="53143" xr:uid="{00000000-0005-0000-0000-0000535A0000}"/>
    <cellStyle name="Normal 30" xfId="53313" xr:uid="{00000000-0005-0000-0000-0000545A0000}"/>
    <cellStyle name="Normal 31" xfId="53314" xr:uid="{00000000-0005-0000-0000-0000555A0000}"/>
    <cellStyle name="Normal 32" xfId="53315" xr:uid="{00000000-0005-0000-0000-0000565A0000}"/>
    <cellStyle name="Normal 33" xfId="53316" xr:uid="{00000000-0005-0000-0000-0000575A0000}"/>
    <cellStyle name="Normal 34" xfId="53317" xr:uid="{00000000-0005-0000-0000-0000585A0000}"/>
    <cellStyle name="Normal 35" xfId="53318" xr:uid="{00000000-0005-0000-0000-0000595A0000}"/>
    <cellStyle name="Normal 36" xfId="53173" xr:uid="{00000000-0005-0000-0000-00005A5A0000}"/>
    <cellStyle name="Normal 37" xfId="53385" xr:uid="{00000000-0005-0000-0000-00005B5A0000}"/>
    <cellStyle name="Normal 4" xfId="3274" xr:uid="{00000000-0005-0000-0000-00005C5A0000}"/>
    <cellStyle name="Normal 4 10" xfId="53006" xr:uid="{00000000-0005-0000-0000-00005D5A0000}"/>
    <cellStyle name="Normal 4 10 2" xfId="53010" xr:uid="{00000000-0005-0000-0000-00005E5A0000}"/>
    <cellStyle name="Normal 4 10 2 2" xfId="53171" xr:uid="{00000000-0005-0000-0000-00005F5A0000}"/>
    <cellStyle name="Normal 4 10 3" xfId="53168" xr:uid="{00000000-0005-0000-0000-0000605A0000}"/>
    <cellStyle name="Normal 4 11" xfId="52868" xr:uid="{00000000-0005-0000-0000-0000615A0000}"/>
    <cellStyle name="Normal 4 12" xfId="53047" xr:uid="{00000000-0005-0000-0000-0000625A0000}"/>
    <cellStyle name="Normal 4 13" xfId="53319" xr:uid="{00000000-0005-0000-0000-0000635A0000}"/>
    <cellStyle name="Normal 4 2" xfId="3275" xr:uid="{00000000-0005-0000-0000-0000645A0000}"/>
    <cellStyle name="Normal 4 2 2" xfId="3276" xr:uid="{00000000-0005-0000-0000-0000655A0000}"/>
    <cellStyle name="Normal 4 2 2 2" xfId="52952" xr:uid="{00000000-0005-0000-0000-0000665A0000}"/>
    <cellStyle name="Normal 4 2 2 2 2" xfId="53144" xr:uid="{00000000-0005-0000-0000-0000675A0000}"/>
    <cellStyle name="Normal 4 2 2 3" xfId="52903" xr:uid="{00000000-0005-0000-0000-0000685A0000}"/>
    <cellStyle name="Normal 4 2 3" xfId="52929" xr:uid="{00000000-0005-0000-0000-0000695A0000}"/>
    <cellStyle name="Normal 4 2 3 2" xfId="53048" xr:uid="{00000000-0005-0000-0000-00006A5A0000}"/>
    <cellStyle name="Normal 4 2 4" xfId="52953" xr:uid="{00000000-0005-0000-0000-00006B5A0000}"/>
    <cellStyle name="Normal 4 2 4 2" xfId="53145" xr:uid="{00000000-0005-0000-0000-00006C5A0000}"/>
    <cellStyle name="Normal 4 2 5" xfId="53008" xr:uid="{00000000-0005-0000-0000-00006D5A0000}"/>
    <cellStyle name="Normal 4 2 5 2" xfId="53170" xr:uid="{00000000-0005-0000-0000-00006E5A0000}"/>
    <cellStyle name="Normal 4 2 6" xfId="52869" xr:uid="{00000000-0005-0000-0000-00006F5A0000}"/>
    <cellStyle name="Normal 4 2 7" xfId="52867" xr:uid="{00000000-0005-0000-0000-0000705A0000}"/>
    <cellStyle name="Normal 4 2 8" xfId="53320" xr:uid="{00000000-0005-0000-0000-0000715A0000}"/>
    <cellStyle name="Normal 4 3" xfId="3277" xr:uid="{00000000-0005-0000-0000-0000725A0000}"/>
    <cellStyle name="Normal 4 3 2" xfId="3278" xr:uid="{00000000-0005-0000-0000-0000735A0000}"/>
    <cellStyle name="Normal 4 3 2 2" xfId="3279" xr:uid="{00000000-0005-0000-0000-0000745A0000}"/>
    <cellStyle name="Normal 4 3 2 2 2" xfId="3280" xr:uid="{00000000-0005-0000-0000-0000755A0000}"/>
    <cellStyle name="Normal 4 3 2 3" xfId="3281" xr:uid="{00000000-0005-0000-0000-0000765A0000}"/>
    <cellStyle name="Normal 4 3 3" xfId="52954" xr:uid="{00000000-0005-0000-0000-0000775A0000}"/>
    <cellStyle name="Normal 4 3 3 2" xfId="53146" xr:uid="{00000000-0005-0000-0000-0000785A0000}"/>
    <cellStyle name="Normal 4 3 4" xfId="53007" xr:uid="{00000000-0005-0000-0000-0000795A0000}"/>
    <cellStyle name="Normal 4 3 4 2" xfId="53169" xr:uid="{00000000-0005-0000-0000-00007A5A0000}"/>
    <cellStyle name="Normal 4 3 5" xfId="53049" xr:uid="{00000000-0005-0000-0000-00007B5A0000}"/>
    <cellStyle name="Normal 4 4" xfId="3282" xr:uid="{00000000-0005-0000-0000-00007C5A0000}"/>
    <cellStyle name="Normal 4 4 2" xfId="3283" xr:uid="{00000000-0005-0000-0000-00007D5A0000}"/>
    <cellStyle name="Normal 4 4 2 2" xfId="3284" xr:uid="{00000000-0005-0000-0000-00007E5A0000}"/>
    <cellStyle name="Normal 4 4 3" xfId="3285" xr:uid="{00000000-0005-0000-0000-00007F5A0000}"/>
    <cellStyle name="Normal 4 5" xfId="3286" xr:uid="{00000000-0005-0000-0000-0000805A0000}"/>
    <cellStyle name="Normal 4 5 2" xfId="3287" xr:uid="{00000000-0005-0000-0000-0000815A0000}"/>
    <cellStyle name="Normal 4 5 2 2" xfId="53050" xr:uid="{00000000-0005-0000-0000-0000825A0000}"/>
    <cellStyle name="Normal 4 5 3" xfId="53051" xr:uid="{00000000-0005-0000-0000-0000835A0000}"/>
    <cellStyle name="Normal 4 6" xfId="3288" xr:uid="{00000000-0005-0000-0000-0000845A0000}"/>
    <cellStyle name="Normal 4 6 2" xfId="52955" xr:uid="{00000000-0005-0000-0000-0000855A0000}"/>
    <cellStyle name="Normal 4 6 2 2" xfId="53052" xr:uid="{00000000-0005-0000-0000-0000865A0000}"/>
    <cellStyle name="Normal 4 6 3" xfId="53053" xr:uid="{00000000-0005-0000-0000-0000875A0000}"/>
    <cellStyle name="Normal 4 7" xfId="52904" xr:uid="{00000000-0005-0000-0000-0000885A0000}"/>
    <cellStyle name="Normal 4 7 2" xfId="53054" xr:uid="{00000000-0005-0000-0000-0000895A0000}"/>
    <cellStyle name="Normal 4 8" xfId="52926" xr:uid="{00000000-0005-0000-0000-00008A5A0000}"/>
    <cellStyle name="Normal 4 8 2" xfId="53055" xr:uid="{00000000-0005-0000-0000-00008B5A0000}"/>
    <cellStyle name="Normal 4 9" xfId="52956" xr:uid="{00000000-0005-0000-0000-00008C5A0000}"/>
    <cellStyle name="Normal 4 9 2" xfId="53147" xr:uid="{00000000-0005-0000-0000-00008D5A0000}"/>
    <cellStyle name="Normal 5" xfId="3289" xr:uid="{00000000-0005-0000-0000-00008E5A0000}"/>
    <cellStyle name="Normal 5 10" xfId="53056" xr:uid="{00000000-0005-0000-0000-00008F5A0000}"/>
    <cellStyle name="Normal 5 11" xfId="53057" xr:uid="{00000000-0005-0000-0000-0000905A0000}"/>
    <cellStyle name="Normal 5 12" xfId="53321" xr:uid="{00000000-0005-0000-0000-0000915A0000}"/>
    <cellStyle name="Normal 5 2" xfId="3290" xr:uid="{00000000-0005-0000-0000-0000925A0000}"/>
    <cellStyle name="Normal 5 2 2" xfId="3291" xr:uid="{00000000-0005-0000-0000-0000935A0000}"/>
    <cellStyle name="Normal 5 2 2 2" xfId="3292" xr:uid="{00000000-0005-0000-0000-0000945A0000}"/>
    <cellStyle name="Normal 5 2 2 2 2" xfId="3293" xr:uid="{00000000-0005-0000-0000-0000955A0000}"/>
    <cellStyle name="Normal 5 2 2 3" xfId="3294" xr:uid="{00000000-0005-0000-0000-0000965A0000}"/>
    <cellStyle name="Normal 5 2 2 4" xfId="53323" xr:uid="{00000000-0005-0000-0000-0000975A0000}"/>
    <cellStyle name="Normal 5 2 3" xfId="3295" xr:uid="{00000000-0005-0000-0000-0000985A0000}"/>
    <cellStyle name="Normal 5 2 3 2" xfId="3296" xr:uid="{00000000-0005-0000-0000-0000995A0000}"/>
    <cellStyle name="Normal 5 2 4" xfId="3297" xr:uid="{00000000-0005-0000-0000-00009A5A0000}"/>
    <cellStyle name="Normal 5 2 4 2" xfId="53148" xr:uid="{00000000-0005-0000-0000-00009B5A0000}"/>
    <cellStyle name="Normal 5 2 5" xfId="53058" xr:uid="{00000000-0005-0000-0000-00009C5A0000}"/>
    <cellStyle name="Normal 5 2 6" xfId="53059" xr:uid="{00000000-0005-0000-0000-00009D5A0000}"/>
    <cellStyle name="Normal 5 2 7" xfId="53322" xr:uid="{00000000-0005-0000-0000-00009E5A0000}"/>
    <cellStyle name="Normal 5 3" xfId="3298" xr:uid="{00000000-0005-0000-0000-00009F5A0000}"/>
    <cellStyle name="Normal 5 3 2" xfId="52957" xr:uid="{00000000-0005-0000-0000-0000A05A0000}"/>
    <cellStyle name="Normal 5 3 2 2" xfId="53060" xr:uid="{00000000-0005-0000-0000-0000A15A0000}"/>
    <cellStyle name="Normal 5 3 3" xfId="52958" xr:uid="{00000000-0005-0000-0000-0000A25A0000}"/>
    <cellStyle name="Normal 5 3 3 2" xfId="53149" xr:uid="{00000000-0005-0000-0000-0000A35A0000}"/>
    <cellStyle name="Normal 5 3 4" xfId="52882" xr:uid="{00000000-0005-0000-0000-0000A45A0000}"/>
    <cellStyle name="Normal 5 3 5" xfId="53324" xr:uid="{00000000-0005-0000-0000-0000A55A0000}"/>
    <cellStyle name="Normal 5 4" xfId="3299" xr:uid="{00000000-0005-0000-0000-0000A65A0000}"/>
    <cellStyle name="Normal 5 4 2" xfId="3300" xr:uid="{00000000-0005-0000-0000-0000A75A0000}"/>
    <cellStyle name="Normal 5 4 2 2" xfId="53061" xr:uid="{00000000-0005-0000-0000-0000A85A0000}"/>
    <cellStyle name="Normal 5 4 3" xfId="53062" xr:uid="{00000000-0005-0000-0000-0000A95A0000}"/>
    <cellStyle name="Normal 5 5" xfId="3301" xr:uid="{00000000-0005-0000-0000-0000AA5A0000}"/>
    <cellStyle name="Normal 5 5 2" xfId="52959" xr:uid="{00000000-0005-0000-0000-0000AB5A0000}"/>
    <cellStyle name="Normal 5 5 2 2" xfId="53063" xr:uid="{00000000-0005-0000-0000-0000AC5A0000}"/>
    <cellStyle name="Normal 5 5 3" xfId="52905" xr:uid="{00000000-0005-0000-0000-0000AD5A0000}"/>
    <cellStyle name="Normal 5 6" xfId="3302" xr:uid="{00000000-0005-0000-0000-0000AE5A0000}"/>
    <cellStyle name="Normal 5 6 2" xfId="52960" xr:uid="{00000000-0005-0000-0000-0000AF5A0000}"/>
    <cellStyle name="Normal 5 6 2 2" xfId="53064" xr:uid="{00000000-0005-0000-0000-0000B05A0000}"/>
    <cellStyle name="Normal 5 6 3" xfId="53065" xr:uid="{00000000-0005-0000-0000-0000B15A0000}"/>
    <cellStyle name="Normal 5 7" xfId="3303" xr:uid="{00000000-0005-0000-0000-0000B25A0000}"/>
    <cellStyle name="Normal 5 7 2" xfId="53066" xr:uid="{00000000-0005-0000-0000-0000B35A0000}"/>
    <cellStyle name="Normal 5 8" xfId="27007" xr:uid="{00000000-0005-0000-0000-0000B45A0000}"/>
    <cellStyle name="Normal 5 8 2" xfId="52961" xr:uid="{00000000-0005-0000-0000-0000B55A0000}"/>
    <cellStyle name="Normal 5 9" xfId="52962" xr:uid="{00000000-0005-0000-0000-0000B65A0000}"/>
    <cellStyle name="Normal 5 9 2" xfId="53150" xr:uid="{00000000-0005-0000-0000-0000B75A0000}"/>
    <cellStyle name="Normal 51" xfId="53325" xr:uid="{00000000-0005-0000-0000-0000B85A0000}"/>
    <cellStyle name="Normal 54" xfId="53326" xr:uid="{00000000-0005-0000-0000-0000B95A0000}"/>
    <cellStyle name="Normal 6" xfId="3304" xr:uid="{00000000-0005-0000-0000-0000BA5A0000}"/>
    <cellStyle name="Normal 6 2" xfId="3305" xr:uid="{00000000-0005-0000-0000-0000BB5A0000}"/>
    <cellStyle name="Normal 6 2 2" xfId="53328" xr:uid="{00000000-0005-0000-0000-0000BC5A0000}"/>
    <cellStyle name="Normal 6 3" xfId="53329" xr:uid="{00000000-0005-0000-0000-0000BD5A0000}"/>
    <cellStyle name="Normal 6 4" xfId="53327" xr:uid="{00000000-0005-0000-0000-0000BE5A0000}"/>
    <cellStyle name="Normal 7" xfId="3306" xr:uid="{00000000-0005-0000-0000-0000BF5A0000}"/>
    <cellStyle name="Normal 7 10" xfId="53067" xr:uid="{00000000-0005-0000-0000-0000C05A0000}"/>
    <cellStyle name="Normal 7 2" xfId="52884" xr:uid="{00000000-0005-0000-0000-0000C15A0000}"/>
    <cellStyle name="Normal 7 2 2" xfId="52963" xr:uid="{00000000-0005-0000-0000-0000C25A0000}"/>
    <cellStyle name="Normal 7 2 2 2" xfId="53068" xr:uid="{00000000-0005-0000-0000-0000C35A0000}"/>
    <cellStyle name="Normal 7 2 3" xfId="52964" xr:uid="{00000000-0005-0000-0000-0000C45A0000}"/>
    <cellStyle name="Normal 7 2 3 2" xfId="53151" xr:uid="{00000000-0005-0000-0000-0000C55A0000}"/>
    <cellStyle name="Normal 7 2 4" xfId="53069" xr:uid="{00000000-0005-0000-0000-0000C65A0000}"/>
    <cellStyle name="Normal 7 3" xfId="52885" xr:uid="{00000000-0005-0000-0000-0000C75A0000}"/>
    <cellStyle name="Normal 7 3 2" xfId="52965" xr:uid="{00000000-0005-0000-0000-0000C85A0000}"/>
    <cellStyle name="Normal 7 3 2 2" xfId="53070" xr:uid="{00000000-0005-0000-0000-0000C95A0000}"/>
    <cellStyle name="Normal 7 3 3" xfId="53071" xr:uid="{00000000-0005-0000-0000-0000CA5A0000}"/>
    <cellStyle name="Normal 7 4" xfId="52906" xr:uid="{00000000-0005-0000-0000-0000CB5A0000}"/>
    <cellStyle name="Normal 7 4 2" xfId="52966" xr:uid="{00000000-0005-0000-0000-0000CC5A0000}"/>
    <cellStyle name="Normal 7 4 2 2" xfId="53072" xr:uid="{00000000-0005-0000-0000-0000CD5A0000}"/>
    <cellStyle name="Normal 7 4 3" xfId="53073" xr:uid="{00000000-0005-0000-0000-0000CE5A0000}"/>
    <cellStyle name="Normal 7 5" xfId="52907" xr:uid="{00000000-0005-0000-0000-0000CF5A0000}"/>
    <cellStyle name="Normal 7 5 2" xfId="52967" xr:uid="{00000000-0005-0000-0000-0000D05A0000}"/>
    <cellStyle name="Normal 7 5 2 2" xfId="53074" xr:uid="{00000000-0005-0000-0000-0000D15A0000}"/>
    <cellStyle name="Normal 7 5 3" xfId="53075" xr:uid="{00000000-0005-0000-0000-0000D25A0000}"/>
    <cellStyle name="Normal 7 6" xfId="52908" xr:uid="{00000000-0005-0000-0000-0000D35A0000}"/>
    <cellStyle name="Normal 7 6 2" xfId="53076" xr:uid="{00000000-0005-0000-0000-0000D45A0000}"/>
    <cellStyle name="Normal 7 7" xfId="52968" xr:uid="{00000000-0005-0000-0000-0000D55A0000}"/>
    <cellStyle name="Normal 7 7 2" xfId="53077" xr:uid="{00000000-0005-0000-0000-0000D65A0000}"/>
    <cellStyle name="Normal 7 8" xfId="52969" xr:uid="{00000000-0005-0000-0000-0000D75A0000}"/>
    <cellStyle name="Normal 7 8 2" xfId="53152" xr:uid="{00000000-0005-0000-0000-0000D85A0000}"/>
    <cellStyle name="Normal 7 9" xfId="52883" xr:uid="{00000000-0005-0000-0000-0000D95A0000}"/>
    <cellStyle name="Normal 8" xfId="3307" xr:uid="{00000000-0005-0000-0000-0000DA5A0000}"/>
    <cellStyle name="Normal 8 2" xfId="52909" xr:uid="{00000000-0005-0000-0000-0000DB5A0000}"/>
    <cellStyle name="Normal 8 2 2" xfId="52970" xr:uid="{00000000-0005-0000-0000-0000DC5A0000}"/>
    <cellStyle name="Normal 8 2 2 2" xfId="53078" xr:uid="{00000000-0005-0000-0000-0000DD5A0000}"/>
    <cellStyle name="Normal 8 2 3" xfId="53079" xr:uid="{00000000-0005-0000-0000-0000DE5A0000}"/>
    <cellStyle name="Normal 8 3" xfId="52910" xr:uid="{00000000-0005-0000-0000-0000DF5A0000}"/>
    <cellStyle name="Normal 8 3 2" xfId="52971" xr:uid="{00000000-0005-0000-0000-0000E05A0000}"/>
    <cellStyle name="Normal 8 3 2 2" xfId="53080" xr:uid="{00000000-0005-0000-0000-0000E15A0000}"/>
    <cellStyle name="Normal 8 3 3" xfId="53081" xr:uid="{00000000-0005-0000-0000-0000E25A0000}"/>
    <cellStyle name="Normal 8 4" xfId="52911" xr:uid="{00000000-0005-0000-0000-0000E35A0000}"/>
    <cellStyle name="Normal 8 4 2" xfId="52972" xr:uid="{00000000-0005-0000-0000-0000E45A0000}"/>
    <cellStyle name="Normal 8 4 2 2" xfId="53082" xr:uid="{00000000-0005-0000-0000-0000E55A0000}"/>
    <cellStyle name="Normal 8 4 3" xfId="53083" xr:uid="{00000000-0005-0000-0000-0000E65A0000}"/>
    <cellStyle name="Normal 8 5" xfId="52973" xr:uid="{00000000-0005-0000-0000-0000E75A0000}"/>
    <cellStyle name="Normal 8 5 2" xfId="53084" xr:uid="{00000000-0005-0000-0000-0000E85A0000}"/>
    <cellStyle name="Normal 8 6" xfId="53085" xr:uid="{00000000-0005-0000-0000-0000E95A0000}"/>
    <cellStyle name="Normal 9" xfId="3308" xr:uid="{00000000-0005-0000-0000-0000EA5A0000}"/>
    <cellStyle name="Normal 9 2" xfId="3309" xr:uid="{00000000-0005-0000-0000-0000EB5A0000}"/>
    <cellStyle name="Normal 9 2 2" xfId="3310" xr:uid="{00000000-0005-0000-0000-0000EC5A0000}"/>
    <cellStyle name="Normal 9 3" xfId="3311" xr:uid="{00000000-0005-0000-0000-0000ED5A0000}"/>
    <cellStyle name="Normal 9 4" xfId="52925" xr:uid="{00000000-0005-0000-0000-0000EE5A0000}"/>
    <cellStyle name="Normal 9 5" xfId="53330" xr:uid="{00000000-0005-0000-0000-0000EF5A0000}"/>
    <cellStyle name="Normale_Foglio1" xfId="3312" xr:uid="{00000000-0005-0000-0000-0000F05A0000}"/>
    <cellStyle name="Note" xfId="15" builtinId="10" customBuiltin="1"/>
    <cellStyle name="Note 2" xfId="3313" xr:uid="{00000000-0005-0000-0000-0000F25A0000}"/>
    <cellStyle name="Note 2 2" xfId="3314" xr:uid="{00000000-0005-0000-0000-0000F35A0000}"/>
    <cellStyle name="Note 2 2 2" xfId="3315" xr:uid="{00000000-0005-0000-0000-0000F45A0000}"/>
    <cellStyle name="Note 3" xfId="3316" xr:uid="{00000000-0005-0000-0000-0000F55A0000}"/>
    <cellStyle name="Note 3 2" xfId="3317" xr:uid="{00000000-0005-0000-0000-0000F65A0000}"/>
    <cellStyle name="Note 3 2 2" xfId="3318" xr:uid="{00000000-0005-0000-0000-0000F75A0000}"/>
    <cellStyle name="Note 3 3" xfId="3319" xr:uid="{00000000-0005-0000-0000-0000F85A0000}"/>
    <cellStyle name="Note 3 4" xfId="53331" xr:uid="{00000000-0005-0000-0000-0000F95A0000}"/>
    <cellStyle name="Notes" xfId="3320" xr:uid="{00000000-0005-0000-0000-0000FA5A0000}"/>
    <cellStyle name="Number" xfId="3321" xr:uid="{00000000-0005-0000-0000-0000FB5A0000}"/>
    <cellStyle name="Number 1" xfId="3322" xr:uid="{00000000-0005-0000-0000-0000FC5A0000}"/>
    <cellStyle name="Number Date" xfId="3323" xr:uid="{00000000-0005-0000-0000-0000FD5A0000}"/>
    <cellStyle name="Number Date (short)" xfId="3324" xr:uid="{00000000-0005-0000-0000-0000FE5A0000}"/>
    <cellStyle name="Number Date_Green" xfId="3325" xr:uid="{00000000-0005-0000-0000-0000FF5A0000}"/>
    <cellStyle name="Number II" xfId="3326" xr:uid="{00000000-0005-0000-0000-0000005B0000}"/>
    <cellStyle name="Number Integer" xfId="3327" xr:uid="{00000000-0005-0000-0000-0000015B0000}"/>
    <cellStyle name="Output" xfId="10" builtinId="21" customBuiltin="1"/>
    <cellStyle name="Output 2" xfId="53332" xr:uid="{00000000-0005-0000-0000-0000035B0000}"/>
    <cellStyle name="Parent row" xfId="53390" xr:uid="{00000000-0005-0000-0000-0000045B0000}"/>
    <cellStyle name="Percen - Style2" xfId="3328" xr:uid="{00000000-0005-0000-0000-0000055B0000}"/>
    <cellStyle name="Percent" xfId="7388" builtinId="5"/>
    <cellStyle name="Percent [0%]" xfId="3329" xr:uid="{00000000-0005-0000-0000-0000075B0000}"/>
    <cellStyle name="Percent [0.00%]" xfId="3330" xr:uid="{00000000-0005-0000-0000-0000085B0000}"/>
    <cellStyle name="Percent [2]" xfId="53334" xr:uid="{00000000-0005-0000-0000-0000095B0000}"/>
    <cellStyle name="Percent 10" xfId="3331" xr:uid="{00000000-0005-0000-0000-00000A5B0000}"/>
    <cellStyle name="Percent 10 2" xfId="53335" xr:uid="{00000000-0005-0000-0000-00000B5B0000}"/>
    <cellStyle name="Percent 100" xfId="3332" xr:uid="{00000000-0005-0000-0000-00000C5B0000}"/>
    <cellStyle name="Percent 101" xfId="3333" xr:uid="{00000000-0005-0000-0000-00000D5B0000}"/>
    <cellStyle name="Percent 102" xfId="3334" xr:uid="{00000000-0005-0000-0000-00000E5B0000}"/>
    <cellStyle name="Percent 103" xfId="3335" xr:uid="{00000000-0005-0000-0000-00000F5B0000}"/>
    <cellStyle name="Percent 104" xfId="3336" xr:uid="{00000000-0005-0000-0000-0000105B0000}"/>
    <cellStyle name="Percent 105" xfId="3337" xr:uid="{00000000-0005-0000-0000-0000115B0000}"/>
    <cellStyle name="Percent 106" xfId="3338" xr:uid="{00000000-0005-0000-0000-0000125B0000}"/>
    <cellStyle name="Percent 107" xfId="3339" xr:uid="{00000000-0005-0000-0000-0000135B0000}"/>
    <cellStyle name="Percent 108" xfId="3340" xr:uid="{00000000-0005-0000-0000-0000145B0000}"/>
    <cellStyle name="Percent 109" xfId="3341" xr:uid="{00000000-0005-0000-0000-0000155B0000}"/>
    <cellStyle name="Percent 11" xfId="3342" xr:uid="{00000000-0005-0000-0000-0000165B0000}"/>
    <cellStyle name="Percent 11 2" xfId="53336" xr:uid="{00000000-0005-0000-0000-0000175B0000}"/>
    <cellStyle name="Percent 110" xfId="3343" xr:uid="{00000000-0005-0000-0000-0000185B0000}"/>
    <cellStyle name="Percent 111" xfId="3344" xr:uid="{00000000-0005-0000-0000-0000195B0000}"/>
    <cellStyle name="Percent 112" xfId="3345" xr:uid="{00000000-0005-0000-0000-00001A5B0000}"/>
    <cellStyle name="Percent 113" xfId="3346" xr:uid="{00000000-0005-0000-0000-00001B5B0000}"/>
    <cellStyle name="Percent 114" xfId="3347" xr:uid="{00000000-0005-0000-0000-00001C5B0000}"/>
    <cellStyle name="Percent 115" xfId="3348" xr:uid="{00000000-0005-0000-0000-00001D5B0000}"/>
    <cellStyle name="Percent 116" xfId="3349" xr:uid="{00000000-0005-0000-0000-00001E5B0000}"/>
    <cellStyle name="Percent 117" xfId="3350" xr:uid="{00000000-0005-0000-0000-00001F5B0000}"/>
    <cellStyle name="Percent 118" xfId="3351" xr:uid="{00000000-0005-0000-0000-0000205B0000}"/>
    <cellStyle name="Percent 119" xfId="3352" xr:uid="{00000000-0005-0000-0000-0000215B0000}"/>
    <cellStyle name="Percent 12" xfId="3353" xr:uid="{00000000-0005-0000-0000-0000225B0000}"/>
    <cellStyle name="Percent 12 2" xfId="53337" xr:uid="{00000000-0005-0000-0000-0000235B0000}"/>
    <cellStyle name="Percent 120" xfId="3354" xr:uid="{00000000-0005-0000-0000-0000245B0000}"/>
    <cellStyle name="Percent 121" xfId="3355" xr:uid="{00000000-0005-0000-0000-0000255B0000}"/>
    <cellStyle name="Percent 122" xfId="3356" xr:uid="{00000000-0005-0000-0000-0000265B0000}"/>
    <cellStyle name="Percent 123" xfId="3357" xr:uid="{00000000-0005-0000-0000-0000275B0000}"/>
    <cellStyle name="Percent 124" xfId="3358" xr:uid="{00000000-0005-0000-0000-0000285B0000}"/>
    <cellStyle name="Percent 125" xfId="3359" xr:uid="{00000000-0005-0000-0000-0000295B0000}"/>
    <cellStyle name="Percent 126" xfId="3360" xr:uid="{00000000-0005-0000-0000-00002A5B0000}"/>
    <cellStyle name="Percent 127" xfId="3361" xr:uid="{00000000-0005-0000-0000-00002B5B0000}"/>
    <cellStyle name="Percent 128" xfId="3362" xr:uid="{00000000-0005-0000-0000-00002C5B0000}"/>
    <cellStyle name="Percent 129" xfId="53333" xr:uid="{00000000-0005-0000-0000-00002D5B0000}"/>
    <cellStyle name="Percent 13" xfId="3363" xr:uid="{00000000-0005-0000-0000-00002E5B0000}"/>
    <cellStyle name="Percent 13 2" xfId="53338" xr:uid="{00000000-0005-0000-0000-00002F5B0000}"/>
    <cellStyle name="Percent 14" xfId="3364" xr:uid="{00000000-0005-0000-0000-0000305B0000}"/>
    <cellStyle name="Percent 15" xfId="3365" xr:uid="{00000000-0005-0000-0000-0000315B0000}"/>
    <cellStyle name="Percent 16" xfId="3366" xr:uid="{00000000-0005-0000-0000-0000325B0000}"/>
    <cellStyle name="Percent 17" xfId="3367" xr:uid="{00000000-0005-0000-0000-0000335B0000}"/>
    <cellStyle name="Percent 18" xfId="3368" xr:uid="{00000000-0005-0000-0000-0000345B0000}"/>
    <cellStyle name="Percent 19" xfId="3369" xr:uid="{00000000-0005-0000-0000-0000355B0000}"/>
    <cellStyle name="Percent 2" xfId="3370" xr:uid="{00000000-0005-0000-0000-0000365B0000}"/>
    <cellStyle name="Percent 2 10" xfId="53086" xr:uid="{00000000-0005-0000-0000-0000375B0000}"/>
    <cellStyle name="Percent 2 11" xfId="53087" xr:uid="{00000000-0005-0000-0000-0000385B0000}"/>
    <cellStyle name="Percent 2 2" xfId="3371" xr:uid="{00000000-0005-0000-0000-0000395B0000}"/>
    <cellStyle name="Percent 2 2 2" xfId="3372" xr:uid="{00000000-0005-0000-0000-00003A5B0000}"/>
    <cellStyle name="Percent 2 2 2 2" xfId="3373" xr:uid="{00000000-0005-0000-0000-00003B5B0000}"/>
    <cellStyle name="Percent 2 2 2 2 2" xfId="53153" xr:uid="{00000000-0005-0000-0000-00003C5B0000}"/>
    <cellStyle name="Percent 2 2 2 3" xfId="53088" xr:uid="{00000000-0005-0000-0000-00003D5B0000}"/>
    <cellStyle name="Percent 2 2 3" xfId="3374" xr:uid="{00000000-0005-0000-0000-00003E5B0000}"/>
    <cellStyle name="Percent 2 2 3 2" xfId="53089" xr:uid="{00000000-0005-0000-0000-00003F5B0000}"/>
    <cellStyle name="Percent 2 2 4" xfId="52974" xr:uid="{00000000-0005-0000-0000-0000405B0000}"/>
    <cellStyle name="Percent 2 2 4 2" xfId="53154" xr:uid="{00000000-0005-0000-0000-0000415B0000}"/>
    <cellStyle name="Percent 2 2 5" xfId="53090" xr:uid="{00000000-0005-0000-0000-0000425B0000}"/>
    <cellStyle name="Percent 2 2 6" xfId="53091" xr:uid="{00000000-0005-0000-0000-0000435B0000}"/>
    <cellStyle name="Percent 2 2 7" xfId="53339" xr:uid="{00000000-0005-0000-0000-0000445B0000}"/>
    <cellStyle name="Percent 2 3" xfId="3375" xr:uid="{00000000-0005-0000-0000-0000455B0000}"/>
    <cellStyle name="Percent 2 3 2" xfId="52975" xr:uid="{00000000-0005-0000-0000-0000465B0000}"/>
    <cellStyle name="Percent 2 3 2 2" xfId="53092" xr:uid="{00000000-0005-0000-0000-0000475B0000}"/>
    <cellStyle name="Percent 2 3 3" xfId="52976" xr:uid="{00000000-0005-0000-0000-0000485B0000}"/>
    <cellStyle name="Percent 2 3 3 2" xfId="53155" xr:uid="{00000000-0005-0000-0000-0000495B0000}"/>
    <cellStyle name="Percent 2 3 4" xfId="52886" xr:uid="{00000000-0005-0000-0000-00004A5B0000}"/>
    <cellStyle name="Percent 2 4" xfId="3376" xr:uid="{00000000-0005-0000-0000-00004B5B0000}"/>
    <cellStyle name="Percent 2 4 2" xfId="52977" xr:uid="{00000000-0005-0000-0000-00004C5B0000}"/>
    <cellStyle name="Percent 2 4 2 2" xfId="53093" xr:uid="{00000000-0005-0000-0000-00004D5B0000}"/>
    <cellStyle name="Percent 2 4 3" xfId="52887" xr:uid="{00000000-0005-0000-0000-00004E5B0000}"/>
    <cellStyle name="Percent 2 4 4" xfId="53340" xr:uid="{00000000-0005-0000-0000-00004F5B0000}"/>
    <cellStyle name="Percent 2 5" xfId="3377" xr:uid="{00000000-0005-0000-0000-0000505B0000}"/>
    <cellStyle name="Percent 2 5 2" xfId="52978" xr:uid="{00000000-0005-0000-0000-0000515B0000}"/>
    <cellStyle name="Percent 2 5 2 2" xfId="53094" xr:uid="{00000000-0005-0000-0000-0000525B0000}"/>
    <cellStyle name="Percent 2 5 3" xfId="52912" xr:uid="{00000000-0005-0000-0000-0000535B0000}"/>
    <cellStyle name="Percent 2 5 4" xfId="53341" xr:uid="{00000000-0005-0000-0000-0000545B0000}"/>
    <cellStyle name="Percent 2 6" xfId="27008" xr:uid="{00000000-0005-0000-0000-0000555B0000}"/>
    <cellStyle name="Percent 2 6 2" xfId="52979" xr:uid="{00000000-0005-0000-0000-0000565B0000}"/>
    <cellStyle name="Percent 2 6 2 2" xfId="53095" xr:uid="{00000000-0005-0000-0000-0000575B0000}"/>
    <cellStyle name="Percent 2 6 3" xfId="52913" xr:uid="{00000000-0005-0000-0000-0000585B0000}"/>
    <cellStyle name="Percent 2 6 4" xfId="53342" xr:uid="{00000000-0005-0000-0000-0000595B0000}"/>
    <cellStyle name="Percent 2 7" xfId="52914" xr:uid="{00000000-0005-0000-0000-00005A5B0000}"/>
    <cellStyle name="Percent 2 7 2" xfId="53096" xr:uid="{00000000-0005-0000-0000-00005B5B0000}"/>
    <cellStyle name="Percent 2 7 3" xfId="53343" xr:uid="{00000000-0005-0000-0000-00005C5B0000}"/>
    <cellStyle name="Percent 2 8" xfId="52980" xr:uid="{00000000-0005-0000-0000-00005D5B0000}"/>
    <cellStyle name="Percent 2 8 2" xfId="53097" xr:uid="{00000000-0005-0000-0000-00005E5B0000}"/>
    <cellStyle name="Percent 2 9" xfId="52981" xr:uid="{00000000-0005-0000-0000-00005F5B0000}"/>
    <cellStyle name="Percent 2 9 2" xfId="53156" xr:uid="{00000000-0005-0000-0000-0000605B0000}"/>
    <cellStyle name="Percent 20" xfId="3378" xr:uid="{00000000-0005-0000-0000-0000615B0000}"/>
    <cellStyle name="Percent 21" xfId="3379" xr:uid="{00000000-0005-0000-0000-0000625B0000}"/>
    <cellStyle name="Percent 22" xfId="3380" xr:uid="{00000000-0005-0000-0000-0000635B0000}"/>
    <cellStyle name="Percent 23" xfId="3381" xr:uid="{00000000-0005-0000-0000-0000645B0000}"/>
    <cellStyle name="Percent 24" xfId="3382" xr:uid="{00000000-0005-0000-0000-0000655B0000}"/>
    <cellStyle name="Percent 25" xfId="3383" xr:uid="{00000000-0005-0000-0000-0000665B0000}"/>
    <cellStyle name="Percent 26" xfId="3384" xr:uid="{00000000-0005-0000-0000-0000675B0000}"/>
    <cellStyle name="Percent 27" xfId="3385" xr:uid="{00000000-0005-0000-0000-0000685B0000}"/>
    <cellStyle name="Percent 28" xfId="3386" xr:uid="{00000000-0005-0000-0000-0000695B0000}"/>
    <cellStyle name="Percent 29" xfId="3387" xr:uid="{00000000-0005-0000-0000-00006A5B0000}"/>
    <cellStyle name="Percent 3" xfId="3388" xr:uid="{00000000-0005-0000-0000-00006B5B0000}"/>
    <cellStyle name="Percent 3 10" xfId="53098" xr:uid="{00000000-0005-0000-0000-00006C5B0000}"/>
    <cellStyle name="Percent 3 11" xfId="53099" xr:uid="{00000000-0005-0000-0000-00006D5B0000}"/>
    <cellStyle name="Percent 3 2" xfId="3389" xr:uid="{00000000-0005-0000-0000-00006E5B0000}"/>
    <cellStyle name="Percent 3 2 2" xfId="3390" xr:uid="{00000000-0005-0000-0000-00006F5B0000}"/>
    <cellStyle name="Percent 3 2 2 2" xfId="3391" xr:uid="{00000000-0005-0000-0000-0000705B0000}"/>
    <cellStyle name="Percent 3 2 2 2 2" xfId="53157" xr:uid="{00000000-0005-0000-0000-0000715B0000}"/>
    <cellStyle name="Percent 3 2 2 3" xfId="53100" xr:uid="{00000000-0005-0000-0000-0000725B0000}"/>
    <cellStyle name="Percent 3 2 3" xfId="3392" xr:uid="{00000000-0005-0000-0000-0000735B0000}"/>
    <cellStyle name="Percent 3 2 3 2" xfId="53101" xr:uid="{00000000-0005-0000-0000-0000745B0000}"/>
    <cellStyle name="Percent 3 2 4" xfId="52982" xr:uid="{00000000-0005-0000-0000-0000755B0000}"/>
    <cellStyle name="Percent 3 2 4 2" xfId="53158" xr:uid="{00000000-0005-0000-0000-0000765B0000}"/>
    <cellStyle name="Percent 3 2 5" xfId="53102" xr:uid="{00000000-0005-0000-0000-0000775B0000}"/>
    <cellStyle name="Percent 3 2 6" xfId="53103" xr:uid="{00000000-0005-0000-0000-0000785B0000}"/>
    <cellStyle name="Percent 3 2 7" xfId="53344" xr:uid="{00000000-0005-0000-0000-0000795B0000}"/>
    <cellStyle name="Percent 3 3" xfId="3393" xr:uid="{00000000-0005-0000-0000-00007A5B0000}"/>
    <cellStyle name="Percent 3 3 2" xfId="52983" xr:uid="{00000000-0005-0000-0000-00007B5B0000}"/>
    <cellStyle name="Percent 3 3 2 2" xfId="53104" xr:uid="{00000000-0005-0000-0000-00007C5B0000}"/>
    <cellStyle name="Percent 3 3 3" xfId="52984" xr:uid="{00000000-0005-0000-0000-00007D5B0000}"/>
    <cellStyle name="Percent 3 3 3 2" xfId="53159" xr:uid="{00000000-0005-0000-0000-00007E5B0000}"/>
    <cellStyle name="Percent 3 3 4" xfId="52888" xr:uid="{00000000-0005-0000-0000-00007F5B0000}"/>
    <cellStyle name="Percent 3 4" xfId="52889" xr:uid="{00000000-0005-0000-0000-0000805B0000}"/>
    <cellStyle name="Percent 3 4 2" xfId="52985" xr:uid="{00000000-0005-0000-0000-0000815B0000}"/>
    <cellStyle name="Percent 3 4 2 2" xfId="53105" xr:uid="{00000000-0005-0000-0000-0000825B0000}"/>
    <cellStyle name="Percent 3 4 3" xfId="53106" xr:uid="{00000000-0005-0000-0000-0000835B0000}"/>
    <cellStyle name="Percent 3 5" xfId="52915" xr:uid="{00000000-0005-0000-0000-0000845B0000}"/>
    <cellStyle name="Percent 3 5 2" xfId="52986" xr:uid="{00000000-0005-0000-0000-0000855B0000}"/>
    <cellStyle name="Percent 3 5 2 2" xfId="53107" xr:uid="{00000000-0005-0000-0000-0000865B0000}"/>
    <cellStyle name="Percent 3 5 3" xfId="53108" xr:uid="{00000000-0005-0000-0000-0000875B0000}"/>
    <cellStyle name="Percent 3 6" xfId="52916" xr:uid="{00000000-0005-0000-0000-0000885B0000}"/>
    <cellStyle name="Percent 3 6 2" xfId="52987" xr:uid="{00000000-0005-0000-0000-0000895B0000}"/>
    <cellStyle name="Percent 3 6 2 2" xfId="53109" xr:uid="{00000000-0005-0000-0000-00008A5B0000}"/>
    <cellStyle name="Percent 3 6 3" xfId="53110" xr:uid="{00000000-0005-0000-0000-00008B5B0000}"/>
    <cellStyle name="Percent 3 7" xfId="52917" xr:uid="{00000000-0005-0000-0000-00008C5B0000}"/>
    <cellStyle name="Percent 3 7 2" xfId="53111" xr:uid="{00000000-0005-0000-0000-00008D5B0000}"/>
    <cellStyle name="Percent 3 8" xfId="52988" xr:uid="{00000000-0005-0000-0000-00008E5B0000}"/>
    <cellStyle name="Percent 3 8 2" xfId="53112" xr:uid="{00000000-0005-0000-0000-00008F5B0000}"/>
    <cellStyle name="Percent 3 9" xfId="52989" xr:uid="{00000000-0005-0000-0000-0000905B0000}"/>
    <cellStyle name="Percent 3 9 2" xfId="53160" xr:uid="{00000000-0005-0000-0000-0000915B0000}"/>
    <cellStyle name="Percent 30" xfId="3394" xr:uid="{00000000-0005-0000-0000-0000925B0000}"/>
    <cellStyle name="Percent 31" xfId="3395" xr:uid="{00000000-0005-0000-0000-0000935B0000}"/>
    <cellStyle name="Percent 32" xfId="3396" xr:uid="{00000000-0005-0000-0000-0000945B0000}"/>
    <cellStyle name="Percent 33" xfId="3397" xr:uid="{00000000-0005-0000-0000-0000955B0000}"/>
    <cellStyle name="Percent 34" xfId="3398" xr:uid="{00000000-0005-0000-0000-0000965B0000}"/>
    <cellStyle name="Percent 35" xfId="3399" xr:uid="{00000000-0005-0000-0000-0000975B0000}"/>
    <cellStyle name="Percent 36" xfId="3400" xr:uid="{00000000-0005-0000-0000-0000985B0000}"/>
    <cellStyle name="Percent 37" xfId="3401" xr:uid="{00000000-0005-0000-0000-0000995B0000}"/>
    <cellStyle name="Percent 38" xfId="3402" xr:uid="{00000000-0005-0000-0000-00009A5B0000}"/>
    <cellStyle name="Percent 39" xfId="3403" xr:uid="{00000000-0005-0000-0000-00009B5B0000}"/>
    <cellStyle name="Percent 4" xfId="3404" xr:uid="{00000000-0005-0000-0000-00009C5B0000}"/>
    <cellStyle name="Percent 4 10" xfId="53113" xr:uid="{00000000-0005-0000-0000-00009D5B0000}"/>
    <cellStyle name="Percent 4 11" xfId="53114" xr:uid="{00000000-0005-0000-0000-00009E5B0000}"/>
    <cellStyle name="Percent 4 12" xfId="53345" xr:uid="{00000000-0005-0000-0000-00009F5B0000}"/>
    <cellStyle name="Percent 4 2" xfId="3405" xr:uid="{00000000-0005-0000-0000-0000A05B0000}"/>
    <cellStyle name="Percent 4 2 2" xfId="3406" xr:uid="{00000000-0005-0000-0000-0000A15B0000}"/>
    <cellStyle name="Percent 4 2 2 2" xfId="3407" xr:uid="{00000000-0005-0000-0000-0000A25B0000}"/>
    <cellStyle name="Percent 4 2 2 2 2" xfId="53161" xr:uid="{00000000-0005-0000-0000-0000A35B0000}"/>
    <cellStyle name="Percent 4 2 2 3" xfId="53115" xr:uid="{00000000-0005-0000-0000-0000A45B0000}"/>
    <cellStyle name="Percent 4 2 3" xfId="3408" xr:uid="{00000000-0005-0000-0000-0000A55B0000}"/>
    <cellStyle name="Percent 4 2 3 2" xfId="53116" xr:uid="{00000000-0005-0000-0000-0000A65B0000}"/>
    <cellStyle name="Percent 4 2 4" xfId="52990" xr:uid="{00000000-0005-0000-0000-0000A75B0000}"/>
    <cellStyle name="Percent 4 2 4 2" xfId="53162" xr:uid="{00000000-0005-0000-0000-0000A85B0000}"/>
    <cellStyle name="Percent 4 2 5" xfId="53117" xr:uid="{00000000-0005-0000-0000-0000A95B0000}"/>
    <cellStyle name="Percent 4 2 6" xfId="53118" xr:uid="{00000000-0005-0000-0000-0000AA5B0000}"/>
    <cellStyle name="Percent 4 2 7" xfId="53346" xr:uid="{00000000-0005-0000-0000-0000AB5B0000}"/>
    <cellStyle name="Percent 4 3" xfId="3409" xr:uid="{00000000-0005-0000-0000-0000AC5B0000}"/>
    <cellStyle name="Percent 4 3 2" xfId="52991" xr:uid="{00000000-0005-0000-0000-0000AD5B0000}"/>
    <cellStyle name="Percent 4 3 2 2" xfId="53119" xr:uid="{00000000-0005-0000-0000-0000AE5B0000}"/>
    <cellStyle name="Percent 4 3 3" xfId="52992" xr:uid="{00000000-0005-0000-0000-0000AF5B0000}"/>
    <cellStyle name="Percent 4 3 3 2" xfId="53163" xr:uid="{00000000-0005-0000-0000-0000B05B0000}"/>
    <cellStyle name="Percent 4 3 4" xfId="52890" xr:uid="{00000000-0005-0000-0000-0000B15B0000}"/>
    <cellStyle name="Percent 4 4" xfId="52891" xr:uid="{00000000-0005-0000-0000-0000B25B0000}"/>
    <cellStyle name="Percent 4 4 2" xfId="52993" xr:uid="{00000000-0005-0000-0000-0000B35B0000}"/>
    <cellStyle name="Percent 4 4 2 2" xfId="53120" xr:uid="{00000000-0005-0000-0000-0000B45B0000}"/>
    <cellStyle name="Percent 4 4 3" xfId="53121" xr:uid="{00000000-0005-0000-0000-0000B55B0000}"/>
    <cellStyle name="Percent 4 5" xfId="52918" xr:uid="{00000000-0005-0000-0000-0000B65B0000}"/>
    <cellStyle name="Percent 4 5 2" xfId="52994" xr:uid="{00000000-0005-0000-0000-0000B75B0000}"/>
    <cellStyle name="Percent 4 5 2 2" xfId="53122" xr:uid="{00000000-0005-0000-0000-0000B85B0000}"/>
    <cellStyle name="Percent 4 5 3" xfId="53123" xr:uid="{00000000-0005-0000-0000-0000B95B0000}"/>
    <cellStyle name="Percent 4 6" xfId="52919" xr:uid="{00000000-0005-0000-0000-0000BA5B0000}"/>
    <cellStyle name="Percent 4 6 2" xfId="52995" xr:uid="{00000000-0005-0000-0000-0000BB5B0000}"/>
    <cellStyle name="Percent 4 6 2 2" xfId="53124" xr:uid="{00000000-0005-0000-0000-0000BC5B0000}"/>
    <cellStyle name="Percent 4 6 3" xfId="53125" xr:uid="{00000000-0005-0000-0000-0000BD5B0000}"/>
    <cellStyle name="Percent 4 7" xfId="52920" xr:uid="{00000000-0005-0000-0000-0000BE5B0000}"/>
    <cellStyle name="Percent 4 7 2" xfId="53126" xr:uid="{00000000-0005-0000-0000-0000BF5B0000}"/>
    <cellStyle name="Percent 4 8" xfId="52996" xr:uid="{00000000-0005-0000-0000-0000C05B0000}"/>
    <cellStyle name="Percent 4 8 2" xfId="53127" xr:uid="{00000000-0005-0000-0000-0000C15B0000}"/>
    <cellStyle name="Percent 4 9" xfId="52997" xr:uid="{00000000-0005-0000-0000-0000C25B0000}"/>
    <cellStyle name="Percent 4 9 2" xfId="53164" xr:uid="{00000000-0005-0000-0000-0000C35B0000}"/>
    <cellStyle name="Percent 40" xfId="3410" xr:uid="{00000000-0005-0000-0000-0000C45B0000}"/>
    <cellStyle name="Percent 41" xfId="3411" xr:uid="{00000000-0005-0000-0000-0000C55B0000}"/>
    <cellStyle name="Percent 42" xfId="3412" xr:uid="{00000000-0005-0000-0000-0000C65B0000}"/>
    <cellStyle name="Percent 43" xfId="3413" xr:uid="{00000000-0005-0000-0000-0000C75B0000}"/>
    <cellStyle name="Percent 44" xfId="3414" xr:uid="{00000000-0005-0000-0000-0000C85B0000}"/>
    <cellStyle name="Percent 45" xfId="3415" xr:uid="{00000000-0005-0000-0000-0000C95B0000}"/>
    <cellStyle name="Percent 46" xfId="3416" xr:uid="{00000000-0005-0000-0000-0000CA5B0000}"/>
    <cellStyle name="Percent 47" xfId="3417" xr:uid="{00000000-0005-0000-0000-0000CB5B0000}"/>
    <cellStyle name="Percent 48" xfId="3418" xr:uid="{00000000-0005-0000-0000-0000CC5B0000}"/>
    <cellStyle name="Percent 49" xfId="3419" xr:uid="{00000000-0005-0000-0000-0000CD5B0000}"/>
    <cellStyle name="Percent 5" xfId="3420" xr:uid="{00000000-0005-0000-0000-0000CE5B0000}"/>
    <cellStyle name="Percent 5 10" xfId="53128" xr:uid="{00000000-0005-0000-0000-0000CF5B0000}"/>
    <cellStyle name="Percent 5 2" xfId="3421" xr:uid="{00000000-0005-0000-0000-0000D05B0000}"/>
    <cellStyle name="Percent 5 2 2" xfId="52998" xr:uid="{00000000-0005-0000-0000-0000D15B0000}"/>
    <cellStyle name="Percent 5 2 2 2" xfId="53129" xr:uid="{00000000-0005-0000-0000-0000D25B0000}"/>
    <cellStyle name="Percent 5 2 3" xfId="52999" xr:uid="{00000000-0005-0000-0000-0000D35B0000}"/>
    <cellStyle name="Percent 5 2 3 2" xfId="53165" xr:uid="{00000000-0005-0000-0000-0000D45B0000}"/>
    <cellStyle name="Percent 5 2 4" xfId="52893" xr:uid="{00000000-0005-0000-0000-0000D55B0000}"/>
    <cellStyle name="Percent 5 3" xfId="3422" xr:uid="{00000000-0005-0000-0000-0000D65B0000}"/>
    <cellStyle name="Percent 5 3 2" xfId="53000" xr:uid="{00000000-0005-0000-0000-0000D75B0000}"/>
    <cellStyle name="Percent 5 3 2 2" xfId="53130" xr:uid="{00000000-0005-0000-0000-0000D85B0000}"/>
    <cellStyle name="Percent 5 3 3" xfId="52921" xr:uid="{00000000-0005-0000-0000-0000D95B0000}"/>
    <cellStyle name="Percent 5 4" xfId="52922" xr:uid="{00000000-0005-0000-0000-0000DA5B0000}"/>
    <cellStyle name="Percent 5 4 2" xfId="53001" xr:uid="{00000000-0005-0000-0000-0000DB5B0000}"/>
    <cellStyle name="Percent 5 4 2 2" xfId="53131" xr:uid="{00000000-0005-0000-0000-0000DC5B0000}"/>
    <cellStyle name="Percent 5 4 3" xfId="53132" xr:uid="{00000000-0005-0000-0000-0000DD5B0000}"/>
    <cellStyle name="Percent 5 5" xfId="52923" xr:uid="{00000000-0005-0000-0000-0000DE5B0000}"/>
    <cellStyle name="Percent 5 5 2" xfId="53002" xr:uid="{00000000-0005-0000-0000-0000DF5B0000}"/>
    <cellStyle name="Percent 5 5 2 2" xfId="53133" xr:uid="{00000000-0005-0000-0000-0000E05B0000}"/>
    <cellStyle name="Percent 5 5 3" xfId="53134" xr:uid="{00000000-0005-0000-0000-0000E15B0000}"/>
    <cellStyle name="Percent 5 6" xfId="52924" xr:uid="{00000000-0005-0000-0000-0000E25B0000}"/>
    <cellStyle name="Percent 5 6 2" xfId="53135" xr:uid="{00000000-0005-0000-0000-0000E35B0000}"/>
    <cellStyle name="Percent 5 7" xfId="53003" xr:uid="{00000000-0005-0000-0000-0000E45B0000}"/>
    <cellStyle name="Percent 5 7 2" xfId="53136" xr:uid="{00000000-0005-0000-0000-0000E55B0000}"/>
    <cellStyle name="Percent 5 8" xfId="53004" xr:uid="{00000000-0005-0000-0000-0000E65B0000}"/>
    <cellStyle name="Percent 5 8 2" xfId="53166" xr:uid="{00000000-0005-0000-0000-0000E75B0000}"/>
    <cellStyle name="Percent 5 9" xfId="52892" xr:uid="{00000000-0005-0000-0000-0000E85B0000}"/>
    <cellStyle name="Percent 50" xfId="3423" xr:uid="{00000000-0005-0000-0000-0000E95B0000}"/>
    <cellStyle name="Percent 51" xfId="3424" xr:uid="{00000000-0005-0000-0000-0000EA5B0000}"/>
    <cellStyle name="Percent 52" xfId="3425" xr:uid="{00000000-0005-0000-0000-0000EB5B0000}"/>
    <cellStyle name="Percent 53" xfId="3426" xr:uid="{00000000-0005-0000-0000-0000EC5B0000}"/>
    <cellStyle name="Percent 54" xfId="3427" xr:uid="{00000000-0005-0000-0000-0000ED5B0000}"/>
    <cellStyle name="Percent 55" xfId="3428" xr:uid="{00000000-0005-0000-0000-0000EE5B0000}"/>
    <cellStyle name="Percent 56" xfId="3429" xr:uid="{00000000-0005-0000-0000-0000EF5B0000}"/>
    <cellStyle name="Percent 57" xfId="3430" xr:uid="{00000000-0005-0000-0000-0000F05B0000}"/>
    <cellStyle name="Percent 58" xfId="3431" xr:uid="{00000000-0005-0000-0000-0000F15B0000}"/>
    <cellStyle name="Percent 59" xfId="3432" xr:uid="{00000000-0005-0000-0000-0000F25B0000}"/>
    <cellStyle name="Percent 6" xfId="3433" xr:uid="{00000000-0005-0000-0000-0000F35B0000}"/>
    <cellStyle name="Percent 6 2" xfId="53347" xr:uid="{00000000-0005-0000-0000-0000F45B0000}"/>
    <cellStyle name="Percent 60" xfId="3434" xr:uid="{00000000-0005-0000-0000-0000F55B0000}"/>
    <cellStyle name="Percent 61" xfId="3435" xr:uid="{00000000-0005-0000-0000-0000F65B0000}"/>
    <cellStyle name="Percent 62" xfId="3436" xr:uid="{00000000-0005-0000-0000-0000F75B0000}"/>
    <cellStyle name="Percent 63" xfId="3437" xr:uid="{00000000-0005-0000-0000-0000F85B0000}"/>
    <cellStyle name="Percent 64" xfId="3438" xr:uid="{00000000-0005-0000-0000-0000F95B0000}"/>
    <cellStyle name="Percent 65" xfId="3439" xr:uid="{00000000-0005-0000-0000-0000FA5B0000}"/>
    <cellStyle name="Percent 66" xfId="3440" xr:uid="{00000000-0005-0000-0000-0000FB5B0000}"/>
    <cellStyle name="Percent 67" xfId="3441" xr:uid="{00000000-0005-0000-0000-0000FC5B0000}"/>
    <cellStyle name="Percent 68" xfId="3442" xr:uid="{00000000-0005-0000-0000-0000FD5B0000}"/>
    <cellStyle name="Percent 69" xfId="3443" xr:uid="{00000000-0005-0000-0000-0000FE5B0000}"/>
    <cellStyle name="Percent 7" xfId="3444" xr:uid="{00000000-0005-0000-0000-0000FF5B0000}"/>
    <cellStyle name="Percent 7 2" xfId="53348" xr:uid="{00000000-0005-0000-0000-0000005C0000}"/>
    <cellStyle name="Percent 70" xfId="3445" xr:uid="{00000000-0005-0000-0000-0000015C0000}"/>
    <cellStyle name="Percent 71" xfId="3446" xr:uid="{00000000-0005-0000-0000-0000025C0000}"/>
    <cellStyle name="Percent 72" xfId="3447" xr:uid="{00000000-0005-0000-0000-0000035C0000}"/>
    <cellStyle name="Percent 73" xfId="3448" xr:uid="{00000000-0005-0000-0000-0000045C0000}"/>
    <cellStyle name="Percent 74" xfId="3449" xr:uid="{00000000-0005-0000-0000-0000055C0000}"/>
    <cellStyle name="Percent 75" xfId="3450" xr:uid="{00000000-0005-0000-0000-0000065C0000}"/>
    <cellStyle name="Percent 76" xfId="3451" xr:uid="{00000000-0005-0000-0000-0000075C0000}"/>
    <cellStyle name="Percent 77" xfId="3452" xr:uid="{00000000-0005-0000-0000-0000085C0000}"/>
    <cellStyle name="Percent 78" xfId="3453" xr:uid="{00000000-0005-0000-0000-0000095C0000}"/>
    <cellStyle name="Percent 79" xfId="3454" xr:uid="{00000000-0005-0000-0000-00000A5C0000}"/>
    <cellStyle name="Percent 8" xfId="3455" xr:uid="{00000000-0005-0000-0000-00000B5C0000}"/>
    <cellStyle name="Percent 8 2" xfId="53349" xr:uid="{00000000-0005-0000-0000-00000C5C0000}"/>
    <cellStyle name="Percent 80" xfId="3456" xr:uid="{00000000-0005-0000-0000-00000D5C0000}"/>
    <cellStyle name="Percent 81" xfId="3457" xr:uid="{00000000-0005-0000-0000-00000E5C0000}"/>
    <cellStyle name="Percent 82" xfId="3458" xr:uid="{00000000-0005-0000-0000-00000F5C0000}"/>
    <cellStyle name="Percent 83" xfId="3459" xr:uid="{00000000-0005-0000-0000-0000105C0000}"/>
    <cellStyle name="Percent 84" xfId="3460" xr:uid="{00000000-0005-0000-0000-0000115C0000}"/>
    <cellStyle name="Percent 85" xfId="3461" xr:uid="{00000000-0005-0000-0000-0000125C0000}"/>
    <cellStyle name="Percent 86" xfId="3462" xr:uid="{00000000-0005-0000-0000-0000135C0000}"/>
    <cellStyle name="Percent 87" xfId="3463" xr:uid="{00000000-0005-0000-0000-0000145C0000}"/>
    <cellStyle name="Percent 88" xfId="3464" xr:uid="{00000000-0005-0000-0000-0000155C0000}"/>
    <cellStyle name="Percent 89" xfId="3465" xr:uid="{00000000-0005-0000-0000-0000165C0000}"/>
    <cellStyle name="Percent 9" xfId="3466" xr:uid="{00000000-0005-0000-0000-0000175C0000}"/>
    <cellStyle name="Percent 9 2" xfId="53350" xr:uid="{00000000-0005-0000-0000-0000185C0000}"/>
    <cellStyle name="Percent 90" xfId="3467" xr:uid="{00000000-0005-0000-0000-0000195C0000}"/>
    <cellStyle name="Percent 91" xfId="3468" xr:uid="{00000000-0005-0000-0000-00001A5C0000}"/>
    <cellStyle name="Percent 92" xfId="3469" xr:uid="{00000000-0005-0000-0000-00001B5C0000}"/>
    <cellStyle name="Percent 93" xfId="3470" xr:uid="{00000000-0005-0000-0000-00001C5C0000}"/>
    <cellStyle name="Percent 94" xfId="3471" xr:uid="{00000000-0005-0000-0000-00001D5C0000}"/>
    <cellStyle name="Percent 95" xfId="3472" xr:uid="{00000000-0005-0000-0000-00001E5C0000}"/>
    <cellStyle name="Percent 96" xfId="3473" xr:uid="{00000000-0005-0000-0000-00001F5C0000}"/>
    <cellStyle name="Percent 97" xfId="3474" xr:uid="{00000000-0005-0000-0000-0000205C0000}"/>
    <cellStyle name="Percent 98" xfId="3475" xr:uid="{00000000-0005-0000-0000-0000215C0000}"/>
    <cellStyle name="Percent 99" xfId="3476" xr:uid="{00000000-0005-0000-0000-0000225C0000}"/>
    <cellStyle name="Pourcentage_tocmodel_final" xfId="3477" xr:uid="{00000000-0005-0000-0000-0000235C0000}"/>
    <cellStyle name="Profile" xfId="3478" xr:uid="{00000000-0005-0000-0000-0000245C0000}"/>
    <cellStyle name="Profile 2" xfId="3479" xr:uid="{00000000-0005-0000-0000-0000255C0000}"/>
    <cellStyle name="Profile 2 2" xfId="3480" xr:uid="{00000000-0005-0000-0000-0000265C0000}"/>
    <cellStyle name="Refdb standard" xfId="53351" xr:uid="{00000000-0005-0000-0000-0000275C0000}"/>
    <cellStyle name="Reference" xfId="3481" xr:uid="{00000000-0005-0000-0000-0000285C0000}"/>
    <cellStyle name="RHlayer1" xfId="53352" xr:uid="{00000000-0005-0000-0000-0000295C0000}"/>
    <cellStyle name="RHlayer2" xfId="53353" xr:uid="{00000000-0005-0000-0000-00002A5C0000}"/>
    <cellStyle name="RHlayer3" xfId="53354" xr:uid="{00000000-0005-0000-0000-00002B5C0000}"/>
    <cellStyle name="RHlayer4" xfId="53355" xr:uid="{00000000-0005-0000-0000-00002C5C0000}"/>
    <cellStyle name="RHlayer5" xfId="53356" xr:uid="{00000000-0005-0000-0000-00002D5C0000}"/>
    <cellStyle name="RHlayer6" xfId="53357" xr:uid="{00000000-0005-0000-0000-00002E5C0000}"/>
    <cellStyle name="RHlevel1" xfId="53358" xr:uid="{00000000-0005-0000-0000-00002F5C0000}"/>
    <cellStyle name="RHlevel2" xfId="53359" xr:uid="{00000000-0005-0000-0000-0000305C0000}"/>
    <cellStyle name="RHlevel3" xfId="53360" xr:uid="{00000000-0005-0000-0000-0000315C0000}"/>
    <cellStyle name="RHlevel4" xfId="53361" xr:uid="{00000000-0005-0000-0000-0000325C0000}"/>
    <cellStyle name="RHlevel5" xfId="53362" xr:uid="{00000000-0005-0000-0000-0000335C0000}"/>
    <cellStyle name="ROA Ref" xfId="3482" xr:uid="{00000000-0005-0000-0000-0000345C0000}"/>
    <cellStyle name="Row heading" xfId="3483" xr:uid="{00000000-0005-0000-0000-0000355C0000}"/>
    <cellStyle name="Section_End" xfId="3484" xr:uid="{00000000-0005-0000-0000-0000365C0000}"/>
    <cellStyle name="Sheet Done" xfId="3485" xr:uid="{00000000-0005-0000-0000-0000375C0000}"/>
    <cellStyle name="Small" xfId="3486" xr:uid="{00000000-0005-0000-0000-0000385C0000}"/>
    <cellStyle name="Source Field - Green" xfId="3487" xr:uid="{00000000-0005-0000-0000-0000395C0000}"/>
    <cellStyle name="Source Hed" xfId="3488" xr:uid="{00000000-0005-0000-0000-00003A5C0000}"/>
    <cellStyle name="Source Letter" xfId="3489" xr:uid="{00000000-0005-0000-0000-00003B5C0000}"/>
    <cellStyle name="Source Superscript" xfId="3490" xr:uid="{00000000-0005-0000-0000-00003C5C0000}"/>
    <cellStyle name="Source Superscript 2" xfId="53364" xr:uid="{00000000-0005-0000-0000-00003D5C0000}"/>
    <cellStyle name="Source Superscript 3" xfId="53363" xr:uid="{00000000-0005-0000-0000-00003E5C0000}"/>
    <cellStyle name="Source Text" xfId="3491" xr:uid="{00000000-0005-0000-0000-00003F5C0000}"/>
    <cellStyle name="Source Text 2" xfId="53366" xr:uid="{00000000-0005-0000-0000-0000405C0000}"/>
    <cellStyle name="Source Text 3" xfId="53367" xr:uid="{00000000-0005-0000-0000-0000415C0000}"/>
    <cellStyle name="Source Text 4" xfId="53365" xr:uid="{00000000-0005-0000-0000-0000425C0000}"/>
    <cellStyle name="Standard_Anpassen der Amortisation" xfId="3492" xr:uid="{00000000-0005-0000-0000-0000435C0000}"/>
    <cellStyle name="State" xfId="3493" xr:uid="{00000000-0005-0000-0000-0000445C0000}"/>
    <cellStyle name="Style 1" xfId="3494" xr:uid="{00000000-0005-0000-0000-0000455C0000}"/>
    <cellStyle name="Style 1 2" xfId="53368" xr:uid="{00000000-0005-0000-0000-0000465C0000}"/>
    <cellStyle name="Sub totals" xfId="3495" xr:uid="{00000000-0005-0000-0000-0000475C0000}"/>
    <cellStyle name="Sub totals 10" xfId="3496" xr:uid="{00000000-0005-0000-0000-0000485C0000}"/>
    <cellStyle name="Sub totals 10 2" xfId="27009" xr:uid="{00000000-0005-0000-0000-0000495C0000}"/>
    <cellStyle name="Sub totals 10 2 2" xfId="27010" xr:uid="{00000000-0005-0000-0000-00004A5C0000}"/>
    <cellStyle name="Sub totals 10 2 3" xfId="27011" xr:uid="{00000000-0005-0000-0000-00004B5C0000}"/>
    <cellStyle name="Sub totals 10 2 4" xfId="27012" xr:uid="{00000000-0005-0000-0000-00004C5C0000}"/>
    <cellStyle name="Sub totals 10 3" xfId="27013" xr:uid="{00000000-0005-0000-0000-00004D5C0000}"/>
    <cellStyle name="Sub totals 10 4" xfId="27014" xr:uid="{00000000-0005-0000-0000-00004E5C0000}"/>
    <cellStyle name="Sub totals 11" xfId="3497" xr:uid="{00000000-0005-0000-0000-00004F5C0000}"/>
    <cellStyle name="Sub totals 11 2" xfId="27015" xr:uid="{00000000-0005-0000-0000-0000505C0000}"/>
    <cellStyle name="Sub totals 11 2 2" xfId="27016" xr:uid="{00000000-0005-0000-0000-0000515C0000}"/>
    <cellStyle name="Sub totals 11 2 3" xfId="27017" xr:uid="{00000000-0005-0000-0000-0000525C0000}"/>
    <cellStyle name="Sub totals 11 2 4" xfId="27018" xr:uid="{00000000-0005-0000-0000-0000535C0000}"/>
    <cellStyle name="Sub totals 11 3" xfId="27019" xr:uid="{00000000-0005-0000-0000-0000545C0000}"/>
    <cellStyle name="Sub totals 11 4" xfId="27020" xr:uid="{00000000-0005-0000-0000-0000555C0000}"/>
    <cellStyle name="Sub totals 12" xfId="3498" xr:uid="{00000000-0005-0000-0000-0000565C0000}"/>
    <cellStyle name="Sub totals 12 2" xfId="27021" xr:uid="{00000000-0005-0000-0000-0000575C0000}"/>
    <cellStyle name="Sub totals 12 2 2" xfId="27022" xr:uid="{00000000-0005-0000-0000-0000585C0000}"/>
    <cellStyle name="Sub totals 12 2 3" xfId="27023" xr:uid="{00000000-0005-0000-0000-0000595C0000}"/>
    <cellStyle name="Sub totals 12 2 4" xfId="27024" xr:uid="{00000000-0005-0000-0000-00005A5C0000}"/>
    <cellStyle name="Sub totals 12 3" xfId="27025" xr:uid="{00000000-0005-0000-0000-00005B5C0000}"/>
    <cellStyle name="Sub totals 12 4" xfId="27026" xr:uid="{00000000-0005-0000-0000-00005C5C0000}"/>
    <cellStyle name="Sub totals 13" xfId="3499" xr:uid="{00000000-0005-0000-0000-00005D5C0000}"/>
    <cellStyle name="Sub totals 13 2" xfId="27027" xr:uid="{00000000-0005-0000-0000-00005E5C0000}"/>
    <cellStyle name="Sub totals 13 2 2" xfId="27028" xr:uid="{00000000-0005-0000-0000-00005F5C0000}"/>
    <cellStyle name="Sub totals 13 2 3" xfId="27029" xr:uid="{00000000-0005-0000-0000-0000605C0000}"/>
    <cellStyle name="Sub totals 13 2 4" xfId="27030" xr:uid="{00000000-0005-0000-0000-0000615C0000}"/>
    <cellStyle name="Sub totals 13 3" xfId="27031" xr:uid="{00000000-0005-0000-0000-0000625C0000}"/>
    <cellStyle name="Sub totals 13 4" xfId="27032" xr:uid="{00000000-0005-0000-0000-0000635C0000}"/>
    <cellStyle name="Sub totals 14" xfId="3500" xr:uid="{00000000-0005-0000-0000-0000645C0000}"/>
    <cellStyle name="Sub totals 14 2" xfId="27033" xr:uid="{00000000-0005-0000-0000-0000655C0000}"/>
    <cellStyle name="Sub totals 14 2 2" xfId="27034" xr:uid="{00000000-0005-0000-0000-0000665C0000}"/>
    <cellStyle name="Sub totals 14 2 3" xfId="27035" xr:uid="{00000000-0005-0000-0000-0000675C0000}"/>
    <cellStyle name="Sub totals 14 2 4" xfId="27036" xr:uid="{00000000-0005-0000-0000-0000685C0000}"/>
    <cellStyle name="Sub totals 14 3" xfId="27037" xr:uid="{00000000-0005-0000-0000-0000695C0000}"/>
    <cellStyle name="Sub totals 14 4" xfId="27038" xr:uid="{00000000-0005-0000-0000-00006A5C0000}"/>
    <cellStyle name="Sub totals 15" xfId="3501" xr:uid="{00000000-0005-0000-0000-00006B5C0000}"/>
    <cellStyle name="Sub totals 15 2" xfId="27039" xr:uid="{00000000-0005-0000-0000-00006C5C0000}"/>
    <cellStyle name="Sub totals 15 2 2" xfId="27040" xr:uid="{00000000-0005-0000-0000-00006D5C0000}"/>
    <cellStyle name="Sub totals 15 2 3" xfId="27041" xr:uid="{00000000-0005-0000-0000-00006E5C0000}"/>
    <cellStyle name="Sub totals 15 2 4" xfId="27042" xr:uid="{00000000-0005-0000-0000-00006F5C0000}"/>
    <cellStyle name="Sub totals 15 3" xfId="27043" xr:uid="{00000000-0005-0000-0000-0000705C0000}"/>
    <cellStyle name="Sub totals 15 4" xfId="27044" xr:uid="{00000000-0005-0000-0000-0000715C0000}"/>
    <cellStyle name="Sub totals 16" xfId="3502" xr:uid="{00000000-0005-0000-0000-0000725C0000}"/>
    <cellStyle name="Sub totals 16 2" xfId="27045" xr:uid="{00000000-0005-0000-0000-0000735C0000}"/>
    <cellStyle name="Sub totals 16 2 2" xfId="27046" xr:uid="{00000000-0005-0000-0000-0000745C0000}"/>
    <cellStyle name="Sub totals 16 2 3" xfId="27047" xr:uid="{00000000-0005-0000-0000-0000755C0000}"/>
    <cellStyle name="Sub totals 16 2 4" xfId="27048" xr:uid="{00000000-0005-0000-0000-0000765C0000}"/>
    <cellStyle name="Sub totals 16 3" xfId="27049" xr:uid="{00000000-0005-0000-0000-0000775C0000}"/>
    <cellStyle name="Sub totals 16 4" xfId="27050" xr:uid="{00000000-0005-0000-0000-0000785C0000}"/>
    <cellStyle name="Sub totals 17" xfId="3503" xr:uid="{00000000-0005-0000-0000-0000795C0000}"/>
    <cellStyle name="Sub totals 17 2" xfId="27051" xr:uid="{00000000-0005-0000-0000-00007A5C0000}"/>
    <cellStyle name="Sub totals 17 2 2" xfId="27052" xr:uid="{00000000-0005-0000-0000-00007B5C0000}"/>
    <cellStyle name="Sub totals 17 2 3" xfId="27053" xr:uid="{00000000-0005-0000-0000-00007C5C0000}"/>
    <cellStyle name="Sub totals 17 2 4" xfId="27054" xr:uid="{00000000-0005-0000-0000-00007D5C0000}"/>
    <cellStyle name="Sub totals 17 3" xfId="27055" xr:uid="{00000000-0005-0000-0000-00007E5C0000}"/>
    <cellStyle name="Sub totals 17 4" xfId="27056" xr:uid="{00000000-0005-0000-0000-00007F5C0000}"/>
    <cellStyle name="Sub totals 18" xfId="3504" xr:uid="{00000000-0005-0000-0000-0000805C0000}"/>
    <cellStyle name="Sub totals 18 2" xfId="27057" xr:uid="{00000000-0005-0000-0000-0000815C0000}"/>
    <cellStyle name="Sub totals 18 2 2" xfId="27058" xr:uid="{00000000-0005-0000-0000-0000825C0000}"/>
    <cellStyle name="Sub totals 18 2 3" xfId="27059" xr:uid="{00000000-0005-0000-0000-0000835C0000}"/>
    <cellStyle name="Sub totals 18 2 4" xfId="27060" xr:uid="{00000000-0005-0000-0000-0000845C0000}"/>
    <cellStyle name="Sub totals 18 3" xfId="27061" xr:uid="{00000000-0005-0000-0000-0000855C0000}"/>
    <cellStyle name="Sub totals 18 4" xfId="27062" xr:uid="{00000000-0005-0000-0000-0000865C0000}"/>
    <cellStyle name="Sub totals 19" xfId="3505" xr:uid="{00000000-0005-0000-0000-0000875C0000}"/>
    <cellStyle name="Sub totals 19 2" xfId="27063" xr:uid="{00000000-0005-0000-0000-0000885C0000}"/>
    <cellStyle name="Sub totals 19 2 2" xfId="27064" xr:uid="{00000000-0005-0000-0000-0000895C0000}"/>
    <cellStyle name="Sub totals 19 2 3" xfId="27065" xr:uid="{00000000-0005-0000-0000-00008A5C0000}"/>
    <cellStyle name="Sub totals 19 2 4" xfId="27066" xr:uid="{00000000-0005-0000-0000-00008B5C0000}"/>
    <cellStyle name="Sub totals 19 3" xfId="27067" xr:uid="{00000000-0005-0000-0000-00008C5C0000}"/>
    <cellStyle name="Sub totals 19 4" xfId="27068" xr:uid="{00000000-0005-0000-0000-00008D5C0000}"/>
    <cellStyle name="Sub totals 2" xfId="3506" xr:uid="{00000000-0005-0000-0000-00008E5C0000}"/>
    <cellStyle name="Sub totals 2 10" xfId="3507" xr:uid="{00000000-0005-0000-0000-00008F5C0000}"/>
    <cellStyle name="Sub totals 2 10 2" xfId="27069" xr:uid="{00000000-0005-0000-0000-0000905C0000}"/>
    <cellStyle name="Sub totals 2 10 2 2" xfId="27070" xr:uid="{00000000-0005-0000-0000-0000915C0000}"/>
    <cellStyle name="Sub totals 2 10 2 3" xfId="27071" xr:uid="{00000000-0005-0000-0000-0000925C0000}"/>
    <cellStyle name="Sub totals 2 10 2 4" xfId="27072" xr:uid="{00000000-0005-0000-0000-0000935C0000}"/>
    <cellStyle name="Sub totals 2 10 3" xfId="27073" xr:uid="{00000000-0005-0000-0000-0000945C0000}"/>
    <cellStyle name="Sub totals 2 10 4" xfId="27074" xr:uid="{00000000-0005-0000-0000-0000955C0000}"/>
    <cellStyle name="Sub totals 2 11" xfId="3508" xr:uid="{00000000-0005-0000-0000-0000965C0000}"/>
    <cellStyle name="Sub totals 2 11 2" xfId="27075" xr:uid="{00000000-0005-0000-0000-0000975C0000}"/>
    <cellStyle name="Sub totals 2 11 2 2" xfId="27076" xr:uid="{00000000-0005-0000-0000-0000985C0000}"/>
    <cellStyle name="Sub totals 2 11 2 3" xfId="27077" xr:uid="{00000000-0005-0000-0000-0000995C0000}"/>
    <cellStyle name="Sub totals 2 11 2 4" xfId="27078" xr:uid="{00000000-0005-0000-0000-00009A5C0000}"/>
    <cellStyle name="Sub totals 2 11 3" xfId="27079" xr:uid="{00000000-0005-0000-0000-00009B5C0000}"/>
    <cellStyle name="Sub totals 2 11 4" xfId="27080" xr:uid="{00000000-0005-0000-0000-00009C5C0000}"/>
    <cellStyle name="Sub totals 2 12" xfId="3509" xr:uid="{00000000-0005-0000-0000-00009D5C0000}"/>
    <cellStyle name="Sub totals 2 12 2" xfId="27081" xr:uid="{00000000-0005-0000-0000-00009E5C0000}"/>
    <cellStyle name="Sub totals 2 12 2 2" xfId="27082" xr:uid="{00000000-0005-0000-0000-00009F5C0000}"/>
    <cellStyle name="Sub totals 2 12 2 3" xfId="27083" xr:uid="{00000000-0005-0000-0000-0000A05C0000}"/>
    <cellStyle name="Sub totals 2 12 2 4" xfId="27084" xr:uid="{00000000-0005-0000-0000-0000A15C0000}"/>
    <cellStyle name="Sub totals 2 12 3" xfId="27085" xr:uid="{00000000-0005-0000-0000-0000A25C0000}"/>
    <cellStyle name="Sub totals 2 12 4" xfId="27086" xr:uid="{00000000-0005-0000-0000-0000A35C0000}"/>
    <cellStyle name="Sub totals 2 13" xfId="3510" xr:uid="{00000000-0005-0000-0000-0000A45C0000}"/>
    <cellStyle name="Sub totals 2 13 2" xfId="27087" xr:uid="{00000000-0005-0000-0000-0000A55C0000}"/>
    <cellStyle name="Sub totals 2 13 2 2" xfId="27088" xr:uid="{00000000-0005-0000-0000-0000A65C0000}"/>
    <cellStyle name="Sub totals 2 13 2 3" xfId="27089" xr:uid="{00000000-0005-0000-0000-0000A75C0000}"/>
    <cellStyle name="Sub totals 2 13 2 4" xfId="27090" xr:uid="{00000000-0005-0000-0000-0000A85C0000}"/>
    <cellStyle name="Sub totals 2 13 3" xfId="27091" xr:uid="{00000000-0005-0000-0000-0000A95C0000}"/>
    <cellStyle name="Sub totals 2 13 4" xfId="27092" xr:uid="{00000000-0005-0000-0000-0000AA5C0000}"/>
    <cellStyle name="Sub totals 2 14" xfId="3511" xr:uid="{00000000-0005-0000-0000-0000AB5C0000}"/>
    <cellStyle name="Sub totals 2 14 2" xfId="27093" xr:uid="{00000000-0005-0000-0000-0000AC5C0000}"/>
    <cellStyle name="Sub totals 2 14 2 2" xfId="27094" xr:uid="{00000000-0005-0000-0000-0000AD5C0000}"/>
    <cellStyle name="Sub totals 2 14 2 3" xfId="27095" xr:uid="{00000000-0005-0000-0000-0000AE5C0000}"/>
    <cellStyle name="Sub totals 2 14 2 4" xfId="27096" xr:uid="{00000000-0005-0000-0000-0000AF5C0000}"/>
    <cellStyle name="Sub totals 2 14 3" xfId="27097" xr:uid="{00000000-0005-0000-0000-0000B05C0000}"/>
    <cellStyle name="Sub totals 2 14 4" xfId="27098" xr:uid="{00000000-0005-0000-0000-0000B15C0000}"/>
    <cellStyle name="Sub totals 2 15" xfId="3512" xr:uid="{00000000-0005-0000-0000-0000B25C0000}"/>
    <cellStyle name="Sub totals 2 15 2" xfId="27099" xr:uid="{00000000-0005-0000-0000-0000B35C0000}"/>
    <cellStyle name="Sub totals 2 15 2 2" xfId="27100" xr:uid="{00000000-0005-0000-0000-0000B45C0000}"/>
    <cellStyle name="Sub totals 2 15 2 3" xfId="27101" xr:uid="{00000000-0005-0000-0000-0000B55C0000}"/>
    <cellStyle name="Sub totals 2 15 2 4" xfId="27102" xr:uid="{00000000-0005-0000-0000-0000B65C0000}"/>
    <cellStyle name="Sub totals 2 15 3" xfId="27103" xr:uid="{00000000-0005-0000-0000-0000B75C0000}"/>
    <cellStyle name="Sub totals 2 15 4" xfId="27104" xr:uid="{00000000-0005-0000-0000-0000B85C0000}"/>
    <cellStyle name="Sub totals 2 16" xfId="3513" xr:uid="{00000000-0005-0000-0000-0000B95C0000}"/>
    <cellStyle name="Sub totals 2 16 2" xfId="27105" xr:uid="{00000000-0005-0000-0000-0000BA5C0000}"/>
    <cellStyle name="Sub totals 2 16 2 2" xfId="27106" xr:uid="{00000000-0005-0000-0000-0000BB5C0000}"/>
    <cellStyle name="Sub totals 2 16 2 3" xfId="27107" xr:uid="{00000000-0005-0000-0000-0000BC5C0000}"/>
    <cellStyle name="Sub totals 2 16 2 4" xfId="27108" xr:uid="{00000000-0005-0000-0000-0000BD5C0000}"/>
    <cellStyle name="Sub totals 2 16 3" xfId="27109" xr:uid="{00000000-0005-0000-0000-0000BE5C0000}"/>
    <cellStyle name="Sub totals 2 16 4" xfId="27110" xr:uid="{00000000-0005-0000-0000-0000BF5C0000}"/>
    <cellStyle name="Sub totals 2 17" xfId="3514" xr:uid="{00000000-0005-0000-0000-0000C05C0000}"/>
    <cellStyle name="Sub totals 2 17 2" xfId="27111" xr:uid="{00000000-0005-0000-0000-0000C15C0000}"/>
    <cellStyle name="Sub totals 2 17 2 2" xfId="27112" xr:uid="{00000000-0005-0000-0000-0000C25C0000}"/>
    <cellStyle name="Sub totals 2 17 2 3" xfId="27113" xr:uid="{00000000-0005-0000-0000-0000C35C0000}"/>
    <cellStyle name="Sub totals 2 17 2 4" xfId="27114" xr:uid="{00000000-0005-0000-0000-0000C45C0000}"/>
    <cellStyle name="Sub totals 2 17 3" xfId="27115" xr:uid="{00000000-0005-0000-0000-0000C55C0000}"/>
    <cellStyle name="Sub totals 2 17 4" xfId="27116" xr:uid="{00000000-0005-0000-0000-0000C65C0000}"/>
    <cellStyle name="Sub totals 2 18" xfId="3515" xr:uid="{00000000-0005-0000-0000-0000C75C0000}"/>
    <cellStyle name="Sub totals 2 18 2" xfId="27117" xr:uid="{00000000-0005-0000-0000-0000C85C0000}"/>
    <cellStyle name="Sub totals 2 18 2 2" xfId="27118" xr:uid="{00000000-0005-0000-0000-0000C95C0000}"/>
    <cellStyle name="Sub totals 2 18 2 3" xfId="27119" xr:uid="{00000000-0005-0000-0000-0000CA5C0000}"/>
    <cellStyle name="Sub totals 2 18 2 4" xfId="27120" xr:uid="{00000000-0005-0000-0000-0000CB5C0000}"/>
    <cellStyle name="Sub totals 2 18 3" xfId="27121" xr:uid="{00000000-0005-0000-0000-0000CC5C0000}"/>
    <cellStyle name="Sub totals 2 18 4" xfId="27122" xr:uid="{00000000-0005-0000-0000-0000CD5C0000}"/>
    <cellStyle name="Sub totals 2 19" xfId="3516" xr:uid="{00000000-0005-0000-0000-0000CE5C0000}"/>
    <cellStyle name="Sub totals 2 19 2" xfId="27123" xr:uid="{00000000-0005-0000-0000-0000CF5C0000}"/>
    <cellStyle name="Sub totals 2 19 2 2" xfId="27124" xr:uid="{00000000-0005-0000-0000-0000D05C0000}"/>
    <cellStyle name="Sub totals 2 19 2 3" xfId="27125" xr:uid="{00000000-0005-0000-0000-0000D15C0000}"/>
    <cellStyle name="Sub totals 2 19 2 4" xfId="27126" xr:uid="{00000000-0005-0000-0000-0000D25C0000}"/>
    <cellStyle name="Sub totals 2 19 3" xfId="27127" xr:uid="{00000000-0005-0000-0000-0000D35C0000}"/>
    <cellStyle name="Sub totals 2 19 4" xfId="27128" xr:uid="{00000000-0005-0000-0000-0000D45C0000}"/>
    <cellStyle name="Sub totals 2 2" xfId="3517" xr:uid="{00000000-0005-0000-0000-0000D55C0000}"/>
    <cellStyle name="Sub totals 2 2 10" xfId="3518" xr:uid="{00000000-0005-0000-0000-0000D65C0000}"/>
    <cellStyle name="Sub totals 2 2 10 2" xfId="27129" xr:uid="{00000000-0005-0000-0000-0000D75C0000}"/>
    <cellStyle name="Sub totals 2 2 10 2 2" xfId="27130" xr:uid="{00000000-0005-0000-0000-0000D85C0000}"/>
    <cellStyle name="Sub totals 2 2 10 2 3" xfId="27131" xr:uid="{00000000-0005-0000-0000-0000D95C0000}"/>
    <cellStyle name="Sub totals 2 2 10 2 4" xfId="27132" xr:uid="{00000000-0005-0000-0000-0000DA5C0000}"/>
    <cellStyle name="Sub totals 2 2 10 3" xfId="27133" xr:uid="{00000000-0005-0000-0000-0000DB5C0000}"/>
    <cellStyle name="Sub totals 2 2 10 4" xfId="27134" xr:uid="{00000000-0005-0000-0000-0000DC5C0000}"/>
    <cellStyle name="Sub totals 2 2 11" xfId="3519" xr:uid="{00000000-0005-0000-0000-0000DD5C0000}"/>
    <cellStyle name="Sub totals 2 2 11 2" xfId="27135" xr:uid="{00000000-0005-0000-0000-0000DE5C0000}"/>
    <cellStyle name="Sub totals 2 2 11 2 2" xfId="27136" xr:uid="{00000000-0005-0000-0000-0000DF5C0000}"/>
    <cellStyle name="Sub totals 2 2 11 2 3" xfId="27137" xr:uid="{00000000-0005-0000-0000-0000E05C0000}"/>
    <cellStyle name="Sub totals 2 2 11 2 4" xfId="27138" xr:uid="{00000000-0005-0000-0000-0000E15C0000}"/>
    <cellStyle name="Sub totals 2 2 11 3" xfId="27139" xr:uid="{00000000-0005-0000-0000-0000E25C0000}"/>
    <cellStyle name="Sub totals 2 2 11 4" xfId="27140" xr:uid="{00000000-0005-0000-0000-0000E35C0000}"/>
    <cellStyle name="Sub totals 2 2 12" xfId="3520" xr:uid="{00000000-0005-0000-0000-0000E45C0000}"/>
    <cellStyle name="Sub totals 2 2 12 2" xfId="27141" xr:uid="{00000000-0005-0000-0000-0000E55C0000}"/>
    <cellStyle name="Sub totals 2 2 12 2 2" xfId="27142" xr:uid="{00000000-0005-0000-0000-0000E65C0000}"/>
    <cellStyle name="Sub totals 2 2 12 2 3" xfId="27143" xr:uid="{00000000-0005-0000-0000-0000E75C0000}"/>
    <cellStyle name="Sub totals 2 2 12 2 4" xfId="27144" xr:uid="{00000000-0005-0000-0000-0000E85C0000}"/>
    <cellStyle name="Sub totals 2 2 12 3" xfId="27145" xr:uid="{00000000-0005-0000-0000-0000E95C0000}"/>
    <cellStyle name="Sub totals 2 2 12 4" xfId="27146" xr:uid="{00000000-0005-0000-0000-0000EA5C0000}"/>
    <cellStyle name="Sub totals 2 2 13" xfId="3521" xr:uid="{00000000-0005-0000-0000-0000EB5C0000}"/>
    <cellStyle name="Sub totals 2 2 13 2" xfId="27147" xr:uid="{00000000-0005-0000-0000-0000EC5C0000}"/>
    <cellStyle name="Sub totals 2 2 13 2 2" xfId="27148" xr:uid="{00000000-0005-0000-0000-0000ED5C0000}"/>
    <cellStyle name="Sub totals 2 2 13 2 3" xfId="27149" xr:uid="{00000000-0005-0000-0000-0000EE5C0000}"/>
    <cellStyle name="Sub totals 2 2 13 2 4" xfId="27150" xr:uid="{00000000-0005-0000-0000-0000EF5C0000}"/>
    <cellStyle name="Sub totals 2 2 13 3" xfId="27151" xr:uid="{00000000-0005-0000-0000-0000F05C0000}"/>
    <cellStyle name="Sub totals 2 2 13 4" xfId="27152" xr:uid="{00000000-0005-0000-0000-0000F15C0000}"/>
    <cellStyle name="Sub totals 2 2 14" xfId="3522" xr:uid="{00000000-0005-0000-0000-0000F25C0000}"/>
    <cellStyle name="Sub totals 2 2 14 2" xfId="27153" xr:uid="{00000000-0005-0000-0000-0000F35C0000}"/>
    <cellStyle name="Sub totals 2 2 14 2 2" xfId="27154" xr:uid="{00000000-0005-0000-0000-0000F45C0000}"/>
    <cellStyle name="Sub totals 2 2 14 2 3" xfId="27155" xr:uid="{00000000-0005-0000-0000-0000F55C0000}"/>
    <cellStyle name="Sub totals 2 2 14 2 4" xfId="27156" xr:uid="{00000000-0005-0000-0000-0000F65C0000}"/>
    <cellStyle name="Sub totals 2 2 14 3" xfId="27157" xr:uid="{00000000-0005-0000-0000-0000F75C0000}"/>
    <cellStyle name="Sub totals 2 2 14 4" xfId="27158" xr:uid="{00000000-0005-0000-0000-0000F85C0000}"/>
    <cellStyle name="Sub totals 2 2 15" xfId="3523" xr:uid="{00000000-0005-0000-0000-0000F95C0000}"/>
    <cellStyle name="Sub totals 2 2 15 2" xfId="27159" xr:uid="{00000000-0005-0000-0000-0000FA5C0000}"/>
    <cellStyle name="Sub totals 2 2 15 2 2" xfId="27160" xr:uid="{00000000-0005-0000-0000-0000FB5C0000}"/>
    <cellStyle name="Sub totals 2 2 15 2 3" xfId="27161" xr:uid="{00000000-0005-0000-0000-0000FC5C0000}"/>
    <cellStyle name="Sub totals 2 2 15 2 4" xfId="27162" xr:uid="{00000000-0005-0000-0000-0000FD5C0000}"/>
    <cellStyle name="Sub totals 2 2 15 3" xfId="27163" xr:uid="{00000000-0005-0000-0000-0000FE5C0000}"/>
    <cellStyle name="Sub totals 2 2 15 4" xfId="27164" xr:uid="{00000000-0005-0000-0000-0000FF5C0000}"/>
    <cellStyle name="Sub totals 2 2 16" xfId="3524" xr:uid="{00000000-0005-0000-0000-0000005D0000}"/>
    <cellStyle name="Sub totals 2 2 16 2" xfId="27165" xr:uid="{00000000-0005-0000-0000-0000015D0000}"/>
    <cellStyle name="Sub totals 2 2 16 2 2" xfId="27166" xr:uid="{00000000-0005-0000-0000-0000025D0000}"/>
    <cellStyle name="Sub totals 2 2 16 2 3" xfId="27167" xr:uid="{00000000-0005-0000-0000-0000035D0000}"/>
    <cellStyle name="Sub totals 2 2 16 2 4" xfId="27168" xr:uid="{00000000-0005-0000-0000-0000045D0000}"/>
    <cellStyle name="Sub totals 2 2 16 3" xfId="27169" xr:uid="{00000000-0005-0000-0000-0000055D0000}"/>
    <cellStyle name="Sub totals 2 2 16 4" xfId="27170" xr:uid="{00000000-0005-0000-0000-0000065D0000}"/>
    <cellStyle name="Sub totals 2 2 17" xfId="3525" xr:uid="{00000000-0005-0000-0000-0000075D0000}"/>
    <cellStyle name="Sub totals 2 2 17 2" xfId="27171" xr:uid="{00000000-0005-0000-0000-0000085D0000}"/>
    <cellStyle name="Sub totals 2 2 17 2 2" xfId="27172" xr:uid="{00000000-0005-0000-0000-0000095D0000}"/>
    <cellStyle name="Sub totals 2 2 17 2 3" xfId="27173" xr:uid="{00000000-0005-0000-0000-00000A5D0000}"/>
    <cellStyle name="Sub totals 2 2 17 2 4" xfId="27174" xr:uid="{00000000-0005-0000-0000-00000B5D0000}"/>
    <cellStyle name="Sub totals 2 2 17 3" xfId="27175" xr:uid="{00000000-0005-0000-0000-00000C5D0000}"/>
    <cellStyle name="Sub totals 2 2 17 4" xfId="27176" xr:uid="{00000000-0005-0000-0000-00000D5D0000}"/>
    <cellStyle name="Sub totals 2 2 18" xfId="3526" xr:uid="{00000000-0005-0000-0000-00000E5D0000}"/>
    <cellStyle name="Sub totals 2 2 18 2" xfId="27177" xr:uid="{00000000-0005-0000-0000-00000F5D0000}"/>
    <cellStyle name="Sub totals 2 2 18 2 2" xfId="27178" xr:uid="{00000000-0005-0000-0000-0000105D0000}"/>
    <cellStyle name="Sub totals 2 2 18 2 3" xfId="27179" xr:uid="{00000000-0005-0000-0000-0000115D0000}"/>
    <cellStyle name="Sub totals 2 2 18 2 4" xfId="27180" xr:uid="{00000000-0005-0000-0000-0000125D0000}"/>
    <cellStyle name="Sub totals 2 2 18 3" xfId="27181" xr:uid="{00000000-0005-0000-0000-0000135D0000}"/>
    <cellStyle name="Sub totals 2 2 18 4" xfId="27182" xr:uid="{00000000-0005-0000-0000-0000145D0000}"/>
    <cellStyle name="Sub totals 2 2 19" xfId="3527" xr:uid="{00000000-0005-0000-0000-0000155D0000}"/>
    <cellStyle name="Sub totals 2 2 19 2" xfId="27183" xr:uid="{00000000-0005-0000-0000-0000165D0000}"/>
    <cellStyle name="Sub totals 2 2 19 2 2" xfId="27184" xr:uid="{00000000-0005-0000-0000-0000175D0000}"/>
    <cellStyle name="Sub totals 2 2 19 2 3" xfId="27185" xr:uid="{00000000-0005-0000-0000-0000185D0000}"/>
    <cellStyle name="Sub totals 2 2 19 2 4" xfId="27186" xr:uid="{00000000-0005-0000-0000-0000195D0000}"/>
    <cellStyle name="Sub totals 2 2 19 3" xfId="27187" xr:uid="{00000000-0005-0000-0000-00001A5D0000}"/>
    <cellStyle name="Sub totals 2 2 19 4" xfId="27188" xr:uid="{00000000-0005-0000-0000-00001B5D0000}"/>
    <cellStyle name="Sub totals 2 2 2" xfId="3528" xr:uid="{00000000-0005-0000-0000-00001C5D0000}"/>
    <cellStyle name="Sub totals 2 2 2 10" xfId="3529" xr:uid="{00000000-0005-0000-0000-00001D5D0000}"/>
    <cellStyle name="Sub totals 2 2 2 10 2" xfId="27189" xr:uid="{00000000-0005-0000-0000-00001E5D0000}"/>
    <cellStyle name="Sub totals 2 2 2 10 2 2" xfId="27190" xr:uid="{00000000-0005-0000-0000-00001F5D0000}"/>
    <cellStyle name="Sub totals 2 2 2 10 2 3" xfId="27191" xr:uid="{00000000-0005-0000-0000-0000205D0000}"/>
    <cellStyle name="Sub totals 2 2 2 10 2 4" xfId="27192" xr:uid="{00000000-0005-0000-0000-0000215D0000}"/>
    <cellStyle name="Sub totals 2 2 2 10 3" xfId="27193" xr:uid="{00000000-0005-0000-0000-0000225D0000}"/>
    <cellStyle name="Sub totals 2 2 2 10 4" xfId="27194" xr:uid="{00000000-0005-0000-0000-0000235D0000}"/>
    <cellStyle name="Sub totals 2 2 2 11" xfId="3530" xr:uid="{00000000-0005-0000-0000-0000245D0000}"/>
    <cellStyle name="Sub totals 2 2 2 11 2" xfId="27195" xr:uid="{00000000-0005-0000-0000-0000255D0000}"/>
    <cellStyle name="Sub totals 2 2 2 11 2 2" xfId="27196" xr:uid="{00000000-0005-0000-0000-0000265D0000}"/>
    <cellStyle name="Sub totals 2 2 2 11 2 3" xfId="27197" xr:uid="{00000000-0005-0000-0000-0000275D0000}"/>
    <cellStyle name="Sub totals 2 2 2 11 2 4" xfId="27198" xr:uid="{00000000-0005-0000-0000-0000285D0000}"/>
    <cellStyle name="Sub totals 2 2 2 11 3" xfId="27199" xr:uid="{00000000-0005-0000-0000-0000295D0000}"/>
    <cellStyle name="Sub totals 2 2 2 11 4" xfId="27200" xr:uid="{00000000-0005-0000-0000-00002A5D0000}"/>
    <cellStyle name="Sub totals 2 2 2 12" xfId="3531" xr:uid="{00000000-0005-0000-0000-00002B5D0000}"/>
    <cellStyle name="Sub totals 2 2 2 12 2" xfId="27201" xr:uid="{00000000-0005-0000-0000-00002C5D0000}"/>
    <cellStyle name="Sub totals 2 2 2 12 2 2" xfId="27202" xr:uid="{00000000-0005-0000-0000-00002D5D0000}"/>
    <cellStyle name="Sub totals 2 2 2 12 2 3" xfId="27203" xr:uid="{00000000-0005-0000-0000-00002E5D0000}"/>
    <cellStyle name="Sub totals 2 2 2 12 2 4" xfId="27204" xr:uid="{00000000-0005-0000-0000-00002F5D0000}"/>
    <cellStyle name="Sub totals 2 2 2 12 3" xfId="27205" xr:uid="{00000000-0005-0000-0000-0000305D0000}"/>
    <cellStyle name="Sub totals 2 2 2 12 4" xfId="27206" xr:uid="{00000000-0005-0000-0000-0000315D0000}"/>
    <cellStyle name="Sub totals 2 2 2 13" xfId="3532" xr:uid="{00000000-0005-0000-0000-0000325D0000}"/>
    <cellStyle name="Sub totals 2 2 2 13 2" xfId="27207" xr:uid="{00000000-0005-0000-0000-0000335D0000}"/>
    <cellStyle name="Sub totals 2 2 2 13 2 2" xfId="27208" xr:uid="{00000000-0005-0000-0000-0000345D0000}"/>
    <cellStyle name="Sub totals 2 2 2 13 2 3" xfId="27209" xr:uid="{00000000-0005-0000-0000-0000355D0000}"/>
    <cellStyle name="Sub totals 2 2 2 13 2 4" xfId="27210" xr:uid="{00000000-0005-0000-0000-0000365D0000}"/>
    <cellStyle name="Sub totals 2 2 2 13 3" xfId="27211" xr:uid="{00000000-0005-0000-0000-0000375D0000}"/>
    <cellStyle name="Sub totals 2 2 2 13 4" xfId="27212" xr:uid="{00000000-0005-0000-0000-0000385D0000}"/>
    <cellStyle name="Sub totals 2 2 2 14" xfId="3533" xr:uid="{00000000-0005-0000-0000-0000395D0000}"/>
    <cellStyle name="Sub totals 2 2 2 14 2" xfId="27213" xr:uid="{00000000-0005-0000-0000-00003A5D0000}"/>
    <cellStyle name="Sub totals 2 2 2 14 2 2" xfId="27214" xr:uid="{00000000-0005-0000-0000-00003B5D0000}"/>
    <cellStyle name="Sub totals 2 2 2 14 2 3" xfId="27215" xr:uid="{00000000-0005-0000-0000-00003C5D0000}"/>
    <cellStyle name="Sub totals 2 2 2 14 2 4" xfId="27216" xr:uid="{00000000-0005-0000-0000-00003D5D0000}"/>
    <cellStyle name="Sub totals 2 2 2 14 3" xfId="27217" xr:uid="{00000000-0005-0000-0000-00003E5D0000}"/>
    <cellStyle name="Sub totals 2 2 2 14 4" xfId="27218" xr:uid="{00000000-0005-0000-0000-00003F5D0000}"/>
    <cellStyle name="Sub totals 2 2 2 15" xfId="3534" xr:uid="{00000000-0005-0000-0000-0000405D0000}"/>
    <cellStyle name="Sub totals 2 2 2 15 2" xfId="27219" xr:uid="{00000000-0005-0000-0000-0000415D0000}"/>
    <cellStyle name="Sub totals 2 2 2 15 2 2" xfId="27220" xr:uid="{00000000-0005-0000-0000-0000425D0000}"/>
    <cellStyle name="Sub totals 2 2 2 15 2 3" xfId="27221" xr:uid="{00000000-0005-0000-0000-0000435D0000}"/>
    <cellStyle name="Sub totals 2 2 2 15 2 4" xfId="27222" xr:uid="{00000000-0005-0000-0000-0000445D0000}"/>
    <cellStyle name="Sub totals 2 2 2 15 3" xfId="27223" xr:uid="{00000000-0005-0000-0000-0000455D0000}"/>
    <cellStyle name="Sub totals 2 2 2 15 4" xfId="27224" xr:uid="{00000000-0005-0000-0000-0000465D0000}"/>
    <cellStyle name="Sub totals 2 2 2 16" xfId="3535" xr:uid="{00000000-0005-0000-0000-0000475D0000}"/>
    <cellStyle name="Sub totals 2 2 2 16 2" xfId="27225" xr:uid="{00000000-0005-0000-0000-0000485D0000}"/>
    <cellStyle name="Sub totals 2 2 2 16 2 2" xfId="27226" xr:uid="{00000000-0005-0000-0000-0000495D0000}"/>
    <cellStyle name="Sub totals 2 2 2 16 2 3" xfId="27227" xr:uid="{00000000-0005-0000-0000-00004A5D0000}"/>
    <cellStyle name="Sub totals 2 2 2 16 2 4" xfId="27228" xr:uid="{00000000-0005-0000-0000-00004B5D0000}"/>
    <cellStyle name="Sub totals 2 2 2 16 3" xfId="27229" xr:uid="{00000000-0005-0000-0000-00004C5D0000}"/>
    <cellStyle name="Sub totals 2 2 2 16 4" xfId="27230" xr:uid="{00000000-0005-0000-0000-00004D5D0000}"/>
    <cellStyle name="Sub totals 2 2 2 17" xfId="3536" xr:uid="{00000000-0005-0000-0000-00004E5D0000}"/>
    <cellStyle name="Sub totals 2 2 2 17 2" xfId="27231" xr:uid="{00000000-0005-0000-0000-00004F5D0000}"/>
    <cellStyle name="Sub totals 2 2 2 17 2 2" xfId="27232" xr:uid="{00000000-0005-0000-0000-0000505D0000}"/>
    <cellStyle name="Sub totals 2 2 2 17 2 3" xfId="27233" xr:uid="{00000000-0005-0000-0000-0000515D0000}"/>
    <cellStyle name="Sub totals 2 2 2 17 2 4" xfId="27234" xr:uid="{00000000-0005-0000-0000-0000525D0000}"/>
    <cellStyle name="Sub totals 2 2 2 17 3" xfId="27235" xr:uid="{00000000-0005-0000-0000-0000535D0000}"/>
    <cellStyle name="Sub totals 2 2 2 17 4" xfId="27236" xr:uid="{00000000-0005-0000-0000-0000545D0000}"/>
    <cellStyle name="Sub totals 2 2 2 18" xfId="3537" xr:uid="{00000000-0005-0000-0000-0000555D0000}"/>
    <cellStyle name="Sub totals 2 2 2 18 2" xfId="27237" xr:uid="{00000000-0005-0000-0000-0000565D0000}"/>
    <cellStyle name="Sub totals 2 2 2 18 2 2" xfId="27238" xr:uid="{00000000-0005-0000-0000-0000575D0000}"/>
    <cellStyle name="Sub totals 2 2 2 18 2 3" xfId="27239" xr:uid="{00000000-0005-0000-0000-0000585D0000}"/>
    <cellStyle name="Sub totals 2 2 2 18 2 4" xfId="27240" xr:uid="{00000000-0005-0000-0000-0000595D0000}"/>
    <cellStyle name="Sub totals 2 2 2 18 3" xfId="27241" xr:uid="{00000000-0005-0000-0000-00005A5D0000}"/>
    <cellStyle name="Sub totals 2 2 2 18 4" xfId="27242" xr:uid="{00000000-0005-0000-0000-00005B5D0000}"/>
    <cellStyle name="Sub totals 2 2 2 19" xfId="3538" xr:uid="{00000000-0005-0000-0000-00005C5D0000}"/>
    <cellStyle name="Sub totals 2 2 2 19 2" xfId="27243" xr:uid="{00000000-0005-0000-0000-00005D5D0000}"/>
    <cellStyle name="Sub totals 2 2 2 19 2 2" xfId="27244" xr:uid="{00000000-0005-0000-0000-00005E5D0000}"/>
    <cellStyle name="Sub totals 2 2 2 19 2 3" xfId="27245" xr:uid="{00000000-0005-0000-0000-00005F5D0000}"/>
    <cellStyle name="Sub totals 2 2 2 19 2 4" xfId="27246" xr:uid="{00000000-0005-0000-0000-0000605D0000}"/>
    <cellStyle name="Sub totals 2 2 2 19 3" xfId="27247" xr:uid="{00000000-0005-0000-0000-0000615D0000}"/>
    <cellStyle name="Sub totals 2 2 2 19 4" xfId="27248" xr:uid="{00000000-0005-0000-0000-0000625D0000}"/>
    <cellStyle name="Sub totals 2 2 2 2" xfId="3539" xr:uid="{00000000-0005-0000-0000-0000635D0000}"/>
    <cellStyle name="Sub totals 2 2 2 2 2" xfId="27249" xr:uid="{00000000-0005-0000-0000-0000645D0000}"/>
    <cellStyle name="Sub totals 2 2 2 2 2 2" xfId="27250" xr:uid="{00000000-0005-0000-0000-0000655D0000}"/>
    <cellStyle name="Sub totals 2 2 2 2 2 3" xfId="27251" xr:uid="{00000000-0005-0000-0000-0000665D0000}"/>
    <cellStyle name="Sub totals 2 2 2 2 2 4" xfId="27252" xr:uid="{00000000-0005-0000-0000-0000675D0000}"/>
    <cellStyle name="Sub totals 2 2 2 2 3" xfId="27253" xr:uid="{00000000-0005-0000-0000-0000685D0000}"/>
    <cellStyle name="Sub totals 2 2 2 2 4" xfId="27254" xr:uid="{00000000-0005-0000-0000-0000695D0000}"/>
    <cellStyle name="Sub totals 2 2 2 20" xfId="3540" xr:uid="{00000000-0005-0000-0000-00006A5D0000}"/>
    <cellStyle name="Sub totals 2 2 2 20 2" xfId="27255" xr:uid="{00000000-0005-0000-0000-00006B5D0000}"/>
    <cellStyle name="Sub totals 2 2 2 20 2 2" xfId="27256" xr:uid="{00000000-0005-0000-0000-00006C5D0000}"/>
    <cellStyle name="Sub totals 2 2 2 20 2 3" xfId="27257" xr:uid="{00000000-0005-0000-0000-00006D5D0000}"/>
    <cellStyle name="Sub totals 2 2 2 20 2 4" xfId="27258" xr:uid="{00000000-0005-0000-0000-00006E5D0000}"/>
    <cellStyle name="Sub totals 2 2 2 20 3" xfId="27259" xr:uid="{00000000-0005-0000-0000-00006F5D0000}"/>
    <cellStyle name="Sub totals 2 2 2 20 4" xfId="27260" xr:uid="{00000000-0005-0000-0000-0000705D0000}"/>
    <cellStyle name="Sub totals 2 2 2 21" xfId="3541" xr:uid="{00000000-0005-0000-0000-0000715D0000}"/>
    <cellStyle name="Sub totals 2 2 2 21 2" xfId="27261" xr:uid="{00000000-0005-0000-0000-0000725D0000}"/>
    <cellStyle name="Sub totals 2 2 2 21 2 2" xfId="27262" xr:uid="{00000000-0005-0000-0000-0000735D0000}"/>
    <cellStyle name="Sub totals 2 2 2 21 2 3" xfId="27263" xr:uid="{00000000-0005-0000-0000-0000745D0000}"/>
    <cellStyle name="Sub totals 2 2 2 21 2 4" xfId="27264" xr:uid="{00000000-0005-0000-0000-0000755D0000}"/>
    <cellStyle name="Sub totals 2 2 2 21 3" xfId="27265" xr:uid="{00000000-0005-0000-0000-0000765D0000}"/>
    <cellStyle name="Sub totals 2 2 2 21 4" xfId="27266" xr:uid="{00000000-0005-0000-0000-0000775D0000}"/>
    <cellStyle name="Sub totals 2 2 2 22" xfId="3542" xr:uid="{00000000-0005-0000-0000-0000785D0000}"/>
    <cellStyle name="Sub totals 2 2 2 22 2" xfId="27267" xr:uid="{00000000-0005-0000-0000-0000795D0000}"/>
    <cellStyle name="Sub totals 2 2 2 22 2 2" xfId="27268" xr:uid="{00000000-0005-0000-0000-00007A5D0000}"/>
    <cellStyle name="Sub totals 2 2 2 22 2 3" xfId="27269" xr:uid="{00000000-0005-0000-0000-00007B5D0000}"/>
    <cellStyle name="Sub totals 2 2 2 22 2 4" xfId="27270" xr:uid="{00000000-0005-0000-0000-00007C5D0000}"/>
    <cellStyle name="Sub totals 2 2 2 22 3" xfId="27271" xr:uid="{00000000-0005-0000-0000-00007D5D0000}"/>
    <cellStyle name="Sub totals 2 2 2 22 4" xfId="27272" xr:uid="{00000000-0005-0000-0000-00007E5D0000}"/>
    <cellStyle name="Sub totals 2 2 2 23" xfId="3543" xr:uid="{00000000-0005-0000-0000-00007F5D0000}"/>
    <cellStyle name="Sub totals 2 2 2 23 2" xfId="27273" xr:uid="{00000000-0005-0000-0000-0000805D0000}"/>
    <cellStyle name="Sub totals 2 2 2 23 2 2" xfId="27274" xr:uid="{00000000-0005-0000-0000-0000815D0000}"/>
    <cellStyle name="Sub totals 2 2 2 23 2 3" xfId="27275" xr:uid="{00000000-0005-0000-0000-0000825D0000}"/>
    <cellStyle name="Sub totals 2 2 2 23 2 4" xfId="27276" xr:uid="{00000000-0005-0000-0000-0000835D0000}"/>
    <cellStyle name="Sub totals 2 2 2 23 3" xfId="27277" xr:uid="{00000000-0005-0000-0000-0000845D0000}"/>
    <cellStyle name="Sub totals 2 2 2 23 4" xfId="27278" xr:uid="{00000000-0005-0000-0000-0000855D0000}"/>
    <cellStyle name="Sub totals 2 2 2 24" xfId="3544" xr:uid="{00000000-0005-0000-0000-0000865D0000}"/>
    <cellStyle name="Sub totals 2 2 2 24 2" xfId="27279" xr:uid="{00000000-0005-0000-0000-0000875D0000}"/>
    <cellStyle name="Sub totals 2 2 2 24 2 2" xfId="27280" xr:uid="{00000000-0005-0000-0000-0000885D0000}"/>
    <cellStyle name="Sub totals 2 2 2 24 2 3" xfId="27281" xr:uid="{00000000-0005-0000-0000-0000895D0000}"/>
    <cellStyle name="Sub totals 2 2 2 24 2 4" xfId="27282" xr:uid="{00000000-0005-0000-0000-00008A5D0000}"/>
    <cellStyle name="Sub totals 2 2 2 24 3" xfId="27283" xr:uid="{00000000-0005-0000-0000-00008B5D0000}"/>
    <cellStyle name="Sub totals 2 2 2 24 4" xfId="27284" xr:uid="{00000000-0005-0000-0000-00008C5D0000}"/>
    <cellStyle name="Sub totals 2 2 2 25" xfId="3545" xr:uid="{00000000-0005-0000-0000-00008D5D0000}"/>
    <cellStyle name="Sub totals 2 2 2 25 2" xfId="27285" xr:uid="{00000000-0005-0000-0000-00008E5D0000}"/>
    <cellStyle name="Sub totals 2 2 2 25 2 2" xfId="27286" xr:uid="{00000000-0005-0000-0000-00008F5D0000}"/>
    <cellStyle name="Sub totals 2 2 2 25 2 3" xfId="27287" xr:uid="{00000000-0005-0000-0000-0000905D0000}"/>
    <cellStyle name="Sub totals 2 2 2 25 2 4" xfId="27288" xr:uid="{00000000-0005-0000-0000-0000915D0000}"/>
    <cellStyle name="Sub totals 2 2 2 25 3" xfId="27289" xr:uid="{00000000-0005-0000-0000-0000925D0000}"/>
    <cellStyle name="Sub totals 2 2 2 25 4" xfId="27290" xr:uid="{00000000-0005-0000-0000-0000935D0000}"/>
    <cellStyle name="Sub totals 2 2 2 26" xfId="3546" xr:uid="{00000000-0005-0000-0000-0000945D0000}"/>
    <cellStyle name="Sub totals 2 2 2 26 2" xfId="27291" xr:uid="{00000000-0005-0000-0000-0000955D0000}"/>
    <cellStyle name="Sub totals 2 2 2 26 2 2" xfId="27292" xr:uid="{00000000-0005-0000-0000-0000965D0000}"/>
    <cellStyle name="Sub totals 2 2 2 26 2 3" xfId="27293" xr:uid="{00000000-0005-0000-0000-0000975D0000}"/>
    <cellStyle name="Sub totals 2 2 2 26 2 4" xfId="27294" xr:uid="{00000000-0005-0000-0000-0000985D0000}"/>
    <cellStyle name="Sub totals 2 2 2 26 3" xfId="27295" xr:uid="{00000000-0005-0000-0000-0000995D0000}"/>
    <cellStyle name="Sub totals 2 2 2 26 4" xfId="27296" xr:uid="{00000000-0005-0000-0000-00009A5D0000}"/>
    <cellStyle name="Sub totals 2 2 2 27" xfId="3547" xr:uid="{00000000-0005-0000-0000-00009B5D0000}"/>
    <cellStyle name="Sub totals 2 2 2 27 2" xfId="27297" xr:uid="{00000000-0005-0000-0000-00009C5D0000}"/>
    <cellStyle name="Sub totals 2 2 2 27 2 2" xfId="27298" xr:uid="{00000000-0005-0000-0000-00009D5D0000}"/>
    <cellStyle name="Sub totals 2 2 2 27 2 3" xfId="27299" xr:uid="{00000000-0005-0000-0000-00009E5D0000}"/>
    <cellStyle name="Sub totals 2 2 2 27 2 4" xfId="27300" xr:uid="{00000000-0005-0000-0000-00009F5D0000}"/>
    <cellStyle name="Sub totals 2 2 2 27 3" xfId="27301" xr:uid="{00000000-0005-0000-0000-0000A05D0000}"/>
    <cellStyle name="Sub totals 2 2 2 27 4" xfId="27302" xr:uid="{00000000-0005-0000-0000-0000A15D0000}"/>
    <cellStyle name="Sub totals 2 2 2 28" xfId="3548" xr:uid="{00000000-0005-0000-0000-0000A25D0000}"/>
    <cellStyle name="Sub totals 2 2 2 28 2" xfId="27303" xr:uid="{00000000-0005-0000-0000-0000A35D0000}"/>
    <cellStyle name="Sub totals 2 2 2 28 2 2" xfId="27304" xr:uid="{00000000-0005-0000-0000-0000A45D0000}"/>
    <cellStyle name="Sub totals 2 2 2 28 2 3" xfId="27305" xr:uid="{00000000-0005-0000-0000-0000A55D0000}"/>
    <cellStyle name="Sub totals 2 2 2 28 2 4" xfId="27306" xr:uid="{00000000-0005-0000-0000-0000A65D0000}"/>
    <cellStyle name="Sub totals 2 2 2 28 3" xfId="27307" xr:uid="{00000000-0005-0000-0000-0000A75D0000}"/>
    <cellStyle name="Sub totals 2 2 2 28 4" xfId="27308" xr:uid="{00000000-0005-0000-0000-0000A85D0000}"/>
    <cellStyle name="Sub totals 2 2 2 29" xfId="3549" xr:uid="{00000000-0005-0000-0000-0000A95D0000}"/>
    <cellStyle name="Sub totals 2 2 2 29 2" xfId="27309" xr:uid="{00000000-0005-0000-0000-0000AA5D0000}"/>
    <cellStyle name="Sub totals 2 2 2 29 2 2" xfId="27310" xr:uid="{00000000-0005-0000-0000-0000AB5D0000}"/>
    <cellStyle name="Sub totals 2 2 2 29 2 3" xfId="27311" xr:uid="{00000000-0005-0000-0000-0000AC5D0000}"/>
    <cellStyle name="Sub totals 2 2 2 29 2 4" xfId="27312" xr:uid="{00000000-0005-0000-0000-0000AD5D0000}"/>
    <cellStyle name="Sub totals 2 2 2 29 3" xfId="27313" xr:uid="{00000000-0005-0000-0000-0000AE5D0000}"/>
    <cellStyle name="Sub totals 2 2 2 29 4" xfId="27314" xr:uid="{00000000-0005-0000-0000-0000AF5D0000}"/>
    <cellStyle name="Sub totals 2 2 2 3" xfId="3550" xr:uid="{00000000-0005-0000-0000-0000B05D0000}"/>
    <cellStyle name="Sub totals 2 2 2 3 2" xfId="27315" xr:uid="{00000000-0005-0000-0000-0000B15D0000}"/>
    <cellStyle name="Sub totals 2 2 2 3 2 2" xfId="27316" xr:uid="{00000000-0005-0000-0000-0000B25D0000}"/>
    <cellStyle name="Sub totals 2 2 2 3 2 3" xfId="27317" xr:uid="{00000000-0005-0000-0000-0000B35D0000}"/>
    <cellStyle name="Sub totals 2 2 2 3 2 4" xfId="27318" xr:uid="{00000000-0005-0000-0000-0000B45D0000}"/>
    <cellStyle name="Sub totals 2 2 2 3 3" xfId="27319" xr:uid="{00000000-0005-0000-0000-0000B55D0000}"/>
    <cellStyle name="Sub totals 2 2 2 3 4" xfId="27320" xr:uid="{00000000-0005-0000-0000-0000B65D0000}"/>
    <cellStyle name="Sub totals 2 2 2 30" xfId="3551" xr:uid="{00000000-0005-0000-0000-0000B75D0000}"/>
    <cellStyle name="Sub totals 2 2 2 30 2" xfId="27321" xr:uid="{00000000-0005-0000-0000-0000B85D0000}"/>
    <cellStyle name="Sub totals 2 2 2 30 2 2" xfId="27322" xr:uid="{00000000-0005-0000-0000-0000B95D0000}"/>
    <cellStyle name="Sub totals 2 2 2 30 2 3" xfId="27323" xr:uid="{00000000-0005-0000-0000-0000BA5D0000}"/>
    <cellStyle name="Sub totals 2 2 2 30 2 4" xfId="27324" xr:uid="{00000000-0005-0000-0000-0000BB5D0000}"/>
    <cellStyle name="Sub totals 2 2 2 30 3" xfId="27325" xr:uid="{00000000-0005-0000-0000-0000BC5D0000}"/>
    <cellStyle name="Sub totals 2 2 2 30 4" xfId="27326" xr:uid="{00000000-0005-0000-0000-0000BD5D0000}"/>
    <cellStyle name="Sub totals 2 2 2 31" xfId="3552" xr:uid="{00000000-0005-0000-0000-0000BE5D0000}"/>
    <cellStyle name="Sub totals 2 2 2 31 2" xfId="27327" xr:uid="{00000000-0005-0000-0000-0000BF5D0000}"/>
    <cellStyle name="Sub totals 2 2 2 31 2 2" xfId="27328" xr:uid="{00000000-0005-0000-0000-0000C05D0000}"/>
    <cellStyle name="Sub totals 2 2 2 31 2 3" xfId="27329" xr:uid="{00000000-0005-0000-0000-0000C15D0000}"/>
    <cellStyle name="Sub totals 2 2 2 31 2 4" xfId="27330" xr:uid="{00000000-0005-0000-0000-0000C25D0000}"/>
    <cellStyle name="Sub totals 2 2 2 31 3" xfId="27331" xr:uid="{00000000-0005-0000-0000-0000C35D0000}"/>
    <cellStyle name="Sub totals 2 2 2 31 4" xfId="27332" xr:uid="{00000000-0005-0000-0000-0000C45D0000}"/>
    <cellStyle name="Sub totals 2 2 2 32" xfId="3553" xr:uid="{00000000-0005-0000-0000-0000C55D0000}"/>
    <cellStyle name="Sub totals 2 2 2 32 2" xfId="27333" xr:uid="{00000000-0005-0000-0000-0000C65D0000}"/>
    <cellStyle name="Sub totals 2 2 2 32 2 2" xfId="27334" xr:uid="{00000000-0005-0000-0000-0000C75D0000}"/>
    <cellStyle name="Sub totals 2 2 2 32 2 3" xfId="27335" xr:uid="{00000000-0005-0000-0000-0000C85D0000}"/>
    <cellStyle name="Sub totals 2 2 2 32 2 4" xfId="27336" xr:uid="{00000000-0005-0000-0000-0000C95D0000}"/>
    <cellStyle name="Sub totals 2 2 2 32 3" xfId="27337" xr:uid="{00000000-0005-0000-0000-0000CA5D0000}"/>
    <cellStyle name="Sub totals 2 2 2 32 4" xfId="27338" xr:uid="{00000000-0005-0000-0000-0000CB5D0000}"/>
    <cellStyle name="Sub totals 2 2 2 33" xfId="3554" xr:uid="{00000000-0005-0000-0000-0000CC5D0000}"/>
    <cellStyle name="Sub totals 2 2 2 33 2" xfId="27339" xr:uid="{00000000-0005-0000-0000-0000CD5D0000}"/>
    <cellStyle name="Sub totals 2 2 2 33 2 2" xfId="27340" xr:uid="{00000000-0005-0000-0000-0000CE5D0000}"/>
    <cellStyle name="Sub totals 2 2 2 33 2 3" xfId="27341" xr:uid="{00000000-0005-0000-0000-0000CF5D0000}"/>
    <cellStyle name="Sub totals 2 2 2 33 2 4" xfId="27342" xr:uid="{00000000-0005-0000-0000-0000D05D0000}"/>
    <cellStyle name="Sub totals 2 2 2 33 3" xfId="27343" xr:uid="{00000000-0005-0000-0000-0000D15D0000}"/>
    <cellStyle name="Sub totals 2 2 2 33 4" xfId="27344" xr:uid="{00000000-0005-0000-0000-0000D25D0000}"/>
    <cellStyle name="Sub totals 2 2 2 34" xfId="3555" xr:uid="{00000000-0005-0000-0000-0000D35D0000}"/>
    <cellStyle name="Sub totals 2 2 2 34 2" xfId="27345" xr:uid="{00000000-0005-0000-0000-0000D45D0000}"/>
    <cellStyle name="Sub totals 2 2 2 34 2 2" xfId="27346" xr:uid="{00000000-0005-0000-0000-0000D55D0000}"/>
    <cellStyle name="Sub totals 2 2 2 34 2 3" xfId="27347" xr:uid="{00000000-0005-0000-0000-0000D65D0000}"/>
    <cellStyle name="Sub totals 2 2 2 34 2 4" xfId="27348" xr:uid="{00000000-0005-0000-0000-0000D75D0000}"/>
    <cellStyle name="Sub totals 2 2 2 34 3" xfId="27349" xr:uid="{00000000-0005-0000-0000-0000D85D0000}"/>
    <cellStyle name="Sub totals 2 2 2 34 4" xfId="27350" xr:uid="{00000000-0005-0000-0000-0000D95D0000}"/>
    <cellStyle name="Sub totals 2 2 2 35" xfId="3556" xr:uid="{00000000-0005-0000-0000-0000DA5D0000}"/>
    <cellStyle name="Sub totals 2 2 2 35 2" xfId="27351" xr:uid="{00000000-0005-0000-0000-0000DB5D0000}"/>
    <cellStyle name="Sub totals 2 2 2 35 2 2" xfId="27352" xr:uid="{00000000-0005-0000-0000-0000DC5D0000}"/>
    <cellStyle name="Sub totals 2 2 2 35 2 3" xfId="27353" xr:uid="{00000000-0005-0000-0000-0000DD5D0000}"/>
    <cellStyle name="Sub totals 2 2 2 35 2 4" xfId="27354" xr:uid="{00000000-0005-0000-0000-0000DE5D0000}"/>
    <cellStyle name="Sub totals 2 2 2 35 3" xfId="27355" xr:uid="{00000000-0005-0000-0000-0000DF5D0000}"/>
    <cellStyle name="Sub totals 2 2 2 35 4" xfId="27356" xr:uid="{00000000-0005-0000-0000-0000E05D0000}"/>
    <cellStyle name="Sub totals 2 2 2 36" xfId="3557" xr:uid="{00000000-0005-0000-0000-0000E15D0000}"/>
    <cellStyle name="Sub totals 2 2 2 36 2" xfId="27357" xr:uid="{00000000-0005-0000-0000-0000E25D0000}"/>
    <cellStyle name="Sub totals 2 2 2 36 2 2" xfId="27358" xr:uid="{00000000-0005-0000-0000-0000E35D0000}"/>
    <cellStyle name="Sub totals 2 2 2 36 2 3" xfId="27359" xr:uid="{00000000-0005-0000-0000-0000E45D0000}"/>
    <cellStyle name="Sub totals 2 2 2 36 2 4" xfId="27360" xr:uid="{00000000-0005-0000-0000-0000E55D0000}"/>
    <cellStyle name="Sub totals 2 2 2 36 3" xfId="27361" xr:uid="{00000000-0005-0000-0000-0000E65D0000}"/>
    <cellStyle name="Sub totals 2 2 2 36 4" xfId="27362" xr:uid="{00000000-0005-0000-0000-0000E75D0000}"/>
    <cellStyle name="Sub totals 2 2 2 37" xfId="3558" xr:uid="{00000000-0005-0000-0000-0000E85D0000}"/>
    <cellStyle name="Sub totals 2 2 2 37 2" xfId="27363" xr:uid="{00000000-0005-0000-0000-0000E95D0000}"/>
    <cellStyle name="Sub totals 2 2 2 37 2 2" xfId="27364" xr:uid="{00000000-0005-0000-0000-0000EA5D0000}"/>
    <cellStyle name="Sub totals 2 2 2 37 2 3" xfId="27365" xr:uid="{00000000-0005-0000-0000-0000EB5D0000}"/>
    <cellStyle name="Sub totals 2 2 2 37 2 4" xfId="27366" xr:uid="{00000000-0005-0000-0000-0000EC5D0000}"/>
    <cellStyle name="Sub totals 2 2 2 37 3" xfId="27367" xr:uid="{00000000-0005-0000-0000-0000ED5D0000}"/>
    <cellStyle name="Sub totals 2 2 2 37 4" xfId="27368" xr:uid="{00000000-0005-0000-0000-0000EE5D0000}"/>
    <cellStyle name="Sub totals 2 2 2 38" xfId="3559" xr:uid="{00000000-0005-0000-0000-0000EF5D0000}"/>
    <cellStyle name="Sub totals 2 2 2 38 2" xfId="27369" xr:uid="{00000000-0005-0000-0000-0000F05D0000}"/>
    <cellStyle name="Sub totals 2 2 2 38 2 2" xfId="27370" xr:uid="{00000000-0005-0000-0000-0000F15D0000}"/>
    <cellStyle name="Sub totals 2 2 2 38 2 3" xfId="27371" xr:uid="{00000000-0005-0000-0000-0000F25D0000}"/>
    <cellStyle name="Sub totals 2 2 2 38 2 4" xfId="27372" xr:uid="{00000000-0005-0000-0000-0000F35D0000}"/>
    <cellStyle name="Sub totals 2 2 2 38 3" xfId="27373" xr:uid="{00000000-0005-0000-0000-0000F45D0000}"/>
    <cellStyle name="Sub totals 2 2 2 38 4" xfId="27374" xr:uid="{00000000-0005-0000-0000-0000F55D0000}"/>
    <cellStyle name="Sub totals 2 2 2 39" xfId="3560" xr:uid="{00000000-0005-0000-0000-0000F65D0000}"/>
    <cellStyle name="Sub totals 2 2 2 39 2" xfId="27375" xr:uid="{00000000-0005-0000-0000-0000F75D0000}"/>
    <cellStyle name="Sub totals 2 2 2 39 2 2" xfId="27376" xr:uid="{00000000-0005-0000-0000-0000F85D0000}"/>
    <cellStyle name="Sub totals 2 2 2 39 2 3" xfId="27377" xr:uid="{00000000-0005-0000-0000-0000F95D0000}"/>
    <cellStyle name="Sub totals 2 2 2 39 2 4" xfId="27378" xr:uid="{00000000-0005-0000-0000-0000FA5D0000}"/>
    <cellStyle name="Sub totals 2 2 2 39 3" xfId="27379" xr:uid="{00000000-0005-0000-0000-0000FB5D0000}"/>
    <cellStyle name="Sub totals 2 2 2 39 4" xfId="27380" xr:uid="{00000000-0005-0000-0000-0000FC5D0000}"/>
    <cellStyle name="Sub totals 2 2 2 4" xfId="3561" xr:uid="{00000000-0005-0000-0000-0000FD5D0000}"/>
    <cellStyle name="Sub totals 2 2 2 4 2" xfId="27381" xr:uid="{00000000-0005-0000-0000-0000FE5D0000}"/>
    <cellStyle name="Sub totals 2 2 2 4 2 2" xfId="27382" xr:uid="{00000000-0005-0000-0000-0000FF5D0000}"/>
    <cellStyle name="Sub totals 2 2 2 4 2 3" xfId="27383" xr:uid="{00000000-0005-0000-0000-0000005E0000}"/>
    <cellStyle name="Sub totals 2 2 2 4 2 4" xfId="27384" xr:uid="{00000000-0005-0000-0000-0000015E0000}"/>
    <cellStyle name="Sub totals 2 2 2 4 3" xfId="27385" xr:uid="{00000000-0005-0000-0000-0000025E0000}"/>
    <cellStyle name="Sub totals 2 2 2 4 4" xfId="27386" xr:uid="{00000000-0005-0000-0000-0000035E0000}"/>
    <cellStyle name="Sub totals 2 2 2 40" xfId="3562" xr:uid="{00000000-0005-0000-0000-0000045E0000}"/>
    <cellStyle name="Sub totals 2 2 2 40 2" xfId="27387" xr:uid="{00000000-0005-0000-0000-0000055E0000}"/>
    <cellStyle name="Sub totals 2 2 2 40 2 2" xfId="27388" xr:uid="{00000000-0005-0000-0000-0000065E0000}"/>
    <cellStyle name="Sub totals 2 2 2 40 2 3" xfId="27389" xr:uid="{00000000-0005-0000-0000-0000075E0000}"/>
    <cellStyle name="Sub totals 2 2 2 40 2 4" xfId="27390" xr:uid="{00000000-0005-0000-0000-0000085E0000}"/>
    <cellStyle name="Sub totals 2 2 2 40 3" xfId="27391" xr:uid="{00000000-0005-0000-0000-0000095E0000}"/>
    <cellStyle name="Sub totals 2 2 2 40 4" xfId="27392" xr:uid="{00000000-0005-0000-0000-00000A5E0000}"/>
    <cellStyle name="Sub totals 2 2 2 41" xfId="3563" xr:uid="{00000000-0005-0000-0000-00000B5E0000}"/>
    <cellStyle name="Sub totals 2 2 2 41 2" xfId="27393" xr:uid="{00000000-0005-0000-0000-00000C5E0000}"/>
    <cellStyle name="Sub totals 2 2 2 41 2 2" xfId="27394" xr:uid="{00000000-0005-0000-0000-00000D5E0000}"/>
    <cellStyle name="Sub totals 2 2 2 41 2 3" xfId="27395" xr:uid="{00000000-0005-0000-0000-00000E5E0000}"/>
    <cellStyle name="Sub totals 2 2 2 41 2 4" xfId="27396" xr:uid="{00000000-0005-0000-0000-00000F5E0000}"/>
    <cellStyle name="Sub totals 2 2 2 41 3" xfId="27397" xr:uid="{00000000-0005-0000-0000-0000105E0000}"/>
    <cellStyle name="Sub totals 2 2 2 41 4" xfId="27398" xr:uid="{00000000-0005-0000-0000-0000115E0000}"/>
    <cellStyle name="Sub totals 2 2 2 42" xfId="3564" xr:uid="{00000000-0005-0000-0000-0000125E0000}"/>
    <cellStyle name="Sub totals 2 2 2 42 2" xfId="27399" xr:uid="{00000000-0005-0000-0000-0000135E0000}"/>
    <cellStyle name="Sub totals 2 2 2 42 2 2" xfId="27400" xr:uid="{00000000-0005-0000-0000-0000145E0000}"/>
    <cellStyle name="Sub totals 2 2 2 42 2 3" xfId="27401" xr:uid="{00000000-0005-0000-0000-0000155E0000}"/>
    <cellStyle name="Sub totals 2 2 2 42 2 4" xfId="27402" xr:uid="{00000000-0005-0000-0000-0000165E0000}"/>
    <cellStyle name="Sub totals 2 2 2 42 3" xfId="27403" xr:uid="{00000000-0005-0000-0000-0000175E0000}"/>
    <cellStyle name="Sub totals 2 2 2 42 4" xfId="27404" xr:uid="{00000000-0005-0000-0000-0000185E0000}"/>
    <cellStyle name="Sub totals 2 2 2 43" xfId="3565" xr:uid="{00000000-0005-0000-0000-0000195E0000}"/>
    <cellStyle name="Sub totals 2 2 2 43 2" xfId="27405" xr:uid="{00000000-0005-0000-0000-00001A5E0000}"/>
    <cellStyle name="Sub totals 2 2 2 43 2 2" xfId="27406" xr:uid="{00000000-0005-0000-0000-00001B5E0000}"/>
    <cellStyle name="Sub totals 2 2 2 43 2 3" xfId="27407" xr:uid="{00000000-0005-0000-0000-00001C5E0000}"/>
    <cellStyle name="Sub totals 2 2 2 43 2 4" xfId="27408" xr:uid="{00000000-0005-0000-0000-00001D5E0000}"/>
    <cellStyle name="Sub totals 2 2 2 43 3" xfId="27409" xr:uid="{00000000-0005-0000-0000-00001E5E0000}"/>
    <cellStyle name="Sub totals 2 2 2 43 4" xfId="27410" xr:uid="{00000000-0005-0000-0000-00001F5E0000}"/>
    <cellStyle name="Sub totals 2 2 2 44" xfId="3566" xr:uid="{00000000-0005-0000-0000-0000205E0000}"/>
    <cellStyle name="Sub totals 2 2 2 44 2" xfId="27411" xr:uid="{00000000-0005-0000-0000-0000215E0000}"/>
    <cellStyle name="Sub totals 2 2 2 44 2 2" xfId="27412" xr:uid="{00000000-0005-0000-0000-0000225E0000}"/>
    <cellStyle name="Sub totals 2 2 2 44 2 3" xfId="27413" xr:uid="{00000000-0005-0000-0000-0000235E0000}"/>
    <cellStyle name="Sub totals 2 2 2 44 2 4" xfId="27414" xr:uid="{00000000-0005-0000-0000-0000245E0000}"/>
    <cellStyle name="Sub totals 2 2 2 44 3" xfId="27415" xr:uid="{00000000-0005-0000-0000-0000255E0000}"/>
    <cellStyle name="Sub totals 2 2 2 44 4" xfId="27416" xr:uid="{00000000-0005-0000-0000-0000265E0000}"/>
    <cellStyle name="Sub totals 2 2 2 45" xfId="27417" xr:uid="{00000000-0005-0000-0000-0000275E0000}"/>
    <cellStyle name="Sub totals 2 2 2 45 2" xfId="27418" xr:uid="{00000000-0005-0000-0000-0000285E0000}"/>
    <cellStyle name="Sub totals 2 2 2 45 3" xfId="27419" xr:uid="{00000000-0005-0000-0000-0000295E0000}"/>
    <cellStyle name="Sub totals 2 2 2 45 4" xfId="27420" xr:uid="{00000000-0005-0000-0000-00002A5E0000}"/>
    <cellStyle name="Sub totals 2 2 2 46" xfId="27421" xr:uid="{00000000-0005-0000-0000-00002B5E0000}"/>
    <cellStyle name="Sub totals 2 2 2 46 2" xfId="27422" xr:uid="{00000000-0005-0000-0000-00002C5E0000}"/>
    <cellStyle name="Sub totals 2 2 2 46 3" xfId="27423" xr:uid="{00000000-0005-0000-0000-00002D5E0000}"/>
    <cellStyle name="Sub totals 2 2 2 46 4" xfId="27424" xr:uid="{00000000-0005-0000-0000-00002E5E0000}"/>
    <cellStyle name="Sub totals 2 2 2 47" xfId="27425" xr:uid="{00000000-0005-0000-0000-00002F5E0000}"/>
    <cellStyle name="Sub totals 2 2 2 48" xfId="27426" xr:uid="{00000000-0005-0000-0000-0000305E0000}"/>
    <cellStyle name="Sub totals 2 2 2 5" xfId="3567" xr:uid="{00000000-0005-0000-0000-0000315E0000}"/>
    <cellStyle name="Sub totals 2 2 2 5 2" xfId="27427" xr:uid="{00000000-0005-0000-0000-0000325E0000}"/>
    <cellStyle name="Sub totals 2 2 2 5 2 2" xfId="27428" xr:uid="{00000000-0005-0000-0000-0000335E0000}"/>
    <cellStyle name="Sub totals 2 2 2 5 2 3" xfId="27429" xr:uid="{00000000-0005-0000-0000-0000345E0000}"/>
    <cellStyle name="Sub totals 2 2 2 5 2 4" xfId="27430" xr:uid="{00000000-0005-0000-0000-0000355E0000}"/>
    <cellStyle name="Sub totals 2 2 2 5 3" xfId="27431" xr:uid="{00000000-0005-0000-0000-0000365E0000}"/>
    <cellStyle name="Sub totals 2 2 2 5 4" xfId="27432" xr:uid="{00000000-0005-0000-0000-0000375E0000}"/>
    <cellStyle name="Sub totals 2 2 2 6" xfId="3568" xr:uid="{00000000-0005-0000-0000-0000385E0000}"/>
    <cellStyle name="Sub totals 2 2 2 6 2" xfId="27433" xr:uid="{00000000-0005-0000-0000-0000395E0000}"/>
    <cellStyle name="Sub totals 2 2 2 6 2 2" xfId="27434" xr:uid="{00000000-0005-0000-0000-00003A5E0000}"/>
    <cellStyle name="Sub totals 2 2 2 6 2 3" xfId="27435" xr:uid="{00000000-0005-0000-0000-00003B5E0000}"/>
    <cellStyle name="Sub totals 2 2 2 6 2 4" xfId="27436" xr:uid="{00000000-0005-0000-0000-00003C5E0000}"/>
    <cellStyle name="Sub totals 2 2 2 6 3" xfId="27437" xr:uid="{00000000-0005-0000-0000-00003D5E0000}"/>
    <cellStyle name="Sub totals 2 2 2 6 4" xfId="27438" xr:uid="{00000000-0005-0000-0000-00003E5E0000}"/>
    <cellStyle name="Sub totals 2 2 2 7" xfId="3569" xr:uid="{00000000-0005-0000-0000-00003F5E0000}"/>
    <cellStyle name="Sub totals 2 2 2 7 2" xfId="27439" xr:uid="{00000000-0005-0000-0000-0000405E0000}"/>
    <cellStyle name="Sub totals 2 2 2 7 2 2" xfId="27440" xr:uid="{00000000-0005-0000-0000-0000415E0000}"/>
    <cellStyle name="Sub totals 2 2 2 7 2 3" xfId="27441" xr:uid="{00000000-0005-0000-0000-0000425E0000}"/>
    <cellStyle name="Sub totals 2 2 2 7 2 4" xfId="27442" xr:uid="{00000000-0005-0000-0000-0000435E0000}"/>
    <cellStyle name="Sub totals 2 2 2 7 3" xfId="27443" xr:uid="{00000000-0005-0000-0000-0000445E0000}"/>
    <cellStyle name="Sub totals 2 2 2 7 4" xfId="27444" xr:uid="{00000000-0005-0000-0000-0000455E0000}"/>
    <cellStyle name="Sub totals 2 2 2 8" xfId="3570" xr:uid="{00000000-0005-0000-0000-0000465E0000}"/>
    <cellStyle name="Sub totals 2 2 2 8 2" xfId="27445" xr:uid="{00000000-0005-0000-0000-0000475E0000}"/>
    <cellStyle name="Sub totals 2 2 2 8 2 2" xfId="27446" xr:uid="{00000000-0005-0000-0000-0000485E0000}"/>
    <cellStyle name="Sub totals 2 2 2 8 2 3" xfId="27447" xr:uid="{00000000-0005-0000-0000-0000495E0000}"/>
    <cellStyle name="Sub totals 2 2 2 8 2 4" xfId="27448" xr:uid="{00000000-0005-0000-0000-00004A5E0000}"/>
    <cellStyle name="Sub totals 2 2 2 8 3" xfId="27449" xr:uid="{00000000-0005-0000-0000-00004B5E0000}"/>
    <cellStyle name="Sub totals 2 2 2 8 4" xfId="27450" xr:uid="{00000000-0005-0000-0000-00004C5E0000}"/>
    <cellStyle name="Sub totals 2 2 2 9" xfId="3571" xr:uid="{00000000-0005-0000-0000-00004D5E0000}"/>
    <cellStyle name="Sub totals 2 2 2 9 2" xfId="27451" xr:uid="{00000000-0005-0000-0000-00004E5E0000}"/>
    <cellStyle name="Sub totals 2 2 2 9 2 2" xfId="27452" xr:uid="{00000000-0005-0000-0000-00004F5E0000}"/>
    <cellStyle name="Sub totals 2 2 2 9 2 3" xfId="27453" xr:uid="{00000000-0005-0000-0000-0000505E0000}"/>
    <cellStyle name="Sub totals 2 2 2 9 2 4" xfId="27454" xr:uid="{00000000-0005-0000-0000-0000515E0000}"/>
    <cellStyle name="Sub totals 2 2 2 9 3" xfId="27455" xr:uid="{00000000-0005-0000-0000-0000525E0000}"/>
    <cellStyle name="Sub totals 2 2 2 9 4" xfId="27456" xr:uid="{00000000-0005-0000-0000-0000535E0000}"/>
    <cellStyle name="Sub totals 2 2 20" xfId="3572" xr:uid="{00000000-0005-0000-0000-0000545E0000}"/>
    <cellStyle name="Sub totals 2 2 20 2" xfId="27457" xr:uid="{00000000-0005-0000-0000-0000555E0000}"/>
    <cellStyle name="Sub totals 2 2 20 2 2" xfId="27458" xr:uid="{00000000-0005-0000-0000-0000565E0000}"/>
    <cellStyle name="Sub totals 2 2 20 2 3" xfId="27459" xr:uid="{00000000-0005-0000-0000-0000575E0000}"/>
    <cellStyle name="Sub totals 2 2 20 2 4" xfId="27460" xr:uid="{00000000-0005-0000-0000-0000585E0000}"/>
    <cellStyle name="Sub totals 2 2 20 3" xfId="27461" xr:uid="{00000000-0005-0000-0000-0000595E0000}"/>
    <cellStyle name="Sub totals 2 2 20 4" xfId="27462" xr:uid="{00000000-0005-0000-0000-00005A5E0000}"/>
    <cellStyle name="Sub totals 2 2 21" xfId="3573" xr:uid="{00000000-0005-0000-0000-00005B5E0000}"/>
    <cellStyle name="Sub totals 2 2 21 2" xfId="27463" xr:uid="{00000000-0005-0000-0000-00005C5E0000}"/>
    <cellStyle name="Sub totals 2 2 21 2 2" xfId="27464" xr:uid="{00000000-0005-0000-0000-00005D5E0000}"/>
    <cellStyle name="Sub totals 2 2 21 2 3" xfId="27465" xr:uid="{00000000-0005-0000-0000-00005E5E0000}"/>
    <cellStyle name="Sub totals 2 2 21 2 4" xfId="27466" xr:uid="{00000000-0005-0000-0000-00005F5E0000}"/>
    <cellStyle name="Sub totals 2 2 21 3" xfId="27467" xr:uid="{00000000-0005-0000-0000-0000605E0000}"/>
    <cellStyle name="Sub totals 2 2 21 4" xfId="27468" xr:uid="{00000000-0005-0000-0000-0000615E0000}"/>
    <cellStyle name="Sub totals 2 2 22" xfId="3574" xr:uid="{00000000-0005-0000-0000-0000625E0000}"/>
    <cellStyle name="Sub totals 2 2 22 2" xfId="27469" xr:uid="{00000000-0005-0000-0000-0000635E0000}"/>
    <cellStyle name="Sub totals 2 2 22 2 2" xfId="27470" xr:uid="{00000000-0005-0000-0000-0000645E0000}"/>
    <cellStyle name="Sub totals 2 2 22 2 3" xfId="27471" xr:uid="{00000000-0005-0000-0000-0000655E0000}"/>
    <cellStyle name="Sub totals 2 2 22 2 4" xfId="27472" xr:uid="{00000000-0005-0000-0000-0000665E0000}"/>
    <cellStyle name="Sub totals 2 2 22 3" xfId="27473" xr:uid="{00000000-0005-0000-0000-0000675E0000}"/>
    <cellStyle name="Sub totals 2 2 22 4" xfId="27474" xr:uid="{00000000-0005-0000-0000-0000685E0000}"/>
    <cellStyle name="Sub totals 2 2 23" xfId="3575" xr:uid="{00000000-0005-0000-0000-0000695E0000}"/>
    <cellStyle name="Sub totals 2 2 23 2" xfId="27475" xr:uid="{00000000-0005-0000-0000-00006A5E0000}"/>
    <cellStyle name="Sub totals 2 2 23 2 2" xfId="27476" xr:uid="{00000000-0005-0000-0000-00006B5E0000}"/>
    <cellStyle name="Sub totals 2 2 23 2 3" xfId="27477" xr:uid="{00000000-0005-0000-0000-00006C5E0000}"/>
    <cellStyle name="Sub totals 2 2 23 2 4" xfId="27478" xr:uid="{00000000-0005-0000-0000-00006D5E0000}"/>
    <cellStyle name="Sub totals 2 2 23 3" xfId="27479" xr:uid="{00000000-0005-0000-0000-00006E5E0000}"/>
    <cellStyle name="Sub totals 2 2 23 4" xfId="27480" xr:uid="{00000000-0005-0000-0000-00006F5E0000}"/>
    <cellStyle name="Sub totals 2 2 24" xfId="3576" xr:uid="{00000000-0005-0000-0000-0000705E0000}"/>
    <cellStyle name="Sub totals 2 2 24 2" xfId="27481" xr:uid="{00000000-0005-0000-0000-0000715E0000}"/>
    <cellStyle name="Sub totals 2 2 24 2 2" xfId="27482" xr:uid="{00000000-0005-0000-0000-0000725E0000}"/>
    <cellStyle name="Sub totals 2 2 24 2 3" xfId="27483" xr:uid="{00000000-0005-0000-0000-0000735E0000}"/>
    <cellStyle name="Sub totals 2 2 24 2 4" xfId="27484" xr:uid="{00000000-0005-0000-0000-0000745E0000}"/>
    <cellStyle name="Sub totals 2 2 24 3" xfId="27485" xr:uid="{00000000-0005-0000-0000-0000755E0000}"/>
    <cellStyle name="Sub totals 2 2 24 4" xfId="27486" xr:uid="{00000000-0005-0000-0000-0000765E0000}"/>
    <cellStyle name="Sub totals 2 2 25" xfId="3577" xr:uid="{00000000-0005-0000-0000-0000775E0000}"/>
    <cellStyle name="Sub totals 2 2 25 2" xfId="27487" xr:uid="{00000000-0005-0000-0000-0000785E0000}"/>
    <cellStyle name="Sub totals 2 2 25 2 2" xfId="27488" xr:uid="{00000000-0005-0000-0000-0000795E0000}"/>
    <cellStyle name="Sub totals 2 2 25 2 3" xfId="27489" xr:uid="{00000000-0005-0000-0000-00007A5E0000}"/>
    <cellStyle name="Sub totals 2 2 25 2 4" xfId="27490" xr:uid="{00000000-0005-0000-0000-00007B5E0000}"/>
    <cellStyle name="Sub totals 2 2 25 3" xfId="27491" xr:uid="{00000000-0005-0000-0000-00007C5E0000}"/>
    <cellStyle name="Sub totals 2 2 25 4" xfId="27492" xr:uid="{00000000-0005-0000-0000-00007D5E0000}"/>
    <cellStyle name="Sub totals 2 2 26" xfId="3578" xr:uid="{00000000-0005-0000-0000-00007E5E0000}"/>
    <cellStyle name="Sub totals 2 2 26 2" xfId="27493" xr:uid="{00000000-0005-0000-0000-00007F5E0000}"/>
    <cellStyle name="Sub totals 2 2 26 2 2" xfId="27494" xr:uid="{00000000-0005-0000-0000-0000805E0000}"/>
    <cellStyle name="Sub totals 2 2 26 2 3" xfId="27495" xr:uid="{00000000-0005-0000-0000-0000815E0000}"/>
    <cellStyle name="Sub totals 2 2 26 2 4" xfId="27496" xr:uid="{00000000-0005-0000-0000-0000825E0000}"/>
    <cellStyle name="Sub totals 2 2 26 3" xfId="27497" xr:uid="{00000000-0005-0000-0000-0000835E0000}"/>
    <cellStyle name="Sub totals 2 2 26 4" xfId="27498" xr:uid="{00000000-0005-0000-0000-0000845E0000}"/>
    <cellStyle name="Sub totals 2 2 27" xfId="3579" xr:uid="{00000000-0005-0000-0000-0000855E0000}"/>
    <cellStyle name="Sub totals 2 2 27 2" xfId="27499" xr:uid="{00000000-0005-0000-0000-0000865E0000}"/>
    <cellStyle name="Sub totals 2 2 27 2 2" xfId="27500" xr:uid="{00000000-0005-0000-0000-0000875E0000}"/>
    <cellStyle name="Sub totals 2 2 27 2 3" xfId="27501" xr:uid="{00000000-0005-0000-0000-0000885E0000}"/>
    <cellStyle name="Sub totals 2 2 27 2 4" xfId="27502" xr:uid="{00000000-0005-0000-0000-0000895E0000}"/>
    <cellStyle name="Sub totals 2 2 27 3" xfId="27503" xr:uid="{00000000-0005-0000-0000-00008A5E0000}"/>
    <cellStyle name="Sub totals 2 2 27 4" xfId="27504" xr:uid="{00000000-0005-0000-0000-00008B5E0000}"/>
    <cellStyle name="Sub totals 2 2 28" xfId="3580" xr:uid="{00000000-0005-0000-0000-00008C5E0000}"/>
    <cellStyle name="Sub totals 2 2 28 2" xfId="27505" xr:uid="{00000000-0005-0000-0000-00008D5E0000}"/>
    <cellStyle name="Sub totals 2 2 28 2 2" xfId="27506" xr:uid="{00000000-0005-0000-0000-00008E5E0000}"/>
    <cellStyle name="Sub totals 2 2 28 2 3" xfId="27507" xr:uid="{00000000-0005-0000-0000-00008F5E0000}"/>
    <cellStyle name="Sub totals 2 2 28 2 4" xfId="27508" xr:uid="{00000000-0005-0000-0000-0000905E0000}"/>
    <cellStyle name="Sub totals 2 2 28 3" xfId="27509" xr:uid="{00000000-0005-0000-0000-0000915E0000}"/>
    <cellStyle name="Sub totals 2 2 28 4" xfId="27510" xr:uid="{00000000-0005-0000-0000-0000925E0000}"/>
    <cellStyle name="Sub totals 2 2 29" xfId="3581" xr:uid="{00000000-0005-0000-0000-0000935E0000}"/>
    <cellStyle name="Sub totals 2 2 29 2" xfId="27511" xr:uid="{00000000-0005-0000-0000-0000945E0000}"/>
    <cellStyle name="Sub totals 2 2 29 2 2" xfId="27512" xr:uid="{00000000-0005-0000-0000-0000955E0000}"/>
    <cellStyle name="Sub totals 2 2 29 2 3" xfId="27513" xr:uid="{00000000-0005-0000-0000-0000965E0000}"/>
    <cellStyle name="Sub totals 2 2 29 2 4" xfId="27514" xr:uid="{00000000-0005-0000-0000-0000975E0000}"/>
    <cellStyle name="Sub totals 2 2 29 3" xfId="27515" xr:uid="{00000000-0005-0000-0000-0000985E0000}"/>
    <cellStyle name="Sub totals 2 2 29 4" xfId="27516" xr:uid="{00000000-0005-0000-0000-0000995E0000}"/>
    <cellStyle name="Sub totals 2 2 3" xfId="3582" xr:uid="{00000000-0005-0000-0000-00009A5E0000}"/>
    <cellStyle name="Sub totals 2 2 3 2" xfId="27517" xr:uid="{00000000-0005-0000-0000-00009B5E0000}"/>
    <cellStyle name="Sub totals 2 2 3 2 2" xfId="27518" xr:uid="{00000000-0005-0000-0000-00009C5E0000}"/>
    <cellStyle name="Sub totals 2 2 3 2 3" xfId="27519" xr:uid="{00000000-0005-0000-0000-00009D5E0000}"/>
    <cellStyle name="Sub totals 2 2 3 2 4" xfId="27520" xr:uid="{00000000-0005-0000-0000-00009E5E0000}"/>
    <cellStyle name="Sub totals 2 2 3 3" xfId="27521" xr:uid="{00000000-0005-0000-0000-00009F5E0000}"/>
    <cellStyle name="Sub totals 2 2 3 4" xfId="27522" xr:uid="{00000000-0005-0000-0000-0000A05E0000}"/>
    <cellStyle name="Sub totals 2 2 30" xfId="3583" xr:uid="{00000000-0005-0000-0000-0000A15E0000}"/>
    <cellStyle name="Sub totals 2 2 30 2" xfId="27523" xr:uid="{00000000-0005-0000-0000-0000A25E0000}"/>
    <cellStyle name="Sub totals 2 2 30 2 2" xfId="27524" xr:uid="{00000000-0005-0000-0000-0000A35E0000}"/>
    <cellStyle name="Sub totals 2 2 30 2 3" xfId="27525" xr:uid="{00000000-0005-0000-0000-0000A45E0000}"/>
    <cellStyle name="Sub totals 2 2 30 2 4" xfId="27526" xr:uid="{00000000-0005-0000-0000-0000A55E0000}"/>
    <cellStyle name="Sub totals 2 2 30 3" xfId="27527" xr:uid="{00000000-0005-0000-0000-0000A65E0000}"/>
    <cellStyle name="Sub totals 2 2 30 4" xfId="27528" xr:uid="{00000000-0005-0000-0000-0000A75E0000}"/>
    <cellStyle name="Sub totals 2 2 31" xfId="3584" xr:uid="{00000000-0005-0000-0000-0000A85E0000}"/>
    <cellStyle name="Sub totals 2 2 31 2" xfId="27529" xr:uid="{00000000-0005-0000-0000-0000A95E0000}"/>
    <cellStyle name="Sub totals 2 2 31 2 2" xfId="27530" xr:uid="{00000000-0005-0000-0000-0000AA5E0000}"/>
    <cellStyle name="Sub totals 2 2 31 2 3" xfId="27531" xr:uid="{00000000-0005-0000-0000-0000AB5E0000}"/>
    <cellStyle name="Sub totals 2 2 31 2 4" xfId="27532" xr:uid="{00000000-0005-0000-0000-0000AC5E0000}"/>
    <cellStyle name="Sub totals 2 2 31 3" xfId="27533" xr:uid="{00000000-0005-0000-0000-0000AD5E0000}"/>
    <cellStyle name="Sub totals 2 2 31 4" xfId="27534" xr:uid="{00000000-0005-0000-0000-0000AE5E0000}"/>
    <cellStyle name="Sub totals 2 2 32" xfId="3585" xr:uid="{00000000-0005-0000-0000-0000AF5E0000}"/>
    <cellStyle name="Sub totals 2 2 32 2" xfId="27535" xr:uid="{00000000-0005-0000-0000-0000B05E0000}"/>
    <cellStyle name="Sub totals 2 2 32 2 2" xfId="27536" xr:uid="{00000000-0005-0000-0000-0000B15E0000}"/>
    <cellStyle name="Sub totals 2 2 32 2 3" xfId="27537" xr:uid="{00000000-0005-0000-0000-0000B25E0000}"/>
    <cellStyle name="Sub totals 2 2 32 2 4" xfId="27538" xr:uid="{00000000-0005-0000-0000-0000B35E0000}"/>
    <cellStyle name="Sub totals 2 2 32 3" xfId="27539" xr:uid="{00000000-0005-0000-0000-0000B45E0000}"/>
    <cellStyle name="Sub totals 2 2 32 4" xfId="27540" xr:uid="{00000000-0005-0000-0000-0000B55E0000}"/>
    <cellStyle name="Sub totals 2 2 33" xfId="3586" xr:uid="{00000000-0005-0000-0000-0000B65E0000}"/>
    <cellStyle name="Sub totals 2 2 33 2" xfId="27541" xr:uid="{00000000-0005-0000-0000-0000B75E0000}"/>
    <cellStyle name="Sub totals 2 2 33 2 2" xfId="27542" xr:uid="{00000000-0005-0000-0000-0000B85E0000}"/>
    <cellStyle name="Sub totals 2 2 33 2 3" xfId="27543" xr:uid="{00000000-0005-0000-0000-0000B95E0000}"/>
    <cellStyle name="Sub totals 2 2 33 2 4" xfId="27544" xr:uid="{00000000-0005-0000-0000-0000BA5E0000}"/>
    <cellStyle name="Sub totals 2 2 33 3" xfId="27545" xr:uid="{00000000-0005-0000-0000-0000BB5E0000}"/>
    <cellStyle name="Sub totals 2 2 33 4" xfId="27546" xr:uid="{00000000-0005-0000-0000-0000BC5E0000}"/>
    <cellStyle name="Sub totals 2 2 34" xfId="3587" xr:uid="{00000000-0005-0000-0000-0000BD5E0000}"/>
    <cellStyle name="Sub totals 2 2 34 2" xfId="27547" xr:uid="{00000000-0005-0000-0000-0000BE5E0000}"/>
    <cellStyle name="Sub totals 2 2 34 2 2" xfId="27548" xr:uid="{00000000-0005-0000-0000-0000BF5E0000}"/>
    <cellStyle name="Sub totals 2 2 34 2 3" xfId="27549" xr:uid="{00000000-0005-0000-0000-0000C05E0000}"/>
    <cellStyle name="Sub totals 2 2 34 2 4" xfId="27550" xr:uid="{00000000-0005-0000-0000-0000C15E0000}"/>
    <cellStyle name="Sub totals 2 2 34 3" xfId="27551" xr:uid="{00000000-0005-0000-0000-0000C25E0000}"/>
    <cellStyle name="Sub totals 2 2 34 4" xfId="27552" xr:uid="{00000000-0005-0000-0000-0000C35E0000}"/>
    <cellStyle name="Sub totals 2 2 35" xfId="3588" xr:uid="{00000000-0005-0000-0000-0000C45E0000}"/>
    <cellStyle name="Sub totals 2 2 35 2" xfId="27553" xr:uid="{00000000-0005-0000-0000-0000C55E0000}"/>
    <cellStyle name="Sub totals 2 2 35 2 2" xfId="27554" xr:uid="{00000000-0005-0000-0000-0000C65E0000}"/>
    <cellStyle name="Sub totals 2 2 35 2 3" xfId="27555" xr:uid="{00000000-0005-0000-0000-0000C75E0000}"/>
    <cellStyle name="Sub totals 2 2 35 2 4" xfId="27556" xr:uid="{00000000-0005-0000-0000-0000C85E0000}"/>
    <cellStyle name="Sub totals 2 2 35 3" xfId="27557" xr:uid="{00000000-0005-0000-0000-0000C95E0000}"/>
    <cellStyle name="Sub totals 2 2 35 4" xfId="27558" xr:uid="{00000000-0005-0000-0000-0000CA5E0000}"/>
    <cellStyle name="Sub totals 2 2 36" xfId="3589" xr:uid="{00000000-0005-0000-0000-0000CB5E0000}"/>
    <cellStyle name="Sub totals 2 2 36 2" xfId="27559" xr:uid="{00000000-0005-0000-0000-0000CC5E0000}"/>
    <cellStyle name="Sub totals 2 2 36 2 2" xfId="27560" xr:uid="{00000000-0005-0000-0000-0000CD5E0000}"/>
    <cellStyle name="Sub totals 2 2 36 2 3" xfId="27561" xr:uid="{00000000-0005-0000-0000-0000CE5E0000}"/>
    <cellStyle name="Sub totals 2 2 36 2 4" xfId="27562" xr:uid="{00000000-0005-0000-0000-0000CF5E0000}"/>
    <cellStyle name="Sub totals 2 2 36 3" xfId="27563" xr:uid="{00000000-0005-0000-0000-0000D05E0000}"/>
    <cellStyle name="Sub totals 2 2 36 4" xfId="27564" xr:uid="{00000000-0005-0000-0000-0000D15E0000}"/>
    <cellStyle name="Sub totals 2 2 37" xfId="3590" xr:uid="{00000000-0005-0000-0000-0000D25E0000}"/>
    <cellStyle name="Sub totals 2 2 37 2" xfId="27565" xr:uid="{00000000-0005-0000-0000-0000D35E0000}"/>
    <cellStyle name="Sub totals 2 2 37 2 2" xfId="27566" xr:uid="{00000000-0005-0000-0000-0000D45E0000}"/>
    <cellStyle name="Sub totals 2 2 37 2 3" xfId="27567" xr:uid="{00000000-0005-0000-0000-0000D55E0000}"/>
    <cellStyle name="Sub totals 2 2 37 2 4" xfId="27568" xr:uid="{00000000-0005-0000-0000-0000D65E0000}"/>
    <cellStyle name="Sub totals 2 2 37 3" xfId="27569" xr:uid="{00000000-0005-0000-0000-0000D75E0000}"/>
    <cellStyle name="Sub totals 2 2 37 4" xfId="27570" xr:uid="{00000000-0005-0000-0000-0000D85E0000}"/>
    <cellStyle name="Sub totals 2 2 38" xfId="3591" xr:uid="{00000000-0005-0000-0000-0000D95E0000}"/>
    <cellStyle name="Sub totals 2 2 38 2" xfId="27571" xr:uid="{00000000-0005-0000-0000-0000DA5E0000}"/>
    <cellStyle name="Sub totals 2 2 38 2 2" xfId="27572" xr:uid="{00000000-0005-0000-0000-0000DB5E0000}"/>
    <cellStyle name="Sub totals 2 2 38 2 3" xfId="27573" xr:uid="{00000000-0005-0000-0000-0000DC5E0000}"/>
    <cellStyle name="Sub totals 2 2 38 2 4" xfId="27574" xr:uid="{00000000-0005-0000-0000-0000DD5E0000}"/>
    <cellStyle name="Sub totals 2 2 38 3" xfId="27575" xr:uid="{00000000-0005-0000-0000-0000DE5E0000}"/>
    <cellStyle name="Sub totals 2 2 38 4" xfId="27576" xr:uid="{00000000-0005-0000-0000-0000DF5E0000}"/>
    <cellStyle name="Sub totals 2 2 39" xfId="3592" xr:uid="{00000000-0005-0000-0000-0000E05E0000}"/>
    <cellStyle name="Sub totals 2 2 39 2" xfId="27577" xr:uid="{00000000-0005-0000-0000-0000E15E0000}"/>
    <cellStyle name="Sub totals 2 2 39 2 2" xfId="27578" xr:uid="{00000000-0005-0000-0000-0000E25E0000}"/>
    <cellStyle name="Sub totals 2 2 39 2 3" xfId="27579" xr:uid="{00000000-0005-0000-0000-0000E35E0000}"/>
    <cellStyle name="Sub totals 2 2 39 2 4" xfId="27580" xr:uid="{00000000-0005-0000-0000-0000E45E0000}"/>
    <cellStyle name="Sub totals 2 2 39 3" xfId="27581" xr:uid="{00000000-0005-0000-0000-0000E55E0000}"/>
    <cellStyle name="Sub totals 2 2 39 4" xfId="27582" xr:uid="{00000000-0005-0000-0000-0000E65E0000}"/>
    <cellStyle name="Sub totals 2 2 4" xfId="3593" xr:uid="{00000000-0005-0000-0000-0000E75E0000}"/>
    <cellStyle name="Sub totals 2 2 4 2" xfId="27583" xr:uid="{00000000-0005-0000-0000-0000E85E0000}"/>
    <cellStyle name="Sub totals 2 2 4 2 2" xfId="27584" xr:uid="{00000000-0005-0000-0000-0000E95E0000}"/>
    <cellStyle name="Sub totals 2 2 4 2 3" xfId="27585" xr:uid="{00000000-0005-0000-0000-0000EA5E0000}"/>
    <cellStyle name="Sub totals 2 2 4 2 4" xfId="27586" xr:uid="{00000000-0005-0000-0000-0000EB5E0000}"/>
    <cellStyle name="Sub totals 2 2 4 3" xfId="27587" xr:uid="{00000000-0005-0000-0000-0000EC5E0000}"/>
    <cellStyle name="Sub totals 2 2 4 4" xfId="27588" xr:uid="{00000000-0005-0000-0000-0000ED5E0000}"/>
    <cellStyle name="Sub totals 2 2 40" xfId="3594" xr:uid="{00000000-0005-0000-0000-0000EE5E0000}"/>
    <cellStyle name="Sub totals 2 2 40 2" xfId="27589" xr:uid="{00000000-0005-0000-0000-0000EF5E0000}"/>
    <cellStyle name="Sub totals 2 2 40 2 2" xfId="27590" xr:uid="{00000000-0005-0000-0000-0000F05E0000}"/>
    <cellStyle name="Sub totals 2 2 40 2 3" xfId="27591" xr:uid="{00000000-0005-0000-0000-0000F15E0000}"/>
    <cellStyle name="Sub totals 2 2 40 2 4" xfId="27592" xr:uid="{00000000-0005-0000-0000-0000F25E0000}"/>
    <cellStyle name="Sub totals 2 2 40 3" xfId="27593" xr:uid="{00000000-0005-0000-0000-0000F35E0000}"/>
    <cellStyle name="Sub totals 2 2 40 4" xfId="27594" xr:uid="{00000000-0005-0000-0000-0000F45E0000}"/>
    <cellStyle name="Sub totals 2 2 41" xfId="3595" xr:uid="{00000000-0005-0000-0000-0000F55E0000}"/>
    <cellStyle name="Sub totals 2 2 41 2" xfId="27595" xr:uid="{00000000-0005-0000-0000-0000F65E0000}"/>
    <cellStyle name="Sub totals 2 2 41 2 2" xfId="27596" xr:uid="{00000000-0005-0000-0000-0000F75E0000}"/>
    <cellStyle name="Sub totals 2 2 41 2 3" xfId="27597" xr:uid="{00000000-0005-0000-0000-0000F85E0000}"/>
    <cellStyle name="Sub totals 2 2 41 2 4" xfId="27598" xr:uid="{00000000-0005-0000-0000-0000F95E0000}"/>
    <cellStyle name="Sub totals 2 2 41 3" xfId="27599" xr:uid="{00000000-0005-0000-0000-0000FA5E0000}"/>
    <cellStyle name="Sub totals 2 2 41 4" xfId="27600" xr:uid="{00000000-0005-0000-0000-0000FB5E0000}"/>
    <cellStyle name="Sub totals 2 2 42" xfId="3596" xr:uid="{00000000-0005-0000-0000-0000FC5E0000}"/>
    <cellStyle name="Sub totals 2 2 42 2" xfId="27601" xr:uid="{00000000-0005-0000-0000-0000FD5E0000}"/>
    <cellStyle name="Sub totals 2 2 42 2 2" xfId="27602" xr:uid="{00000000-0005-0000-0000-0000FE5E0000}"/>
    <cellStyle name="Sub totals 2 2 42 2 3" xfId="27603" xr:uid="{00000000-0005-0000-0000-0000FF5E0000}"/>
    <cellStyle name="Sub totals 2 2 42 2 4" xfId="27604" xr:uid="{00000000-0005-0000-0000-0000005F0000}"/>
    <cellStyle name="Sub totals 2 2 42 3" xfId="27605" xr:uid="{00000000-0005-0000-0000-0000015F0000}"/>
    <cellStyle name="Sub totals 2 2 42 4" xfId="27606" xr:uid="{00000000-0005-0000-0000-0000025F0000}"/>
    <cellStyle name="Sub totals 2 2 43" xfId="3597" xr:uid="{00000000-0005-0000-0000-0000035F0000}"/>
    <cellStyle name="Sub totals 2 2 43 2" xfId="27607" xr:uid="{00000000-0005-0000-0000-0000045F0000}"/>
    <cellStyle name="Sub totals 2 2 43 2 2" xfId="27608" xr:uid="{00000000-0005-0000-0000-0000055F0000}"/>
    <cellStyle name="Sub totals 2 2 43 2 3" xfId="27609" xr:uid="{00000000-0005-0000-0000-0000065F0000}"/>
    <cellStyle name="Sub totals 2 2 43 2 4" xfId="27610" xr:uid="{00000000-0005-0000-0000-0000075F0000}"/>
    <cellStyle name="Sub totals 2 2 43 3" xfId="27611" xr:uid="{00000000-0005-0000-0000-0000085F0000}"/>
    <cellStyle name="Sub totals 2 2 43 4" xfId="27612" xr:uid="{00000000-0005-0000-0000-0000095F0000}"/>
    <cellStyle name="Sub totals 2 2 44" xfId="3598" xr:uid="{00000000-0005-0000-0000-00000A5F0000}"/>
    <cellStyle name="Sub totals 2 2 44 2" xfId="27613" xr:uid="{00000000-0005-0000-0000-00000B5F0000}"/>
    <cellStyle name="Sub totals 2 2 44 2 2" xfId="27614" xr:uid="{00000000-0005-0000-0000-00000C5F0000}"/>
    <cellStyle name="Sub totals 2 2 44 2 3" xfId="27615" xr:uid="{00000000-0005-0000-0000-00000D5F0000}"/>
    <cellStyle name="Sub totals 2 2 44 2 4" xfId="27616" xr:uid="{00000000-0005-0000-0000-00000E5F0000}"/>
    <cellStyle name="Sub totals 2 2 44 3" xfId="27617" xr:uid="{00000000-0005-0000-0000-00000F5F0000}"/>
    <cellStyle name="Sub totals 2 2 44 4" xfId="27618" xr:uid="{00000000-0005-0000-0000-0000105F0000}"/>
    <cellStyle name="Sub totals 2 2 45" xfId="27619" xr:uid="{00000000-0005-0000-0000-0000115F0000}"/>
    <cellStyle name="Sub totals 2 2 45 2" xfId="27620" xr:uid="{00000000-0005-0000-0000-0000125F0000}"/>
    <cellStyle name="Sub totals 2 2 45 3" xfId="27621" xr:uid="{00000000-0005-0000-0000-0000135F0000}"/>
    <cellStyle name="Sub totals 2 2 45 4" xfId="27622" xr:uid="{00000000-0005-0000-0000-0000145F0000}"/>
    <cellStyle name="Sub totals 2 2 46" xfId="27623" xr:uid="{00000000-0005-0000-0000-0000155F0000}"/>
    <cellStyle name="Sub totals 2 2 47" xfId="27624" xr:uid="{00000000-0005-0000-0000-0000165F0000}"/>
    <cellStyle name="Sub totals 2 2 5" xfId="3599" xr:uid="{00000000-0005-0000-0000-0000175F0000}"/>
    <cellStyle name="Sub totals 2 2 5 2" xfId="27625" xr:uid="{00000000-0005-0000-0000-0000185F0000}"/>
    <cellStyle name="Sub totals 2 2 5 2 2" xfId="27626" xr:uid="{00000000-0005-0000-0000-0000195F0000}"/>
    <cellStyle name="Sub totals 2 2 5 2 3" xfId="27627" xr:uid="{00000000-0005-0000-0000-00001A5F0000}"/>
    <cellStyle name="Sub totals 2 2 5 2 4" xfId="27628" xr:uid="{00000000-0005-0000-0000-00001B5F0000}"/>
    <cellStyle name="Sub totals 2 2 5 3" xfId="27629" xr:uid="{00000000-0005-0000-0000-00001C5F0000}"/>
    <cellStyle name="Sub totals 2 2 5 4" xfId="27630" xr:uid="{00000000-0005-0000-0000-00001D5F0000}"/>
    <cellStyle name="Sub totals 2 2 6" xfId="3600" xr:uid="{00000000-0005-0000-0000-00001E5F0000}"/>
    <cellStyle name="Sub totals 2 2 6 2" xfId="27631" xr:uid="{00000000-0005-0000-0000-00001F5F0000}"/>
    <cellStyle name="Sub totals 2 2 6 2 2" xfId="27632" xr:uid="{00000000-0005-0000-0000-0000205F0000}"/>
    <cellStyle name="Sub totals 2 2 6 2 3" xfId="27633" xr:uid="{00000000-0005-0000-0000-0000215F0000}"/>
    <cellStyle name="Sub totals 2 2 6 2 4" xfId="27634" xr:uid="{00000000-0005-0000-0000-0000225F0000}"/>
    <cellStyle name="Sub totals 2 2 6 3" xfId="27635" xr:uid="{00000000-0005-0000-0000-0000235F0000}"/>
    <cellStyle name="Sub totals 2 2 6 4" xfId="27636" xr:uid="{00000000-0005-0000-0000-0000245F0000}"/>
    <cellStyle name="Sub totals 2 2 7" xfId="3601" xr:uid="{00000000-0005-0000-0000-0000255F0000}"/>
    <cellStyle name="Sub totals 2 2 7 2" xfId="27637" xr:uid="{00000000-0005-0000-0000-0000265F0000}"/>
    <cellStyle name="Sub totals 2 2 7 2 2" xfId="27638" xr:uid="{00000000-0005-0000-0000-0000275F0000}"/>
    <cellStyle name="Sub totals 2 2 7 2 3" xfId="27639" xr:uid="{00000000-0005-0000-0000-0000285F0000}"/>
    <cellStyle name="Sub totals 2 2 7 2 4" xfId="27640" xr:uid="{00000000-0005-0000-0000-0000295F0000}"/>
    <cellStyle name="Sub totals 2 2 7 3" xfId="27641" xr:uid="{00000000-0005-0000-0000-00002A5F0000}"/>
    <cellStyle name="Sub totals 2 2 7 4" xfId="27642" xr:uid="{00000000-0005-0000-0000-00002B5F0000}"/>
    <cellStyle name="Sub totals 2 2 8" xfId="3602" xr:uid="{00000000-0005-0000-0000-00002C5F0000}"/>
    <cellStyle name="Sub totals 2 2 8 2" xfId="27643" xr:uid="{00000000-0005-0000-0000-00002D5F0000}"/>
    <cellStyle name="Sub totals 2 2 8 2 2" xfId="27644" xr:uid="{00000000-0005-0000-0000-00002E5F0000}"/>
    <cellStyle name="Sub totals 2 2 8 2 3" xfId="27645" xr:uid="{00000000-0005-0000-0000-00002F5F0000}"/>
    <cellStyle name="Sub totals 2 2 8 2 4" xfId="27646" xr:uid="{00000000-0005-0000-0000-0000305F0000}"/>
    <cellStyle name="Sub totals 2 2 8 3" xfId="27647" xr:uid="{00000000-0005-0000-0000-0000315F0000}"/>
    <cellStyle name="Sub totals 2 2 8 4" xfId="27648" xr:uid="{00000000-0005-0000-0000-0000325F0000}"/>
    <cellStyle name="Sub totals 2 2 9" xfId="3603" xr:uid="{00000000-0005-0000-0000-0000335F0000}"/>
    <cellStyle name="Sub totals 2 2 9 2" xfId="27649" xr:uid="{00000000-0005-0000-0000-0000345F0000}"/>
    <cellStyle name="Sub totals 2 2 9 2 2" xfId="27650" xr:uid="{00000000-0005-0000-0000-0000355F0000}"/>
    <cellStyle name="Sub totals 2 2 9 2 3" xfId="27651" xr:uid="{00000000-0005-0000-0000-0000365F0000}"/>
    <cellStyle name="Sub totals 2 2 9 2 4" xfId="27652" xr:uid="{00000000-0005-0000-0000-0000375F0000}"/>
    <cellStyle name="Sub totals 2 2 9 3" xfId="27653" xr:uid="{00000000-0005-0000-0000-0000385F0000}"/>
    <cellStyle name="Sub totals 2 2 9 4" xfId="27654" xr:uid="{00000000-0005-0000-0000-0000395F0000}"/>
    <cellStyle name="Sub totals 2 20" xfId="3604" xr:uid="{00000000-0005-0000-0000-00003A5F0000}"/>
    <cellStyle name="Sub totals 2 20 2" xfId="27655" xr:uid="{00000000-0005-0000-0000-00003B5F0000}"/>
    <cellStyle name="Sub totals 2 20 2 2" xfId="27656" xr:uid="{00000000-0005-0000-0000-00003C5F0000}"/>
    <cellStyle name="Sub totals 2 20 2 3" xfId="27657" xr:uid="{00000000-0005-0000-0000-00003D5F0000}"/>
    <cellStyle name="Sub totals 2 20 2 4" xfId="27658" xr:uid="{00000000-0005-0000-0000-00003E5F0000}"/>
    <cellStyle name="Sub totals 2 20 3" xfId="27659" xr:uid="{00000000-0005-0000-0000-00003F5F0000}"/>
    <cellStyle name="Sub totals 2 20 4" xfId="27660" xr:uid="{00000000-0005-0000-0000-0000405F0000}"/>
    <cellStyle name="Sub totals 2 21" xfId="3605" xr:uid="{00000000-0005-0000-0000-0000415F0000}"/>
    <cellStyle name="Sub totals 2 21 2" xfId="27661" xr:uid="{00000000-0005-0000-0000-0000425F0000}"/>
    <cellStyle name="Sub totals 2 21 2 2" xfId="27662" xr:uid="{00000000-0005-0000-0000-0000435F0000}"/>
    <cellStyle name="Sub totals 2 21 2 3" xfId="27663" xr:uid="{00000000-0005-0000-0000-0000445F0000}"/>
    <cellStyle name="Sub totals 2 21 2 4" xfId="27664" xr:uid="{00000000-0005-0000-0000-0000455F0000}"/>
    <cellStyle name="Sub totals 2 21 3" xfId="27665" xr:uid="{00000000-0005-0000-0000-0000465F0000}"/>
    <cellStyle name="Sub totals 2 21 4" xfId="27666" xr:uid="{00000000-0005-0000-0000-0000475F0000}"/>
    <cellStyle name="Sub totals 2 22" xfId="3606" xr:uid="{00000000-0005-0000-0000-0000485F0000}"/>
    <cellStyle name="Sub totals 2 22 2" xfId="27667" xr:uid="{00000000-0005-0000-0000-0000495F0000}"/>
    <cellStyle name="Sub totals 2 22 2 2" xfId="27668" xr:uid="{00000000-0005-0000-0000-00004A5F0000}"/>
    <cellStyle name="Sub totals 2 22 2 3" xfId="27669" xr:uid="{00000000-0005-0000-0000-00004B5F0000}"/>
    <cellStyle name="Sub totals 2 22 2 4" xfId="27670" xr:uid="{00000000-0005-0000-0000-00004C5F0000}"/>
    <cellStyle name="Sub totals 2 22 3" xfId="27671" xr:uid="{00000000-0005-0000-0000-00004D5F0000}"/>
    <cellStyle name="Sub totals 2 22 4" xfId="27672" xr:uid="{00000000-0005-0000-0000-00004E5F0000}"/>
    <cellStyle name="Sub totals 2 3" xfId="3607" xr:uid="{00000000-0005-0000-0000-00004F5F0000}"/>
    <cellStyle name="Sub totals 2 3 10" xfId="3608" xr:uid="{00000000-0005-0000-0000-0000505F0000}"/>
    <cellStyle name="Sub totals 2 3 10 2" xfId="27673" xr:uid="{00000000-0005-0000-0000-0000515F0000}"/>
    <cellStyle name="Sub totals 2 3 10 2 2" xfId="27674" xr:uid="{00000000-0005-0000-0000-0000525F0000}"/>
    <cellStyle name="Sub totals 2 3 10 2 3" xfId="27675" xr:uid="{00000000-0005-0000-0000-0000535F0000}"/>
    <cellStyle name="Sub totals 2 3 10 2 4" xfId="27676" xr:uid="{00000000-0005-0000-0000-0000545F0000}"/>
    <cellStyle name="Sub totals 2 3 10 3" xfId="27677" xr:uid="{00000000-0005-0000-0000-0000555F0000}"/>
    <cellStyle name="Sub totals 2 3 10 4" xfId="27678" xr:uid="{00000000-0005-0000-0000-0000565F0000}"/>
    <cellStyle name="Sub totals 2 3 11" xfId="3609" xr:uid="{00000000-0005-0000-0000-0000575F0000}"/>
    <cellStyle name="Sub totals 2 3 11 2" xfId="27679" xr:uid="{00000000-0005-0000-0000-0000585F0000}"/>
    <cellStyle name="Sub totals 2 3 11 2 2" xfId="27680" xr:uid="{00000000-0005-0000-0000-0000595F0000}"/>
    <cellStyle name="Sub totals 2 3 11 2 3" xfId="27681" xr:uid="{00000000-0005-0000-0000-00005A5F0000}"/>
    <cellStyle name="Sub totals 2 3 11 2 4" xfId="27682" xr:uid="{00000000-0005-0000-0000-00005B5F0000}"/>
    <cellStyle name="Sub totals 2 3 11 3" xfId="27683" xr:uid="{00000000-0005-0000-0000-00005C5F0000}"/>
    <cellStyle name="Sub totals 2 3 11 4" xfId="27684" xr:uid="{00000000-0005-0000-0000-00005D5F0000}"/>
    <cellStyle name="Sub totals 2 3 12" xfId="3610" xr:uid="{00000000-0005-0000-0000-00005E5F0000}"/>
    <cellStyle name="Sub totals 2 3 12 2" xfId="27685" xr:uid="{00000000-0005-0000-0000-00005F5F0000}"/>
    <cellStyle name="Sub totals 2 3 12 2 2" xfId="27686" xr:uid="{00000000-0005-0000-0000-0000605F0000}"/>
    <cellStyle name="Sub totals 2 3 12 2 3" xfId="27687" xr:uid="{00000000-0005-0000-0000-0000615F0000}"/>
    <cellStyle name="Sub totals 2 3 12 2 4" xfId="27688" xr:uid="{00000000-0005-0000-0000-0000625F0000}"/>
    <cellStyle name="Sub totals 2 3 12 3" xfId="27689" xr:uid="{00000000-0005-0000-0000-0000635F0000}"/>
    <cellStyle name="Sub totals 2 3 12 4" xfId="27690" xr:uid="{00000000-0005-0000-0000-0000645F0000}"/>
    <cellStyle name="Sub totals 2 3 13" xfId="3611" xr:uid="{00000000-0005-0000-0000-0000655F0000}"/>
    <cellStyle name="Sub totals 2 3 13 2" xfId="27691" xr:uid="{00000000-0005-0000-0000-0000665F0000}"/>
    <cellStyle name="Sub totals 2 3 13 2 2" xfId="27692" xr:uid="{00000000-0005-0000-0000-0000675F0000}"/>
    <cellStyle name="Sub totals 2 3 13 2 3" xfId="27693" xr:uid="{00000000-0005-0000-0000-0000685F0000}"/>
    <cellStyle name="Sub totals 2 3 13 2 4" xfId="27694" xr:uid="{00000000-0005-0000-0000-0000695F0000}"/>
    <cellStyle name="Sub totals 2 3 13 3" xfId="27695" xr:uid="{00000000-0005-0000-0000-00006A5F0000}"/>
    <cellStyle name="Sub totals 2 3 13 4" xfId="27696" xr:uid="{00000000-0005-0000-0000-00006B5F0000}"/>
    <cellStyle name="Sub totals 2 3 14" xfId="3612" xr:uid="{00000000-0005-0000-0000-00006C5F0000}"/>
    <cellStyle name="Sub totals 2 3 14 2" xfId="27697" xr:uid="{00000000-0005-0000-0000-00006D5F0000}"/>
    <cellStyle name="Sub totals 2 3 14 2 2" xfId="27698" xr:uid="{00000000-0005-0000-0000-00006E5F0000}"/>
    <cellStyle name="Sub totals 2 3 14 2 3" xfId="27699" xr:uid="{00000000-0005-0000-0000-00006F5F0000}"/>
    <cellStyle name="Sub totals 2 3 14 2 4" xfId="27700" xr:uid="{00000000-0005-0000-0000-0000705F0000}"/>
    <cellStyle name="Sub totals 2 3 14 3" xfId="27701" xr:uid="{00000000-0005-0000-0000-0000715F0000}"/>
    <cellStyle name="Sub totals 2 3 14 4" xfId="27702" xr:uid="{00000000-0005-0000-0000-0000725F0000}"/>
    <cellStyle name="Sub totals 2 3 15" xfId="3613" xr:uid="{00000000-0005-0000-0000-0000735F0000}"/>
    <cellStyle name="Sub totals 2 3 15 2" xfId="27703" xr:uid="{00000000-0005-0000-0000-0000745F0000}"/>
    <cellStyle name="Sub totals 2 3 15 2 2" xfId="27704" xr:uid="{00000000-0005-0000-0000-0000755F0000}"/>
    <cellStyle name="Sub totals 2 3 15 2 3" xfId="27705" xr:uid="{00000000-0005-0000-0000-0000765F0000}"/>
    <cellStyle name="Sub totals 2 3 15 2 4" xfId="27706" xr:uid="{00000000-0005-0000-0000-0000775F0000}"/>
    <cellStyle name="Sub totals 2 3 15 3" xfId="27707" xr:uid="{00000000-0005-0000-0000-0000785F0000}"/>
    <cellStyle name="Sub totals 2 3 15 4" xfId="27708" xr:uid="{00000000-0005-0000-0000-0000795F0000}"/>
    <cellStyle name="Sub totals 2 3 16" xfId="3614" xr:uid="{00000000-0005-0000-0000-00007A5F0000}"/>
    <cellStyle name="Sub totals 2 3 16 2" xfId="27709" xr:uid="{00000000-0005-0000-0000-00007B5F0000}"/>
    <cellStyle name="Sub totals 2 3 16 2 2" xfId="27710" xr:uid="{00000000-0005-0000-0000-00007C5F0000}"/>
    <cellStyle name="Sub totals 2 3 16 2 3" xfId="27711" xr:uid="{00000000-0005-0000-0000-00007D5F0000}"/>
    <cellStyle name="Sub totals 2 3 16 2 4" xfId="27712" xr:uid="{00000000-0005-0000-0000-00007E5F0000}"/>
    <cellStyle name="Sub totals 2 3 16 3" xfId="27713" xr:uid="{00000000-0005-0000-0000-00007F5F0000}"/>
    <cellStyle name="Sub totals 2 3 16 4" xfId="27714" xr:uid="{00000000-0005-0000-0000-0000805F0000}"/>
    <cellStyle name="Sub totals 2 3 17" xfId="3615" xr:uid="{00000000-0005-0000-0000-0000815F0000}"/>
    <cellStyle name="Sub totals 2 3 17 2" xfId="27715" xr:uid="{00000000-0005-0000-0000-0000825F0000}"/>
    <cellStyle name="Sub totals 2 3 17 2 2" xfId="27716" xr:uid="{00000000-0005-0000-0000-0000835F0000}"/>
    <cellStyle name="Sub totals 2 3 17 2 3" xfId="27717" xr:uid="{00000000-0005-0000-0000-0000845F0000}"/>
    <cellStyle name="Sub totals 2 3 17 2 4" xfId="27718" xr:uid="{00000000-0005-0000-0000-0000855F0000}"/>
    <cellStyle name="Sub totals 2 3 17 3" xfId="27719" xr:uid="{00000000-0005-0000-0000-0000865F0000}"/>
    <cellStyle name="Sub totals 2 3 17 4" xfId="27720" xr:uid="{00000000-0005-0000-0000-0000875F0000}"/>
    <cellStyle name="Sub totals 2 3 18" xfId="3616" xr:uid="{00000000-0005-0000-0000-0000885F0000}"/>
    <cellStyle name="Sub totals 2 3 18 2" xfId="27721" xr:uid="{00000000-0005-0000-0000-0000895F0000}"/>
    <cellStyle name="Sub totals 2 3 18 2 2" xfId="27722" xr:uid="{00000000-0005-0000-0000-00008A5F0000}"/>
    <cellStyle name="Sub totals 2 3 18 2 3" xfId="27723" xr:uid="{00000000-0005-0000-0000-00008B5F0000}"/>
    <cellStyle name="Sub totals 2 3 18 2 4" xfId="27724" xr:uid="{00000000-0005-0000-0000-00008C5F0000}"/>
    <cellStyle name="Sub totals 2 3 18 3" xfId="27725" xr:uid="{00000000-0005-0000-0000-00008D5F0000}"/>
    <cellStyle name="Sub totals 2 3 18 4" xfId="27726" xr:uid="{00000000-0005-0000-0000-00008E5F0000}"/>
    <cellStyle name="Sub totals 2 3 19" xfId="3617" xr:uid="{00000000-0005-0000-0000-00008F5F0000}"/>
    <cellStyle name="Sub totals 2 3 19 2" xfId="27727" xr:uid="{00000000-0005-0000-0000-0000905F0000}"/>
    <cellStyle name="Sub totals 2 3 19 2 2" xfId="27728" xr:uid="{00000000-0005-0000-0000-0000915F0000}"/>
    <cellStyle name="Sub totals 2 3 19 2 3" xfId="27729" xr:uid="{00000000-0005-0000-0000-0000925F0000}"/>
    <cellStyle name="Sub totals 2 3 19 2 4" xfId="27730" xr:uid="{00000000-0005-0000-0000-0000935F0000}"/>
    <cellStyle name="Sub totals 2 3 19 3" xfId="27731" xr:uid="{00000000-0005-0000-0000-0000945F0000}"/>
    <cellStyle name="Sub totals 2 3 19 4" xfId="27732" xr:uid="{00000000-0005-0000-0000-0000955F0000}"/>
    <cellStyle name="Sub totals 2 3 2" xfId="3618" xr:uid="{00000000-0005-0000-0000-0000965F0000}"/>
    <cellStyle name="Sub totals 2 3 2 10" xfId="3619" xr:uid="{00000000-0005-0000-0000-0000975F0000}"/>
    <cellStyle name="Sub totals 2 3 2 10 2" xfId="27733" xr:uid="{00000000-0005-0000-0000-0000985F0000}"/>
    <cellStyle name="Sub totals 2 3 2 10 2 2" xfId="27734" xr:uid="{00000000-0005-0000-0000-0000995F0000}"/>
    <cellStyle name="Sub totals 2 3 2 10 2 3" xfId="27735" xr:uid="{00000000-0005-0000-0000-00009A5F0000}"/>
    <cellStyle name="Sub totals 2 3 2 10 2 4" xfId="27736" xr:uid="{00000000-0005-0000-0000-00009B5F0000}"/>
    <cellStyle name="Sub totals 2 3 2 10 3" xfId="27737" xr:uid="{00000000-0005-0000-0000-00009C5F0000}"/>
    <cellStyle name="Sub totals 2 3 2 10 4" xfId="27738" xr:uid="{00000000-0005-0000-0000-00009D5F0000}"/>
    <cellStyle name="Sub totals 2 3 2 11" xfId="3620" xr:uid="{00000000-0005-0000-0000-00009E5F0000}"/>
    <cellStyle name="Sub totals 2 3 2 11 2" xfId="27739" xr:uid="{00000000-0005-0000-0000-00009F5F0000}"/>
    <cellStyle name="Sub totals 2 3 2 11 2 2" xfId="27740" xr:uid="{00000000-0005-0000-0000-0000A05F0000}"/>
    <cellStyle name="Sub totals 2 3 2 11 2 3" xfId="27741" xr:uid="{00000000-0005-0000-0000-0000A15F0000}"/>
    <cellStyle name="Sub totals 2 3 2 11 2 4" xfId="27742" xr:uid="{00000000-0005-0000-0000-0000A25F0000}"/>
    <cellStyle name="Sub totals 2 3 2 11 3" xfId="27743" xr:uid="{00000000-0005-0000-0000-0000A35F0000}"/>
    <cellStyle name="Sub totals 2 3 2 11 4" xfId="27744" xr:uid="{00000000-0005-0000-0000-0000A45F0000}"/>
    <cellStyle name="Sub totals 2 3 2 12" xfId="3621" xr:uid="{00000000-0005-0000-0000-0000A55F0000}"/>
    <cellStyle name="Sub totals 2 3 2 12 2" xfId="27745" xr:uid="{00000000-0005-0000-0000-0000A65F0000}"/>
    <cellStyle name="Sub totals 2 3 2 12 2 2" xfId="27746" xr:uid="{00000000-0005-0000-0000-0000A75F0000}"/>
    <cellStyle name="Sub totals 2 3 2 12 2 3" xfId="27747" xr:uid="{00000000-0005-0000-0000-0000A85F0000}"/>
    <cellStyle name="Sub totals 2 3 2 12 2 4" xfId="27748" xr:uid="{00000000-0005-0000-0000-0000A95F0000}"/>
    <cellStyle name="Sub totals 2 3 2 12 3" xfId="27749" xr:uid="{00000000-0005-0000-0000-0000AA5F0000}"/>
    <cellStyle name="Sub totals 2 3 2 12 4" xfId="27750" xr:uid="{00000000-0005-0000-0000-0000AB5F0000}"/>
    <cellStyle name="Sub totals 2 3 2 13" xfId="3622" xr:uid="{00000000-0005-0000-0000-0000AC5F0000}"/>
    <cellStyle name="Sub totals 2 3 2 13 2" xfId="27751" xr:uid="{00000000-0005-0000-0000-0000AD5F0000}"/>
    <cellStyle name="Sub totals 2 3 2 13 2 2" xfId="27752" xr:uid="{00000000-0005-0000-0000-0000AE5F0000}"/>
    <cellStyle name="Sub totals 2 3 2 13 2 3" xfId="27753" xr:uid="{00000000-0005-0000-0000-0000AF5F0000}"/>
    <cellStyle name="Sub totals 2 3 2 13 2 4" xfId="27754" xr:uid="{00000000-0005-0000-0000-0000B05F0000}"/>
    <cellStyle name="Sub totals 2 3 2 13 3" xfId="27755" xr:uid="{00000000-0005-0000-0000-0000B15F0000}"/>
    <cellStyle name="Sub totals 2 3 2 13 4" xfId="27756" xr:uid="{00000000-0005-0000-0000-0000B25F0000}"/>
    <cellStyle name="Sub totals 2 3 2 14" xfId="3623" xr:uid="{00000000-0005-0000-0000-0000B35F0000}"/>
    <cellStyle name="Sub totals 2 3 2 14 2" xfId="27757" xr:uid="{00000000-0005-0000-0000-0000B45F0000}"/>
    <cellStyle name="Sub totals 2 3 2 14 2 2" xfId="27758" xr:uid="{00000000-0005-0000-0000-0000B55F0000}"/>
    <cellStyle name="Sub totals 2 3 2 14 2 3" xfId="27759" xr:uid="{00000000-0005-0000-0000-0000B65F0000}"/>
    <cellStyle name="Sub totals 2 3 2 14 2 4" xfId="27760" xr:uid="{00000000-0005-0000-0000-0000B75F0000}"/>
    <cellStyle name="Sub totals 2 3 2 14 3" xfId="27761" xr:uid="{00000000-0005-0000-0000-0000B85F0000}"/>
    <cellStyle name="Sub totals 2 3 2 14 4" xfId="27762" xr:uid="{00000000-0005-0000-0000-0000B95F0000}"/>
    <cellStyle name="Sub totals 2 3 2 15" xfId="3624" xr:uid="{00000000-0005-0000-0000-0000BA5F0000}"/>
    <cellStyle name="Sub totals 2 3 2 15 2" xfId="27763" xr:uid="{00000000-0005-0000-0000-0000BB5F0000}"/>
    <cellStyle name="Sub totals 2 3 2 15 2 2" xfId="27764" xr:uid="{00000000-0005-0000-0000-0000BC5F0000}"/>
    <cellStyle name="Sub totals 2 3 2 15 2 3" xfId="27765" xr:uid="{00000000-0005-0000-0000-0000BD5F0000}"/>
    <cellStyle name="Sub totals 2 3 2 15 2 4" xfId="27766" xr:uid="{00000000-0005-0000-0000-0000BE5F0000}"/>
    <cellStyle name="Sub totals 2 3 2 15 3" xfId="27767" xr:uid="{00000000-0005-0000-0000-0000BF5F0000}"/>
    <cellStyle name="Sub totals 2 3 2 15 4" xfId="27768" xr:uid="{00000000-0005-0000-0000-0000C05F0000}"/>
    <cellStyle name="Sub totals 2 3 2 16" xfId="3625" xr:uid="{00000000-0005-0000-0000-0000C15F0000}"/>
    <cellStyle name="Sub totals 2 3 2 16 2" xfId="27769" xr:uid="{00000000-0005-0000-0000-0000C25F0000}"/>
    <cellStyle name="Sub totals 2 3 2 16 2 2" xfId="27770" xr:uid="{00000000-0005-0000-0000-0000C35F0000}"/>
    <cellStyle name="Sub totals 2 3 2 16 2 3" xfId="27771" xr:uid="{00000000-0005-0000-0000-0000C45F0000}"/>
    <cellStyle name="Sub totals 2 3 2 16 2 4" xfId="27772" xr:uid="{00000000-0005-0000-0000-0000C55F0000}"/>
    <cellStyle name="Sub totals 2 3 2 16 3" xfId="27773" xr:uid="{00000000-0005-0000-0000-0000C65F0000}"/>
    <cellStyle name="Sub totals 2 3 2 16 4" xfId="27774" xr:uid="{00000000-0005-0000-0000-0000C75F0000}"/>
    <cellStyle name="Sub totals 2 3 2 17" xfId="3626" xr:uid="{00000000-0005-0000-0000-0000C85F0000}"/>
    <cellStyle name="Sub totals 2 3 2 17 2" xfId="27775" xr:uid="{00000000-0005-0000-0000-0000C95F0000}"/>
    <cellStyle name="Sub totals 2 3 2 17 2 2" xfId="27776" xr:uid="{00000000-0005-0000-0000-0000CA5F0000}"/>
    <cellStyle name="Sub totals 2 3 2 17 2 3" xfId="27777" xr:uid="{00000000-0005-0000-0000-0000CB5F0000}"/>
    <cellStyle name="Sub totals 2 3 2 17 2 4" xfId="27778" xr:uid="{00000000-0005-0000-0000-0000CC5F0000}"/>
    <cellStyle name="Sub totals 2 3 2 17 3" xfId="27779" xr:uid="{00000000-0005-0000-0000-0000CD5F0000}"/>
    <cellStyle name="Sub totals 2 3 2 17 4" xfId="27780" xr:uid="{00000000-0005-0000-0000-0000CE5F0000}"/>
    <cellStyle name="Sub totals 2 3 2 18" xfId="3627" xr:uid="{00000000-0005-0000-0000-0000CF5F0000}"/>
    <cellStyle name="Sub totals 2 3 2 18 2" xfId="27781" xr:uid="{00000000-0005-0000-0000-0000D05F0000}"/>
    <cellStyle name="Sub totals 2 3 2 18 2 2" xfId="27782" xr:uid="{00000000-0005-0000-0000-0000D15F0000}"/>
    <cellStyle name="Sub totals 2 3 2 18 2 3" xfId="27783" xr:uid="{00000000-0005-0000-0000-0000D25F0000}"/>
    <cellStyle name="Sub totals 2 3 2 18 2 4" xfId="27784" xr:uid="{00000000-0005-0000-0000-0000D35F0000}"/>
    <cellStyle name="Sub totals 2 3 2 18 3" xfId="27785" xr:uid="{00000000-0005-0000-0000-0000D45F0000}"/>
    <cellStyle name="Sub totals 2 3 2 18 4" xfId="27786" xr:uid="{00000000-0005-0000-0000-0000D55F0000}"/>
    <cellStyle name="Sub totals 2 3 2 19" xfId="3628" xr:uid="{00000000-0005-0000-0000-0000D65F0000}"/>
    <cellStyle name="Sub totals 2 3 2 19 2" xfId="27787" xr:uid="{00000000-0005-0000-0000-0000D75F0000}"/>
    <cellStyle name="Sub totals 2 3 2 19 2 2" xfId="27788" xr:uid="{00000000-0005-0000-0000-0000D85F0000}"/>
    <cellStyle name="Sub totals 2 3 2 19 2 3" xfId="27789" xr:uid="{00000000-0005-0000-0000-0000D95F0000}"/>
    <cellStyle name="Sub totals 2 3 2 19 2 4" xfId="27790" xr:uid="{00000000-0005-0000-0000-0000DA5F0000}"/>
    <cellStyle name="Sub totals 2 3 2 19 3" xfId="27791" xr:uid="{00000000-0005-0000-0000-0000DB5F0000}"/>
    <cellStyle name="Sub totals 2 3 2 19 4" xfId="27792" xr:uid="{00000000-0005-0000-0000-0000DC5F0000}"/>
    <cellStyle name="Sub totals 2 3 2 2" xfId="3629" xr:uid="{00000000-0005-0000-0000-0000DD5F0000}"/>
    <cellStyle name="Sub totals 2 3 2 2 2" xfId="27793" xr:uid="{00000000-0005-0000-0000-0000DE5F0000}"/>
    <cellStyle name="Sub totals 2 3 2 2 2 2" xfId="27794" xr:uid="{00000000-0005-0000-0000-0000DF5F0000}"/>
    <cellStyle name="Sub totals 2 3 2 2 2 3" xfId="27795" xr:uid="{00000000-0005-0000-0000-0000E05F0000}"/>
    <cellStyle name="Sub totals 2 3 2 2 2 4" xfId="27796" xr:uid="{00000000-0005-0000-0000-0000E15F0000}"/>
    <cellStyle name="Sub totals 2 3 2 2 3" xfId="27797" xr:uid="{00000000-0005-0000-0000-0000E25F0000}"/>
    <cellStyle name="Sub totals 2 3 2 2 4" xfId="27798" xr:uid="{00000000-0005-0000-0000-0000E35F0000}"/>
    <cellStyle name="Sub totals 2 3 2 20" xfId="3630" xr:uid="{00000000-0005-0000-0000-0000E45F0000}"/>
    <cellStyle name="Sub totals 2 3 2 20 2" xfId="27799" xr:uid="{00000000-0005-0000-0000-0000E55F0000}"/>
    <cellStyle name="Sub totals 2 3 2 20 2 2" xfId="27800" xr:uid="{00000000-0005-0000-0000-0000E65F0000}"/>
    <cellStyle name="Sub totals 2 3 2 20 2 3" xfId="27801" xr:uid="{00000000-0005-0000-0000-0000E75F0000}"/>
    <cellStyle name="Sub totals 2 3 2 20 2 4" xfId="27802" xr:uid="{00000000-0005-0000-0000-0000E85F0000}"/>
    <cellStyle name="Sub totals 2 3 2 20 3" xfId="27803" xr:uid="{00000000-0005-0000-0000-0000E95F0000}"/>
    <cellStyle name="Sub totals 2 3 2 20 4" xfId="27804" xr:uid="{00000000-0005-0000-0000-0000EA5F0000}"/>
    <cellStyle name="Sub totals 2 3 2 21" xfId="3631" xr:uid="{00000000-0005-0000-0000-0000EB5F0000}"/>
    <cellStyle name="Sub totals 2 3 2 21 2" xfId="27805" xr:uid="{00000000-0005-0000-0000-0000EC5F0000}"/>
    <cellStyle name="Sub totals 2 3 2 21 2 2" xfId="27806" xr:uid="{00000000-0005-0000-0000-0000ED5F0000}"/>
    <cellStyle name="Sub totals 2 3 2 21 2 3" xfId="27807" xr:uid="{00000000-0005-0000-0000-0000EE5F0000}"/>
    <cellStyle name="Sub totals 2 3 2 21 2 4" xfId="27808" xr:uid="{00000000-0005-0000-0000-0000EF5F0000}"/>
    <cellStyle name="Sub totals 2 3 2 21 3" xfId="27809" xr:uid="{00000000-0005-0000-0000-0000F05F0000}"/>
    <cellStyle name="Sub totals 2 3 2 21 4" xfId="27810" xr:uid="{00000000-0005-0000-0000-0000F15F0000}"/>
    <cellStyle name="Sub totals 2 3 2 22" xfId="3632" xr:uid="{00000000-0005-0000-0000-0000F25F0000}"/>
    <cellStyle name="Sub totals 2 3 2 22 2" xfId="27811" xr:uid="{00000000-0005-0000-0000-0000F35F0000}"/>
    <cellStyle name="Sub totals 2 3 2 22 2 2" xfId="27812" xr:uid="{00000000-0005-0000-0000-0000F45F0000}"/>
    <cellStyle name="Sub totals 2 3 2 22 2 3" xfId="27813" xr:uid="{00000000-0005-0000-0000-0000F55F0000}"/>
    <cellStyle name="Sub totals 2 3 2 22 2 4" xfId="27814" xr:uid="{00000000-0005-0000-0000-0000F65F0000}"/>
    <cellStyle name="Sub totals 2 3 2 22 3" xfId="27815" xr:uid="{00000000-0005-0000-0000-0000F75F0000}"/>
    <cellStyle name="Sub totals 2 3 2 22 4" xfId="27816" xr:uid="{00000000-0005-0000-0000-0000F85F0000}"/>
    <cellStyle name="Sub totals 2 3 2 23" xfId="3633" xr:uid="{00000000-0005-0000-0000-0000F95F0000}"/>
    <cellStyle name="Sub totals 2 3 2 23 2" xfId="27817" xr:uid="{00000000-0005-0000-0000-0000FA5F0000}"/>
    <cellStyle name="Sub totals 2 3 2 23 2 2" xfId="27818" xr:uid="{00000000-0005-0000-0000-0000FB5F0000}"/>
    <cellStyle name="Sub totals 2 3 2 23 2 3" xfId="27819" xr:uid="{00000000-0005-0000-0000-0000FC5F0000}"/>
    <cellStyle name="Sub totals 2 3 2 23 2 4" xfId="27820" xr:uid="{00000000-0005-0000-0000-0000FD5F0000}"/>
    <cellStyle name="Sub totals 2 3 2 23 3" xfId="27821" xr:uid="{00000000-0005-0000-0000-0000FE5F0000}"/>
    <cellStyle name="Sub totals 2 3 2 23 4" xfId="27822" xr:uid="{00000000-0005-0000-0000-0000FF5F0000}"/>
    <cellStyle name="Sub totals 2 3 2 24" xfId="3634" xr:uid="{00000000-0005-0000-0000-000000600000}"/>
    <cellStyle name="Sub totals 2 3 2 24 2" xfId="27823" xr:uid="{00000000-0005-0000-0000-000001600000}"/>
    <cellStyle name="Sub totals 2 3 2 24 2 2" xfId="27824" xr:uid="{00000000-0005-0000-0000-000002600000}"/>
    <cellStyle name="Sub totals 2 3 2 24 2 3" xfId="27825" xr:uid="{00000000-0005-0000-0000-000003600000}"/>
    <cellStyle name="Sub totals 2 3 2 24 2 4" xfId="27826" xr:uid="{00000000-0005-0000-0000-000004600000}"/>
    <cellStyle name="Sub totals 2 3 2 24 3" xfId="27827" xr:uid="{00000000-0005-0000-0000-000005600000}"/>
    <cellStyle name="Sub totals 2 3 2 24 4" xfId="27828" xr:uid="{00000000-0005-0000-0000-000006600000}"/>
    <cellStyle name="Sub totals 2 3 2 25" xfId="3635" xr:uid="{00000000-0005-0000-0000-000007600000}"/>
    <cellStyle name="Sub totals 2 3 2 25 2" xfId="27829" xr:uid="{00000000-0005-0000-0000-000008600000}"/>
    <cellStyle name="Sub totals 2 3 2 25 2 2" xfId="27830" xr:uid="{00000000-0005-0000-0000-000009600000}"/>
    <cellStyle name="Sub totals 2 3 2 25 2 3" xfId="27831" xr:uid="{00000000-0005-0000-0000-00000A600000}"/>
    <cellStyle name="Sub totals 2 3 2 25 2 4" xfId="27832" xr:uid="{00000000-0005-0000-0000-00000B600000}"/>
    <cellStyle name="Sub totals 2 3 2 25 3" xfId="27833" xr:uid="{00000000-0005-0000-0000-00000C600000}"/>
    <cellStyle name="Sub totals 2 3 2 25 4" xfId="27834" xr:uid="{00000000-0005-0000-0000-00000D600000}"/>
    <cellStyle name="Sub totals 2 3 2 26" xfId="3636" xr:uid="{00000000-0005-0000-0000-00000E600000}"/>
    <cellStyle name="Sub totals 2 3 2 26 2" xfId="27835" xr:uid="{00000000-0005-0000-0000-00000F600000}"/>
    <cellStyle name="Sub totals 2 3 2 26 2 2" xfId="27836" xr:uid="{00000000-0005-0000-0000-000010600000}"/>
    <cellStyle name="Sub totals 2 3 2 26 2 3" xfId="27837" xr:uid="{00000000-0005-0000-0000-000011600000}"/>
    <cellStyle name="Sub totals 2 3 2 26 2 4" xfId="27838" xr:uid="{00000000-0005-0000-0000-000012600000}"/>
    <cellStyle name="Sub totals 2 3 2 26 3" xfId="27839" xr:uid="{00000000-0005-0000-0000-000013600000}"/>
    <cellStyle name="Sub totals 2 3 2 26 4" xfId="27840" xr:uid="{00000000-0005-0000-0000-000014600000}"/>
    <cellStyle name="Sub totals 2 3 2 27" xfId="3637" xr:uid="{00000000-0005-0000-0000-000015600000}"/>
    <cellStyle name="Sub totals 2 3 2 27 2" xfId="27841" xr:uid="{00000000-0005-0000-0000-000016600000}"/>
    <cellStyle name="Sub totals 2 3 2 27 2 2" xfId="27842" xr:uid="{00000000-0005-0000-0000-000017600000}"/>
    <cellStyle name="Sub totals 2 3 2 27 2 3" xfId="27843" xr:uid="{00000000-0005-0000-0000-000018600000}"/>
    <cellStyle name="Sub totals 2 3 2 27 2 4" xfId="27844" xr:uid="{00000000-0005-0000-0000-000019600000}"/>
    <cellStyle name="Sub totals 2 3 2 27 3" xfId="27845" xr:uid="{00000000-0005-0000-0000-00001A600000}"/>
    <cellStyle name="Sub totals 2 3 2 27 4" xfId="27846" xr:uid="{00000000-0005-0000-0000-00001B600000}"/>
    <cellStyle name="Sub totals 2 3 2 28" xfId="3638" xr:uid="{00000000-0005-0000-0000-00001C600000}"/>
    <cellStyle name="Sub totals 2 3 2 28 2" xfId="27847" xr:uid="{00000000-0005-0000-0000-00001D600000}"/>
    <cellStyle name="Sub totals 2 3 2 28 2 2" xfId="27848" xr:uid="{00000000-0005-0000-0000-00001E600000}"/>
    <cellStyle name="Sub totals 2 3 2 28 2 3" xfId="27849" xr:uid="{00000000-0005-0000-0000-00001F600000}"/>
    <cellStyle name="Sub totals 2 3 2 28 2 4" xfId="27850" xr:uid="{00000000-0005-0000-0000-000020600000}"/>
    <cellStyle name="Sub totals 2 3 2 28 3" xfId="27851" xr:uid="{00000000-0005-0000-0000-000021600000}"/>
    <cellStyle name="Sub totals 2 3 2 28 4" xfId="27852" xr:uid="{00000000-0005-0000-0000-000022600000}"/>
    <cellStyle name="Sub totals 2 3 2 29" xfId="3639" xr:uid="{00000000-0005-0000-0000-000023600000}"/>
    <cellStyle name="Sub totals 2 3 2 29 2" xfId="27853" xr:uid="{00000000-0005-0000-0000-000024600000}"/>
    <cellStyle name="Sub totals 2 3 2 29 2 2" xfId="27854" xr:uid="{00000000-0005-0000-0000-000025600000}"/>
    <cellStyle name="Sub totals 2 3 2 29 2 3" xfId="27855" xr:uid="{00000000-0005-0000-0000-000026600000}"/>
    <cellStyle name="Sub totals 2 3 2 29 2 4" xfId="27856" xr:uid="{00000000-0005-0000-0000-000027600000}"/>
    <cellStyle name="Sub totals 2 3 2 29 3" xfId="27857" xr:uid="{00000000-0005-0000-0000-000028600000}"/>
    <cellStyle name="Sub totals 2 3 2 29 4" xfId="27858" xr:uid="{00000000-0005-0000-0000-000029600000}"/>
    <cellStyle name="Sub totals 2 3 2 3" xfId="3640" xr:uid="{00000000-0005-0000-0000-00002A600000}"/>
    <cellStyle name="Sub totals 2 3 2 3 2" xfId="27859" xr:uid="{00000000-0005-0000-0000-00002B600000}"/>
    <cellStyle name="Sub totals 2 3 2 3 2 2" xfId="27860" xr:uid="{00000000-0005-0000-0000-00002C600000}"/>
    <cellStyle name="Sub totals 2 3 2 3 2 3" xfId="27861" xr:uid="{00000000-0005-0000-0000-00002D600000}"/>
    <cellStyle name="Sub totals 2 3 2 3 2 4" xfId="27862" xr:uid="{00000000-0005-0000-0000-00002E600000}"/>
    <cellStyle name="Sub totals 2 3 2 3 3" xfId="27863" xr:uid="{00000000-0005-0000-0000-00002F600000}"/>
    <cellStyle name="Sub totals 2 3 2 3 4" xfId="27864" xr:uid="{00000000-0005-0000-0000-000030600000}"/>
    <cellStyle name="Sub totals 2 3 2 30" xfId="3641" xr:uid="{00000000-0005-0000-0000-000031600000}"/>
    <cellStyle name="Sub totals 2 3 2 30 2" xfId="27865" xr:uid="{00000000-0005-0000-0000-000032600000}"/>
    <cellStyle name="Sub totals 2 3 2 30 2 2" xfId="27866" xr:uid="{00000000-0005-0000-0000-000033600000}"/>
    <cellStyle name="Sub totals 2 3 2 30 2 3" xfId="27867" xr:uid="{00000000-0005-0000-0000-000034600000}"/>
    <cellStyle name="Sub totals 2 3 2 30 2 4" xfId="27868" xr:uid="{00000000-0005-0000-0000-000035600000}"/>
    <cellStyle name="Sub totals 2 3 2 30 3" xfId="27869" xr:uid="{00000000-0005-0000-0000-000036600000}"/>
    <cellStyle name="Sub totals 2 3 2 30 4" xfId="27870" xr:uid="{00000000-0005-0000-0000-000037600000}"/>
    <cellStyle name="Sub totals 2 3 2 31" xfId="3642" xr:uid="{00000000-0005-0000-0000-000038600000}"/>
    <cellStyle name="Sub totals 2 3 2 31 2" xfId="27871" xr:uid="{00000000-0005-0000-0000-000039600000}"/>
    <cellStyle name="Sub totals 2 3 2 31 2 2" xfId="27872" xr:uid="{00000000-0005-0000-0000-00003A600000}"/>
    <cellStyle name="Sub totals 2 3 2 31 2 3" xfId="27873" xr:uid="{00000000-0005-0000-0000-00003B600000}"/>
    <cellStyle name="Sub totals 2 3 2 31 2 4" xfId="27874" xr:uid="{00000000-0005-0000-0000-00003C600000}"/>
    <cellStyle name="Sub totals 2 3 2 31 3" xfId="27875" xr:uid="{00000000-0005-0000-0000-00003D600000}"/>
    <cellStyle name="Sub totals 2 3 2 31 4" xfId="27876" xr:uid="{00000000-0005-0000-0000-00003E600000}"/>
    <cellStyle name="Sub totals 2 3 2 32" xfId="3643" xr:uid="{00000000-0005-0000-0000-00003F600000}"/>
    <cellStyle name="Sub totals 2 3 2 32 2" xfId="27877" xr:uid="{00000000-0005-0000-0000-000040600000}"/>
    <cellStyle name="Sub totals 2 3 2 32 2 2" xfId="27878" xr:uid="{00000000-0005-0000-0000-000041600000}"/>
    <cellStyle name="Sub totals 2 3 2 32 2 3" xfId="27879" xr:uid="{00000000-0005-0000-0000-000042600000}"/>
    <cellStyle name="Sub totals 2 3 2 32 2 4" xfId="27880" xr:uid="{00000000-0005-0000-0000-000043600000}"/>
    <cellStyle name="Sub totals 2 3 2 32 3" xfId="27881" xr:uid="{00000000-0005-0000-0000-000044600000}"/>
    <cellStyle name="Sub totals 2 3 2 32 4" xfId="27882" xr:uid="{00000000-0005-0000-0000-000045600000}"/>
    <cellStyle name="Sub totals 2 3 2 33" xfId="3644" xr:uid="{00000000-0005-0000-0000-000046600000}"/>
    <cellStyle name="Sub totals 2 3 2 33 2" xfId="27883" xr:uid="{00000000-0005-0000-0000-000047600000}"/>
    <cellStyle name="Sub totals 2 3 2 33 2 2" xfId="27884" xr:uid="{00000000-0005-0000-0000-000048600000}"/>
    <cellStyle name="Sub totals 2 3 2 33 2 3" xfId="27885" xr:uid="{00000000-0005-0000-0000-000049600000}"/>
    <cellStyle name="Sub totals 2 3 2 33 2 4" xfId="27886" xr:uid="{00000000-0005-0000-0000-00004A600000}"/>
    <cellStyle name="Sub totals 2 3 2 33 3" xfId="27887" xr:uid="{00000000-0005-0000-0000-00004B600000}"/>
    <cellStyle name="Sub totals 2 3 2 33 4" xfId="27888" xr:uid="{00000000-0005-0000-0000-00004C600000}"/>
    <cellStyle name="Sub totals 2 3 2 34" xfId="3645" xr:uid="{00000000-0005-0000-0000-00004D600000}"/>
    <cellStyle name="Sub totals 2 3 2 34 2" xfId="27889" xr:uid="{00000000-0005-0000-0000-00004E600000}"/>
    <cellStyle name="Sub totals 2 3 2 34 2 2" xfId="27890" xr:uid="{00000000-0005-0000-0000-00004F600000}"/>
    <cellStyle name="Sub totals 2 3 2 34 2 3" xfId="27891" xr:uid="{00000000-0005-0000-0000-000050600000}"/>
    <cellStyle name="Sub totals 2 3 2 34 2 4" xfId="27892" xr:uid="{00000000-0005-0000-0000-000051600000}"/>
    <cellStyle name="Sub totals 2 3 2 34 3" xfId="27893" xr:uid="{00000000-0005-0000-0000-000052600000}"/>
    <cellStyle name="Sub totals 2 3 2 34 4" xfId="27894" xr:uid="{00000000-0005-0000-0000-000053600000}"/>
    <cellStyle name="Sub totals 2 3 2 35" xfId="3646" xr:uid="{00000000-0005-0000-0000-000054600000}"/>
    <cellStyle name="Sub totals 2 3 2 35 2" xfId="27895" xr:uid="{00000000-0005-0000-0000-000055600000}"/>
    <cellStyle name="Sub totals 2 3 2 35 2 2" xfId="27896" xr:uid="{00000000-0005-0000-0000-000056600000}"/>
    <cellStyle name="Sub totals 2 3 2 35 2 3" xfId="27897" xr:uid="{00000000-0005-0000-0000-000057600000}"/>
    <cellStyle name="Sub totals 2 3 2 35 2 4" xfId="27898" xr:uid="{00000000-0005-0000-0000-000058600000}"/>
    <cellStyle name="Sub totals 2 3 2 35 3" xfId="27899" xr:uid="{00000000-0005-0000-0000-000059600000}"/>
    <cellStyle name="Sub totals 2 3 2 35 4" xfId="27900" xr:uid="{00000000-0005-0000-0000-00005A600000}"/>
    <cellStyle name="Sub totals 2 3 2 36" xfId="3647" xr:uid="{00000000-0005-0000-0000-00005B600000}"/>
    <cellStyle name="Sub totals 2 3 2 36 2" xfId="27901" xr:uid="{00000000-0005-0000-0000-00005C600000}"/>
    <cellStyle name="Sub totals 2 3 2 36 2 2" xfId="27902" xr:uid="{00000000-0005-0000-0000-00005D600000}"/>
    <cellStyle name="Sub totals 2 3 2 36 2 3" xfId="27903" xr:uid="{00000000-0005-0000-0000-00005E600000}"/>
    <cellStyle name="Sub totals 2 3 2 36 2 4" xfId="27904" xr:uid="{00000000-0005-0000-0000-00005F600000}"/>
    <cellStyle name="Sub totals 2 3 2 36 3" xfId="27905" xr:uid="{00000000-0005-0000-0000-000060600000}"/>
    <cellStyle name="Sub totals 2 3 2 36 4" xfId="27906" xr:uid="{00000000-0005-0000-0000-000061600000}"/>
    <cellStyle name="Sub totals 2 3 2 37" xfId="3648" xr:uid="{00000000-0005-0000-0000-000062600000}"/>
    <cellStyle name="Sub totals 2 3 2 37 2" xfId="27907" xr:uid="{00000000-0005-0000-0000-000063600000}"/>
    <cellStyle name="Sub totals 2 3 2 37 2 2" xfId="27908" xr:uid="{00000000-0005-0000-0000-000064600000}"/>
    <cellStyle name="Sub totals 2 3 2 37 2 3" xfId="27909" xr:uid="{00000000-0005-0000-0000-000065600000}"/>
    <cellStyle name="Sub totals 2 3 2 37 2 4" xfId="27910" xr:uid="{00000000-0005-0000-0000-000066600000}"/>
    <cellStyle name="Sub totals 2 3 2 37 3" xfId="27911" xr:uid="{00000000-0005-0000-0000-000067600000}"/>
    <cellStyle name="Sub totals 2 3 2 37 4" xfId="27912" xr:uid="{00000000-0005-0000-0000-000068600000}"/>
    <cellStyle name="Sub totals 2 3 2 38" xfId="3649" xr:uid="{00000000-0005-0000-0000-000069600000}"/>
    <cellStyle name="Sub totals 2 3 2 38 2" xfId="27913" xr:uid="{00000000-0005-0000-0000-00006A600000}"/>
    <cellStyle name="Sub totals 2 3 2 38 2 2" xfId="27914" xr:uid="{00000000-0005-0000-0000-00006B600000}"/>
    <cellStyle name="Sub totals 2 3 2 38 2 3" xfId="27915" xr:uid="{00000000-0005-0000-0000-00006C600000}"/>
    <cellStyle name="Sub totals 2 3 2 38 2 4" xfId="27916" xr:uid="{00000000-0005-0000-0000-00006D600000}"/>
    <cellStyle name="Sub totals 2 3 2 38 3" xfId="27917" xr:uid="{00000000-0005-0000-0000-00006E600000}"/>
    <cellStyle name="Sub totals 2 3 2 38 4" xfId="27918" xr:uid="{00000000-0005-0000-0000-00006F600000}"/>
    <cellStyle name="Sub totals 2 3 2 39" xfId="3650" xr:uid="{00000000-0005-0000-0000-000070600000}"/>
    <cellStyle name="Sub totals 2 3 2 39 2" xfId="27919" xr:uid="{00000000-0005-0000-0000-000071600000}"/>
    <cellStyle name="Sub totals 2 3 2 39 2 2" xfId="27920" xr:uid="{00000000-0005-0000-0000-000072600000}"/>
    <cellStyle name="Sub totals 2 3 2 39 2 3" xfId="27921" xr:uid="{00000000-0005-0000-0000-000073600000}"/>
    <cellStyle name="Sub totals 2 3 2 39 2 4" xfId="27922" xr:uid="{00000000-0005-0000-0000-000074600000}"/>
    <cellStyle name="Sub totals 2 3 2 39 3" xfId="27923" xr:uid="{00000000-0005-0000-0000-000075600000}"/>
    <cellStyle name="Sub totals 2 3 2 39 4" xfId="27924" xr:uid="{00000000-0005-0000-0000-000076600000}"/>
    <cellStyle name="Sub totals 2 3 2 4" xfId="3651" xr:uid="{00000000-0005-0000-0000-000077600000}"/>
    <cellStyle name="Sub totals 2 3 2 4 2" xfId="27925" xr:uid="{00000000-0005-0000-0000-000078600000}"/>
    <cellStyle name="Sub totals 2 3 2 4 2 2" xfId="27926" xr:uid="{00000000-0005-0000-0000-000079600000}"/>
    <cellStyle name="Sub totals 2 3 2 4 2 3" xfId="27927" xr:uid="{00000000-0005-0000-0000-00007A600000}"/>
    <cellStyle name="Sub totals 2 3 2 4 2 4" xfId="27928" xr:uid="{00000000-0005-0000-0000-00007B600000}"/>
    <cellStyle name="Sub totals 2 3 2 4 3" xfId="27929" xr:uid="{00000000-0005-0000-0000-00007C600000}"/>
    <cellStyle name="Sub totals 2 3 2 4 4" xfId="27930" xr:uid="{00000000-0005-0000-0000-00007D600000}"/>
    <cellStyle name="Sub totals 2 3 2 40" xfId="3652" xr:uid="{00000000-0005-0000-0000-00007E600000}"/>
    <cellStyle name="Sub totals 2 3 2 40 2" xfId="27931" xr:uid="{00000000-0005-0000-0000-00007F600000}"/>
    <cellStyle name="Sub totals 2 3 2 40 2 2" xfId="27932" xr:uid="{00000000-0005-0000-0000-000080600000}"/>
    <cellStyle name="Sub totals 2 3 2 40 2 3" xfId="27933" xr:uid="{00000000-0005-0000-0000-000081600000}"/>
    <cellStyle name="Sub totals 2 3 2 40 2 4" xfId="27934" xr:uid="{00000000-0005-0000-0000-000082600000}"/>
    <cellStyle name="Sub totals 2 3 2 40 3" xfId="27935" xr:uid="{00000000-0005-0000-0000-000083600000}"/>
    <cellStyle name="Sub totals 2 3 2 40 4" xfId="27936" xr:uid="{00000000-0005-0000-0000-000084600000}"/>
    <cellStyle name="Sub totals 2 3 2 41" xfId="3653" xr:uid="{00000000-0005-0000-0000-000085600000}"/>
    <cellStyle name="Sub totals 2 3 2 41 2" xfId="27937" xr:uid="{00000000-0005-0000-0000-000086600000}"/>
    <cellStyle name="Sub totals 2 3 2 41 2 2" xfId="27938" xr:uid="{00000000-0005-0000-0000-000087600000}"/>
    <cellStyle name="Sub totals 2 3 2 41 2 3" xfId="27939" xr:uid="{00000000-0005-0000-0000-000088600000}"/>
    <cellStyle name="Sub totals 2 3 2 41 2 4" xfId="27940" xr:uid="{00000000-0005-0000-0000-000089600000}"/>
    <cellStyle name="Sub totals 2 3 2 41 3" xfId="27941" xr:uid="{00000000-0005-0000-0000-00008A600000}"/>
    <cellStyle name="Sub totals 2 3 2 41 4" xfId="27942" xr:uid="{00000000-0005-0000-0000-00008B600000}"/>
    <cellStyle name="Sub totals 2 3 2 42" xfId="3654" xr:uid="{00000000-0005-0000-0000-00008C600000}"/>
    <cellStyle name="Sub totals 2 3 2 42 2" xfId="27943" xr:uid="{00000000-0005-0000-0000-00008D600000}"/>
    <cellStyle name="Sub totals 2 3 2 42 2 2" xfId="27944" xr:uid="{00000000-0005-0000-0000-00008E600000}"/>
    <cellStyle name="Sub totals 2 3 2 42 2 3" xfId="27945" xr:uid="{00000000-0005-0000-0000-00008F600000}"/>
    <cellStyle name="Sub totals 2 3 2 42 2 4" xfId="27946" xr:uid="{00000000-0005-0000-0000-000090600000}"/>
    <cellStyle name="Sub totals 2 3 2 42 3" xfId="27947" xr:uid="{00000000-0005-0000-0000-000091600000}"/>
    <cellStyle name="Sub totals 2 3 2 42 4" xfId="27948" xr:uid="{00000000-0005-0000-0000-000092600000}"/>
    <cellStyle name="Sub totals 2 3 2 43" xfId="3655" xr:uid="{00000000-0005-0000-0000-000093600000}"/>
    <cellStyle name="Sub totals 2 3 2 43 2" xfId="27949" xr:uid="{00000000-0005-0000-0000-000094600000}"/>
    <cellStyle name="Sub totals 2 3 2 43 2 2" xfId="27950" xr:uid="{00000000-0005-0000-0000-000095600000}"/>
    <cellStyle name="Sub totals 2 3 2 43 2 3" xfId="27951" xr:uid="{00000000-0005-0000-0000-000096600000}"/>
    <cellStyle name="Sub totals 2 3 2 43 2 4" xfId="27952" xr:uid="{00000000-0005-0000-0000-000097600000}"/>
    <cellStyle name="Sub totals 2 3 2 43 3" xfId="27953" xr:uid="{00000000-0005-0000-0000-000098600000}"/>
    <cellStyle name="Sub totals 2 3 2 43 4" xfId="27954" xr:uid="{00000000-0005-0000-0000-000099600000}"/>
    <cellStyle name="Sub totals 2 3 2 44" xfId="3656" xr:uid="{00000000-0005-0000-0000-00009A600000}"/>
    <cellStyle name="Sub totals 2 3 2 44 2" xfId="27955" xr:uid="{00000000-0005-0000-0000-00009B600000}"/>
    <cellStyle name="Sub totals 2 3 2 44 2 2" xfId="27956" xr:uid="{00000000-0005-0000-0000-00009C600000}"/>
    <cellStyle name="Sub totals 2 3 2 44 2 3" xfId="27957" xr:uid="{00000000-0005-0000-0000-00009D600000}"/>
    <cellStyle name="Sub totals 2 3 2 44 2 4" xfId="27958" xr:uid="{00000000-0005-0000-0000-00009E600000}"/>
    <cellStyle name="Sub totals 2 3 2 44 3" xfId="27959" xr:uid="{00000000-0005-0000-0000-00009F600000}"/>
    <cellStyle name="Sub totals 2 3 2 44 4" xfId="27960" xr:uid="{00000000-0005-0000-0000-0000A0600000}"/>
    <cellStyle name="Sub totals 2 3 2 45" xfId="27961" xr:uid="{00000000-0005-0000-0000-0000A1600000}"/>
    <cellStyle name="Sub totals 2 3 2 45 2" xfId="27962" xr:uid="{00000000-0005-0000-0000-0000A2600000}"/>
    <cellStyle name="Sub totals 2 3 2 45 3" xfId="27963" xr:uid="{00000000-0005-0000-0000-0000A3600000}"/>
    <cellStyle name="Sub totals 2 3 2 45 4" xfId="27964" xr:uid="{00000000-0005-0000-0000-0000A4600000}"/>
    <cellStyle name="Sub totals 2 3 2 46" xfId="27965" xr:uid="{00000000-0005-0000-0000-0000A5600000}"/>
    <cellStyle name="Sub totals 2 3 2 46 2" xfId="27966" xr:uid="{00000000-0005-0000-0000-0000A6600000}"/>
    <cellStyle name="Sub totals 2 3 2 46 3" xfId="27967" xr:uid="{00000000-0005-0000-0000-0000A7600000}"/>
    <cellStyle name="Sub totals 2 3 2 46 4" xfId="27968" xr:uid="{00000000-0005-0000-0000-0000A8600000}"/>
    <cellStyle name="Sub totals 2 3 2 47" xfId="27969" xr:uid="{00000000-0005-0000-0000-0000A9600000}"/>
    <cellStyle name="Sub totals 2 3 2 48" xfId="27970" xr:uid="{00000000-0005-0000-0000-0000AA600000}"/>
    <cellStyle name="Sub totals 2 3 2 5" xfId="3657" xr:uid="{00000000-0005-0000-0000-0000AB600000}"/>
    <cellStyle name="Sub totals 2 3 2 5 2" xfId="27971" xr:uid="{00000000-0005-0000-0000-0000AC600000}"/>
    <cellStyle name="Sub totals 2 3 2 5 2 2" xfId="27972" xr:uid="{00000000-0005-0000-0000-0000AD600000}"/>
    <cellStyle name="Sub totals 2 3 2 5 2 3" xfId="27973" xr:uid="{00000000-0005-0000-0000-0000AE600000}"/>
    <cellStyle name="Sub totals 2 3 2 5 2 4" xfId="27974" xr:uid="{00000000-0005-0000-0000-0000AF600000}"/>
    <cellStyle name="Sub totals 2 3 2 5 3" xfId="27975" xr:uid="{00000000-0005-0000-0000-0000B0600000}"/>
    <cellStyle name="Sub totals 2 3 2 5 4" xfId="27976" xr:uid="{00000000-0005-0000-0000-0000B1600000}"/>
    <cellStyle name="Sub totals 2 3 2 6" xfId="3658" xr:uid="{00000000-0005-0000-0000-0000B2600000}"/>
    <cellStyle name="Sub totals 2 3 2 6 2" xfId="27977" xr:uid="{00000000-0005-0000-0000-0000B3600000}"/>
    <cellStyle name="Sub totals 2 3 2 6 2 2" xfId="27978" xr:uid="{00000000-0005-0000-0000-0000B4600000}"/>
    <cellStyle name="Sub totals 2 3 2 6 2 3" xfId="27979" xr:uid="{00000000-0005-0000-0000-0000B5600000}"/>
    <cellStyle name="Sub totals 2 3 2 6 2 4" xfId="27980" xr:uid="{00000000-0005-0000-0000-0000B6600000}"/>
    <cellStyle name="Sub totals 2 3 2 6 3" xfId="27981" xr:uid="{00000000-0005-0000-0000-0000B7600000}"/>
    <cellStyle name="Sub totals 2 3 2 6 4" xfId="27982" xr:uid="{00000000-0005-0000-0000-0000B8600000}"/>
    <cellStyle name="Sub totals 2 3 2 7" xfId="3659" xr:uid="{00000000-0005-0000-0000-0000B9600000}"/>
    <cellStyle name="Sub totals 2 3 2 7 2" xfId="27983" xr:uid="{00000000-0005-0000-0000-0000BA600000}"/>
    <cellStyle name="Sub totals 2 3 2 7 2 2" xfId="27984" xr:uid="{00000000-0005-0000-0000-0000BB600000}"/>
    <cellStyle name="Sub totals 2 3 2 7 2 3" xfId="27985" xr:uid="{00000000-0005-0000-0000-0000BC600000}"/>
    <cellStyle name="Sub totals 2 3 2 7 2 4" xfId="27986" xr:uid="{00000000-0005-0000-0000-0000BD600000}"/>
    <cellStyle name="Sub totals 2 3 2 7 3" xfId="27987" xr:uid="{00000000-0005-0000-0000-0000BE600000}"/>
    <cellStyle name="Sub totals 2 3 2 7 4" xfId="27988" xr:uid="{00000000-0005-0000-0000-0000BF600000}"/>
    <cellStyle name="Sub totals 2 3 2 8" xfId="3660" xr:uid="{00000000-0005-0000-0000-0000C0600000}"/>
    <cellStyle name="Sub totals 2 3 2 8 2" xfId="27989" xr:uid="{00000000-0005-0000-0000-0000C1600000}"/>
    <cellStyle name="Sub totals 2 3 2 8 2 2" xfId="27990" xr:uid="{00000000-0005-0000-0000-0000C2600000}"/>
    <cellStyle name="Sub totals 2 3 2 8 2 3" xfId="27991" xr:uid="{00000000-0005-0000-0000-0000C3600000}"/>
    <cellStyle name="Sub totals 2 3 2 8 2 4" xfId="27992" xr:uid="{00000000-0005-0000-0000-0000C4600000}"/>
    <cellStyle name="Sub totals 2 3 2 8 3" xfId="27993" xr:uid="{00000000-0005-0000-0000-0000C5600000}"/>
    <cellStyle name="Sub totals 2 3 2 8 4" xfId="27994" xr:uid="{00000000-0005-0000-0000-0000C6600000}"/>
    <cellStyle name="Sub totals 2 3 2 9" xfId="3661" xr:uid="{00000000-0005-0000-0000-0000C7600000}"/>
    <cellStyle name="Sub totals 2 3 2 9 2" xfId="27995" xr:uid="{00000000-0005-0000-0000-0000C8600000}"/>
    <cellStyle name="Sub totals 2 3 2 9 2 2" xfId="27996" xr:uid="{00000000-0005-0000-0000-0000C9600000}"/>
    <cellStyle name="Sub totals 2 3 2 9 2 3" xfId="27997" xr:uid="{00000000-0005-0000-0000-0000CA600000}"/>
    <cellStyle name="Sub totals 2 3 2 9 2 4" xfId="27998" xr:uid="{00000000-0005-0000-0000-0000CB600000}"/>
    <cellStyle name="Sub totals 2 3 2 9 3" xfId="27999" xr:uid="{00000000-0005-0000-0000-0000CC600000}"/>
    <cellStyle name="Sub totals 2 3 2 9 4" xfId="28000" xr:uid="{00000000-0005-0000-0000-0000CD600000}"/>
    <cellStyle name="Sub totals 2 3 20" xfId="3662" xr:uid="{00000000-0005-0000-0000-0000CE600000}"/>
    <cellStyle name="Sub totals 2 3 20 2" xfId="28001" xr:uid="{00000000-0005-0000-0000-0000CF600000}"/>
    <cellStyle name="Sub totals 2 3 20 2 2" xfId="28002" xr:uid="{00000000-0005-0000-0000-0000D0600000}"/>
    <cellStyle name="Sub totals 2 3 20 2 3" xfId="28003" xr:uid="{00000000-0005-0000-0000-0000D1600000}"/>
    <cellStyle name="Sub totals 2 3 20 2 4" xfId="28004" xr:uid="{00000000-0005-0000-0000-0000D2600000}"/>
    <cellStyle name="Sub totals 2 3 20 3" xfId="28005" xr:uid="{00000000-0005-0000-0000-0000D3600000}"/>
    <cellStyle name="Sub totals 2 3 20 4" xfId="28006" xr:uid="{00000000-0005-0000-0000-0000D4600000}"/>
    <cellStyle name="Sub totals 2 3 21" xfId="3663" xr:uid="{00000000-0005-0000-0000-0000D5600000}"/>
    <cellStyle name="Sub totals 2 3 21 2" xfId="28007" xr:uid="{00000000-0005-0000-0000-0000D6600000}"/>
    <cellStyle name="Sub totals 2 3 21 2 2" xfId="28008" xr:uid="{00000000-0005-0000-0000-0000D7600000}"/>
    <cellStyle name="Sub totals 2 3 21 2 3" xfId="28009" xr:uid="{00000000-0005-0000-0000-0000D8600000}"/>
    <cellStyle name="Sub totals 2 3 21 2 4" xfId="28010" xr:uid="{00000000-0005-0000-0000-0000D9600000}"/>
    <cellStyle name="Sub totals 2 3 21 3" xfId="28011" xr:uid="{00000000-0005-0000-0000-0000DA600000}"/>
    <cellStyle name="Sub totals 2 3 21 4" xfId="28012" xr:uid="{00000000-0005-0000-0000-0000DB600000}"/>
    <cellStyle name="Sub totals 2 3 22" xfId="3664" xr:uid="{00000000-0005-0000-0000-0000DC600000}"/>
    <cellStyle name="Sub totals 2 3 22 2" xfId="28013" xr:uid="{00000000-0005-0000-0000-0000DD600000}"/>
    <cellStyle name="Sub totals 2 3 22 2 2" xfId="28014" xr:uid="{00000000-0005-0000-0000-0000DE600000}"/>
    <cellStyle name="Sub totals 2 3 22 2 3" xfId="28015" xr:uid="{00000000-0005-0000-0000-0000DF600000}"/>
    <cellStyle name="Sub totals 2 3 22 2 4" xfId="28016" xr:uid="{00000000-0005-0000-0000-0000E0600000}"/>
    <cellStyle name="Sub totals 2 3 22 3" xfId="28017" xr:uid="{00000000-0005-0000-0000-0000E1600000}"/>
    <cellStyle name="Sub totals 2 3 22 4" xfId="28018" xr:uid="{00000000-0005-0000-0000-0000E2600000}"/>
    <cellStyle name="Sub totals 2 3 23" xfId="3665" xr:uid="{00000000-0005-0000-0000-0000E3600000}"/>
    <cellStyle name="Sub totals 2 3 23 2" xfId="28019" xr:uid="{00000000-0005-0000-0000-0000E4600000}"/>
    <cellStyle name="Sub totals 2 3 23 2 2" xfId="28020" xr:uid="{00000000-0005-0000-0000-0000E5600000}"/>
    <cellStyle name="Sub totals 2 3 23 2 3" xfId="28021" xr:uid="{00000000-0005-0000-0000-0000E6600000}"/>
    <cellStyle name="Sub totals 2 3 23 2 4" xfId="28022" xr:uid="{00000000-0005-0000-0000-0000E7600000}"/>
    <cellStyle name="Sub totals 2 3 23 3" xfId="28023" xr:uid="{00000000-0005-0000-0000-0000E8600000}"/>
    <cellStyle name="Sub totals 2 3 23 4" xfId="28024" xr:uid="{00000000-0005-0000-0000-0000E9600000}"/>
    <cellStyle name="Sub totals 2 3 24" xfId="3666" xr:uid="{00000000-0005-0000-0000-0000EA600000}"/>
    <cellStyle name="Sub totals 2 3 24 2" xfId="28025" xr:uid="{00000000-0005-0000-0000-0000EB600000}"/>
    <cellStyle name="Sub totals 2 3 24 2 2" xfId="28026" xr:uid="{00000000-0005-0000-0000-0000EC600000}"/>
    <cellStyle name="Sub totals 2 3 24 2 3" xfId="28027" xr:uid="{00000000-0005-0000-0000-0000ED600000}"/>
    <cellStyle name="Sub totals 2 3 24 2 4" xfId="28028" xr:uid="{00000000-0005-0000-0000-0000EE600000}"/>
    <cellStyle name="Sub totals 2 3 24 3" xfId="28029" xr:uid="{00000000-0005-0000-0000-0000EF600000}"/>
    <cellStyle name="Sub totals 2 3 24 4" xfId="28030" xr:uid="{00000000-0005-0000-0000-0000F0600000}"/>
    <cellStyle name="Sub totals 2 3 25" xfId="3667" xr:uid="{00000000-0005-0000-0000-0000F1600000}"/>
    <cellStyle name="Sub totals 2 3 25 2" xfId="28031" xr:uid="{00000000-0005-0000-0000-0000F2600000}"/>
    <cellStyle name="Sub totals 2 3 25 2 2" xfId="28032" xr:uid="{00000000-0005-0000-0000-0000F3600000}"/>
    <cellStyle name="Sub totals 2 3 25 2 3" xfId="28033" xr:uid="{00000000-0005-0000-0000-0000F4600000}"/>
    <cellStyle name="Sub totals 2 3 25 2 4" xfId="28034" xr:uid="{00000000-0005-0000-0000-0000F5600000}"/>
    <cellStyle name="Sub totals 2 3 25 3" xfId="28035" xr:uid="{00000000-0005-0000-0000-0000F6600000}"/>
    <cellStyle name="Sub totals 2 3 25 4" xfId="28036" xr:uid="{00000000-0005-0000-0000-0000F7600000}"/>
    <cellStyle name="Sub totals 2 3 26" xfId="3668" xr:uid="{00000000-0005-0000-0000-0000F8600000}"/>
    <cellStyle name="Sub totals 2 3 26 2" xfId="28037" xr:uid="{00000000-0005-0000-0000-0000F9600000}"/>
    <cellStyle name="Sub totals 2 3 26 2 2" xfId="28038" xr:uid="{00000000-0005-0000-0000-0000FA600000}"/>
    <cellStyle name="Sub totals 2 3 26 2 3" xfId="28039" xr:uid="{00000000-0005-0000-0000-0000FB600000}"/>
    <cellStyle name="Sub totals 2 3 26 2 4" xfId="28040" xr:uid="{00000000-0005-0000-0000-0000FC600000}"/>
    <cellStyle name="Sub totals 2 3 26 3" xfId="28041" xr:uid="{00000000-0005-0000-0000-0000FD600000}"/>
    <cellStyle name="Sub totals 2 3 26 4" xfId="28042" xr:uid="{00000000-0005-0000-0000-0000FE600000}"/>
    <cellStyle name="Sub totals 2 3 27" xfId="3669" xr:uid="{00000000-0005-0000-0000-0000FF600000}"/>
    <cellStyle name="Sub totals 2 3 27 2" xfId="28043" xr:uid="{00000000-0005-0000-0000-000000610000}"/>
    <cellStyle name="Sub totals 2 3 27 2 2" xfId="28044" xr:uid="{00000000-0005-0000-0000-000001610000}"/>
    <cellStyle name="Sub totals 2 3 27 2 3" xfId="28045" xr:uid="{00000000-0005-0000-0000-000002610000}"/>
    <cellStyle name="Sub totals 2 3 27 2 4" xfId="28046" xr:uid="{00000000-0005-0000-0000-000003610000}"/>
    <cellStyle name="Sub totals 2 3 27 3" xfId="28047" xr:uid="{00000000-0005-0000-0000-000004610000}"/>
    <cellStyle name="Sub totals 2 3 27 4" xfId="28048" xr:uid="{00000000-0005-0000-0000-000005610000}"/>
    <cellStyle name="Sub totals 2 3 28" xfId="3670" xr:uid="{00000000-0005-0000-0000-000006610000}"/>
    <cellStyle name="Sub totals 2 3 28 2" xfId="28049" xr:uid="{00000000-0005-0000-0000-000007610000}"/>
    <cellStyle name="Sub totals 2 3 28 2 2" xfId="28050" xr:uid="{00000000-0005-0000-0000-000008610000}"/>
    <cellStyle name="Sub totals 2 3 28 2 3" xfId="28051" xr:uid="{00000000-0005-0000-0000-000009610000}"/>
    <cellStyle name="Sub totals 2 3 28 2 4" xfId="28052" xr:uid="{00000000-0005-0000-0000-00000A610000}"/>
    <cellStyle name="Sub totals 2 3 28 3" xfId="28053" xr:uid="{00000000-0005-0000-0000-00000B610000}"/>
    <cellStyle name="Sub totals 2 3 28 4" xfId="28054" xr:uid="{00000000-0005-0000-0000-00000C610000}"/>
    <cellStyle name="Sub totals 2 3 29" xfId="3671" xr:uid="{00000000-0005-0000-0000-00000D610000}"/>
    <cellStyle name="Sub totals 2 3 29 2" xfId="28055" xr:uid="{00000000-0005-0000-0000-00000E610000}"/>
    <cellStyle name="Sub totals 2 3 29 2 2" xfId="28056" xr:uid="{00000000-0005-0000-0000-00000F610000}"/>
    <cellStyle name="Sub totals 2 3 29 2 3" xfId="28057" xr:uid="{00000000-0005-0000-0000-000010610000}"/>
    <cellStyle name="Sub totals 2 3 29 2 4" xfId="28058" xr:uid="{00000000-0005-0000-0000-000011610000}"/>
    <cellStyle name="Sub totals 2 3 29 3" xfId="28059" xr:uid="{00000000-0005-0000-0000-000012610000}"/>
    <cellStyle name="Sub totals 2 3 29 4" xfId="28060" xr:uid="{00000000-0005-0000-0000-000013610000}"/>
    <cellStyle name="Sub totals 2 3 3" xfId="3672" xr:uid="{00000000-0005-0000-0000-000014610000}"/>
    <cellStyle name="Sub totals 2 3 3 2" xfId="28061" xr:uid="{00000000-0005-0000-0000-000015610000}"/>
    <cellStyle name="Sub totals 2 3 3 2 2" xfId="28062" xr:uid="{00000000-0005-0000-0000-000016610000}"/>
    <cellStyle name="Sub totals 2 3 3 2 3" xfId="28063" xr:uid="{00000000-0005-0000-0000-000017610000}"/>
    <cellStyle name="Sub totals 2 3 3 2 4" xfId="28064" xr:uid="{00000000-0005-0000-0000-000018610000}"/>
    <cellStyle name="Sub totals 2 3 3 3" xfId="28065" xr:uid="{00000000-0005-0000-0000-000019610000}"/>
    <cellStyle name="Sub totals 2 3 3 4" xfId="28066" xr:uid="{00000000-0005-0000-0000-00001A610000}"/>
    <cellStyle name="Sub totals 2 3 30" xfId="3673" xr:uid="{00000000-0005-0000-0000-00001B610000}"/>
    <cellStyle name="Sub totals 2 3 30 2" xfId="28067" xr:uid="{00000000-0005-0000-0000-00001C610000}"/>
    <cellStyle name="Sub totals 2 3 30 2 2" xfId="28068" xr:uid="{00000000-0005-0000-0000-00001D610000}"/>
    <cellStyle name="Sub totals 2 3 30 2 3" xfId="28069" xr:uid="{00000000-0005-0000-0000-00001E610000}"/>
    <cellStyle name="Sub totals 2 3 30 2 4" xfId="28070" xr:uid="{00000000-0005-0000-0000-00001F610000}"/>
    <cellStyle name="Sub totals 2 3 30 3" xfId="28071" xr:uid="{00000000-0005-0000-0000-000020610000}"/>
    <cellStyle name="Sub totals 2 3 30 4" xfId="28072" xr:uid="{00000000-0005-0000-0000-000021610000}"/>
    <cellStyle name="Sub totals 2 3 31" xfId="3674" xr:uid="{00000000-0005-0000-0000-000022610000}"/>
    <cellStyle name="Sub totals 2 3 31 2" xfId="28073" xr:uid="{00000000-0005-0000-0000-000023610000}"/>
    <cellStyle name="Sub totals 2 3 31 2 2" xfId="28074" xr:uid="{00000000-0005-0000-0000-000024610000}"/>
    <cellStyle name="Sub totals 2 3 31 2 3" xfId="28075" xr:uid="{00000000-0005-0000-0000-000025610000}"/>
    <cellStyle name="Sub totals 2 3 31 2 4" xfId="28076" xr:uid="{00000000-0005-0000-0000-000026610000}"/>
    <cellStyle name="Sub totals 2 3 31 3" xfId="28077" xr:uid="{00000000-0005-0000-0000-000027610000}"/>
    <cellStyle name="Sub totals 2 3 31 4" xfId="28078" xr:uid="{00000000-0005-0000-0000-000028610000}"/>
    <cellStyle name="Sub totals 2 3 32" xfId="3675" xr:uid="{00000000-0005-0000-0000-000029610000}"/>
    <cellStyle name="Sub totals 2 3 32 2" xfId="28079" xr:uid="{00000000-0005-0000-0000-00002A610000}"/>
    <cellStyle name="Sub totals 2 3 32 2 2" xfId="28080" xr:uid="{00000000-0005-0000-0000-00002B610000}"/>
    <cellStyle name="Sub totals 2 3 32 2 3" xfId="28081" xr:uid="{00000000-0005-0000-0000-00002C610000}"/>
    <cellStyle name="Sub totals 2 3 32 2 4" xfId="28082" xr:uid="{00000000-0005-0000-0000-00002D610000}"/>
    <cellStyle name="Sub totals 2 3 32 3" xfId="28083" xr:uid="{00000000-0005-0000-0000-00002E610000}"/>
    <cellStyle name="Sub totals 2 3 32 4" xfId="28084" xr:uid="{00000000-0005-0000-0000-00002F610000}"/>
    <cellStyle name="Sub totals 2 3 33" xfId="3676" xr:uid="{00000000-0005-0000-0000-000030610000}"/>
    <cellStyle name="Sub totals 2 3 33 2" xfId="28085" xr:uid="{00000000-0005-0000-0000-000031610000}"/>
    <cellStyle name="Sub totals 2 3 33 2 2" xfId="28086" xr:uid="{00000000-0005-0000-0000-000032610000}"/>
    <cellStyle name="Sub totals 2 3 33 2 3" xfId="28087" xr:uid="{00000000-0005-0000-0000-000033610000}"/>
    <cellStyle name="Sub totals 2 3 33 2 4" xfId="28088" xr:uid="{00000000-0005-0000-0000-000034610000}"/>
    <cellStyle name="Sub totals 2 3 33 3" xfId="28089" xr:uid="{00000000-0005-0000-0000-000035610000}"/>
    <cellStyle name="Sub totals 2 3 33 4" xfId="28090" xr:uid="{00000000-0005-0000-0000-000036610000}"/>
    <cellStyle name="Sub totals 2 3 34" xfId="3677" xr:uid="{00000000-0005-0000-0000-000037610000}"/>
    <cellStyle name="Sub totals 2 3 34 2" xfId="28091" xr:uid="{00000000-0005-0000-0000-000038610000}"/>
    <cellStyle name="Sub totals 2 3 34 2 2" xfId="28092" xr:uid="{00000000-0005-0000-0000-000039610000}"/>
    <cellStyle name="Sub totals 2 3 34 2 3" xfId="28093" xr:uid="{00000000-0005-0000-0000-00003A610000}"/>
    <cellStyle name="Sub totals 2 3 34 2 4" xfId="28094" xr:uid="{00000000-0005-0000-0000-00003B610000}"/>
    <cellStyle name="Sub totals 2 3 34 3" xfId="28095" xr:uid="{00000000-0005-0000-0000-00003C610000}"/>
    <cellStyle name="Sub totals 2 3 34 4" xfId="28096" xr:uid="{00000000-0005-0000-0000-00003D610000}"/>
    <cellStyle name="Sub totals 2 3 35" xfId="3678" xr:uid="{00000000-0005-0000-0000-00003E610000}"/>
    <cellStyle name="Sub totals 2 3 35 2" xfId="28097" xr:uid="{00000000-0005-0000-0000-00003F610000}"/>
    <cellStyle name="Sub totals 2 3 35 2 2" xfId="28098" xr:uid="{00000000-0005-0000-0000-000040610000}"/>
    <cellStyle name="Sub totals 2 3 35 2 3" xfId="28099" xr:uid="{00000000-0005-0000-0000-000041610000}"/>
    <cellStyle name="Sub totals 2 3 35 2 4" xfId="28100" xr:uid="{00000000-0005-0000-0000-000042610000}"/>
    <cellStyle name="Sub totals 2 3 35 3" xfId="28101" xr:uid="{00000000-0005-0000-0000-000043610000}"/>
    <cellStyle name="Sub totals 2 3 35 4" xfId="28102" xr:uid="{00000000-0005-0000-0000-000044610000}"/>
    <cellStyle name="Sub totals 2 3 36" xfId="3679" xr:uid="{00000000-0005-0000-0000-000045610000}"/>
    <cellStyle name="Sub totals 2 3 36 2" xfId="28103" xr:uid="{00000000-0005-0000-0000-000046610000}"/>
    <cellStyle name="Sub totals 2 3 36 2 2" xfId="28104" xr:uid="{00000000-0005-0000-0000-000047610000}"/>
    <cellStyle name="Sub totals 2 3 36 2 3" xfId="28105" xr:uid="{00000000-0005-0000-0000-000048610000}"/>
    <cellStyle name="Sub totals 2 3 36 2 4" xfId="28106" xr:uid="{00000000-0005-0000-0000-000049610000}"/>
    <cellStyle name="Sub totals 2 3 36 3" xfId="28107" xr:uid="{00000000-0005-0000-0000-00004A610000}"/>
    <cellStyle name="Sub totals 2 3 36 4" xfId="28108" xr:uid="{00000000-0005-0000-0000-00004B610000}"/>
    <cellStyle name="Sub totals 2 3 37" xfId="3680" xr:uid="{00000000-0005-0000-0000-00004C610000}"/>
    <cellStyle name="Sub totals 2 3 37 2" xfId="28109" xr:uid="{00000000-0005-0000-0000-00004D610000}"/>
    <cellStyle name="Sub totals 2 3 37 2 2" xfId="28110" xr:uid="{00000000-0005-0000-0000-00004E610000}"/>
    <cellStyle name="Sub totals 2 3 37 2 3" xfId="28111" xr:uid="{00000000-0005-0000-0000-00004F610000}"/>
    <cellStyle name="Sub totals 2 3 37 2 4" xfId="28112" xr:uid="{00000000-0005-0000-0000-000050610000}"/>
    <cellStyle name="Sub totals 2 3 37 3" xfId="28113" xr:uid="{00000000-0005-0000-0000-000051610000}"/>
    <cellStyle name="Sub totals 2 3 37 4" xfId="28114" xr:uid="{00000000-0005-0000-0000-000052610000}"/>
    <cellStyle name="Sub totals 2 3 38" xfId="3681" xr:uid="{00000000-0005-0000-0000-000053610000}"/>
    <cellStyle name="Sub totals 2 3 38 2" xfId="28115" xr:uid="{00000000-0005-0000-0000-000054610000}"/>
    <cellStyle name="Sub totals 2 3 38 2 2" xfId="28116" xr:uid="{00000000-0005-0000-0000-000055610000}"/>
    <cellStyle name="Sub totals 2 3 38 2 3" xfId="28117" xr:uid="{00000000-0005-0000-0000-000056610000}"/>
    <cellStyle name="Sub totals 2 3 38 2 4" xfId="28118" xr:uid="{00000000-0005-0000-0000-000057610000}"/>
    <cellStyle name="Sub totals 2 3 38 3" xfId="28119" xr:uid="{00000000-0005-0000-0000-000058610000}"/>
    <cellStyle name="Sub totals 2 3 38 4" xfId="28120" xr:uid="{00000000-0005-0000-0000-000059610000}"/>
    <cellStyle name="Sub totals 2 3 39" xfId="3682" xr:uid="{00000000-0005-0000-0000-00005A610000}"/>
    <cellStyle name="Sub totals 2 3 39 2" xfId="28121" xr:uid="{00000000-0005-0000-0000-00005B610000}"/>
    <cellStyle name="Sub totals 2 3 39 2 2" xfId="28122" xr:uid="{00000000-0005-0000-0000-00005C610000}"/>
    <cellStyle name="Sub totals 2 3 39 2 3" xfId="28123" xr:uid="{00000000-0005-0000-0000-00005D610000}"/>
    <cellStyle name="Sub totals 2 3 39 2 4" xfId="28124" xr:uid="{00000000-0005-0000-0000-00005E610000}"/>
    <cellStyle name="Sub totals 2 3 39 3" xfId="28125" xr:uid="{00000000-0005-0000-0000-00005F610000}"/>
    <cellStyle name="Sub totals 2 3 39 4" xfId="28126" xr:uid="{00000000-0005-0000-0000-000060610000}"/>
    <cellStyle name="Sub totals 2 3 4" xfId="3683" xr:uid="{00000000-0005-0000-0000-000061610000}"/>
    <cellStyle name="Sub totals 2 3 4 2" xfId="28127" xr:uid="{00000000-0005-0000-0000-000062610000}"/>
    <cellStyle name="Sub totals 2 3 4 2 2" xfId="28128" xr:uid="{00000000-0005-0000-0000-000063610000}"/>
    <cellStyle name="Sub totals 2 3 4 2 3" xfId="28129" xr:uid="{00000000-0005-0000-0000-000064610000}"/>
    <cellStyle name="Sub totals 2 3 4 2 4" xfId="28130" xr:uid="{00000000-0005-0000-0000-000065610000}"/>
    <cellStyle name="Sub totals 2 3 4 3" xfId="28131" xr:uid="{00000000-0005-0000-0000-000066610000}"/>
    <cellStyle name="Sub totals 2 3 4 4" xfId="28132" xr:uid="{00000000-0005-0000-0000-000067610000}"/>
    <cellStyle name="Sub totals 2 3 40" xfId="3684" xr:uid="{00000000-0005-0000-0000-000068610000}"/>
    <cellStyle name="Sub totals 2 3 40 2" xfId="28133" xr:uid="{00000000-0005-0000-0000-000069610000}"/>
    <cellStyle name="Sub totals 2 3 40 2 2" xfId="28134" xr:uid="{00000000-0005-0000-0000-00006A610000}"/>
    <cellStyle name="Sub totals 2 3 40 2 3" xfId="28135" xr:uid="{00000000-0005-0000-0000-00006B610000}"/>
    <cellStyle name="Sub totals 2 3 40 2 4" xfId="28136" xr:uid="{00000000-0005-0000-0000-00006C610000}"/>
    <cellStyle name="Sub totals 2 3 40 3" xfId="28137" xr:uid="{00000000-0005-0000-0000-00006D610000}"/>
    <cellStyle name="Sub totals 2 3 40 4" xfId="28138" xr:uid="{00000000-0005-0000-0000-00006E610000}"/>
    <cellStyle name="Sub totals 2 3 41" xfId="3685" xr:uid="{00000000-0005-0000-0000-00006F610000}"/>
    <cellStyle name="Sub totals 2 3 41 2" xfId="28139" xr:uid="{00000000-0005-0000-0000-000070610000}"/>
    <cellStyle name="Sub totals 2 3 41 2 2" xfId="28140" xr:uid="{00000000-0005-0000-0000-000071610000}"/>
    <cellStyle name="Sub totals 2 3 41 2 3" xfId="28141" xr:uid="{00000000-0005-0000-0000-000072610000}"/>
    <cellStyle name="Sub totals 2 3 41 2 4" xfId="28142" xr:uid="{00000000-0005-0000-0000-000073610000}"/>
    <cellStyle name="Sub totals 2 3 41 3" xfId="28143" xr:uid="{00000000-0005-0000-0000-000074610000}"/>
    <cellStyle name="Sub totals 2 3 41 4" xfId="28144" xr:uid="{00000000-0005-0000-0000-000075610000}"/>
    <cellStyle name="Sub totals 2 3 42" xfId="3686" xr:uid="{00000000-0005-0000-0000-000076610000}"/>
    <cellStyle name="Sub totals 2 3 42 2" xfId="28145" xr:uid="{00000000-0005-0000-0000-000077610000}"/>
    <cellStyle name="Sub totals 2 3 42 2 2" xfId="28146" xr:uid="{00000000-0005-0000-0000-000078610000}"/>
    <cellStyle name="Sub totals 2 3 42 2 3" xfId="28147" xr:uid="{00000000-0005-0000-0000-000079610000}"/>
    <cellStyle name="Sub totals 2 3 42 2 4" xfId="28148" xr:uid="{00000000-0005-0000-0000-00007A610000}"/>
    <cellStyle name="Sub totals 2 3 42 3" xfId="28149" xr:uid="{00000000-0005-0000-0000-00007B610000}"/>
    <cellStyle name="Sub totals 2 3 42 4" xfId="28150" xr:uid="{00000000-0005-0000-0000-00007C610000}"/>
    <cellStyle name="Sub totals 2 3 43" xfId="3687" xr:uid="{00000000-0005-0000-0000-00007D610000}"/>
    <cellStyle name="Sub totals 2 3 43 2" xfId="28151" xr:uid="{00000000-0005-0000-0000-00007E610000}"/>
    <cellStyle name="Sub totals 2 3 43 2 2" xfId="28152" xr:uid="{00000000-0005-0000-0000-00007F610000}"/>
    <cellStyle name="Sub totals 2 3 43 2 3" xfId="28153" xr:uid="{00000000-0005-0000-0000-000080610000}"/>
    <cellStyle name="Sub totals 2 3 43 2 4" xfId="28154" xr:uid="{00000000-0005-0000-0000-000081610000}"/>
    <cellStyle name="Sub totals 2 3 43 3" xfId="28155" xr:uid="{00000000-0005-0000-0000-000082610000}"/>
    <cellStyle name="Sub totals 2 3 43 4" xfId="28156" xr:uid="{00000000-0005-0000-0000-000083610000}"/>
    <cellStyle name="Sub totals 2 3 44" xfId="3688" xr:uid="{00000000-0005-0000-0000-000084610000}"/>
    <cellStyle name="Sub totals 2 3 44 2" xfId="28157" xr:uid="{00000000-0005-0000-0000-000085610000}"/>
    <cellStyle name="Sub totals 2 3 44 2 2" xfId="28158" xr:uid="{00000000-0005-0000-0000-000086610000}"/>
    <cellStyle name="Sub totals 2 3 44 2 3" xfId="28159" xr:uid="{00000000-0005-0000-0000-000087610000}"/>
    <cellStyle name="Sub totals 2 3 44 2 4" xfId="28160" xr:uid="{00000000-0005-0000-0000-000088610000}"/>
    <cellStyle name="Sub totals 2 3 44 3" xfId="28161" xr:uid="{00000000-0005-0000-0000-000089610000}"/>
    <cellStyle name="Sub totals 2 3 44 4" xfId="28162" xr:uid="{00000000-0005-0000-0000-00008A610000}"/>
    <cellStyle name="Sub totals 2 3 45" xfId="3689" xr:uid="{00000000-0005-0000-0000-00008B610000}"/>
    <cellStyle name="Sub totals 2 3 45 2" xfId="28163" xr:uid="{00000000-0005-0000-0000-00008C610000}"/>
    <cellStyle name="Sub totals 2 3 45 2 2" xfId="28164" xr:uid="{00000000-0005-0000-0000-00008D610000}"/>
    <cellStyle name="Sub totals 2 3 45 2 3" xfId="28165" xr:uid="{00000000-0005-0000-0000-00008E610000}"/>
    <cellStyle name="Sub totals 2 3 45 2 4" xfId="28166" xr:uid="{00000000-0005-0000-0000-00008F610000}"/>
    <cellStyle name="Sub totals 2 3 45 3" xfId="28167" xr:uid="{00000000-0005-0000-0000-000090610000}"/>
    <cellStyle name="Sub totals 2 3 45 4" xfId="28168" xr:uid="{00000000-0005-0000-0000-000091610000}"/>
    <cellStyle name="Sub totals 2 3 46" xfId="28169" xr:uid="{00000000-0005-0000-0000-000092610000}"/>
    <cellStyle name="Sub totals 2 3 46 2" xfId="28170" xr:uid="{00000000-0005-0000-0000-000093610000}"/>
    <cellStyle name="Sub totals 2 3 46 3" xfId="28171" xr:uid="{00000000-0005-0000-0000-000094610000}"/>
    <cellStyle name="Sub totals 2 3 46 4" xfId="28172" xr:uid="{00000000-0005-0000-0000-000095610000}"/>
    <cellStyle name="Sub totals 2 3 47" xfId="28173" xr:uid="{00000000-0005-0000-0000-000096610000}"/>
    <cellStyle name="Sub totals 2 3 47 2" xfId="28174" xr:uid="{00000000-0005-0000-0000-000097610000}"/>
    <cellStyle name="Sub totals 2 3 47 3" xfId="28175" xr:uid="{00000000-0005-0000-0000-000098610000}"/>
    <cellStyle name="Sub totals 2 3 47 4" xfId="28176" xr:uid="{00000000-0005-0000-0000-000099610000}"/>
    <cellStyle name="Sub totals 2 3 48" xfId="28177" xr:uid="{00000000-0005-0000-0000-00009A610000}"/>
    <cellStyle name="Sub totals 2 3 49" xfId="28178" xr:uid="{00000000-0005-0000-0000-00009B610000}"/>
    <cellStyle name="Sub totals 2 3 5" xfId="3690" xr:uid="{00000000-0005-0000-0000-00009C610000}"/>
    <cellStyle name="Sub totals 2 3 5 2" xfId="28179" xr:uid="{00000000-0005-0000-0000-00009D610000}"/>
    <cellStyle name="Sub totals 2 3 5 2 2" xfId="28180" xr:uid="{00000000-0005-0000-0000-00009E610000}"/>
    <cellStyle name="Sub totals 2 3 5 2 3" xfId="28181" xr:uid="{00000000-0005-0000-0000-00009F610000}"/>
    <cellStyle name="Sub totals 2 3 5 2 4" xfId="28182" xr:uid="{00000000-0005-0000-0000-0000A0610000}"/>
    <cellStyle name="Sub totals 2 3 5 3" xfId="28183" xr:uid="{00000000-0005-0000-0000-0000A1610000}"/>
    <cellStyle name="Sub totals 2 3 5 4" xfId="28184" xr:uid="{00000000-0005-0000-0000-0000A2610000}"/>
    <cellStyle name="Sub totals 2 3 6" xfId="3691" xr:uid="{00000000-0005-0000-0000-0000A3610000}"/>
    <cellStyle name="Sub totals 2 3 6 2" xfId="28185" xr:uid="{00000000-0005-0000-0000-0000A4610000}"/>
    <cellStyle name="Sub totals 2 3 6 2 2" xfId="28186" xr:uid="{00000000-0005-0000-0000-0000A5610000}"/>
    <cellStyle name="Sub totals 2 3 6 2 3" xfId="28187" xr:uid="{00000000-0005-0000-0000-0000A6610000}"/>
    <cellStyle name="Sub totals 2 3 6 2 4" xfId="28188" xr:uid="{00000000-0005-0000-0000-0000A7610000}"/>
    <cellStyle name="Sub totals 2 3 6 3" xfId="28189" xr:uid="{00000000-0005-0000-0000-0000A8610000}"/>
    <cellStyle name="Sub totals 2 3 6 4" xfId="28190" xr:uid="{00000000-0005-0000-0000-0000A9610000}"/>
    <cellStyle name="Sub totals 2 3 7" xfId="3692" xr:uid="{00000000-0005-0000-0000-0000AA610000}"/>
    <cellStyle name="Sub totals 2 3 7 2" xfId="28191" xr:uid="{00000000-0005-0000-0000-0000AB610000}"/>
    <cellStyle name="Sub totals 2 3 7 2 2" xfId="28192" xr:uid="{00000000-0005-0000-0000-0000AC610000}"/>
    <cellStyle name="Sub totals 2 3 7 2 3" xfId="28193" xr:uid="{00000000-0005-0000-0000-0000AD610000}"/>
    <cellStyle name="Sub totals 2 3 7 2 4" xfId="28194" xr:uid="{00000000-0005-0000-0000-0000AE610000}"/>
    <cellStyle name="Sub totals 2 3 7 3" xfId="28195" xr:uid="{00000000-0005-0000-0000-0000AF610000}"/>
    <cellStyle name="Sub totals 2 3 7 4" xfId="28196" xr:uid="{00000000-0005-0000-0000-0000B0610000}"/>
    <cellStyle name="Sub totals 2 3 8" xfId="3693" xr:uid="{00000000-0005-0000-0000-0000B1610000}"/>
    <cellStyle name="Sub totals 2 3 8 2" xfId="28197" xr:uid="{00000000-0005-0000-0000-0000B2610000}"/>
    <cellStyle name="Sub totals 2 3 8 2 2" xfId="28198" xr:uid="{00000000-0005-0000-0000-0000B3610000}"/>
    <cellStyle name="Sub totals 2 3 8 2 3" xfId="28199" xr:uid="{00000000-0005-0000-0000-0000B4610000}"/>
    <cellStyle name="Sub totals 2 3 8 2 4" xfId="28200" xr:uid="{00000000-0005-0000-0000-0000B5610000}"/>
    <cellStyle name="Sub totals 2 3 8 3" xfId="28201" xr:uid="{00000000-0005-0000-0000-0000B6610000}"/>
    <cellStyle name="Sub totals 2 3 8 4" xfId="28202" xr:uid="{00000000-0005-0000-0000-0000B7610000}"/>
    <cellStyle name="Sub totals 2 3 9" xfId="3694" xr:uid="{00000000-0005-0000-0000-0000B8610000}"/>
    <cellStyle name="Sub totals 2 3 9 2" xfId="28203" xr:uid="{00000000-0005-0000-0000-0000B9610000}"/>
    <cellStyle name="Sub totals 2 3 9 2 2" xfId="28204" xr:uid="{00000000-0005-0000-0000-0000BA610000}"/>
    <cellStyle name="Sub totals 2 3 9 2 3" xfId="28205" xr:uid="{00000000-0005-0000-0000-0000BB610000}"/>
    <cellStyle name="Sub totals 2 3 9 2 4" xfId="28206" xr:uid="{00000000-0005-0000-0000-0000BC610000}"/>
    <cellStyle name="Sub totals 2 3 9 3" xfId="28207" xr:uid="{00000000-0005-0000-0000-0000BD610000}"/>
    <cellStyle name="Sub totals 2 3 9 4" xfId="28208" xr:uid="{00000000-0005-0000-0000-0000BE610000}"/>
    <cellStyle name="Sub totals 2 4" xfId="3695" xr:uid="{00000000-0005-0000-0000-0000BF610000}"/>
    <cellStyle name="Sub totals 2 4 10" xfId="3696" xr:uid="{00000000-0005-0000-0000-0000C0610000}"/>
    <cellStyle name="Sub totals 2 4 10 2" xfId="28209" xr:uid="{00000000-0005-0000-0000-0000C1610000}"/>
    <cellStyle name="Sub totals 2 4 10 2 2" xfId="28210" xr:uid="{00000000-0005-0000-0000-0000C2610000}"/>
    <cellStyle name="Sub totals 2 4 10 2 3" xfId="28211" xr:uid="{00000000-0005-0000-0000-0000C3610000}"/>
    <cellStyle name="Sub totals 2 4 10 2 4" xfId="28212" xr:uid="{00000000-0005-0000-0000-0000C4610000}"/>
    <cellStyle name="Sub totals 2 4 10 3" xfId="28213" xr:uid="{00000000-0005-0000-0000-0000C5610000}"/>
    <cellStyle name="Sub totals 2 4 10 4" xfId="28214" xr:uid="{00000000-0005-0000-0000-0000C6610000}"/>
    <cellStyle name="Sub totals 2 4 11" xfId="3697" xr:uid="{00000000-0005-0000-0000-0000C7610000}"/>
    <cellStyle name="Sub totals 2 4 11 2" xfId="28215" xr:uid="{00000000-0005-0000-0000-0000C8610000}"/>
    <cellStyle name="Sub totals 2 4 11 2 2" xfId="28216" xr:uid="{00000000-0005-0000-0000-0000C9610000}"/>
    <cellStyle name="Sub totals 2 4 11 2 3" xfId="28217" xr:uid="{00000000-0005-0000-0000-0000CA610000}"/>
    <cellStyle name="Sub totals 2 4 11 2 4" xfId="28218" xr:uid="{00000000-0005-0000-0000-0000CB610000}"/>
    <cellStyle name="Sub totals 2 4 11 3" xfId="28219" xr:uid="{00000000-0005-0000-0000-0000CC610000}"/>
    <cellStyle name="Sub totals 2 4 11 4" xfId="28220" xr:uid="{00000000-0005-0000-0000-0000CD610000}"/>
    <cellStyle name="Sub totals 2 4 12" xfId="3698" xr:uid="{00000000-0005-0000-0000-0000CE610000}"/>
    <cellStyle name="Sub totals 2 4 12 2" xfId="28221" xr:uid="{00000000-0005-0000-0000-0000CF610000}"/>
    <cellStyle name="Sub totals 2 4 12 2 2" xfId="28222" xr:uid="{00000000-0005-0000-0000-0000D0610000}"/>
    <cellStyle name="Sub totals 2 4 12 2 3" xfId="28223" xr:uid="{00000000-0005-0000-0000-0000D1610000}"/>
    <cellStyle name="Sub totals 2 4 12 2 4" xfId="28224" xr:uid="{00000000-0005-0000-0000-0000D2610000}"/>
    <cellStyle name="Sub totals 2 4 12 3" xfId="28225" xr:uid="{00000000-0005-0000-0000-0000D3610000}"/>
    <cellStyle name="Sub totals 2 4 12 4" xfId="28226" xr:uid="{00000000-0005-0000-0000-0000D4610000}"/>
    <cellStyle name="Sub totals 2 4 13" xfId="3699" xr:uid="{00000000-0005-0000-0000-0000D5610000}"/>
    <cellStyle name="Sub totals 2 4 13 2" xfId="28227" xr:uid="{00000000-0005-0000-0000-0000D6610000}"/>
    <cellStyle name="Sub totals 2 4 13 2 2" xfId="28228" xr:uid="{00000000-0005-0000-0000-0000D7610000}"/>
    <cellStyle name="Sub totals 2 4 13 2 3" xfId="28229" xr:uid="{00000000-0005-0000-0000-0000D8610000}"/>
    <cellStyle name="Sub totals 2 4 13 2 4" xfId="28230" xr:uid="{00000000-0005-0000-0000-0000D9610000}"/>
    <cellStyle name="Sub totals 2 4 13 3" xfId="28231" xr:uid="{00000000-0005-0000-0000-0000DA610000}"/>
    <cellStyle name="Sub totals 2 4 13 4" xfId="28232" xr:uid="{00000000-0005-0000-0000-0000DB610000}"/>
    <cellStyle name="Sub totals 2 4 14" xfId="3700" xr:uid="{00000000-0005-0000-0000-0000DC610000}"/>
    <cellStyle name="Sub totals 2 4 14 2" xfId="28233" xr:uid="{00000000-0005-0000-0000-0000DD610000}"/>
    <cellStyle name="Sub totals 2 4 14 2 2" xfId="28234" xr:uid="{00000000-0005-0000-0000-0000DE610000}"/>
    <cellStyle name="Sub totals 2 4 14 2 3" xfId="28235" xr:uid="{00000000-0005-0000-0000-0000DF610000}"/>
    <cellStyle name="Sub totals 2 4 14 2 4" xfId="28236" xr:uid="{00000000-0005-0000-0000-0000E0610000}"/>
    <cellStyle name="Sub totals 2 4 14 3" xfId="28237" xr:uid="{00000000-0005-0000-0000-0000E1610000}"/>
    <cellStyle name="Sub totals 2 4 14 4" xfId="28238" xr:uid="{00000000-0005-0000-0000-0000E2610000}"/>
    <cellStyle name="Sub totals 2 4 15" xfId="3701" xr:uid="{00000000-0005-0000-0000-0000E3610000}"/>
    <cellStyle name="Sub totals 2 4 15 2" xfId="28239" xr:uid="{00000000-0005-0000-0000-0000E4610000}"/>
    <cellStyle name="Sub totals 2 4 15 2 2" xfId="28240" xr:uid="{00000000-0005-0000-0000-0000E5610000}"/>
    <cellStyle name="Sub totals 2 4 15 2 3" xfId="28241" xr:uid="{00000000-0005-0000-0000-0000E6610000}"/>
    <cellStyle name="Sub totals 2 4 15 2 4" xfId="28242" xr:uid="{00000000-0005-0000-0000-0000E7610000}"/>
    <cellStyle name="Sub totals 2 4 15 3" xfId="28243" xr:uid="{00000000-0005-0000-0000-0000E8610000}"/>
    <cellStyle name="Sub totals 2 4 15 4" xfId="28244" xr:uid="{00000000-0005-0000-0000-0000E9610000}"/>
    <cellStyle name="Sub totals 2 4 16" xfId="3702" xr:uid="{00000000-0005-0000-0000-0000EA610000}"/>
    <cellStyle name="Sub totals 2 4 16 2" xfId="28245" xr:uid="{00000000-0005-0000-0000-0000EB610000}"/>
    <cellStyle name="Sub totals 2 4 16 2 2" xfId="28246" xr:uid="{00000000-0005-0000-0000-0000EC610000}"/>
    <cellStyle name="Sub totals 2 4 16 2 3" xfId="28247" xr:uid="{00000000-0005-0000-0000-0000ED610000}"/>
    <cellStyle name="Sub totals 2 4 16 2 4" xfId="28248" xr:uid="{00000000-0005-0000-0000-0000EE610000}"/>
    <cellStyle name="Sub totals 2 4 16 3" xfId="28249" xr:uid="{00000000-0005-0000-0000-0000EF610000}"/>
    <cellStyle name="Sub totals 2 4 16 4" xfId="28250" xr:uid="{00000000-0005-0000-0000-0000F0610000}"/>
    <cellStyle name="Sub totals 2 4 17" xfId="3703" xr:uid="{00000000-0005-0000-0000-0000F1610000}"/>
    <cellStyle name="Sub totals 2 4 17 2" xfId="28251" xr:uid="{00000000-0005-0000-0000-0000F2610000}"/>
    <cellStyle name="Sub totals 2 4 17 2 2" xfId="28252" xr:uid="{00000000-0005-0000-0000-0000F3610000}"/>
    <cellStyle name="Sub totals 2 4 17 2 3" xfId="28253" xr:uid="{00000000-0005-0000-0000-0000F4610000}"/>
    <cellStyle name="Sub totals 2 4 17 2 4" xfId="28254" xr:uid="{00000000-0005-0000-0000-0000F5610000}"/>
    <cellStyle name="Sub totals 2 4 17 3" xfId="28255" xr:uid="{00000000-0005-0000-0000-0000F6610000}"/>
    <cellStyle name="Sub totals 2 4 17 4" xfId="28256" xr:uid="{00000000-0005-0000-0000-0000F7610000}"/>
    <cellStyle name="Sub totals 2 4 18" xfId="3704" xr:uid="{00000000-0005-0000-0000-0000F8610000}"/>
    <cellStyle name="Sub totals 2 4 18 2" xfId="28257" xr:uid="{00000000-0005-0000-0000-0000F9610000}"/>
    <cellStyle name="Sub totals 2 4 18 2 2" xfId="28258" xr:uid="{00000000-0005-0000-0000-0000FA610000}"/>
    <cellStyle name="Sub totals 2 4 18 2 3" xfId="28259" xr:uid="{00000000-0005-0000-0000-0000FB610000}"/>
    <cellStyle name="Sub totals 2 4 18 2 4" xfId="28260" xr:uid="{00000000-0005-0000-0000-0000FC610000}"/>
    <cellStyle name="Sub totals 2 4 18 3" xfId="28261" xr:uid="{00000000-0005-0000-0000-0000FD610000}"/>
    <cellStyle name="Sub totals 2 4 18 4" xfId="28262" xr:uid="{00000000-0005-0000-0000-0000FE610000}"/>
    <cellStyle name="Sub totals 2 4 19" xfId="3705" xr:uid="{00000000-0005-0000-0000-0000FF610000}"/>
    <cellStyle name="Sub totals 2 4 19 2" xfId="28263" xr:uid="{00000000-0005-0000-0000-000000620000}"/>
    <cellStyle name="Sub totals 2 4 19 2 2" xfId="28264" xr:uid="{00000000-0005-0000-0000-000001620000}"/>
    <cellStyle name="Sub totals 2 4 19 2 3" xfId="28265" xr:uid="{00000000-0005-0000-0000-000002620000}"/>
    <cellStyle name="Sub totals 2 4 19 2 4" xfId="28266" xr:uid="{00000000-0005-0000-0000-000003620000}"/>
    <cellStyle name="Sub totals 2 4 19 3" xfId="28267" xr:uid="{00000000-0005-0000-0000-000004620000}"/>
    <cellStyle name="Sub totals 2 4 19 4" xfId="28268" xr:uid="{00000000-0005-0000-0000-000005620000}"/>
    <cellStyle name="Sub totals 2 4 2" xfId="3706" xr:uid="{00000000-0005-0000-0000-000006620000}"/>
    <cellStyle name="Sub totals 2 4 2 10" xfId="3707" xr:uid="{00000000-0005-0000-0000-000007620000}"/>
    <cellStyle name="Sub totals 2 4 2 10 2" xfId="28269" xr:uid="{00000000-0005-0000-0000-000008620000}"/>
    <cellStyle name="Sub totals 2 4 2 10 2 2" xfId="28270" xr:uid="{00000000-0005-0000-0000-000009620000}"/>
    <cellStyle name="Sub totals 2 4 2 10 2 3" xfId="28271" xr:uid="{00000000-0005-0000-0000-00000A620000}"/>
    <cellStyle name="Sub totals 2 4 2 10 2 4" xfId="28272" xr:uid="{00000000-0005-0000-0000-00000B620000}"/>
    <cellStyle name="Sub totals 2 4 2 10 3" xfId="28273" xr:uid="{00000000-0005-0000-0000-00000C620000}"/>
    <cellStyle name="Sub totals 2 4 2 10 4" xfId="28274" xr:uid="{00000000-0005-0000-0000-00000D620000}"/>
    <cellStyle name="Sub totals 2 4 2 11" xfId="3708" xr:uid="{00000000-0005-0000-0000-00000E620000}"/>
    <cellStyle name="Sub totals 2 4 2 11 2" xfId="28275" xr:uid="{00000000-0005-0000-0000-00000F620000}"/>
    <cellStyle name="Sub totals 2 4 2 11 2 2" xfId="28276" xr:uid="{00000000-0005-0000-0000-000010620000}"/>
    <cellStyle name="Sub totals 2 4 2 11 2 3" xfId="28277" xr:uid="{00000000-0005-0000-0000-000011620000}"/>
    <cellStyle name="Sub totals 2 4 2 11 2 4" xfId="28278" xr:uid="{00000000-0005-0000-0000-000012620000}"/>
    <cellStyle name="Sub totals 2 4 2 11 3" xfId="28279" xr:uid="{00000000-0005-0000-0000-000013620000}"/>
    <cellStyle name="Sub totals 2 4 2 11 4" xfId="28280" xr:uid="{00000000-0005-0000-0000-000014620000}"/>
    <cellStyle name="Sub totals 2 4 2 12" xfId="3709" xr:uid="{00000000-0005-0000-0000-000015620000}"/>
    <cellStyle name="Sub totals 2 4 2 12 2" xfId="28281" xr:uid="{00000000-0005-0000-0000-000016620000}"/>
    <cellStyle name="Sub totals 2 4 2 12 2 2" xfId="28282" xr:uid="{00000000-0005-0000-0000-000017620000}"/>
    <cellStyle name="Sub totals 2 4 2 12 2 3" xfId="28283" xr:uid="{00000000-0005-0000-0000-000018620000}"/>
    <cellStyle name="Sub totals 2 4 2 12 2 4" xfId="28284" xr:uid="{00000000-0005-0000-0000-000019620000}"/>
    <cellStyle name="Sub totals 2 4 2 12 3" xfId="28285" xr:uid="{00000000-0005-0000-0000-00001A620000}"/>
    <cellStyle name="Sub totals 2 4 2 12 4" xfId="28286" xr:uid="{00000000-0005-0000-0000-00001B620000}"/>
    <cellStyle name="Sub totals 2 4 2 13" xfId="3710" xr:uid="{00000000-0005-0000-0000-00001C620000}"/>
    <cellStyle name="Sub totals 2 4 2 13 2" xfId="28287" xr:uid="{00000000-0005-0000-0000-00001D620000}"/>
    <cellStyle name="Sub totals 2 4 2 13 2 2" xfId="28288" xr:uid="{00000000-0005-0000-0000-00001E620000}"/>
    <cellStyle name="Sub totals 2 4 2 13 2 3" xfId="28289" xr:uid="{00000000-0005-0000-0000-00001F620000}"/>
    <cellStyle name="Sub totals 2 4 2 13 2 4" xfId="28290" xr:uid="{00000000-0005-0000-0000-000020620000}"/>
    <cellStyle name="Sub totals 2 4 2 13 3" xfId="28291" xr:uid="{00000000-0005-0000-0000-000021620000}"/>
    <cellStyle name="Sub totals 2 4 2 13 4" xfId="28292" xr:uid="{00000000-0005-0000-0000-000022620000}"/>
    <cellStyle name="Sub totals 2 4 2 14" xfId="3711" xr:uid="{00000000-0005-0000-0000-000023620000}"/>
    <cellStyle name="Sub totals 2 4 2 14 2" xfId="28293" xr:uid="{00000000-0005-0000-0000-000024620000}"/>
    <cellStyle name="Sub totals 2 4 2 14 2 2" xfId="28294" xr:uid="{00000000-0005-0000-0000-000025620000}"/>
    <cellStyle name="Sub totals 2 4 2 14 2 3" xfId="28295" xr:uid="{00000000-0005-0000-0000-000026620000}"/>
    <cellStyle name="Sub totals 2 4 2 14 2 4" xfId="28296" xr:uid="{00000000-0005-0000-0000-000027620000}"/>
    <cellStyle name="Sub totals 2 4 2 14 3" xfId="28297" xr:uid="{00000000-0005-0000-0000-000028620000}"/>
    <cellStyle name="Sub totals 2 4 2 14 4" xfId="28298" xr:uid="{00000000-0005-0000-0000-000029620000}"/>
    <cellStyle name="Sub totals 2 4 2 15" xfId="3712" xr:uid="{00000000-0005-0000-0000-00002A620000}"/>
    <cellStyle name="Sub totals 2 4 2 15 2" xfId="28299" xr:uid="{00000000-0005-0000-0000-00002B620000}"/>
    <cellStyle name="Sub totals 2 4 2 15 2 2" xfId="28300" xr:uid="{00000000-0005-0000-0000-00002C620000}"/>
    <cellStyle name="Sub totals 2 4 2 15 2 3" xfId="28301" xr:uid="{00000000-0005-0000-0000-00002D620000}"/>
    <cellStyle name="Sub totals 2 4 2 15 2 4" xfId="28302" xr:uid="{00000000-0005-0000-0000-00002E620000}"/>
    <cellStyle name="Sub totals 2 4 2 15 3" xfId="28303" xr:uid="{00000000-0005-0000-0000-00002F620000}"/>
    <cellStyle name="Sub totals 2 4 2 15 4" xfId="28304" xr:uid="{00000000-0005-0000-0000-000030620000}"/>
    <cellStyle name="Sub totals 2 4 2 16" xfId="3713" xr:uid="{00000000-0005-0000-0000-000031620000}"/>
    <cellStyle name="Sub totals 2 4 2 16 2" xfId="28305" xr:uid="{00000000-0005-0000-0000-000032620000}"/>
    <cellStyle name="Sub totals 2 4 2 16 2 2" xfId="28306" xr:uid="{00000000-0005-0000-0000-000033620000}"/>
    <cellStyle name="Sub totals 2 4 2 16 2 3" xfId="28307" xr:uid="{00000000-0005-0000-0000-000034620000}"/>
    <cellStyle name="Sub totals 2 4 2 16 2 4" xfId="28308" xr:uid="{00000000-0005-0000-0000-000035620000}"/>
    <cellStyle name="Sub totals 2 4 2 16 3" xfId="28309" xr:uid="{00000000-0005-0000-0000-000036620000}"/>
    <cellStyle name="Sub totals 2 4 2 16 4" xfId="28310" xr:uid="{00000000-0005-0000-0000-000037620000}"/>
    <cellStyle name="Sub totals 2 4 2 17" xfId="3714" xr:uid="{00000000-0005-0000-0000-000038620000}"/>
    <cellStyle name="Sub totals 2 4 2 17 2" xfId="28311" xr:uid="{00000000-0005-0000-0000-000039620000}"/>
    <cellStyle name="Sub totals 2 4 2 17 2 2" xfId="28312" xr:uid="{00000000-0005-0000-0000-00003A620000}"/>
    <cellStyle name="Sub totals 2 4 2 17 2 3" xfId="28313" xr:uid="{00000000-0005-0000-0000-00003B620000}"/>
    <cellStyle name="Sub totals 2 4 2 17 2 4" xfId="28314" xr:uid="{00000000-0005-0000-0000-00003C620000}"/>
    <cellStyle name="Sub totals 2 4 2 17 3" xfId="28315" xr:uid="{00000000-0005-0000-0000-00003D620000}"/>
    <cellStyle name="Sub totals 2 4 2 17 4" xfId="28316" xr:uid="{00000000-0005-0000-0000-00003E620000}"/>
    <cellStyle name="Sub totals 2 4 2 18" xfId="3715" xr:uid="{00000000-0005-0000-0000-00003F620000}"/>
    <cellStyle name="Sub totals 2 4 2 18 2" xfId="28317" xr:uid="{00000000-0005-0000-0000-000040620000}"/>
    <cellStyle name="Sub totals 2 4 2 18 2 2" xfId="28318" xr:uid="{00000000-0005-0000-0000-000041620000}"/>
    <cellStyle name="Sub totals 2 4 2 18 2 3" xfId="28319" xr:uid="{00000000-0005-0000-0000-000042620000}"/>
    <cellStyle name="Sub totals 2 4 2 18 2 4" xfId="28320" xr:uid="{00000000-0005-0000-0000-000043620000}"/>
    <cellStyle name="Sub totals 2 4 2 18 3" xfId="28321" xr:uid="{00000000-0005-0000-0000-000044620000}"/>
    <cellStyle name="Sub totals 2 4 2 18 4" xfId="28322" xr:uid="{00000000-0005-0000-0000-000045620000}"/>
    <cellStyle name="Sub totals 2 4 2 19" xfId="3716" xr:uid="{00000000-0005-0000-0000-000046620000}"/>
    <cellStyle name="Sub totals 2 4 2 19 2" xfId="28323" xr:uid="{00000000-0005-0000-0000-000047620000}"/>
    <cellStyle name="Sub totals 2 4 2 19 2 2" xfId="28324" xr:uid="{00000000-0005-0000-0000-000048620000}"/>
    <cellStyle name="Sub totals 2 4 2 19 2 3" xfId="28325" xr:uid="{00000000-0005-0000-0000-000049620000}"/>
    <cellStyle name="Sub totals 2 4 2 19 2 4" xfId="28326" xr:uid="{00000000-0005-0000-0000-00004A620000}"/>
    <cellStyle name="Sub totals 2 4 2 19 3" xfId="28327" xr:uid="{00000000-0005-0000-0000-00004B620000}"/>
    <cellStyle name="Sub totals 2 4 2 19 4" xfId="28328" xr:uid="{00000000-0005-0000-0000-00004C620000}"/>
    <cellStyle name="Sub totals 2 4 2 2" xfId="3717" xr:uid="{00000000-0005-0000-0000-00004D620000}"/>
    <cellStyle name="Sub totals 2 4 2 2 2" xfId="28329" xr:uid="{00000000-0005-0000-0000-00004E620000}"/>
    <cellStyle name="Sub totals 2 4 2 2 2 2" xfId="28330" xr:uid="{00000000-0005-0000-0000-00004F620000}"/>
    <cellStyle name="Sub totals 2 4 2 2 2 3" xfId="28331" xr:uid="{00000000-0005-0000-0000-000050620000}"/>
    <cellStyle name="Sub totals 2 4 2 2 2 4" xfId="28332" xr:uid="{00000000-0005-0000-0000-000051620000}"/>
    <cellStyle name="Sub totals 2 4 2 2 3" xfId="28333" xr:uid="{00000000-0005-0000-0000-000052620000}"/>
    <cellStyle name="Sub totals 2 4 2 2 4" xfId="28334" xr:uid="{00000000-0005-0000-0000-000053620000}"/>
    <cellStyle name="Sub totals 2 4 2 20" xfId="3718" xr:uid="{00000000-0005-0000-0000-000054620000}"/>
    <cellStyle name="Sub totals 2 4 2 20 2" xfId="28335" xr:uid="{00000000-0005-0000-0000-000055620000}"/>
    <cellStyle name="Sub totals 2 4 2 20 2 2" xfId="28336" xr:uid="{00000000-0005-0000-0000-000056620000}"/>
    <cellStyle name="Sub totals 2 4 2 20 2 3" xfId="28337" xr:uid="{00000000-0005-0000-0000-000057620000}"/>
    <cellStyle name="Sub totals 2 4 2 20 2 4" xfId="28338" xr:uid="{00000000-0005-0000-0000-000058620000}"/>
    <cellStyle name="Sub totals 2 4 2 20 3" xfId="28339" xr:uid="{00000000-0005-0000-0000-000059620000}"/>
    <cellStyle name="Sub totals 2 4 2 20 4" xfId="28340" xr:uid="{00000000-0005-0000-0000-00005A620000}"/>
    <cellStyle name="Sub totals 2 4 2 21" xfId="3719" xr:uid="{00000000-0005-0000-0000-00005B620000}"/>
    <cellStyle name="Sub totals 2 4 2 21 2" xfId="28341" xr:uid="{00000000-0005-0000-0000-00005C620000}"/>
    <cellStyle name="Sub totals 2 4 2 21 2 2" xfId="28342" xr:uid="{00000000-0005-0000-0000-00005D620000}"/>
    <cellStyle name="Sub totals 2 4 2 21 2 3" xfId="28343" xr:uid="{00000000-0005-0000-0000-00005E620000}"/>
    <cellStyle name="Sub totals 2 4 2 21 2 4" xfId="28344" xr:uid="{00000000-0005-0000-0000-00005F620000}"/>
    <cellStyle name="Sub totals 2 4 2 21 3" xfId="28345" xr:uid="{00000000-0005-0000-0000-000060620000}"/>
    <cellStyle name="Sub totals 2 4 2 21 4" xfId="28346" xr:uid="{00000000-0005-0000-0000-000061620000}"/>
    <cellStyle name="Sub totals 2 4 2 22" xfId="3720" xr:uid="{00000000-0005-0000-0000-000062620000}"/>
    <cellStyle name="Sub totals 2 4 2 22 2" xfId="28347" xr:uid="{00000000-0005-0000-0000-000063620000}"/>
    <cellStyle name="Sub totals 2 4 2 22 2 2" xfId="28348" xr:uid="{00000000-0005-0000-0000-000064620000}"/>
    <cellStyle name="Sub totals 2 4 2 22 2 3" xfId="28349" xr:uid="{00000000-0005-0000-0000-000065620000}"/>
    <cellStyle name="Sub totals 2 4 2 22 2 4" xfId="28350" xr:uid="{00000000-0005-0000-0000-000066620000}"/>
    <cellStyle name="Sub totals 2 4 2 22 3" xfId="28351" xr:uid="{00000000-0005-0000-0000-000067620000}"/>
    <cellStyle name="Sub totals 2 4 2 22 4" xfId="28352" xr:uid="{00000000-0005-0000-0000-000068620000}"/>
    <cellStyle name="Sub totals 2 4 2 23" xfId="3721" xr:uid="{00000000-0005-0000-0000-000069620000}"/>
    <cellStyle name="Sub totals 2 4 2 23 2" xfId="28353" xr:uid="{00000000-0005-0000-0000-00006A620000}"/>
    <cellStyle name="Sub totals 2 4 2 23 2 2" xfId="28354" xr:uid="{00000000-0005-0000-0000-00006B620000}"/>
    <cellStyle name="Sub totals 2 4 2 23 2 3" xfId="28355" xr:uid="{00000000-0005-0000-0000-00006C620000}"/>
    <cellStyle name="Sub totals 2 4 2 23 2 4" xfId="28356" xr:uid="{00000000-0005-0000-0000-00006D620000}"/>
    <cellStyle name="Sub totals 2 4 2 23 3" xfId="28357" xr:uid="{00000000-0005-0000-0000-00006E620000}"/>
    <cellStyle name="Sub totals 2 4 2 23 4" xfId="28358" xr:uid="{00000000-0005-0000-0000-00006F620000}"/>
    <cellStyle name="Sub totals 2 4 2 24" xfId="3722" xr:uid="{00000000-0005-0000-0000-000070620000}"/>
    <cellStyle name="Sub totals 2 4 2 24 2" xfId="28359" xr:uid="{00000000-0005-0000-0000-000071620000}"/>
    <cellStyle name="Sub totals 2 4 2 24 2 2" xfId="28360" xr:uid="{00000000-0005-0000-0000-000072620000}"/>
    <cellStyle name="Sub totals 2 4 2 24 2 3" xfId="28361" xr:uid="{00000000-0005-0000-0000-000073620000}"/>
    <cellStyle name="Sub totals 2 4 2 24 2 4" xfId="28362" xr:uid="{00000000-0005-0000-0000-000074620000}"/>
    <cellStyle name="Sub totals 2 4 2 24 3" xfId="28363" xr:uid="{00000000-0005-0000-0000-000075620000}"/>
    <cellStyle name="Sub totals 2 4 2 24 4" xfId="28364" xr:uid="{00000000-0005-0000-0000-000076620000}"/>
    <cellStyle name="Sub totals 2 4 2 25" xfId="3723" xr:uid="{00000000-0005-0000-0000-000077620000}"/>
    <cellStyle name="Sub totals 2 4 2 25 2" xfId="28365" xr:uid="{00000000-0005-0000-0000-000078620000}"/>
    <cellStyle name="Sub totals 2 4 2 25 2 2" xfId="28366" xr:uid="{00000000-0005-0000-0000-000079620000}"/>
    <cellStyle name="Sub totals 2 4 2 25 2 3" xfId="28367" xr:uid="{00000000-0005-0000-0000-00007A620000}"/>
    <cellStyle name="Sub totals 2 4 2 25 2 4" xfId="28368" xr:uid="{00000000-0005-0000-0000-00007B620000}"/>
    <cellStyle name="Sub totals 2 4 2 25 3" xfId="28369" xr:uid="{00000000-0005-0000-0000-00007C620000}"/>
    <cellStyle name="Sub totals 2 4 2 25 4" xfId="28370" xr:uid="{00000000-0005-0000-0000-00007D620000}"/>
    <cellStyle name="Sub totals 2 4 2 26" xfId="3724" xr:uid="{00000000-0005-0000-0000-00007E620000}"/>
    <cellStyle name="Sub totals 2 4 2 26 2" xfId="28371" xr:uid="{00000000-0005-0000-0000-00007F620000}"/>
    <cellStyle name="Sub totals 2 4 2 26 2 2" xfId="28372" xr:uid="{00000000-0005-0000-0000-000080620000}"/>
    <cellStyle name="Sub totals 2 4 2 26 2 3" xfId="28373" xr:uid="{00000000-0005-0000-0000-000081620000}"/>
    <cellStyle name="Sub totals 2 4 2 26 2 4" xfId="28374" xr:uid="{00000000-0005-0000-0000-000082620000}"/>
    <cellStyle name="Sub totals 2 4 2 26 3" xfId="28375" xr:uid="{00000000-0005-0000-0000-000083620000}"/>
    <cellStyle name="Sub totals 2 4 2 26 4" xfId="28376" xr:uid="{00000000-0005-0000-0000-000084620000}"/>
    <cellStyle name="Sub totals 2 4 2 27" xfId="3725" xr:uid="{00000000-0005-0000-0000-000085620000}"/>
    <cellStyle name="Sub totals 2 4 2 27 2" xfId="28377" xr:uid="{00000000-0005-0000-0000-000086620000}"/>
    <cellStyle name="Sub totals 2 4 2 27 2 2" xfId="28378" xr:uid="{00000000-0005-0000-0000-000087620000}"/>
    <cellStyle name="Sub totals 2 4 2 27 2 3" xfId="28379" xr:uid="{00000000-0005-0000-0000-000088620000}"/>
    <cellStyle name="Sub totals 2 4 2 27 2 4" xfId="28380" xr:uid="{00000000-0005-0000-0000-000089620000}"/>
    <cellStyle name="Sub totals 2 4 2 27 3" xfId="28381" xr:uid="{00000000-0005-0000-0000-00008A620000}"/>
    <cellStyle name="Sub totals 2 4 2 27 4" xfId="28382" xr:uid="{00000000-0005-0000-0000-00008B620000}"/>
    <cellStyle name="Sub totals 2 4 2 28" xfId="3726" xr:uid="{00000000-0005-0000-0000-00008C620000}"/>
    <cellStyle name="Sub totals 2 4 2 28 2" xfId="28383" xr:uid="{00000000-0005-0000-0000-00008D620000}"/>
    <cellStyle name="Sub totals 2 4 2 28 2 2" xfId="28384" xr:uid="{00000000-0005-0000-0000-00008E620000}"/>
    <cellStyle name="Sub totals 2 4 2 28 2 3" xfId="28385" xr:uid="{00000000-0005-0000-0000-00008F620000}"/>
    <cellStyle name="Sub totals 2 4 2 28 2 4" xfId="28386" xr:uid="{00000000-0005-0000-0000-000090620000}"/>
    <cellStyle name="Sub totals 2 4 2 28 3" xfId="28387" xr:uid="{00000000-0005-0000-0000-000091620000}"/>
    <cellStyle name="Sub totals 2 4 2 28 4" xfId="28388" xr:uid="{00000000-0005-0000-0000-000092620000}"/>
    <cellStyle name="Sub totals 2 4 2 29" xfId="3727" xr:uid="{00000000-0005-0000-0000-000093620000}"/>
    <cellStyle name="Sub totals 2 4 2 29 2" xfId="28389" xr:uid="{00000000-0005-0000-0000-000094620000}"/>
    <cellStyle name="Sub totals 2 4 2 29 2 2" xfId="28390" xr:uid="{00000000-0005-0000-0000-000095620000}"/>
    <cellStyle name="Sub totals 2 4 2 29 2 3" xfId="28391" xr:uid="{00000000-0005-0000-0000-000096620000}"/>
    <cellStyle name="Sub totals 2 4 2 29 2 4" xfId="28392" xr:uid="{00000000-0005-0000-0000-000097620000}"/>
    <cellStyle name="Sub totals 2 4 2 29 3" xfId="28393" xr:uid="{00000000-0005-0000-0000-000098620000}"/>
    <cellStyle name="Sub totals 2 4 2 29 4" xfId="28394" xr:uid="{00000000-0005-0000-0000-000099620000}"/>
    <cellStyle name="Sub totals 2 4 2 3" xfId="3728" xr:uid="{00000000-0005-0000-0000-00009A620000}"/>
    <cellStyle name="Sub totals 2 4 2 3 2" xfId="28395" xr:uid="{00000000-0005-0000-0000-00009B620000}"/>
    <cellStyle name="Sub totals 2 4 2 3 2 2" xfId="28396" xr:uid="{00000000-0005-0000-0000-00009C620000}"/>
    <cellStyle name="Sub totals 2 4 2 3 2 3" xfId="28397" xr:uid="{00000000-0005-0000-0000-00009D620000}"/>
    <cellStyle name="Sub totals 2 4 2 3 2 4" xfId="28398" xr:uid="{00000000-0005-0000-0000-00009E620000}"/>
    <cellStyle name="Sub totals 2 4 2 3 3" xfId="28399" xr:uid="{00000000-0005-0000-0000-00009F620000}"/>
    <cellStyle name="Sub totals 2 4 2 3 4" xfId="28400" xr:uid="{00000000-0005-0000-0000-0000A0620000}"/>
    <cellStyle name="Sub totals 2 4 2 30" xfId="3729" xr:uid="{00000000-0005-0000-0000-0000A1620000}"/>
    <cellStyle name="Sub totals 2 4 2 30 2" xfId="28401" xr:uid="{00000000-0005-0000-0000-0000A2620000}"/>
    <cellStyle name="Sub totals 2 4 2 30 2 2" xfId="28402" xr:uid="{00000000-0005-0000-0000-0000A3620000}"/>
    <cellStyle name="Sub totals 2 4 2 30 2 3" xfId="28403" xr:uid="{00000000-0005-0000-0000-0000A4620000}"/>
    <cellStyle name="Sub totals 2 4 2 30 2 4" xfId="28404" xr:uid="{00000000-0005-0000-0000-0000A5620000}"/>
    <cellStyle name="Sub totals 2 4 2 30 3" xfId="28405" xr:uid="{00000000-0005-0000-0000-0000A6620000}"/>
    <cellStyle name="Sub totals 2 4 2 30 4" xfId="28406" xr:uid="{00000000-0005-0000-0000-0000A7620000}"/>
    <cellStyle name="Sub totals 2 4 2 31" xfId="3730" xr:uid="{00000000-0005-0000-0000-0000A8620000}"/>
    <cellStyle name="Sub totals 2 4 2 31 2" xfId="28407" xr:uid="{00000000-0005-0000-0000-0000A9620000}"/>
    <cellStyle name="Sub totals 2 4 2 31 2 2" xfId="28408" xr:uid="{00000000-0005-0000-0000-0000AA620000}"/>
    <cellStyle name="Sub totals 2 4 2 31 2 3" xfId="28409" xr:uid="{00000000-0005-0000-0000-0000AB620000}"/>
    <cellStyle name="Sub totals 2 4 2 31 2 4" xfId="28410" xr:uid="{00000000-0005-0000-0000-0000AC620000}"/>
    <cellStyle name="Sub totals 2 4 2 31 3" xfId="28411" xr:uid="{00000000-0005-0000-0000-0000AD620000}"/>
    <cellStyle name="Sub totals 2 4 2 31 4" xfId="28412" xr:uid="{00000000-0005-0000-0000-0000AE620000}"/>
    <cellStyle name="Sub totals 2 4 2 32" xfId="3731" xr:uid="{00000000-0005-0000-0000-0000AF620000}"/>
    <cellStyle name="Sub totals 2 4 2 32 2" xfId="28413" xr:uid="{00000000-0005-0000-0000-0000B0620000}"/>
    <cellStyle name="Sub totals 2 4 2 32 2 2" xfId="28414" xr:uid="{00000000-0005-0000-0000-0000B1620000}"/>
    <cellStyle name="Sub totals 2 4 2 32 2 3" xfId="28415" xr:uid="{00000000-0005-0000-0000-0000B2620000}"/>
    <cellStyle name="Sub totals 2 4 2 32 2 4" xfId="28416" xr:uid="{00000000-0005-0000-0000-0000B3620000}"/>
    <cellStyle name="Sub totals 2 4 2 32 3" xfId="28417" xr:uid="{00000000-0005-0000-0000-0000B4620000}"/>
    <cellStyle name="Sub totals 2 4 2 32 4" xfId="28418" xr:uid="{00000000-0005-0000-0000-0000B5620000}"/>
    <cellStyle name="Sub totals 2 4 2 33" xfId="3732" xr:uid="{00000000-0005-0000-0000-0000B6620000}"/>
    <cellStyle name="Sub totals 2 4 2 33 2" xfId="28419" xr:uid="{00000000-0005-0000-0000-0000B7620000}"/>
    <cellStyle name="Sub totals 2 4 2 33 2 2" xfId="28420" xr:uid="{00000000-0005-0000-0000-0000B8620000}"/>
    <cellStyle name="Sub totals 2 4 2 33 2 3" xfId="28421" xr:uid="{00000000-0005-0000-0000-0000B9620000}"/>
    <cellStyle name="Sub totals 2 4 2 33 2 4" xfId="28422" xr:uid="{00000000-0005-0000-0000-0000BA620000}"/>
    <cellStyle name="Sub totals 2 4 2 33 3" xfId="28423" xr:uid="{00000000-0005-0000-0000-0000BB620000}"/>
    <cellStyle name="Sub totals 2 4 2 33 4" xfId="28424" xr:uid="{00000000-0005-0000-0000-0000BC620000}"/>
    <cellStyle name="Sub totals 2 4 2 34" xfId="3733" xr:uid="{00000000-0005-0000-0000-0000BD620000}"/>
    <cellStyle name="Sub totals 2 4 2 34 2" xfId="28425" xr:uid="{00000000-0005-0000-0000-0000BE620000}"/>
    <cellStyle name="Sub totals 2 4 2 34 2 2" xfId="28426" xr:uid="{00000000-0005-0000-0000-0000BF620000}"/>
    <cellStyle name="Sub totals 2 4 2 34 2 3" xfId="28427" xr:uid="{00000000-0005-0000-0000-0000C0620000}"/>
    <cellStyle name="Sub totals 2 4 2 34 2 4" xfId="28428" xr:uid="{00000000-0005-0000-0000-0000C1620000}"/>
    <cellStyle name="Sub totals 2 4 2 34 3" xfId="28429" xr:uid="{00000000-0005-0000-0000-0000C2620000}"/>
    <cellStyle name="Sub totals 2 4 2 34 4" xfId="28430" xr:uid="{00000000-0005-0000-0000-0000C3620000}"/>
    <cellStyle name="Sub totals 2 4 2 35" xfId="3734" xr:uid="{00000000-0005-0000-0000-0000C4620000}"/>
    <cellStyle name="Sub totals 2 4 2 35 2" xfId="28431" xr:uid="{00000000-0005-0000-0000-0000C5620000}"/>
    <cellStyle name="Sub totals 2 4 2 35 2 2" xfId="28432" xr:uid="{00000000-0005-0000-0000-0000C6620000}"/>
    <cellStyle name="Sub totals 2 4 2 35 2 3" xfId="28433" xr:uid="{00000000-0005-0000-0000-0000C7620000}"/>
    <cellStyle name="Sub totals 2 4 2 35 2 4" xfId="28434" xr:uid="{00000000-0005-0000-0000-0000C8620000}"/>
    <cellStyle name="Sub totals 2 4 2 35 3" xfId="28435" xr:uid="{00000000-0005-0000-0000-0000C9620000}"/>
    <cellStyle name="Sub totals 2 4 2 35 4" xfId="28436" xr:uid="{00000000-0005-0000-0000-0000CA620000}"/>
    <cellStyle name="Sub totals 2 4 2 36" xfId="3735" xr:uid="{00000000-0005-0000-0000-0000CB620000}"/>
    <cellStyle name="Sub totals 2 4 2 36 2" xfId="28437" xr:uid="{00000000-0005-0000-0000-0000CC620000}"/>
    <cellStyle name="Sub totals 2 4 2 36 2 2" xfId="28438" xr:uid="{00000000-0005-0000-0000-0000CD620000}"/>
    <cellStyle name="Sub totals 2 4 2 36 2 3" xfId="28439" xr:uid="{00000000-0005-0000-0000-0000CE620000}"/>
    <cellStyle name="Sub totals 2 4 2 36 2 4" xfId="28440" xr:uid="{00000000-0005-0000-0000-0000CF620000}"/>
    <cellStyle name="Sub totals 2 4 2 36 3" xfId="28441" xr:uid="{00000000-0005-0000-0000-0000D0620000}"/>
    <cellStyle name="Sub totals 2 4 2 36 4" xfId="28442" xr:uid="{00000000-0005-0000-0000-0000D1620000}"/>
    <cellStyle name="Sub totals 2 4 2 37" xfId="3736" xr:uid="{00000000-0005-0000-0000-0000D2620000}"/>
    <cellStyle name="Sub totals 2 4 2 37 2" xfId="28443" xr:uid="{00000000-0005-0000-0000-0000D3620000}"/>
    <cellStyle name="Sub totals 2 4 2 37 2 2" xfId="28444" xr:uid="{00000000-0005-0000-0000-0000D4620000}"/>
    <cellStyle name="Sub totals 2 4 2 37 2 3" xfId="28445" xr:uid="{00000000-0005-0000-0000-0000D5620000}"/>
    <cellStyle name="Sub totals 2 4 2 37 2 4" xfId="28446" xr:uid="{00000000-0005-0000-0000-0000D6620000}"/>
    <cellStyle name="Sub totals 2 4 2 37 3" xfId="28447" xr:uid="{00000000-0005-0000-0000-0000D7620000}"/>
    <cellStyle name="Sub totals 2 4 2 37 4" xfId="28448" xr:uid="{00000000-0005-0000-0000-0000D8620000}"/>
    <cellStyle name="Sub totals 2 4 2 38" xfId="3737" xr:uid="{00000000-0005-0000-0000-0000D9620000}"/>
    <cellStyle name="Sub totals 2 4 2 38 2" xfId="28449" xr:uid="{00000000-0005-0000-0000-0000DA620000}"/>
    <cellStyle name="Sub totals 2 4 2 38 2 2" xfId="28450" xr:uid="{00000000-0005-0000-0000-0000DB620000}"/>
    <cellStyle name="Sub totals 2 4 2 38 2 3" xfId="28451" xr:uid="{00000000-0005-0000-0000-0000DC620000}"/>
    <cellStyle name="Sub totals 2 4 2 38 2 4" xfId="28452" xr:uid="{00000000-0005-0000-0000-0000DD620000}"/>
    <cellStyle name="Sub totals 2 4 2 38 3" xfId="28453" xr:uid="{00000000-0005-0000-0000-0000DE620000}"/>
    <cellStyle name="Sub totals 2 4 2 38 4" xfId="28454" xr:uid="{00000000-0005-0000-0000-0000DF620000}"/>
    <cellStyle name="Sub totals 2 4 2 39" xfId="3738" xr:uid="{00000000-0005-0000-0000-0000E0620000}"/>
    <cellStyle name="Sub totals 2 4 2 39 2" xfId="28455" xr:uid="{00000000-0005-0000-0000-0000E1620000}"/>
    <cellStyle name="Sub totals 2 4 2 39 2 2" xfId="28456" xr:uid="{00000000-0005-0000-0000-0000E2620000}"/>
    <cellStyle name="Sub totals 2 4 2 39 2 3" xfId="28457" xr:uid="{00000000-0005-0000-0000-0000E3620000}"/>
    <cellStyle name="Sub totals 2 4 2 39 2 4" xfId="28458" xr:uid="{00000000-0005-0000-0000-0000E4620000}"/>
    <cellStyle name="Sub totals 2 4 2 39 3" xfId="28459" xr:uid="{00000000-0005-0000-0000-0000E5620000}"/>
    <cellStyle name="Sub totals 2 4 2 39 4" xfId="28460" xr:uid="{00000000-0005-0000-0000-0000E6620000}"/>
    <cellStyle name="Sub totals 2 4 2 4" xfId="3739" xr:uid="{00000000-0005-0000-0000-0000E7620000}"/>
    <cellStyle name="Sub totals 2 4 2 4 2" xfId="28461" xr:uid="{00000000-0005-0000-0000-0000E8620000}"/>
    <cellStyle name="Sub totals 2 4 2 4 2 2" xfId="28462" xr:uid="{00000000-0005-0000-0000-0000E9620000}"/>
    <cellStyle name="Sub totals 2 4 2 4 2 3" xfId="28463" xr:uid="{00000000-0005-0000-0000-0000EA620000}"/>
    <cellStyle name="Sub totals 2 4 2 4 2 4" xfId="28464" xr:uid="{00000000-0005-0000-0000-0000EB620000}"/>
    <cellStyle name="Sub totals 2 4 2 4 3" xfId="28465" xr:uid="{00000000-0005-0000-0000-0000EC620000}"/>
    <cellStyle name="Sub totals 2 4 2 4 4" xfId="28466" xr:uid="{00000000-0005-0000-0000-0000ED620000}"/>
    <cellStyle name="Sub totals 2 4 2 40" xfId="3740" xr:uid="{00000000-0005-0000-0000-0000EE620000}"/>
    <cellStyle name="Sub totals 2 4 2 40 2" xfId="28467" xr:uid="{00000000-0005-0000-0000-0000EF620000}"/>
    <cellStyle name="Sub totals 2 4 2 40 2 2" xfId="28468" xr:uid="{00000000-0005-0000-0000-0000F0620000}"/>
    <cellStyle name="Sub totals 2 4 2 40 2 3" xfId="28469" xr:uid="{00000000-0005-0000-0000-0000F1620000}"/>
    <cellStyle name="Sub totals 2 4 2 40 2 4" xfId="28470" xr:uid="{00000000-0005-0000-0000-0000F2620000}"/>
    <cellStyle name="Sub totals 2 4 2 40 3" xfId="28471" xr:uid="{00000000-0005-0000-0000-0000F3620000}"/>
    <cellStyle name="Sub totals 2 4 2 40 4" xfId="28472" xr:uid="{00000000-0005-0000-0000-0000F4620000}"/>
    <cellStyle name="Sub totals 2 4 2 41" xfId="3741" xr:uid="{00000000-0005-0000-0000-0000F5620000}"/>
    <cellStyle name="Sub totals 2 4 2 41 2" xfId="28473" xr:uid="{00000000-0005-0000-0000-0000F6620000}"/>
    <cellStyle name="Sub totals 2 4 2 41 2 2" xfId="28474" xr:uid="{00000000-0005-0000-0000-0000F7620000}"/>
    <cellStyle name="Sub totals 2 4 2 41 2 3" xfId="28475" xr:uid="{00000000-0005-0000-0000-0000F8620000}"/>
    <cellStyle name="Sub totals 2 4 2 41 2 4" xfId="28476" xr:uid="{00000000-0005-0000-0000-0000F9620000}"/>
    <cellStyle name="Sub totals 2 4 2 41 3" xfId="28477" xr:uid="{00000000-0005-0000-0000-0000FA620000}"/>
    <cellStyle name="Sub totals 2 4 2 41 4" xfId="28478" xr:uid="{00000000-0005-0000-0000-0000FB620000}"/>
    <cellStyle name="Sub totals 2 4 2 42" xfId="3742" xr:uid="{00000000-0005-0000-0000-0000FC620000}"/>
    <cellStyle name="Sub totals 2 4 2 42 2" xfId="28479" xr:uid="{00000000-0005-0000-0000-0000FD620000}"/>
    <cellStyle name="Sub totals 2 4 2 42 2 2" xfId="28480" xr:uid="{00000000-0005-0000-0000-0000FE620000}"/>
    <cellStyle name="Sub totals 2 4 2 42 2 3" xfId="28481" xr:uid="{00000000-0005-0000-0000-0000FF620000}"/>
    <cellStyle name="Sub totals 2 4 2 42 2 4" xfId="28482" xr:uid="{00000000-0005-0000-0000-000000630000}"/>
    <cellStyle name="Sub totals 2 4 2 42 3" xfId="28483" xr:uid="{00000000-0005-0000-0000-000001630000}"/>
    <cellStyle name="Sub totals 2 4 2 42 4" xfId="28484" xr:uid="{00000000-0005-0000-0000-000002630000}"/>
    <cellStyle name="Sub totals 2 4 2 43" xfId="3743" xr:uid="{00000000-0005-0000-0000-000003630000}"/>
    <cellStyle name="Sub totals 2 4 2 43 2" xfId="28485" xr:uid="{00000000-0005-0000-0000-000004630000}"/>
    <cellStyle name="Sub totals 2 4 2 43 2 2" xfId="28486" xr:uid="{00000000-0005-0000-0000-000005630000}"/>
    <cellStyle name="Sub totals 2 4 2 43 2 3" xfId="28487" xr:uid="{00000000-0005-0000-0000-000006630000}"/>
    <cellStyle name="Sub totals 2 4 2 43 2 4" xfId="28488" xr:uid="{00000000-0005-0000-0000-000007630000}"/>
    <cellStyle name="Sub totals 2 4 2 43 3" xfId="28489" xr:uid="{00000000-0005-0000-0000-000008630000}"/>
    <cellStyle name="Sub totals 2 4 2 43 4" xfId="28490" xr:uid="{00000000-0005-0000-0000-000009630000}"/>
    <cellStyle name="Sub totals 2 4 2 44" xfId="3744" xr:uid="{00000000-0005-0000-0000-00000A630000}"/>
    <cellStyle name="Sub totals 2 4 2 44 2" xfId="28491" xr:uid="{00000000-0005-0000-0000-00000B630000}"/>
    <cellStyle name="Sub totals 2 4 2 44 2 2" xfId="28492" xr:uid="{00000000-0005-0000-0000-00000C630000}"/>
    <cellStyle name="Sub totals 2 4 2 44 2 3" xfId="28493" xr:uid="{00000000-0005-0000-0000-00000D630000}"/>
    <cellStyle name="Sub totals 2 4 2 44 2 4" xfId="28494" xr:uid="{00000000-0005-0000-0000-00000E630000}"/>
    <cellStyle name="Sub totals 2 4 2 44 3" xfId="28495" xr:uid="{00000000-0005-0000-0000-00000F630000}"/>
    <cellStyle name="Sub totals 2 4 2 44 4" xfId="28496" xr:uid="{00000000-0005-0000-0000-000010630000}"/>
    <cellStyle name="Sub totals 2 4 2 45" xfId="28497" xr:uid="{00000000-0005-0000-0000-000011630000}"/>
    <cellStyle name="Sub totals 2 4 2 45 2" xfId="28498" xr:uid="{00000000-0005-0000-0000-000012630000}"/>
    <cellStyle name="Sub totals 2 4 2 45 3" xfId="28499" xr:uid="{00000000-0005-0000-0000-000013630000}"/>
    <cellStyle name="Sub totals 2 4 2 45 4" xfId="28500" xr:uid="{00000000-0005-0000-0000-000014630000}"/>
    <cellStyle name="Sub totals 2 4 2 46" xfId="28501" xr:uid="{00000000-0005-0000-0000-000015630000}"/>
    <cellStyle name="Sub totals 2 4 2 46 2" xfId="28502" xr:uid="{00000000-0005-0000-0000-000016630000}"/>
    <cellStyle name="Sub totals 2 4 2 46 3" xfId="28503" xr:uid="{00000000-0005-0000-0000-000017630000}"/>
    <cellStyle name="Sub totals 2 4 2 46 4" xfId="28504" xr:uid="{00000000-0005-0000-0000-000018630000}"/>
    <cellStyle name="Sub totals 2 4 2 47" xfId="28505" xr:uid="{00000000-0005-0000-0000-000019630000}"/>
    <cellStyle name="Sub totals 2 4 2 5" xfId="3745" xr:uid="{00000000-0005-0000-0000-00001A630000}"/>
    <cellStyle name="Sub totals 2 4 2 5 2" xfId="28506" xr:uid="{00000000-0005-0000-0000-00001B630000}"/>
    <cellStyle name="Sub totals 2 4 2 5 2 2" xfId="28507" xr:uid="{00000000-0005-0000-0000-00001C630000}"/>
    <cellStyle name="Sub totals 2 4 2 5 2 3" xfId="28508" xr:uid="{00000000-0005-0000-0000-00001D630000}"/>
    <cellStyle name="Sub totals 2 4 2 5 2 4" xfId="28509" xr:uid="{00000000-0005-0000-0000-00001E630000}"/>
    <cellStyle name="Sub totals 2 4 2 5 3" xfId="28510" xr:uid="{00000000-0005-0000-0000-00001F630000}"/>
    <cellStyle name="Sub totals 2 4 2 5 4" xfId="28511" xr:uid="{00000000-0005-0000-0000-000020630000}"/>
    <cellStyle name="Sub totals 2 4 2 6" xfId="3746" xr:uid="{00000000-0005-0000-0000-000021630000}"/>
    <cellStyle name="Sub totals 2 4 2 6 2" xfId="28512" xr:uid="{00000000-0005-0000-0000-000022630000}"/>
    <cellStyle name="Sub totals 2 4 2 6 2 2" xfId="28513" xr:uid="{00000000-0005-0000-0000-000023630000}"/>
    <cellStyle name="Sub totals 2 4 2 6 2 3" xfId="28514" xr:uid="{00000000-0005-0000-0000-000024630000}"/>
    <cellStyle name="Sub totals 2 4 2 6 2 4" xfId="28515" xr:uid="{00000000-0005-0000-0000-000025630000}"/>
    <cellStyle name="Sub totals 2 4 2 6 3" xfId="28516" xr:uid="{00000000-0005-0000-0000-000026630000}"/>
    <cellStyle name="Sub totals 2 4 2 6 4" xfId="28517" xr:uid="{00000000-0005-0000-0000-000027630000}"/>
    <cellStyle name="Sub totals 2 4 2 7" xfId="3747" xr:uid="{00000000-0005-0000-0000-000028630000}"/>
    <cellStyle name="Sub totals 2 4 2 7 2" xfId="28518" xr:uid="{00000000-0005-0000-0000-000029630000}"/>
    <cellStyle name="Sub totals 2 4 2 7 2 2" xfId="28519" xr:uid="{00000000-0005-0000-0000-00002A630000}"/>
    <cellStyle name="Sub totals 2 4 2 7 2 3" xfId="28520" xr:uid="{00000000-0005-0000-0000-00002B630000}"/>
    <cellStyle name="Sub totals 2 4 2 7 2 4" xfId="28521" xr:uid="{00000000-0005-0000-0000-00002C630000}"/>
    <cellStyle name="Sub totals 2 4 2 7 3" xfId="28522" xr:uid="{00000000-0005-0000-0000-00002D630000}"/>
    <cellStyle name="Sub totals 2 4 2 7 4" xfId="28523" xr:uid="{00000000-0005-0000-0000-00002E630000}"/>
    <cellStyle name="Sub totals 2 4 2 8" xfId="3748" xr:uid="{00000000-0005-0000-0000-00002F630000}"/>
    <cellStyle name="Sub totals 2 4 2 8 2" xfId="28524" xr:uid="{00000000-0005-0000-0000-000030630000}"/>
    <cellStyle name="Sub totals 2 4 2 8 2 2" xfId="28525" xr:uid="{00000000-0005-0000-0000-000031630000}"/>
    <cellStyle name="Sub totals 2 4 2 8 2 3" xfId="28526" xr:uid="{00000000-0005-0000-0000-000032630000}"/>
    <cellStyle name="Sub totals 2 4 2 8 2 4" xfId="28527" xr:uid="{00000000-0005-0000-0000-000033630000}"/>
    <cellStyle name="Sub totals 2 4 2 8 3" xfId="28528" xr:uid="{00000000-0005-0000-0000-000034630000}"/>
    <cellStyle name="Sub totals 2 4 2 8 4" xfId="28529" xr:uid="{00000000-0005-0000-0000-000035630000}"/>
    <cellStyle name="Sub totals 2 4 2 9" xfId="3749" xr:uid="{00000000-0005-0000-0000-000036630000}"/>
    <cellStyle name="Sub totals 2 4 2 9 2" xfId="28530" xr:uid="{00000000-0005-0000-0000-000037630000}"/>
    <cellStyle name="Sub totals 2 4 2 9 2 2" xfId="28531" xr:uid="{00000000-0005-0000-0000-000038630000}"/>
    <cellStyle name="Sub totals 2 4 2 9 2 3" xfId="28532" xr:uid="{00000000-0005-0000-0000-000039630000}"/>
    <cellStyle name="Sub totals 2 4 2 9 2 4" xfId="28533" xr:uid="{00000000-0005-0000-0000-00003A630000}"/>
    <cellStyle name="Sub totals 2 4 2 9 3" xfId="28534" xr:uid="{00000000-0005-0000-0000-00003B630000}"/>
    <cellStyle name="Sub totals 2 4 2 9 4" xfId="28535" xr:uid="{00000000-0005-0000-0000-00003C630000}"/>
    <cellStyle name="Sub totals 2 4 20" xfId="3750" xr:uid="{00000000-0005-0000-0000-00003D630000}"/>
    <cellStyle name="Sub totals 2 4 20 2" xfId="28536" xr:uid="{00000000-0005-0000-0000-00003E630000}"/>
    <cellStyle name="Sub totals 2 4 20 2 2" xfId="28537" xr:uid="{00000000-0005-0000-0000-00003F630000}"/>
    <cellStyle name="Sub totals 2 4 20 2 3" xfId="28538" xr:uid="{00000000-0005-0000-0000-000040630000}"/>
    <cellStyle name="Sub totals 2 4 20 2 4" xfId="28539" xr:uid="{00000000-0005-0000-0000-000041630000}"/>
    <cellStyle name="Sub totals 2 4 20 3" xfId="28540" xr:uid="{00000000-0005-0000-0000-000042630000}"/>
    <cellStyle name="Sub totals 2 4 20 4" xfId="28541" xr:uid="{00000000-0005-0000-0000-000043630000}"/>
    <cellStyle name="Sub totals 2 4 21" xfId="3751" xr:uid="{00000000-0005-0000-0000-000044630000}"/>
    <cellStyle name="Sub totals 2 4 21 2" xfId="28542" xr:uid="{00000000-0005-0000-0000-000045630000}"/>
    <cellStyle name="Sub totals 2 4 21 2 2" xfId="28543" xr:uid="{00000000-0005-0000-0000-000046630000}"/>
    <cellStyle name="Sub totals 2 4 21 2 3" xfId="28544" xr:uid="{00000000-0005-0000-0000-000047630000}"/>
    <cellStyle name="Sub totals 2 4 21 2 4" xfId="28545" xr:uid="{00000000-0005-0000-0000-000048630000}"/>
    <cellStyle name="Sub totals 2 4 21 3" xfId="28546" xr:uid="{00000000-0005-0000-0000-000049630000}"/>
    <cellStyle name="Sub totals 2 4 21 4" xfId="28547" xr:uid="{00000000-0005-0000-0000-00004A630000}"/>
    <cellStyle name="Sub totals 2 4 22" xfId="3752" xr:uid="{00000000-0005-0000-0000-00004B630000}"/>
    <cellStyle name="Sub totals 2 4 22 2" xfId="28548" xr:uid="{00000000-0005-0000-0000-00004C630000}"/>
    <cellStyle name="Sub totals 2 4 22 2 2" xfId="28549" xr:uid="{00000000-0005-0000-0000-00004D630000}"/>
    <cellStyle name="Sub totals 2 4 22 2 3" xfId="28550" xr:uid="{00000000-0005-0000-0000-00004E630000}"/>
    <cellStyle name="Sub totals 2 4 22 2 4" xfId="28551" xr:uid="{00000000-0005-0000-0000-00004F630000}"/>
    <cellStyle name="Sub totals 2 4 22 3" xfId="28552" xr:uid="{00000000-0005-0000-0000-000050630000}"/>
    <cellStyle name="Sub totals 2 4 22 4" xfId="28553" xr:uid="{00000000-0005-0000-0000-000051630000}"/>
    <cellStyle name="Sub totals 2 4 23" xfId="3753" xr:uid="{00000000-0005-0000-0000-000052630000}"/>
    <cellStyle name="Sub totals 2 4 23 2" xfId="28554" xr:uid="{00000000-0005-0000-0000-000053630000}"/>
    <cellStyle name="Sub totals 2 4 23 2 2" xfId="28555" xr:uid="{00000000-0005-0000-0000-000054630000}"/>
    <cellStyle name="Sub totals 2 4 23 2 3" xfId="28556" xr:uid="{00000000-0005-0000-0000-000055630000}"/>
    <cellStyle name="Sub totals 2 4 23 2 4" xfId="28557" xr:uid="{00000000-0005-0000-0000-000056630000}"/>
    <cellStyle name="Sub totals 2 4 23 3" xfId="28558" xr:uid="{00000000-0005-0000-0000-000057630000}"/>
    <cellStyle name="Sub totals 2 4 23 4" xfId="28559" xr:uid="{00000000-0005-0000-0000-000058630000}"/>
    <cellStyle name="Sub totals 2 4 24" xfId="3754" xr:uid="{00000000-0005-0000-0000-000059630000}"/>
    <cellStyle name="Sub totals 2 4 24 2" xfId="28560" xr:uid="{00000000-0005-0000-0000-00005A630000}"/>
    <cellStyle name="Sub totals 2 4 24 2 2" xfId="28561" xr:uid="{00000000-0005-0000-0000-00005B630000}"/>
    <cellStyle name="Sub totals 2 4 24 2 3" xfId="28562" xr:uid="{00000000-0005-0000-0000-00005C630000}"/>
    <cellStyle name="Sub totals 2 4 24 2 4" xfId="28563" xr:uid="{00000000-0005-0000-0000-00005D630000}"/>
    <cellStyle name="Sub totals 2 4 24 3" xfId="28564" xr:uid="{00000000-0005-0000-0000-00005E630000}"/>
    <cellStyle name="Sub totals 2 4 24 4" xfId="28565" xr:uid="{00000000-0005-0000-0000-00005F630000}"/>
    <cellStyle name="Sub totals 2 4 25" xfId="3755" xr:uid="{00000000-0005-0000-0000-000060630000}"/>
    <cellStyle name="Sub totals 2 4 25 2" xfId="28566" xr:uid="{00000000-0005-0000-0000-000061630000}"/>
    <cellStyle name="Sub totals 2 4 25 2 2" xfId="28567" xr:uid="{00000000-0005-0000-0000-000062630000}"/>
    <cellStyle name="Sub totals 2 4 25 2 3" xfId="28568" xr:uid="{00000000-0005-0000-0000-000063630000}"/>
    <cellStyle name="Sub totals 2 4 25 2 4" xfId="28569" xr:uid="{00000000-0005-0000-0000-000064630000}"/>
    <cellStyle name="Sub totals 2 4 25 3" xfId="28570" xr:uid="{00000000-0005-0000-0000-000065630000}"/>
    <cellStyle name="Sub totals 2 4 25 4" xfId="28571" xr:uid="{00000000-0005-0000-0000-000066630000}"/>
    <cellStyle name="Sub totals 2 4 26" xfId="3756" xr:uid="{00000000-0005-0000-0000-000067630000}"/>
    <cellStyle name="Sub totals 2 4 26 2" xfId="28572" xr:uid="{00000000-0005-0000-0000-000068630000}"/>
    <cellStyle name="Sub totals 2 4 26 2 2" xfId="28573" xr:uid="{00000000-0005-0000-0000-000069630000}"/>
    <cellStyle name="Sub totals 2 4 26 2 3" xfId="28574" xr:uid="{00000000-0005-0000-0000-00006A630000}"/>
    <cellStyle name="Sub totals 2 4 26 2 4" xfId="28575" xr:uid="{00000000-0005-0000-0000-00006B630000}"/>
    <cellStyle name="Sub totals 2 4 26 3" xfId="28576" xr:uid="{00000000-0005-0000-0000-00006C630000}"/>
    <cellStyle name="Sub totals 2 4 26 4" xfId="28577" xr:uid="{00000000-0005-0000-0000-00006D630000}"/>
    <cellStyle name="Sub totals 2 4 27" xfId="3757" xr:uid="{00000000-0005-0000-0000-00006E630000}"/>
    <cellStyle name="Sub totals 2 4 27 2" xfId="28578" xr:uid="{00000000-0005-0000-0000-00006F630000}"/>
    <cellStyle name="Sub totals 2 4 27 2 2" xfId="28579" xr:uid="{00000000-0005-0000-0000-000070630000}"/>
    <cellStyle name="Sub totals 2 4 27 2 3" xfId="28580" xr:uid="{00000000-0005-0000-0000-000071630000}"/>
    <cellStyle name="Sub totals 2 4 27 2 4" xfId="28581" xr:uid="{00000000-0005-0000-0000-000072630000}"/>
    <cellStyle name="Sub totals 2 4 27 3" xfId="28582" xr:uid="{00000000-0005-0000-0000-000073630000}"/>
    <cellStyle name="Sub totals 2 4 27 4" xfId="28583" xr:uid="{00000000-0005-0000-0000-000074630000}"/>
    <cellStyle name="Sub totals 2 4 28" xfId="3758" xr:uid="{00000000-0005-0000-0000-000075630000}"/>
    <cellStyle name="Sub totals 2 4 28 2" xfId="28584" xr:uid="{00000000-0005-0000-0000-000076630000}"/>
    <cellStyle name="Sub totals 2 4 28 2 2" xfId="28585" xr:uid="{00000000-0005-0000-0000-000077630000}"/>
    <cellStyle name="Sub totals 2 4 28 2 3" xfId="28586" xr:uid="{00000000-0005-0000-0000-000078630000}"/>
    <cellStyle name="Sub totals 2 4 28 2 4" xfId="28587" xr:uid="{00000000-0005-0000-0000-000079630000}"/>
    <cellStyle name="Sub totals 2 4 28 3" xfId="28588" xr:uid="{00000000-0005-0000-0000-00007A630000}"/>
    <cellStyle name="Sub totals 2 4 28 4" xfId="28589" xr:uid="{00000000-0005-0000-0000-00007B630000}"/>
    <cellStyle name="Sub totals 2 4 29" xfId="3759" xr:uid="{00000000-0005-0000-0000-00007C630000}"/>
    <cellStyle name="Sub totals 2 4 29 2" xfId="28590" xr:uid="{00000000-0005-0000-0000-00007D630000}"/>
    <cellStyle name="Sub totals 2 4 29 2 2" xfId="28591" xr:uid="{00000000-0005-0000-0000-00007E630000}"/>
    <cellStyle name="Sub totals 2 4 29 2 3" xfId="28592" xr:uid="{00000000-0005-0000-0000-00007F630000}"/>
    <cellStyle name="Sub totals 2 4 29 2 4" xfId="28593" xr:uid="{00000000-0005-0000-0000-000080630000}"/>
    <cellStyle name="Sub totals 2 4 29 3" xfId="28594" xr:uid="{00000000-0005-0000-0000-000081630000}"/>
    <cellStyle name="Sub totals 2 4 29 4" xfId="28595" xr:uid="{00000000-0005-0000-0000-000082630000}"/>
    <cellStyle name="Sub totals 2 4 3" xfId="3760" xr:uid="{00000000-0005-0000-0000-000083630000}"/>
    <cellStyle name="Sub totals 2 4 3 2" xfId="28596" xr:uid="{00000000-0005-0000-0000-000084630000}"/>
    <cellStyle name="Sub totals 2 4 3 2 2" xfId="28597" xr:uid="{00000000-0005-0000-0000-000085630000}"/>
    <cellStyle name="Sub totals 2 4 3 2 3" xfId="28598" xr:uid="{00000000-0005-0000-0000-000086630000}"/>
    <cellStyle name="Sub totals 2 4 3 2 4" xfId="28599" xr:uid="{00000000-0005-0000-0000-000087630000}"/>
    <cellStyle name="Sub totals 2 4 3 3" xfId="28600" xr:uid="{00000000-0005-0000-0000-000088630000}"/>
    <cellStyle name="Sub totals 2 4 3 4" xfId="28601" xr:uid="{00000000-0005-0000-0000-000089630000}"/>
    <cellStyle name="Sub totals 2 4 30" xfId="3761" xr:uid="{00000000-0005-0000-0000-00008A630000}"/>
    <cellStyle name="Sub totals 2 4 30 2" xfId="28602" xr:uid="{00000000-0005-0000-0000-00008B630000}"/>
    <cellStyle name="Sub totals 2 4 30 2 2" xfId="28603" xr:uid="{00000000-0005-0000-0000-00008C630000}"/>
    <cellStyle name="Sub totals 2 4 30 2 3" xfId="28604" xr:uid="{00000000-0005-0000-0000-00008D630000}"/>
    <cellStyle name="Sub totals 2 4 30 2 4" xfId="28605" xr:uid="{00000000-0005-0000-0000-00008E630000}"/>
    <cellStyle name="Sub totals 2 4 30 3" xfId="28606" xr:uid="{00000000-0005-0000-0000-00008F630000}"/>
    <cellStyle name="Sub totals 2 4 30 4" xfId="28607" xr:uid="{00000000-0005-0000-0000-000090630000}"/>
    <cellStyle name="Sub totals 2 4 31" xfId="3762" xr:uid="{00000000-0005-0000-0000-000091630000}"/>
    <cellStyle name="Sub totals 2 4 31 2" xfId="28608" xr:uid="{00000000-0005-0000-0000-000092630000}"/>
    <cellStyle name="Sub totals 2 4 31 2 2" xfId="28609" xr:uid="{00000000-0005-0000-0000-000093630000}"/>
    <cellStyle name="Sub totals 2 4 31 2 3" xfId="28610" xr:uid="{00000000-0005-0000-0000-000094630000}"/>
    <cellStyle name="Sub totals 2 4 31 2 4" xfId="28611" xr:uid="{00000000-0005-0000-0000-000095630000}"/>
    <cellStyle name="Sub totals 2 4 31 3" xfId="28612" xr:uid="{00000000-0005-0000-0000-000096630000}"/>
    <cellStyle name="Sub totals 2 4 31 4" xfId="28613" xr:uid="{00000000-0005-0000-0000-000097630000}"/>
    <cellStyle name="Sub totals 2 4 32" xfId="3763" xr:uid="{00000000-0005-0000-0000-000098630000}"/>
    <cellStyle name="Sub totals 2 4 32 2" xfId="28614" xr:uid="{00000000-0005-0000-0000-000099630000}"/>
    <cellStyle name="Sub totals 2 4 32 2 2" xfId="28615" xr:uid="{00000000-0005-0000-0000-00009A630000}"/>
    <cellStyle name="Sub totals 2 4 32 2 3" xfId="28616" xr:uid="{00000000-0005-0000-0000-00009B630000}"/>
    <cellStyle name="Sub totals 2 4 32 2 4" xfId="28617" xr:uid="{00000000-0005-0000-0000-00009C630000}"/>
    <cellStyle name="Sub totals 2 4 32 3" xfId="28618" xr:uid="{00000000-0005-0000-0000-00009D630000}"/>
    <cellStyle name="Sub totals 2 4 32 4" xfId="28619" xr:uid="{00000000-0005-0000-0000-00009E630000}"/>
    <cellStyle name="Sub totals 2 4 33" xfId="3764" xr:uid="{00000000-0005-0000-0000-00009F630000}"/>
    <cellStyle name="Sub totals 2 4 33 2" xfId="28620" xr:uid="{00000000-0005-0000-0000-0000A0630000}"/>
    <cellStyle name="Sub totals 2 4 33 2 2" xfId="28621" xr:uid="{00000000-0005-0000-0000-0000A1630000}"/>
    <cellStyle name="Sub totals 2 4 33 2 3" xfId="28622" xr:uid="{00000000-0005-0000-0000-0000A2630000}"/>
    <cellStyle name="Sub totals 2 4 33 2 4" xfId="28623" xr:uid="{00000000-0005-0000-0000-0000A3630000}"/>
    <cellStyle name="Sub totals 2 4 33 3" xfId="28624" xr:uid="{00000000-0005-0000-0000-0000A4630000}"/>
    <cellStyle name="Sub totals 2 4 33 4" xfId="28625" xr:uid="{00000000-0005-0000-0000-0000A5630000}"/>
    <cellStyle name="Sub totals 2 4 34" xfId="3765" xr:uid="{00000000-0005-0000-0000-0000A6630000}"/>
    <cellStyle name="Sub totals 2 4 34 2" xfId="28626" xr:uid="{00000000-0005-0000-0000-0000A7630000}"/>
    <cellStyle name="Sub totals 2 4 34 2 2" xfId="28627" xr:uid="{00000000-0005-0000-0000-0000A8630000}"/>
    <cellStyle name="Sub totals 2 4 34 2 3" xfId="28628" xr:uid="{00000000-0005-0000-0000-0000A9630000}"/>
    <cellStyle name="Sub totals 2 4 34 2 4" xfId="28629" xr:uid="{00000000-0005-0000-0000-0000AA630000}"/>
    <cellStyle name="Sub totals 2 4 34 3" xfId="28630" xr:uid="{00000000-0005-0000-0000-0000AB630000}"/>
    <cellStyle name="Sub totals 2 4 34 4" xfId="28631" xr:uid="{00000000-0005-0000-0000-0000AC630000}"/>
    <cellStyle name="Sub totals 2 4 35" xfId="3766" xr:uid="{00000000-0005-0000-0000-0000AD630000}"/>
    <cellStyle name="Sub totals 2 4 35 2" xfId="28632" xr:uid="{00000000-0005-0000-0000-0000AE630000}"/>
    <cellStyle name="Sub totals 2 4 35 2 2" xfId="28633" xr:uid="{00000000-0005-0000-0000-0000AF630000}"/>
    <cellStyle name="Sub totals 2 4 35 2 3" xfId="28634" xr:uid="{00000000-0005-0000-0000-0000B0630000}"/>
    <cellStyle name="Sub totals 2 4 35 2 4" xfId="28635" xr:uid="{00000000-0005-0000-0000-0000B1630000}"/>
    <cellStyle name="Sub totals 2 4 35 3" xfId="28636" xr:uid="{00000000-0005-0000-0000-0000B2630000}"/>
    <cellStyle name="Sub totals 2 4 35 4" xfId="28637" xr:uid="{00000000-0005-0000-0000-0000B3630000}"/>
    <cellStyle name="Sub totals 2 4 36" xfId="3767" xr:uid="{00000000-0005-0000-0000-0000B4630000}"/>
    <cellStyle name="Sub totals 2 4 36 2" xfId="28638" xr:uid="{00000000-0005-0000-0000-0000B5630000}"/>
    <cellStyle name="Sub totals 2 4 36 2 2" xfId="28639" xr:uid="{00000000-0005-0000-0000-0000B6630000}"/>
    <cellStyle name="Sub totals 2 4 36 2 3" xfId="28640" xr:uid="{00000000-0005-0000-0000-0000B7630000}"/>
    <cellStyle name="Sub totals 2 4 36 2 4" xfId="28641" xr:uid="{00000000-0005-0000-0000-0000B8630000}"/>
    <cellStyle name="Sub totals 2 4 36 3" xfId="28642" xr:uid="{00000000-0005-0000-0000-0000B9630000}"/>
    <cellStyle name="Sub totals 2 4 36 4" xfId="28643" xr:uid="{00000000-0005-0000-0000-0000BA630000}"/>
    <cellStyle name="Sub totals 2 4 37" xfId="3768" xr:uid="{00000000-0005-0000-0000-0000BB630000}"/>
    <cellStyle name="Sub totals 2 4 37 2" xfId="28644" xr:uid="{00000000-0005-0000-0000-0000BC630000}"/>
    <cellStyle name="Sub totals 2 4 37 2 2" xfId="28645" xr:uid="{00000000-0005-0000-0000-0000BD630000}"/>
    <cellStyle name="Sub totals 2 4 37 2 3" xfId="28646" xr:uid="{00000000-0005-0000-0000-0000BE630000}"/>
    <cellStyle name="Sub totals 2 4 37 2 4" xfId="28647" xr:uid="{00000000-0005-0000-0000-0000BF630000}"/>
    <cellStyle name="Sub totals 2 4 37 3" xfId="28648" xr:uid="{00000000-0005-0000-0000-0000C0630000}"/>
    <cellStyle name="Sub totals 2 4 37 4" xfId="28649" xr:uid="{00000000-0005-0000-0000-0000C1630000}"/>
    <cellStyle name="Sub totals 2 4 38" xfId="3769" xr:uid="{00000000-0005-0000-0000-0000C2630000}"/>
    <cellStyle name="Sub totals 2 4 38 2" xfId="28650" xr:uid="{00000000-0005-0000-0000-0000C3630000}"/>
    <cellStyle name="Sub totals 2 4 38 2 2" xfId="28651" xr:uid="{00000000-0005-0000-0000-0000C4630000}"/>
    <cellStyle name="Sub totals 2 4 38 2 3" xfId="28652" xr:uid="{00000000-0005-0000-0000-0000C5630000}"/>
    <cellStyle name="Sub totals 2 4 38 2 4" xfId="28653" xr:uid="{00000000-0005-0000-0000-0000C6630000}"/>
    <cellStyle name="Sub totals 2 4 38 3" xfId="28654" xr:uid="{00000000-0005-0000-0000-0000C7630000}"/>
    <cellStyle name="Sub totals 2 4 38 4" xfId="28655" xr:uid="{00000000-0005-0000-0000-0000C8630000}"/>
    <cellStyle name="Sub totals 2 4 39" xfId="3770" xr:uid="{00000000-0005-0000-0000-0000C9630000}"/>
    <cellStyle name="Sub totals 2 4 39 2" xfId="28656" xr:uid="{00000000-0005-0000-0000-0000CA630000}"/>
    <cellStyle name="Sub totals 2 4 39 2 2" xfId="28657" xr:uid="{00000000-0005-0000-0000-0000CB630000}"/>
    <cellStyle name="Sub totals 2 4 39 2 3" xfId="28658" xr:uid="{00000000-0005-0000-0000-0000CC630000}"/>
    <cellStyle name="Sub totals 2 4 39 2 4" xfId="28659" xr:uid="{00000000-0005-0000-0000-0000CD630000}"/>
    <cellStyle name="Sub totals 2 4 39 3" xfId="28660" xr:uid="{00000000-0005-0000-0000-0000CE630000}"/>
    <cellStyle name="Sub totals 2 4 39 4" xfId="28661" xr:uid="{00000000-0005-0000-0000-0000CF630000}"/>
    <cellStyle name="Sub totals 2 4 4" xfId="3771" xr:uid="{00000000-0005-0000-0000-0000D0630000}"/>
    <cellStyle name="Sub totals 2 4 4 2" xfId="28662" xr:uid="{00000000-0005-0000-0000-0000D1630000}"/>
    <cellStyle name="Sub totals 2 4 4 2 2" xfId="28663" xr:uid="{00000000-0005-0000-0000-0000D2630000}"/>
    <cellStyle name="Sub totals 2 4 4 2 3" xfId="28664" xr:uid="{00000000-0005-0000-0000-0000D3630000}"/>
    <cellStyle name="Sub totals 2 4 4 2 4" xfId="28665" xr:uid="{00000000-0005-0000-0000-0000D4630000}"/>
    <cellStyle name="Sub totals 2 4 4 3" xfId="28666" xr:uid="{00000000-0005-0000-0000-0000D5630000}"/>
    <cellStyle name="Sub totals 2 4 4 4" xfId="28667" xr:uid="{00000000-0005-0000-0000-0000D6630000}"/>
    <cellStyle name="Sub totals 2 4 40" xfId="3772" xr:uid="{00000000-0005-0000-0000-0000D7630000}"/>
    <cellStyle name="Sub totals 2 4 40 2" xfId="28668" xr:uid="{00000000-0005-0000-0000-0000D8630000}"/>
    <cellStyle name="Sub totals 2 4 40 2 2" xfId="28669" xr:uid="{00000000-0005-0000-0000-0000D9630000}"/>
    <cellStyle name="Sub totals 2 4 40 2 3" xfId="28670" xr:uid="{00000000-0005-0000-0000-0000DA630000}"/>
    <cellStyle name="Sub totals 2 4 40 2 4" xfId="28671" xr:uid="{00000000-0005-0000-0000-0000DB630000}"/>
    <cellStyle name="Sub totals 2 4 40 3" xfId="28672" xr:uid="{00000000-0005-0000-0000-0000DC630000}"/>
    <cellStyle name="Sub totals 2 4 40 4" xfId="28673" xr:uid="{00000000-0005-0000-0000-0000DD630000}"/>
    <cellStyle name="Sub totals 2 4 41" xfId="3773" xr:uid="{00000000-0005-0000-0000-0000DE630000}"/>
    <cellStyle name="Sub totals 2 4 41 2" xfId="28674" xr:uid="{00000000-0005-0000-0000-0000DF630000}"/>
    <cellStyle name="Sub totals 2 4 41 2 2" xfId="28675" xr:uid="{00000000-0005-0000-0000-0000E0630000}"/>
    <cellStyle name="Sub totals 2 4 41 2 3" xfId="28676" xr:uid="{00000000-0005-0000-0000-0000E1630000}"/>
    <cellStyle name="Sub totals 2 4 41 2 4" xfId="28677" xr:uid="{00000000-0005-0000-0000-0000E2630000}"/>
    <cellStyle name="Sub totals 2 4 41 3" xfId="28678" xr:uid="{00000000-0005-0000-0000-0000E3630000}"/>
    <cellStyle name="Sub totals 2 4 41 4" xfId="28679" xr:uid="{00000000-0005-0000-0000-0000E4630000}"/>
    <cellStyle name="Sub totals 2 4 42" xfId="3774" xr:uid="{00000000-0005-0000-0000-0000E5630000}"/>
    <cellStyle name="Sub totals 2 4 42 2" xfId="28680" xr:uid="{00000000-0005-0000-0000-0000E6630000}"/>
    <cellStyle name="Sub totals 2 4 42 2 2" xfId="28681" xr:uid="{00000000-0005-0000-0000-0000E7630000}"/>
    <cellStyle name="Sub totals 2 4 42 2 3" xfId="28682" xr:uid="{00000000-0005-0000-0000-0000E8630000}"/>
    <cellStyle name="Sub totals 2 4 42 2 4" xfId="28683" xr:uid="{00000000-0005-0000-0000-0000E9630000}"/>
    <cellStyle name="Sub totals 2 4 42 3" xfId="28684" xr:uid="{00000000-0005-0000-0000-0000EA630000}"/>
    <cellStyle name="Sub totals 2 4 42 4" xfId="28685" xr:uid="{00000000-0005-0000-0000-0000EB630000}"/>
    <cellStyle name="Sub totals 2 4 43" xfId="3775" xr:uid="{00000000-0005-0000-0000-0000EC630000}"/>
    <cellStyle name="Sub totals 2 4 43 2" xfId="28686" xr:uid="{00000000-0005-0000-0000-0000ED630000}"/>
    <cellStyle name="Sub totals 2 4 43 2 2" xfId="28687" xr:uid="{00000000-0005-0000-0000-0000EE630000}"/>
    <cellStyle name="Sub totals 2 4 43 2 3" xfId="28688" xr:uid="{00000000-0005-0000-0000-0000EF630000}"/>
    <cellStyle name="Sub totals 2 4 43 2 4" xfId="28689" xr:uid="{00000000-0005-0000-0000-0000F0630000}"/>
    <cellStyle name="Sub totals 2 4 43 3" xfId="28690" xr:uid="{00000000-0005-0000-0000-0000F1630000}"/>
    <cellStyle name="Sub totals 2 4 43 4" xfId="28691" xr:uid="{00000000-0005-0000-0000-0000F2630000}"/>
    <cellStyle name="Sub totals 2 4 44" xfId="3776" xr:uid="{00000000-0005-0000-0000-0000F3630000}"/>
    <cellStyle name="Sub totals 2 4 44 2" xfId="28692" xr:uid="{00000000-0005-0000-0000-0000F4630000}"/>
    <cellStyle name="Sub totals 2 4 44 2 2" xfId="28693" xr:uid="{00000000-0005-0000-0000-0000F5630000}"/>
    <cellStyle name="Sub totals 2 4 44 2 3" xfId="28694" xr:uid="{00000000-0005-0000-0000-0000F6630000}"/>
    <cellStyle name="Sub totals 2 4 44 2 4" xfId="28695" xr:uid="{00000000-0005-0000-0000-0000F7630000}"/>
    <cellStyle name="Sub totals 2 4 44 3" xfId="28696" xr:uid="{00000000-0005-0000-0000-0000F8630000}"/>
    <cellStyle name="Sub totals 2 4 44 4" xfId="28697" xr:uid="{00000000-0005-0000-0000-0000F9630000}"/>
    <cellStyle name="Sub totals 2 4 45" xfId="3777" xr:uid="{00000000-0005-0000-0000-0000FA630000}"/>
    <cellStyle name="Sub totals 2 4 45 2" xfId="28698" xr:uid="{00000000-0005-0000-0000-0000FB630000}"/>
    <cellStyle name="Sub totals 2 4 45 2 2" xfId="28699" xr:uid="{00000000-0005-0000-0000-0000FC630000}"/>
    <cellStyle name="Sub totals 2 4 45 2 3" xfId="28700" xr:uid="{00000000-0005-0000-0000-0000FD630000}"/>
    <cellStyle name="Sub totals 2 4 45 2 4" xfId="28701" xr:uid="{00000000-0005-0000-0000-0000FE630000}"/>
    <cellStyle name="Sub totals 2 4 45 3" xfId="28702" xr:uid="{00000000-0005-0000-0000-0000FF630000}"/>
    <cellStyle name="Sub totals 2 4 45 4" xfId="28703" xr:uid="{00000000-0005-0000-0000-000000640000}"/>
    <cellStyle name="Sub totals 2 4 46" xfId="28704" xr:uid="{00000000-0005-0000-0000-000001640000}"/>
    <cellStyle name="Sub totals 2 4 46 2" xfId="28705" xr:uid="{00000000-0005-0000-0000-000002640000}"/>
    <cellStyle name="Sub totals 2 4 46 3" xfId="28706" xr:uid="{00000000-0005-0000-0000-000003640000}"/>
    <cellStyle name="Sub totals 2 4 46 4" xfId="28707" xr:uid="{00000000-0005-0000-0000-000004640000}"/>
    <cellStyle name="Sub totals 2 4 47" xfId="28708" xr:uid="{00000000-0005-0000-0000-000005640000}"/>
    <cellStyle name="Sub totals 2 4 47 2" xfId="28709" xr:uid="{00000000-0005-0000-0000-000006640000}"/>
    <cellStyle name="Sub totals 2 4 47 3" xfId="28710" xr:uid="{00000000-0005-0000-0000-000007640000}"/>
    <cellStyle name="Sub totals 2 4 47 4" xfId="28711" xr:uid="{00000000-0005-0000-0000-000008640000}"/>
    <cellStyle name="Sub totals 2 4 5" xfId="3778" xr:uid="{00000000-0005-0000-0000-000009640000}"/>
    <cellStyle name="Sub totals 2 4 5 2" xfId="28712" xr:uid="{00000000-0005-0000-0000-00000A640000}"/>
    <cellStyle name="Sub totals 2 4 5 2 2" xfId="28713" xr:uid="{00000000-0005-0000-0000-00000B640000}"/>
    <cellStyle name="Sub totals 2 4 5 2 3" xfId="28714" xr:uid="{00000000-0005-0000-0000-00000C640000}"/>
    <cellStyle name="Sub totals 2 4 5 2 4" xfId="28715" xr:uid="{00000000-0005-0000-0000-00000D640000}"/>
    <cellStyle name="Sub totals 2 4 5 3" xfId="28716" xr:uid="{00000000-0005-0000-0000-00000E640000}"/>
    <cellStyle name="Sub totals 2 4 5 4" xfId="28717" xr:uid="{00000000-0005-0000-0000-00000F640000}"/>
    <cellStyle name="Sub totals 2 4 6" xfId="3779" xr:uid="{00000000-0005-0000-0000-000010640000}"/>
    <cellStyle name="Sub totals 2 4 6 2" xfId="28718" xr:uid="{00000000-0005-0000-0000-000011640000}"/>
    <cellStyle name="Sub totals 2 4 6 2 2" xfId="28719" xr:uid="{00000000-0005-0000-0000-000012640000}"/>
    <cellStyle name="Sub totals 2 4 6 2 3" xfId="28720" xr:uid="{00000000-0005-0000-0000-000013640000}"/>
    <cellStyle name="Sub totals 2 4 6 2 4" xfId="28721" xr:uid="{00000000-0005-0000-0000-000014640000}"/>
    <cellStyle name="Sub totals 2 4 6 3" xfId="28722" xr:uid="{00000000-0005-0000-0000-000015640000}"/>
    <cellStyle name="Sub totals 2 4 6 4" xfId="28723" xr:uid="{00000000-0005-0000-0000-000016640000}"/>
    <cellStyle name="Sub totals 2 4 7" xfId="3780" xr:uid="{00000000-0005-0000-0000-000017640000}"/>
    <cellStyle name="Sub totals 2 4 7 2" xfId="28724" xr:uid="{00000000-0005-0000-0000-000018640000}"/>
    <cellStyle name="Sub totals 2 4 7 2 2" xfId="28725" xr:uid="{00000000-0005-0000-0000-000019640000}"/>
    <cellStyle name="Sub totals 2 4 7 2 3" xfId="28726" xr:uid="{00000000-0005-0000-0000-00001A640000}"/>
    <cellStyle name="Sub totals 2 4 7 2 4" xfId="28727" xr:uid="{00000000-0005-0000-0000-00001B640000}"/>
    <cellStyle name="Sub totals 2 4 7 3" xfId="28728" xr:uid="{00000000-0005-0000-0000-00001C640000}"/>
    <cellStyle name="Sub totals 2 4 7 4" xfId="28729" xr:uid="{00000000-0005-0000-0000-00001D640000}"/>
    <cellStyle name="Sub totals 2 4 8" xfId="3781" xr:uid="{00000000-0005-0000-0000-00001E640000}"/>
    <cellStyle name="Sub totals 2 4 8 2" xfId="28730" xr:uid="{00000000-0005-0000-0000-00001F640000}"/>
    <cellStyle name="Sub totals 2 4 8 2 2" xfId="28731" xr:uid="{00000000-0005-0000-0000-000020640000}"/>
    <cellStyle name="Sub totals 2 4 8 2 3" xfId="28732" xr:uid="{00000000-0005-0000-0000-000021640000}"/>
    <cellStyle name="Sub totals 2 4 8 2 4" xfId="28733" xr:uid="{00000000-0005-0000-0000-000022640000}"/>
    <cellStyle name="Sub totals 2 4 8 3" xfId="28734" xr:uid="{00000000-0005-0000-0000-000023640000}"/>
    <cellStyle name="Sub totals 2 4 8 4" xfId="28735" xr:uid="{00000000-0005-0000-0000-000024640000}"/>
    <cellStyle name="Sub totals 2 4 9" xfId="3782" xr:uid="{00000000-0005-0000-0000-000025640000}"/>
    <cellStyle name="Sub totals 2 4 9 2" xfId="28736" xr:uid="{00000000-0005-0000-0000-000026640000}"/>
    <cellStyle name="Sub totals 2 4 9 2 2" xfId="28737" xr:uid="{00000000-0005-0000-0000-000027640000}"/>
    <cellStyle name="Sub totals 2 4 9 2 3" xfId="28738" xr:uid="{00000000-0005-0000-0000-000028640000}"/>
    <cellStyle name="Sub totals 2 4 9 2 4" xfId="28739" xr:uid="{00000000-0005-0000-0000-000029640000}"/>
    <cellStyle name="Sub totals 2 4 9 3" xfId="28740" xr:uid="{00000000-0005-0000-0000-00002A640000}"/>
    <cellStyle name="Sub totals 2 4 9 4" xfId="28741" xr:uid="{00000000-0005-0000-0000-00002B640000}"/>
    <cellStyle name="Sub totals 2 5" xfId="3783" xr:uid="{00000000-0005-0000-0000-00002C640000}"/>
    <cellStyle name="Sub totals 2 5 10" xfId="3784" xr:uid="{00000000-0005-0000-0000-00002D640000}"/>
    <cellStyle name="Sub totals 2 5 10 2" xfId="28742" xr:uid="{00000000-0005-0000-0000-00002E640000}"/>
    <cellStyle name="Sub totals 2 5 10 2 2" xfId="28743" xr:uid="{00000000-0005-0000-0000-00002F640000}"/>
    <cellStyle name="Sub totals 2 5 10 2 3" xfId="28744" xr:uid="{00000000-0005-0000-0000-000030640000}"/>
    <cellStyle name="Sub totals 2 5 10 2 4" xfId="28745" xr:uid="{00000000-0005-0000-0000-000031640000}"/>
    <cellStyle name="Sub totals 2 5 10 3" xfId="28746" xr:uid="{00000000-0005-0000-0000-000032640000}"/>
    <cellStyle name="Sub totals 2 5 10 4" xfId="28747" xr:uid="{00000000-0005-0000-0000-000033640000}"/>
    <cellStyle name="Sub totals 2 5 11" xfId="3785" xr:uid="{00000000-0005-0000-0000-000034640000}"/>
    <cellStyle name="Sub totals 2 5 11 2" xfId="28748" xr:uid="{00000000-0005-0000-0000-000035640000}"/>
    <cellStyle name="Sub totals 2 5 11 2 2" xfId="28749" xr:uid="{00000000-0005-0000-0000-000036640000}"/>
    <cellStyle name="Sub totals 2 5 11 2 3" xfId="28750" xr:uid="{00000000-0005-0000-0000-000037640000}"/>
    <cellStyle name="Sub totals 2 5 11 2 4" xfId="28751" xr:uid="{00000000-0005-0000-0000-000038640000}"/>
    <cellStyle name="Sub totals 2 5 11 3" xfId="28752" xr:uid="{00000000-0005-0000-0000-000039640000}"/>
    <cellStyle name="Sub totals 2 5 11 4" xfId="28753" xr:uid="{00000000-0005-0000-0000-00003A640000}"/>
    <cellStyle name="Sub totals 2 5 12" xfId="3786" xr:uid="{00000000-0005-0000-0000-00003B640000}"/>
    <cellStyle name="Sub totals 2 5 12 2" xfId="28754" xr:uid="{00000000-0005-0000-0000-00003C640000}"/>
    <cellStyle name="Sub totals 2 5 12 2 2" xfId="28755" xr:uid="{00000000-0005-0000-0000-00003D640000}"/>
    <cellStyle name="Sub totals 2 5 12 2 3" xfId="28756" xr:uid="{00000000-0005-0000-0000-00003E640000}"/>
    <cellStyle name="Sub totals 2 5 12 2 4" xfId="28757" xr:uid="{00000000-0005-0000-0000-00003F640000}"/>
    <cellStyle name="Sub totals 2 5 12 3" xfId="28758" xr:uid="{00000000-0005-0000-0000-000040640000}"/>
    <cellStyle name="Sub totals 2 5 12 4" xfId="28759" xr:uid="{00000000-0005-0000-0000-000041640000}"/>
    <cellStyle name="Sub totals 2 5 13" xfId="3787" xr:uid="{00000000-0005-0000-0000-000042640000}"/>
    <cellStyle name="Sub totals 2 5 13 2" xfId="28760" xr:uid="{00000000-0005-0000-0000-000043640000}"/>
    <cellStyle name="Sub totals 2 5 13 2 2" xfId="28761" xr:uid="{00000000-0005-0000-0000-000044640000}"/>
    <cellStyle name="Sub totals 2 5 13 2 3" xfId="28762" xr:uid="{00000000-0005-0000-0000-000045640000}"/>
    <cellStyle name="Sub totals 2 5 13 2 4" xfId="28763" xr:uid="{00000000-0005-0000-0000-000046640000}"/>
    <cellStyle name="Sub totals 2 5 13 3" xfId="28764" xr:uid="{00000000-0005-0000-0000-000047640000}"/>
    <cellStyle name="Sub totals 2 5 13 4" xfId="28765" xr:uid="{00000000-0005-0000-0000-000048640000}"/>
    <cellStyle name="Sub totals 2 5 14" xfId="3788" xr:uid="{00000000-0005-0000-0000-000049640000}"/>
    <cellStyle name="Sub totals 2 5 14 2" xfId="28766" xr:uid="{00000000-0005-0000-0000-00004A640000}"/>
    <cellStyle name="Sub totals 2 5 14 2 2" xfId="28767" xr:uid="{00000000-0005-0000-0000-00004B640000}"/>
    <cellStyle name="Sub totals 2 5 14 2 3" xfId="28768" xr:uid="{00000000-0005-0000-0000-00004C640000}"/>
    <cellStyle name="Sub totals 2 5 14 2 4" xfId="28769" xr:uid="{00000000-0005-0000-0000-00004D640000}"/>
    <cellStyle name="Sub totals 2 5 14 3" xfId="28770" xr:uid="{00000000-0005-0000-0000-00004E640000}"/>
    <cellStyle name="Sub totals 2 5 14 4" xfId="28771" xr:uid="{00000000-0005-0000-0000-00004F640000}"/>
    <cellStyle name="Sub totals 2 5 15" xfId="3789" xr:uid="{00000000-0005-0000-0000-000050640000}"/>
    <cellStyle name="Sub totals 2 5 15 2" xfId="28772" xr:uid="{00000000-0005-0000-0000-000051640000}"/>
    <cellStyle name="Sub totals 2 5 15 2 2" xfId="28773" xr:uid="{00000000-0005-0000-0000-000052640000}"/>
    <cellStyle name="Sub totals 2 5 15 2 3" xfId="28774" xr:uid="{00000000-0005-0000-0000-000053640000}"/>
    <cellStyle name="Sub totals 2 5 15 2 4" xfId="28775" xr:uid="{00000000-0005-0000-0000-000054640000}"/>
    <cellStyle name="Sub totals 2 5 15 3" xfId="28776" xr:uid="{00000000-0005-0000-0000-000055640000}"/>
    <cellStyle name="Sub totals 2 5 15 4" xfId="28777" xr:uid="{00000000-0005-0000-0000-000056640000}"/>
    <cellStyle name="Sub totals 2 5 16" xfId="3790" xr:uid="{00000000-0005-0000-0000-000057640000}"/>
    <cellStyle name="Sub totals 2 5 16 2" xfId="28778" xr:uid="{00000000-0005-0000-0000-000058640000}"/>
    <cellStyle name="Sub totals 2 5 16 2 2" xfId="28779" xr:uid="{00000000-0005-0000-0000-000059640000}"/>
    <cellStyle name="Sub totals 2 5 16 2 3" xfId="28780" xr:uid="{00000000-0005-0000-0000-00005A640000}"/>
    <cellStyle name="Sub totals 2 5 16 2 4" xfId="28781" xr:uid="{00000000-0005-0000-0000-00005B640000}"/>
    <cellStyle name="Sub totals 2 5 16 3" xfId="28782" xr:uid="{00000000-0005-0000-0000-00005C640000}"/>
    <cellStyle name="Sub totals 2 5 16 4" xfId="28783" xr:uid="{00000000-0005-0000-0000-00005D640000}"/>
    <cellStyle name="Sub totals 2 5 17" xfId="3791" xr:uid="{00000000-0005-0000-0000-00005E640000}"/>
    <cellStyle name="Sub totals 2 5 17 2" xfId="28784" xr:uid="{00000000-0005-0000-0000-00005F640000}"/>
    <cellStyle name="Sub totals 2 5 17 2 2" xfId="28785" xr:uid="{00000000-0005-0000-0000-000060640000}"/>
    <cellStyle name="Sub totals 2 5 17 2 3" xfId="28786" xr:uid="{00000000-0005-0000-0000-000061640000}"/>
    <cellStyle name="Sub totals 2 5 17 2 4" xfId="28787" xr:uid="{00000000-0005-0000-0000-000062640000}"/>
    <cellStyle name="Sub totals 2 5 17 3" xfId="28788" xr:uid="{00000000-0005-0000-0000-000063640000}"/>
    <cellStyle name="Sub totals 2 5 17 4" xfId="28789" xr:uid="{00000000-0005-0000-0000-000064640000}"/>
    <cellStyle name="Sub totals 2 5 18" xfId="3792" xr:uid="{00000000-0005-0000-0000-000065640000}"/>
    <cellStyle name="Sub totals 2 5 18 2" xfId="28790" xr:uid="{00000000-0005-0000-0000-000066640000}"/>
    <cellStyle name="Sub totals 2 5 18 2 2" xfId="28791" xr:uid="{00000000-0005-0000-0000-000067640000}"/>
    <cellStyle name="Sub totals 2 5 18 2 3" xfId="28792" xr:uid="{00000000-0005-0000-0000-000068640000}"/>
    <cellStyle name="Sub totals 2 5 18 2 4" xfId="28793" xr:uid="{00000000-0005-0000-0000-000069640000}"/>
    <cellStyle name="Sub totals 2 5 18 3" xfId="28794" xr:uid="{00000000-0005-0000-0000-00006A640000}"/>
    <cellStyle name="Sub totals 2 5 18 4" xfId="28795" xr:uid="{00000000-0005-0000-0000-00006B640000}"/>
    <cellStyle name="Sub totals 2 5 19" xfId="3793" xr:uid="{00000000-0005-0000-0000-00006C640000}"/>
    <cellStyle name="Sub totals 2 5 19 2" xfId="28796" xr:uid="{00000000-0005-0000-0000-00006D640000}"/>
    <cellStyle name="Sub totals 2 5 19 2 2" xfId="28797" xr:uid="{00000000-0005-0000-0000-00006E640000}"/>
    <cellStyle name="Sub totals 2 5 19 2 3" xfId="28798" xr:uid="{00000000-0005-0000-0000-00006F640000}"/>
    <cellStyle name="Sub totals 2 5 19 2 4" xfId="28799" xr:uid="{00000000-0005-0000-0000-000070640000}"/>
    <cellStyle name="Sub totals 2 5 19 3" xfId="28800" xr:uid="{00000000-0005-0000-0000-000071640000}"/>
    <cellStyle name="Sub totals 2 5 19 4" xfId="28801" xr:uid="{00000000-0005-0000-0000-000072640000}"/>
    <cellStyle name="Sub totals 2 5 2" xfId="3794" xr:uid="{00000000-0005-0000-0000-000073640000}"/>
    <cellStyle name="Sub totals 2 5 2 2" xfId="28802" xr:uid="{00000000-0005-0000-0000-000074640000}"/>
    <cellStyle name="Sub totals 2 5 2 2 2" xfId="28803" xr:uid="{00000000-0005-0000-0000-000075640000}"/>
    <cellStyle name="Sub totals 2 5 2 2 3" xfId="28804" xr:uid="{00000000-0005-0000-0000-000076640000}"/>
    <cellStyle name="Sub totals 2 5 2 2 4" xfId="28805" xr:uid="{00000000-0005-0000-0000-000077640000}"/>
    <cellStyle name="Sub totals 2 5 2 3" xfId="28806" xr:uid="{00000000-0005-0000-0000-000078640000}"/>
    <cellStyle name="Sub totals 2 5 2 4" xfId="28807" xr:uid="{00000000-0005-0000-0000-000079640000}"/>
    <cellStyle name="Sub totals 2 5 20" xfId="3795" xr:uid="{00000000-0005-0000-0000-00007A640000}"/>
    <cellStyle name="Sub totals 2 5 20 2" xfId="28808" xr:uid="{00000000-0005-0000-0000-00007B640000}"/>
    <cellStyle name="Sub totals 2 5 20 2 2" xfId="28809" xr:uid="{00000000-0005-0000-0000-00007C640000}"/>
    <cellStyle name="Sub totals 2 5 20 2 3" xfId="28810" xr:uid="{00000000-0005-0000-0000-00007D640000}"/>
    <cellStyle name="Sub totals 2 5 20 2 4" xfId="28811" xr:uid="{00000000-0005-0000-0000-00007E640000}"/>
    <cellStyle name="Sub totals 2 5 20 3" xfId="28812" xr:uid="{00000000-0005-0000-0000-00007F640000}"/>
    <cellStyle name="Sub totals 2 5 20 4" xfId="28813" xr:uid="{00000000-0005-0000-0000-000080640000}"/>
    <cellStyle name="Sub totals 2 5 21" xfId="3796" xr:uid="{00000000-0005-0000-0000-000081640000}"/>
    <cellStyle name="Sub totals 2 5 21 2" xfId="28814" xr:uid="{00000000-0005-0000-0000-000082640000}"/>
    <cellStyle name="Sub totals 2 5 21 2 2" xfId="28815" xr:uid="{00000000-0005-0000-0000-000083640000}"/>
    <cellStyle name="Sub totals 2 5 21 2 3" xfId="28816" xr:uid="{00000000-0005-0000-0000-000084640000}"/>
    <cellStyle name="Sub totals 2 5 21 2 4" xfId="28817" xr:uid="{00000000-0005-0000-0000-000085640000}"/>
    <cellStyle name="Sub totals 2 5 21 3" xfId="28818" xr:uid="{00000000-0005-0000-0000-000086640000}"/>
    <cellStyle name="Sub totals 2 5 21 4" xfId="28819" xr:uid="{00000000-0005-0000-0000-000087640000}"/>
    <cellStyle name="Sub totals 2 5 22" xfId="3797" xr:uid="{00000000-0005-0000-0000-000088640000}"/>
    <cellStyle name="Sub totals 2 5 22 2" xfId="28820" xr:uid="{00000000-0005-0000-0000-000089640000}"/>
    <cellStyle name="Sub totals 2 5 22 2 2" xfId="28821" xr:uid="{00000000-0005-0000-0000-00008A640000}"/>
    <cellStyle name="Sub totals 2 5 22 2 3" xfId="28822" xr:uid="{00000000-0005-0000-0000-00008B640000}"/>
    <cellStyle name="Sub totals 2 5 22 2 4" xfId="28823" xr:uid="{00000000-0005-0000-0000-00008C640000}"/>
    <cellStyle name="Sub totals 2 5 22 3" xfId="28824" xr:uid="{00000000-0005-0000-0000-00008D640000}"/>
    <cellStyle name="Sub totals 2 5 22 4" xfId="28825" xr:uid="{00000000-0005-0000-0000-00008E640000}"/>
    <cellStyle name="Sub totals 2 5 23" xfId="3798" xr:uid="{00000000-0005-0000-0000-00008F640000}"/>
    <cellStyle name="Sub totals 2 5 23 2" xfId="28826" xr:uid="{00000000-0005-0000-0000-000090640000}"/>
    <cellStyle name="Sub totals 2 5 23 2 2" xfId="28827" xr:uid="{00000000-0005-0000-0000-000091640000}"/>
    <cellStyle name="Sub totals 2 5 23 2 3" xfId="28828" xr:uid="{00000000-0005-0000-0000-000092640000}"/>
    <cellStyle name="Sub totals 2 5 23 2 4" xfId="28829" xr:uid="{00000000-0005-0000-0000-000093640000}"/>
    <cellStyle name="Sub totals 2 5 23 3" xfId="28830" xr:uid="{00000000-0005-0000-0000-000094640000}"/>
    <cellStyle name="Sub totals 2 5 23 4" xfId="28831" xr:uid="{00000000-0005-0000-0000-000095640000}"/>
    <cellStyle name="Sub totals 2 5 24" xfId="3799" xr:uid="{00000000-0005-0000-0000-000096640000}"/>
    <cellStyle name="Sub totals 2 5 24 2" xfId="28832" xr:uid="{00000000-0005-0000-0000-000097640000}"/>
    <cellStyle name="Sub totals 2 5 24 2 2" xfId="28833" xr:uid="{00000000-0005-0000-0000-000098640000}"/>
    <cellStyle name="Sub totals 2 5 24 2 3" xfId="28834" xr:uid="{00000000-0005-0000-0000-000099640000}"/>
    <cellStyle name="Sub totals 2 5 24 2 4" xfId="28835" xr:uid="{00000000-0005-0000-0000-00009A640000}"/>
    <cellStyle name="Sub totals 2 5 24 3" xfId="28836" xr:uid="{00000000-0005-0000-0000-00009B640000}"/>
    <cellStyle name="Sub totals 2 5 24 4" xfId="28837" xr:uid="{00000000-0005-0000-0000-00009C640000}"/>
    <cellStyle name="Sub totals 2 5 25" xfId="3800" xr:uid="{00000000-0005-0000-0000-00009D640000}"/>
    <cellStyle name="Sub totals 2 5 25 2" xfId="28838" xr:uid="{00000000-0005-0000-0000-00009E640000}"/>
    <cellStyle name="Sub totals 2 5 25 2 2" xfId="28839" xr:uid="{00000000-0005-0000-0000-00009F640000}"/>
    <cellStyle name="Sub totals 2 5 25 2 3" xfId="28840" xr:uid="{00000000-0005-0000-0000-0000A0640000}"/>
    <cellStyle name="Sub totals 2 5 25 2 4" xfId="28841" xr:uid="{00000000-0005-0000-0000-0000A1640000}"/>
    <cellStyle name="Sub totals 2 5 25 3" xfId="28842" xr:uid="{00000000-0005-0000-0000-0000A2640000}"/>
    <cellStyle name="Sub totals 2 5 25 4" xfId="28843" xr:uid="{00000000-0005-0000-0000-0000A3640000}"/>
    <cellStyle name="Sub totals 2 5 26" xfId="3801" xr:uid="{00000000-0005-0000-0000-0000A4640000}"/>
    <cellStyle name="Sub totals 2 5 26 2" xfId="28844" xr:uid="{00000000-0005-0000-0000-0000A5640000}"/>
    <cellStyle name="Sub totals 2 5 26 2 2" xfId="28845" xr:uid="{00000000-0005-0000-0000-0000A6640000}"/>
    <cellStyle name="Sub totals 2 5 26 2 3" xfId="28846" xr:uid="{00000000-0005-0000-0000-0000A7640000}"/>
    <cellStyle name="Sub totals 2 5 26 2 4" xfId="28847" xr:uid="{00000000-0005-0000-0000-0000A8640000}"/>
    <cellStyle name="Sub totals 2 5 26 3" xfId="28848" xr:uid="{00000000-0005-0000-0000-0000A9640000}"/>
    <cellStyle name="Sub totals 2 5 26 4" xfId="28849" xr:uid="{00000000-0005-0000-0000-0000AA640000}"/>
    <cellStyle name="Sub totals 2 5 27" xfId="3802" xr:uid="{00000000-0005-0000-0000-0000AB640000}"/>
    <cellStyle name="Sub totals 2 5 27 2" xfId="28850" xr:uid="{00000000-0005-0000-0000-0000AC640000}"/>
    <cellStyle name="Sub totals 2 5 27 2 2" xfId="28851" xr:uid="{00000000-0005-0000-0000-0000AD640000}"/>
    <cellStyle name="Sub totals 2 5 27 2 3" xfId="28852" xr:uid="{00000000-0005-0000-0000-0000AE640000}"/>
    <cellStyle name="Sub totals 2 5 27 2 4" xfId="28853" xr:uid="{00000000-0005-0000-0000-0000AF640000}"/>
    <cellStyle name="Sub totals 2 5 27 3" xfId="28854" xr:uid="{00000000-0005-0000-0000-0000B0640000}"/>
    <cellStyle name="Sub totals 2 5 27 4" xfId="28855" xr:uid="{00000000-0005-0000-0000-0000B1640000}"/>
    <cellStyle name="Sub totals 2 5 28" xfId="3803" xr:uid="{00000000-0005-0000-0000-0000B2640000}"/>
    <cellStyle name="Sub totals 2 5 28 2" xfId="28856" xr:uid="{00000000-0005-0000-0000-0000B3640000}"/>
    <cellStyle name="Sub totals 2 5 28 2 2" xfId="28857" xr:uid="{00000000-0005-0000-0000-0000B4640000}"/>
    <cellStyle name="Sub totals 2 5 28 2 3" xfId="28858" xr:uid="{00000000-0005-0000-0000-0000B5640000}"/>
    <cellStyle name="Sub totals 2 5 28 2 4" xfId="28859" xr:uid="{00000000-0005-0000-0000-0000B6640000}"/>
    <cellStyle name="Sub totals 2 5 28 3" xfId="28860" xr:uid="{00000000-0005-0000-0000-0000B7640000}"/>
    <cellStyle name="Sub totals 2 5 28 4" xfId="28861" xr:uid="{00000000-0005-0000-0000-0000B8640000}"/>
    <cellStyle name="Sub totals 2 5 29" xfId="3804" xr:uid="{00000000-0005-0000-0000-0000B9640000}"/>
    <cellStyle name="Sub totals 2 5 29 2" xfId="28862" xr:uid="{00000000-0005-0000-0000-0000BA640000}"/>
    <cellStyle name="Sub totals 2 5 29 2 2" xfId="28863" xr:uid="{00000000-0005-0000-0000-0000BB640000}"/>
    <cellStyle name="Sub totals 2 5 29 2 3" xfId="28864" xr:uid="{00000000-0005-0000-0000-0000BC640000}"/>
    <cellStyle name="Sub totals 2 5 29 2 4" xfId="28865" xr:uid="{00000000-0005-0000-0000-0000BD640000}"/>
    <cellStyle name="Sub totals 2 5 29 3" xfId="28866" xr:uid="{00000000-0005-0000-0000-0000BE640000}"/>
    <cellStyle name="Sub totals 2 5 29 4" xfId="28867" xr:uid="{00000000-0005-0000-0000-0000BF640000}"/>
    <cellStyle name="Sub totals 2 5 3" xfId="3805" xr:uid="{00000000-0005-0000-0000-0000C0640000}"/>
    <cellStyle name="Sub totals 2 5 3 2" xfId="28868" xr:uid="{00000000-0005-0000-0000-0000C1640000}"/>
    <cellStyle name="Sub totals 2 5 3 2 2" xfId="28869" xr:uid="{00000000-0005-0000-0000-0000C2640000}"/>
    <cellStyle name="Sub totals 2 5 3 2 3" xfId="28870" xr:uid="{00000000-0005-0000-0000-0000C3640000}"/>
    <cellStyle name="Sub totals 2 5 3 2 4" xfId="28871" xr:uid="{00000000-0005-0000-0000-0000C4640000}"/>
    <cellStyle name="Sub totals 2 5 3 3" xfId="28872" xr:uid="{00000000-0005-0000-0000-0000C5640000}"/>
    <cellStyle name="Sub totals 2 5 3 4" xfId="28873" xr:uid="{00000000-0005-0000-0000-0000C6640000}"/>
    <cellStyle name="Sub totals 2 5 30" xfId="3806" xr:uid="{00000000-0005-0000-0000-0000C7640000}"/>
    <cellStyle name="Sub totals 2 5 30 2" xfId="28874" xr:uid="{00000000-0005-0000-0000-0000C8640000}"/>
    <cellStyle name="Sub totals 2 5 30 2 2" xfId="28875" xr:uid="{00000000-0005-0000-0000-0000C9640000}"/>
    <cellStyle name="Sub totals 2 5 30 2 3" xfId="28876" xr:uid="{00000000-0005-0000-0000-0000CA640000}"/>
    <cellStyle name="Sub totals 2 5 30 2 4" xfId="28877" xr:uid="{00000000-0005-0000-0000-0000CB640000}"/>
    <cellStyle name="Sub totals 2 5 30 3" xfId="28878" xr:uid="{00000000-0005-0000-0000-0000CC640000}"/>
    <cellStyle name="Sub totals 2 5 30 4" xfId="28879" xr:uid="{00000000-0005-0000-0000-0000CD640000}"/>
    <cellStyle name="Sub totals 2 5 31" xfId="3807" xr:uid="{00000000-0005-0000-0000-0000CE640000}"/>
    <cellStyle name="Sub totals 2 5 31 2" xfId="28880" xr:uid="{00000000-0005-0000-0000-0000CF640000}"/>
    <cellStyle name="Sub totals 2 5 31 2 2" xfId="28881" xr:uid="{00000000-0005-0000-0000-0000D0640000}"/>
    <cellStyle name="Sub totals 2 5 31 2 3" xfId="28882" xr:uid="{00000000-0005-0000-0000-0000D1640000}"/>
    <cellStyle name="Sub totals 2 5 31 2 4" xfId="28883" xr:uid="{00000000-0005-0000-0000-0000D2640000}"/>
    <cellStyle name="Sub totals 2 5 31 3" xfId="28884" xr:uid="{00000000-0005-0000-0000-0000D3640000}"/>
    <cellStyle name="Sub totals 2 5 31 4" xfId="28885" xr:uid="{00000000-0005-0000-0000-0000D4640000}"/>
    <cellStyle name="Sub totals 2 5 32" xfId="3808" xr:uid="{00000000-0005-0000-0000-0000D5640000}"/>
    <cellStyle name="Sub totals 2 5 32 2" xfId="28886" xr:uid="{00000000-0005-0000-0000-0000D6640000}"/>
    <cellStyle name="Sub totals 2 5 32 2 2" xfId="28887" xr:uid="{00000000-0005-0000-0000-0000D7640000}"/>
    <cellStyle name="Sub totals 2 5 32 2 3" xfId="28888" xr:uid="{00000000-0005-0000-0000-0000D8640000}"/>
    <cellStyle name="Sub totals 2 5 32 2 4" xfId="28889" xr:uid="{00000000-0005-0000-0000-0000D9640000}"/>
    <cellStyle name="Sub totals 2 5 32 3" xfId="28890" xr:uid="{00000000-0005-0000-0000-0000DA640000}"/>
    <cellStyle name="Sub totals 2 5 32 4" xfId="28891" xr:uid="{00000000-0005-0000-0000-0000DB640000}"/>
    <cellStyle name="Sub totals 2 5 33" xfId="3809" xr:uid="{00000000-0005-0000-0000-0000DC640000}"/>
    <cellStyle name="Sub totals 2 5 33 2" xfId="28892" xr:uid="{00000000-0005-0000-0000-0000DD640000}"/>
    <cellStyle name="Sub totals 2 5 33 2 2" xfId="28893" xr:uid="{00000000-0005-0000-0000-0000DE640000}"/>
    <cellStyle name="Sub totals 2 5 33 2 3" xfId="28894" xr:uid="{00000000-0005-0000-0000-0000DF640000}"/>
    <cellStyle name="Sub totals 2 5 33 2 4" xfId="28895" xr:uid="{00000000-0005-0000-0000-0000E0640000}"/>
    <cellStyle name="Sub totals 2 5 33 3" xfId="28896" xr:uid="{00000000-0005-0000-0000-0000E1640000}"/>
    <cellStyle name="Sub totals 2 5 33 4" xfId="28897" xr:uid="{00000000-0005-0000-0000-0000E2640000}"/>
    <cellStyle name="Sub totals 2 5 34" xfId="3810" xr:uid="{00000000-0005-0000-0000-0000E3640000}"/>
    <cellStyle name="Sub totals 2 5 34 2" xfId="28898" xr:uid="{00000000-0005-0000-0000-0000E4640000}"/>
    <cellStyle name="Sub totals 2 5 34 2 2" xfId="28899" xr:uid="{00000000-0005-0000-0000-0000E5640000}"/>
    <cellStyle name="Sub totals 2 5 34 2 3" xfId="28900" xr:uid="{00000000-0005-0000-0000-0000E6640000}"/>
    <cellStyle name="Sub totals 2 5 34 2 4" xfId="28901" xr:uid="{00000000-0005-0000-0000-0000E7640000}"/>
    <cellStyle name="Sub totals 2 5 34 3" xfId="28902" xr:uid="{00000000-0005-0000-0000-0000E8640000}"/>
    <cellStyle name="Sub totals 2 5 34 4" xfId="28903" xr:uid="{00000000-0005-0000-0000-0000E9640000}"/>
    <cellStyle name="Sub totals 2 5 35" xfId="3811" xr:uid="{00000000-0005-0000-0000-0000EA640000}"/>
    <cellStyle name="Sub totals 2 5 35 2" xfId="28904" xr:uid="{00000000-0005-0000-0000-0000EB640000}"/>
    <cellStyle name="Sub totals 2 5 35 2 2" xfId="28905" xr:uid="{00000000-0005-0000-0000-0000EC640000}"/>
    <cellStyle name="Sub totals 2 5 35 2 3" xfId="28906" xr:uid="{00000000-0005-0000-0000-0000ED640000}"/>
    <cellStyle name="Sub totals 2 5 35 2 4" xfId="28907" xr:uid="{00000000-0005-0000-0000-0000EE640000}"/>
    <cellStyle name="Sub totals 2 5 35 3" xfId="28908" xr:uid="{00000000-0005-0000-0000-0000EF640000}"/>
    <cellStyle name="Sub totals 2 5 35 4" xfId="28909" xr:uid="{00000000-0005-0000-0000-0000F0640000}"/>
    <cellStyle name="Sub totals 2 5 36" xfId="3812" xr:uid="{00000000-0005-0000-0000-0000F1640000}"/>
    <cellStyle name="Sub totals 2 5 36 2" xfId="28910" xr:uid="{00000000-0005-0000-0000-0000F2640000}"/>
    <cellStyle name="Sub totals 2 5 36 2 2" xfId="28911" xr:uid="{00000000-0005-0000-0000-0000F3640000}"/>
    <cellStyle name="Sub totals 2 5 36 2 3" xfId="28912" xr:uid="{00000000-0005-0000-0000-0000F4640000}"/>
    <cellStyle name="Sub totals 2 5 36 2 4" xfId="28913" xr:uid="{00000000-0005-0000-0000-0000F5640000}"/>
    <cellStyle name="Sub totals 2 5 36 3" xfId="28914" xr:uid="{00000000-0005-0000-0000-0000F6640000}"/>
    <cellStyle name="Sub totals 2 5 36 4" xfId="28915" xr:uid="{00000000-0005-0000-0000-0000F7640000}"/>
    <cellStyle name="Sub totals 2 5 37" xfId="3813" xr:uid="{00000000-0005-0000-0000-0000F8640000}"/>
    <cellStyle name="Sub totals 2 5 37 2" xfId="28916" xr:uid="{00000000-0005-0000-0000-0000F9640000}"/>
    <cellStyle name="Sub totals 2 5 37 2 2" xfId="28917" xr:uid="{00000000-0005-0000-0000-0000FA640000}"/>
    <cellStyle name="Sub totals 2 5 37 2 3" xfId="28918" xr:uid="{00000000-0005-0000-0000-0000FB640000}"/>
    <cellStyle name="Sub totals 2 5 37 2 4" xfId="28919" xr:uid="{00000000-0005-0000-0000-0000FC640000}"/>
    <cellStyle name="Sub totals 2 5 37 3" xfId="28920" xr:uid="{00000000-0005-0000-0000-0000FD640000}"/>
    <cellStyle name="Sub totals 2 5 37 4" xfId="28921" xr:uid="{00000000-0005-0000-0000-0000FE640000}"/>
    <cellStyle name="Sub totals 2 5 38" xfId="3814" xr:uid="{00000000-0005-0000-0000-0000FF640000}"/>
    <cellStyle name="Sub totals 2 5 38 2" xfId="28922" xr:uid="{00000000-0005-0000-0000-000000650000}"/>
    <cellStyle name="Sub totals 2 5 38 2 2" xfId="28923" xr:uid="{00000000-0005-0000-0000-000001650000}"/>
    <cellStyle name="Sub totals 2 5 38 2 3" xfId="28924" xr:uid="{00000000-0005-0000-0000-000002650000}"/>
    <cellStyle name="Sub totals 2 5 38 2 4" xfId="28925" xr:uid="{00000000-0005-0000-0000-000003650000}"/>
    <cellStyle name="Sub totals 2 5 38 3" xfId="28926" xr:uid="{00000000-0005-0000-0000-000004650000}"/>
    <cellStyle name="Sub totals 2 5 38 4" xfId="28927" xr:uid="{00000000-0005-0000-0000-000005650000}"/>
    <cellStyle name="Sub totals 2 5 39" xfId="3815" xr:uid="{00000000-0005-0000-0000-000006650000}"/>
    <cellStyle name="Sub totals 2 5 39 2" xfId="28928" xr:uid="{00000000-0005-0000-0000-000007650000}"/>
    <cellStyle name="Sub totals 2 5 39 2 2" xfId="28929" xr:uid="{00000000-0005-0000-0000-000008650000}"/>
    <cellStyle name="Sub totals 2 5 39 2 3" xfId="28930" xr:uid="{00000000-0005-0000-0000-000009650000}"/>
    <cellStyle name="Sub totals 2 5 39 2 4" xfId="28931" xr:uid="{00000000-0005-0000-0000-00000A650000}"/>
    <cellStyle name="Sub totals 2 5 39 3" xfId="28932" xr:uid="{00000000-0005-0000-0000-00000B650000}"/>
    <cellStyle name="Sub totals 2 5 39 4" xfId="28933" xr:uid="{00000000-0005-0000-0000-00000C650000}"/>
    <cellStyle name="Sub totals 2 5 4" xfId="3816" xr:uid="{00000000-0005-0000-0000-00000D650000}"/>
    <cellStyle name="Sub totals 2 5 4 2" xfId="28934" xr:uid="{00000000-0005-0000-0000-00000E650000}"/>
    <cellStyle name="Sub totals 2 5 4 2 2" xfId="28935" xr:uid="{00000000-0005-0000-0000-00000F650000}"/>
    <cellStyle name="Sub totals 2 5 4 2 3" xfId="28936" xr:uid="{00000000-0005-0000-0000-000010650000}"/>
    <cellStyle name="Sub totals 2 5 4 2 4" xfId="28937" xr:uid="{00000000-0005-0000-0000-000011650000}"/>
    <cellStyle name="Sub totals 2 5 4 3" xfId="28938" xr:uid="{00000000-0005-0000-0000-000012650000}"/>
    <cellStyle name="Sub totals 2 5 4 4" xfId="28939" xr:uid="{00000000-0005-0000-0000-000013650000}"/>
    <cellStyle name="Sub totals 2 5 40" xfId="3817" xr:uid="{00000000-0005-0000-0000-000014650000}"/>
    <cellStyle name="Sub totals 2 5 40 2" xfId="28940" xr:uid="{00000000-0005-0000-0000-000015650000}"/>
    <cellStyle name="Sub totals 2 5 40 2 2" xfId="28941" xr:uid="{00000000-0005-0000-0000-000016650000}"/>
    <cellStyle name="Sub totals 2 5 40 2 3" xfId="28942" xr:uid="{00000000-0005-0000-0000-000017650000}"/>
    <cellStyle name="Sub totals 2 5 40 2 4" xfId="28943" xr:uid="{00000000-0005-0000-0000-000018650000}"/>
    <cellStyle name="Sub totals 2 5 40 3" xfId="28944" xr:uid="{00000000-0005-0000-0000-000019650000}"/>
    <cellStyle name="Sub totals 2 5 40 4" xfId="28945" xr:uid="{00000000-0005-0000-0000-00001A650000}"/>
    <cellStyle name="Sub totals 2 5 41" xfId="3818" xr:uid="{00000000-0005-0000-0000-00001B650000}"/>
    <cellStyle name="Sub totals 2 5 41 2" xfId="28946" xr:uid="{00000000-0005-0000-0000-00001C650000}"/>
    <cellStyle name="Sub totals 2 5 41 2 2" xfId="28947" xr:uid="{00000000-0005-0000-0000-00001D650000}"/>
    <cellStyle name="Sub totals 2 5 41 2 3" xfId="28948" xr:uid="{00000000-0005-0000-0000-00001E650000}"/>
    <cellStyle name="Sub totals 2 5 41 2 4" xfId="28949" xr:uid="{00000000-0005-0000-0000-00001F650000}"/>
    <cellStyle name="Sub totals 2 5 41 3" xfId="28950" xr:uid="{00000000-0005-0000-0000-000020650000}"/>
    <cellStyle name="Sub totals 2 5 41 4" xfId="28951" xr:uid="{00000000-0005-0000-0000-000021650000}"/>
    <cellStyle name="Sub totals 2 5 42" xfId="3819" xr:uid="{00000000-0005-0000-0000-000022650000}"/>
    <cellStyle name="Sub totals 2 5 42 2" xfId="28952" xr:uid="{00000000-0005-0000-0000-000023650000}"/>
    <cellStyle name="Sub totals 2 5 42 2 2" xfId="28953" xr:uid="{00000000-0005-0000-0000-000024650000}"/>
    <cellStyle name="Sub totals 2 5 42 2 3" xfId="28954" xr:uid="{00000000-0005-0000-0000-000025650000}"/>
    <cellStyle name="Sub totals 2 5 42 2 4" xfId="28955" xr:uid="{00000000-0005-0000-0000-000026650000}"/>
    <cellStyle name="Sub totals 2 5 42 3" xfId="28956" xr:uid="{00000000-0005-0000-0000-000027650000}"/>
    <cellStyle name="Sub totals 2 5 42 4" xfId="28957" xr:uid="{00000000-0005-0000-0000-000028650000}"/>
    <cellStyle name="Sub totals 2 5 43" xfId="3820" xr:uid="{00000000-0005-0000-0000-000029650000}"/>
    <cellStyle name="Sub totals 2 5 43 2" xfId="28958" xr:uid="{00000000-0005-0000-0000-00002A650000}"/>
    <cellStyle name="Sub totals 2 5 43 2 2" xfId="28959" xr:uid="{00000000-0005-0000-0000-00002B650000}"/>
    <cellStyle name="Sub totals 2 5 43 2 3" xfId="28960" xr:uid="{00000000-0005-0000-0000-00002C650000}"/>
    <cellStyle name="Sub totals 2 5 43 2 4" xfId="28961" xr:uid="{00000000-0005-0000-0000-00002D650000}"/>
    <cellStyle name="Sub totals 2 5 43 3" xfId="28962" xr:uid="{00000000-0005-0000-0000-00002E650000}"/>
    <cellStyle name="Sub totals 2 5 43 4" xfId="28963" xr:uid="{00000000-0005-0000-0000-00002F650000}"/>
    <cellStyle name="Sub totals 2 5 44" xfId="3821" xr:uid="{00000000-0005-0000-0000-000030650000}"/>
    <cellStyle name="Sub totals 2 5 44 2" xfId="28964" xr:uid="{00000000-0005-0000-0000-000031650000}"/>
    <cellStyle name="Sub totals 2 5 44 2 2" xfId="28965" xr:uid="{00000000-0005-0000-0000-000032650000}"/>
    <cellStyle name="Sub totals 2 5 44 2 3" xfId="28966" xr:uid="{00000000-0005-0000-0000-000033650000}"/>
    <cellStyle name="Sub totals 2 5 44 2 4" xfId="28967" xr:uid="{00000000-0005-0000-0000-000034650000}"/>
    <cellStyle name="Sub totals 2 5 44 3" xfId="28968" xr:uid="{00000000-0005-0000-0000-000035650000}"/>
    <cellStyle name="Sub totals 2 5 44 4" xfId="28969" xr:uid="{00000000-0005-0000-0000-000036650000}"/>
    <cellStyle name="Sub totals 2 5 45" xfId="28970" xr:uid="{00000000-0005-0000-0000-000037650000}"/>
    <cellStyle name="Sub totals 2 5 45 2" xfId="28971" xr:uid="{00000000-0005-0000-0000-000038650000}"/>
    <cellStyle name="Sub totals 2 5 45 3" xfId="28972" xr:uid="{00000000-0005-0000-0000-000039650000}"/>
    <cellStyle name="Sub totals 2 5 45 4" xfId="28973" xr:uid="{00000000-0005-0000-0000-00003A650000}"/>
    <cellStyle name="Sub totals 2 5 46" xfId="28974" xr:uid="{00000000-0005-0000-0000-00003B650000}"/>
    <cellStyle name="Sub totals 2 5 46 2" xfId="28975" xr:uid="{00000000-0005-0000-0000-00003C650000}"/>
    <cellStyle name="Sub totals 2 5 46 3" xfId="28976" xr:uid="{00000000-0005-0000-0000-00003D650000}"/>
    <cellStyle name="Sub totals 2 5 46 4" xfId="28977" xr:uid="{00000000-0005-0000-0000-00003E650000}"/>
    <cellStyle name="Sub totals 2 5 47" xfId="28978" xr:uid="{00000000-0005-0000-0000-00003F650000}"/>
    <cellStyle name="Sub totals 2 5 5" xfId="3822" xr:uid="{00000000-0005-0000-0000-000040650000}"/>
    <cellStyle name="Sub totals 2 5 5 2" xfId="28979" xr:uid="{00000000-0005-0000-0000-000041650000}"/>
    <cellStyle name="Sub totals 2 5 5 2 2" xfId="28980" xr:uid="{00000000-0005-0000-0000-000042650000}"/>
    <cellStyle name="Sub totals 2 5 5 2 3" xfId="28981" xr:uid="{00000000-0005-0000-0000-000043650000}"/>
    <cellStyle name="Sub totals 2 5 5 2 4" xfId="28982" xr:uid="{00000000-0005-0000-0000-000044650000}"/>
    <cellStyle name="Sub totals 2 5 5 3" xfId="28983" xr:uid="{00000000-0005-0000-0000-000045650000}"/>
    <cellStyle name="Sub totals 2 5 5 4" xfId="28984" xr:uid="{00000000-0005-0000-0000-000046650000}"/>
    <cellStyle name="Sub totals 2 5 6" xfId="3823" xr:uid="{00000000-0005-0000-0000-000047650000}"/>
    <cellStyle name="Sub totals 2 5 6 2" xfId="28985" xr:uid="{00000000-0005-0000-0000-000048650000}"/>
    <cellStyle name="Sub totals 2 5 6 2 2" xfId="28986" xr:uid="{00000000-0005-0000-0000-000049650000}"/>
    <cellStyle name="Sub totals 2 5 6 2 3" xfId="28987" xr:uid="{00000000-0005-0000-0000-00004A650000}"/>
    <cellStyle name="Sub totals 2 5 6 2 4" xfId="28988" xr:uid="{00000000-0005-0000-0000-00004B650000}"/>
    <cellStyle name="Sub totals 2 5 6 3" xfId="28989" xr:uid="{00000000-0005-0000-0000-00004C650000}"/>
    <cellStyle name="Sub totals 2 5 6 4" xfId="28990" xr:uid="{00000000-0005-0000-0000-00004D650000}"/>
    <cellStyle name="Sub totals 2 5 7" xfId="3824" xr:uid="{00000000-0005-0000-0000-00004E650000}"/>
    <cellStyle name="Sub totals 2 5 7 2" xfId="28991" xr:uid="{00000000-0005-0000-0000-00004F650000}"/>
    <cellStyle name="Sub totals 2 5 7 2 2" xfId="28992" xr:uid="{00000000-0005-0000-0000-000050650000}"/>
    <cellStyle name="Sub totals 2 5 7 2 3" xfId="28993" xr:uid="{00000000-0005-0000-0000-000051650000}"/>
    <cellStyle name="Sub totals 2 5 7 2 4" xfId="28994" xr:uid="{00000000-0005-0000-0000-000052650000}"/>
    <cellStyle name="Sub totals 2 5 7 3" xfId="28995" xr:uid="{00000000-0005-0000-0000-000053650000}"/>
    <cellStyle name="Sub totals 2 5 7 4" xfId="28996" xr:uid="{00000000-0005-0000-0000-000054650000}"/>
    <cellStyle name="Sub totals 2 5 8" xfId="3825" xr:uid="{00000000-0005-0000-0000-000055650000}"/>
    <cellStyle name="Sub totals 2 5 8 2" xfId="28997" xr:uid="{00000000-0005-0000-0000-000056650000}"/>
    <cellStyle name="Sub totals 2 5 8 2 2" xfId="28998" xr:uid="{00000000-0005-0000-0000-000057650000}"/>
    <cellStyle name="Sub totals 2 5 8 2 3" xfId="28999" xr:uid="{00000000-0005-0000-0000-000058650000}"/>
    <cellStyle name="Sub totals 2 5 8 2 4" xfId="29000" xr:uid="{00000000-0005-0000-0000-000059650000}"/>
    <cellStyle name="Sub totals 2 5 8 3" xfId="29001" xr:uid="{00000000-0005-0000-0000-00005A650000}"/>
    <cellStyle name="Sub totals 2 5 8 4" xfId="29002" xr:uid="{00000000-0005-0000-0000-00005B650000}"/>
    <cellStyle name="Sub totals 2 5 9" xfId="3826" xr:uid="{00000000-0005-0000-0000-00005C650000}"/>
    <cellStyle name="Sub totals 2 5 9 2" xfId="29003" xr:uid="{00000000-0005-0000-0000-00005D650000}"/>
    <cellStyle name="Sub totals 2 5 9 2 2" xfId="29004" xr:uid="{00000000-0005-0000-0000-00005E650000}"/>
    <cellStyle name="Sub totals 2 5 9 2 3" xfId="29005" xr:uid="{00000000-0005-0000-0000-00005F650000}"/>
    <cellStyle name="Sub totals 2 5 9 2 4" xfId="29006" xr:uid="{00000000-0005-0000-0000-000060650000}"/>
    <cellStyle name="Sub totals 2 5 9 3" xfId="29007" xr:uid="{00000000-0005-0000-0000-000061650000}"/>
    <cellStyle name="Sub totals 2 5 9 4" xfId="29008" xr:uid="{00000000-0005-0000-0000-000062650000}"/>
    <cellStyle name="Sub totals 2 6" xfId="3827" xr:uid="{00000000-0005-0000-0000-000063650000}"/>
    <cellStyle name="Sub totals 2 6 2" xfId="29009" xr:uid="{00000000-0005-0000-0000-000064650000}"/>
    <cellStyle name="Sub totals 2 6 2 2" xfId="29010" xr:uid="{00000000-0005-0000-0000-000065650000}"/>
    <cellStyle name="Sub totals 2 6 2 3" xfId="29011" xr:uid="{00000000-0005-0000-0000-000066650000}"/>
    <cellStyle name="Sub totals 2 6 2 4" xfId="29012" xr:uid="{00000000-0005-0000-0000-000067650000}"/>
    <cellStyle name="Sub totals 2 6 3" xfId="29013" xr:uid="{00000000-0005-0000-0000-000068650000}"/>
    <cellStyle name="Sub totals 2 6 4" xfId="29014" xr:uid="{00000000-0005-0000-0000-000069650000}"/>
    <cellStyle name="Sub totals 2 7" xfId="3828" xr:uid="{00000000-0005-0000-0000-00006A650000}"/>
    <cellStyle name="Sub totals 2 7 2" xfId="29015" xr:uid="{00000000-0005-0000-0000-00006B650000}"/>
    <cellStyle name="Sub totals 2 7 2 2" xfId="29016" xr:uid="{00000000-0005-0000-0000-00006C650000}"/>
    <cellStyle name="Sub totals 2 7 2 3" xfId="29017" xr:uid="{00000000-0005-0000-0000-00006D650000}"/>
    <cellStyle name="Sub totals 2 7 2 4" xfId="29018" xr:uid="{00000000-0005-0000-0000-00006E650000}"/>
    <cellStyle name="Sub totals 2 7 3" xfId="29019" xr:uid="{00000000-0005-0000-0000-00006F650000}"/>
    <cellStyle name="Sub totals 2 7 4" xfId="29020" xr:uid="{00000000-0005-0000-0000-000070650000}"/>
    <cellStyle name="Sub totals 2 8" xfId="3829" xr:uid="{00000000-0005-0000-0000-000071650000}"/>
    <cellStyle name="Sub totals 2 8 2" xfId="29021" xr:uid="{00000000-0005-0000-0000-000072650000}"/>
    <cellStyle name="Sub totals 2 8 2 2" xfId="29022" xr:uid="{00000000-0005-0000-0000-000073650000}"/>
    <cellStyle name="Sub totals 2 8 2 3" xfId="29023" xr:uid="{00000000-0005-0000-0000-000074650000}"/>
    <cellStyle name="Sub totals 2 8 2 4" xfId="29024" xr:uid="{00000000-0005-0000-0000-000075650000}"/>
    <cellStyle name="Sub totals 2 8 3" xfId="29025" xr:uid="{00000000-0005-0000-0000-000076650000}"/>
    <cellStyle name="Sub totals 2 8 4" xfId="29026" xr:uid="{00000000-0005-0000-0000-000077650000}"/>
    <cellStyle name="Sub totals 2 9" xfId="3830" xr:uid="{00000000-0005-0000-0000-000078650000}"/>
    <cellStyle name="Sub totals 2 9 2" xfId="29027" xr:uid="{00000000-0005-0000-0000-000079650000}"/>
    <cellStyle name="Sub totals 2 9 2 2" xfId="29028" xr:uid="{00000000-0005-0000-0000-00007A650000}"/>
    <cellStyle name="Sub totals 2 9 2 3" xfId="29029" xr:uid="{00000000-0005-0000-0000-00007B650000}"/>
    <cellStyle name="Sub totals 2 9 2 4" xfId="29030" xr:uid="{00000000-0005-0000-0000-00007C650000}"/>
    <cellStyle name="Sub totals 2 9 3" xfId="29031" xr:uid="{00000000-0005-0000-0000-00007D650000}"/>
    <cellStyle name="Sub totals 2 9 4" xfId="29032" xr:uid="{00000000-0005-0000-0000-00007E650000}"/>
    <cellStyle name="Sub totals 20" xfId="3831" xr:uid="{00000000-0005-0000-0000-00007F650000}"/>
    <cellStyle name="Sub totals 20 2" xfId="29033" xr:uid="{00000000-0005-0000-0000-000080650000}"/>
    <cellStyle name="Sub totals 20 2 2" xfId="29034" xr:uid="{00000000-0005-0000-0000-000081650000}"/>
    <cellStyle name="Sub totals 20 2 3" xfId="29035" xr:uid="{00000000-0005-0000-0000-000082650000}"/>
    <cellStyle name="Sub totals 20 2 4" xfId="29036" xr:uid="{00000000-0005-0000-0000-000083650000}"/>
    <cellStyle name="Sub totals 20 3" xfId="29037" xr:uid="{00000000-0005-0000-0000-000084650000}"/>
    <cellStyle name="Sub totals 20 4" xfId="29038" xr:uid="{00000000-0005-0000-0000-000085650000}"/>
    <cellStyle name="Sub totals 21" xfId="3832" xr:uid="{00000000-0005-0000-0000-000086650000}"/>
    <cellStyle name="Sub totals 21 2" xfId="29039" xr:uid="{00000000-0005-0000-0000-000087650000}"/>
    <cellStyle name="Sub totals 21 2 2" xfId="29040" xr:uid="{00000000-0005-0000-0000-000088650000}"/>
    <cellStyle name="Sub totals 21 2 3" xfId="29041" xr:uid="{00000000-0005-0000-0000-000089650000}"/>
    <cellStyle name="Sub totals 21 2 4" xfId="29042" xr:uid="{00000000-0005-0000-0000-00008A650000}"/>
    <cellStyle name="Sub totals 21 3" xfId="29043" xr:uid="{00000000-0005-0000-0000-00008B650000}"/>
    <cellStyle name="Sub totals 21 4" xfId="29044" xr:uid="{00000000-0005-0000-0000-00008C650000}"/>
    <cellStyle name="Sub totals 22" xfId="3833" xr:uid="{00000000-0005-0000-0000-00008D650000}"/>
    <cellStyle name="Sub totals 22 2" xfId="29045" xr:uid="{00000000-0005-0000-0000-00008E650000}"/>
    <cellStyle name="Sub totals 22 2 2" xfId="29046" xr:uid="{00000000-0005-0000-0000-00008F650000}"/>
    <cellStyle name="Sub totals 22 2 3" xfId="29047" xr:uid="{00000000-0005-0000-0000-000090650000}"/>
    <cellStyle name="Sub totals 22 2 4" xfId="29048" xr:uid="{00000000-0005-0000-0000-000091650000}"/>
    <cellStyle name="Sub totals 22 3" xfId="29049" xr:uid="{00000000-0005-0000-0000-000092650000}"/>
    <cellStyle name="Sub totals 22 4" xfId="29050" xr:uid="{00000000-0005-0000-0000-000093650000}"/>
    <cellStyle name="Sub totals 23" xfId="3834" xr:uid="{00000000-0005-0000-0000-000094650000}"/>
    <cellStyle name="Sub totals 23 2" xfId="29051" xr:uid="{00000000-0005-0000-0000-000095650000}"/>
    <cellStyle name="Sub totals 23 2 2" xfId="29052" xr:uid="{00000000-0005-0000-0000-000096650000}"/>
    <cellStyle name="Sub totals 23 2 3" xfId="29053" xr:uid="{00000000-0005-0000-0000-000097650000}"/>
    <cellStyle name="Sub totals 23 2 4" xfId="29054" xr:uid="{00000000-0005-0000-0000-000098650000}"/>
    <cellStyle name="Sub totals 23 3" xfId="29055" xr:uid="{00000000-0005-0000-0000-000099650000}"/>
    <cellStyle name="Sub totals 23 4" xfId="29056" xr:uid="{00000000-0005-0000-0000-00009A650000}"/>
    <cellStyle name="Sub totals 24" xfId="3835" xr:uid="{00000000-0005-0000-0000-00009B650000}"/>
    <cellStyle name="Sub totals 24 2" xfId="29057" xr:uid="{00000000-0005-0000-0000-00009C650000}"/>
    <cellStyle name="Sub totals 24 2 2" xfId="29058" xr:uid="{00000000-0005-0000-0000-00009D650000}"/>
    <cellStyle name="Sub totals 24 2 3" xfId="29059" xr:uid="{00000000-0005-0000-0000-00009E650000}"/>
    <cellStyle name="Sub totals 24 2 4" xfId="29060" xr:uid="{00000000-0005-0000-0000-00009F650000}"/>
    <cellStyle name="Sub totals 24 3" xfId="29061" xr:uid="{00000000-0005-0000-0000-0000A0650000}"/>
    <cellStyle name="Sub totals 24 4" xfId="29062" xr:uid="{00000000-0005-0000-0000-0000A1650000}"/>
    <cellStyle name="Sub totals 25" xfId="3836" xr:uid="{00000000-0005-0000-0000-0000A2650000}"/>
    <cellStyle name="Sub totals 25 2" xfId="29063" xr:uid="{00000000-0005-0000-0000-0000A3650000}"/>
    <cellStyle name="Sub totals 25 2 2" xfId="29064" xr:uid="{00000000-0005-0000-0000-0000A4650000}"/>
    <cellStyle name="Sub totals 25 2 3" xfId="29065" xr:uid="{00000000-0005-0000-0000-0000A5650000}"/>
    <cellStyle name="Sub totals 25 2 4" xfId="29066" xr:uid="{00000000-0005-0000-0000-0000A6650000}"/>
    <cellStyle name="Sub totals 25 3" xfId="29067" xr:uid="{00000000-0005-0000-0000-0000A7650000}"/>
    <cellStyle name="Sub totals 25 4" xfId="29068" xr:uid="{00000000-0005-0000-0000-0000A8650000}"/>
    <cellStyle name="Sub totals 3" xfId="3837" xr:uid="{00000000-0005-0000-0000-0000A9650000}"/>
    <cellStyle name="Sub totals 3 10" xfId="3838" xr:uid="{00000000-0005-0000-0000-0000AA650000}"/>
    <cellStyle name="Sub totals 3 10 2" xfId="29069" xr:uid="{00000000-0005-0000-0000-0000AB650000}"/>
    <cellStyle name="Sub totals 3 10 2 2" xfId="29070" xr:uid="{00000000-0005-0000-0000-0000AC650000}"/>
    <cellStyle name="Sub totals 3 10 2 3" xfId="29071" xr:uid="{00000000-0005-0000-0000-0000AD650000}"/>
    <cellStyle name="Sub totals 3 10 2 4" xfId="29072" xr:uid="{00000000-0005-0000-0000-0000AE650000}"/>
    <cellStyle name="Sub totals 3 10 3" xfId="29073" xr:uid="{00000000-0005-0000-0000-0000AF650000}"/>
    <cellStyle name="Sub totals 3 10 4" xfId="29074" xr:uid="{00000000-0005-0000-0000-0000B0650000}"/>
    <cellStyle name="Sub totals 3 11" xfId="3839" xr:uid="{00000000-0005-0000-0000-0000B1650000}"/>
    <cellStyle name="Sub totals 3 11 2" xfId="29075" xr:uid="{00000000-0005-0000-0000-0000B2650000}"/>
    <cellStyle name="Sub totals 3 11 2 2" xfId="29076" xr:uid="{00000000-0005-0000-0000-0000B3650000}"/>
    <cellStyle name="Sub totals 3 11 2 3" xfId="29077" xr:uid="{00000000-0005-0000-0000-0000B4650000}"/>
    <cellStyle name="Sub totals 3 11 2 4" xfId="29078" xr:uid="{00000000-0005-0000-0000-0000B5650000}"/>
    <cellStyle name="Sub totals 3 11 3" xfId="29079" xr:uid="{00000000-0005-0000-0000-0000B6650000}"/>
    <cellStyle name="Sub totals 3 11 4" xfId="29080" xr:uid="{00000000-0005-0000-0000-0000B7650000}"/>
    <cellStyle name="Sub totals 3 12" xfId="3840" xr:uid="{00000000-0005-0000-0000-0000B8650000}"/>
    <cellStyle name="Sub totals 3 12 2" xfId="29081" xr:uid="{00000000-0005-0000-0000-0000B9650000}"/>
    <cellStyle name="Sub totals 3 12 2 2" xfId="29082" xr:uid="{00000000-0005-0000-0000-0000BA650000}"/>
    <cellStyle name="Sub totals 3 12 2 3" xfId="29083" xr:uid="{00000000-0005-0000-0000-0000BB650000}"/>
    <cellStyle name="Sub totals 3 12 2 4" xfId="29084" xr:uid="{00000000-0005-0000-0000-0000BC650000}"/>
    <cellStyle name="Sub totals 3 12 3" xfId="29085" xr:uid="{00000000-0005-0000-0000-0000BD650000}"/>
    <cellStyle name="Sub totals 3 12 4" xfId="29086" xr:uid="{00000000-0005-0000-0000-0000BE650000}"/>
    <cellStyle name="Sub totals 3 13" xfId="3841" xr:uid="{00000000-0005-0000-0000-0000BF650000}"/>
    <cellStyle name="Sub totals 3 13 2" xfId="29087" xr:uid="{00000000-0005-0000-0000-0000C0650000}"/>
    <cellStyle name="Sub totals 3 13 2 2" xfId="29088" xr:uid="{00000000-0005-0000-0000-0000C1650000}"/>
    <cellStyle name="Sub totals 3 13 2 3" xfId="29089" xr:uid="{00000000-0005-0000-0000-0000C2650000}"/>
    <cellStyle name="Sub totals 3 13 2 4" xfId="29090" xr:uid="{00000000-0005-0000-0000-0000C3650000}"/>
    <cellStyle name="Sub totals 3 13 3" xfId="29091" xr:uid="{00000000-0005-0000-0000-0000C4650000}"/>
    <cellStyle name="Sub totals 3 13 4" xfId="29092" xr:uid="{00000000-0005-0000-0000-0000C5650000}"/>
    <cellStyle name="Sub totals 3 14" xfId="3842" xr:uid="{00000000-0005-0000-0000-0000C6650000}"/>
    <cellStyle name="Sub totals 3 14 2" xfId="29093" xr:uid="{00000000-0005-0000-0000-0000C7650000}"/>
    <cellStyle name="Sub totals 3 14 2 2" xfId="29094" xr:uid="{00000000-0005-0000-0000-0000C8650000}"/>
    <cellStyle name="Sub totals 3 14 2 3" xfId="29095" xr:uid="{00000000-0005-0000-0000-0000C9650000}"/>
    <cellStyle name="Sub totals 3 14 2 4" xfId="29096" xr:uid="{00000000-0005-0000-0000-0000CA650000}"/>
    <cellStyle name="Sub totals 3 14 3" xfId="29097" xr:uid="{00000000-0005-0000-0000-0000CB650000}"/>
    <cellStyle name="Sub totals 3 14 4" xfId="29098" xr:uid="{00000000-0005-0000-0000-0000CC650000}"/>
    <cellStyle name="Sub totals 3 15" xfId="3843" xr:uid="{00000000-0005-0000-0000-0000CD650000}"/>
    <cellStyle name="Sub totals 3 15 2" xfId="29099" xr:uid="{00000000-0005-0000-0000-0000CE650000}"/>
    <cellStyle name="Sub totals 3 15 2 2" xfId="29100" xr:uid="{00000000-0005-0000-0000-0000CF650000}"/>
    <cellStyle name="Sub totals 3 15 2 3" xfId="29101" xr:uid="{00000000-0005-0000-0000-0000D0650000}"/>
    <cellStyle name="Sub totals 3 15 2 4" xfId="29102" xr:uid="{00000000-0005-0000-0000-0000D1650000}"/>
    <cellStyle name="Sub totals 3 15 3" xfId="29103" xr:uid="{00000000-0005-0000-0000-0000D2650000}"/>
    <cellStyle name="Sub totals 3 15 4" xfId="29104" xr:uid="{00000000-0005-0000-0000-0000D3650000}"/>
    <cellStyle name="Sub totals 3 16" xfId="3844" xr:uid="{00000000-0005-0000-0000-0000D4650000}"/>
    <cellStyle name="Sub totals 3 16 2" xfId="29105" xr:uid="{00000000-0005-0000-0000-0000D5650000}"/>
    <cellStyle name="Sub totals 3 16 2 2" xfId="29106" xr:uid="{00000000-0005-0000-0000-0000D6650000}"/>
    <cellStyle name="Sub totals 3 16 2 3" xfId="29107" xr:uid="{00000000-0005-0000-0000-0000D7650000}"/>
    <cellStyle name="Sub totals 3 16 2 4" xfId="29108" xr:uid="{00000000-0005-0000-0000-0000D8650000}"/>
    <cellStyle name="Sub totals 3 16 3" xfId="29109" xr:uid="{00000000-0005-0000-0000-0000D9650000}"/>
    <cellStyle name="Sub totals 3 16 4" xfId="29110" xr:uid="{00000000-0005-0000-0000-0000DA650000}"/>
    <cellStyle name="Sub totals 3 17" xfId="3845" xr:uid="{00000000-0005-0000-0000-0000DB650000}"/>
    <cellStyle name="Sub totals 3 17 2" xfId="29111" xr:uid="{00000000-0005-0000-0000-0000DC650000}"/>
    <cellStyle name="Sub totals 3 17 2 2" xfId="29112" xr:uid="{00000000-0005-0000-0000-0000DD650000}"/>
    <cellStyle name="Sub totals 3 17 2 3" xfId="29113" xr:uid="{00000000-0005-0000-0000-0000DE650000}"/>
    <cellStyle name="Sub totals 3 17 2 4" xfId="29114" xr:uid="{00000000-0005-0000-0000-0000DF650000}"/>
    <cellStyle name="Sub totals 3 17 3" xfId="29115" xr:uid="{00000000-0005-0000-0000-0000E0650000}"/>
    <cellStyle name="Sub totals 3 17 4" xfId="29116" xr:uid="{00000000-0005-0000-0000-0000E1650000}"/>
    <cellStyle name="Sub totals 3 18" xfId="3846" xr:uid="{00000000-0005-0000-0000-0000E2650000}"/>
    <cellStyle name="Sub totals 3 18 2" xfId="29117" xr:uid="{00000000-0005-0000-0000-0000E3650000}"/>
    <cellStyle name="Sub totals 3 18 2 2" xfId="29118" xr:uid="{00000000-0005-0000-0000-0000E4650000}"/>
    <cellStyle name="Sub totals 3 18 2 3" xfId="29119" xr:uid="{00000000-0005-0000-0000-0000E5650000}"/>
    <cellStyle name="Sub totals 3 18 2 4" xfId="29120" xr:uid="{00000000-0005-0000-0000-0000E6650000}"/>
    <cellStyle name="Sub totals 3 18 3" xfId="29121" xr:uid="{00000000-0005-0000-0000-0000E7650000}"/>
    <cellStyle name="Sub totals 3 18 4" xfId="29122" xr:uid="{00000000-0005-0000-0000-0000E8650000}"/>
    <cellStyle name="Sub totals 3 19" xfId="3847" xr:uid="{00000000-0005-0000-0000-0000E9650000}"/>
    <cellStyle name="Sub totals 3 19 2" xfId="29123" xr:uid="{00000000-0005-0000-0000-0000EA650000}"/>
    <cellStyle name="Sub totals 3 19 2 2" xfId="29124" xr:uid="{00000000-0005-0000-0000-0000EB650000}"/>
    <cellStyle name="Sub totals 3 19 2 3" xfId="29125" xr:uid="{00000000-0005-0000-0000-0000EC650000}"/>
    <cellStyle name="Sub totals 3 19 2 4" xfId="29126" xr:uid="{00000000-0005-0000-0000-0000ED650000}"/>
    <cellStyle name="Sub totals 3 19 3" xfId="29127" xr:uid="{00000000-0005-0000-0000-0000EE650000}"/>
    <cellStyle name="Sub totals 3 19 4" xfId="29128" xr:uid="{00000000-0005-0000-0000-0000EF650000}"/>
    <cellStyle name="Sub totals 3 2" xfId="3848" xr:uid="{00000000-0005-0000-0000-0000F0650000}"/>
    <cellStyle name="Sub totals 3 2 10" xfId="3849" xr:uid="{00000000-0005-0000-0000-0000F1650000}"/>
    <cellStyle name="Sub totals 3 2 10 2" xfId="29129" xr:uid="{00000000-0005-0000-0000-0000F2650000}"/>
    <cellStyle name="Sub totals 3 2 10 2 2" xfId="29130" xr:uid="{00000000-0005-0000-0000-0000F3650000}"/>
    <cellStyle name="Sub totals 3 2 10 2 3" xfId="29131" xr:uid="{00000000-0005-0000-0000-0000F4650000}"/>
    <cellStyle name="Sub totals 3 2 10 2 4" xfId="29132" xr:uid="{00000000-0005-0000-0000-0000F5650000}"/>
    <cellStyle name="Sub totals 3 2 10 3" xfId="29133" xr:uid="{00000000-0005-0000-0000-0000F6650000}"/>
    <cellStyle name="Sub totals 3 2 10 4" xfId="29134" xr:uid="{00000000-0005-0000-0000-0000F7650000}"/>
    <cellStyle name="Sub totals 3 2 11" xfId="3850" xr:uid="{00000000-0005-0000-0000-0000F8650000}"/>
    <cellStyle name="Sub totals 3 2 11 2" xfId="29135" xr:uid="{00000000-0005-0000-0000-0000F9650000}"/>
    <cellStyle name="Sub totals 3 2 11 2 2" xfId="29136" xr:uid="{00000000-0005-0000-0000-0000FA650000}"/>
    <cellStyle name="Sub totals 3 2 11 2 3" xfId="29137" xr:uid="{00000000-0005-0000-0000-0000FB650000}"/>
    <cellStyle name="Sub totals 3 2 11 2 4" xfId="29138" xr:uid="{00000000-0005-0000-0000-0000FC650000}"/>
    <cellStyle name="Sub totals 3 2 11 3" xfId="29139" xr:uid="{00000000-0005-0000-0000-0000FD650000}"/>
    <cellStyle name="Sub totals 3 2 11 4" xfId="29140" xr:uid="{00000000-0005-0000-0000-0000FE650000}"/>
    <cellStyle name="Sub totals 3 2 12" xfId="3851" xr:uid="{00000000-0005-0000-0000-0000FF650000}"/>
    <cellStyle name="Sub totals 3 2 12 2" xfId="29141" xr:uid="{00000000-0005-0000-0000-000000660000}"/>
    <cellStyle name="Sub totals 3 2 12 2 2" xfId="29142" xr:uid="{00000000-0005-0000-0000-000001660000}"/>
    <cellStyle name="Sub totals 3 2 12 2 3" xfId="29143" xr:uid="{00000000-0005-0000-0000-000002660000}"/>
    <cellStyle name="Sub totals 3 2 12 2 4" xfId="29144" xr:uid="{00000000-0005-0000-0000-000003660000}"/>
    <cellStyle name="Sub totals 3 2 12 3" xfId="29145" xr:uid="{00000000-0005-0000-0000-000004660000}"/>
    <cellStyle name="Sub totals 3 2 12 4" xfId="29146" xr:uid="{00000000-0005-0000-0000-000005660000}"/>
    <cellStyle name="Sub totals 3 2 13" xfId="3852" xr:uid="{00000000-0005-0000-0000-000006660000}"/>
    <cellStyle name="Sub totals 3 2 13 2" xfId="29147" xr:uid="{00000000-0005-0000-0000-000007660000}"/>
    <cellStyle name="Sub totals 3 2 13 2 2" xfId="29148" xr:uid="{00000000-0005-0000-0000-000008660000}"/>
    <cellStyle name="Sub totals 3 2 13 2 3" xfId="29149" xr:uid="{00000000-0005-0000-0000-000009660000}"/>
    <cellStyle name="Sub totals 3 2 13 2 4" xfId="29150" xr:uid="{00000000-0005-0000-0000-00000A660000}"/>
    <cellStyle name="Sub totals 3 2 13 3" xfId="29151" xr:uid="{00000000-0005-0000-0000-00000B660000}"/>
    <cellStyle name="Sub totals 3 2 13 4" xfId="29152" xr:uid="{00000000-0005-0000-0000-00000C660000}"/>
    <cellStyle name="Sub totals 3 2 14" xfId="3853" xr:uid="{00000000-0005-0000-0000-00000D660000}"/>
    <cellStyle name="Sub totals 3 2 14 2" xfId="29153" xr:uid="{00000000-0005-0000-0000-00000E660000}"/>
    <cellStyle name="Sub totals 3 2 14 2 2" xfId="29154" xr:uid="{00000000-0005-0000-0000-00000F660000}"/>
    <cellStyle name="Sub totals 3 2 14 2 3" xfId="29155" xr:uid="{00000000-0005-0000-0000-000010660000}"/>
    <cellStyle name="Sub totals 3 2 14 2 4" xfId="29156" xr:uid="{00000000-0005-0000-0000-000011660000}"/>
    <cellStyle name="Sub totals 3 2 14 3" xfId="29157" xr:uid="{00000000-0005-0000-0000-000012660000}"/>
    <cellStyle name="Sub totals 3 2 14 4" xfId="29158" xr:uid="{00000000-0005-0000-0000-000013660000}"/>
    <cellStyle name="Sub totals 3 2 15" xfId="3854" xr:uid="{00000000-0005-0000-0000-000014660000}"/>
    <cellStyle name="Sub totals 3 2 15 2" xfId="29159" xr:uid="{00000000-0005-0000-0000-000015660000}"/>
    <cellStyle name="Sub totals 3 2 15 2 2" xfId="29160" xr:uid="{00000000-0005-0000-0000-000016660000}"/>
    <cellStyle name="Sub totals 3 2 15 2 3" xfId="29161" xr:uid="{00000000-0005-0000-0000-000017660000}"/>
    <cellStyle name="Sub totals 3 2 15 2 4" xfId="29162" xr:uid="{00000000-0005-0000-0000-000018660000}"/>
    <cellStyle name="Sub totals 3 2 15 3" xfId="29163" xr:uid="{00000000-0005-0000-0000-000019660000}"/>
    <cellStyle name="Sub totals 3 2 15 4" xfId="29164" xr:uid="{00000000-0005-0000-0000-00001A660000}"/>
    <cellStyle name="Sub totals 3 2 16" xfId="3855" xr:uid="{00000000-0005-0000-0000-00001B660000}"/>
    <cellStyle name="Sub totals 3 2 16 2" xfId="29165" xr:uid="{00000000-0005-0000-0000-00001C660000}"/>
    <cellStyle name="Sub totals 3 2 16 2 2" xfId="29166" xr:uid="{00000000-0005-0000-0000-00001D660000}"/>
    <cellStyle name="Sub totals 3 2 16 2 3" xfId="29167" xr:uid="{00000000-0005-0000-0000-00001E660000}"/>
    <cellStyle name="Sub totals 3 2 16 2 4" xfId="29168" xr:uid="{00000000-0005-0000-0000-00001F660000}"/>
    <cellStyle name="Sub totals 3 2 16 3" xfId="29169" xr:uid="{00000000-0005-0000-0000-000020660000}"/>
    <cellStyle name="Sub totals 3 2 16 4" xfId="29170" xr:uid="{00000000-0005-0000-0000-000021660000}"/>
    <cellStyle name="Sub totals 3 2 17" xfId="3856" xr:uid="{00000000-0005-0000-0000-000022660000}"/>
    <cellStyle name="Sub totals 3 2 17 2" xfId="29171" xr:uid="{00000000-0005-0000-0000-000023660000}"/>
    <cellStyle name="Sub totals 3 2 17 2 2" xfId="29172" xr:uid="{00000000-0005-0000-0000-000024660000}"/>
    <cellStyle name="Sub totals 3 2 17 2 3" xfId="29173" xr:uid="{00000000-0005-0000-0000-000025660000}"/>
    <cellStyle name="Sub totals 3 2 17 2 4" xfId="29174" xr:uid="{00000000-0005-0000-0000-000026660000}"/>
    <cellStyle name="Sub totals 3 2 17 3" xfId="29175" xr:uid="{00000000-0005-0000-0000-000027660000}"/>
    <cellStyle name="Sub totals 3 2 17 4" xfId="29176" xr:uid="{00000000-0005-0000-0000-000028660000}"/>
    <cellStyle name="Sub totals 3 2 18" xfId="3857" xr:uid="{00000000-0005-0000-0000-000029660000}"/>
    <cellStyle name="Sub totals 3 2 18 2" xfId="29177" xr:uid="{00000000-0005-0000-0000-00002A660000}"/>
    <cellStyle name="Sub totals 3 2 18 2 2" xfId="29178" xr:uid="{00000000-0005-0000-0000-00002B660000}"/>
    <cellStyle name="Sub totals 3 2 18 2 3" xfId="29179" xr:uid="{00000000-0005-0000-0000-00002C660000}"/>
    <cellStyle name="Sub totals 3 2 18 2 4" xfId="29180" xr:uid="{00000000-0005-0000-0000-00002D660000}"/>
    <cellStyle name="Sub totals 3 2 18 3" xfId="29181" xr:uid="{00000000-0005-0000-0000-00002E660000}"/>
    <cellStyle name="Sub totals 3 2 18 4" xfId="29182" xr:uid="{00000000-0005-0000-0000-00002F660000}"/>
    <cellStyle name="Sub totals 3 2 19" xfId="3858" xr:uid="{00000000-0005-0000-0000-000030660000}"/>
    <cellStyle name="Sub totals 3 2 19 2" xfId="29183" xr:uid="{00000000-0005-0000-0000-000031660000}"/>
    <cellStyle name="Sub totals 3 2 19 2 2" xfId="29184" xr:uid="{00000000-0005-0000-0000-000032660000}"/>
    <cellStyle name="Sub totals 3 2 19 2 3" xfId="29185" xr:uid="{00000000-0005-0000-0000-000033660000}"/>
    <cellStyle name="Sub totals 3 2 19 2 4" xfId="29186" xr:uid="{00000000-0005-0000-0000-000034660000}"/>
    <cellStyle name="Sub totals 3 2 19 3" xfId="29187" xr:uid="{00000000-0005-0000-0000-000035660000}"/>
    <cellStyle name="Sub totals 3 2 19 4" xfId="29188" xr:uid="{00000000-0005-0000-0000-000036660000}"/>
    <cellStyle name="Sub totals 3 2 2" xfId="3859" xr:uid="{00000000-0005-0000-0000-000037660000}"/>
    <cellStyle name="Sub totals 3 2 2 10" xfId="3860" xr:uid="{00000000-0005-0000-0000-000038660000}"/>
    <cellStyle name="Sub totals 3 2 2 10 2" xfId="29189" xr:uid="{00000000-0005-0000-0000-000039660000}"/>
    <cellStyle name="Sub totals 3 2 2 10 2 2" xfId="29190" xr:uid="{00000000-0005-0000-0000-00003A660000}"/>
    <cellStyle name="Sub totals 3 2 2 10 2 3" xfId="29191" xr:uid="{00000000-0005-0000-0000-00003B660000}"/>
    <cellStyle name="Sub totals 3 2 2 10 2 4" xfId="29192" xr:uid="{00000000-0005-0000-0000-00003C660000}"/>
    <cellStyle name="Sub totals 3 2 2 10 3" xfId="29193" xr:uid="{00000000-0005-0000-0000-00003D660000}"/>
    <cellStyle name="Sub totals 3 2 2 10 4" xfId="29194" xr:uid="{00000000-0005-0000-0000-00003E660000}"/>
    <cellStyle name="Sub totals 3 2 2 11" xfId="3861" xr:uid="{00000000-0005-0000-0000-00003F660000}"/>
    <cellStyle name="Sub totals 3 2 2 11 2" xfId="29195" xr:uid="{00000000-0005-0000-0000-000040660000}"/>
    <cellStyle name="Sub totals 3 2 2 11 2 2" xfId="29196" xr:uid="{00000000-0005-0000-0000-000041660000}"/>
    <cellStyle name="Sub totals 3 2 2 11 2 3" xfId="29197" xr:uid="{00000000-0005-0000-0000-000042660000}"/>
    <cellStyle name="Sub totals 3 2 2 11 2 4" xfId="29198" xr:uid="{00000000-0005-0000-0000-000043660000}"/>
    <cellStyle name="Sub totals 3 2 2 11 3" xfId="29199" xr:uid="{00000000-0005-0000-0000-000044660000}"/>
    <cellStyle name="Sub totals 3 2 2 11 4" xfId="29200" xr:uid="{00000000-0005-0000-0000-000045660000}"/>
    <cellStyle name="Sub totals 3 2 2 12" xfId="3862" xr:uid="{00000000-0005-0000-0000-000046660000}"/>
    <cellStyle name="Sub totals 3 2 2 12 2" xfId="29201" xr:uid="{00000000-0005-0000-0000-000047660000}"/>
    <cellStyle name="Sub totals 3 2 2 12 2 2" xfId="29202" xr:uid="{00000000-0005-0000-0000-000048660000}"/>
    <cellStyle name="Sub totals 3 2 2 12 2 3" xfId="29203" xr:uid="{00000000-0005-0000-0000-000049660000}"/>
    <cellStyle name="Sub totals 3 2 2 12 2 4" xfId="29204" xr:uid="{00000000-0005-0000-0000-00004A660000}"/>
    <cellStyle name="Sub totals 3 2 2 12 3" xfId="29205" xr:uid="{00000000-0005-0000-0000-00004B660000}"/>
    <cellStyle name="Sub totals 3 2 2 12 4" xfId="29206" xr:uid="{00000000-0005-0000-0000-00004C660000}"/>
    <cellStyle name="Sub totals 3 2 2 13" xfId="3863" xr:uid="{00000000-0005-0000-0000-00004D660000}"/>
    <cellStyle name="Sub totals 3 2 2 13 2" xfId="29207" xr:uid="{00000000-0005-0000-0000-00004E660000}"/>
    <cellStyle name="Sub totals 3 2 2 13 2 2" xfId="29208" xr:uid="{00000000-0005-0000-0000-00004F660000}"/>
    <cellStyle name="Sub totals 3 2 2 13 2 3" xfId="29209" xr:uid="{00000000-0005-0000-0000-000050660000}"/>
    <cellStyle name="Sub totals 3 2 2 13 2 4" xfId="29210" xr:uid="{00000000-0005-0000-0000-000051660000}"/>
    <cellStyle name="Sub totals 3 2 2 13 3" xfId="29211" xr:uid="{00000000-0005-0000-0000-000052660000}"/>
    <cellStyle name="Sub totals 3 2 2 13 4" xfId="29212" xr:uid="{00000000-0005-0000-0000-000053660000}"/>
    <cellStyle name="Sub totals 3 2 2 14" xfId="3864" xr:uid="{00000000-0005-0000-0000-000054660000}"/>
    <cellStyle name="Sub totals 3 2 2 14 2" xfId="29213" xr:uid="{00000000-0005-0000-0000-000055660000}"/>
    <cellStyle name="Sub totals 3 2 2 14 2 2" xfId="29214" xr:uid="{00000000-0005-0000-0000-000056660000}"/>
    <cellStyle name="Sub totals 3 2 2 14 2 3" xfId="29215" xr:uid="{00000000-0005-0000-0000-000057660000}"/>
    <cellStyle name="Sub totals 3 2 2 14 2 4" xfId="29216" xr:uid="{00000000-0005-0000-0000-000058660000}"/>
    <cellStyle name="Sub totals 3 2 2 14 3" xfId="29217" xr:uid="{00000000-0005-0000-0000-000059660000}"/>
    <cellStyle name="Sub totals 3 2 2 14 4" xfId="29218" xr:uid="{00000000-0005-0000-0000-00005A660000}"/>
    <cellStyle name="Sub totals 3 2 2 15" xfId="3865" xr:uid="{00000000-0005-0000-0000-00005B660000}"/>
    <cellStyle name="Sub totals 3 2 2 15 2" xfId="29219" xr:uid="{00000000-0005-0000-0000-00005C660000}"/>
    <cellStyle name="Sub totals 3 2 2 15 2 2" xfId="29220" xr:uid="{00000000-0005-0000-0000-00005D660000}"/>
    <cellStyle name="Sub totals 3 2 2 15 2 3" xfId="29221" xr:uid="{00000000-0005-0000-0000-00005E660000}"/>
    <cellStyle name="Sub totals 3 2 2 15 2 4" xfId="29222" xr:uid="{00000000-0005-0000-0000-00005F660000}"/>
    <cellStyle name="Sub totals 3 2 2 15 3" xfId="29223" xr:uid="{00000000-0005-0000-0000-000060660000}"/>
    <cellStyle name="Sub totals 3 2 2 15 4" xfId="29224" xr:uid="{00000000-0005-0000-0000-000061660000}"/>
    <cellStyle name="Sub totals 3 2 2 16" xfId="3866" xr:uid="{00000000-0005-0000-0000-000062660000}"/>
    <cellStyle name="Sub totals 3 2 2 16 2" xfId="29225" xr:uid="{00000000-0005-0000-0000-000063660000}"/>
    <cellStyle name="Sub totals 3 2 2 16 2 2" xfId="29226" xr:uid="{00000000-0005-0000-0000-000064660000}"/>
    <cellStyle name="Sub totals 3 2 2 16 2 3" xfId="29227" xr:uid="{00000000-0005-0000-0000-000065660000}"/>
    <cellStyle name="Sub totals 3 2 2 16 2 4" xfId="29228" xr:uid="{00000000-0005-0000-0000-000066660000}"/>
    <cellStyle name="Sub totals 3 2 2 16 3" xfId="29229" xr:uid="{00000000-0005-0000-0000-000067660000}"/>
    <cellStyle name="Sub totals 3 2 2 16 4" xfId="29230" xr:uid="{00000000-0005-0000-0000-000068660000}"/>
    <cellStyle name="Sub totals 3 2 2 17" xfId="3867" xr:uid="{00000000-0005-0000-0000-000069660000}"/>
    <cellStyle name="Sub totals 3 2 2 17 2" xfId="29231" xr:uid="{00000000-0005-0000-0000-00006A660000}"/>
    <cellStyle name="Sub totals 3 2 2 17 2 2" xfId="29232" xr:uid="{00000000-0005-0000-0000-00006B660000}"/>
    <cellStyle name="Sub totals 3 2 2 17 2 3" xfId="29233" xr:uid="{00000000-0005-0000-0000-00006C660000}"/>
    <cellStyle name="Sub totals 3 2 2 17 2 4" xfId="29234" xr:uid="{00000000-0005-0000-0000-00006D660000}"/>
    <cellStyle name="Sub totals 3 2 2 17 3" xfId="29235" xr:uid="{00000000-0005-0000-0000-00006E660000}"/>
    <cellStyle name="Sub totals 3 2 2 17 4" xfId="29236" xr:uid="{00000000-0005-0000-0000-00006F660000}"/>
    <cellStyle name="Sub totals 3 2 2 18" xfId="3868" xr:uid="{00000000-0005-0000-0000-000070660000}"/>
    <cellStyle name="Sub totals 3 2 2 18 2" xfId="29237" xr:uid="{00000000-0005-0000-0000-000071660000}"/>
    <cellStyle name="Sub totals 3 2 2 18 2 2" xfId="29238" xr:uid="{00000000-0005-0000-0000-000072660000}"/>
    <cellStyle name="Sub totals 3 2 2 18 2 3" xfId="29239" xr:uid="{00000000-0005-0000-0000-000073660000}"/>
    <cellStyle name="Sub totals 3 2 2 18 2 4" xfId="29240" xr:uid="{00000000-0005-0000-0000-000074660000}"/>
    <cellStyle name="Sub totals 3 2 2 18 3" xfId="29241" xr:uid="{00000000-0005-0000-0000-000075660000}"/>
    <cellStyle name="Sub totals 3 2 2 18 4" xfId="29242" xr:uid="{00000000-0005-0000-0000-000076660000}"/>
    <cellStyle name="Sub totals 3 2 2 19" xfId="3869" xr:uid="{00000000-0005-0000-0000-000077660000}"/>
    <cellStyle name="Sub totals 3 2 2 19 2" xfId="29243" xr:uid="{00000000-0005-0000-0000-000078660000}"/>
    <cellStyle name="Sub totals 3 2 2 19 2 2" xfId="29244" xr:uid="{00000000-0005-0000-0000-000079660000}"/>
    <cellStyle name="Sub totals 3 2 2 19 2 3" xfId="29245" xr:uid="{00000000-0005-0000-0000-00007A660000}"/>
    <cellStyle name="Sub totals 3 2 2 19 2 4" xfId="29246" xr:uid="{00000000-0005-0000-0000-00007B660000}"/>
    <cellStyle name="Sub totals 3 2 2 19 3" xfId="29247" xr:uid="{00000000-0005-0000-0000-00007C660000}"/>
    <cellStyle name="Sub totals 3 2 2 19 4" xfId="29248" xr:uid="{00000000-0005-0000-0000-00007D660000}"/>
    <cellStyle name="Sub totals 3 2 2 2" xfId="3870" xr:uid="{00000000-0005-0000-0000-00007E660000}"/>
    <cellStyle name="Sub totals 3 2 2 2 2" xfId="29249" xr:uid="{00000000-0005-0000-0000-00007F660000}"/>
    <cellStyle name="Sub totals 3 2 2 2 2 2" xfId="29250" xr:uid="{00000000-0005-0000-0000-000080660000}"/>
    <cellStyle name="Sub totals 3 2 2 2 2 3" xfId="29251" xr:uid="{00000000-0005-0000-0000-000081660000}"/>
    <cellStyle name="Sub totals 3 2 2 2 2 4" xfId="29252" xr:uid="{00000000-0005-0000-0000-000082660000}"/>
    <cellStyle name="Sub totals 3 2 2 2 3" xfId="29253" xr:uid="{00000000-0005-0000-0000-000083660000}"/>
    <cellStyle name="Sub totals 3 2 2 2 4" xfId="29254" xr:uid="{00000000-0005-0000-0000-000084660000}"/>
    <cellStyle name="Sub totals 3 2 2 20" xfId="3871" xr:uid="{00000000-0005-0000-0000-000085660000}"/>
    <cellStyle name="Sub totals 3 2 2 20 2" xfId="29255" xr:uid="{00000000-0005-0000-0000-000086660000}"/>
    <cellStyle name="Sub totals 3 2 2 20 2 2" xfId="29256" xr:uid="{00000000-0005-0000-0000-000087660000}"/>
    <cellStyle name="Sub totals 3 2 2 20 2 3" xfId="29257" xr:uid="{00000000-0005-0000-0000-000088660000}"/>
    <cellStyle name="Sub totals 3 2 2 20 2 4" xfId="29258" xr:uid="{00000000-0005-0000-0000-000089660000}"/>
    <cellStyle name="Sub totals 3 2 2 20 3" xfId="29259" xr:uid="{00000000-0005-0000-0000-00008A660000}"/>
    <cellStyle name="Sub totals 3 2 2 20 4" xfId="29260" xr:uid="{00000000-0005-0000-0000-00008B660000}"/>
    <cellStyle name="Sub totals 3 2 2 21" xfId="3872" xr:uid="{00000000-0005-0000-0000-00008C660000}"/>
    <cellStyle name="Sub totals 3 2 2 21 2" xfId="29261" xr:uid="{00000000-0005-0000-0000-00008D660000}"/>
    <cellStyle name="Sub totals 3 2 2 21 2 2" xfId="29262" xr:uid="{00000000-0005-0000-0000-00008E660000}"/>
    <cellStyle name="Sub totals 3 2 2 21 2 3" xfId="29263" xr:uid="{00000000-0005-0000-0000-00008F660000}"/>
    <cellStyle name="Sub totals 3 2 2 21 2 4" xfId="29264" xr:uid="{00000000-0005-0000-0000-000090660000}"/>
    <cellStyle name="Sub totals 3 2 2 21 3" xfId="29265" xr:uid="{00000000-0005-0000-0000-000091660000}"/>
    <cellStyle name="Sub totals 3 2 2 21 4" xfId="29266" xr:uid="{00000000-0005-0000-0000-000092660000}"/>
    <cellStyle name="Sub totals 3 2 2 22" xfId="3873" xr:uid="{00000000-0005-0000-0000-000093660000}"/>
    <cellStyle name="Sub totals 3 2 2 22 2" xfId="29267" xr:uid="{00000000-0005-0000-0000-000094660000}"/>
    <cellStyle name="Sub totals 3 2 2 22 2 2" xfId="29268" xr:uid="{00000000-0005-0000-0000-000095660000}"/>
    <cellStyle name="Sub totals 3 2 2 22 2 3" xfId="29269" xr:uid="{00000000-0005-0000-0000-000096660000}"/>
    <cellStyle name="Sub totals 3 2 2 22 2 4" xfId="29270" xr:uid="{00000000-0005-0000-0000-000097660000}"/>
    <cellStyle name="Sub totals 3 2 2 22 3" xfId="29271" xr:uid="{00000000-0005-0000-0000-000098660000}"/>
    <cellStyle name="Sub totals 3 2 2 22 4" xfId="29272" xr:uid="{00000000-0005-0000-0000-000099660000}"/>
    <cellStyle name="Sub totals 3 2 2 23" xfId="3874" xr:uid="{00000000-0005-0000-0000-00009A660000}"/>
    <cellStyle name="Sub totals 3 2 2 23 2" xfId="29273" xr:uid="{00000000-0005-0000-0000-00009B660000}"/>
    <cellStyle name="Sub totals 3 2 2 23 2 2" xfId="29274" xr:uid="{00000000-0005-0000-0000-00009C660000}"/>
    <cellStyle name="Sub totals 3 2 2 23 2 3" xfId="29275" xr:uid="{00000000-0005-0000-0000-00009D660000}"/>
    <cellStyle name="Sub totals 3 2 2 23 2 4" xfId="29276" xr:uid="{00000000-0005-0000-0000-00009E660000}"/>
    <cellStyle name="Sub totals 3 2 2 23 3" xfId="29277" xr:uid="{00000000-0005-0000-0000-00009F660000}"/>
    <cellStyle name="Sub totals 3 2 2 23 4" xfId="29278" xr:uid="{00000000-0005-0000-0000-0000A0660000}"/>
    <cellStyle name="Sub totals 3 2 2 24" xfId="3875" xr:uid="{00000000-0005-0000-0000-0000A1660000}"/>
    <cellStyle name="Sub totals 3 2 2 24 2" xfId="29279" xr:uid="{00000000-0005-0000-0000-0000A2660000}"/>
    <cellStyle name="Sub totals 3 2 2 24 2 2" xfId="29280" xr:uid="{00000000-0005-0000-0000-0000A3660000}"/>
    <cellStyle name="Sub totals 3 2 2 24 2 3" xfId="29281" xr:uid="{00000000-0005-0000-0000-0000A4660000}"/>
    <cellStyle name="Sub totals 3 2 2 24 2 4" xfId="29282" xr:uid="{00000000-0005-0000-0000-0000A5660000}"/>
    <cellStyle name="Sub totals 3 2 2 24 3" xfId="29283" xr:uid="{00000000-0005-0000-0000-0000A6660000}"/>
    <cellStyle name="Sub totals 3 2 2 24 4" xfId="29284" xr:uid="{00000000-0005-0000-0000-0000A7660000}"/>
    <cellStyle name="Sub totals 3 2 2 25" xfId="3876" xr:uid="{00000000-0005-0000-0000-0000A8660000}"/>
    <cellStyle name="Sub totals 3 2 2 25 2" xfId="29285" xr:uid="{00000000-0005-0000-0000-0000A9660000}"/>
    <cellStyle name="Sub totals 3 2 2 25 2 2" xfId="29286" xr:uid="{00000000-0005-0000-0000-0000AA660000}"/>
    <cellStyle name="Sub totals 3 2 2 25 2 3" xfId="29287" xr:uid="{00000000-0005-0000-0000-0000AB660000}"/>
    <cellStyle name="Sub totals 3 2 2 25 2 4" xfId="29288" xr:uid="{00000000-0005-0000-0000-0000AC660000}"/>
    <cellStyle name="Sub totals 3 2 2 25 3" xfId="29289" xr:uid="{00000000-0005-0000-0000-0000AD660000}"/>
    <cellStyle name="Sub totals 3 2 2 25 4" xfId="29290" xr:uid="{00000000-0005-0000-0000-0000AE660000}"/>
    <cellStyle name="Sub totals 3 2 2 26" xfId="3877" xr:uid="{00000000-0005-0000-0000-0000AF660000}"/>
    <cellStyle name="Sub totals 3 2 2 26 2" xfId="29291" xr:uid="{00000000-0005-0000-0000-0000B0660000}"/>
    <cellStyle name="Sub totals 3 2 2 26 2 2" xfId="29292" xr:uid="{00000000-0005-0000-0000-0000B1660000}"/>
    <cellStyle name="Sub totals 3 2 2 26 2 3" xfId="29293" xr:uid="{00000000-0005-0000-0000-0000B2660000}"/>
    <cellStyle name="Sub totals 3 2 2 26 2 4" xfId="29294" xr:uid="{00000000-0005-0000-0000-0000B3660000}"/>
    <cellStyle name="Sub totals 3 2 2 26 3" xfId="29295" xr:uid="{00000000-0005-0000-0000-0000B4660000}"/>
    <cellStyle name="Sub totals 3 2 2 26 4" xfId="29296" xr:uid="{00000000-0005-0000-0000-0000B5660000}"/>
    <cellStyle name="Sub totals 3 2 2 27" xfId="3878" xr:uid="{00000000-0005-0000-0000-0000B6660000}"/>
    <cellStyle name="Sub totals 3 2 2 27 2" xfId="29297" xr:uid="{00000000-0005-0000-0000-0000B7660000}"/>
    <cellStyle name="Sub totals 3 2 2 27 2 2" xfId="29298" xr:uid="{00000000-0005-0000-0000-0000B8660000}"/>
    <cellStyle name="Sub totals 3 2 2 27 2 3" xfId="29299" xr:uid="{00000000-0005-0000-0000-0000B9660000}"/>
    <cellStyle name="Sub totals 3 2 2 27 2 4" xfId="29300" xr:uid="{00000000-0005-0000-0000-0000BA660000}"/>
    <cellStyle name="Sub totals 3 2 2 27 3" xfId="29301" xr:uid="{00000000-0005-0000-0000-0000BB660000}"/>
    <cellStyle name="Sub totals 3 2 2 27 4" xfId="29302" xr:uid="{00000000-0005-0000-0000-0000BC660000}"/>
    <cellStyle name="Sub totals 3 2 2 28" xfId="3879" xr:uid="{00000000-0005-0000-0000-0000BD660000}"/>
    <cellStyle name="Sub totals 3 2 2 28 2" xfId="29303" xr:uid="{00000000-0005-0000-0000-0000BE660000}"/>
    <cellStyle name="Sub totals 3 2 2 28 2 2" xfId="29304" xr:uid="{00000000-0005-0000-0000-0000BF660000}"/>
    <cellStyle name="Sub totals 3 2 2 28 2 3" xfId="29305" xr:uid="{00000000-0005-0000-0000-0000C0660000}"/>
    <cellStyle name="Sub totals 3 2 2 28 2 4" xfId="29306" xr:uid="{00000000-0005-0000-0000-0000C1660000}"/>
    <cellStyle name="Sub totals 3 2 2 28 3" xfId="29307" xr:uid="{00000000-0005-0000-0000-0000C2660000}"/>
    <cellStyle name="Sub totals 3 2 2 28 4" xfId="29308" xr:uid="{00000000-0005-0000-0000-0000C3660000}"/>
    <cellStyle name="Sub totals 3 2 2 29" xfId="3880" xr:uid="{00000000-0005-0000-0000-0000C4660000}"/>
    <cellStyle name="Sub totals 3 2 2 29 2" xfId="29309" xr:uid="{00000000-0005-0000-0000-0000C5660000}"/>
    <cellStyle name="Sub totals 3 2 2 29 2 2" xfId="29310" xr:uid="{00000000-0005-0000-0000-0000C6660000}"/>
    <cellStyle name="Sub totals 3 2 2 29 2 3" xfId="29311" xr:uid="{00000000-0005-0000-0000-0000C7660000}"/>
    <cellStyle name="Sub totals 3 2 2 29 2 4" xfId="29312" xr:uid="{00000000-0005-0000-0000-0000C8660000}"/>
    <cellStyle name="Sub totals 3 2 2 29 3" xfId="29313" xr:uid="{00000000-0005-0000-0000-0000C9660000}"/>
    <cellStyle name="Sub totals 3 2 2 29 4" xfId="29314" xr:uid="{00000000-0005-0000-0000-0000CA660000}"/>
    <cellStyle name="Sub totals 3 2 2 3" xfId="3881" xr:uid="{00000000-0005-0000-0000-0000CB660000}"/>
    <cellStyle name="Sub totals 3 2 2 3 2" xfId="29315" xr:uid="{00000000-0005-0000-0000-0000CC660000}"/>
    <cellStyle name="Sub totals 3 2 2 3 2 2" xfId="29316" xr:uid="{00000000-0005-0000-0000-0000CD660000}"/>
    <cellStyle name="Sub totals 3 2 2 3 2 3" xfId="29317" xr:uid="{00000000-0005-0000-0000-0000CE660000}"/>
    <cellStyle name="Sub totals 3 2 2 3 2 4" xfId="29318" xr:uid="{00000000-0005-0000-0000-0000CF660000}"/>
    <cellStyle name="Sub totals 3 2 2 3 3" xfId="29319" xr:uid="{00000000-0005-0000-0000-0000D0660000}"/>
    <cellStyle name="Sub totals 3 2 2 3 4" xfId="29320" xr:uid="{00000000-0005-0000-0000-0000D1660000}"/>
    <cellStyle name="Sub totals 3 2 2 30" xfId="3882" xr:uid="{00000000-0005-0000-0000-0000D2660000}"/>
    <cellStyle name="Sub totals 3 2 2 30 2" xfId="29321" xr:uid="{00000000-0005-0000-0000-0000D3660000}"/>
    <cellStyle name="Sub totals 3 2 2 30 2 2" xfId="29322" xr:uid="{00000000-0005-0000-0000-0000D4660000}"/>
    <cellStyle name="Sub totals 3 2 2 30 2 3" xfId="29323" xr:uid="{00000000-0005-0000-0000-0000D5660000}"/>
    <cellStyle name="Sub totals 3 2 2 30 2 4" xfId="29324" xr:uid="{00000000-0005-0000-0000-0000D6660000}"/>
    <cellStyle name="Sub totals 3 2 2 30 3" xfId="29325" xr:uid="{00000000-0005-0000-0000-0000D7660000}"/>
    <cellStyle name="Sub totals 3 2 2 30 4" xfId="29326" xr:uid="{00000000-0005-0000-0000-0000D8660000}"/>
    <cellStyle name="Sub totals 3 2 2 31" xfId="3883" xr:uid="{00000000-0005-0000-0000-0000D9660000}"/>
    <cellStyle name="Sub totals 3 2 2 31 2" xfId="29327" xr:uid="{00000000-0005-0000-0000-0000DA660000}"/>
    <cellStyle name="Sub totals 3 2 2 31 2 2" xfId="29328" xr:uid="{00000000-0005-0000-0000-0000DB660000}"/>
    <cellStyle name="Sub totals 3 2 2 31 2 3" xfId="29329" xr:uid="{00000000-0005-0000-0000-0000DC660000}"/>
    <cellStyle name="Sub totals 3 2 2 31 2 4" xfId="29330" xr:uid="{00000000-0005-0000-0000-0000DD660000}"/>
    <cellStyle name="Sub totals 3 2 2 31 3" xfId="29331" xr:uid="{00000000-0005-0000-0000-0000DE660000}"/>
    <cellStyle name="Sub totals 3 2 2 31 4" xfId="29332" xr:uid="{00000000-0005-0000-0000-0000DF660000}"/>
    <cellStyle name="Sub totals 3 2 2 32" xfId="3884" xr:uid="{00000000-0005-0000-0000-0000E0660000}"/>
    <cellStyle name="Sub totals 3 2 2 32 2" xfId="29333" xr:uid="{00000000-0005-0000-0000-0000E1660000}"/>
    <cellStyle name="Sub totals 3 2 2 32 2 2" xfId="29334" xr:uid="{00000000-0005-0000-0000-0000E2660000}"/>
    <cellStyle name="Sub totals 3 2 2 32 2 3" xfId="29335" xr:uid="{00000000-0005-0000-0000-0000E3660000}"/>
    <cellStyle name="Sub totals 3 2 2 32 2 4" xfId="29336" xr:uid="{00000000-0005-0000-0000-0000E4660000}"/>
    <cellStyle name="Sub totals 3 2 2 32 3" xfId="29337" xr:uid="{00000000-0005-0000-0000-0000E5660000}"/>
    <cellStyle name="Sub totals 3 2 2 32 4" xfId="29338" xr:uid="{00000000-0005-0000-0000-0000E6660000}"/>
    <cellStyle name="Sub totals 3 2 2 33" xfId="3885" xr:uid="{00000000-0005-0000-0000-0000E7660000}"/>
    <cellStyle name="Sub totals 3 2 2 33 2" xfId="29339" xr:uid="{00000000-0005-0000-0000-0000E8660000}"/>
    <cellStyle name="Sub totals 3 2 2 33 2 2" xfId="29340" xr:uid="{00000000-0005-0000-0000-0000E9660000}"/>
    <cellStyle name="Sub totals 3 2 2 33 2 3" xfId="29341" xr:uid="{00000000-0005-0000-0000-0000EA660000}"/>
    <cellStyle name="Sub totals 3 2 2 33 2 4" xfId="29342" xr:uid="{00000000-0005-0000-0000-0000EB660000}"/>
    <cellStyle name="Sub totals 3 2 2 33 3" xfId="29343" xr:uid="{00000000-0005-0000-0000-0000EC660000}"/>
    <cellStyle name="Sub totals 3 2 2 33 4" xfId="29344" xr:uid="{00000000-0005-0000-0000-0000ED660000}"/>
    <cellStyle name="Sub totals 3 2 2 34" xfId="3886" xr:uid="{00000000-0005-0000-0000-0000EE660000}"/>
    <cellStyle name="Sub totals 3 2 2 34 2" xfId="29345" xr:uid="{00000000-0005-0000-0000-0000EF660000}"/>
    <cellStyle name="Sub totals 3 2 2 34 2 2" xfId="29346" xr:uid="{00000000-0005-0000-0000-0000F0660000}"/>
    <cellStyle name="Sub totals 3 2 2 34 2 3" xfId="29347" xr:uid="{00000000-0005-0000-0000-0000F1660000}"/>
    <cellStyle name="Sub totals 3 2 2 34 2 4" xfId="29348" xr:uid="{00000000-0005-0000-0000-0000F2660000}"/>
    <cellStyle name="Sub totals 3 2 2 34 3" xfId="29349" xr:uid="{00000000-0005-0000-0000-0000F3660000}"/>
    <cellStyle name="Sub totals 3 2 2 34 4" xfId="29350" xr:uid="{00000000-0005-0000-0000-0000F4660000}"/>
    <cellStyle name="Sub totals 3 2 2 35" xfId="3887" xr:uid="{00000000-0005-0000-0000-0000F5660000}"/>
    <cellStyle name="Sub totals 3 2 2 35 2" xfId="29351" xr:uid="{00000000-0005-0000-0000-0000F6660000}"/>
    <cellStyle name="Sub totals 3 2 2 35 2 2" xfId="29352" xr:uid="{00000000-0005-0000-0000-0000F7660000}"/>
    <cellStyle name="Sub totals 3 2 2 35 2 3" xfId="29353" xr:uid="{00000000-0005-0000-0000-0000F8660000}"/>
    <cellStyle name="Sub totals 3 2 2 35 2 4" xfId="29354" xr:uid="{00000000-0005-0000-0000-0000F9660000}"/>
    <cellStyle name="Sub totals 3 2 2 35 3" xfId="29355" xr:uid="{00000000-0005-0000-0000-0000FA660000}"/>
    <cellStyle name="Sub totals 3 2 2 35 4" xfId="29356" xr:uid="{00000000-0005-0000-0000-0000FB660000}"/>
    <cellStyle name="Sub totals 3 2 2 36" xfId="3888" xr:uid="{00000000-0005-0000-0000-0000FC660000}"/>
    <cellStyle name="Sub totals 3 2 2 36 2" xfId="29357" xr:uid="{00000000-0005-0000-0000-0000FD660000}"/>
    <cellStyle name="Sub totals 3 2 2 36 2 2" xfId="29358" xr:uid="{00000000-0005-0000-0000-0000FE660000}"/>
    <cellStyle name="Sub totals 3 2 2 36 2 3" xfId="29359" xr:uid="{00000000-0005-0000-0000-0000FF660000}"/>
    <cellStyle name="Sub totals 3 2 2 36 2 4" xfId="29360" xr:uid="{00000000-0005-0000-0000-000000670000}"/>
    <cellStyle name="Sub totals 3 2 2 36 3" xfId="29361" xr:uid="{00000000-0005-0000-0000-000001670000}"/>
    <cellStyle name="Sub totals 3 2 2 36 4" xfId="29362" xr:uid="{00000000-0005-0000-0000-000002670000}"/>
    <cellStyle name="Sub totals 3 2 2 37" xfId="3889" xr:uid="{00000000-0005-0000-0000-000003670000}"/>
    <cellStyle name="Sub totals 3 2 2 37 2" xfId="29363" xr:uid="{00000000-0005-0000-0000-000004670000}"/>
    <cellStyle name="Sub totals 3 2 2 37 2 2" xfId="29364" xr:uid="{00000000-0005-0000-0000-000005670000}"/>
    <cellStyle name="Sub totals 3 2 2 37 2 3" xfId="29365" xr:uid="{00000000-0005-0000-0000-000006670000}"/>
    <cellStyle name="Sub totals 3 2 2 37 2 4" xfId="29366" xr:uid="{00000000-0005-0000-0000-000007670000}"/>
    <cellStyle name="Sub totals 3 2 2 37 3" xfId="29367" xr:uid="{00000000-0005-0000-0000-000008670000}"/>
    <cellStyle name="Sub totals 3 2 2 37 4" xfId="29368" xr:uid="{00000000-0005-0000-0000-000009670000}"/>
    <cellStyle name="Sub totals 3 2 2 38" xfId="3890" xr:uid="{00000000-0005-0000-0000-00000A670000}"/>
    <cellStyle name="Sub totals 3 2 2 38 2" xfId="29369" xr:uid="{00000000-0005-0000-0000-00000B670000}"/>
    <cellStyle name="Sub totals 3 2 2 38 2 2" xfId="29370" xr:uid="{00000000-0005-0000-0000-00000C670000}"/>
    <cellStyle name="Sub totals 3 2 2 38 2 3" xfId="29371" xr:uid="{00000000-0005-0000-0000-00000D670000}"/>
    <cellStyle name="Sub totals 3 2 2 38 2 4" xfId="29372" xr:uid="{00000000-0005-0000-0000-00000E670000}"/>
    <cellStyle name="Sub totals 3 2 2 38 3" xfId="29373" xr:uid="{00000000-0005-0000-0000-00000F670000}"/>
    <cellStyle name="Sub totals 3 2 2 38 4" xfId="29374" xr:uid="{00000000-0005-0000-0000-000010670000}"/>
    <cellStyle name="Sub totals 3 2 2 39" xfId="3891" xr:uid="{00000000-0005-0000-0000-000011670000}"/>
    <cellStyle name="Sub totals 3 2 2 39 2" xfId="29375" xr:uid="{00000000-0005-0000-0000-000012670000}"/>
    <cellStyle name="Sub totals 3 2 2 39 2 2" xfId="29376" xr:uid="{00000000-0005-0000-0000-000013670000}"/>
    <cellStyle name="Sub totals 3 2 2 39 2 3" xfId="29377" xr:uid="{00000000-0005-0000-0000-000014670000}"/>
    <cellStyle name="Sub totals 3 2 2 39 2 4" xfId="29378" xr:uid="{00000000-0005-0000-0000-000015670000}"/>
    <cellStyle name="Sub totals 3 2 2 39 3" xfId="29379" xr:uid="{00000000-0005-0000-0000-000016670000}"/>
    <cellStyle name="Sub totals 3 2 2 39 4" xfId="29380" xr:uid="{00000000-0005-0000-0000-000017670000}"/>
    <cellStyle name="Sub totals 3 2 2 4" xfId="3892" xr:uid="{00000000-0005-0000-0000-000018670000}"/>
    <cellStyle name="Sub totals 3 2 2 4 2" xfId="29381" xr:uid="{00000000-0005-0000-0000-000019670000}"/>
    <cellStyle name="Sub totals 3 2 2 4 2 2" xfId="29382" xr:uid="{00000000-0005-0000-0000-00001A670000}"/>
    <cellStyle name="Sub totals 3 2 2 4 2 3" xfId="29383" xr:uid="{00000000-0005-0000-0000-00001B670000}"/>
    <cellStyle name="Sub totals 3 2 2 4 2 4" xfId="29384" xr:uid="{00000000-0005-0000-0000-00001C670000}"/>
    <cellStyle name="Sub totals 3 2 2 4 3" xfId="29385" xr:uid="{00000000-0005-0000-0000-00001D670000}"/>
    <cellStyle name="Sub totals 3 2 2 4 4" xfId="29386" xr:uid="{00000000-0005-0000-0000-00001E670000}"/>
    <cellStyle name="Sub totals 3 2 2 40" xfId="3893" xr:uid="{00000000-0005-0000-0000-00001F670000}"/>
    <cellStyle name="Sub totals 3 2 2 40 2" xfId="29387" xr:uid="{00000000-0005-0000-0000-000020670000}"/>
    <cellStyle name="Sub totals 3 2 2 40 2 2" xfId="29388" xr:uid="{00000000-0005-0000-0000-000021670000}"/>
    <cellStyle name="Sub totals 3 2 2 40 2 3" xfId="29389" xr:uid="{00000000-0005-0000-0000-000022670000}"/>
    <cellStyle name="Sub totals 3 2 2 40 2 4" xfId="29390" xr:uid="{00000000-0005-0000-0000-000023670000}"/>
    <cellStyle name="Sub totals 3 2 2 40 3" xfId="29391" xr:uid="{00000000-0005-0000-0000-000024670000}"/>
    <cellStyle name="Sub totals 3 2 2 40 4" xfId="29392" xr:uid="{00000000-0005-0000-0000-000025670000}"/>
    <cellStyle name="Sub totals 3 2 2 41" xfId="3894" xr:uid="{00000000-0005-0000-0000-000026670000}"/>
    <cellStyle name="Sub totals 3 2 2 41 2" xfId="29393" xr:uid="{00000000-0005-0000-0000-000027670000}"/>
    <cellStyle name="Sub totals 3 2 2 41 2 2" xfId="29394" xr:uid="{00000000-0005-0000-0000-000028670000}"/>
    <cellStyle name="Sub totals 3 2 2 41 2 3" xfId="29395" xr:uid="{00000000-0005-0000-0000-000029670000}"/>
    <cellStyle name="Sub totals 3 2 2 41 2 4" xfId="29396" xr:uid="{00000000-0005-0000-0000-00002A670000}"/>
    <cellStyle name="Sub totals 3 2 2 41 3" xfId="29397" xr:uid="{00000000-0005-0000-0000-00002B670000}"/>
    <cellStyle name="Sub totals 3 2 2 41 4" xfId="29398" xr:uid="{00000000-0005-0000-0000-00002C670000}"/>
    <cellStyle name="Sub totals 3 2 2 42" xfId="3895" xr:uid="{00000000-0005-0000-0000-00002D670000}"/>
    <cellStyle name="Sub totals 3 2 2 42 2" xfId="29399" xr:uid="{00000000-0005-0000-0000-00002E670000}"/>
    <cellStyle name="Sub totals 3 2 2 42 2 2" xfId="29400" xr:uid="{00000000-0005-0000-0000-00002F670000}"/>
    <cellStyle name="Sub totals 3 2 2 42 2 3" xfId="29401" xr:uid="{00000000-0005-0000-0000-000030670000}"/>
    <cellStyle name="Sub totals 3 2 2 42 2 4" xfId="29402" xr:uid="{00000000-0005-0000-0000-000031670000}"/>
    <cellStyle name="Sub totals 3 2 2 42 3" xfId="29403" xr:uid="{00000000-0005-0000-0000-000032670000}"/>
    <cellStyle name="Sub totals 3 2 2 42 4" xfId="29404" xr:uid="{00000000-0005-0000-0000-000033670000}"/>
    <cellStyle name="Sub totals 3 2 2 43" xfId="3896" xr:uid="{00000000-0005-0000-0000-000034670000}"/>
    <cellStyle name="Sub totals 3 2 2 43 2" xfId="29405" xr:uid="{00000000-0005-0000-0000-000035670000}"/>
    <cellStyle name="Sub totals 3 2 2 43 2 2" xfId="29406" xr:uid="{00000000-0005-0000-0000-000036670000}"/>
    <cellStyle name="Sub totals 3 2 2 43 2 3" xfId="29407" xr:uid="{00000000-0005-0000-0000-000037670000}"/>
    <cellStyle name="Sub totals 3 2 2 43 2 4" xfId="29408" xr:uid="{00000000-0005-0000-0000-000038670000}"/>
    <cellStyle name="Sub totals 3 2 2 43 3" xfId="29409" xr:uid="{00000000-0005-0000-0000-000039670000}"/>
    <cellStyle name="Sub totals 3 2 2 43 4" xfId="29410" xr:uid="{00000000-0005-0000-0000-00003A670000}"/>
    <cellStyle name="Sub totals 3 2 2 44" xfId="3897" xr:uid="{00000000-0005-0000-0000-00003B670000}"/>
    <cellStyle name="Sub totals 3 2 2 44 2" xfId="29411" xr:uid="{00000000-0005-0000-0000-00003C670000}"/>
    <cellStyle name="Sub totals 3 2 2 44 2 2" xfId="29412" xr:uid="{00000000-0005-0000-0000-00003D670000}"/>
    <cellStyle name="Sub totals 3 2 2 44 2 3" xfId="29413" xr:uid="{00000000-0005-0000-0000-00003E670000}"/>
    <cellStyle name="Sub totals 3 2 2 44 2 4" xfId="29414" xr:uid="{00000000-0005-0000-0000-00003F670000}"/>
    <cellStyle name="Sub totals 3 2 2 44 3" xfId="29415" xr:uid="{00000000-0005-0000-0000-000040670000}"/>
    <cellStyle name="Sub totals 3 2 2 44 4" xfId="29416" xr:uid="{00000000-0005-0000-0000-000041670000}"/>
    <cellStyle name="Sub totals 3 2 2 45" xfId="29417" xr:uid="{00000000-0005-0000-0000-000042670000}"/>
    <cellStyle name="Sub totals 3 2 2 45 2" xfId="29418" xr:uid="{00000000-0005-0000-0000-000043670000}"/>
    <cellStyle name="Sub totals 3 2 2 45 3" xfId="29419" xr:uid="{00000000-0005-0000-0000-000044670000}"/>
    <cellStyle name="Sub totals 3 2 2 45 4" xfId="29420" xr:uid="{00000000-0005-0000-0000-000045670000}"/>
    <cellStyle name="Sub totals 3 2 2 46" xfId="29421" xr:uid="{00000000-0005-0000-0000-000046670000}"/>
    <cellStyle name="Sub totals 3 2 2 46 2" xfId="29422" xr:uid="{00000000-0005-0000-0000-000047670000}"/>
    <cellStyle name="Sub totals 3 2 2 46 3" xfId="29423" xr:uid="{00000000-0005-0000-0000-000048670000}"/>
    <cellStyle name="Sub totals 3 2 2 46 4" xfId="29424" xr:uid="{00000000-0005-0000-0000-000049670000}"/>
    <cellStyle name="Sub totals 3 2 2 47" xfId="29425" xr:uid="{00000000-0005-0000-0000-00004A670000}"/>
    <cellStyle name="Sub totals 3 2 2 48" xfId="29426" xr:uid="{00000000-0005-0000-0000-00004B670000}"/>
    <cellStyle name="Sub totals 3 2 2 5" xfId="3898" xr:uid="{00000000-0005-0000-0000-00004C670000}"/>
    <cellStyle name="Sub totals 3 2 2 5 2" xfId="29427" xr:uid="{00000000-0005-0000-0000-00004D670000}"/>
    <cellStyle name="Sub totals 3 2 2 5 2 2" xfId="29428" xr:uid="{00000000-0005-0000-0000-00004E670000}"/>
    <cellStyle name="Sub totals 3 2 2 5 2 3" xfId="29429" xr:uid="{00000000-0005-0000-0000-00004F670000}"/>
    <cellStyle name="Sub totals 3 2 2 5 2 4" xfId="29430" xr:uid="{00000000-0005-0000-0000-000050670000}"/>
    <cellStyle name="Sub totals 3 2 2 5 3" xfId="29431" xr:uid="{00000000-0005-0000-0000-000051670000}"/>
    <cellStyle name="Sub totals 3 2 2 5 4" xfId="29432" xr:uid="{00000000-0005-0000-0000-000052670000}"/>
    <cellStyle name="Sub totals 3 2 2 6" xfId="3899" xr:uid="{00000000-0005-0000-0000-000053670000}"/>
    <cellStyle name="Sub totals 3 2 2 6 2" xfId="29433" xr:uid="{00000000-0005-0000-0000-000054670000}"/>
    <cellStyle name="Sub totals 3 2 2 6 2 2" xfId="29434" xr:uid="{00000000-0005-0000-0000-000055670000}"/>
    <cellStyle name="Sub totals 3 2 2 6 2 3" xfId="29435" xr:uid="{00000000-0005-0000-0000-000056670000}"/>
    <cellStyle name="Sub totals 3 2 2 6 2 4" xfId="29436" xr:uid="{00000000-0005-0000-0000-000057670000}"/>
    <cellStyle name="Sub totals 3 2 2 6 3" xfId="29437" xr:uid="{00000000-0005-0000-0000-000058670000}"/>
    <cellStyle name="Sub totals 3 2 2 6 4" xfId="29438" xr:uid="{00000000-0005-0000-0000-000059670000}"/>
    <cellStyle name="Sub totals 3 2 2 7" xfId="3900" xr:uid="{00000000-0005-0000-0000-00005A670000}"/>
    <cellStyle name="Sub totals 3 2 2 7 2" xfId="29439" xr:uid="{00000000-0005-0000-0000-00005B670000}"/>
    <cellStyle name="Sub totals 3 2 2 7 2 2" xfId="29440" xr:uid="{00000000-0005-0000-0000-00005C670000}"/>
    <cellStyle name="Sub totals 3 2 2 7 2 3" xfId="29441" xr:uid="{00000000-0005-0000-0000-00005D670000}"/>
    <cellStyle name="Sub totals 3 2 2 7 2 4" xfId="29442" xr:uid="{00000000-0005-0000-0000-00005E670000}"/>
    <cellStyle name="Sub totals 3 2 2 7 3" xfId="29443" xr:uid="{00000000-0005-0000-0000-00005F670000}"/>
    <cellStyle name="Sub totals 3 2 2 7 4" xfId="29444" xr:uid="{00000000-0005-0000-0000-000060670000}"/>
    <cellStyle name="Sub totals 3 2 2 8" xfId="3901" xr:uid="{00000000-0005-0000-0000-000061670000}"/>
    <cellStyle name="Sub totals 3 2 2 8 2" xfId="29445" xr:uid="{00000000-0005-0000-0000-000062670000}"/>
    <cellStyle name="Sub totals 3 2 2 8 2 2" xfId="29446" xr:uid="{00000000-0005-0000-0000-000063670000}"/>
    <cellStyle name="Sub totals 3 2 2 8 2 3" xfId="29447" xr:uid="{00000000-0005-0000-0000-000064670000}"/>
    <cellStyle name="Sub totals 3 2 2 8 2 4" xfId="29448" xr:uid="{00000000-0005-0000-0000-000065670000}"/>
    <cellStyle name="Sub totals 3 2 2 8 3" xfId="29449" xr:uid="{00000000-0005-0000-0000-000066670000}"/>
    <cellStyle name="Sub totals 3 2 2 8 4" xfId="29450" xr:uid="{00000000-0005-0000-0000-000067670000}"/>
    <cellStyle name="Sub totals 3 2 2 9" xfId="3902" xr:uid="{00000000-0005-0000-0000-000068670000}"/>
    <cellStyle name="Sub totals 3 2 2 9 2" xfId="29451" xr:uid="{00000000-0005-0000-0000-000069670000}"/>
    <cellStyle name="Sub totals 3 2 2 9 2 2" xfId="29452" xr:uid="{00000000-0005-0000-0000-00006A670000}"/>
    <cellStyle name="Sub totals 3 2 2 9 2 3" xfId="29453" xr:uid="{00000000-0005-0000-0000-00006B670000}"/>
    <cellStyle name="Sub totals 3 2 2 9 2 4" xfId="29454" xr:uid="{00000000-0005-0000-0000-00006C670000}"/>
    <cellStyle name="Sub totals 3 2 2 9 3" xfId="29455" xr:uid="{00000000-0005-0000-0000-00006D670000}"/>
    <cellStyle name="Sub totals 3 2 2 9 4" xfId="29456" xr:uid="{00000000-0005-0000-0000-00006E670000}"/>
    <cellStyle name="Sub totals 3 2 20" xfId="3903" xr:uid="{00000000-0005-0000-0000-00006F670000}"/>
    <cellStyle name="Sub totals 3 2 20 2" xfId="29457" xr:uid="{00000000-0005-0000-0000-000070670000}"/>
    <cellStyle name="Sub totals 3 2 20 2 2" xfId="29458" xr:uid="{00000000-0005-0000-0000-000071670000}"/>
    <cellStyle name="Sub totals 3 2 20 2 3" xfId="29459" xr:uid="{00000000-0005-0000-0000-000072670000}"/>
    <cellStyle name="Sub totals 3 2 20 2 4" xfId="29460" xr:uid="{00000000-0005-0000-0000-000073670000}"/>
    <cellStyle name="Sub totals 3 2 20 3" xfId="29461" xr:uid="{00000000-0005-0000-0000-000074670000}"/>
    <cellStyle name="Sub totals 3 2 20 4" xfId="29462" xr:uid="{00000000-0005-0000-0000-000075670000}"/>
    <cellStyle name="Sub totals 3 2 21" xfId="3904" xr:uid="{00000000-0005-0000-0000-000076670000}"/>
    <cellStyle name="Sub totals 3 2 21 2" xfId="29463" xr:uid="{00000000-0005-0000-0000-000077670000}"/>
    <cellStyle name="Sub totals 3 2 21 2 2" xfId="29464" xr:uid="{00000000-0005-0000-0000-000078670000}"/>
    <cellStyle name="Sub totals 3 2 21 2 3" xfId="29465" xr:uid="{00000000-0005-0000-0000-000079670000}"/>
    <cellStyle name="Sub totals 3 2 21 2 4" xfId="29466" xr:uid="{00000000-0005-0000-0000-00007A670000}"/>
    <cellStyle name="Sub totals 3 2 21 3" xfId="29467" xr:uid="{00000000-0005-0000-0000-00007B670000}"/>
    <cellStyle name="Sub totals 3 2 21 4" xfId="29468" xr:uid="{00000000-0005-0000-0000-00007C670000}"/>
    <cellStyle name="Sub totals 3 2 22" xfId="3905" xr:uid="{00000000-0005-0000-0000-00007D670000}"/>
    <cellStyle name="Sub totals 3 2 22 2" xfId="29469" xr:uid="{00000000-0005-0000-0000-00007E670000}"/>
    <cellStyle name="Sub totals 3 2 22 2 2" xfId="29470" xr:uid="{00000000-0005-0000-0000-00007F670000}"/>
    <cellStyle name="Sub totals 3 2 22 2 3" xfId="29471" xr:uid="{00000000-0005-0000-0000-000080670000}"/>
    <cellStyle name="Sub totals 3 2 22 2 4" xfId="29472" xr:uid="{00000000-0005-0000-0000-000081670000}"/>
    <cellStyle name="Sub totals 3 2 22 3" xfId="29473" xr:uid="{00000000-0005-0000-0000-000082670000}"/>
    <cellStyle name="Sub totals 3 2 22 4" xfId="29474" xr:uid="{00000000-0005-0000-0000-000083670000}"/>
    <cellStyle name="Sub totals 3 2 23" xfId="3906" xr:uid="{00000000-0005-0000-0000-000084670000}"/>
    <cellStyle name="Sub totals 3 2 23 2" xfId="29475" xr:uid="{00000000-0005-0000-0000-000085670000}"/>
    <cellStyle name="Sub totals 3 2 23 2 2" xfId="29476" xr:uid="{00000000-0005-0000-0000-000086670000}"/>
    <cellStyle name="Sub totals 3 2 23 2 3" xfId="29477" xr:uid="{00000000-0005-0000-0000-000087670000}"/>
    <cellStyle name="Sub totals 3 2 23 2 4" xfId="29478" xr:uid="{00000000-0005-0000-0000-000088670000}"/>
    <cellStyle name="Sub totals 3 2 23 3" xfId="29479" xr:uid="{00000000-0005-0000-0000-000089670000}"/>
    <cellStyle name="Sub totals 3 2 23 4" xfId="29480" xr:uid="{00000000-0005-0000-0000-00008A670000}"/>
    <cellStyle name="Sub totals 3 2 24" xfId="3907" xr:uid="{00000000-0005-0000-0000-00008B670000}"/>
    <cellStyle name="Sub totals 3 2 24 2" xfId="29481" xr:uid="{00000000-0005-0000-0000-00008C670000}"/>
    <cellStyle name="Sub totals 3 2 24 2 2" xfId="29482" xr:uid="{00000000-0005-0000-0000-00008D670000}"/>
    <cellStyle name="Sub totals 3 2 24 2 3" xfId="29483" xr:uid="{00000000-0005-0000-0000-00008E670000}"/>
    <cellStyle name="Sub totals 3 2 24 2 4" xfId="29484" xr:uid="{00000000-0005-0000-0000-00008F670000}"/>
    <cellStyle name="Sub totals 3 2 24 3" xfId="29485" xr:uid="{00000000-0005-0000-0000-000090670000}"/>
    <cellStyle name="Sub totals 3 2 24 4" xfId="29486" xr:uid="{00000000-0005-0000-0000-000091670000}"/>
    <cellStyle name="Sub totals 3 2 25" xfId="3908" xr:uid="{00000000-0005-0000-0000-000092670000}"/>
    <cellStyle name="Sub totals 3 2 25 2" xfId="29487" xr:uid="{00000000-0005-0000-0000-000093670000}"/>
    <cellStyle name="Sub totals 3 2 25 2 2" xfId="29488" xr:uid="{00000000-0005-0000-0000-000094670000}"/>
    <cellStyle name="Sub totals 3 2 25 2 3" xfId="29489" xr:uid="{00000000-0005-0000-0000-000095670000}"/>
    <cellStyle name="Sub totals 3 2 25 2 4" xfId="29490" xr:uid="{00000000-0005-0000-0000-000096670000}"/>
    <cellStyle name="Sub totals 3 2 25 3" xfId="29491" xr:uid="{00000000-0005-0000-0000-000097670000}"/>
    <cellStyle name="Sub totals 3 2 25 4" xfId="29492" xr:uid="{00000000-0005-0000-0000-000098670000}"/>
    <cellStyle name="Sub totals 3 2 26" xfId="3909" xr:uid="{00000000-0005-0000-0000-000099670000}"/>
    <cellStyle name="Sub totals 3 2 26 2" xfId="29493" xr:uid="{00000000-0005-0000-0000-00009A670000}"/>
    <cellStyle name="Sub totals 3 2 26 2 2" xfId="29494" xr:uid="{00000000-0005-0000-0000-00009B670000}"/>
    <cellStyle name="Sub totals 3 2 26 2 3" xfId="29495" xr:uid="{00000000-0005-0000-0000-00009C670000}"/>
    <cellStyle name="Sub totals 3 2 26 2 4" xfId="29496" xr:uid="{00000000-0005-0000-0000-00009D670000}"/>
    <cellStyle name="Sub totals 3 2 26 3" xfId="29497" xr:uid="{00000000-0005-0000-0000-00009E670000}"/>
    <cellStyle name="Sub totals 3 2 26 4" xfId="29498" xr:uid="{00000000-0005-0000-0000-00009F670000}"/>
    <cellStyle name="Sub totals 3 2 27" xfId="3910" xr:uid="{00000000-0005-0000-0000-0000A0670000}"/>
    <cellStyle name="Sub totals 3 2 27 2" xfId="29499" xr:uid="{00000000-0005-0000-0000-0000A1670000}"/>
    <cellStyle name="Sub totals 3 2 27 2 2" xfId="29500" xr:uid="{00000000-0005-0000-0000-0000A2670000}"/>
    <cellStyle name="Sub totals 3 2 27 2 3" xfId="29501" xr:uid="{00000000-0005-0000-0000-0000A3670000}"/>
    <cellStyle name="Sub totals 3 2 27 2 4" xfId="29502" xr:uid="{00000000-0005-0000-0000-0000A4670000}"/>
    <cellStyle name="Sub totals 3 2 27 3" xfId="29503" xr:uid="{00000000-0005-0000-0000-0000A5670000}"/>
    <cellStyle name="Sub totals 3 2 27 4" xfId="29504" xr:uid="{00000000-0005-0000-0000-0000A6670000}"/>
    <cellStyle name="Sub totals 3 2 28" xfId="3911" xr:uid="{00000000-0005-0000-0000-0000A7670000}"/>
    <cellStyle name="Sub totals 3 2 28 2" xfId="29505" xr:uid="{00000000-0005-0000-0000-0000A8670000}"/>
    <cellStyle name="Sub totals 3 2 28 2 2" xfId="29506" xr:uid="{00000000-0005-0000-0000-0000A9670000}"/>
    <cellStyle name="Sub totals 3 2 28 2 3" xfId="29507" xr:uid="{00000000-0005-0000-0000-0000AA670000}"/>
    <cellStyle name="Sub totals 3 2 28 2 4" xfId="29508" xr:uid="{00000000-0005-0000-0000-0000AB670000}"/>
    <cellStyle name="Sub totals 3 2 28 3" xfId="29509" xr:uid="{00000000-0005-0000-0000-0000AC670000}"/>
    <cellStyle name="Sub totals 3 2 28 4" xfId="29510" xr:uid="{00000000-0005-0000-0000-0000AD670000}"/>
    <cellStyle name="Sub totals 3 2 29" xfId="3912" xr:uid="{00000000-0005-0000-0000-0000AE670000}"/>
    <cellStyle name="Sub totals 3 2 29 2" xfId="29511" xr:uid="{00000000-0005-0000-0000-0000AF670000}"/>
    <cellStyle name="Sub totals 3 2 29 2 2" xfId="29512" xr:uid="{00000000-0005-0000-0000-0000B0670000}"/>
    <cellStyle name="Sub totals 3 2 29 2 3" xfId="29513" xr:uid="{00000000-0005-0000-0000-0000B1670000}"/>
    <cellStyle name="Sub totals 3 2 29 2 4" xfId="29514" xr:uid="{00000000-0005-0000-0000-0000B2670000}"/>
    <cellStyle name="Sub totals 3 2 29 3" xfId="29515" xr:uid="{00000000-0005-0000-0000-0000B3670000}"/>
    <cellStyle name="Sub totals 3 2 29 4" xfId="29516" xr:uid="{00000000-0005-0000-0000-0000B4670000}"/>
    <cellStyle name="Sub totals 3 2 3" xfId="3913" xr:uid="{00000000-0005-0000-0000-0000B5670000}"/>
    <cellStyle name="Sub totals 3 2 3 2" xfId="29517" xr:uid="{00000000-0005-0000-0000-0000B6670000}"/>
    <cellStyle name="Sub totals 3 2 3 2 2" xfId="29518" xr:uid="{00000000-0005-0000-0000-0000B7670000}"/>
    <cellStyle name="Sub totals 3 2 3 2 3" xfId="29519" xr:uid="{00000000-0005-0000-0000-0000B8670000}"/>
    <cellStyle name="Sub totals 3 2 3 2 4" xfId="29520" xr:uid="{00000000-0005-0000-0000-0000B9670000}"/>
    <cellStyle name="Sub totals 3 2 3 3" xfId="29521" xr:uid="{00000000-0005-0000-0000-0000BA670000}"/>
    <cellStyle name="Sub totals 3 2 3 4" xfId="29522" xr:uid="{00000000-0005-0000-0000-0000BB670000}"/>
    <cellStyle name="Sub totals 3 2 30" xfId="3914" xr:uid="{00000000-0005-0000-0000-0000BC670000}"/>
    <cellStyle name="Sub totals 3 2 30 2" xfId="29523" xr:uid="{00000000-0005-0000-0000-0000BD670000}"/>
    <cellStyle name="Sub totals 3 2 30 2 2" xfId="29524" xr:uid="{00000000-0005-0000-0000-0000BE670000}"/>
    <cellStyle name="Sub totals 3 2 30 2 3" xfId="29525" xr:uid="{00000000-0005-0000-0000-0000BF670000}"/>
    <cellStyle name="Sub totals 3 2 30 2 4" xfId="29526" xr:uid="{00000000-0005-0000-0000-0000C0670000}"/>
    <cellStyle name="Sub totals 3 2 30 3" xfId="29527" xr:uid="{00000000-0005-0000-0000-0000C1670000}"/>
    <cellStyle name="Sub totals 3 2 30 4" xfId="29528" xr:uid="{00000000-0005-0000-0000-0000C2670000}"/>
    <cellStyle name="Sub totals 3 2 31" xfId="3915" xr:uid="{00000000-0005-0000-0000-0000C3670000}"/>
    <cellStyle name="Sub totals 3 2 31 2" xfId="29529" xr:uid="{00000000-0005-0000-0000-0000C4670000}"/>
    <cellStyle name="Sub totals 3 2 31 2 2" xfId="29530" xr:uid="{00000000-0005-0000-0000-0000C5670000}"/>
    <cellStyle name="Sub totals 3 2 31 2 3" xfId="29531" xr:uid="{00000000-0005-0000-0000-0000C6670000}"/>
    <cellStyle name="Sub totals 3 2 31 2 4" xfId="29532" xr:uid="{00000000-0005-0000-0000-0000C7670000}"/>
    <cellStyle name="Sub totals 3 2 31 3" xfId="29533" xr:uid="{00000000-0005-0000-0000-0000C8670000}"/>
    <cellStyle name="Sub totals 3 2 31 4" xfId="29534" xr:uid="{00000000-0005-0000-0000-0000C9670000}"/>
    <cellStyle name="Sub totals 3 2 32" xfId="3916" xr:uid="{00000000-0005-0000-0000-0000CA670000}"/>
    <cellStyle name="Sub totals 3 2 32 2" xfId="29535" xr:uid="{00000000-0005-0000-0000-0000CB670000}"/>
    <cellStyle name="Sub totals 3 2 32 2 2" xfId="29536" xr:uid="{00000000-0005-0000-0000-0000CC670000}"/>
    <cellStyle name="Sub totals 3 2 32 2 3" xfId="29537" xr:uid="{00000000-0005-0000-0000-0000CD670000}"/>
    <cellStyle name="Sub totals 3 2 32 2 4" xfId="29538" xr:uid="{00000000-0005-0000-0000-0000CE670000}"/>
    <cellStyle name="Sub totals 3 2 32 3" xfId="29539" xr:uid="{00000000-0005-0000-0000-0000CF670000}"/>
    <cellStyle name="Sub totals 3 2 32 4" xfId="29540" xr:uid="{00000000-0005-0000-0000-0000D0670000}"/>
    <cellStyle name="Sub totals 3 2 33" xfId="3917" xr:uid="{00000000-0005-0000-0000-0000D1670000}"/>
    <cellStyle name="Sub totals 3 2 33 2" xfId="29541" xr:uid="{00000000-0005-0000-0000-0000D2670000}"/>
    <cellStyle name="Sub totals 3 2 33 2 2" xfId="29542" xr:uid="{00000000-0005-0000-0000-0000D3670000}"/>
    <cellStyle name="Sub totals 3 2 33 2 3" xfId="29543" xr:uid="{00000000-0005-0000-0000-0000D4670000}"/>
    <cellStyle name="Sub totals 3 2 33 2 4" xfId="29544" xr:uid="{00000000-0005-0000-0000-0000D5670000}"/>
    <cellStyle name="Sub totals 3 2 33 3" xfId="29545" xr:uid="{00000000-0005-0000-0000-0000D6670000}"/>
    <cellStyle name="Sub totals 3 2 33 4" xfId="29546" xr:uid="{00000000-0005-0000-0000-0000D7670000}"/>
    <cellStyle name="Sub totals 3 2 34" xfId="3918" xr:uid="{00000000-0005-0000-0000-0000D8670000}"/>
    <cellStyle name="Sub totals 3 2 34 2" xfId="29547" xr:uid="{00000000-0005-0000-0000-0000D9670000}"/>
    <cellStyle name="Sub totals 3 2 34 2 2" xfId="29548" xr:uid="{00000000-0005-0000-0000-0000DA670000}"/>
    <cellStyle name="Sub totals 3 2 34 2 3" xfId="29549" xr:uid="{00000000-0005-0000-0000-0000DB670000}"/>
    <cellStyle name="Sub totals 3 2 34 2 4" xfId="29550" xr:uid="{00000000-0005-0000-0000-0000DC670000}"/>
    <cellStyle name="Sub totals 3 2 34 3" xfId="29551" xr:uid="{00000000-0005-0000-0000-0000DD670000}"/>
    <cellStyle name="Sub totals 3 2 34 4" xfId="29552" xr:uid="{00000000-0005-0000-0000-0000DE670000}"/>
    <cellStyle name="Sub totals 3 2 35" xfId="3919" xr:uid="{00000000-0005-0000-0000-0000DF670000}"/>
    <cellStyle name="Sub totals 3 2 35 2" xfId="29553" xr:uid="{00000000-0005-0000-0000-0000E0670000}"/>
    <cellStyle name="Sub totals 3 2 35 2 2" xfId="29554" xr:uid="{00000000-0005-0000-0000-0000E1670000}"/>
    <cellStyle name="Sub totals 3 2 35 2 3" xfId="29555" xr:uid="{00000000-0005-0000-0000-0000E2670000}"/>
    <cellStyle name="Sub totals 3 2 35 2 4" xfId="29556" xr:uid="{00000000-0005-0000-0000-0000E3670000}"/>
    <cellStyle name="Sub totals 3 2 35 3" xfId="29557" xr:uid="{00000000-0005-0000-0000-0000E4670000}"/>
    <cellStyle name="Sub totals 3 2 35 4" xfId="29558" xr:uid="{00000000-0005-0000-0000-0000E5670000}"/>
    <cellStyle name="Sub totals 3 2 36" xfId="3920" xr:uid="{00000000-0005-0000-0000-0000E6670000}"/>
    <cellStyle name="Sub totals 3 2 36 2" xfId="29559" xr:uid="{00000000-0005-0000-0000-0000E7670000}"/>
    <cellStyle name="Sub totals 3 2 36 2 2" xfId="29560" xr:uid="{00000000-0005-0000-0000-0000E8670000}"/>
    <cellStyle name="Sub totals 3 2 36 2 3" xfId="29561" xr:uid="{00000000-0005-0000-0000-0000E9670000}"/>
    <cellStyle name="Sub totals 3 2 36 2 4" xfId="29562" xr:uid="{00000000-0005-0000-0000-0000EA670000}"/>
    <cellStyle name="Sub totals 3 2 36 3" xfId="29563" xr:uid="{00000000-0005-0000-0000-0000EB670000}"/>
    <cellStyle name="Sub totals 3 2 36 4" xfId="29564" xr:uid="{00000000-0005-0000-0000-0000EC670000}"/>
    <cellStyle name="Sub totals 3 2 37" xfId="3921" xr:uid="{00000000-0005-0000-0000-0000ED670000}"/>
    <cellStyle name="Sub totals 3 2 37 2" xfId="29565" xr:uid="{00000000-0005-0000-0000-0000EE670000}"/>
    <cellStyle name="Sub totals 3 2 37 2 2" xfId="29566" xr:uid="{00000000-0005-0000-0000-0000EF670000}"/>
    <cellStyle name="Sub totals 3 2 37 2 3" xfId="29567" xr:uid="{00000000-0005-0000-0000-0000F0670000}"/>
    <cellStyle name="Sub totals 3 2 37 2 4" xfId="29568" xr:uid="{00000000-0005-0000-0000-0000F1670000}"/>
    <cellStyle name="Sub totals 3 2 37 3" xfId="29569" xr:uid="{00000000-0005-0000-0000-0000F2670000}"/>
    <cellStyle name="Sub totals 3 2 37 4" xfId="29570" xr:uid="{00000000-0005-0000-0000-0000F3670000}"/>
    <cellStyle name="Sub totals 3 2 38" xfId="3922" xr:uid="{00000000-0005-0000-0000-0000F4670000}"/>
    <cellStyle name="Sub totals 3 2 38 2" xfId="29571" xr:uid="{00000000-0005-0000-0000-0000F5670000}"/>
    <cellStyle name="Sub totals 3 2 38 2 2" xfId="29572" xr:uid="{00000000-0005-0000-0000-0000F6670000}"/>
    <cellStyle name="Sub totals 3 2 38 2 3" xfId="29573" xr:uid="{00000000-0005-0000-0000-0000F7670000}"/>
    <cellStyle name="Sub totals 3 2 38 2 4" xfId="29574" xr:uid="{00000000-0005-0000-0000-0000F8670000}"/>
    <cellStyle name="Sub totals 3 2 38 3" xfId="29575" xr:uid="{00000000-0005-0000-0000-0000F9670000}"/>
    <cellStyle name="Sub totals 3 2 38 4" xfId="29576" xr:uid="{00000000-0005-0000-0000-0000FA670000}"/>
    <cellStyle name="Sub totals 3 2 39" xfId="3923" xr:uid="{00000000-0005-0000-0000-0000FB670000}"/>
    <cellStyle name="Sub totals 3 2 39 2" xfId="29577" xr:uid="{00000000-0005-0000-0000-0000FC670000}"/>
    <cellStyle name="Sub totals 3 2 39 2 2" xfId="29578" xr:uid="{00000000-0005-0000-0000-0000FD670000}"/>
    <cellStyle name="Sub totals 3 2 39 2 3" xfId="29579" xr:uid="{00000000-0005-0000-0000-0000FE670000}"/>
    <cellStyle name="Sub totals 3 2 39 2 4" xfId="29580" xr:uid="{00000000-0005-0000-0000-0000FF670000}"/>
    <cellStyle name="Sub totals 3 2 39 3" xfId="29581" xr:uid="{00000000-0005-0000-0000-000000680000}"/>
    <cellStyle name="Sub totals 3 2 39 4" xfId="29582" xr:uid="{00000000-0005-0000-0000-000001680000}"/>
    <cellStyle name="Sub totals 3 2 4" xfId="3924" xr:uid="{00000000-0005-0000-0000-000002680000}"/>
    <cellStyle name="Sub totals 3 2 4 2" xfId="29583" xr:uid="{00000000-0005-0000-0000-000003680000}"/>
    <cellStyle name="Sub totals 3 2 4 2 2" xfId="29584" xr:uid="{00000000-0005-0000-0000-000004680000}"/>
    <cellStyle name="Sub totals 3 2 4 2 3" xfId="29585" xr:uid="{00000000-0005-0000-0000-000005680000}"/>
    <cellStyle name="Sub totals 3 2 4 2 4" xfId="29586" xr:uid="{00000000-0005-0000-0000-000006680000}"/>
    <cellStyle name="Sub totals 3 2 4 3" xfId="29587" xr:uid="{00000000-0005-0000-0000-000007680000}"/>
    <cellStyle name="Sub totals 3 2 4 4" xfId="29588" xr:uid="{00000000-0005-0000-0000-000008680000}"/>
    <cellStyle name="Sub totals 3 2 40" xfId="3925" xr:uid="{00000000-0005-0000-0000-000009680000}"/>
    <cellStyle name="Sub totals 3 2 40 2" xfId="29589" xr:uid="{00000000-0005-0000-0000-00000A680000}"/>
    <cellStyle name="Sub totals 3 2 40 2 2" xfId="29590" xr:uid="{00000000-0005-0000-0000-00000B680000}"/>
    <cellStyle name="Sub totals 3 2 40 2 3" xfId="29591" xr:uid="{00000000-0005-0000-0000-00000C680000}"/>
    <cellStyle name="Sub totals 3 2 40 2 4" xfId="29592" xr:uid="{00000000-0005-0000-0000-00000D680000}"/>
    <cellStyle name="Sub totals 3 2 40 3" xfId="29593" xr:uid="{00000000-0005-0000-0000-00000E680000}"/>
    <cellStyle name="Sub totals 3 2 40 4" xfId="29594" xr:uid="{00000000-0005-0000-0000-00000F680000}"/>
    <cellStyle name="Sub totals 3 2 41" xfId="3926" xr:uid="{00000000-0005-0000-0000-000010680000}"/>
    <cellStyle name="Sub totals 3 2 41 2" xfId="29595" xr:uid="{00000000-0005-0000-0000-000011680000}"/>
    <cellStyle name="Sub totals 3 2 41 2 2" xfId="29596" xr:uid="{00000000-0005-0000-0000-000012680000}"/>
    <cellStyle name="Sub totals 3 2 41 2 3" xfId="29597" xr:uid="{00000000-0005-0000-0000-000013680000}"/>
    <cellStyle name="Sub totals 3 2 41 2 4" xfId="29598" xr:uid="{00000000-0005-0000-0000-000014680000}"/>
    <cellStyle name="Sub totals 3 2 41 3" xfId="29599" xr:uid="{00000000-0005-0000-0000-000015680000}"/>
    <cellStyle name="Sub totals 3 2 41 4" xfId="29600" xr:uid="{00000000-0005-0000-0000-000016680000}"/>
    <cellStyle name="Sub totals 3 2 42" xfId="3927" xr:uid="{00000000-0005-0000-0000-000017680000}"/>
    <cellStyle name="Sub totals 3 2 42 2" xfId="29601" xr:uid="{00000000-0005-0000-0000-000018680000}"/>
    <cellStyle name="Sub totals 3 2 42 2 2" xfId="29602" xr:uid="{00000000-0005-0000-0000-000019680000}"/>
    <cellStyle name="Sub totals 3 2 42 2 3" xfId="29603" xr:uid="{00000000-0005-0000-0000-00001A680000}"/>
    <cellStyle name="Sub totals 3 2 42 2 4" xfId="29604" xr:uid="{00000000-0005-0000-0000-00001B680000}"/>
    <cellStyle name="Sub totals 3 2 42 3" xfId="29605" xr:uid="{00000000-0005-0000-0000-00001C680000}"/>
    <cellStyle name="Sub totals 3 2 42 4" xfId="29606" xr:uid="{00000000-0005-0000-0000-00001D680000}"/>
    <cellStyle name="Sub totals 3 2 43" xfId="3928" xr:uid="{00000000-0005-0000-0000-00001E680000}"/>
    <cellStyle name="Sub totals 3 2 43 2" xfId="29607" xr:uid="{00000000-0005-0000-0000-00001F680000}"/>
    <cellStyle name="Sub totals 3 2 43 2 2" xfId="29608" xr:uid="{00000000-0005-0000-0000-000020680000}"/>
    <cellStyle name="Sub totals 3 2 43 2 3" xfId="29609" xr:uid="{00000000-0005-0000-0000-000021680000}"/>
    <cellStyle name="Sub totals 3 2 43 2 4" xfId="29610" xr:uid="{00000000-0005-0000-0000-000022680000}"/>
    <cellStyle name="Sub totals 3 2 43 3" xfId="29611" xr:uid="{00000000-0005-0000-0000-000023680000}"/>
    <cellStyle name="Sub totals 3 2 43 4" xfId="29612" xr:uid="{00000000-0005-0000-0000-000024680000}"/>
    <cellStyle name="Sub totals 3 2 44" xfId="3929" xr:uid="{00000000-0005-0000-0000-000025680000}"/>
    <cellStyle name="Sub totals 3 2 44 2" xfId="29613" xr:uid="{00000000-0005-0000-0000-000026680000}"/>
    <cellStyle name="Sub totals 3 2 44 2 2" xfId="29614" xr:uid="{00000000-0005-0000-0000-000027680000}"/>
    <cellStyle name="Sub totals 3 2 44 2 3" xfId="29615" xr:uid="{00000000-0005-0000-0000-000028680000}"/>
    <cellStyle name="Sub totals 3 2 44 2 4" xfId="29616" xr:uid="{00000000-0005-0000-0000-000029680000}"/>
    <cellStyle name="Sub totals 3 2 44 3" xfId="29617" xr:uid="{00000000-0005-0000-0000-00002A680000}"/>
    <cellStyle name="Sub totals 3 2 44 4" xfId="29618" xr:uid="{00000000-0005-0000-0000-00002B680000}"/>
    <cellStyle name="Sub totals 3 2 45" xfId="29619" xr:uid="{00000000-0005-0000-0000-00002C680000}"/>
    <cellStyle name="Sub totals 3 2 45 2" xfId="29620" xr:uid="{00000000-0005-0000-0000-00002D680000}"/>
    <cellStyle name="Sub totals 3 2 45 3" xfId="29621" xr:uid="{00000000-0005-0000-0000-00002E680000}"/>
    <cellStyle name="Sub totals 3 2 45 4" xfId="29622" xr:uid="{00000000-0005-0000-0000-00002F680000}"/>
    <cellStyle name="Sub totals 3 2 46" xfId="29623" xr:uid="{00000000-0005-0000-0000-000030680000}"/>
    <cellStyle name="Sub totals 3 2 47" xfId="29624" xr:uid="{00000000-0005-0000-0000-000031680000}"/>
    <cellStyle name="Sub totals 3 2 5" xfId="3930" xr:uid="{00000000-0005-0000-0000-000032680000}"/>
    <cellStyle name="Sub totals 3 2 5 2" xfId="29625" xr:uid="{00000000-0005-0000-0000-000033680000}"/>
    <cellStyle name="Sub totals 3 2 5 2 2" xfId="29626" xr:uid="{00000000-0005-0000-0000-000034680000}"/>
    <cellStyle name="Sub totals 3 2 5 2 3" xfId="29627" xr:uid="{00000000-0005-0000-0000-000035680000}"/>
    <cellStyle name="Sub totals 3 2 5 2 4" xfId="29628" xr:uid="{00000000-0005-0000-0000-000036680000}"/>
    <cellStyle name="Sub totals 3 2 5 3" xfId="29629" xr:uid="{00000000-0005-0000-0000-000037680000}"/>
    <cellStyle name="Sub totals 3 2 5 4" xfId="29630" xr:uid="{00000000-0005-0000-0000-000038680000}"/>
    <cellStyle name="Sub totals 3 2 6" xfId="3931" xr:uid="{00000000-0005-0000-0000-000039680000}"/>
    <cellStyle name="Sub totals 3 2 6 2" xfId="29631" xr:uid="{00000000-0005-0000-0000-00003A680000}"/>
    <cellStyle name="Sub totals 3 2 6 2 2" xfId="29632" xr:uid="{00000000-0005-0000-0000-00003B680000}"/>
    <cellStyle name="Sub totals 3 2 6 2 3" xfId="29633" xr:uid="{00000000-0005-0000-0000-00003C680000}"/>
    <cellStyle name="Sub totals 3 2 6 2 4" xfId="29634" xr:uid="{00000000-0005-0000-0000-00003D680000}"/>
    <cellStyle name="Sub totals 3 2 6 3" xfId="29635" xr:uid="{00000000-0005-0000-0000-00003E680000}"/>
    <cellStyle name="Sub totals 3 2 6 4" xfId="29636" xr:uid="{00000000-0005-0000-0000-00003F680000}"/>
    <cellStyle name="Sub totals 3 2 7" xfId="3932" xr:uid="{00000000-0005-0000-0000-000040680000}"/>
    <cellStyle name="Sub totals 3 2 7 2" xfId="29637" xr:uid="{00000000-0005-0000-0000-000041680000}"/>
    <cellStyle name="Sub totals 3 2 7 2 2" xfId="29638" xr:uid="{00000000-0005-0000-0000-000042680000}"/>
    <cellStyle name="Sub totals 3 2 7 2 3" xfId="29639" xr:uid="{00000000-0005-0000-0000-000043680000}"/>
    <cellStyle name="Sub totals 3 2 7 2 4" xfId="29640" xr:uid="{00000000-0005-0000-0000-000044680000}"/>
    <cellStyle name="Sub totals 3 2 7 3" xfId="29641" xr:uid="{00000000-0005-0000-0000-000045680000}"/>
    <cellStyle name="Sub totals 3 2 7 4" xfId="29642" xr:uid="{00000000-0005-0000-0000-000046680000}"/>
    <cellStyle name="Sub totals 3 2 8" xfId="3933" xr:uid="{00000000-0005-0000-0000-000047680000}"/>
    <cellStyle name="Sub totals 3 2 8 2" xfId="29643" xr:uid="{00000000-0005-0000-0000-000048680000}"/>
    <cellStyle name="Sub totals 3 2 8 2 2" xfId="29644" xr:uid="{00000000-0005-0000-0000-000049680000}"/>
    <cellStyle name="Sub totals 3 2 8 2 3" xfId="29645" xr:uid="{00000000-0005-0000-0000-00004A680000}"/>
    <cellStyle name="Sub totals 3 2 8 2 4" xfId="29646" xr:uid="{00000000-0005-0000-0000-00004B680000}"/>
    <cellStyle name="Sub totals 3 2 8 3" xfId="29647" xr:uid="{00000000-0005-0000-0000-00004C680000}"/>
    <cellStyle name="Sub totals 3 2 8 4" xfId="29648" xr:uid="{00000000-0005-0000-0000-00004D680000}"/>
    <cellStyle name="Sub totals 3 2 9" xfId="3934" xr:uid="{00000000-0005-0000-0000-00004E680000}"/>
    <cellStyle name="Sub totals 3 2 9 2" xfId="29649" xr:uid="{00000000-0005-0000-0000-00004F680000}"/>
    <cellStyle name="Sub totals 3 2 9 2 2" xfId="29650" xr:uid="{00000000-0005-0000-0000-000050680000}"/>
    <cellStyle name="Sub totals 3 2 9 2 3" xfId="29651" xr:uid="{00000000-0005-0000-0000-000051680000}"/>
    <cellStyle name="Sub totals 3 2 9 2 4" xfId="29652" xr:uid="{00000000-0005-0000-0000-000052680000}"/>
    <cellStyle name="Sub totals 3 2 9 3" xfId="29653" xr:uid="{00000000-0005-0000-0000-000053680000}"/>
    <cellStyle name="Sub totals 3 2 9 4" xfId="29654" xr:uid="{00000000-0005-0000-0000-000054680000}"/>
    <cellStyle name="Sub totals 3 20" xfId="3935" xr:uid="{00000000-0005-0000-0000-000055680000}"/>
    <cellStyle name="Sub totals 3 20 2" xfId="29655" xr:uid="{00000000-0005-0000-0000-000056680000}"/>
    <cellStyle name="Sub totals 3 20 2 2" xfId="29656" xr:uid="{00000000-0005-0000-0000-000057680000}"/>
    <cellStyle name="Sub totals 3 20 2 3" xfId="29657" xr:uid="{00000000-0005-0000-0000-000058680000}"/>
    <cellStyle name="Sub totals 3 20 2 4" xfId="29658" xr:uid="{00000000-0005-0000-0000-000059680000}"/>
    <cellStyle name="Sub totals 3 20 3" xfId="29659" xr:uid="{00000000-0005-0000-0000-00005A680000}"/>
    <cellStyle name="Sub totals 3 20 4" xfId="29660" xr:uid="{00000000-0005-0000-0000-00005B680000}"/>
    <cellStyle name="Sub totals 3 21" xfId="3936" xr:uid="{00000000-0005-0000-0000-00005C680000}"/>
    <cellStyle name="Sub totals 3 21 2" xfId="29661" xr:uid="{00000000-0005-0000-0000-00005D680000}"/>
    <cellStyle name="Sub totals 3 21 2 2" xfId="29662" xr:uid="{00000000-0005-0000-0000-00005E680000}"/>
    <cellStyle name="Sub totals 3 21 2 3" xfId="29663" xr:uid="{00000000-0005-0000-0000-00005F680000}"/>
    <cellStyle name="Sub totals 3 21 2 4" xfId="29664" xr:uid="{00000000-0005-0000-0000-000060680000}"/>
    <cellStyle name="Sub totals 3 21 3" xfId="29665" xr:uid="{00000000-0005-0000-0000-000061680000}"/>
    <cellStyle name="Sub totals 3 21 4" xfId="29666" xr:uid="{00000000-0005-0000-0000-000062680000}"/>
    <cellStyle name="Sub totals 3 22" xfId="3937" xr:uid="{00000000-0005-0000-0000-000063680000}"/>
    <cellStyle name="Sub totals 3 22 2" xfId="29667" xr:uid="{00000000-0005-0000-0000-000064680000}"/>
    <cellStyle name="Sub totals 3 22 2 2" xfId="29668" xr:uid="{00000000-0005-0000-0000-000065680000}"/>
    <cellStyle name="Sub totals 3 22 2 3" xfId="29669" xr:uid="{00000000-0005-0000-0000-000066680000}"/>
    <cellStyle name="Sub totals 3 22 2 4" xfId="29670" xr:uid="{00000000-0005-0000-0000-000067680000}"/>
    <cellStyle name="Sub totals 3 22 3" xfId="29671" xr:uid="{00000000-0005-0000-0000-000068680000}"/>
    <cellStyle name="Sub totals 3 22 4" xfId="29672" xr:uid="{00000000-0005-0000-0000-000069680000}"/>
    <cellStyle name="Sub totals 3 3" xfId="3938" xr:uid="{00000000-0005-0000-0000-00006A680000}"/>
    <cellStyle name="Sub totals 3 3 10" xfId="3939" xr:uid="{00000000-0005-0000-0000-00006B680000}"/>
    <cellStyle name="Sub totals 3 3 10 2" xfId="29673" xr:uid="{00000000-0005-0000-0000-00006C680000}"/>
    <cellStyle name="Sub totals 3 3 10 2 2" xfId="29674" xr:uid="{00000000-0005-0000-0000-00006D680000}"/>
    <cellStyle name="Sub totals 3 3 10 2 3" xfId="29675" xr:uid="{00000000-0005-0000-0000-00006E680000}"/>
    <cellStyle name="Sub totals 3 3 10 2 4" xfId="29676" xr:uid="{00000000-0005-0000-0000-00006F680000}"/>
    <cellStyle name="Sub totals 3 3 10 3" xfId="29677" xr:uid="{00000000-0005-0000-0000-000070680000}"/>
    <cellStyle name="Sub totals 3 3 10 4" xfId="29678" xr:uid="{00000000-0005-0000-0000-000071680000}"/>
    <cellStyle name="Sub totals 3 3 11" xfId="3940" xr:uid="{00000000-0005-0000-0000-000072680000}"/>
    <cellStyle name="Sub totals 3 3 11 2" xfId="29679" xr:uid="{00000000-0005-0000-0000-000073680000}"/>
    <cellStyle name="Sub totals 3 3 11 2 2" xfId="29680" xr:uid="{00000000-0005-0000-0000-000074680000}"/>
    <cellStyle name="Sub totals 3 3 11 2 3" xfId="29681" xr:uid="{00000000-0005-0000-0000-000075680000}"/>
    <cellStyle name="Sub totals 3 3 11 2 4" xfId="29682" xr:uid="{00000000-0005-0000-0000-000076680000}"/>
    <cellStyle name="Sub totals 3 3 11 3" xfId="29683" xr:uid="{00000000-0005-0000-0000-000077680000}"/>
    <cellStyle name="Sub totals 3 3 11 4" xfId="29684" xr:uid="{00000000-0005-0000-0000-000078680000}"/>
    <cellStyle name="Sub totals 3 3 12" xfId="3941" xr:uid="{00000000-0005-0000-0000-000079680000}"/>
    <cellStyle name="Sub totals 3 3 12 2" xfId="29685" xr:uid="{00000000-0005-0000-0000-00007A680000}"/>
    <cellStyle name="Sub totals 3 3 12 2 2" xfId="29686" xr:uid="{00000000-0005-0000-0000-00007B680000}"/>
    <cellStyle name="Sub totals 3 3 12 2 3" xfId="29687" xr:uid="{00000000-0005-0000-0000-00007C680000}"/>
    <cellStyle name="Sub totals 3 3 12 2 4" xfId="29688" xr:uid="{00000000-0005-0000-0000-00007D680000}"/>
    <cellStyle name="Sub totals 3 3 12 3" xfId="29689" xr:uid="{00000000-0005-0000-0000-00007E680000}"/>
    <cellStyle name="Sub totals 3 3 12 4" xfId="29690" xr:uid="{00000000-0005-0000-0000-00007F680000}"/>
    <cellStyle name="Sub totals 3 3 13" xfId="3942" xr:uid="{00000000-0005-0000-0000-000080680000}"/>
    <cellStyle name="Sub totals 3 3 13 2" xfId="29691" xr:uid="{00000000-0005-0000-0000-000081680000}"/>
    <cellStyle name="Sub totals 3 3 13 2 2" xfId="29692" xr:uid="{00000000-0005-0000-0000-000082680000}"/>
    <cellStyle name="Sub totals 3 3 13 2 3" xfId="29693" xr:uid="{00000000-0005-0000-0000-000083680000}"/>
    <cellStyle name="Sub totals 3 3 13 2 4" xfId="29694" xr:uid="{00000000-0005-0000-0000-000084680000}"/>
    <cellStyle name="Sub totals 3 3 13 3" xfId="29695" xr:uid="{00000000-0005-0000-0000-000085680000}"/>
    <cellStyle name="Sub totals 3 3 13 4" xfId="29696" xr:uid="{00000000-0005-0000-0000-000086680000}"/>
    <cellStyle name="Sub totals 3 3 14" xfId="3943" xr:uid="{00000000-0005-0000-0000-000087680000}"/>
    <cellStyle name="Sub totals 3 3 14 2" xfId="29697" xr:uid="{00000000-0005-0000-0000-000088680000}"/>
    <cellStyle name="Sub totals 3 3 14 2 2" xfId="29698" xr:uid="{00000000-0005-0000-0000-000089680000}"/>
    <cellStyle name="Sub totals 3 3 14 2 3" xfId="29699" xr:uid="{00000000-0005-0000-0000-00008A680000}"/>
    <cellStyle name="Sub totals 3 3 14 2 4" xfId="29700" xr:uid="{00000000-0005-0000-0000-00008B680000}"/>
    <cellStyle name="Sub totals 3 3 14 3" xfId="29701" xr:uid="{00000000-0005-0000-0000-00008C680000}"/>
    <cellStyle name="Sub totals 3 3 14 4" xfId="29702" xr:uid="{00000000-0005-0000-0000-00008D680000}"/>
    <cellStyle name="Sub totals 3 3 15" xfId="3944" xr:uid="{00000000-0005-0000-0000-00008E680000}"/>
    <cellStyle name="Sub totals 3 3 15 2" xfId="29703" xr:uid="{00000000-0005-0000-0000-00008F680000}"/>
    <cellStyle name="Sub totals 3 3 15 2 2" xfId="29704" xr:uid="{00000000-0005-0000-0000-000090680000}"/>
    <cellStyle name="Sub totals 3 3 15 2 3" xfId="29705" xr:uid="{00000000-0005-0000-0000-000091680000}"/>
    <cellStyle name="Sub totals 3 3 15 2 4" xfId="29706" xr:uid="{00000000-0005-0000-0000-000092680000}"/>
    <cellStyle name="Sub totals 3 3 15 3" xfId="29707" xr:uid="{00000000-0005-0000-0000-000093680000}"/>
    <cellStyle name="Sub totals 3 3 15 4" xfId="29708" xr:uid="{00000000-0005-0000-0000-000094680000}"/>
    <cellStyle name="Sub totals 3 3 16" xfId="3945" xr:uid="{00000000-0005-0000-0000-000095680000}"/>
    <cellStyle name="Sub totals 3 3 16 2" xfId="29709" xr:uid="{00000000-0005-0000-0000-000096680000}"/>
    <cellStyle name="Sub totals 3 3 16 2 2" xfId="29710" xr:uid="{00000000-0005-0000-0000-000097680000}"/>
    <cellStyle name="Sub totals 3 3 16 2 3" xfId="29711" xr:uid="{00000000-0005-0000-0000-000098680000}"/>
    <cellStyle name="Sub totals 3 3 16 2 4" xfId="29712" xr:uid="{00000000-0005-0000-0000-000099680000}"/>
    <cellStyle name="Sub totals 3 3 16 3" xfId="29713" xr:uid="{00000000-0005-0000-0000-00009A680000}"/>
    <cellStyle name="Sub totals 3 3 16 4" xfId="29714" xr:uid="{00000000-0005-0000-0000-00009B680000}"/>
    <cellStyle name="Sub totals 3 3 17" xfId="3946" xr:uid="{00000000-0005-0000-0000-00009C680000}"/>
    <cellStyle name="Sub totals 3 3 17 2" xfId="29715" xr:uid="{00000000-0005-0000-0000-00009D680000}"/>
    <cellStyle name="Sub totals 3 3 17 2 2" xfId="29716" xr:uid="{00000000-0005-0000-0000-00009E680000}"/>
    <cellStyle name="Sub totals 3 3 17 2 3" xfId="29717" xr:uid="{00000000-0005-0000-0000-00009F680000}"/>
    <cellStyle name="Sub totals 3 3 17 2 4" xfId="29718" xr:uid="{00000000-0005-0000-0000-0000A0680000}"/>
    <cellStyle name="Sub totals 3 3 17 3" xfId="29719" xr:uid="{00000000-0005-0000-0000-0000A1680000}"/>
    <cellStyle name="Sub totals 3 3 17 4" xfId="29720" xr:uid="{00000000-0005-0000-0000-0000A2680000}"/>
    <cellStyle name="Sub totals 3 3 18" xfId="3947" xr:uid="{00000000-0005-0000-0000-0000A3680000}"/>
    <cellStyle name="Sub totals 3 3 18 2" xfId="29721" xr:uid="{00000000-0005-0000-0000-0000A4680000}"/>
    <cellStyle name="Sub totals 3 3 18 2 2" xfId="29722" xr:uid="{00000000-0005-0000-0000-0000A5680000}"/>
    <cellStyle name="Sub totals 3 3 18 2 3" xfId="29723" xr:uid="{00000000-0005-0000-0000-0000A6680000}"/>
    <cellStyle name="Sub totals 3 3 18 2 4" xfId="29724" xr:uid="{00000000-0005-0000-0000-0000A7680000}"/>
    <cellStyle name="Sub totals 3 3 18 3" xfId="29725" xr:uid="{00000000-0005-0000-0000-0000A8680000}"/>
    <cellStyle name="Sub totals 3 3 18 4" xfId="29726" xr:uid="{00000000-0005-0000-0000-0000A9680000}"/>
    <cellStyle name="Sub totals 3 3 19" xfId="3948" xr:uid="{00000000-0005-0000-0000-0000AA680000}"/>
    <cellStyle name="Sub totals 3 3 19 2" xfId="29727" xr:uid="{00000000-0005-0000-0000-0000AB680000}"/>
    <cellStyle name="Sub totals 3 3 19 2 2" xfId="29728" xr:uid="{00000000-0005-0000-0000-0000AC680000}"/>
    <cellStyle name="Sub totals 3 3 19 2 3" xfId="29729" xr:uid="{00000000-0005-0000-0000-0000AD680000}"/>
    <cellStyle name="Sub totals 3 3 19 2 4" xfId="29730" xr:uid="{00000000-0005-0000-0000-0000AE680000}"/>
    <cellStyle name="Sub totals 3 3 19 3" xfId="29731" xr:uid="{00000000-0005-0000-0000-0000AF680000}"/>
    <cellStyle name="Sub totals 3 3 19 4" xfId="29732" xr:uid="{00000000-0005-0000-0000-0000B0680000}"/>
    <cellStyle name="Sub totals 3 3 2" xfId="3949" xr:uid="{00000000-0005-0000-0000-0000B1680000}"/>
    <cellStyle name="Sub totals 3 3 2 10" xfId="3950" xr:uid="{00000000-0005-0000-0000-0000B2680000}"/>
    <cellStyle name="Sub totals 3 3 2 10 2" xfId="29733" xr:uid="{00000000-0005-0000-0000-0000B3680000}"/>
    <cellStyle name="Sub totals 3 3 2 10 2 2" xfId="29734" xr:uid="{00000000-0005-0000-0000-0000B4680000}"/>
    <cellStyle name="Sub totals 3 3 2 10 2 3" xfId="29735" xr:uid="{00000000-0005-0000-0000-0000B5680000}"/>
    <cellStyle name="Sub totals 3 3 2 10 2 4" xfId="29736" xr:uid="{00000000-0005-0000-0000-0000B6680000}"/>
    <cellStyle name="Sub totals 3 3 2 10 3" xfId="29737" xr:uid="{00000000-0005-0000-0000-0000B7680000}"/>
    <cellStyle name="Sub totals 3 3 2 10 4" xfId="29738" xr:uid="{00000000-0005-0000-0000-0000B8680000}"/>
    <cellStyle name="Sub totals 3 3 2 11" xfId="3951" xr:uid="{00000000-0005-0000-0000-0000B9680000}"/>
    <cellStyle name="Sub totals 3 3 2 11 2" xfId="29739" xr:uid="{00000000-0005-0000-0000-0000BA680000}"/>
    <cellStyle name="Sub totals 3 3 2 11 2 2" xfId="29740" xr:uid="{00000000-0005-0000-0000-0000BB680000}"/>
    <cellStyle name="Sub totals 3 3 2 11 2 3" xfId="29741" xr:uid="{00000000-0005-0000-0000-0000BC680000}"/>
    <cellStyle name="Sub totals 3 3 2 11 2 4" xfId="29742" xr:uid="{00000000-0005-0000-0000-0000BD680000}"/>
    <cellStyle name="Sub totals 3 3 2 11 3" xfId="29743" xr:uid="{00000000-0005-0000-0000-0000BE680000}"/>
    <cellStyle name="Sub totals 3 3 2 11 4" xfId="29744" xr:uid="{00000000-0005-0000-0000-0000BF680000}"/>
    <cellStyle name="Sub totals 3 3 2 12" xfId="3952" xr:uid="{00000000-0005-0000-0000-0000C0680000}"/>
    <cellStyle name="Sub totals 3 3 2 12 2" xfId="29745" xr:uid="{00000000-0005-0000-0000-0000C1680000}"/>
    <cellStyle name="Sub totals 3 3 2 12 2 2" xfId="29746" xr:uid="{00000000-0005-0000-0000-0000C2680000}"/>
    <cellStyle name="Sub totals 3 3 2 12 2 3" xfId="29747" xr:uid="{00000000-0005-0000-0000-0000C3680000}"/>
    <cellStyle name="Sub totals 3 3 2 12 2 4" xfId="29748" xr:uid="{00000000-0005-0000-0000-0000C4680000}"/>
    <cellStyle name="Sub totals 3 3 2 12 3" xfId="29749" xr:uid="{00000000-0005-0000-0000-0000C5680000}"/>
    <cellStyle name="Sub totals 3 3 2 12 4" xfId="29750" xr:uid="{00000000-0005-0000-0000-0000C6680000}"/>
    <cellStyle name="Sub totals 3 3 2 13" xfId="3953" xr:uid="{00000000-0005-0000-0000-0000C7680000}"/>
    <cellStyle name="Sub totals 3 3 2 13 2" xfId="29751" xr:uid="{00000000-0005-0000-0000-0000C8680000}"/>
    <cellStyle name="Sub totals 3 3 2 13 2 2" xfId="29752" xr:uid="{00000000-0005-0000-0000-0000C9680000}"/>
    <cellStyle name="Sub totals 3 3 2 13 2 3" xfId="29753" xr:uid="{00000000-0005-0000-0000-0000CA680000}"/>
    <cellStyle name="Sub totals 3 3 2 13 2 4" xfId="29754" xr:uid="{00000000-0005-0000-0000-0000CB680000}"/>
    <cellStyle name="Sub totals 3 3 2 13 3" xfId="29755" xr:uid="{00000000-0005-0000-0000-0000CC680000}"/>
    <cellStyle name="Sub totals 3 3 2 13 4" xfId="29756" xr:uid="{00000000-0005-0000-0000-0000CD680000}"/>
    <cellStyle name="Sub totals 3 3 2 14" xfId="3954" xr:uid="{00000000-0005-0000-0000-0000CE680000}"/>
    <cellStyle name="Sub totals 3 3 2 14 2" xfId="29757" xr:uid="{00000000-0005-0000-0000-0000CF680000}"/>
    <cellStyle name="Sub totals 3 3 2 14 2 2" xfId="29758" xr:uid="{00000000-0005-0000-0000-0000D0680000}"/>
    <cellStyle name="Sub totals 3 3 2 14 2 3" xfId="29759" xr:uid="{00000000-0005-0000-0000-0000D1680000}"/>
    <cellStyle name="Sub totals 3 3 2 14 2 4" xfId="29760" xr:uid="{00000000-0005-0000-0000-0000D2680000}"/>
    <cellStyle name="Sub totals 3 3 2 14 3" xfId="29761" xr:uid="{00000000-0005-0000-0000-0000D3680000}"/>
    <cellStyle name="Sub totals 3 3 2 14 4" xfId="29762" xr:uid="{00000000-0005-0000-0000-0000D4680000}"/>
    <cellStyle name="Sub totals 3 3 2 15" xfId="3955" xr:uid="{00000000-0005-0000-0000-0000D5680000}"/>
    <cellStyle name="Sub totals 3 3 2 15 2" xfId="29763" xr:uid="{00000000-0005-0000-0000-0000D6680000}"/>
    <cellStyle name="Sub totals 3 3 2 15 2 2" xfId="29764" xr:uid="{00000000-0005-0000-0000-0000D7680000}"/>
    <cellStyle name="Sub totals 3 3 2 15 2 3" xfId="29765" xr:uid="{00000000-0005-0000-0000-0000D8680000}"/>
    <cellStyle name="Sub totals 3 3 2 15 2 4" xfId="29766" xr:uid="{00000000-0005-0000-0000-0000D9680000}"/>
    <cellStyle name="Sub totals 3 3 2 15 3" xfId="29767" xr:uid="{00000000-0005-0000-0000-0000DA680000}"/>
    <cellStyle name="Sub totals 3 3 2 15 4" xfId="29768" xr:uid="{00000000-0005-0000-0000-0000DB680000}"/>
    <cellStyle name="Sub totals 3 3 2 16" xfId="3956" xr:uid="{00000000-0005-0000-0000-0000DC680000}"/>
    <cellStyle name="Sub totals 3 3 2 16 2" xfId="29769" xr:uid="{00000000-0005-0000-0000-0000DD680000}"/>
    <cellStyle name="Sub totals 3 3 2 16 2 2" xfId="29770" xr:uid="{00000000-0005-0000-0000-0000DE680000}"/>
    <cellStyle name="Sub totals 3 3 2 16 2 3" xfId="29771" xr:uid="{00000000-0005-0000-0000-0000DF680000}"/>
    <cellStyle name="Sub totals 3 3 2 16 2 4" xfId="29772" xr:uid="{00000000-0005-0000-0000-0000E0680000}"/>
    <cellStyle name="Sub totals 3 3 2 16 3" xfId="29773" xr:uid="{00000000-0005-0000-0000-0000E1680000}"/>
    <cellStyle name="Sub totals 3 3 2 16 4" xfId="29774" xr:uid="{00000000-0005-0000-0000-0000E2680000}"/>
    <cellStyle name="Sub totals 3 3 2 17" xfId="3957" xr:uid="{00000000-0005-0000-0000-0000E3680000}"/>
    <cellStyle name="Sub totals 3 3 2 17 2" xfId="29775" xr:uid="{00000000-0005-0000-0000-0000E4680000}"/>
    <cellStyle name="Sub totals 3 3 2 17 2 2" xfId="29776" xr:uid="{00000000-0005-0000-0000-0000E5680000}"/>
    <cellStyle name="Sub totals 3 3 2 17 2 3" xfId="29777" xr:uid="{00000000-0005-0000-0000-0000E6680000}"/>
    <cellStyle name="Sub totals 3 3 2 17 2 4" xfId="29778" xr:uid="{00000000-0005-0000-0000-0000E7680000}"/>
    <cellStyle name="Sub totals 3 3 2 17 3" xfId="29779" xr:uid="{00000000-0005-0000-0000-0000E8680000}"/>
    <cellStyle name="Sub totals 3 3 2 17 4" xfId="29780" xr:uid="{00000000-0005-0000-0000-0000E9680000}"/>
    <cellStyle name="Sub totals 3 3 2 18" xfId="3958" xr:uid="{00000000-0005-0000-0000-0000EA680000}"/>
    <cellStyle name="Sub totals 3 3 2 18 2" xfId="29781" xr:uid="{00000000-0005-0000-0000-0000EB680000}"/>
    <cellStyle name="Sub totals 3 3 2 18 2 2" xfId="29782" xr:uid="{00000000-0005-0000-0000-0000EC680000}"/>
    <cellStyle name="Sub totals 3 3 2 18 2 3" xfId="29783" xr:uid="{00000000-0005-0000-0000-0000ED680000}"/>
    <cellStyle name="Sub totals 3 3 2 18 2 4" xfId="29784" xr:uid="{00000000-0005-0000-0000-0000EE680000}"/>
    <cellStyle name="Sub totals 3 3 2 18 3" xfId="29785" xr:uid="{00000000-0005-0000-0000-0000EF680000}"/>
    <cellStyle name="Sub totals 3 3 2 18 4" xfId="29786" xr:uid="{00000000-0005-0000-0000-0000F0680000}"/>
    <cellStyle name="Sub totals 3 3 2 19" xfId="3959" xr:uid="{00000000-0005-0000-0000-0000F1680000}"/>
    <cellStyle name="Sub totals 3 3 2 19 2" xfId="29787" xr:uid="{00000000-0005-0000-0000-0000F2680000}"/>
    <cellStyle name="Sub totals 3 3 2 19 2 2" xfId="29788" xr:uid="{00000000-0005-0000-0000-0000F3680000}"/>
    <cellStyle name="Sub totals 3 3 2 19 2 3" xfId="29789" xr:uid="{00000000-0005-0000-0000-0000F4680000}"/>
    <cellStyle name="Sub totals 3 3 2 19 2 4" xfId="29790" xr:uid="{00000000-0005-0000-0000-0000F5680000}"/>
    <cellStyle name="Sub totals 3 3 2 19 3" xfId="29791" xr:uid="{00000000-0005-0000-0000-0000F6680000}"/>
    <cellStyle name="Sub totals 3 3 2 19 4" xfId="29792" xr:uid="{00000000-0005-0000-0000-0000F7680000}"/>
    <cellStyle name="Sub totals 3 3 2 2" xfId="3960" xr:uid="{00000000-0005-0000-0000-0000F8680000}"/>
    <cellStyle name="Sub totals 3 3 2 2 2" xfId="29793" xr:uid="{00000000-0005-0000-0000-0000F9680000}"/>
    <cellStyle name="Sub totals 3 3 2 2 2 2" xfId="29794" xr:uid="{00000000-0005-0000-0000-0000FA680000}"/>
    <cellStyle name="Sub totals 3 3 2 2 2 3" xfId="29795" xr:uid="{00000000-0005-0000-0000-0000FB680000}"/>
    <cellStyle name="Sub totals 3 3 2 2 2 4" xfId="29796" xr:uid="{00000000-0005-0000-0000-0000FC680000}"/>
    <cellStyle name="Sub totals 3 3 2 2 3" xfId="29797" xr:uid="{00000000-0005-0000-0000-0000FD680000}"/>
    <cellStyle name="Sub totals 3 3 2 2 4" xfId="29798" xr:uid="{00000000-0005-0000-0000-0000FE680000}"/>
    <cellStyle name="Sub totals 3 3 2 20" xfId="3961" xr:uid="{00000000-0005-0000-0000-0000FF680000}"/>
    <cellStyle name="Sub totals 3 3 2 20 2" xfId="29799" xr:uid="{00000000-0005-0000-0000-000000690000}"/>
    <cellStyle name="Sub totals 3 3 2 20 2 2" xfId="29800" xr:uid="{00000000-0005-0000-0000-000001690000}"/>
    <cellStyle name="Sub totals 3 3 2 20 2 3" xfId="29801" xr:uid="{00000000-0005-0000-0000-000002690000}"/>
    <cellStyle name="Sub totals 3 3 2 20 2 4" xfId="29802" xr:uid="{00000000-0005-0000-0000-000003690000}"/>
    <cellStyle name="Sub totals 3 3 2 20 3" xfId="29803" xr:uid="{00000000-0005-0000-0000-000004690000}"/>
    <cellStyle name="Sub totals 3 3 2 20 4" xfId="29804" xr:uid="{00000000-0005-0000-0000-000005690000}"/>
    <cellStyle name="Sub totals 3 3 2 21" xfId="3962" xr:uid="{00000000-0005-0000-0000-000006690000}"/>
    <cellStyle name="Sub totals 3 3 2 21 2" xfId="29805" xr:uid="{00000000-0005-0000-0000-000007690000}"/>
    <cellStyle name="Sub totals 3 3 2 21 2 2" xfId="29806" xr:uid="{00000000-0005-0000-0000-000008690000}"/>
    <cellStyle name="Sub totals 3 3 2 21 2 3" xfId="29807" xr:uid="{00000000-0005-0000-0000-000009690000}"/>
    <cellStyle name="Sub totals 3 3 2 21 2 4" xfId="29808" xr:uid="{00000000-0005-0000-0000-00000A690000}"/>
    <cellStyle name="Sub totals 3 3 2 21 3" xfId="29809" xr:uid="{00000000-0005-0000-0000-00000B690000}"/>
    <cellStyle name="Sub totals 3 3 2 21 4" xfId="29810" xr:uid="{00000000-0005-0000-0000-00000C690000}"/>
    <cellStyle name="Sub totals 3 3 2 22" xfId="3963" xr:uid="{00000000-0005-0000-0000-00000D690000}"/>
    <cellStyle name="Sub totals 3 3 2 22 2" xfId="29811" xr:uid="{00000000-0005-0000-0000-00000E690000}"/>
    <cellStyle name="Sub totals 3 3 2 22 2 2" xfId="29812" xr:uid="{00000000-0005-0000-0000-00000F690000}"/>
    <cellStyle name="Sub totals 3 3 2 22 2 3" xfId="29813" xr:uid="{00000000-0005-0000-0000-000010690000}"/>
    <cellStyle name="Sub totals 3 3 2 22 2 4" xfId="29814" xr:uid="{00000000-0005-0000-0000-000011690000}"/>
    <cellStyle name="Sub totals 3 3 2 22 3" xfId="29815" xr:uid="{00000000-0005-0000-0000-000012690000}"/>
    <cellStyle name="Sub totals 3 3 2 22 4" xfId="29816" xr:uid="{00000000-0005-0000-0000-000013690000}"/>
    <cellStyle name="Sub totals 3 3 2 23" xfId="3964" xr:uid="{00000000-0005-0000-0000-000014690000}"/>
    <cellStyle name="Sub totals 3 3 2 23 2" xfId="29817" xr:uid="{00000000-0005-0000-0000-000015690000}"/>
    <cellStyle name="Sub totals 3 3 2 23 2 2" xfId="29818" xr:uid="{00000000-0005-0000-0000-000016690000}"/>
    <cellStyle name="Sub totals 3 3 2 23 2 3" xfId="29819" xr:uid="{00000000-0005-0000-0000-000017690000}"/>
    <cellStyle name="Sub totals 3 3 2 23 2 4" xfId="29820" xr:uid="{00000000-0005-0000-0000-000018690000}"/>
    <cellStyle name="Sub totals 3 3 2 23 3" xfId="29821" xr:uid="{00000000-0005-0000-0000-000019690000}"/>
    <cellStyle name="Sub totals 3 3 2 23 4" xfId="29822" xr:uid="{00000000-0005-0000-0000-00001A690000}"/>
    <cellStyle name="Sub totals 3 3 2 24" xfId="3965" xr:uid="{00000000-0005-0000-0000-00001B690000}"/>
    <cellStyle name="Sub totals 3 3 2 24 2" xfId="29823" xr:uid="{00000000-0005-0000-0000-00001C690000}"/>
    <cellStyle name="Sub totals 3 3 2 24 2 2" xfId="29824" xr:uid="{00000000-0005-0000-0000-00001D690000}"/>
    <cellStyle name="Sub totals 3 3 2 24 2 3" xfId="29825" xr:uid="{00000000-0005-0000-0000-00001E690000}"/>
    <cellStyle name="Sub totals 3 3 2 24 2 4" xfId="29826" xr:uid="{00000000-0005-0000-0000-00001F690000}"/>
    <cellStyle name="Sub totals 3 3 2 24 3" xfId="29827" xr:uid="{00000000-0005-0000-0000-000020690000}"/>
    <cellStyle name="Sub totals 3 3 2 24 4" xfId="29828" xr:uid="{00000000-0005-0000-0000-000021690000}"/>
    <cellStyle name="Sub totals 3 3 2 25" xfId="3966" xr:uid="{00000000-0005-0000-0000-000022690000}"/>
    <cellStyle name="Sub totals 3 3 2 25 2" xfId="29829" xr:uid="{00000000-0005-0000-0000-000023690000}"/>
    <cellStyle name="Sub totals 3 3 2 25 2 2" xfId="29830" xr:uid="{00000000-0005-0000-0000-000024690000}"/>
    <cellStyle name="Sub totals 3 3 2 25 2 3" xfId="29831" xr:uid="{00000000-0005-0000-0000-000025690000}"/>
    <cellStyle name="Sub totals 3 3 2 25 2 4" xfId="29832" xr:uid="{00000000-0005-0000-0000-000026690000}"/>
    <cellStyle name="Sub totals 3 3 2 25 3" xfId="29833" xr:uid="{00000000-0005-0000-0000-000027690000}"/>
    <cellStyle name="Sub totals 3 3 2 25 4" xfId="29834" xr:uid="{00000000-0005-0000-0000-000028690000}"/>
    <cellStyle name="Sub totals 3 3 2 26" xfId="3967" xr:uid="{00000000-0005-0000-0000-000029690000}"/>
    <cellStyle name="Sub totals 3 3 2 26 2" xfId="29835" xr:uid="{00000000-0005-0000-0000-00002A690000}"/>
    <cellStyle name="Sub totals 3 3 2 26 2 2" xfId="29836" xr:uid="{00000000-0005-0000-0000-00002B690000}"/>
    <cellStyle name="Sub totals 3 3 2 26 2 3" xfId="29837" xr:uid="{00000000-0005-0000-0000-00002C690000}"/>
    <cellStyle name="Sub totals 3 3 2 26 2 4" xfId="29838" xr:uid="{00000000-0005-0000-0000-00002D690000}"/>
    <cellStyle name="Sub totals 3 3 2 26 3" xfId="29839" xr:uid="{00000000-0005-0000-0000-00002E690000}"/>
    <cellStyle name="Sub totals 3 3 2 26 4" xfId="29840" xr:uid="{00000000-0005-0000-0000-00002F690000}"/>
    <cellStyle name="Sub totals 3 3 2 27" xfId="3968" xr:uid="{00000000-0005-0000-0000-000030690000}"/>
    <cellStyle name="Sub totals 3 3 2 27 2" xfId="29841" xr:uid="{00000000-0005-0000-0000-000031690000}"/>
    <cellStyle name="Sub totals 3 3 2 27 2 2" xfId="29842" xr:uid="{00000000-0005-0000-0000-000032690000}"/>
    <cellStyle name="Sub totals 3 3 2 27 2 3" xfId="29843" xr:uid="{00000000-0005-0000-0000-000033690000}"/>
    <cellStyle name="Sub totals 3 3 2 27 2 4" xfId="29844" xr:uid="{00000000-0005-0000-0000-000034690000}"/>
    <cellStyle name="Sub totals 3 3 2 27 3" xfId="29845" xr:uid="{00000000-0005-0000-0000-000035690000}"/>
    <cellStyle name="Sub totals 3 3 2 27 4" xfId="29846" xr:uid="{00000000-0005-0000-0000-000036690000}"/>
    <cellStyle name="Sub totals 3 3 2 28" xfId="3969" xr:uid="{00000000-0005-0000-0000-000037690000}"/>
    <cellStyle name="Sub totals 3 3 2 28 2" xfId="29847" xr:uid="{00000000-0005-0000-0000-000038690000}"/>
    <cellStyle name="Sub totals 3 3 2 28 2 2" xfId="29848" xr:uid="{00000000-0005-0000-0000-000039690000}"/>
    <cellStyle name="Sub totals 3 3 2 28 2 3" xfId="29849" xr:uid="{00000000-0005-0000-0000-00003A690000}"/>
    <cellStyle name="Sub totals 3 3 2 28 2 4" xfId="29850" xr:uid="{00000000-0005-0000-0000-00003B690000}"/>
    <cellStyle name="Sub totals 3 3 2 28 3" xfId="29851" xr:uid="{00000000-0005-0000-0000-00003C690000}"/>
    <cellStyle name="Sub totals 3 3 2 28 4" xfId="29852" xr:uid="{00000000-0005-0000-0000-00003D690000}"/>
    <cellStyle name="Sub totals 3 3 2 29" xfId="3970" xr:uid="{00000000-0005-0000-0000-00003E690000}"/>
    <cellStyle name="Sub totals 3 3 2 29 2" xfId="29853" xr:uid="{00000000-0005-0000-0000-00003F690000}"/>
    <cellStyle name="Sub totals 3 3 2 29 2 2" xfId="29854" xr:uid="{00000000-0005-0000-0000-000040690000}"/>
    <cellStyle name="Sub totals 3 3 2 29 2 3" xfId="29855" xr:uid="{00000000-0005-0000-0000-000041690000}"/>
    <cellStyle name="Sub totals 3 3 2 29 2 4" xfId="29856" xr:uid="{00000000-0005-0000-0000-000042690000}"/>
    <cellStyle name="Sub totals 3 3 2 29 3" xfId="29857" xr:uid="{00000000-0005-0000-0000-000043690000}"/>
    <cellStyle name="Sub totals 3 3 2 29 4" xfId="29858" xr:uid="{00000000-0005-0000-0000-000044690000}"/>
    <cellStyle name="Sub totals 3 3 2 3" xfId="3971" xr:uid="{00000000-0005-0000-0000-000045690000}"/>
    <cellStyle name="Sub totals 3 3 2 3 2" xfId="29859" xr:uid="{00000000-0005-0000-0000-000046690000}"/>
    <cellStyle name="Sub totals 3 3 2 3 2 2" xfId="29860" xr:uid="{00000000-0005-0000-0000-000047690000}"/>
    <cellStyle name="Sub totals 3 3 2 3 2 3" xfId="29861" xr:uid="{00000000-0005-0000-0000-000048690000}"/>
    <cellStyle name="Sub totals 3 3 2 3 2 4" xfId="29862" xr:uid="{00000000-0005-0000-0000-000049690000}"/>
    <cellStyle name="Sub totals 3 3 2 3 3" xfId="29863" xr:uid="{00000000-0005-0000-0000-00004A690000}"/>
    <cellStyle name="Sub totals 3 3 2 3 4" xfId="29864" xr:uid="{00000000-0005-0000-0000-00004B690000}"/>
    <cellStyle name="Sub totals 3 3 2 30" xfId="3972" xr:uid="{00000000-0005-0000-0000-00004C690000}"/>
    <cellStyle name="Sub totals 3 3 2 30 2" xfId="29865" xr:uid="{00000000-0005-0000-0000-00004D690000}"/>
    <cellStyle name="Sub totals 3 3 2 30 2 2" xfId="29866" xr:uid="{00000000-0005-0000-0000-00004E690000}"/>
    <cellStyle name="Sub totals 3 3 2 30 2 3" xfId="29867" xr:uid="{00000000-0005-0000-0000-00004F690000}"/>
    <cellStyle name="Sub totals 3 3 2 30 2 4" xfId="29868" xr:uid="{00000000-0005-0000-0000-000050690000}"/>
    <cellStyle name="Sub totals 3 3 2 30 3" xfId="29869" xr:uid="{00000000-0005-0000-0000-000051690000}"/>
    <cellStyle name="Sub totals 3 3 2 30 4" xfId="29870" xr:uid="{00000000-0005-0000-0000-000052690000}"/>
    <cellStyle name="Sub totals 3 3 2 31" xfId="3973" xr:uid="{00000000-0005-0000-0000-000053690000}"/>
    <cellStyle name="Sub totals 3 3 2 31 2" xfId="29871" xr:uid="{00000000-0005-0000-0000-000054690000}"/>
    <cellStyle name="Sub totals 3 3 2 31 2 2" xfId="29872" xr:uid="{00000000-0005-0000-0000-000055690000}"/>
    <cellStyle name="Sub totals 3 3 2 31 2 3" xfId="29873" xr:uid="{00000000-0005-0000-0000-000056690000}"/>
    <cellStyle name="Sub totals 3 3 2 31 2 4" xfId="29874" xr:uid="{00000000-0005-0000-0000-000057690000}"/>
    <cellStyle name="Sub totals 3 3 2 31 3" xfId="29875" xr:uid="{00000000-0005-0000-0000-000058690000}"/>
    <cellStyle name="Sub totals 3 3 2 31 4" xfId="29876" xr:uid="{00000000-0005-0000-0000-000059690000}"/>
    <cellStyle name="Sub totals 3 3 2 32" xfId="3974" xr:uid="{00000000-0005-0000-0000-00005A690000}"/>
    <cellStyle name="Sub totals 3 3 2 32 2" xfId="29877" xr:uid="{00000000-0005-0000-0000-00005B690000}"/>
    <cellStyle name="Sub totals 3 3 2 32 2 2" xfId="29878" xr:uid="{00000000-0005-0000-0000-00005C690000}"/>
    <cellStyle name="Sub totals 3 3 2 32 2 3" xfId="29879" xr:uid="{00000000-0005-0000-0000-00005D690000}"/>
    <cellStyle name="Sub totals 3 3 2 32 2 4" xfId="29880" xr:uid="{00000000-0005-0000-0000-00005E690000}"/>
    <cellStyle name="Sub totals 3 3 2 32 3" xfId="29881" xr:uid="{00000000-0005-0000-0000-00005F690000}"/>
    <cellStyle name="Sub totals 3 3 2 32 4" xfId="29882" xr:uid="{00000000-0005-0000-0000-000060690000}"/>
    <cellStyle name="Sub totals 3 3 2 33" xfId="3975" xr:uid="{00000000-0005-0000-0000-000061690000}"/>
    <cellStyle name="Sub totals 3 3 2 33 2" xfId="29883" xr:uid="{00000000-0005-0000-0000-000062690000}"/>
    <cellStyle name="Sub totals 3 3 2 33 2 2" xfId="29884" xr:uid="{00000000-0005-0000-0000-000063690000}"/>
    <cellStyle name="Sub totals 3 3 2 33 2 3" xfId="29885" xr:uid="{00000000-0005-0000-0000-000064690000}"/>
    <cellStyle name="Sub totals 3 3 2 33 2 4" xfId="29886" xr:uid="{00000000-0005-0000-0000-000065690000}"/>
    <cellStyle name="Sub totals 3 3 2 33 3" xfId="29887" xr:uid="{00000000-0005-0000-0000-000066690000}"/>
    <cellStyle name="Sub totals 3 3 2 33 4" xfId="29888" xr:uid="{00000000-0005-0000-0000-000067690000}"/>
    <cellStyle name="Sub totals 3 3 2 34" xfId="3976" xr:uid="{00000000-0005-0000-0000-000068690000}"/>
    <cellStyle name="Sub totals 3 3 2 34 2" xfId="29889" xr:uid="{00000000-0005-0000-0000-000069690000}"/>
    <cellStyle name="Sub totals 3 3 2 34 2 2" xfId="29890" xr:uid="{00000000-0005-0000-0000-00006A690000}"/>
    <cellStyle name="Sub totals 3 3 2 34 2 3" xfId="29891" xr:uid="{00000000-0005-0000-0000-00006B690000}"/>
    <cellStyle name="Sub totals 3 3 2 34 2 4" xfId="29892" xr:uid="{00000000-0005-0000-0000-00006C690000}"/>
    <cellStyle name="Sub totals 3 3 2 34 3" xfId="29893" xr:uid="{00000000-0005-0000-0000-00006D690000}"/>
    <cellStyle name="Sub totals 3 3 2 34 4" xfId="29894" xr:uid="{00000000-0005-0000-0000-00006E690000}"/>
    <cellStyle name="Sub totals 3 3 2 35" xfId="3977" xr:uid="{00000000-0005-0000-0000-00006F690000}"/>
    <cellStyle name="Sub totals 3 3 2 35 2" xfId="29895" xr:uid="{00000000-0005-0000-0000-000070690000}"/>
    <cellStyle name="Sub totals 3 3 2 35 2 2" xfId="29896" xr:uid="{00000000-0005-0000-0000-000071690000}"/>
    <cellStyle name="Sub totals 3 3 2 35 2 3" xfId="29897" xr:uid="{00000000-0005-0000-0000-000072690000}"/>
    <cellStyle name="Sub totals 3 3 2 35 2 4" xfId="29898" xr:uid="{00000000-0005-0000-0000-000073690000}"/>
    <cellStyle name="Sub totals 3 3 2 35 3" xfId="29899" xr:uid="{00000000-0005-0000-0000-000074690000}"/>
    <cellStyle name="Sub totals 3 3 2 35 4" xfId="29900" xr:uid="{00000000-0005-0000-0000-000075690000}"/>
    <cellStyle name="Sub totals 3 3 2 36" xfId="3978" xr:uid="{00000000-0005-0000-0000-000076690000}"/>
    <cellStyle name="Sub totals 3 3 2 36 2" xfId="29901" xr:uid="{00000000-0005-0000-0000-000077690000}"/>
    <cellStyle name="Sub totals 3 3 2 36 2 2" xfId="29902" xr:uid="{00000000-0005-0000-0000-000078690000}"/>
    <cellStyle name="Sub totals 3 3 2 36 2 3" xfId="29903" xr:uid="{00000000-0005-0000-0000-000079690000}"/>
    <cellStyle name="Sub totals 3 3 2 36 2 4" xfId="29904" xr:uid="{00000000-0005-0000-0000-00007A690000}"/>
    <cellStyle name="Sub totals 3 3 2 36 3" xfId="29905" xr:uid="{00000000-0005-0000-0000-00007B690000}"/>
    <cellStyle name="Sub totals 3 3 2 36 4" xfId="29906" xr:uid="{00000000-0005-0000-0000-00007C690000}"/>
    <cellStyle name="Sub totals 3 3 2 37" xfId="3979" xr:uid="{00000000-0005-0000-0000-00007D690000}"/>
    <cellStyle name="Sub totals 3 3 2 37 2" xfId="29907" xr:uid="{00000000-0005-0000-0000-00007E690000}"/>
    <cellStyle name="Sub totals 3 3 2 37 2 2" xfId="29908" xr:uid="{00000000-0005-0000-0000-00007F690000}"/>
    <cellStyle name="Sub totals 3 3 2 37 2 3" xfId="29909" xr:uid="{00000000-0005-0000-0000-000080690000}"/>
    <cellStyle name="Sub totals 3 3 2 37 2 4" xfId="29910" xr:uid="{00000000-0005-0000-0000-000081690000}"/>
    <cellStyle name="Sub totals 3 3 2 37 3" xfId="29911" xr:uid="{00000000-0005-0000-0000-000082690000}"/>
    <cellStyle name="Sub totals 3 3 2 37 4" xfId="29912" xr:uid="{00000000-0005-0000-0000-000083690000}"/>
    <cellStyle name="Sub totals 3 3 2 38" xfId="3980" xr:uid="{00000000-0005-0000-0000-000084690000}"/>
    <cellStyle name="Sub totals 3 3 2 38 2" xfId="29913" xr:uid="{00000000-0005-0000-0000-000085690000}"/>
    <cellStyle name="Sub totals 3 3 2 38 2 2" xfId="29914" xr:uid="{00000000-0005-0000-0000-000086690000}"/>
    <cellStyle name="Sub totals 3 3 2 38 2 3" xfId="29915" xr:uid="{00000000-0005-0000-0000-000087690000}"/>
    <cellStyle name="Sub totals 3 3 2 38 2 4" xfId="29916" xr:uid="{00000000-0005-0000-0000-000088690000}"/>
    <cellStyle name="Sub totals 3 3 2 38 3" xfId="29917" xr:uid="{00000000-0005-0000-0000-000089690000}"/>
    <cellStyle name="Sub totals 3 3 2 38 4" xfId="29918" xr:uid="{00000000-0005-0000-0000-00008A690000}"/>
    <cellStyle name="Sub totals 3 3 2 39" xfId="3981" xr:uid="{00000000-0005-0000-0000-00008B690000}"/>
    <cellStyle name="Sub totals 3 3 2 39 2" xfId="29919" xr:uid="{00000000-0005-0000-0000-00008C690000}"/>
    <cellStyle name="Sub totals 3 3 2 39 2 2" xfId="29920" xr:uid="{00000000-0005-0000-0000-00008D690000}"/>
    <cellStyle name="Sub totals 3 3 2 39 2 3" xfId="29921" xr:uid="{00000000-0005-0000-0000-00008E690000}"/>
    <cellStyle name="Sub totals 3 3 2 39 2 4" xfId="29922" xr:uid="{00000000-0005-0000-0000-00008F690000}"/>
    <cellStyle name="Sub totals 3 3 2 39 3" xfId="29923" xr:uid="{00000000-0005-0000-0000-000090690000}"/>
    <cellStyle name="Sub totals 3 3 2 39 4" xfId="29924" xr:uid="{00000000-0005-0000-0000-000091690000}"/>
    <cellStyle name="Sub totals 3 3 2 4" xfId="3982" xr:uid="{00000000-0005-0000-0000-000092690000}"/>
    <cellStyle name="Sub totals 3 3 2 4 2" xfId="29925" xr:uid="{00000000-0005-0000-0000-000093690000}"/>
    <cellStyle name="Sub totals 3 3 2 4 2 2" xfId="29926" xr:uid="{00000000-0005-0000-0000-000094690000}"/>
    <cellStyle name="Sub totals 3 3 2 4 2 3" xfId="29927" xr:uid="{00000000-0005-0000-0000-000095690000}"/>
    <cellStyle name="Sub totals 3 3 2 4 2 4" xfId="29928" xr:uid="{00000000-0005-0000-0000-000096690000}"/>
    <cellStyle name="Sub totals 3 3 2 4 3" xfId="29929" xr:uid="{00000000-0005-0000-0000-000097690000}"/>
    <cellStyle name="Sub totals 3 3 2 4 4" xfId="29930" xr:uid="{00000000-0005-0000-0000-000098690000}"/>
    <cellStyle name="Sub totals 3 3 2 40" xfId="3983" xr:uid="{00000000-0005-0000-0000-000099690000}"/>
    <cellStyle name="Sub totals 3 3 2 40 2" xfId="29931" xr:uid="{00000000-0005-0000-0000-00009A690000}"/>
    <cellStyle name="Sub totals 3 3 2 40 2 2" xfId="29932" xr:uid="{00000000-0005-0000-0000-00009B690000}"/>
    <cellStyle name="Sub totals 3 3 2 40 2 3" xfId="29933" xr:uid="{00000000-0005-0000-0000-00009C690000}"/>
    <cellStyle name="Sub totals 3 3 2 40 2 4" xfId="29934" xr:uid="{00000000-0005-0000-0000-00009D690000}"/>
    <cellStyle name="Sub totals 3 3 2 40 3" xfId="29935" xr:uid="{00000000-0005-0000-0000-00009E690000}"/>
    <cellStyle name="Sub totals 3 3 2 40 4" xfId="29936" xr:uid="{00000000-0005-0000-0000-00009F690000}"/>
    <cellStyle name="Sub totals 3 3 2 41" xfId="3984" xr:uid="{00000000-0005-0000-0000-0000A0690000}"/>
    <cellStyle name="Sub totals 3 3 2 41 2" xfId="29937" xr:uid="{00000000-0005-0000-0000-0000A1690000}"/>
    <cellStyle name="Sub totals 3 3 2 41 2 2" xfId="29938" xr:uid="{00000000-0005-0000-0000-0000A2690000}"/>
    <cellStyle name="Sub totals 3 3 2 41 2 3" xfId="29939" xr:uid="{00000000-0005-0000-0000-0000A3690000}"/>
    <cellStyle name="Sub totals 3 3 2 41 2 4" xfId="29940" xr:uid="{00000000-0005-0000-0000-0000A4690000}"/>
    <cellStyle name="Sub totals 3 3 2 41 3" xfId="29941" xr:uid="{00000000-0005-0000-0000-0000A5690000}"/>
    <cellStyle name="Sub totals 3 3 2 41 4" xfId="29942" xr:uid="{00000000-0005-0000-0000-0000A6690000}"/>
    <cellStyle name="Sub totals 3 3 2 42" xfId="3985" xr:uid="{00000000-0005-0000-0000-0000A7690000}"/>
    <cellStyle name="Sub totals 3 3 2 42 2" xfId="29943" xr:uid="{00000000-0005-0000-0000-0000A8690000}"/>
    <cellStyle name="Sub totals 3 3 2 42 2 2" xfId="29944" xr:uid="{00000000-0005-0000-0000-0000A9690000}"/>
    <cellStyle name="Sub totals 3 3 2 42 2 3" xfId="29945" xr:uid="{00000000-0005-0000-0000-0000AA690000}"/>
    <cellStyle name="Sub totals 3 3 2 42 2 4" xfId="29946" xr:uid="{00000000-0005-0000-0000-0000AB690000}"/>
    <cellStyle name="Sub totals 3 3 2 42 3" xfId="29947" xr:uid="{00000000-0005-0000-0000-0000AC690000}"/>
    <cellStyle name="Sub totals 3 3 2 42 4" xfId="29948" xr:uid="{00000000-0005-0000-0000-0000AD690000}"/>
    <cellStyle name="Sub totals 3 3 2 43" xfId="3986" xr:uid="{00000000-0005-0000-0000-0000AE690000}"/>
    <cellStyle name="Sub totals 3 3 2 43 2" xfId="29949" xr:uid="{00000000-0005-0000-0000-0000AF690000}"/>
    <cellStyle name="Sub totals 3 3 2 43 2 2" xfId="29950" xr:uid="{00000000-0005-0000-0000-0000B0690000}"/>
    <cellStyle name="Sub totals 3 3 2 43 2 3" xfId="29951" xr:uid="{00000000-0005-0000-0000-0000B1690000}"/>
    <cellStyle name="Sub totals 3 3 2 43 2 4" xfId="29952" xr:uid="{00000000-0005-0000-0000-0000B2690000}"/>
    <cellStyle name="Sub totals 3 3 2 43 3" xfId="29953" xr:uid="{00000000-0005-0000-0000-0000B3690000}"/>
    <cellStyle name="Sub totals 3 3 2 43 4" xfId="29954" xr:uid="{00000000-0005-0000-0000-0000B4690000}"/>
    <cellStyle name="Sub totals 3 3 2 44" xfId="3987" xr:uid="{00000000-0005-0000-0000-0000B5690000}"/>
    <cellStyle name="Sub totals 3 3 2 44 2" xfId="29955" xr:uid="{00000000-0005-0000-0000-0000B6690000}"/>
    <cellStyle name="Sub totals 3 3 2 44 2 2" xfId="29956" xr:uid="{00000000-0005-0000-0000-0000B7690000}"/>
    <cellStyle name="Sub totals 3 3 2 44 2 3" xfId="29957" xr:uid="{00000000-0005-0000-0000-0000B8690000}"/>
    <cellStyle name="Sub totals 3 3 2 44 2 4" xfId="29958" xr:uid="{00000000-0005-0000-0000-0000B9690000}"/>
    <cellStyle name="Sub totals 3 3 2 44 3" xfId="29959" xr:uid="{00000000-0005-0000-0000-0000BA690000}"/>
    <cellStyle name="Sub totals 3 3 2 44 4" xfId="29960" xr:uid="{00000000-0005-0000-0000-0000BB690000}"/>
    <cellStyle name="Sub totals 3 3 2 45" xfId="29961" xr:uid="{00000000-0005-0000-0000-0000BC690000}"/>
    <cellStyle name="Sub totals 3 3 2 45 2" xfId="29962" xr:uid="{00000000-0005-0000-0000-0000BD690000}"/>
    <cellStyle name="Sub totals 3 3 2 45 3" xfId="29963" xr:uid="{00000000-0005-0000-0000-0000BE690000}"/>
    <cellStyle name="Sub totals 3 3 2 45 4" xfId="29964" xr:uid="{00000000-0005-0000-0000-0000BF690000}"/>
    <cellStyle name="Sub totals 3 3 2 46" xfId="29965" xr:uid="{00000000-0005-0000-0000-0000C0690000}"/>
    <cellStyle name="Sub totals 3 3 2 46 2" xfId="29966" xr:uid="{00000000-0005-0000-0000-0000C1690000}"/>
    <cellStyle name="Sub totals 3 3 2 46 3" xfId="29967" xr:uid="{00000000-0005-0000-0000-0000C2690000}"/>
    <cellStyle name="Sub totals 3 3 2 46 4" xfId="29968" xr:uid="{00000000-0005-0000-0000-0000C3690000}"/>
    <cellStyle name="Sub totals 3 3 2 47" xfId="29969" xr:uid="{00000000-0005-0000-0000-0000C4690000}"/>
    <cellStyle name="Sub totals 3 3 2 48" xfId="29970" xr:uid="{00000000-0005-0000-0000-0000C5690000}"/>
    <cellStyle name="Sub totals 3 3 2 5" xfId="3988" xr:uid="{00000000-0005-0000-0000-0000C6690000}"/>
    <cellStyle name="Sub totals 3 3 2 5 2" xfId="29971" xr:uid="{00000000-0005-0000-0000-0000C7690000}"/>
    <cellStyle name="Sub totals 3 3 2 5 2 2" xfId="29972" xr:uid="{00000000-0005-0000-0000-0000C8690000}"/>
    <cellStyle name="Sub totals 3 3 2 5 2 3" xfId="29973" xr:uid="{00000000-0005-0000-0000-0000C9690000}"/>
    <cellStyle name="Sub totals 3 3 2 5 2 4" xfId="29974" xr:uid="{00000000-0005-0000-0000-0000CA690000}"/>
    <cellStyle name="Sub totals 3 3 2 5 3" xfId="29975" xr:uid="{00000000-0005-0000-0000-0000CB690000}"/>
    <cellStyle name="Sub totals 3 3 2 5 4" xfId="29976" xr:uid="{00000000-0005-0000-0000-0000CC690000}"/>
    <cellStyle name="Sub totals 3 3 2 6" xfId="3989" xr:uid="{00000000-0005-0000-0000-0000CD690000}"/>
    <cellStyle name="Sub totals 3 3 2 6 2" xfId="29977" xr:uid="{00000000-0005-0000-0000-0000CE690000}"/>
    <cellStyle name="Sub totals 3 3 2 6 2 2" xfId="29978" xr:uid="{00000000-0005-0000-0000-0000CF690000}"/>
    <cellStyle name="Sub totals 3 3 2 6 2 3" xfId="29979" xr:uid="{00000000-0005-0000-0000-0000D0690000}"/>
    <cellStyle name="Sub totals 3 3 2 6 2 4" xfId="29980" xr:uid="{00000000-0005-0000-0000-0000D1690000}"/>
    <cellStyle name="Sub totals 3 3 2 6 3" xfId="29981" xr:uid="{00000000-0005-0000-0000-0000D2690000}"/>
    <cellStyle name="Sub totals 3 3 2 6 4" xfId="29982" xr:uid="{00000000-0005-0000-0000-0000D3690000}"/>
    <cellStyle name="Sub totals 3 3 2 7" xfId="3990" xr:uid="{00000000-0005-0000-0000-0000D4690000}"/>
    <cellStyle name="Sub totals 3 3 2 7 2" xfId="29983" xr:uid="{00000000-0005-0000-0000-0000D5690000}"/>
    <cellStyle name="Sub totals 3 3 2 7 2 2" xfId="29984" xr:uid="{00000000-0005-0000-0000-0000D6690000}"/>
    <cellStyle name="Sub totals 3 3 2 7 2 3" xfId="29985" xr:uid="{00000000-0005-0000-0000-0000D7690000}"/>
    <cellStyle name="Sub totals 3 3 2 7 2 4" xfId="29986" xr:uid="{00000000-0005-0000-0000-0000D8690000}"/>
    <cellStyle name="Sub totals 3 3 2 7 3" xfId="29987" xr:uid="{00000000-0005-0000-0000-0000D9690000}"/>
    <cellStyle name="Sub totals 3 3 2 7 4" xfId="29988" xr:uid="{00000000-0005-0000-0000-0000DA690000}"/>
    <cellStyle name="Sub totals 3 3 2 8" xfId="3991" xr:uid="{00000000-0005-0000-0000-0000DB690000}"/>
    <cellStyle name="Sub totals 3 3 2 8 2" xfId="29989" xr:uid="{00000000-0005-0000-0000-0000DC690000}"/>
    <cellStyle name="Sub totals 3 3 2 8 2 2" xfId="29990" xr:uid="{00000000-0005-0000-0000-0000DD690000}"/>
    <cellStyle name="Sub totals 3 3 2 8 2 3" xfId="29991" xr:uid="{00000000-0005-0000-0000-0000DE690000}"/>
    <cellStyle name="Sub totals 3 3 2 8 2 4" xfId="29992" xr:uid="{00000000-0005-0000-0000-0000DF690000}"/>
    <cellStyle name="Sub totals 3 3 2 8 3" xfId="29993" xr:uid="{00000000-0005-0000-0000-0000E0690000}"/>
    <cellStyle name="Sub totals 3 3 2 8 4" xfId="29994" xr:uid="{00000000-0005-0000-0000-0000E1690000}"/>
    <cellStyle name="Sub totals 3 3 2 9" xfId="3992" xr:uid="{00000000-0005-0000-0000-0000E2690000}"/>
    <cellStyle name="Sub totals 3 3 2 9 2" xfId="29995" xr:uid="{00000000-0005-0000-0000-0000E3690000}"/>
    <cellStyle name="Sub totals 3 3 2 9 2 2" xfId="29996" xr:uid="{00000000-0005-0000-0000-0000E4690000}"/>
    <cellStyle name="Sub totals 3 3 2 9 2 3" xfId="29997" xr:uid="{00000000-0005-0000-0000-0000E5690000}"/>
    <cellStyle name="Sub totals 3 3 2 9 2 4" xfId="29998" xr:uid="{00000000-0005-0000-0000-0000E6690000}"/>
    <cellStyle name="Sub totals 3 3 2 9 3" xfId="29999" xr:uid="{00000000-0005-0000-0000-0000E7690000}"/>
    <cellStyle name="Sub totals 3 3 2 9 4" xfId="30000" xr:uid="{00000000-0005-0000-0000-0000E8690000}"/>
    <cellStyle name="Sub totals 3 3 20" xfId="3993" xr:uid="{00000000-0005-0000-0000-0000E9690000}"/>
    <cellStyle name="Sub totals 3 3 20 2" xfId="30001" xr:uid="{00000000-0005-0000-0000-0000EA690000}"/>
    <cellStyle name="Sub totals 3 3 20 2 2" xfId="30002" xr:uid="{00000000-0005-0000-0000-0000EB690000}"/>
    <cellStyle name="Sub totals 3 3 20 2 3" xfId="30003" xr:uid="{00000000-0005-0000-0000-0000EC690000}"/>
    <cellStyle name="Sub totals 3 3 20 2 4" xfId="30004" xr:uid="{00000000-0005-0000-0000-0000ED690000}"/>
    <cellStyle name="Sub totals 3 3 20 3" xfId="30005" xr:uid="{00000000-0005-0000-0000-0000EE690000}"/>
    <cellStyle name="Sub totals 3 3 20 4" xfId="30006" xr:uid="{00000000-0005-0000-0000-0000EF690000}"/>
    <cellStyle name="Sub totals 3 3 21" xfId="3994" xr:uid="{00000000-0005-0000-0000-0000F0690000}"/>
    <cellStyle name="Sub totals 3 3 21 2" xfId="30007" xr:uid="{00000000-0005-0000-0000-0000F1690000}"/>
    <cellStyle name="Sub totals 3 3 21 2 2" xfId="30008" xr:uid="{00000000-0005-0000-0000-0000F2690000}"/>
    <cellStyle name="Sub totals 3 3 21 2 3" xfId="30009" xr:uid="{00000000-0005-0000-0000-0000F3690000}"/>
    <cellStyle name="Sub totals 3 3 21 2 4" xfId="30010" xr:uid="{00000000-0005-0000-0000-0000F4690000}"/>
    <cellStyle name="Sub totals 3 3 21 3" xfId="30011" xr:uid="{00000000-0005-0000-0000-0000F5690000}"/>
    <cellStyle name="Sub totals 3 3 21 4" xfId="30012" xr:uid="{00000000-0005-0000-0000-0000F6690000}"/>
    <cellStyle name="Sub totals 3 3 22" xfId="3995" xr:uid="{00000000-0005-0000-0000-0000F7690000}"/>
    <cellStyle name="Sub totals 3 3 22 2" xfId="30013" xr:uid="{00000000-0005-0000-0000-0000F8690000}"/>
    <cellStyle name="Sub totals 3 3 22 2 2" xfId="30014" xr:uid="{00000000-0005-0000-0000-0000F9690000}"/>
    <cellStyle name="Sub totals 3 3 22 2 3" xfId="30015" xr:uid="{00000000-0005-0000-0000-0000FA690000}"/>
    <cellStyle name="Sub totals 3 3 22 2 4" xfId="30016" xr:uid="{00000000-0005-0000-0000-0000FB690000}"/>
    <cellStyle name="Sub totals 3 3 22 3" xfId="30017" xr:uid="{00000000-0005-0000-0000-0000FC690000}"/>
    <cellStyle name="Sub totals 3 3 22 4" xfId="30018" xr:uid="{00000000-0005-0000-0000-0000FD690000}"/>
    <cellStyle name="Sub totals 3 3 23" xfId="3996" xr:uid="{00000000-0005-0000-0000-0000FE690000}"/>
    <cellStyle name="Sub totals 3 3 23 2" xfId="30019" xr:uid="{00000000-0005-0000-0000-0000FF690000}"/>
    <cellStyle name="Sub totals 3 3 23 2 2" xfId="30020" xr:uid="{00000000-0005-0000-0000-0000006A0000}"/>
    <cellStyle name="Sub totals 3 3 23 2 3" xfId="30021" xr:uid="{00000000-0005-0000-0000-0000016A0000}"/>
    <cellStyle name="Sub totals 3 3 23 2 4" xfId="30022" xr:uid="{00000000-0005-0000-0000-0000026A0000}"/>
    <cellStyle name="Sub totals 3 3 23 3" xfId="30023" xr:uid="{00000000-0005-0000-0000-0000036A0000}"/>
    <cellStyle name="Sub totals 3 3 23 4" xfId="30024" xr:uid="{00000000-0005-0000-0000-0000046A0000}"/>
    <cellStyle name="Sub totals 3 3 24" xfId="3997" xr:uid="{00000000-0005-0000-0000-0000056A0000}"/>
    <cellStyle name="Sub totals 3 3 24 2" xfId="30025" xr:uid="{00000000-0005-0000-0000-0000066A0000}"/>
    <cellStyle name="Sub totals 3 3 24 2 2" xfId="30026" xr:uid="{00000000-0005-0000-0000-0000076A0000}"/>
    <cellStyle name="Sub totals 3 3 24 2 3" xfId="30027" xr:uid="{00000000-0005-0000-0000-0000086A0000}"/>
    <cellStyle name="Sub totals 3 3 24 2 4" xfId="30028" xr:uid="{00000000-0005-0000-0000-0000096A0000}"/>
    <cellStyle name="Sub totals 3 3 24 3" xfId="30029" xr:uid="{00000000-0005-0000-0000-00000A6A0000}"/>
    <cellStyle name="Sub totals 3 3 24 4" xfId="30030" xr:uid="{00000000-0005-0000-0000-00000B6A0000}"/>
    <cellStyle name="Sub totals 3 3 25" xfId="3998" xr:uid="{00000000-0005-0000-0000-00000C6A0000}"/>
    <cellStyle name="Sub totals 3 3 25 2" xfId="30031" xr:uid="{00000000-0005-0000-0000-00000D6A0000}"/>
    <cellStyle name="Sub totals 3 3 25 2 2" xfId="30032" xr:uid="{00000000-0005-0000-0000-00000E6A0000}"/>
    <cellStyle name="Sub totals 3 3 25 2 3" xfId="30033" xr:uid="{00000000-0005-0000-0000-00000F6A0000}"/>
    <cellStyle name="Sub totals 3 3 25 2 4" xfId="30034" xr:uid="{00000000-0005-0000-0000-0000106A0000}"/>
    <cellStyle name="Sub totals 3 3 25 3" xfId="30035" xr:uid="{00000000-0005-0000-0000-0000116A0000}"/>
    <cellStyle name="Sub totals 3 3 25 4" xfId="30036" xr:uid="{00000000-0005-0000-0000-0000126A0000}"/>
    <cellStyle name="Sub totals 3 3 26" xfId="3999" xr:uid="{00000000-0005-0000-0000-0000136A0000}"/>
    <cellStyle name="Sub totals 3 3 26 2" xfId="30037" xr:uid="{00000000-0005-0000-0000-0000146A0000}"/>
    <cellStyle name="Sub totals 3 3 26 2 2" xfId="30038" xr:uid="{00000000-0005-0000-0000-0000156A0000}"/>
    <cellStyle name="Sub totals 3 3 26 2 3" xfId="30039" xr:uid="{00000000-0005-0000-0000-0000166A0000}"/>
    <cellStyle name="Sub totals 3 3 26 2 4" xfId="30040" xr:uid="{00000000-0005-0000-0000-0000176A0000}"/>
    <cellStyle name="Sub totals 3 3 26 3" xfId="30041" xr:uid="{00000000-0005-0000-0000-0000186A0000}"/>
    <cellStyle name="Sub totals 3 3 26 4" xfId="30042" xr:uid="{00000000-0005-0000-0000-0000196A0000}"/>
    <cellStyle name="Sub totals 3 3 27" xfId="4000" xr:uid="{00000000-0005-0000-0000-00001A6A0000}"/>
    <cellStyle name="Sub totals 3 3 27 2" xfId="30043" xr:uid="{00000000-0005-0000-0000-00001B6A0000}"/>
    <cellStyle name="Sub totals 3 3 27 2 2" xfId="30044" xr:uid="{00000000-0005-0000-0000-00001C6A0000}"/>
    <cellStyle name="Sub totals 3 3 27 2 3" xfId="30045" xr:uid="{00000000-0005-0000-0000-00001D6A0000}"/>
    <cellStyle name="Sub totals 3 3 27 2 4" xfId="30046" xr:uid="{00000000-0005-0000-0000-00001E6A0000}"/>
    <cellStyle name="Sub totals 3 3 27 3" xfId="30047" xr:uid="{00000000-0005-0000-0000-00001F6A0000}"/>
    <cellStyle name="Sub totals 3 3 27 4" xfId="30048" xr:uid="{00000000-0005-0000-0000-0000206A0000}"/>
    <cellStyle name="Sub totals 3 3 28" xfId="4001" xr:uid="{00000000-0005-0000-0000-0000216A0000}"/>
    <cellStyle name="Sub totals 3 3 28 2" xfId="30049" xr:uid="{00000000-0005-0000-0000-0000226A0000}"/>
    <cellStyle name="Sub totals 3 3 28 2 2" xfId="30050" xr:uid="{00000000-0005-0000-0000-0000236A0000}"/>
    <cellStyle name="Sub totals 3 3 28 2 3" xfId="30051" xr:uid="{00000000-0005-0000-0000-0000246A0000}"/>
    <cellStyle name="Sub totals 3 3 28 2 4" xfId="30052" xr:uid="{00000000-0005-0000-0000-0000256A0000}"/>
    <cellStyle name="Sub totals 3 3 28 3" xfId="30053" xr:uid="{00000000-0005-0000-0000-0000266A0000}"/>
    <cellStyle name="Sub totals 3 3 28 4" xfId="30054" xr:uid="{00000000-0005-0000-0000-0000276A0000}"/>
    <cellStyle name="Sub totals 3 3 29" xfId="4002" xr:uid="{00000000-0005-0000-0000-0000286A0000}"/>
    <cellStyle name="Sub totals 3 3 29 2" xfId="30055" xr:uid="{00000000-0005-0000-0000-0000296A0000}"/>
    <cellStyle name="Sub totals 3 3 29 2 2" xfId="30056" xr:uid="{00000000-0005-0000-0000-00002A6A0000}"/>
    <cellStyle name="Sub totals 3 3 29 2 3" xfId="30057" xr:uid="{00000000-0005-0000-0000-00002B6A0000}"/>
    <cellStyle name="Sub totals 3 3 29 2 4" xfId="30058" xr:uid="{00000000-0005-0000-0000-00002C6A0000}"/>
    <cellStyle name="Sub totals 3 3 29 3" xfId="30059" xr:uid="{00000000-0005-0000-0000-00002D6A0000}"/>
    <cellStyle name="Sub totals 3 3 29 4" xfId="30060" xr:uid="{00000000-0005-0000-0000-00002E6A0000}"/>
    <cellStyle name="Sub totals 3 3 3" xfId="4003" xr:uid="{00000000-0005-0000-0000-00002F6A0000}"/>
    <cellStyle name="Sub totals 3 3 3 2" xfId="30061" xr:uid="{00000000-0005-0000-0000-0000306A0000}"/>
    <cellStyle name="Sub totals 3 3 3 2 2" xfId="30062" xr:uid="{00000000-0005-0000-0000-0000316A0000}"/>
    <cellStyle name="Sub totals 3 3 3 2 3" xfId="30063" xr:uid="{00000000-0005-0000-0000-0000326A0000}"/>
    <cellStyle name="Sub totals 3 3 3 2 4" xfId="30064" xr:uid="{00000000-0005-0000-0000-0000336A0000}"/>
    <cellStyle name="Sub totals 3 3 3 3" xfId="30065" xr:uid="{00000000-0005-0000-0000-0000346A0000}"/>
    <cellStyle name="Sub totals 3 3 3 4" xfId="30066" xr:uid="{00000000-0005-0000-0000-0000356A0000}"/>
    <cellStyle name="Sub totals 3 3 30" xfId="4004" xr:uid="{00000000-0005-0000-0000-0000366A0000}"/>
    <cellStyle name="Sub totals 3 3 30 2" xfId="30067" xr:uid="{00000000-0005-0000-0000-0000376A0000}"/>
    <cellStyle name="Sub totals 3 3 30 2 2" xfId="30068" xr:uid="{00000000-0005-0000-0000-0000386A0000}"/>
    <cellStyle name="Sub totals 3 3 30 2 3" xfId="30069" xr:uid="{00000000-0005-0000-0000-0000396A0000}"/>
    <cellStyle name="Sub totals 3 3 30 2 4" xfId="30070" xr:uid="{00000000-0005-0000-0000-00003A6A0000}"/>
    <cellStyle name="Sub totals 3 3 30 3" xfId="30071" xr:uid="{00000000-0005-0000-0000-00003B6A0000}"/>
    <cellStyle name="Sub totals 3 3 30 4" xfId="30072" xr:uid="{00000000-0005-0000-0000-00003C6A0000}"/>
    <cellStyle name="Sub totals 3 3 31" xfId="4005" xr:uid="{00000000-0005-0000-0000-00003D6A0000}"/>
    <cellStyle name="Sub totals 3 3 31 2" xfId="30073" xr:uid="{00000000-0005-0000-0000-00003E6A0000}"/>
    <cellStyle name="Sub totals 3 3 31 2 2" xfId="30074" xr:uid="{00000000-0005-0000-0000-00003F6A0000}"/>
    <cellStyle name="Sub totals 3 3 31 2 3" xfId="30075" xr:uid="{00000000-0005-0000-0000-0000406A0000}"/>
    <cellStyle name="Sub totals 3 3 31 2 4" xfId="30076" xr:uid="{00000000-0005-0000-0000-0000416A0000}"/>
    <cellStyle name="Sub totals 3 3 31 3" xfId="30077" xr:uid="{00000000-0005-0000-0000-0000426A0000}"/>
    <cellStyle name="Sub totals 3 3 31 4" xfId="30078" xr:uid="{00000000-0005-0000-0000-0000436A0000}"/>
    <cellStyle name="Sub totals 3 3 32" xfId="4006" xr:uid="{00000000-0005-0000-0000-0000446A0000}"/>
    <cellStyle name="Sub totals 3 3 32 2" xfId="30079" xr:uid="{00000000-0005-0000-0000-0000456A0000}"/>
    <cellStyle name="Sub totals 3 3 32 2 2" xfId="30080" xr:uid="{00000000-0005-0000-0000-0000466A0000}"/>
    <cellStyle name="Sub totals 3 3 32 2 3" xfId="30081" xr:uid="{00000000-0005-0000-0000-0000476A0000}"/>
    <cellStyle name="Sub totals 3 3 32 2 4" xfId="30082" xr:uid="{00000000-0005-0000-0000-0000486A0000}"/>
    <cellStyle name="Sub totals 3 3 32 3" xfId="30083" xr:uid="{00000000-0005-0000-0000-0000496A0000}"/>
    <cellStyle name="Sub totals 3 3 32 4" xfId="30084" xr:uid="{00000000-0005-0000-0000-00004A6A0000}"/>
    <cellStyle name="Sub totals 3 3 33" xfId="4007" xr:uid="{00000000-0005-0000-0000-00004B6A0000}"/>
    <cellStyle name="Sub totals 3 3 33 2" xfId="30085" xr:uid="{00000000-0005-0000-0000-00004C6A0000}"/>
    <cellStyle name="Sub totals 3 3 33 2 2" xfId="30086" xr:uid="{00000000-0005-0000-0000-00004D6A0000}"/>
    <cellStyle name="Sub totals 3 3 33 2 3" xfId="30087" xr:uid="{00000000-0005-0000-0000-00004E6A0000}"/>
    <cellStyle name="Sub totals 3 3 33 2 4" xfId="30088" xr:uid="{00000000-0005-0000-0000-00004F6A0000}"/>
    <cellStyle name="Sub totals 3 3 33 3" xfId="30089" xr:uid="{00000000-0005-0000-0000-0000506A0000}"/>
    <cellStyle name="Sub totals 3 3 33 4" xfId="30090" xr:uid="{00000000-0005-0000-0000-0000516A0000}"/>
    <cellStyle name="Sub totals 3 3 34" xfId="4008" xr:uid="{00000000-0005-0000-0000-0000526A0000}"/>
    <cellStyle name="Sub totals 3 3 34 2" xfId="30091" xr:uid="{00000000-0005-0000-0000-0000536A0000}"/>
    <cellStyle name="Sub totals 3 3 34 2 2" xfId="30092" xr:uid="{00000000-0005-0000-0000-0000546A0000}"/>
    <cellStyle name="Sub totals 3 3 34 2 3" xfId="30093" xr:uid="{00000000-0005-0000-0000-0000556A0000}"/>
    <cellStyle name="Sub totals 3 3 34 2 4" xfId="30094" xr:uid="{00000000-0005-0000-0000-0000566A0000}"/>
    <cellStyle name="Sub totals 3 3 34 3" xfId="30095" xr:uid="{00000000-0005-0000-0000-0000576A0000}"/>
    <cellStyle name="Sub totals 3 3 34 4" xfId="30096" xr:uid="{00000000-0005-0000-0000-0000586A0000}"/>
    <cellStyle name="Sub totals 3 3 35" xfId="4009" xr:uid="{00000000-0005-0000-0000-0000596A0000}"/>
    <cellStyle name="Sub totals 3 3 35 2" xfId="30097" xr:uid="{00000000-0005-0000-0000-00005A6A0000}"/>
    <cellStyle name="Sub totals 3 3 35 2 2" xfId="30098" xr:uid="{00000000-0005-0000-0000-00005B6A0000}"/>
    <cellStyle name="Sub totals 3 3 35 2 3" xfId="30099" xr:uid="{00000000-0005-0000-0000-00005C6A0000}"/>
    <cellStyle name="Sub totals 3 3 35 2 4" xfId="30100" xr:uid="{00000000-0005-0000-0000-00005D6A0000}"/>
    <cellStyle name="Sub totals 3 3 35 3" xfId="30101" xr:uid="{00000000-0005-0000-0000-00005E6A0000}"/>
    <cellStyle name="Sub totals 3 3 35 4" xfId="30102" xr:uid="{00000000-0005-0000-0000-00005F6A0000}"/>
    <cellStyle name="Sub totals 3 3 36" xfId="4010" xr:uid="{00000000-0005-0000-0000-0000606A0000}"/>
    <cellStyle name="Sub totals 3 3 36 2" xfId="30103" xr:uid="{00000000-0005-0000-0000-0000616A0000}"/>
    <cellStyle name="Sub totals 3 3 36 2 2" xfId="30104" xr:uid="{00000000-0005-0000-0000-0000626A0000}"/>
    <cellStyle name="Sub totals 3 3 36 2 3" xfId="30105" xr:uid="{00000000-0005-0000-0000-0000636A0000}"/>
    <cellStyle name="Sub totals 3 3 36 2 4" xfId="30106" xr:uid="{00000000-0005-0000-0000-0000646A0000}"/>
    <cellStyle name="Sub totals 3 3 36 3" xfId="30107" xr:uid="{00000000-0005-0000-0000-0000656A0000}"/>
    <cellStyle name="Sub totals 3 3 36 4" xfId="30108" xr:uid="{00000000-0005-0000-0000-0000666A0000}"/>
    <cellStyle name="Sub totals 3 3 37" xfId="4011" xr:uid="{00000000-0005-0000-0000-0000676A0000}"/>
    <cellStyle name="Sub totals 3 3 37 2" xfId="30109" xr:uid="{00000000-0005-0000-0000-0000686A0000}"/>
    <cellStyle name="Sub totals 3 3 37 2 2" xfId="30110" xr:uid="{00000000-0005-0000-0000-0000696A0000}"/>
    <cellStyle name="Sub totals 3 3 37 2 3" xfId="30111" xr:uid="{00000000-0005-0000-0000-00006A6A0000}"/>
    <cellStyle name="Sub totals 3 3 37 2 4" xfId="30112" xr:uid="{00000000-0005-0000-0000-00006B6A0000}"/>
    <cellStyle name="Sub totals 3 3 37 3" xfId="30113" xr:uid="{00000000-0005-0000-0000-00006C6A0000}"/>
    <cellStyle name="Sub totals 3 3 37 4" xfId="30114" xr:uid="{00000000-0005-0000-0000-00006D6A0000}"/>
    <cellStyle name="Sub totals 3 3 38" xfId="4012" xr:uid="{00000000-0005-0000-0000-00006E6A0000}"/>
    <cellStyle name="Sub totals 3 3 38 2" xfId="30115" xr:uid="{00000000-0005-0000-0000-00006F6A0000}"/>
    <cellStyle name="Sub totals 3 3 38 2 2" xfId="30116" xr:uid="{00000000-0005-0000-0000-0000706A0000}"/>
    <cellStyle name="Sub totals 3 3 38 2 3" xfId="30117" xr:uid="{00000000-0005-0000-0000-0000716A0000}"/>
    <cellStyle name="Sub totals 3 3 38 2 4" xfId="30118" xr:uid="{00000000-0005-0000-0000-0000726A0000}"/>
    <cellStyle name="Sub totals 3 3 38 3" xfId="30119" xr:uid="{00000000-0005-0000-0000-0000736A0000}"/>
    <cellStyle name="Sub totals 3 3 38 4" xfId="30120" xr:uid="{00000000-0005-0000-0000-0000746A0000}"/>
    <cellStyle name="Sub totals 3 3 39" xfId="4013" xr:uid="{00000000-0005-0000-0000-0000756A0000}"/>
    <cellStyle name="Sub totals 3 3 39 2" xfId="30121" xr:uid="{00000000-0005-0000-0000-0000766A0000}"/>
    <cellStyle name="Sub totals 3 3 39 2 2" xfId="30122" xr:uid="{00000000-0005-0000-0000-0000776A0000}"/>
    <cellStyle name="Sub totals 3 3 39 2 3" xfId="30123" xr:uid="{00000000-0005-0000-0000-0000786A0000}"/>
    <cellStyle name="Sub totals 3 3 39 2 4" xfId="30124" xr:uid="{00000000-0005-0000-0000-0000796A0000}"/>
    <cellStyle name="Sub totals 3 3 39 3" xfId="30125" xr:uid="{00000000-0005-0000-0000-00007A6A0000}"/>
    <cellStyle name="Sub totals 3 3 39 4" xfId="30126" xr:uid="{00000000-0005-0000-0000-00007B6A0000}"/>
    <cellStyle name="Sub totals 3 3 4" xfId="4014" xr:uid="{00000000-0005-0000-0000-00007C6A0000}"/>
    <cellStyle name="Sub totals 3 3 4 2" xfId="30127" xr:uid="{00000000-0005-0000-0000-00007D6A0000}"/>
    <cellStyle name="Sub totals 3 3 4 2 2" xfId="30128" xr:uid="{00000000-0005-0000-0000-00007E6A0000}"/>
    <cellStyle name="Sub totals 3 3 4 2 3" xfId="30129" xr:uid="{00000000-0005-0000-0000-00007F6A0000}"/>
    <cellStyle name="Sub totals 3 3 4 2 4" xfId="30130" xr:uid="{00000000-0005-0000-0000-0000806A0000}"/>
    <cellStyle name="Sub totals 3 3 4 3" xfId="30131" xr:uid="{00000000-0005-0000-0000-0000816A0000}"/>
    <cellStyle name="Sub totals 3 3 4 4" xfId="30132" xr:uid="{00000000-0005-0000-0000-0000826A0000}"/>
    <cellStyle name="Sub totals 3 3 40" xfId="4015" xr:uid="{00000000-0005-0000-0000-0000836A0000}"/>
    <cellStyle name="Sub totals 3 3 40 2" xfId="30133" xr:uid="{00000000-0005-0000-0000-0000846A0000}"/>
    <cellStyle name="Sub totals 3 3 40 2 2" xfId="30134" xr:uid="{00000000-0005-0000-0000-0000856A0000}"/>
    <cellStyle name="Sub totals 3 3 40 2 3" xfId="30135" xr:uid="{00000000-0005-0000-0000-0000866A0000}"/>
    <cellStyle name="Sub totals 3 3 40 2 4" xfId="30136" xr:uid="{00000000-0005-0000-0000-0000876A0000}"/>
    <cellStyle name="Sub totals 3 3 40 3" xfId="30137" xr:uid="{00000000-0005-0000-0000-0000886A0000}"/>
    <cellStyle name="Sub totals 3 3 40 4" xfId="30138" xr:uid="{00000000-0005-0000-0000-0000896A0000}"/>
    <cellStyle name="Sub totals 3 3 41" xfId="4016" xr:uid="{00000000-0005-0000-0000-00008A6A0000}"/>
    <cellStyle name="Sub totals 3 3 41 2" xfId="30139" xr:uid="{00000000-0005-0000-0000-00008B6A0000}"/>
    <cellStyle name="Sub totals 3 3 41 2 2" xfId="30140" xr:uid="{00000000-0005-0000-0000-00008C6A0000}"/>
    <cellStyle name="Sub totals 3 3 41 2 3" xfId="30141" xr:uid="{00000000-0005-0000-0000-00008D6A0000}"/>
    <cellStyle name="Sub totals 3 3 41 2 4" xfId="30142" xr:uid="{00000000-0005-0000-0000-00008E6A0000}"/>
    <cellStyle name="Sub totals 3 3 41 3" xfId="30143" xr:uid="{00000000-0005-0000-0000-00008F6A0000}"/>
    <cellStyle name="Sub totals 3 3 41 4" xfId="30144" xr:uid="{00000000-0005-0000-0000-0000906A0000}"/>
    <cellStyle name="Sub totals 3 3 42" xfId="4017" xr:uid="{00000000-0005-0000-0000-0000916A0000}"/>
    <cellStyle name="Sub totals 3 3 42 2" xfId="30145" xr:uid="{00000000-0005-0000-0000-0000926A0000}"/>
    <cellStyle name="Sub totals 3 3 42 2 2" xfId="30146" xr:uid="{00000000-0005-0000-0000-0000936A0000}"/>
    <cellStyle name="Sub totals 3 3 42 2 3" xfId="30147" xr:uid="{00000000-0005-0000-0000-0000946A0000}"/>
    <cellStyle name="Sub totals 3 3 42 2 4" xfId="30148" xr:uid="{00000000-0005-0000-0000-0000956A0000}"/>
    <cellStyle name="Sub totals 3 3 42 3" xfId="30149" xr:uid="{00000000-0005-0000-0000-0000966A0000}"/>
    <cellStyle name="Sub totals 3 3 42 4" xfId="30150" xr:uid="{00000000-0005-0000-0000-0000976A0000}"/>
    <cellStyle name="Sub totals 3 3 43" xfId="4018" xr:uid="{00000000-0005-0000-0000-0000986A0000}"/>
    <cellStyle name="Sub totals 3 3 43 2" xfId="30151" xr:uid="{00000000-0005-0000-0000-0000996A0000}"/>
    <cellStyle name="Sub totals 3 3 43 2 2" xfId="30152" xr:uid="{00000000-0005-0000-0000-00009A6A0000}"/>
    <cellStyle name="Sub totals 3 3 43 2 3" xfId="30153" xr:uid="{00000000-0005-0000-0000-00009B6A0000}"/>
    <cellStyle name="Sub totals 3 3 43 2 4" xfId="30154" xr:uid="{00000000-0005-0000-0000-00009C6A0000}"/>
    <cellStyle name="Sub totals 3 3 43 3" xfId="30155" xr:uid="{00000000-0005-0000-0000-00009D6A0000}"/>
    <cellStyle name="Sub totals 3 3 43 4" xfId="30156" xr:uid="{00000000-0005-0000-0000-00009E6A0000}"/>
    <cellStyle name="Sub totals 3 3 44" xfId="4019" xr:uid="{00000000-0005-0000-0000-00009F6A0000}"/>
    <cellStyle name="Sub totals 3 3 44 2" xfId="30157" xr:uid="{00000000-0005-0000-0000-0000A06A0000}"/>
    <cellStyle name="Sub totals 3 3 44 2 2" xfId="30158" xr:uid="{00000000-0005-0000-0000-0000A16A0000}"/>
    <cellStyle name="Sub totals 3 3 44 2 3" xfId="30159" xr:uid="{00000000-0005-0000-0000-0000A26A0000}"/>
    <cellStyle name="Sub totals 3 3 44 2 4" xfId="30160" xr:uid="{00000000-0005-0000-0000-0000A36A0000}"/>
    <cellStyle name="Sub totals 3 3 44 3" xfId="30161" xr:uid="{00000000-0005-0000-0000-0000A46A0000}"/>
    <cellStyle name="Sub totals 3 3 44 4" xfId="30162" xr:uid="{00000000-0005-0000-0000-0000A56A0000}"/>
    <cellStyle name="Sub totals 3 3 45" xfId="4020" xr:uid="{00000000-0005-0000-0000-0000A66A0000}"/>
    <cellStyle name="Sub totals 3 3 45 2" xfId="30163" xr:uid="{00000000-0005-0000-0000-0000A76A0000}"/>
    <cellStyle name="Sub totals 3 3 45 2 2" xfId="30164" xr:uid="{00000000-0005-0000-0000-0000A86A0000}"/>
    <cellStyle name="Sub totals 3 3 45 2 3" xfId="30165" xr:uid="{00000000-0005-0000-0000-0000A96A0000}"/>
    <cellStyle name="Sub totals 3 3 45 2 4" xfId="30166" xr:uid="{00000000-0005-0000-0000-0000AA6A0000}"/>
    <cellStyle name="Sub totals 3 3 45 3" xfId="30167" xr:uid="{00000000-0005-0000-0000-0000AB6A0000}"/>
    <cellStyle name="Sub totals 3 3 45 4" xfId="30168" xr:uid="{00000000-0005-0000-0000-0000AC6A0000}"/>
    <cellStyle name="Sub totals 3 3 46" xfId="30169" xr:uid="{00000000-0005-0000-0000-0000AD6A0000}"/>
    <cellStyle name="Sub totals 3 3 46 2" xfId="30170" xr:uid="{00000000-0005-0000-0000-0000AE6A0000}"/>
    <cellStyle name="Sub totals 3 3 46 3" xfId="30171" xr:uid="{00000000-0005-0000-0000-0000AF6A0000}"/>
    <cellStyle name="Sub totals 3 3 46 4" xfId="30172" xr:uid="{00000000-0005-0000-0000-0000B06A0000}"/>
    <cellStyle name="Sub totals 3 3 47" xfId="30173" xr:uid="{00000000-0005-0000-0000-0000B16A0000}"/>
    <cellStyle name="Sub totals 3 3 47 2" xfId="30174" xr:uid="{00000000-0005-0000-0000-0000B26A0000}"/>
    <cellStyle name="Sub totals 3 3 47 3" xfId="30175" xr:uid="{00000000-0005-0000-0000-0000B36A0000}"/>
    <cellStyle name="Sub totals 3 3 47 4" xfId="30176" xr:uid="{00000000-0005-0000-0000-0000B46A0000}"/>
    <cellStyle name="Sub totals 3 3 48" xfId="30177" xr:uid="{00000000-0005-0000-0000-0000B56A0000}"/>
    <cellStyle name="Sub totals 3 3 49" xfId="30178" xr:uid="{00000000-0005-0000-0000-0000B66A0000}"/>
    <cellStyle name="Sub totals 3 3 5" xfId="4021" xr:uid="{00000000-0005-0000-0000-0000B76A0000}"/>
    <cellStyle name="Sub totals 3 3 5 2" xfId="30179" xr:uid="{00000000-0005-0000-0000-0000B86A0000}"/>
    <cellStyle name="Sub totals 3 3 5 2 2" xfId="30180" xr:uid="{00000000-0005-0000-0000-0000B96A0000}"/>
    <cellStyle name="Sub totals 3 3 5 2 3" xfId="30181" xr:uid="{00000000-0005-0000-0000-0000BA6A0000}"/>
    <cellStyle name="Sub totals 3 3 5 2 4" xfId="30182" xr:uid="{00000000-0005-0000-0000-0000BB6A0000}"/>
    <cellStyle name="Sub totals 3 3 5 3" xfId="30183" xr:uid="{00000000-0005-0000-0000-0000BC6A0000}"/>
    <cellStyle name="Sub totals 3 3 5 4" xfId="30184" xr:uid="{00000000-0005-0000-0000-0000BD6A0000}"/>
    <cellStyle name="Sub totals 3 3 6" xfId="4022" xr:uid="{00000000-0005-0000-0000-0000BE6A0000}"/>
    <cellStyle name="Sub totals 3 3 6 2" xfId="30185" xr:uid="{00000000-0005-0000-0000-0000BF6A0000}"/>
    <cellStyle name="Sub totals 3 3 6 2 2" xfId="30186" xr:uid="{00000000-0005-0000-0000-0000C06A0000}"/>
    <cellStyle name="Sub totals 3 3 6 2 3" xfId="30187" xr:uid="{00000000-0005-0000-0000-0000C16A0000}"/>
    <cellStyle name="Sub totals 3 3 6 2 4" xfId="30188" xr:uid="{00000000-0005-0000-0000-0000C26A0000}"/>
    <cellStyle name="Sub totals 3 3 6 3" xfId="30189" xr:uid="{00000000-0005-0000-0000-0000C36A0000}"/>
    <cellStyle name="Sub totals 3 3 6 4" xfId="30190" xr:uid="{00000000-0005-0000-0000-0000C46A0000}"/>
    <cellStyle name="Sub totals 3 3 7" xfId="4023" xr:uid="{00000000-0005-0000-0000-0000C56A0000}"/>
    <cellStyle name="Sub totals 3 3 7 2" xfId="30191" xr:uid="{00000000-0005-0000-0000-0000C66A0000}"/>
    <cellStyle name="Sub totals 3 3 7 2 2" xfId="30192" xr:uid="{00000000-0005-0000-0000-0000C76A0000}"/>
    <cellStyle name="Sub totals 3 3 7 2 3" xfId="30193" xr:uid="{00000000-0005-0000-0000-0000C86A0000}"/>
    <cellStyle name="Sub totals 3 3 7 2 4" xfId="30194" xr:uid="{00000000-0005-0000-0000-0000C96A0000}"/>
    <cellStyle name="Sub totals 3 3 7 3" xfId="30195" xr:uid="{00000000-0005-0000-0000-0000CA6A0000}"/>
    <cellStyle name="Sub totals 3 3 7 4" xfId="30196" xr:uid="{00000000-0005-0000-0000-0000CB6A0000}"/>
    <cellStyle name="Sub totals 3 3 8" xfId="4024" xr:uid="{00000000-0005-0000-0000-0000CC6A0000}"/>
    <cellStyle name="Sub totals 3 3 8 2" xfId="30197" xr:uid="{00000000-0005-0000-0000-0000CD6A0000}"/>
    <cellStyle name="Sub totals 3 3 8 2 2" xfId="30198" xr:uid="{00000000-0005-0000-0000-0000CE6A0000}"/>
    <cellStyle name="Sub totals 3 3 8 2 3" xfId="30199" xr:uid="{00000000-0005-0000-0000-0000CF6A0000}"/>
    <cellStyle name="Sub totals 3 3 8 2 4" xfId="30200" xr:uid="{00000000-0005-0000-0000-0000D06A0000}"/>
    <cellStyle name="Sub totals 3 3 8 3" xfId="30201" xr:uid="{00000000-0005-0000-0000-0000D16A0000}"/>
    <cellStyle name="Sub totals 3 3 8 4" xfId="30202" xr:uid="{00000000-0005-0000-0000-0000D26A0000}"/>
    <cellStyle name="Sub totals 3 3 9" xfId="4025" xr:uid="{00000000-0005-0000-0000-0000D36A0000}"/>
    <cellStyle name="Sub totals 3 3 9 2" xfId="30203" xr:uid="{00000000-0005-0000-0000-0000D46A0000}"/>
    <cellStyle name="Sub totals 3 3 9 2 2" xfId="30204" xr:uid="{00000000-0005-0000-0000-0000D56A0000}"/>
    <cellStyle name="Sub totals 3 3 9 2 3" xfId="30205" xr:uid="{00000000-0005-0000-0000-0000D66A0000}"/>
    <cellStyle name="Sub totals 3 3 9 2 4" xfId="30206" xr:uid="{00000000-0005-0000-0000-0000D76A0000}"/>
    <cellStyle name="Sub totals 3 3 9 3" xfId="30207" xr:uid="{00000000-0005-0000-0000-0000D86A0000}"/>
    <cellStyle name="Sub totals 3 3 9 4" xfId="30208" xr:uid="{00000000-0005-0000-0000-0000D96A0000}"/>
    <cellStyle name="Sub totals 3 4" xfId="4026" xr:uid="{00000000-0005-0000-0000-0000DA6A0000}"/>
    <cellStyle name="Sub totals 3 4 10" xfId="4027" xr:uid="{00000000-0005-0000-0000-0000DB6A0000}"/>
    <cellStyle name="Sub totals 3 4 10 2" xfId="30209" xr:uid="{00000000-0005-0000-0000-0000DC6A0000}"/>
    <cellStyle name="Sub totals 3 4 10 2 2" xfId="30210" xr:uid="{00000000-0005-0000-0000-0000DD6A0000}"/>
    <cellStyle name="Sub totals 3 4 10 2 3" xfId="30211" xr:uid="{00000000-0005-0000-0000-0000DE6A0000}"/>
    <cellStyle name="Sub totals 3 4 10 2 4" xfId="30212" xr:uid="{00000000-0005-0000-0000-0000DF6A0000}"/>
    <cellStyle name="Sub totals 3 4 10 3" xfId="30213" xr:uid="{00000000-0005-0000-0000-0000E06A0000}"/>
    <cellStyle name="Sub totals 3 4 10 4" xfId="30214" xr:uid="{00000000-0005-0000-0000-0000E16A0000}"/>
    <cellStyle name="Sub totals 3 4 11" xfId="4028" xr:uid="{00000000-0005-0000-0000-0000E26A0000}"/>
    <cellStyle name="Sub totals 3 4 11 2" xfId="30215" xr:uid="{00000000-0005-0000-0000-0000E36A0000}"/>
    <cellStyle name="Sub totals 3 4 11 2 2" xfId="30216" xr:uid="{00000000-0005-0000-0000-0000E46A0000}"/>
    <cellStyle name="Sub totals 3 4 11 2 3" xfId="30217" xr:uid="{00000000-0005-0000-0000-0000E56A0000}"/>
    <cellStyle name="Sub totals 3 4 11 2 4" xfId="30218" xr:uid="{00000000-0005-0000-0000-0000E66A0000}"/>
    <cellStyle name="Sub totals 3 4 11 3" xfId="30219" xr:uid="{00000000-0005-0000-0000-0000E76A0000}"/>
    <cellStyle name="Sub totals 3 4 11 4" xfId="30220" xr:uid="{00000000-0005-0000-0000-0000E86A0000}"/>
    <cellStyle name="Sub totals 3 4 12" xfId="4029" xr:uid="{00000000-0005-0000-0000-0000E96A0000}"/>
    <cellStyle name="Sub totals 3 4 12 2" xfId="30221" xr:uid="{00000000-0005-0000-0000-0000EA6A0000}"/>
    <cellStyle name="Sub totals 3 4 12 2 2" xfId="30222" xr:uid="{00000000-0005-0000-0000-0000EB6A0000}"/>
    <cellStyle name="Sub totals 3 4 12 2 3" xfId="30223" xr:uid="{00000000-0005-0000-0000-0000EC6A0000}"/>
    <cellStyle name="Sub totals 3 4 12 2 4" xfId="30224" xr:uid="{00000000-0005-0000-0000-0000ED6A0000}"/>
    <cellStyle name="Sub totals 3 4 12 3" xfId="30225" xr:uid="{00000000-0005-0000-0000-0000EE6A0000}"/>
    <cellStyle name="Sub totals 3 4 12 4" xfId="30226" xr:uid="{00000000-0005-0000-0000-0000EF6A0000}"/>
    <cellStyle name="Sub totals 3 4 13" xfId="4030" xr:uid="{00000000-0005-0000-0000-0000F06A0000}"/>
    <cellStyle name="Sub totals 3 4 13 2" xfId="30227" xr:uid="{00000000-0005-0000-0000-0000F16A0000}"/>
    <cellStyle name="Sub totals 3 4 13 2 2" xfId="30228" xr:uid="{00000000-0005-0000-0000-0000F26A0000}"/>
    <cellStyle name="Sub totals 3 4 13 2 3" xfId="30229" xr:uid="{00000000-0005-0000-0000-0000F36A0000}"/>
    <cellStyle name="Sub totals 3 4 13 2 4" xfId="30230" xr:uid="{00000000-0005-0000-0000-0000F46A0000}"/>
    <cellStyle name="Sub totals 3 4 13 3" xfId="30231" xr:uid="{00000000-0005-0000-0000-0000F56A0000}"/>
    <cellStyle name="Sub totals 3 4 13 4" xfId="30232" xr:uid="{00000000-0005-0000-0000-0000F66A0000}"/>
    <cellStyle name="Sub totals 3 4 14" xfId="4031" xr:uid="{00000000-0005-0000-0000-0000F76A0000}"/>
    <cellStyle name="Sub totals 3 4 14 2" xfId="30233" xr:uid="{00000000-0005-0000-0000-0000F86A0000}"/>
    <cellStyle name="Sub totals 3 4 14 2 2" xfId="30234" xr:uid="{00000000-0005-0000-0000-0000F96A0000}"/>
    <cellStyle name="Sub totals 3 4 14 2 3" xfId="30235" xr:uid="{00000000-0005-0000-0000-0000FA6A0000}"/>
    <cellStyle name="Sub totals 3 4 14 2 4" xfId="30236" xr:uid="{00000000-0005-0000-0000-0000FB6A0000}"/>
    <cellStyle name="Sub totals 3 4 14 3" xfId="30237" xr:uid="{00000000-0005-0000-0000-0000FC6A0000}"/>
    <cellStyle name="Sub totals 3 4 14 4" xfId="30238" xr:uid="{00000000-0005-0000-0000-0000FD6A0000}"/>
    <cellStyle name="Sub totals 3 4 15" xfId="4032" xr:uid="{00000000-0005-0000-0000-0000FE6A0000}"/>
    <cellStyle name="Sub totals 3 4 15 2" xfId="30239" xr:uid="{00000000-0005-0000-0000-0000FF6A0000}"/>
    <cellStyle name="Sub totals 3 4 15 2 2" xfId="30240" xr:uid="{00000000-0005-0000-0000-0000006B0000}"/>
    <cellStyle name="Sub totals 3 4 15 2 3" xfId="30241" xr:uid="{00000000-0005-0000-0000-0000016B0000}"/>
    <cellStyle name="Sub totals 3 4 15 2 4" xfId="30242" xr:uid="{00000000-0005-0000-0000-0000026B0000}"/>
    <cellStyle name="Sub totals 3 4 15 3" xfId="30243" xr:uid="{00000000-0005-0000-0000-0000036B0000}"/>
    <cellStyle name="Sub totals 3 4 15 4" xfId="30244" xr:uid="{00000000-0005-0000-0000-0000046B0000}"/>
    <cellStyle name="Sub totals 3 4 16" xfId="4033" xr:uid="{00000000-0005-0000-0000-0000056B0000}"/>
    <cellStyle name="Sub totals 3 4 16 2" xfId="30245" xr:uid="{00000000-0005-0000-0000-0000066B0000}"/>
    <cellStyle name="Sub totals 3 4 16 2 2" xfId="30246" xr:uid="{00000000-0005-0000-0000-0000076B0000}"/>
    <cellStyle name="Sub totals 3 4 16 2 3" xfId="30247" xr:uid="{00000000-0005-0000-0000-0000086B0000}"/>
    <cellStyle name="Sub totals 3 4 16 2 4" xfId="30248" xr:uid="{00000000-0005-0000-0000-0000096B0000}"/>
    <cellStyle name="Sub totals 3 4 16 3" xfId="30249" xr:uid="{00000000-0005-0000-0000-00000A6B0000}"/>
    <cellStyle name="Sub totals 3 4 16 4" xfId="30250" xr:uid="{00000000-0005-0000-0000-00000B6B0000}"/>
    <cellStyle name="Sub totals 3 4 17" xfId="4034" xr:uid="{00000000-0005-0000-0000-00000C6B0000}"/>
    <cellStyle name="Sub totals 3 4 17 2" xfId="30251" xr:uid="{00000000-0005-0000-0000-00000D6B0000}"/>
    <cellStyle name="Sub totals 3 4 17 2 2" xfId="30252" xr:uid="{00000000-0005-0000-0000-00000E6B0000}"/>
    <cellStyle name="Sub totals 3 4 17 2 3" xfId="30253" xr:uid="{00000000-0005-0000-0000-00000F6B0000}"/>
    <cellStyle name="Sub totals 3 4 17 2 4" xfId="30254" xr:uid="{00000000-0005-0000-0000-0000106B0000}"/>
    <cellStyle name="Sub totals 3 4 17 3" xfId="30255" xr:uid="{00000000-0005-0000-0000-0000116B0000}"/>
    <cellStyle name="Sub totals 3 4 17 4" xfId="30256" xr:uid="{00000000-0005-0000-0000-0000126B0000}"/>
    <cellStyle name="Sub totals 3 4 18" xfId="4035" xr:uid="{00000000-0005-0000-0000-0000136B0000}"/>
    <cellStyle name="Sub totals 3 4 18 2" xfId="30257" xr:uid="{00000000-0005-0000-0000-0000146B0000}"/>
    <cellStyle name="Sub totals 3 4 18 2 2" xfId="30258" xr:uid="{00000000-0005-0000-0000-0000156B0000}"/>
    <cellStyle name="Sub totals 3 4 18 2 3" xfId="30259" xr:uid="{00000000-0005-0000-0000-0000166B0000}"/>
    <cellStyle name="Sub totals 3 4 18 2 4" xfId="30260" xr:uid="{00000000-0005-0000-0000-0000176B0000}"/>
    <cellStyle name="Sub totals 3 4 18 3" xfId="30261" xr:uid="{00000000-0005-0000-0000-0000186B0000}"/>
    <cellStyle name="Sub totals 3 4 18 4" xfId="30262" xr:uid="{00000000-0005-0000-0000-0000196B0000}"/>
    <cellStyle name="Sub totals 3 4 19" xfId="4036" xr:uid="{00000000-0005-0000-0000-00001A6B0000}"/>
    <cellStyle name="Sub totals 3 4 19 2" xfId="30263" xr:uid="{00000000-0005-0000-0000-00001B6B0000}"/>
    <cellStyle name="Sub totals 3 4 19 2 2" xfId="30264" xr:uid="{00000000-0005-0000-0000-00001C6B0000}"/>
    <cellStyle name="Sub totals 3 4 19 2 3" xfId="30265" xr:uid="{00000000-0005-0000-0000-00001D6B0000}"/>
    <cellStyle name="Sub totals 3 4 19 2 4" xfId="30266" xr:uid="{00000000-0005-0000-0000-00001E6B0000}"/>
    <cellStyle name="Sub totals 3 4 19 3" xfId="30267" xr:uid="{00000000-0005-0000-0000-00001F6B0000}"/>
    <cellStyle name="Sub totals 3 4 19 4" xfId="30268" xr:uid="{00000000-0005-0000-0000-0000206B0000}"/>
    <cellStyle name="Sub totals 3 4 2" xfId="4037" xr:uid="{00000000-0005-0000-0000-0000216B0000}"/>
    <cellStyle name="Sub totals 3 4 2 10" xfId="4038" xr:uid="{00000000-0005-0000-0000-0000226B0000}"/>
    <cellStyle name="Sub totals 3 4 2 10 2" xfId="30269" xr:uid="{00000000-0005-0000-0000-0000236B0000}"/>
    <cellStyle name="Sub totals 3 4 2 10 2 2" xfId="30270" xr:uid="{00000000-0005-0000-0000-0000246B0000}"/>
    <cellStyle name="Sub totals 3 4 2 10 2 3" xfId="30271" xr:uid="{00000000-0005-0000-0000-0000256B0000}"/>
    <cellStyle name="Sub totals 3 4 2 10 2 4" xfId="30272" xr:uid="{00000000-0005-0000-0000-0000266B0000}"/>
    <cellStyle name="Sub totals 3 4 2 10 3" xfId="30273" xr:uid="{00000000-0005-0000-0000-0000276B0000}"/>
    <cellStyle name="Sub totals 3 4 2 10 4" xfId="30274" xr:uid="{00000000-0005-0000-0000-0000286B0000}"/>
    <cellStyle name="Sub totals 3 4 2 11" xfId="4039" xr:uid="{00000000-0005-0000-0000-0000296B0000}"/>
    <cellStyle name="Sub totals 3 4 2 11 2" xfId="30275" xr:uid="{00000000-0005-0000-0000-00002A6B0000}"/>
    <cellStyle name="Sub totals 3 4 2 11 2 2" xfId="30276" xr:uid="{00000000-0005-0000-0000-00002B6B0000}"/>
    <cellStyle name="Sub totals 3 4 2 11 2 3" xfId="30277" xr:uid="{00000000-0005-0000-0000-00002C6B0000}"/>
    <cellStyle name="Sub totals 3 4 2 11 2 4" xfId="30278" xr:uid="{00000000-0005-0000-0000-00002D6B0000}"/>
    <cellStyle name="Sub totals 3 4 2 11 3" xfId="30279" xr:uid="{00000000-0005-0000-0000-00002E6B0000}"/>
    <cellStyle name="Sub totals 3 4 2 11 4" xfId="30280" xr:uid="{00000000-0005-0000-0000-00002F6B0000}"/>
    <cellStyle name="Sub totals 3 4 2 12" xfId="4040" xr:uid="{00000000-0005-0000-0000-0000306B0000}"/>
    <cellStyle name="Sub totals 3 4 2 12 2" xfId="30281" xr:uid="{00000000-0005-0000-0000-0000316B0000}"/>
    <cellStyle name="Sub totals 3 4 2 12 2 2" xfId="30282" xr:uid="{00000000-0005-0000-0000-0000326B0000}"/>
    <cellStyle name="Sub totals 3 4 2 12 2 3" xfId="30283" xr:uid="{00000000-0005-0000-0000-0000336B0000}"/>
    <cellStyle name="Sub totals 3 4 2 12 2 4" xfId="30284" xr:uid="{00000000-0005-0000-0000-0000346B0000}"/>
    <cellStyle name="Sub totals 3 4 2 12 3" xfId="30285" xr:uid="{00000000-0005-0000-0000-0000356B0000}"/>
    <cellStyle name="Sub totals 3 4 2 12 4" xfId="30286" xr:uid="{00000000-0005-0000-0000-0000366B0000}"/>
    <cellStyle name="Sub totals 3 4 2 13" xfId="4041" xr:uid="{00000000-0005-0000-0000-0000376B0000}"/>
    <cellStyle name="Sub totals 3 4 2 13 2" xfId="30287" xr:uid="{00000000-0005-0000-0000-0000386B0000}"/>
    <cellStyle name="Sub totals 3 4 2 13 2 2" xfId="30288" xr:uid="{00000000-0005-0000-0000-0000396B0000}"/>
    <cellStyle name="Sub totals 3 4 2 13 2 3" xfId="30289" xr:uid="{00000000-0005-0000-0000-00003A6B0000}"/>
    <cellStyle name="Sub totals 3 4 2 13 2 4" xfId="30290" xr:uid="{00000000-0005-0000-0000-00003B6B0000}"/>
    <cellStyle name="Sub totals 3 4 2 13 3" xfId="30291" xr:uid="{00000000-0005-0000-0000-00003C6B0000}"/>
    <cellStyle name="Sub totals 3 4 2 13 4" xfId="30292" xr:uid="{00000000-0005-0000-0000-00003D6B0000}"/>
    <cellStyle name="Sub totals 3 4 2 14" xfId="4042" xr:uid="{00000000-0005-0000-0000-00003E6B0000}"/>
    <cellStyle name="Sub totals 3 4 2 14 2" xfId="30293" xr:uid="{00000000-0005-0000-0000-00003F6B0000}"/>
    <cellStyle name="Sub totals 3 4 2 14 2 2" xfId="30294" xr:uid="{00000000-0005-0000-0000-0000406B0000}"/>
    <cellStyle name="Sub totals 3 4 2 14 2 3" xfId="30295" xr:uid="{00000000-0005-0000-0000-0000416B0000}"/>
    <cellStyle name="Sub totals 3 4 2 14 2 4" xfId="30296" xr:uid="{00000000-0005-0000-0000-0000426B0000}"/>
    <cellStyle name="Sub totals 3 4 2 14 3" xfId="30297" xr:uid="{00000000-0005-0000-0000-0000436B0000}"/>
    <cellStyle name="Sub totals 3 4 2 14 4" xfId="30298" xr:uid="{00000000-0005-0000-0000-0000446B0000}"/>
    <cellStyle name="Sub totals 3 4 2 15" xfId="4043" xr:uid="{00000000-0005-0000-0000-0000456B0000}"/>
    <cellStyle name="Sub totals 3 4 2 15 2" xfId="30299" xr:uid="{00000000-0005-0000-0000-0000466B0000}"/>
    <cellStyle name="Sub totals 3 4 2 15 2 2" xfId="30300" xr:uid="{00000000-0005-0000-0000-0000476B0000}"/>
    <cellStyle name="Sub totals 3 4 2 15 2 3" xfId="30301" xr:uid="{00000000-0005-0000-0000-0000486B0000}"/>
    <cellStyle name="Sub totals 3 4 2 15 2 4" xfId="30302" xr:uid="{00000000-0005-0000-0000-0000496B0000}"/>
    <cellStyle name="Sub totals 3 4 2 15 3" xfId="30303" xr:uid="{00000000-0005-0000-0000-00004A6B0000}"/>
    <cellStyle name="Sub totals 3 4 2 15 4" xfId="30304" xr:uid="{00000000-0005-0000-0000-00004B6B0000}"/>
    <cellStyle name="Sub totals 3 4 2 16" xfId="4044" xr:uid="{00000000-0005-0000-0000-00004C6B0000}"/>
    <cellStyle name="Sub totals 3 4 2 16 2" xfId="30305" xr:uid="{00000000-0005-0000-0000-00004D6B0000}"/>
    <cellStyle name="Sub totals 3 4 2 16 2 2" xfId="30306" xr:uid="{00000000-0005-0000-0000-00004E6B0000}"/>
    <cellStyle name="Sub totals 3 4 2 16 2 3" xfId="30307" xr:uid="{00000000-0005-0000-0000-00004F6B0000}"/>
    <cellStyle name="Sub totals 3 4 2 16 2 4" xfId="30308" xr:uid="{00000000-0005-0000-0000-0000506B0000}"/>
    <cellStyle name="Sub totals 3 4 2 16 3" xfId="30309" xr:uid="{00000000-0005-0000-0000-0000516B0000}"/>
    <cellStyle name="Sub totals 3 4 2 16 4" xfId="30310" xr:uid="{00000000-0005-0000-0000-0000526B0000}"/>
    <cellStyle name="Sub totals 3 4 2 17" xfId="4045" xr:uid="{00000000-0005-0000-0000-0000536B0000}"/>
    <cellStyle name="Sub totals 3 4 2 17 2" xfId="30311" xr:uid="{00000000-0005-0000-0000-0000546B0000}"/>
    <cellStyle name="Sub totals 3 4 2 17 2 2" xfId="30312" xr:uid="{00000000-0005-0000-0000-0000556B0000}"/>
    <cellStyle name="Sub totals 3 4 2 17 2 3" xfId="30313" xr:uid="{00000000-0005-0000-0000-0000566B0000}"/>
    <cellStyle name="Sub totals 3 4 2 17 2 4" xfId="30314" xr:uid="{00000000-0005-0000-0000-0000576B0000}"/>
    <cellStyle name="Sub totals 3 4 2 17 3" xfId="30315" xr:uid="{00000000-0005-0000-0000-0000586B0000}"/>
    <cellStyle name="Sub totals 3 4 2 17 4" xfId="30316" xr:uid="{00000000-0005-0000-0000-0000596B0000}"/>
    <cellStyle name="Sub totals 3 4 2 18" xfId="4046" xr:uid="{00000000-0005-0000-0000-00005A6B0000}"/>
    <cellStyle name="Sub totals 3 4 2 18 2" xfId="30317" xr:uid="{00000000-0005-0000-0000-00005B6B0000}"/>
    <cellStyle name="Sub totals 3 4 2 18 2 2" xfId="30318" xr:uid="{00000000-0005-0000-0000-00005C6B0000}"/>
    <cellStyle name="Sub totals 3 4 2 18 2 3" xfId="30319" xr:uid="{00000000-0005-0000-0000-00005D6B0000}"/>
    <cellStyle name="Sub totals 3 4 2 18 2 4" xfId="30320" xr:uid="{00000000-0005-0000-0000-00005E6B0000}"/>
    <cellStyle name="Sub totals 3 4 2 18 3" xfId="30321" xr:uid="{00000000-0005-0000-0000-00005F6B0000}"/>
    <cellStyle name="Sub totals 3 4 2 18 4" xfId="30322" xr:uid="{00000000-0005-0000-0000-0000606B0000}"/>
    <cellStyle name="Sub totals 3 4 2 19" xfId="4047" xr:uid="{00000000-0005-0000-0000-0000616B0000}"/>
    <cellStyle name="Sub totals 3 4 2 19 2" xfId="30323" xr:uid="{00000000-0005-0000-0000-0000626B0000}"/>
    <cellStyle name="Sub totals 3 4 2 19 2 2" xfId="30324" xr:uid="{00000000-0005-0000-0000-0000636B0000}"/>
    <cellStyle name="Sub totals 3 4 2 19 2 3" xfId="30325" xr:uid="{00000000-0005-0000-0000-0000646B0000}"/>
    <cellStyle name="Sub totals 3 4 2 19 2 4" xfId="30326" xr:uid="{00000000-0005-0000-0000-0000656B0000}"/>
    <cellStyle name="Sub totals 3 4 2 19 3" xfId="30327" xr:uid="{00000000-0005-0000-0000-0000666B0000}"/>
    <cellStyle name="Sub totals 3 4 2 19 4" xfId="30328" xr:uid="{00000000-0005-0000-0000-0000676B0000}"/>
    <cellStyle name="Sub totals 3 4 2 2" xfId="4048" xr:uid="{00000000-0005-0000-0000-0000686B0000}"/>
    <cellStyle name="Sub totals 3 4 2 2 2" xfId="30329" xr:uid="{00000000-0005-0000-0000-0000696B0000}"/>
    <cellStyle name="Sub totals 3 4 2 2 2 2" xfId="30330" xr:uid="{00000000-0005-0000-0000-00006A6B0000}"/>
    <cellStyle name="Sub totals 3 4 2 2 2 3" xfId="30331" xr:uid="{00000000-0005-0000-0000-00006B6B0000}"/>
    <cellStyle name="Sub totals 3 4 2 2 2 4" xfId="30332" xr:uid="{00000000-0005-0000-0000-00006C6B0000}"/>
    <cellStyle name="Sub totals 3 4 2 2 3" xfId="30333" xr:uid="{00000000-0005-0000-0000-00006D6B0000}"/>
    <cellStyle name="Sub totals 3 4 2 2 4" xfId="30334" xr:uid="{00000000-0005-0000-0000-00006E6B0000}"/>
    <cellStyle name="Sub totals 3 4 2 20" xfId="4049" xr:uid="{00000000-0005-0000-0000-00006F6B0000}"/>
    <cellStyle name="Sub totals 3 4 2 20 2" xfId="30335" xr:uid="{00000000-0005-0000-0000-0000706B0000}"/>
    <cellStyle name="Sub totals 3 4 2 20 2 2" xfId="30336" xr:uid="{00000000-0005-0000-0000-0000716B0000}"/>
    <cellStyle name="Sub totals 3 4 2 20 2 3" xfId="30337" xr:uid="{00000000-0005-0000-0000-0000726B0000}"/>
    <cellStyle name="Sub totals 3 4 2 20 2 4" xfId="30338" xr:uid="{00000000-0005-0000-0000-0000736B0000}"/>
    <cellStyle name="Sub totals 3 4 2 20 3" xfId="30339" xr:uid="{00000000-0005-0000-0000-0000746B0000}"/>
    <cellStyle name="Sub totals 3 4 2 20 4" xfId="30340" xr:uid="{00000000-0005-0000-0000-0000756B0000}"/>
    <cellStyle name="Sub totals 3 4 2 21" xfId="4050" xr:uid="{00000000-0005-0000-0000-0000766B0000}"/>
    <cellStyle name="Sub totals 3 4 2 21 2" xfId="30341" xr:uid="{00000000-0005-0000-0000-0000776B0000}"/>
    <cellStyle name="Sub totals 3 4 2 21 2 2" xfId="30342" xr:uid="{00000000-0005-0000-0000-0000786B0000}"/>
    <cellStyle name="Sub totals 3 4 2 21 2 3" xfId="30343" xr:uid="{00000000-0005-0000-0000-0000796B0000}"/>
    <cellStyle name="Sub totals 3 4 2 21 2 4" xfId="30344" xr:uid="{00000000-0005-0000-0000-00007A6B0000}"/>
    <cellStyle name="Sub totals 3 4 2 21 3" xfId="30345" xr:uid="{00000000-0005-0000-0000-00007B6B0000}"/>
    <cellStyle name="Sub totals 3 4 2 21 4" xfId="30346" xr:uid="{00000000-0005-0000-0000-00007C6B0000}"/>
    <cellStyle name="Sub totals 3 4 2 22" xfId="4051" xr:uid="{00000000-0005-0000-0000-00007D6B0000}"/>
    <cellStyle name="Sub totals 3 4 2 22 2" xfId="30347" xr:uid="{00000000-0005-0000-0000-00007E6B0000}"/>
    <cellStyle name="Sub totals 3 4 2 22 2 2" xfId="30348" xr:uid="{00000000-0005-0000-0000-00007F6B0000}"/>
    <cellStyle name="Sub totals 3 4 2 22 2 3" xfId="30349" xr:uid="{00000000-0005-0000-0000-0000806B0000}"/>
    <cellStyle name="Sub totals 3 4 2 22 2 4" xfId="30350" xr:uid="{00000000-0005-0000-0000-0000816B0000}"/>
    <cellStyle name="Sub totals 3 4 2 22 3" xfId="30351" xr:uid="{00000000-0005-0000-0000-0000826B0000}"/>
    <cellStyle name="Sub totals 3 4 2 22 4" xfId="30352" xr:uid="{00000000-0005-0000-0000-0000836B0000}"/>
    <cellStyle name="Sub totals 3 4 2 23" xfId="4052" xr:uid="{00000000-0005-0000-0000-0000846B0000}"/>
    <cellStyle name="Sub totals 3 4 2 23 2" xfId="30353" xr:uid="{00000000-0005-0000-0000-0000856B0000}"/>
    <cellStyle name="Sub totals 3 4 2 23 2 2" xfId="30354" xr:uid="{00000000-0005-0000-0000-0000866B0000}"/>
    <cellStyle name="Sub totals 3 4 2 23 2 3" xfId="30355" xr:uid="{00000000-0005-0000-0000-0000876B0000}"/>
    <cellStyle name="Sub totals 3 4 2 23 2 4" xfId="30356" xr:uid="{00000000-0005-0000-0000-0000886B0000}"/>
    <cellStyle name="Sub totals 3 4 2 23 3" xfId="30357" xr:uid="{00000000-0005-0000-0000-0000896B0000}"/>
    <cellStyle name="Sub totals 3 4 2 23 4" xfId="30358" xr:uid="{00000000-0005-0000-0000-00008A6B0000}"/>
    <cellStyle name="Sub totals 3 4 2 24" xfId="4053" xr:uid="{00000000-0005-0000-0000-00008B6B0000}"/>
    <cellStyle name="Sub totals 3 4 2 24 2" xfId="30359" xr:uid="{00000000-0005-0000-0000-00008C6B0000}"/>
    <cellStyle name="Sub totals 3 4 2 24 2 2" xfId="30360" xr:uid="{00000000-0005-0000-0000-00008D6B0000}"/>
    <cellStyle name="Sub totals 3 4 2 24 2 3" xfId="30361" xr:uid="{00000000-0005-0000-0000-00008E6B0000}"/>
    <cellStyle name="Sub totals 3 4 2 24 2 4" xfId="30362" xr:uid="{00000000-0005-0000-0000-00008F6B0000}"/>
    <cellStyle name="Sub totals 3 4 2 24 3" xfId="30363" xr:uid="{00000000-0005-0000-0000-0000906B0000}"/>
    <cellStyle name="Sub totals 3 4 2 24 4" xfId="30364" xr:uid="{00000000-0005-0000-0000-0000916B0000}"/>
    <cellStyle name="Sub totals 3 4 2 25" xfId="4054" xr:uid="{00000000-0005-0000-0000-0000926B0000}"/>
    <cellStyle name="Sub totals 3 4 2 25 2" xfId="30365" xr:uid="{00000000-0005-0000-0000-0000936B0000}"/>
    <cellStyle name="Sub totals 3 4 2 25 2 2" xfId="30366" xr:uid="{00000000-0005-0000-0000-0000946B0000}"/>
    <cellStyle name="Sub totals 3 4 2 25 2 3" xfId="30367" xr:uid="{00000000-0005-0000-0000-0000956B0000}"/>
    <cellStyle name="Sub totals 3 4 2 25 2 4" xfId="30368" xr:uid="{00000000-0005-0000-0000-0000966B0000}"/>
    <cellStyle name="Sub totals 3 4 2 25 3" xfId="30369" xr:uid="{00000000-0005-0000-0000-0000976B0000}"/>
    <cellStyle name="Sub totals 3 4 2 25 4" xfId="30370" xr:uid="{00000000-0005-0000-0000-0000986B0000}"/>
    <cellStyle name="Sub totals 3 4 2 26" xfId="4055" xr:uid="{00000000-0005-0000-0000-0000996B0000}"/>
    <cellStyle name="Sub totals 3 4 2 26 2" xfId="30371" xr:uid="{00000000-0005-0000-0000-00009A6B0000}"/>
    <cellStyle name="Sub totals 3 4 2 26 2 2" xfId="30372" xr:uid="{00000000-0005-0000-0000-00009B6B0000}"/>
    <cellStyle name="Sub totals 3 4 2 26 2 3" xfId="30373" xr:uid="{00000000-0005-0000-0000-00009C6B0000}"/>
    <cellStyle name="Sub totals 3 4 2 26 2 4" xfId="30374" xr:uid="{00000000-0005-0000-0000-00009D6B0000}"/>
    <cellStyle name="Sub totals 3 4 2 26 3" xfId="30375" xr:uid="{00000000-0005-0000-0000-00009E6B0000}"/>
    <cellStyle name="Sub totals 3 4 2 26 4" xfId="30376" xr:uid="{00000000-0005-0000-0000-00009F6B0000}"/>
    <cellStyle name="Sub totals 3 4 2 27" xfId="4056" xr:uid="{00000000-0005-0000-0000-0000A06B0000}"/>
    <cellStyle name="Sub totals 3 4 2 27 2" xfId="30377" xr:uid="{00000000-0005-0000-0000-0000A16B0000}"/>
    <cellStyle name="Sub totals 3 4 2 27 2 2" xfId="30378" xr:uid="{00000000-0005-0000-0000-0000A26B0000}"/>
    <cellStyle name="Sub totals 3 4 2 27 2 3" xfId="30379" xr:uid="{00000000-0005-0000-0000-0000A36B0000}"/>
    <cellStyle name="Sub totals 3 4 2 27 2 4" xfId="30380" xr:uid="{00000000-0005-0000-0000-0000A46B0000}"/>
    <cellStyle name="Sub totals 3 4 2 27 3" xfId="30381" xr:uid="{00000000-0005-0000-0000-0000A56B0000}"/>
    <cellStyle name="Sub totals 3 4 2 27 4" xfId="30382" xr:uid="{00000000-0005-0000-0000-0000A66B0000}"/>
    <cellStyle name="Sub totals 3 4 2 28" xfId="4057" xr:uid="{00000000-0005-0000-0000-0000A76B0000}"/>
    <cellStyle name="Sub totals 3 4 2 28 2" xfId="30383" xr:uid="{00000000-0005-0000-0000-0000A86B0000}"/>
    <cellStyle name="Sub totals 3 4 2 28 2 2" xfId="30384" xr:uid="{00000000-0005-0000-0000-0000A96B0000}"/>
    <cellStyle name="Sub totals 3 4 2 28 2 3" xfId="30385" xr:uid="{00000000-0005-0000-0000-0000AA6B0000}"/>
    <cellStyle name="Sub totals 3 4 2 28 2 4" xfId="30386" xr:uid="{00000000-0005-0000-0000-0000AB6B0000}"/>
    <cellStyle name="Sub totals 3 4 2 28 3" xfId="30387" xr:uid="{00000000-0005-0000-0000-0000AC6B0000}"/>
    <cellStyle name="Sub totals 3 4 2 28 4" xfId="30388" xr:uid="{00000000-0005-0000-0000-0000AD6B0000}"/>
    <cellStyle name="Sub totals 3 4 2 29" xfId="4058" xr:uid="{00000000-0005-0000-0000-0000AE6B0000}"/>
    <cellStyle name="Sub totals 3 4 2 29 2" xfId="30389" xr:uid="{00000000-0005-0000-0000-0000AF6B0000}"/>
    <cellStyle name="Sub totals 3 4 2 29 2 2" xfId="30390" xr:uid="{00000000-0005-0000-0000-0000B06B0000}"/>
    <cellStyle name="Sub totals 3 4 2 29 2 3" xfId="30391" xr:uid="{00000000-0005-0000-0000-0000B16B0000}"/>
    <cellStyle name="Sub totals 3 4 2 29 2 4" xfId="30392" xr:uid="{00000000-0005-0000-0000-0000B26B0000}"/>
    <cellStyle name="Sub totals 3 4 2 29 3" xfId="30393" xr:uid="{00000000-0005-0000-0000-0000B36B0000}"/>
    <cellStyle name="Sub totals 3 4 2 29 4" xfId="30394" xr:uid="{00000000-0005-0000-0000-0000B46B0000}"/>
    <cellStyle name="Sub totals 3 4 2 3" xfId="4059" xr:uid="{00000000-0005-0000-0000-0000B56B0000}"/>
    <cellStyle name="Sub totals 3 4 2 3 2" xfId="30395" xr:uid="{00000000-0005-0000-0000-0000B66B0000}"/>
    <cellStyle name="Sub totals 3 4 2 3 2 2" xfId="30396" xr:uid="{00000000-0005-0000-0000-0000B76B0000}"/>
    <cellStyle name="Sub totals 3 4 2 3 2 3" xfId="30397" xr:uid="{00000000-0005-0000-0000-0000B86B0000}"/>
    <cellStyle name="Sub totals 3 4 2 3 2 4" xfId="30398" xr:uid="{00000000-0005-0000-0000-0000B96B0000}"/>
    <cellStyle name="Sub totals 3 4 2 3 3" xfId="30399" xr:uid="{00000000-0005-0000-0000-0000BA6B0000}"/>
    <cellStyle name="Sub totals 3 4 2 3 4" xfId="30400" xr:uid="{00000000-0005-0000-0000-0000BB6B0000}"/>
    <cellStyle name="Sub totals 3 4 2 30" xfId="4060" xr:uid="{00000000-0005-0000-0000-0000BC6B0000}"/>
    <cellStyle name="Sub totals 3 4 2 30 2" xfId="30401" xr:uid="{00000000-0005-0000-0000-0000BD6B0000}"/>
    <cellStyle name="Sub totals 3 4 2 30 2 2" xfId="30402" xr:uid="{00000000-0005-0000-0000-0000BE6B0000}"/>
    <cellStyle name="Sub totals 3 4 2 30 2 3" xfId="30403" xr:uid="{00000000-0005-0000-0000-0000BF6B0000}"/>
    <cellStyle name="Sub totals 3 4 2 30 2 4" xfId="30404" xr:uid="{00000000-0005-0000-0000-0000C06B0000}"/>
    <cellStyle name="Sub totals 3 4 2 30 3" xfId="30405" xr:uid="{00000000-0005-0000-0000-0000C16B0000}"/>
    <cellStyle name="Sub totals 3 4 2 30 4" xfId="30406" xr:uid="{00000000-0005-0000-0000-0000C26B0000}"/>
    <cellStyle name="Sub totals 3 4 2 31" xfId="4061" xr:uid="{00000000-0005-0000-0000-0000C36B0000}"/>
    <cellStyle name="Sub totals 3 4 2 31 2" xfId="30407" xr:uid="{00000000-0005-0000-0000-0000C46B0000}"/>
    <cellStyle name="Sub totals 3 4 2 31 2 2" xfId="30408" xr:uid="{00000000-0005-0000-0000-0000C56B0000}"/>
    <cellStyle name="Sub totals 3 4 2 31 2 3" xfId="30409" xr:uid="{00000000-0005-0000-0000-0000C66B0000}"/>
    <cellStyle name="Sub totals 3 4 2 31 2 4" xfId="30410" xr:uid="{00000000-0005-0000-0000-0000C76B0000}"/>
    <cellStyle name="Sub totals 3 4 2 31 3" xfId="30411" xr:uid="{00000000-0005-0000-0000-0000C86B0000}"/>
    <cellStyle name="Sub totals 3 4 2 31 4" xfId="30412" xr:uid="{00000000-0005-0000-0000-0000C96B0000}"/>
    <cellStyle name="Sub totals 3 4 2 32" xfId="4062" xr:uid="{00000000-0005-0000-0000-0000CA6B0000}"/>
    <cellStyle name="Sub totals 3 4 2 32 2" xfId="30413" xr:uid="{00000000-0005-0000-0000-0000CB6B0000}"/>
    <cellStyle name="Sub totals 3 4 2 32 2 2" xfId="30414" xr:uid="{00000000-0005-0000-0000-0000CC6B0000}"/>
    <cellStyle name="Sub totals 3 4 2 32 2 3" xfId="30415" xr:uid="{00000000-0005-0000-0000-0000CD6B0000}"/>
    <cellStyle name="Sub totals 3 4 2 32 2 4" xfId="30416" xr:uid="{00000000-0005-0000-0000-0000CE6B0000}"/>
    <cellStyle name="Sub totals 3 4 2 32 3" xfId="30417" xr:uid="{00000000-0005-0000-0000-0000CF6B0000}"/>
    <cellStyle name="Sub totals 3 4 2 32 4" xfId="30418" xr:uid="{00000000-0005-0000-0000-0000D06B0000}"/>
    <cellStyle name="Sub totals 3 4 2 33" xfId="4063" xr:uid="{00000000-0005-0000-0000-0000D16B0000}"/>
    <cellStyle name="Sub totals 3 4 2 33 2" xfId="30419" xr:uid="{00000000-0005-0000-0000-0000D26B0000}"/>
    <cellStyle name="Sub totals 3 4 2 33 2 2" xfId="30420" xr:uid="{00000000-0005-0000-0000-0000D36B0000}"/>
    <cellStyle name="Sub totals 3 4 2 33 2 3" xfId="30421" xr:uid="{00000000-0005-0000-0000-0000D46B0000}"/>
    <cellStyle name="Sub totals 3 4 2 33 2 4" xfId="30422" xr:uid="{00000000-0005-0000-0000-0000D56B0000}"/>
    <cellStyle name="Sub totals 3 4 2 33 3" xfId="30423" xr:uid="{00000000-0005-0000-0000-0000D66B0000}"/>
    <cellStyle name="Sub totals 3 4 2 33 4" xfId="30424" xr:uid="{00000000-0005-0000-0000-0000D76B0000}"/>
    <cellStyle name="Sub totals 3 4 2 34" xfId="4064" xr:uid="{00000000-0005-0000-0000-0000D86B0000}"/>
    <cellStyle name="Sub totals 3 4 2 34 2" xfId="30425" xr:uid="{00000000-0005-0000-0000-0000D96B0000}"/>
    <cellStyle name="Sub totals 3 4 2 34 2 2" xfId="30426" xr:uid="{00000000-0005-0000-0000-0000DA6B0000}"/>
    <cellStyle name="Sub totals 3 4 2 34 2 3" xfId="30427" xr:uid="{00000000-0005-0000-0000-0000DB6B0000}"/>
    <cellStyle name="Sub totals 3 4 2 34 2 4" xfId="30428" xr:uid="{00000000-0005-0000-0000-0000DC6B0000}"/>
    <cellStyle name="Sub totals 3 4 2 34 3" xfId="30429" xr:uid="{00000000-0005-0000-0000-0000DD6B0000}"/>
    <cellStyle name="Sub totals 3 4 2 34 4" xfId="30430" xr:uid="{00000000-0005-0000-0000-0000DE6B0000}"/>
    <cellStyle name="Sub totals 3 4 2 35" xfId="4065" xr:uid="{00000000-0005-0000-0000-0000DF6B0000}"/>
    <cellStyle name="Sub totals 3 4 2 35 2" xfId="30431" xr:uid="{00000000-0005-0000-0000-0000E06B0000}"/>
    <cellStyle name="Sub totals 3 4 2 35 2 2" xfId="30432" xr:uid="{00000000-0005-0000-0000-0000E16B0000}"/>
    <cellStyle name="Sub totals 3 4 2 35 2 3" xfId="30433" xr:uid="{00000000-0005-0000-0000-0000E26B0000}"/>
    <cellStyle name="Sub totals 3 4 2 35 2 4" xfId="30434" xr:uid="{00000000-0005-0000-0000-0000E36B0000}"/>
    <cellStyle name="Sub totals 3 4 2 35 3" xfId="30435" xr:uid="{00000000-0005-0000-0000-0000E46B0000}"/>
    <cellStyle name="Sub totals 3 4 2 35 4" xfId="30436" xr:uid="{00000000-0005-0000-0000-0000E56B0000}"/>
    <cellStyle name="Sub totals 3 4 2 36" xfId="4066" xr:uid="{00000000-0005-0000-0000-0000E66B0000}"/>
    <cellStyle name="Sub totals 3 4 2 36 2" xfId="30437" xr:uid="{00000000-0005-0000-0000-0000E76B0000}"/>
    <cellStyle name="Sub totals 3 4 2 36 2 2" xfId="30438" xr:uid="{00000000-0005-0000-0000-0000E86B0000}"/>
    <cellStyle name="Sub totals 3 4 2 36 2 3" xfId="30439" xr:uid="{00000000-0005-0000-0000-0000E96B0000}"/>
    <cellStyle name="Sub totals 3 4 2 36 2 4" xfId="30440" xr:uid="{00000000-0005-0000-0000-0000EA6B0000}"/>
    <cellStyle name="Sub totals 3 4 2 36 3" xfId="30441" xr:uid="{00000000-0005-0000-0000-0000EB6B0000}"/>
    <cellStyle name="Sub totals 3 4 2 36 4" xfId="30442" xr:uid="{00000000-0005-0000-0000-0000EC6B0000}"/>
    <cellStyle name="Sub totals 3 4 2 37" xfId="4067" xr:uid="{00000000-0005-0000-0000-0000ED6B0000}"/>
    <cellStyle name="Sub totals 3 4 2 37 2" xfId="30443" xr:uid="{00000000-0005-0000-0000-0000EE6B0000}"/>
    <cellStyle name="Sub totals 3 4 2 37 2 2" xfId="30444" xr:uid="{00000000-0005-0000-0000-0000EF6B0000}"/>
    <cellStyle name="Sub totals 3 4 2 37 2 3" xfId="30445" xr:uid="{00000000-0005-0000-0000-0000F06B0000}"/>
    <cellStyle name="Sub totals 3 4 2 37 2 4" xfId="30446" xr:uid="{00000000-0005-0000-0000-0000F16B0000}"/>
    <cellStyle name="Sub totals 3 4 2 37 3" xfId="30447" xr:uid="{00000000-0005-0000-0000-0000F26B0000}"/>
    <cellStyle name="Sub totals 3 4 2 37 4" xfId="30448" xr:uid="{00000000-0005-0000-0000-0000F36B0000}"/>
    <cellStyle name="Sub totals 3 4 2 38" xfId="4068" xr:uid="{00000000-0005-0000-0000-0000F46B0000}"/>
    <cellStyle name="Sub totals 3 4 2 38 2" xfId="30449" xr:uid="{00000000-0005-0000-0000-0000F56B0000}"/>
    <cellStyle name="Sub totals 3 4 2 38 2 2" xfId="30450" xr:uid="{00000000-0005-0000-0000-0000F66B0000}"/>
    <cellStyle name="Sub totals 3 4 2 38 2 3" xfId="30451" xr:uid="{00000000-0005-0000-0000-0000F76B0000}"/>
    <cellStyle name="Sub totals 3 4 2 38 2 4" xfId="30452" xr:uid="{00000000-0005-0000-0000-0000F86B0000}"/>
    <cellStyle name="Sub totals 3 4 2 38 3" xfId="30453" xr:uid="{00000000-0005-0000-0000-0000F96B0000}"/>
    <cellStyle name="Sub totals 3 4 2 38 4" xfId="30454" xr:uid="{00000000-0005-0000-0000-0000FA6B0000}"/>
    <cellStyle name="Sub totals 3 4 2 39" xfId="4069" xr:uid="{00000000-0005-0000-0000-0000FB6B0000}"/>
    <cellStyle name="Sub totals 3 4 2 39 2" xfId="30455" xr:uid="{00000000-0005-0000-0000-0000FC6B0000}"/>
    <cellStyle name="Sub totals 3 4 2 39 2 2" xfId="30456" xr:uid="{00000000-0005-0000-0000-0000FD6B0000}"/>
    <cellStyle name="Sub totals 3 4 2 39 2 3" xfId="30457" xr:uid="{00000000-0005-0000-0000-0000FE6B0000}"/>
    <cellStyle name="Sub totals 3 4 2 39 2 4" xfId="30458" xr:uid="{00000000-0005-0000-0000-0000FF6B0000}"/>
    <cellStyle name="Sub totals 3 4 2 39 3" xfId="30459" xr:uid="{00000000-0005-0000-0000-0000006C0000}"/>
    <cellStyle name="Sub totals 3 4 2 39 4" xfId="30460" xr:uid="{00000000-0005-0000-0000-0000016C0000}"/>
    <cellStyle name="Sub totals 3 4 2 4" xfId="4070" xr:uid="{00000000-0005-0000-0000-0000026C0000}"/>
    <cellStyle name="Sub totals 3 4 2 4 2" xfId="30461" xr:uid="{00000000-0005-0000-0000-0000036C0000}"/>
    <cellStyle name="Sub totals 3 4 2 4 2 2" xfId="30462" xr:uid="{00000000-0005-0000-0000-0000046C0000}"/>
    <cellStyle name="Sub totals 3 4 2 4 2 3" xfId="30463" xr:uid="{00000000-0005-0000-0000-0000056C0000}"/>
    <cellStyle name="Sub totals 3 4 2 4 2 4" xfId="30464" xr:uid="{00000000-0005-0000-0000-0000066C0000}"/>
    <cellStyle name="Sub totals 3 4 2 4 3" xfId="30465" xr:uid="{00000000-0005-0000-0000-0000076C0000}"/>
    <cellStyle name="Sub totals 3 4 2 4 4" xfId="30466" xr:uid="{00000000-0005-0000-0000-0000086C0000}"/>
    <cellStyle name="Sub totals 3 4 2 40" xfId="4071" xr:uid="{00000000-0005-0000-0000-0000096C0000}"/>
    <cellStyle name="Sub totals 3 4 2 40 2" xfId="30467" xr:uid="{00000000-0005-0000-0000-00000A6C0000}"/>
    <cellStyle name="Sub totals 3 4 2 40 2 2" xfId="30468" xr:uid="{00000000-0005-0000-0000-00000B6C0000}"/>
    <cellStyle name="Sub totals 3 4 2 40 2 3" xfId="30469" xr:uid="{00000000-0005-0000-0000-00000C6C0000}"/>
    <cellStyle name="Sub totals 3 4 2 40 2 4" xfId="30470" xr:uid="{00000000-0005-0000-0000-00000D6C0000}"/>
    <cellStyle name="Sub totals 3 4 2 40 3" xfId="30471" xr:uid="{00000000-0005-0000-0000-00000E6C0000}"/>
    <cellStyle name="Sub totals 3 4 2 40 4" xfId="30472" xr:uid="{00000000-0005-0000-0000-00000F6C0000}"/>
    <cellStyle name="Sub totals 3 4 2 41" xfId="4072" xr:uid="{00000000-0005-0000-0000-0000106C0000}"/>
    <cellStyle name="Sub totals 3 4 2 41 2" xfId="30473" xr:uid="{00000000-0005-0000-0000-0000116C0000}"/>
    <cellStyle name="Sub totals 3 4 2 41 2 2" xfId="30474" xr:uid="{00000000-0005-0000-0000-0000126C0000}"/>
    <cellStyle name="Sub totals 3 4 2 41 2 3" xfId="30475" xr:uid="{00000000-0005-0000-0000-0000136C0000}"/>
    <cellStyle name="Sub totals 3 4 2 41 2 4" xfId="30476" xr:uid="{00000000-0005-0000-0000-0000146C0000}"/>
    <cellStyle name="Sub totals 3 4 2 41 3" xfId="30477" xr:uid="{00000000-0005-0000-0000-0000156C0000}"/>
    <cellStyle name="Sub totals 3 4 2 41 4" xfId="30478" xr:uid="{00000000-0005-0000-0000-0000166C0000}"/>
    <cellStyle name="Sub totals 3 4 2 42" xfId="4073" xr:uid="{00000000-0005-0000-0000-0000176C0000}"/>
    <cellStyle name="Sub totals 3 4 2 42 2" xfId="30479" xr:uid="{00000000-0005-0000-0000-0000186C0000}"/>
    <cellStyle name="Sub totals 3 4 2 42 2 2" xfId="30480" xr:uid="{00000000-0005-0000-0000-0000196C0000}"/>
    <cellStyle name="Sub totals 3 4 2 42 2 3" xfId="30481" xr:uid="{00000000-0005-0000-0000-00001A6C0000}"/>
    <cellStyle name="Sub totals 3 4 2 42 2 4" xfId="30482" xr:uid="{00000000-0005-0000-0000-00001B6C0000}"/>
    <cellStyle name="Sub totals 3 4 2 42 3" xfId="30483" xr:uid="{00000000-0005-0000-0000-00001C6C0000}"/>
    <cellStyle name="Sub totals 3 4 2 42 4" xfId="30484" xr:uid="{00000000-0005-0000-0000-00001D6C0000}"/>
    <cellStyle name="Sub totals 3 4 2 43" xfId="4074" xr:uid="{00000000-0005-0000-0000-00001E6C0000}"/>
    <cellStyle name="Sub totals 3 4 2 43 2" xfId="30485" xr:uid="{00000000-0005-0000-0000-00001F6C0000}"/>
    <cellStyle name="Sub totals 3 4 2 43 2 2" xfId="30486" xr:uid="{00000000-0005-0000-0000-0000206C0000}"/>
    <cellStyle name="Sub totals 3 4 2 43 2 3" xfId="30487" xr:uid="{00000000-0005-0000-0000-0000216C0000}"/>
    <cellStyle name="Sub totals 3 4 2 43 2 4" xfId="30488" xr:uid="{00000000-0005-0000-0000-0000226C0000}"/>
    <cellStyle name="Sub totals 3 4 2 43 3" xfId="30489" xr:uid="{00000000-0005-0000-0000-0000236C0000}"/>
    <cellStyle name="Sub totals 3 4 2 43 4" xfId="30490" xr:uid="{00000000-0005-0000-0000-0000246C0000}"/>
    <cellStyle name="Sub totals 3 4 2 44" xfId="4075" xr:uid="{00000000-0005-0000-0000-0000256C0000}"/>
    <cellStyle name="Sub totals 3 4 2 44 2" xfId="30491" xr:uid="{00000000-0005-0000-0000-0000266C0000}"/>
    <cellStyle name="Sub totals 3 4 2 44 2 2" xfId="30492" xr:uid="{00000000-0005-0000-0000-0000276C0000}"/>
    <cellStyle name="Sub totals 3 4 2 44 2 3" xfId="30493" xr:uid="{00000000-0005-0000-0000-0000286C0000}"/>
    <cellStyle name="Sub totals 3 4 2 44 2 4" xfId="30494" xr:uid="{00000000-0005-0000-0000-0000296C0000}"/>
    <cellStyle name="Sub totals 3 4 2 44 3" xfId="30495" xr:uid="{00000000-0005-0000-0000-00002A6C0000}"/>
    <cellStyle name="Sub totals 3 4 2 44 4" xfId="30496" xr:uid="{00000000-0005-0000-0000-00002B6C0000}"/>
    <cellStyle name="Sub totals 3 4 2 45" xfId="30497" xr:uid="{00000000-0005-0000-0000-00002C6C0000}"/>
    <cellStyle name="Sub totals 3 4 2 45 2" xfId="30498" xr:uid="{00000000-0005-0000-0000-00002D6C0000}"/>
    <cellStyle name="Sub totals 3 4 2 45 3" xfId="30499" xr:uid="{00000000-0005-0000-0000-00002E6C0000}"/>
    <cellStyle name="Sub totals 3 4 2 45 4" xfId="30500" xr:uid="{00000000-0005-0000-0000-00002F6C0000}"/>
    <cellStyle name="Sub totals 3 4 2 46" xfId="30501" xr:uid="{00000000-0005-0000-0000-0000306C0000}"/>
    <cellStyle name="Sub totals 3 4 2 46 2" xfId="30502" xr:uid="{00000000-0005-0000-0000-0000316C0000}"/>
    <cellStyle name="Sub totals 3 4 2 46 3" xfId="30503" xr:uid="{00000000-0005-0000-0000-0000326C0000}"/>
    <cellStyle name="Sub totals 3 4 2 46 4" xfId="30504" xr:uid="{00000000-0005-0000-0000-0000336C0000}"/>
    <cellStyle name="Sub totals 3 4 2 47" xfId="30505" xr:uid="{00000000-0005-0000-0000-0000346C0000}"/>
    <cellStyle name="Sub totals 3 4 2 5" xfId="4076" xr:uid="{00000000-0005-0000-0000-0000356C0000}"/>
    <cellStyle name="Sub totals 3 4 2 5 2" xfId="30506" xr:uid="{00000000-0005-0000-0000-0000366C0000}"/>
    <cellStyle name="Sub totals 3 4 2 5 2 2" xfId="30507" xr:uid="{00000000-0005-0000-0000-0000376C0000}"/>
    <cellStyle name="Sub totals 3 4 2 5 2 3" xfId="30508" xr:uid="{00000000-0005-0000-0000-0000386C0000}"/>
    <cellStyle name="Sub totals 3 4 2 5 2 4" xfId="30509" xr:uid="{00000000-0005-0000-0000-0000396C0000}"/>
    <cellStyle name="Sub totals 3 4 2 5 3" xfId="30510" xr:uid="{00000000-0005-0000-0000-00003A6C0000}"/>
    <cellStyle name="Sub totals 3 4 2 5 4" xfId="30511" xr:uid="{00000000-0005-0000-0000-00003B6C0000}"/>
    <cellStyle name="Sub totals 3 4 2 6" xfId="4077" xr:uid="{00000000-0005-0000-0000-00003C6C0000}"/>
    <cellStyle name="Sub totals 3 4 2 6 2" xfId="30512" xr:uid="{00000000-0005-0000-0000-00003D6C0000}"/>
    <cellStyle name="Sub totals 3 4 2 6 2 2" xfId="30513" xr:uid="{00000000-0005-0000-0000-00003E6C0000}"/>
    <cellStyle name="Sub totals 3 4 2 6 2 3" xfId="30514" xr:uid="{00000000-0005-0000-0000-00003F6C0000}"/>
    <cellStyle name="Sub totals 3 4 2 6 2 4" xfId="30515" xr:uid="{00000000-0005-0000-0000-0000406C0000}"/>
    <cellStyle name="Sub totals 3 4 2 6 3" xfId="30516" xr:uid="{00000000-0005-0000-0000-0000416C0000}"/>
    <cellStyle name="Sub totals 3 4 2 6 4" xfId="30517" xr:uid="{00000000-0005-0000-0000-0000426C0000}"/>
    <cellStyle name="Sub totals 3 4 2 7" xfId="4078" xr:uid="{00000000-0005-0000-0000-0000436C0000}"/>
    <cellStyle name="Sub totals 3 4 2 7 2" xfId="30518" xr:uid="{00000000-0005-0000-0000-0000446C0000}"/>
    <cellStyle name="Sub totals 3 4 2 7 2 2" xfId="30519" xr:uid="{00000000-0005-0000-0000-0000456C0000}"/>
    <cellStyle name="Sub totals 3 4 2 7 2 3" xfId="30520" xr:uid="{00000000-0005-0000-0000-0000466C0000}"/>
    <cellStyle name="Sub totals 3 4 2 7 2 4" xfId="30521" xr:uid="{00000000-0005-0000-0000-0000476C0000}"/>
    <cellStyle name="Sub totals 3 4 2 7 3" xfId="30522" xr:uid="{00000000-0005-0000-0000-0000486C0000}"/>
    <cellStyle name="Sub totals 3 4 2 7 4" xfId="30523" xr:uid="{00000000-0005-0000-0000-0000496C0000}"/>
    <cellStyle name="Sub totals 3 4 2 8" xfId="4079" xr:uid="{00000000-0005-0000-0000-00004A6C0000}"/>
    <cellStyle name="Sub totals 3 4 2 8 2" xfId="30524" xr:uid="{00000000-0005-0000-0000-00004B6C0000}"/>
    <cellStyle name="Sub totals 3 4 2 8 2 2" xfId="30525" xr:uid="{00000000-0005-0000-0000-00004C6C0000}"/>
    <cellStyle name="Sub totals 3 4 2 8 2 3" xfId="30526" xr:uid="{00000000-0005-0000-0000-00004D6C0000}"/>
    <cellStyle name="Sub totals 3 4 2 8 2 4" xfId="30527" xr:uid="{00000000-0005-0000-0000-00004E6C0000}"/>
    <cellStyle name="Sub totals 3 4 2 8 3" xfId="30528" xr:uid="{00000000-0005-0000-0000-00004F6C0000}"/>
    <cellStyle name="Sub totals 3 4 2 8 4" xfId="30529" xr:uid="{00000000-0005-0000-0000-0000506C0000}"/>
    <cellStyle name="Sub totals 3 4 2 9" xfId="4080" xr:uid="{00000000-0005-0000-0000-0000516C0000}"/>
    <cellStyle name="Sub totals 3 4 2 9 2" xfId="30530" xr:uid="{00000000-0005-0000-0000-0000526C0000}"/>
    <cellStyle name="Sub totals 3 4 2 9 2 2" xfId="30531" xr:uid="{00000000-0005-0000-0000-0000536C0000}"/>
    <cellStyle name="Sub totals 3 4 2 9 2 3" xfId="30532" xr:uid="{00000000-0005-0000-0000-0000546C0000}"/>
    <cellStyle name="Sub totals 3 4 2 9 2 4" xfId="30533" xr:uid="{00000000-0005-0000-0000-0000556C0000}"/>
    <cellStyle name="Sub totals 3 4 2 9 3" xfId="30534" xr:uid="{00000000-0005-0000-0000-0000566C0000}"/>
    <cellStyle name="Sub totals 3 4 2 9 4" xfId="30535" xr:uid="{00000000-0005-0000-0000-0000576C0000}"/>
    <cellStyle name="Sub totals 3 4 20" xfId="4081" xr:uid="{00000000-0005-0000-0000-0000586C0000}"/>
    <cellStyle name="Sub totals 3 4 20 2" xfId="30536" xr:uid="{00000000-0005-0000-0000-0000596C0000}"/>
    <cellStyle name="Sub totals 3 4 20 2 2" xfId="30537" xr:uid="{00000000-0005-0000-0000-00005A6C0000}"/>
    <cellStyle name="Sub totals 3 4 20 2 3" xfId="30538" xr:uid="{00000000-0005-0000-0000-00005B6C0000}"/>
    <cellStyle name="Sub totals 3 4 20 2 4" xfId="30539" xr:uid="{00000000-0005-0000-0000-00005C6C0000}"/>
    <cellStyle name="Sub totals 3 4 20 3" xfId="30540" xr:uid="{00000000-0005-0000-0000-00005D6C0000}"/>
    <cellStyle name="Sub totals 3 4 20 4" xfId="30541" xr:uid="{00000000-0005-0000-0000-00005E6C0000}"/>
    <cellStyle name="Sub totals 3 4 21" xfId="4082" xr:uid="{00000000-0005-0000-0000-00005F6C0000}"/>
    <cellStyle name="Sub totals 3 4 21 2" xfId="30542" xr:uid="{00000000-0005-0000-0000-0000606C0000}"/>
    <cellStyle name="Sub totals 3 4 21 2 2" xfId="30543" xr:uid="{00000000-0005-0000-0000-0000616C0000}"/>
    <cellStyle name="Sub totals 3 4 21 2 3" xfId="30544" xr:uid="{00000000-0005-0000-0000-0000626C0000}"/>
    <cellStyle name="Sub totals 3 4 21 2 4" xfId="30545" xr:uid="{00000000-0005-0000-0000-0000636C0000}"/>
    <cellStyle name="Sub totals 3 4 21 3" xfId="30546" xr:uid="{00000000-0005-0000-0000-0000646C0000}"/>
    <cellStyle name="Sub totals 3 4 21 4" xfId="30547" xr:uid="{00000000-0005-0000-0000-0000656C0000}"/>
    <cellStyle name="Sub totals 3 4 22" xfId="4083" xr:uid="{00000000-0005-0000-0000-0000666C0000}"/>
    <cellStyle name="Sub totals 3 4 22 2" xfId="30548" xr:uid="{00000000-0005-0000-0000-0000676C0000}"/>
    <cellStyle name="Sub totals 3 4 22 2 2" xfId="30549" xr:uid="{00000000-0005-0000-0000-0000686C0000}"/>
    <cellStyle name="Sub totals 3 4 22 2 3" xfId="30550" xr:uid="{00000000-0005-0000-0000-0000696C0000}"/>
    <cellStyle name="Sub totals 3 4 22 2 4" xfId="30551" xr:uid="{00000000-0005-0000-0000-00006A6C0000}"/>
    <cellStyle name="Sub totals 3 4 22 3" xfId="30552" xr:uid="{00000000-0005-0000-0000-00006B6C0000}"/>
    <cellStyle name="Sub totals 3 4 22 4" xfId="30553" xr:uid="{00000000-0005-0000-0000-00006C6C0000}"/>
    <cellStyle name="Sub totals 3 4 23" xfId="4084" xr:uid="{00000000-0005-0000-0000-00006D6C0000}"/>
    <cellStyle name="Sub totals 3 4 23 2" xfId="30554" xr:uid="{00000000-0005-0000-0000-00006E6C0000}"/>
    <cellStyle name="Sub totals 3 4 23 2 2" xfId="30555" xr:uid="{00000000-0005-0000-0000-00006F6C0000}"/>
    <cellStyle name="Sub totals 3 4 23 2 3" xfId="30556" xr:uid="{00000000-0005-0000-0000-0000706C0000}"/>
    <cellStyle name="Sub totals 3 4 23 2 4" xfId="30557" xr:uid="{00000000-0005-0000-0000-0000716C0000}"/>
    <cellStyle name="Sub totals 3 4 23 3" xfId="30558" xr:uid="{00000000-0005-0000-0000-0000726C0000}"/>
    <cellStyle name="Sub totals 3 4 23 4" xfId="30559" xr:uid="{00000000-0005-0000-0000-0000736C0000}"/>
    <cellStyle name="Sub totals 3 4 24" xfId="4085" xr:uid="{00000000-0005-0000-0000-0000746C0000}"/>
    <cellStyle name="Sub totals 3 4 24 2" xfId="30560" xr:uid="{00000000-0005-0000-0000-0000756C0000}"/>
    <cellStyle name="Sub totals 3 4 24 2 2" xfId="30561" xr:uid="{00000000-0005-0000-0000-0000766C0000}"/>
    <cellStyle name="Sub totals 3 4 24 2 3" xfId="30562" xr:uid="{00000000-0005-0000-0000-0000776C0000}"/>
    <cellStyle name="Sub totals 3 4 24 2 4" xfId="30563" xr:uid="{00000000-0005-0000-0000-0000786C0000}"/>
    <cellStyle name="Sub totals 3 4 24 3" xfId="30564" xr:uid="{00000000-0005-0000-0000-0000796C0000}"/>
    <cellStyle name="Sub totals 3 4 24 4" xfId="30565" xr:uid="{00000000-0005-0000-0000-00007A6C0000}"/>
    <cellStyle name="Sub totals 3 4 25" xfId="4086" xr:uid="{00000000-0005-0000-0000-00007B6C0000}"/>
    <cellStyle name="Sub totals 3 4 25 2" xfId="30566" xr:uid="{00000000-0005-0000-0000-00007C6C0000}"/>
    <cellStyle name="Sub totals 3 4 25 2 2" xfId="30567" xr:uid="{00000000-0005-0000-0000-00007D6C0000}"/>
    <cellStyle name="Sub totals 3 4 25 2 3" xfId="30568" xr:uid="{00000000-0005-0000-0000-00007E6C0000}"/>
    <cellStyle name="Sub totals 3 4 25 2 4" xfId="30569" xr:uid="{00000000-0005-0000-0000-00007F6C0000}"/>
    <cellStyle name="Sub totals 3 4 25 3" xfId="30570" xr:uid="{00000000-0005-0000-0000-0000806C0000}"/>
    <cellStyle name="Sub totals 3 4 25 4" xfId="30571" xr:uid="{00000000-0005-0000-0000-0000816C0000}"/>
    <cellStyle name="Sub totals 3 4 26" xfId="4087" xr:uid="{00000000-0005-0000-0000-0000826C0000}"/>
    <cellStyle name="Sub totals 3 4 26 2" xfId="30572" xr:uid="{00000000-0005-0000-0000-0000836C0000}"/>
    <cellStyle name="Sub totals 3 4 26 2 2" xfId="30573" xr:uid="{00000000-0005-0000-0000-0000846C0000}"/>
    <cellStyle name="Sub totals 3 4 26 2 3" xfId="30574" xr:uid="{00000000-0005-0000-0000-0000856C0000}"/>
    <cellStyle name="Sub totals 3 4 26 2 4" xfId="30575" xr:uid="{00000000-0005-0000-0000-0000866C0000}"/>
    <cellStyle name="Sub totals 3 4 26 3" xfId="30576" xr:uid="{00000000-0005-0000-0000-0000876C0000}"/>
    <cellStyle name="Sub totals 3 4 26 4" xfId="30577" xr:uid="{00000000-0005-0000-0000-0000886C0000}"/>
    <cellStyle name="Sub totals 3 4 27" xfId="4088" xr:uid="{00000000-0005-0000-0000-0000896C0000}"/>
    <cellStyle name="Sub totals 3 4 27 2" xfId="30578" xr:uid="{00000000-0005-0000-0000-00008A6C0000}"/>
    <cellStyle name="Sub totals 3 4 27 2 2" xfId="30579" xr:uid="{00000000-0005-0000-0000-00008B6C0000}"/>
    <cellStyle name="Sub totals 3 4 27 2 3" xfId="30580" xr:uid="{00000000-0005-0000-0000-00008C6C0000}"/>
    <cellStyle name="Sub totals 3 4 27 2 4" xfId="30581" xr:uid="{00000000-0005-0000-0000-00008D6C0000}"/>
    <cellStyle name="Sub totals 3 4 27 3" xfId="30582" xr:uid="{00000000-0005-0000-0000-00008E6C0000}"/>
    <cellStyle name="Sub totals 3 4 27 4" xfId="30583" xr:uid="{00000000-0005-0000-0000-00008F6C0000}"/>
    <cellStyle name="Sub totals 3 4 28" xfId="4089" xr:uid="{00000000-0005-0000-0000-0000906C0000}"/>
    <cellStyle name="Sub totals 3 4 28 2" xfId="30584" xr:uid="{00000000-0005-0000-0000-0000916C0000}"/>
    <cellStyle name="Sub totals 3 4 28 2 2" xfId="30585" xr:uid="{00000000-0005-0000-0000-0000926C0000}"/>
    <cellStyle name="Sub totals 3 4 28 2 3" xfId="30586" xr:uid="{00000000-0005-0000-0000-0000936C0000}"/>
    <cellStyle name="Sub totals 3 4 28 2 4" xfId="30587" xr:uid="{00000000-0005-0000-0000-0000946C0000}"/>
    <cellStyle name="Sub totals 3 4 28 3" xfId="30588" xr:uid="{00000000-0005-0000-0000-0000956C0000}"/>
    <cellStyle name="Sub totals 3 4 28 4" xfId="30589" xr:uid="{00000000-0005-0000-0000-0000966C0000}"/>
    <cellStyle name="Sub totals 3 4 29" xfId="4090" xr:uid="{00000000-0005-0000-0000-0000976C0000}"/>
    <cellStyle name="Sub totals 3 4 29 2" xfId="30590" xr:uid="{00000000-0005-0000-0000-0000986C0000}"/>
    <cellStyle name="Sub totals 3 4 29 2 2" xfId="30591" xr:uid="{00000000-0005-0000-0000-0000996C0000}"/>
    <cellStyle name="Sub totals 3 4 29 2 3" xfId="30592" xr:uid="{00000000-0005-0000-0000-00009A6C0000}"/>
    <cellStyle name="Sub totals 3 4 29 2 4" xfId="30593" xr:uid="{00000000-0005-0000-0000-00009B6C0000}"/>
    <cellStyle name="Sub totals 3 4 29 3" xfId="30594" xr:uid="{00000000-0005-0000-0000-00009C6C0000}"/>
    <cellStyle name="Sub totals 3 4 29 4" xfId="30595" xr:uid="{00000000-0005-0000-0000-00009D6C0000}"/>
    <cellStyle name="Sub totals 3 4 3" xfId="4091" xr:uid="{00000000-0005-0000-0000-00009E6C0000}"/>
    <cellStyle name="Sub totals 3 4 3 2" xfId="30596" xr:uid="{00000000-0005-0000-0000-00009F6C0000}"/>
    <cellStyle name="Sub totals 3 4 3 2 2" xfId="30597" xr:uid="{00000000-0005-0000-0000-0000A06C0000}"/>
    <cellStyle name="Sub totals 3 4 3 2 3" xfId="30598" xr:uid="{00000000-0005-0000-0000-0000A16C0000}"/>
    <cellStyle name="Sub totals 3 4 3 2 4" xfId="30599" xr:uid="{00000000-0005-0000-0000-0000A26C0000}"/>
    <cellStyle name="Sub totals 3 4 3 3" xfId="30600" xr:uid="{00000000-0005-0000-0000-0000A36C0000}"/>
    <cellStyle name="Sub totals 3 4 3 4" xfId="30601" xr:uid="{00000000-0005-0000-0000-0000A46C0000}"/>
    <cellStyle name="Sub totals 3 4 30" xfId="4092" xr:uid="{00000000-0005-0000-0000-0000A56C0000}"/>
    <cellStyle name="Sub totals 3 4 30 2" xfId="30602" xr:uid="{00000000-0005-0000-0000-0000A66C0000}"/>
    <cellStyle name="Sub totals 3 4 30 2 2" xfId="30603" xr:uid="{00000000-0005-0000-0000-0000A76C0000}"/>
    <cellStyle name="Sub totals 3 4 30 2 3" xfId="30604" xr:uid="{00000000-0005-0000-0000-0000A86C0000}"/>
    <cellStyle name="Sub totals 3 4 30 2 4" xfId="30605" xr:uid="{00000000-0005-0000-0000-0000A96C0000}"/>
    <cellStyle name="Sub totals 3 4 30 3" xfId="30606" xr:uid="{00000000-0005-0000-0000-0000AA6C0000}"/>
    <cellStyle name="Sub totals 3 4 30 4" xfId="30607" xr:uid="{00000000-0005-0000-0000-0000AB6C0000}"/>
    <cellStyle name="Sub totals 3 4 31" xfId="4093" xr:uid="{00000000-0005-0000-0000-0000AC6C0000}"/>
    <cellStyle name="Sub totals 3 4 31 2" xfId="30608" xr:uid="{00000000-0005-0000-0000-0000AD6C0000}"/>
    <cellStyle name="Sub totals 3 4 31 2 2" xfId="30609" xr:uid="{00000000-0005-0000-0000-0000AE6C0000}"/>
    <cellStyle name="Sub totals 3 4 31 2 3" xfId="30610" xr:uid="{00000000-0005-0000-0000-0000AF6C0000}"/>
    <cellStyle name="Sub totals 3 4 31 2 4" xfId="30611" xr:uid="{00000000-0005-0000-0000-0000B06C0000}"/>
    <cellStyle name="Sub totals 3 4 31 3" xfId="30612" xr:uid="{00000000-0005-0000-0000-0000B16C0000}"/>
    <cellStyle name="Sub totals 3 4 31 4" xfId="30613" xr:uid="{00000000-0005-0000-0000-0000B26C0000}"/>
    <cellStyle name="Sub totals 3 4 32" xfId="4094" xr:uid="{00000000-0005-0000-0000-0000B36C0000}"/>
    <cellStyle name="Sub totals 3 4 32 2" xfId="30614" xr:uid="{00000000-0005-0000-0000-0000B46C0000}"/>
    <cellStyle name="Sub totals 3 4 32 2 2" xfId="30615" xr:uid="{00000000-0005-0000-0000-0000B56C0000}"/>
    <cellStyle name="Sub totals 3 4 32 2 3" xfId="30616" xr:uid="{00000000-0005-0000-0000-0000B66C0000}"/>
    <cellStyle name="Sub totals 3 4 32 2 4" xfId="30617" xr:uid="{00000000-0005-0000-0000-0000B76C0000}"/>
    <cellStyle name="Sub totals 3 4 32 3" xfId="30618" xr:uid="{00000000-0005-0000-0000-0000B86C0000}"/>
    <cellStyle name="Sub totals 3 4 32 4" xfId="30619" xr:uid="{00000000-0005-0000-0000-0000B96C0000}"/>
    <cellStyle name="Sub totals 3 4 33" xfId="4095" xr:uid="{00000000-0005-0000-0000-0000BA6C0000}"/>
    <cellStyle name="Sub totals 3 4 33 2" xfId="30620" xr:uid="{00000000-0005-0000-0000-0000BB6C0000}"/>
    <cellStyle name="Sub totals 3 4 33 2 2" xfId="30621" xr:uid="{00000000-0005-0000-0000-0000BC6C0000}"/>
    <cellStyle name="Sub totals 3 4 33 2 3" xfId="30622" xr:uid="{00000000-0005-0000-0000-0000BD6C0000}"/>
    <cellStyle name="Sub totals 3 4 33 2 4" xfId="30623" xr:uid="{00000000-0005-0000-0000-0000BE6C0000}"/>
    <cellStyle name="Sub totals 3 4 33 3" xfId="30624" xr:uid="{00000000-0005-0000-0000-0000BF6C0000}"/>
    <cellStyle name="Sub totals 3 4 33 4" xfId="30625" xr:uid="{00000000-0005-0000-0000-0000C06C0000}"/>
    <cellStyle name="Sub totals 3 4 34" xfId="4096" xr:uid="{00000000-0005-0000-0000-0000C16C0000}"/>
    <cellStyle name="Sub totals 3 4 34 2" xfId="30626" xr:uid="{00000000-0005-0000-0000-0000C26C0000}"/>
    <cellStyle name="Sub totals 3 4 34 2 2" xfId="30627" xr:uid="{00000000-0005-0000-0000-0000C36C0000}"/>
    <cellStyle name="Sub totals 3 4 34 2 3" xfId="30628" xr:uid="{00000000-0005-0000-0000-0000C46C0000}"/>
    <cellStyle name="Sub totals 3 4 34 2 4" xfId="30629" xr:uid="{00000000-0005-0000-0000-0000C56C0000}"/>
    <cellStyle name="Sub totals 3 4 34 3" xfId="30630" xr:uid="{00000000-0005-0000-0000-0000C66C0000}"/>
    <cellStyle name="Sub totals 3 4 34 4" xfId="30631" xr:uid="{00000000-0005-0000-0000-0000C76C0000}"/>
    <cellStyle name="Sub totals 3 4 35" xfId="4097" xr:uid="{00000000-0005-0000-0000-0000C86C0000}"/>
    <cellStyle name="Sub totals 3 4 35 2" xfId="30632" xr:uid="{00000000-0005-0000-0000-0000C96C0000}"/>
    <cellStyle name="Sub totals 3 4 35 2 2" xfId="30633" xr:uid="{00000000-0005-0000-0000-0000CA6C0000}"/>
    <cellStyle name="Sub totals 3 4 35 2 3" xfId="30634" xr:uid="{00000000-0005-0000-0000-0000CB6C0000}"/>
    <cellStyle name="Sub totals 3 4 35 2 4" xfId="30635" xr:uid="{00000000-0005-0000-0000-0000CC6C0000}"/>
    <cellStyle name="Sub totals 3 4 35 3" xfId="30636" xr:uid="{00000000-0005-0000-0000-0000CD6C0000}"/>
    <cellStyle name="Sub totals 3 4 35 4" xfId="30637" xr:uid="{00000000-0005-0000-0000-0000CE6C0000}"/>
    <cellStyle name="Sub totals 3 4 36" xfId="4098" xr:uid="{00000000-0005-0000-0000-0000CF6C0000}"/>
    <cellStyle name="Sub totals 3 4 36 2" xfId="30638" xr:uid="{00000000-0005-0000-0000-0000D06C0000}"/>
    <cellStyle name="Sub totals 3 4 36 2 2" xfId="30639" xr:uid="{00000000-0005-0000-0000-0000D16C0000}"/>
    <cellStyle name="Sub totals 3 4 36 2 3" xfId="30640" xr:uid="{00000000-0005-0000-0000-0000D26C0000}"/>
    <cellStyle name="Sub totals 3 4 36 2 4" xfId="30641" xr:uid="{00000000-0005-0000-0000-0000D36C0000}"/>
    <cellStyle name="Sub totals 3 4 36 3" xfId="30642" xr:uid="{00000000-0005-0000-0000-0000D46C0000}"/>
    <cellStyle name="Sub totals 3 4 36 4" xfId="30643" xr:uid="{00000000-0005-0000-0000-0000D56C0000}"/>
    <cellStyle name="Sub totals 3 4 37" xfId="4099" xr:uid="{00000000-0005-0000-0000-0000D66C0000}"/>
    <cellStyle name="Sub totals 3 4 37 2" xfId="30644" xr:uid="{00000000-0005-0000-0000-0000D76C0000}"/>
    <cellStyle name="Sub totals 3 4 37 2 2" xfId="30645" xr:uid="{00000000-0005-0000-0000-0000D86C0000}"/>
    <cellStyle name="Sub totals 3 4 37 2 3" xfId="30646" xr:uid="{00000000-0005-0000-0000-0000D96C0000}"/>
    <cellStyle name="Sub totals 3 4 37 2 4" xfId="30647" xr:uid="{00000000-0005-0000-0000-0000DA6C0000}"/>
    <cellStyle name="Sub totals 3 4 37 3" xfId="30648" xr:uid="{00000000-0005-0000-0000-0000DB6C0000}"/>
    <cellStyle name="Sub totals 3 4 37 4" xfId="30649" xr:uid="{00000000-0005-0000-0000-0000DC6C0000}"/>
    <cellStyle name="Sub totals 3 4 38" xfId="4100" xr:uid="{00000000-0005-0000-0000-0000DD6C0000}"/>
    <cellStyle name="Sub totals 3 4 38 2" xfId="30650" xr:uid="{00000000-0005-0000-0000-0000DE6C0000}"/>
    <cellStyle name="Sub totals 3 4 38 2 2" xfId="30651" xr:uid="{00000000-0005-0000-0000-0000DF6C0000}"/>
    <cellStyle name="Sub totals 3 4 38 2 3" xfId="30652" xr:uid="{00000000-0005-0000-0000-0000E06C0000}"/>
    <cellStyle name="Sub totals 3 4 38 2 4" xfId="30653" xr:uid="{00000000-0005-0000-0000-0000E16C0000}"/>
    <cellStyle name="Sub totals 3 4 38 3" xfId="30654" xr:uid="{00000000-0005-0000-0000-0000E26C0000}"/>
    <cellStyle name="Sub totals 3 4 38 4" xfId="30655" xr:uid="{00000000-0005-0000-0000-0000E36C0000}"/>
    <cellStyle name="Sub totals 3 4 39" xfId="4101" xr:uid="{00000000-0005-0000-0000-0000E46C0000}"/>
    <cellStyle name="Sub totals 3 4 39 2" xfId="30656" xr:uid="{00000000-0005-0000-0000-0000E56C0000}"/>
    <cellStyle name="Sub totals 3 4 39 2 2" xfId="30657" xr:uid="{00000000-0005-0000-0000-0000E66C0000}"/>
    <cellStyle name="Sub totals 3 4 39 2 3" xfId="30658" xr:uid="{00000000-0005-0000-0000-0000E76C0000}"/>
    <cellStyle name="Sub totals 3 4 39 2 4" xfId="30659" xr:uid="{00000000-0005-0000-0000-0000E86C0000}"/>
    <cellStyle name="Sub totals 3 4 39 3" xfId="30660" xr:uid="{00000000-0005-0000-0000-0000E96C0000}"/>
    <cellStyle name="Sub totals 3 4 39 4" xfId="30661" xr:uid="{00000000-0005-0000-0000-0000EA6C0000}"/>
    <cellStyle name="Sub totals 3 4 4" xfId="4102" xr:uid="{00000000-0005-0000-0000-0000EB6C0000}"/>
    <cellStyle name="Sub totals 3 4 4 2" xfId="30662" xr:uid="{00000000-0005-0000-0000-0000EC6C0000}"/>
    <cellStyle name="Sub totals 3 4 4 2 2" xfId="30663" xr:uid="{00000000-0005-0000-0000-0000ED6C0000}"/>
    <cellStyle name="Sub totals 3 4 4 2 3" xfId="30664" xr:uid="{00000000-0005-0000-0000-0000EE6C0000}"/>
    <cellStyle name="Sub totals 3 4 4 2 4" xfId="30665" xr:uid="{00000000-0005-0000-0000-0000EF6C0000}"/>
    <cellStyle name="Sub totals 3 4 4 3" xfId="30666" xr:uid="{00000000-0005-0000-0000-0000F06C0000}"/>
    <cellStyle name="Sub totals 3 4 4 4" xfId="30667" xr:uid="{00000000-0005-0000-0000-0000F16C0000}"/>
    <cellStyle name="Sub totals 3 4 40" xfId="4103" xr:uid="{00000000-0005-0000-0000-0000F26C0000}"/>
    <cellStyle name="Sub totals 3 4 40 2" xfId="30668" xr:uid="{00000000-0005-0000-0000-0000F36C0000}"/>
    <cellStyle name="Sub totals 3 4 40 2 2" xfId="30669" xr:uid="{00000000-0005-0000-0000-0000F46C0000}"/>
    <cellStyle name="Sub totals 3 4 40 2 3" xfId="30670" xr:uid="{00000000-0005-0000-0000-0000F56C0000}"/>
    <cellStyle name="Sub totals 3 4 40 2 4" xfId="30671" xr:uid="{00000000-0005-0000-0000-0000F66C0000}"/>
    <cellStyle name="Sub totals 3 4 40 3" xfId="30672" xr:uid="{00000000-0005-0000-0000-0000F76C0000}"/>
    <cellStyle name="Sub totals 3 4 40 4" xfId="30673" xr:uid="{00000000-0005-0000-0000-0000F86C0000}"/>
    <cellStyle name="Sub totals 3 4 41" xfId="4104" xr:uid="{00000000-0005-0000-0000-0000F96C0000}"/>
    <cellStyle name="Sub totals 3 4 41 2" xfId="30674" xr:uid="{00000000-0005-0000-0000-0000FA6C0000}"/>
    <cellStyle name="Sub totals 3 4 41 2 2" xfId="30675" xr:uid="{00000000-0005-0000-0000-0000FB6C0000}"/>
    <cellStyle name="Sub totals 3 4 41 2 3" xfId="30676" xr:uid="{00000000-0005-0000-0000-0000FC6C0000}"/>
    <cellStyle name="Sub totals 3 4 41 2 4" xfId="30677" xr:uid="{00000000-0005-0000-0000-0000FD6C0000}"/>
    <cellStyle name="Sub totals 3 4 41 3" xfId="30678" xr:uid="{00000000-0005-0000-0000-0000FE6C0000}"/>
    <cellStyle name="Sub totals 3 4 41 4" xfId="30679" xr:uid="{00000000-0005-0000-0000-0000FF6C0000}"/>
    <cellStyle name="Sub totals 3 4 42" xfId="4105" xr:uid="{00000000-0005-0000-0000-0000006D0000}"/>
    <cellStyle name="Sub totals 3 4 42 2" xfId="30680" xr:uid="{00000000-0005-0000-0000-0000016D0000}"/>
    <cellStyle name="Sub totals 3 4 42 2 2" xfId="30681" xr:uid="{00000000-0005-0000-0000-0000026D0000}"/>
    <cellStyle name="Sub totals 3 4 42 2 3" xfId="30682" xr:uid="{00000000-0005-0000-0000-0000036D0000}"/>
    <cellStyle name="Sub totals 3 4 42 2 4" xfId="30683" xr:uid="{00000000-0005-0000-0000-0000046D0000}"/>
    <cellStyle name="Sub totals 3 4 42 3" xfId="30684" xr:uid="{00000000-0005-0000-0000-0000056D0000}"/>
    <cellStyle name="Sub totals 3 4 42 4" xfId="30685" xr:uid="{00000000-0005-0000-0000-0000066D0000}"/>
    <cellStyle name="Sub totals 3 4 43" xfId="4106" xr:uid="{00000000-0005-0000-0000-0000076D0000}"/>
    <cellStyle name="Sub totals 3 4 43 2" xfId="30686" xr:uid="{00000000-0005-0000-0000-0000086D0000}"/>
    <cellStyle name="Sub totals 3 4 43 2 2" xfId="30687" xr:uid="{00000000-0005-0000-0000-0000096D0000}"/>
    <cellStyle name="Sub totals 3 4 43 2 3" xfId="30688" xr:uid="{00000000-0005-0000-0000-00000A6D0000}"/>
    <cellStyle name="Sub totals 3 4 43 2 4" xfId="30689" xr:uid="{00000000-0005-0000-0000-00000B6D0000}"/>
    <cellStyle name="Sub totals 3 4 43 3" xfId="30690" xr:uid="{00000000-0005-0000-0000-00000C6D0000}"/>
    <cellStyle name="Sub totals 3 4 43 4" xfId="30691" xr:uid="{00000000-0005-0000-0000-00000D6D0000}"/>
    <cellStyle name="Sub totals 3 4 44" xfId="4107" xr:uid="{00000000-0005-0000-0000-00000E6D0000}"/>
    <cellStyle name="Sub totals 3 4 44 2" xfId="30692" xr:uid="{00000000-0005-0000-0000-00000F6D0000}"/>
    <cellStyle name="Sub totals 3 4 44 2 2" xfId="30693" xr:uid="{00000000-0005-0000-0000-0000106D0000}"/>
    <cellStyle name="Sub totals 3 4 44 2 3" xfId="30694" xr:uid="{00000000-0005-0000-0000-0000116D0000}"/>
    <cellStyle name="Sub totals 3 4 44 2 4" xfId="30695" xr:uid="{00000000-0005-0000-0000-0000126D0000}"/>
    <cellStyle name="Sub totals 3 4 44 3" xfId="30696" xr:uid="{00000000-0005-0000-0000-0000136D0000}"/>
    <cellStyle name="Sub totals 3 4 44 4" xfId="30697" xr:uid="{00000000-0005-0000-0000-0000146D0000}"/>
    <cellStyle name="Sub totals 3 4 45" xfId="4108" xr:uid="{00000000-0005-0000-0000-0000156D0000}"/>
    <cellStyle name="Sub totals 3 4 45 2" xfId="30698" xr:uid="{00000000-0005-0000-0000-0000166D0000}"/>
    <cellStyle name="Sub totals 3 4 45 2 2" xfId="30699" xr:uid="{00000000-0005-0000-0000-0000176D0000}"/>
    <cellStyle name="Sub totals 3 4 45 2 3" xfId="30700" xr:uid="{00000000-0005-0000-0000-0000186D0000}"/>
    <cellStyle name="Sub totals 3 4 45 2 4" xfId="30701" xr:uid="{00000000-0005-0000-0000-0000196D0000}"/>
    <cellStyle name="Sub totals 3 4 45 3" xfId="30702" xr:uid="{00000000-0005-0000-0000-00001A6D0000}"/>
    <cellStyle name="Sub totals 3 4 45 4" xfId="30703" xr:uid="{00000000-0005-0000-0000-00001B6D0000}"/>
    <cellStyle name="Sub totals 3 4 46" xfId="30704" xr:uid="{00000000-0005-0000-0000-00001C6D0000}"/>
    <cellStyle name="Sub totals 3 4 46 2" xfId="30705" xr:uid="{00000000-0005-0000-0000-00001D6D0000}"/>
    <cellStyle name="Sub totals 3 4 46 3" xfId="30706" xr:uid="{00000000-0005-0000-0000-00001E6D0000}"/>
    <cellStyle name="Sub totals 3 4 46 4" xfId="30707" xr:uid="{00000000-0005-0000-0000-00001F6D0000}"/>
    <cellStyle name="Sub totals 3 4 47" xfId="30708" xr:uid="{00000000-0005-0000-0000-0000206D0000}"/>
    <cellStyle name="Sub totals 3 4 47 2" xfId="30709" xr:uid="{00000000-0005-0000-0000-0000216D0000}"/>
    <cellStyle name="Sub totals 3 4 47 3" xfId="30710" xr:uid="{00000000-0005-0000-0000-0000226D0000}"/>
    <cellStyle name="Sub totals 3 4 47 4" xfId="30711" xr:uid="{00000000-0005-0000-0000-0000236D0000}"/>
    <cellStyle name="Sub totals 3 4 5" xfId="4109" xr:uid="{00000000-0005-0000-0000-0000246D0000}"/>
    <cellStyle name="Sub totals 3 4 5 2" xfId="30712" xr:uid="{00000000-0005-0000-0000-0000256D0000}"/>
    <cellStyle name="Sub totals 3 4 5 2 2" xfId="30713" xr:uid="{00000000-0005-0000-0000-0000266D0000}"/>
    <cellStyle name="Sub totals 3 4 5 2 3" xfId="30714" xr:uid="{00000000-0005-0000-0000-0000276D0000}"/>
    <cellStyle name="Sub totals 3 4 5 2 4" xfId="30715" xr:uid="{00000000-0005-0000-0000-0000286D0000}"/>
    <cellStyle name="Sub totals 3 4 5 3" xfId="30716" xr:uid="{00000000-0005-0000-0000-0000296D0000}"/>
    <cellStyle name="Sub totals 3 4 5 4" xfId="30717" xr:uid="{00000000-0005-0000-0000-00002A6D0000}"/>
    <cellStyle name="Sub totals 3 4 6" xfId="4110" xr:uid="{00000000-0005-0000-0000-00002B6D0000}"/>
    <cellStyle name="Sub totals 3 4 6 2" xfId="30718" xr:uid="{00000000-0005-0000-0000-00002C6D0000}"/>
    <cellStyle name="Sub totals 3 4 6 2 2" xfId="30719" xr:uid="{00000000-0005-0000-0000-00002D6D0000}"/>
    <cellStyle name="Sub totals 3 4 6 2 3" xfId="30720" xr:uid="{00000000-0005-0000-0000-00002E6D0000}"/>
    <cellStyle name="Sub totals 3 4 6 2 4" xfId="30721" xr:uid="{00000000-0005-0000-0000-00002F6D0000}"/>
    <cellStyle name="Sub totals 3 4 6 3" xfId="30722" xr:uid="{00000000-0005-0000-0000-0000306D0000}"/>
    <cellStyle name="Sub totals 3 4 6 4" xfId="30723" xr:uid="{00000000-0005-0000-0000-0000316D0000}"/>
    <cellStyle name="Sub totals 3 4 7" xfId="4111" xr:uid="{00000000-0005-0000-0000-0000326D0000}"/>
    <cellStyle name="Sub totals 3 4 7 2" xfId="30724" xr:uid="{00000000-0005-0000-0000-0000336D0000}"/>
    <cellStyle name="Sub totals 3 4 7 2 2" xfId="30725" xr:uid="{00000000-0005-0000-0000-0000346D0000}"/>
    <cellStyle name="Sub totals 3 4 7 2 3" xfId="30726" xr:uid="{00000000-0005-0000-0000-0000356D0000}"/>
    <cellStyle name="Sub totals 3 4 7 2 4" xfId="30727" xr:uid="{00000000-0005-0000-0000-0000366D0000}"/>
    <cellStyle name="Sub totals 3 4 7 3" xfId="30728" xr:uid="{00000000-0005-0000-0000-0000376D0000}"/>
    <cellStyle name="Sub totals 3 4 7 4" xfId="30729" xr:uid="{00000000-0005-0000-0000-0000386D0000}"/>
    <cellStyle name="Sub totals 3 4 8" xfId="4112" xr:uid="{00000000-0005-0000-0000-0000396D0000}"/>
    <cellStyle name="Sub totals 3 4 8 2" xfId="30730" xr:uid="{00000000-0005-0000-0000-00003A6D0000}"/>
    <cellStyle name="Sub totals 3 4 8 2 2" xfId="30731" xr:uid="{00000000-0005-0000-0000-00003B6D0000}"/>
    <cellStyle name="Sub totals 3 4 8 2 3" xfId="30732" xr:uid="{00000000-0005-0000-0000-00003C6D0000}"/>
    <cellStyle name="Sub totals 3 4 8 2 4" xfId="30733" xr:uid="{00000000-0005-0000-0000-00003D6D0000}"/>
    <cellStyle name="Sub totals 3 4 8 3" xfId="30734" xr:uid="{00000000-0005-0000-0000-00003E6D0000}"/>
    <cellStyle name="Sub totals 3 4 8 4" xfId="30735" xr:uid="{00000000-0005-0000-0000-00003F6D0000}"/>
    <cellStyle name="Sub totals 3 4 9" xfId="4113" xr:uid="{00000000-0005-0000-0000-0000406D0000}"/>
    <cellStyle name="Sub totals 3 4 9 2" xfId="30736" xr:uid="{00000000-0005-0000-0000-0000416D0000}"/>
    <cellStyle name="Sub totals 3 4 9 2 2" xfId="30737" xr:uid="{00000000-0005-0000-0000-0000426D0000}"/>
    <cellStyle name="Sub totals 3 4 9 2 3" xfId="30738" xr:uid="{00000000-0005-0000-0000-0000436D0000}"/>
    <cellStyle name="Sub totals 3 4 9 2 4" xfId="30739" xr:uid="{00000000-0005-0000-0000-0000446D0000}"/>
    <cellStyle name="Sub totals 3 4 9 3" xfId="30740" xr:uid="{00000000-0005-0000-0000-0000456D0000}"/>
    <cellStyle name="Sub totals 3 4 9 4" xfId="30741" xr:uid="{00000000-0005-0000-0000-0000466D0000}"/>
    <cellStyle name="Sub totals 3 5" xfId="4114" xr:uid="{00000000-0005-0000-0000-0000476D0000}"/>
    <cellStyle name="Sub totals 3 5 10" xfId="4115" xr:uid="{00000000-0005-0000-0000-0000486D0000}"/>
    <cellStyle name="Sub totals 3 5 10 2" xfId="30742" xr:uid="{00000000-0005-0000-0000-0000496D0000}"/>
    <cellStyle name="Sub totals 3 5 10 2 2" xfId="30743" xr:uid="{00000000-0005-0000-0000-00004A6D0000}"/>
    <cellStyle name="Sub totals 3 5 10 2 3" xfId="30744" xr:uid="{00000000-0005-0000-0000-00004B6D0000}"/>
    <cellStyle name="Sub totals 3 5 10 2 4" xfId="30745" xr:uid="{00000000-0005-0000-0000-00004C6D0000}"/>
    <cellStyle name="Sub totals 3 5 10 3" xfId="30746" xr:uid="{00000000-0005-0000-0000-00004D6D0000}"/>
    <cellStyle name="Sub totals 3 5 10 4" xfId="30747" xr:uid="{00000000-0005-0000-0000-00004E6D0000}"/>
    <cellStyle name="Sub totals 3 5 11" xfId="4116" xr:uid="{00000000-0005-0000-0000-00004F6D0000}"/>
    <cellStyle name="Sub totals 3 5 11 2" xfId="30748" xr:uid="{00000000-0005-0000-0000-0000506D0000}"/>
    <cellStyle name="Sub totals 3 5 11 2 2" xfId="30749" xr:uid="{00000000-0005-0000-0000-0000516D0000}"/>
    <cellStyle name="Sub totals 3 5 11 2 3" xfId="30750" xr:uid="{00000000-0005-0000-0000-0000526D0000}"/>
    <cellStyle name="Sub totals 3 5 11 2 4" xfId="30751" xr:uid="{00000000-0005-0000-0000-0000536D0000}"/>
    <cellStyle name="Sub totals 3 5 11 3" xfId="30752" xr:uid="{00000000-0005-0000-0000-0000546D0000}"/>
    <cellStyle name="Sub totals 3 5 11 4" xfId="30753" xr:uid="{00000000-0005-0000-0000-0000556D0000}"/>
    <cellStyle name="Sub totals 3 5 12" xfId="4117" xr:uid="{00000000-0005-0000-0000-0000566D0000}"/>
    <cellStyle name="Sub totals 3 5 12 2" xfId="30754" xr:uid="{00000000-0005-0000-0000-0000576D0000}"/>
    <cellStyle name="Sub totals 3 5 12 2 2" xfId="30755" xr:uid="{00000000-0005-0000-0000-0000586D0000}"/>
    <cellStyle name="Sub totals 3 5 12 2 3" xfId="30756" xr:uid="{00000000-0005-0000-0000-0000596D0000}"/>
    <cellStyle name="Sub totals 3 5 12 2 4" xfId="30757" xr:uid="{00000000-0005-0000-0000-00005A6D0000}"/>
    <cellStyle name="Sub totals 3 5 12 3" xfId="30758" xr:uid="{00000000-0005-0000-0000-00005B6D0000}"/>
    <cellStyle name="Sub totals 3 5 12 4" xfId="30759" xr:uid="{00000000-0005-0000-0000-00005C6D0000}"/>
    <cellStyle name="Sub totals 3 5 13" xfId="4118" xr:uid="{00000000-0005-0000-0000-00005D6D0000}"/>
    <cellStyle name="Sub totals 3 5 13 2" xfId="30760" xr:uid="{00000000-0005-0000-0000-00005E6D0000}"/>
    <cellStyle name="Sub totals 3 5 13 2 2" xfId="30761" xr:uid="{00000000-0005-0000-0000-00005F6D0000}"/>
    <cellStyle name="Sub totals 3 5 13 2 3" xfId="30762" xr:uid="{00000000-0005-0000-0000-0000606D0000}"/>
    <cellStyle name="Sub totals 3 5 13 2 4" xfId="30763" xr:uid="{00000000-0005-0000-0000-0000616D0000}"/>
    <cellStyle name="Sub totals 3 5 13 3" xfId="30764" xr:uid="{00000000-0005-0000-0000-0000626D0000}"/>
    <cellStyle name="Sub totals 3 5 13 4" xfId="30765" xr:uid="{00000000-0005-0000-0000-0000636D0000}"/>
    <cellStyle name="Sub totals 3 5 14" xfId="4119" xr:uid="{00000000-0005-0000-0000-0000646D0000}"/>
    <cellStyle name="Sub totals 3 5 14 2" xfId="30766" xr:uid="{00000000-0005-0000-0000-0000656D0000}"/>
    <cellStyle name="Sub totals 3 5 14 2 2" xfId="30767" xr:uid="{00000000-0005-0000-0000-0000666D0000}"/>
    <cellStyle name="Sub totals 3 5 14 2 3" xfId="30768" xr:uid="{00000000-0005-0000-0000-0000676D0000}"/>
    <cellStyle name="Sub totals 3 5 14 2 4" xfId="30769" xr:uid="{00000000-0005-0000-0000-0000686D0000}"/>
    <cellStyle name="Sub totals 3 5 14 3" xfId="30770" xr:uid="{00000000-0005-0000-0000-0000696D0000}"/>
    <cellStyle name="Sub totals 3 5 14 4" xfId="30771" xr:uid="{00000000-0005-0000-0000-00006A6D0000}"/>
    <cellStyle name="Sub totals 3 5 15" xfId="4120" xr:uid="{00000000-0005-0000-0000-00006B6D0000}"/>
    <cellStyle name="Sub totals 3 5 15 2" xfId="30772" xr:uid="{00000000-0005-0000-0000-00006C6D0000}"/>
    <cellStyle name="Sub totals 3 5 15 2 2" xfId="30773" xr:uid="{00000000-0005-0000-0000-00006D6D0000}"/>
    <cellStyle name="Sub totals 3 5 15 2 3" xfId="30774" xr:uid="{00000000-0005-0000-0000-00006E6D0000}"/>
    <cellStyle name="Sub totals 3 5 15 2 4" xfId="30775" xr:uid="{00000000-0005-0000-0000-00006F6D0000}"/>
    <cellStyle name="Sub totals 3 5 15 3" xfId="30776" xr:uid="{00000000-0005-0000-0000-0000706D0000}"/>
    <cellStyle name="Sub totals 3 5 15 4" xfId="30777" xr:uid="{00000000-0005-0000-0000-0000716D0000}"/>
    <cellStyle name="Sub totals 3 5 16" xfId="4121" xr:uid="{00000000-0005-0000-0000-0000726D0000}"/>
    <cellStyle name="Sub totals 3 5 16 2" xfId="30778" xr:uid="{00000000-0005-0000-0000-0000736D0000}"/>
    <cellStyle name="Sub totals 3 5 16 2 2" xfId="30779" xr:uid="{00000000-0005-0000-0000-0000746D0000}"/>
    <cellStyle name="Sub totals 3 5 16 2 3" xfId="30780" xr:uid="{00000000-0005-0000-0000-0000756D0000}"/>
    <cellStyle name="Sub totals 3 5 16 2 4" xfId="30781" xr:uid="{00000000-0005-0000-0000-0000766D0000}"/>
    <cellStyle name="Sub totals 3 5 16 3" xfId="30782" xr:uid="{00000000-0005-0000-0000-0000776D0000}"/>
    <cellStyle name="Sub totals 3 5 16 4" xfId="30783" xr:uid="{00000000-0005-0000-0000-0000786D0000}"/>
    <cellStyle name="Sub totals 3 5 17" xfId="4122" xr:uid="{00000000-0005-0000-0000-0000796D0000}"/>
    <cellStyle name="Sub totals 3 5 17 2" xfId="30784" xr:uid="{00000000-0005-0000-0000-00007A6D0000}"/>
    <cellStyle name="Sub totals 3 5 17 2 2" xfId="30785" xr:uid="{00000000-0005-0000-0000-00007B6D0000}"/>
    <cellStyle name="Sub totals 3 5 17 2 3" xfId="30786" xr:uid="{00000000-0005-0000-0000-00007C6D0000}"/>
    <cellStyle name="Sub totals 3 5 17 2 4" xfId="30787" xr:uid="{00000000-0005-0000-0000-00007D6D0000}"/>
    <cellStyle name="Sub totals 3 5 17 3" xfId="30788" xr:uid="{00000000-0005-0000-0000-00007E6D0000}"/>
    <cellStyle name="Sub totals 3 5 17 4" xfId="30789" xr:uid="{00000000-0005-0000-0000-00007F6D0000}"/>
    <cellStyle name="Sub totals 3 5 18" xfId="4123" xr:uid="{00000000-0005-0000-0000-0000806D0000}"/>
    <cellStyle name="Sub totals 3 5 18 2" xfId="30790" xr:uid="{00000000-0005-0000-0000-0000816D0000}"/>
    <cellStyle name="Sub totals 3 5 18 2 2" xfId="30791" xr:uid="{00000000-0005-0000-0000-0000826D0000}"/>
    <cellStyle name="Sub totals 3 5 18 2 3" xfId="30792" xr:uid="{00000000-0005-0000-0000-0000836D0000}"/>
    <cellStyle name="Sub totals 3 5 18 2 4" xfId="30793" xr:uid="{00000000-0005-0000-0000-0000846D0000}"/>
    <cellStyle name="Sub totals 3 5 18 3" xfId="30794" xr:uid="{00000000-0005-0000-0000-0000856D0000}"/>
    <cellStyle name="Sub totals 3 5 18 4" xfId="30795" xr:uid="{00000000-0005-0000-0000-0000866D0000}"/>
    <cellStyle name="Sub totals 3 5 19" xfId="4124" xr:uid="{00000000-0005-0000-0000-0000876D0000}"/>
    <cellStyle name="Sub totals 3 5 19 2" xfId="30796" xr:uid="{00000000-0005-0000-0000-0000886D0000}"/>
    <cellStyle name="Sub totals 3 5 19 2 2" xfId="30797" xr:uid="{00000000-0005-0000-0000-0000896D0000}"/>
    <cellStyle name="Sub totals 3 5 19 2 3" xfId="30798" xr:uid="{00000000-0005-0000-0000-00008A6D0000}"/>
    <cellStyle name="Sub totals 3 5 19 2 4" xfId="30799" xr:uid="{00000000-0005-0000-0000-00008B6D0000}"/>
    <cellStyle name="Sub totals 3 5 19 3" xfId="30800" xr:uid="{00000000-0005-0000-0000-00008C6D0000}"/>
    <cellStyle name="Sub totals 3 5 19 4" xfId="30801" xr:uid="{00000000-0005-0000-0000-00008D6D0000}"/>
    <cellStyle name="Sub totals 3 5 2" xfId="4125" xr:uid="{00000000-0005-0000-0000-00008E6D0000}"/>
    <cellStyle name="Sub totals 3 5 2 2" xfId="30802" xr:uid="{00000000-0005-0000-0000-00008F6D0000}"/>
    <cellStyle name="Sub totals 3 5 2 2 2" xfId="30803" xr:uid="{00000000-0005-0000-0000-0000906D0000}"/>
    <cellStyle name="Sub totals 3 5 2 2 3" xfId="30804" xr:uid="{00000000-0005-0000-0000-0000916D0000}"/>
    <cellStyle name="Sub totals 3 5 2 2 4" xfId="30805" xr:uid="{00000000-0005-0000-0000-0000926D0000}"/>
    <cellStyle name="Sub totals 3 5 2 3" xfId="30806" xr:uid="{00000000-0005-0000-0000-0000936D0000}"/>
    <cellStyle name="Sub totals 3 5 2 4" xfId="30807" xr:uid="{00000000-0005-0000-0000-0000946D0000}"/>
    <cellStyle name="Sub totals 3 5 20" xfId="4126" xr:uid="{00000000-0005-0000-0000-0000956D0000}"/>
    <cellStyle name="Sub totals 3 5 20 2" xfId="30808" xr:uid="{00000000-0005-0000-0000-0000966D0000}"/>
    <cellStyle name="Sub totals 3 5 20 2 2" xfId="30809" xr:uid="{00000000-0005-0000-0000-0000976D0000}"/>
    <cellStyle name="Sub totals 3 5 20 2 3" xfId="30810" xr:uid="{00000000-0005-0000-0000-0000986D0000}"/>
    <cellStyle name="Sub totals 3 5 20 2 4" xfId="30811" xr:uid="{00000000-0005-0000-0000-0000996D0000}"/>
    <cellStyle name="Sub totals 3 5 20 3" xfId="30812" xr:uid="{00000000-0005-0000-0000-00009A6D0000}"/>
    <cellStyle name="Sub totals 3 5 20 4" xfId="30813" xr:uid="{00000000-0005-0000-0000-00009B6D0000}"/>
    <cellStyle name="Sub totals 3 5 21" xfId="4127" xr:uid="{00000000-0005-0000-0000-00009C6D0000}"/>
    <cellStyle name="Sub totals 3 5 21 2" xfId="30814" xr:uid="{00000000-0005-0000-0000-00009D6D0000}"/>
    <cellStyle name="Sub totals 3 5 21 2 2" xfId="30815" xr:uid="{00000000-0005-0000-0000-00009E6D0000}"/>
    <cellStyle name="Sub totals 3 5 21 2 3" xfId="30816" xr:uid="{00000000-0005-0000-0000-00009F6D0000}"/>
    <cellStyle name="Sub totals 3 5 21 2 4" xfId="30817" xr:uid="{00000000-0005-0000-0000-0000A06D0000}"/>
    <cellStyle name="Sub totals 3 5 21 3" xfId="30818" xr:uid="{00000000-0005-0000-0000-0000A16D0000}"/>
    <cellStyle name="Sub totals 3 5 21 4" xfId="30819" xr:uid="{00000000-0005-0000-0000-0000A26D0000}"/>
    <cellStyle name="Sub totals 3 5 22" xfId="4128" xr:uid="{00000000-0005-0000-0000-0000A36D0000}"/>
    <cellStyle name="Sub totals 3 5 22 2" xfId="30820" xr:uid="{00000000-0005-0000-0000-0000A46D0000}"/>
    <cellStyle name="Sub totals 3 5 22 2 2" xfId="30821" xr:uid="{00000000-0005-0000-0000-0000A56D0000}"/>
    <cellStyle name="Sub totals 3 5 22 2 3" xfId="30822" xr:uid="{00000000-0005-0000-0000-0000A66D0000}"/>
    <cellStyle name="Sub totals 3 5 22 2 4" xfId="30823" xr:uid="{00000000-0005-0000-0000-0000A76D0000}"/>
    <cellStyle name="Sub totals 3 5 22 3" xfId="30824" xr:uid="{00000000-0005-0000-0000-0000A86D0000}"/>
    <cellStyle name="Sub totals 3 5 22 4" xfId="30825" xr:uid="{00000000-0005-0000-0000-0000A96D0000}"/>
    <cellStyle name="Sub totals 3 5 23" xfId="4129" xr:uid="{00000000-0005-0000-0000-0000AA6D0000}"/>
    <cellStyle name="Sub totals 3 5 23 2" xfId="30826" xr:uid="{00000000-0005-0000-0000-0000AB6D0000}"/>
    <cellStyle name="Sub totals 3 5 23 2 2" xfId="30827" xr:uid="{00000000-0005-0000-0000-0000AC6D0000}"/>
    <cellStyle name="Sub totals 3 5 23 2 3" xfId="30828" xr:uid="{00000000-0005-0000-0000-0000AD6D0000}"/>
    <cellStyle name="Sub totals 3 5 23 2 4" xfId="30829" xr:uid="{00000000-0005-0000-0000-0000AE6D0000}"/>
    <cellStyle name="Sub totals 3 5 23 3" xfId="30830" xr:uid="{00000000-0005-0000-0000-0000AF6D0000}"/>
    <cellStyle name="Sub totals 3 5 23 4" xfId="30831" xr:uid="{00000000-0005-0000-0000-0000B06D0000}"/>
    <cellStyle name="Sub totals 3 5 24" xfId="4130" xr:uid="{00000000-0005-0000-0000-0000B16D0000}"/>
    <cellStyle name="Sub totals 3 5 24 2" xfId="30832" xr:uid="{00000000-0005-0000-0000-0000B26D0000}"/>
    <cellStyle name="Sub totals 3 5 24 2 2" xfId="30833" xr:uid="{00000000-0005-0000-0000-0000B36D0000}"/>
    <cellStyle name="Sub totals 3 5 24 2 3" xfId="30834" xr:uid="{00000000-0005-0000-0000-0000B46D0000}"/>
    <cellStyle name="Sub totals 3 5 24 2 4" xfId="30835" xr:uid="{00000000-0005-0000-0000-0000B56D0000}"/>
    <cellStyle name="Sub totals 3 5 24 3" xfId="30836" xr:uid="{00000000-0005-0000-0000-0000B66D0000}"/>
    <cellStyle name="Sub totals 3 5 24 4" xfId="30837" xr:uid="{00000000-0005-0000-0000-0000B76D0000}"/>
    <cellStyle name="Sub totals 3 5 25" xfId="4131" xr:uid="{00000000-0005-0000-0000-0000B86D0000}"/>
    <cellStyle name="Sub totals 3 5 25 2" xfId="30838" xr:uid="{00000000-0005-0000-0000-0000B96D0000}"/>
    <cellStyle name="Sub totals 3 5 25 2 2" xfId="30839" xr:uid="{00000000-0005-0000-0000-0000BA6D0000}"/>
    <cellStyle name="Sub totals 3 5 25 2 3" xfId="30840" xr:uid="{00000000-0005-0000-0000-0000BB6D0000}"/>
    <cellStyle name="Sub totals 3 5 25 2 4" xfId="30841" xr:uid="{00000000-0005-0000-0000-0000BC6D0000}"/>
    <cellStyle name="Sub totals 3 5 25 3" xfId="30842" xr:uid="{00000000-0005-0000-0000-0000BD6D0000}"/>
    <cellStyle name="Sub totals 3 5 25 4" xfId="30843" xr:uid="{00000000-0005-0000-0000-0000BE6D0000}"/>
    <cellStyle name="Sub totals 3 5 26" xfId="4132" xr:uid="{00000000-0005-0000-0000-0000BF6D0000}"/>
    <cellStyle name="Sub totals 3 5 26 2" xfId="30844" xr:uid="{00000000-0005-0000-0000-0000C06D0000}"/>
    <cellStyle name="Sub totals 3 5 26 2 2" xfId="30845" xr:uid="{00000000-0005-0000-0000-0000C16D0000}"/>
    <cellStyle name="Sub totals 3 5 26 2 3" xfId="30846" xr:uid="{00000000-0005-0000-0000-0000C26D0000}"/>
    <cellStyle name="Sub totals 3 5 26 2 4" xfId="30847" xr:uid="{00000000-0005-0000-0000-0000C36D0000}"/>
    <cellStyle name="Sub totals 3 5 26 3" xfId="30848" xr:uid="{00000000-0005-0000-0000-0000C46D0000}"/>
    <cellStyle name="Sub totals 3 5 26 4" xfId="30849" xr:uid="{00000000-0005-0000-0000-0000C56D0000}"/>
    <cellStyle name="Sub totals 3 5 27" xfId="4133" xr:uid="{00000000-0005-0000-0000-0000C66D0000}"/>
    <cellStyle name="Sub totals 3 5 27 2" xfId="30850" xr:uid="{00000000-0005-0000-0000-0000C76D0000}"/>
    <cellStyle name="Sub totals 3 5 27 2 2" xfId="30851" xr:uid="{00000000-0005-0000-0000-0000C86D0000}"/>
    <cellStyle name="Sub totals 3 5 27 2 3" xfId="30852" xr:uid="{00000000-0005-0000-0000-0000C96D0000}"/>
    <cellStyle name="Sub totals 3 5 27 2 4" xfId="30853" xr:uid="{00000000-0005-0000-0000-0000CA6D0000}"/>
    <cellStyle name="Sub totals 3 5 27 3" xfId="30854" xr:uid="{00000000-0005-0000-0000-0000CB6D0000}"/>
    <cellStyle name="Sub totals 3 5 27 4" xfId="30855" xr:uid="{00000000-0005-0000-0000-0000CC6D0000}"/>
    <cellStyle name="Sub totals 3 5 28" xfId="4134" xr:uid="{00000000-0005-0000-0000-0000CD6D0000}"/>
    <cellStyle name="Sub totals 3 5 28 2" xfId="30856" xr:uid="{00000000-0005-0000-0000-0000CE6D0000}"/>
    <cellStyle name="Sub totals 3 5 28 2 2" xfId="30857" xr:uid="{00000000-0005-0000-0000-0000CF6D0000}"/>
    <cellStyle name="Sub totals 3 5 28 2 3" xfId="30858" xr:uid="{00000000-0005-0000-0000-0000D06D0000}"/>
    <cellStyle name="Sub totals 3 5 28 2 4" xfId="30859" xr:uid="{00000000-0005-0000-0000-0000D16D0000}"/>
    <cellStyle name="Sub totals 3 5 28 3" xfId="30860" xr:uid="{00000000-0005-0000-0000-0000D26D0000}"/>
    <cellStyle name="Sub totals 3 5 28 4" xfId="30861" xr:uid="{00000000-0005-0000-0000-0000D36D0000}"/>
    <cellStyle name="Sub totals 3 5 29" xfId="4135" xr:uid="{00000000-0005-0000-0000-0000D46D0000}"/>
    <cellStyle name="Sub totals 3 5 29 2" xfId="30862" xr:uid="{00000000-0005-0000-0000-0000D56D0000}"/>
    <cellStyle name="Sub totals 3 5 29 2 2" xfId="30863" xr:uid="{00000000-0005-0000-0000-0000D66D0000}"/>
    <cellStyle name="Sub totals 3 5 29 2 3" xfId="30864" xr:uid="{00000000-0005-0000-0000-0000D76D0000}"/>
    <cellStyle name="Sub totals 3 5 29 2 4" xfId="30865" xr:uid="{00000000-0005-0000-0000-0000D86D0000}"/>
    <cellStyle name="Sub totals 3 5 29 3" xfId="30866" xr:uid="{00000000-0005-0000-0000-0000D96D0000}"/>
    <cellStyle name="Sub totals 3 5 29 4" xfId="30867" xr:uid="{00000000-0005-0000-0000-0000DA6D0000}"/>
    <cellStyle name="Sub totals 3 5 3" xfId="4136" xr:uid="{00000000-0005-0000-0000-0000DB6D0000}"/>
    <cellStyle name="Sub totals 3 5 3 2" xfId="30868" xr:uid="{00000000-0005-0000-0000-0000DC6D0000}"/>
    <cellStyle name="Sub totals 3 5 3 2 2" xfId="30869" xr:uid="{00000000-0005-0000-0000-0000DD6D0000}"/>
    <cellStyle name="Sub totals 3 5 3 2 3" xfId="30870" xr:uid="{00000000-0005-0000-0000-0000DE6D0000}"/>
    <cellStyle name="Sub totals 3 5 3 2 4" xfId="30871" xr:uid="{00000000-0005-0000-0000-0000DF6D0000}"/>
    <cellStyle name="Sub totals 3 5 3 3" xfId="30872" xr:uid="{00000000-0005-0000-0000-0000E06D0000}"/>
    <cellStyle name="Sub totals 3 5 3 4" xfId="30873" xr:uid="{00000000-0005-0000-0000-0000E16D0000}"/>
    <cellStyle name="Sub totals 3 5 30" xfId="4137" xr:uid="{00000000-0005-0000-0000-0000E26D0000}"/>
    <cellStyle name="Sub totals 3 5 30 2" xfId="30874" xr:uid="{00000000-0005-0000-0000-0000E36D0000}"/>
    <cellStyle name="Sub totals 3 5 30 2 2" xfId="30875" xr:uid="{00000000-0005-0000-0000-0000E46D0000}"/>
    <cellStyle name="Sub totals 3 5 30 2 3" xfId="30876" xr:uid="{00000000-0005-0000-0000-0000E56D0000}"/>
    <cellStyle name="Sub totals 3 5 30 2 4" xfId="30877" xr:uid="{00000000-0005-0000-0000-0000E66D0000}"/>
    <cellStyle name="Sub totals 3 5 30 3" xfId="30878" xr:uid="{00000000-0005-0000-0000-0000E76D0000}"/>
    <cellStyle name="Sub totals 3 5 30 4" xfId="30879" xr:uid="{00000000-0005-0000-0000-0000E86D0000}"/>
    <cellStyle name="Sub totals 3 5 31" xfId="4138" xr:uid="{00000000-0005-0000-0000-0000E96D0000}"/>
    <cellStyle name="Sub totals 3 5 31 2" xfId="30880" xr:uid="{00000000-0005-0000-0000-0000EA6D0000}"/>
    <cellStyle name="Sub totals 3 5 31 2 2" xfId="30881" xr:uid="{00000000-0005-0000-0000-0000EB6D0000}"/>
    <cellStyle name="Sub totals 3 5 31 2 3" xfId="30882" xr:uid="{00000000-0005-0000-0000-0000EC6D0000}"/>
    <cellStyle name="Sub totals 3 5 31 2 4" xfId="30883" xr:uid="{00000000-0005-0000-0000-0000ED6D0000}"/>
    <cellStyle name="Sub totals 3 5 31 3" xfId="30884" xr:uid="{00000000-0005-0000-0000-0000EE6D0000}"/>
    <cellStyle name="Sub totals 3 5 31 4" xfId="30885" xr:uid="{00000000-0005-0000-0000-0000EF6D0000}"/>
    <cellStyle name="Sub totals 3 5 32" xfId="4139" xr:uid="{00000000-0005-0000-0000-0000F06D0000}"/>
    <cellStyle name="Sub totals 3 5 32 2" xfId="30886" xr:uid="{00000000-0005-0000-0000-0000F16D0000}"/>
    <cellStyle name="Sub totals 3 5 32 2 2" xfId="30887" xr:uid="{00000000-0005-0000-0000-0000F26D0000}"/>
    <cellStyle name="Sub totals 3 5 32 2 3" xfId="30888" xr:uid="{00000000-0005-0000-0000-0000F36D0000}"/>
    <cellStyle name="Sub totals 3 5 32 2 4" xfId="30889" xr:uid="{00000000-0005-0000-0000-0000F46D0000}"/>
    <cellStyle name="Sub totals 3 5 32 3" xfId="30890" xr:uid="{00000000-0005-0000-0000-0000F56D0000}"/>
    <cellStyle name="Sub totals 3 5 32 4" xfId="30891" xr:uid="{00000000-0005-0000-0000-0000F66D0000}"/>
    <cellStyle name="Sub totals 3 5 33" xfId="4140" xr:uid="{00000000-0005-0000-0000-0000F76D0000}"/>
    <cellStyle name="Sub totals 3 5 33 2" xfId="30892" xr:uid="{00000000-0005-0000-0000-0000F86D0000}"/>
    <cellStyle name="Sub totals 3 5 33 2 2" xfId="30893" xr:uid="{00000000-0005-0000-0000-0000F96D0000}"/>
    <cellStyle name="Sub totals 3 5 33 2 3" xfId="30894" xr:uid="{00000000-0005-0000-0000-0000FA6D0000}"/>
    <cellStyle name="Sub totals 3 5 33 2 4" xfId="30895" xr:uid="{00000000-0005-0000-0000-0000FB6D0000}"/>
    <cellStyle name="Sub totals 3 5 33 3" xfId="30896" xr:uid="{00000000-0005-0000-0000-0000FC6D0000}"/>
    <cellStyle name="Sub totals 3 5 33 4" xfId="30897" xr:uid="{00000000-0005-0000-0000-0000FD6D0000}"/>
    <cellStyle name="Sub totals 3 5 34" xfId="4141" xr:uid="{00000000-0005-0000-0000-0000FE6D0000}"/>
    <cellStyle name="Sub totals 3 5 34 2" xfId="30898" xr:uid="{00000000-0005-0000-0000-0000FF6D0000}"/>
    <cellStyle name="Sub totals 3 5 34 2 2" xfId="30899" xr:uid="{00000000-0005-0000-0000-0000006E0000}"/>
    <cellStyle name="Sub totals 3 5 34 2 3" xfId="30900" xr:uid="{00000000-0005-0000-0000-0000016E0000}"/>
    <cellStyle name="Sub totals 3 5 34 2 4" xfId="30901" xr:uid="{00000000-0005-0000-0000-0000026E0000}"/>
    <cellStyle name="Sub totals 3 5 34 3" xfId="30902" xr:uid="{00000000-0005-0000-0000-0000036E0000}"/>
    <cellStyle name="Sub totals 3 5 34 4" xfId="30903" xr:uid="{00000000-0005-0000-0000-0000046E0000}"/>
    <cellStyle name="Sub totals 3 5 35" xfId="4142" xr:uid="{00000000-0005-0000-0000-0000056E0000}"/>
    <cellStyle name="Sub totals 3 5 35 2" xfId="30904" xr:uid="{00000000-0005-0000-0000-0000066E0000}"/>
    <cellStyle name="Sub totals 3 5 35 2 2" xfId="30905" xr:uid="{00000000-0005-0000-0000-0000076E0000}"/>
    <cellStyle name="Sub totals 3 5 35 2 3" xfId="30906" xr:uid="{00000000-0005-0000-0000-0000086E0000}"/>
    <cellStyle name="Sub totals 3 5 35 2 4" xfId="30907" xr:uid="{00000000-0005-0000-0000-0000096E0000}"/>
    <cellStyle name="Sub totals 3 5 35 3" xfId="30908" xr:uid="{00000000-0005-0000-0000-00000A6E0000}"/>
    <cellStyle name="Sub totals 3 5 35 4" xfId="30909" xr:uid="{00000000-0005-0000-0000-00000B6E0000}"/>
    <cellStyle name="Sub totals 3 5 36" xfId="4143" xr:uid="{00000000-0005-0000-0000-00000C6E0000}"/>
    <cellStyle name="Sub totals 3 5 36 2" xfId="30910" xr:uid="{00000000-0005-0000-0000-00000D6E0000}"/>
    <cellStyle name="Sub totals 3 5 36 2 2" xfId="30911" xr:uid="{00000000-0005-0000-0000-00000E6E0000}"/>
    <cellStyle name="Sub totals 3 5 36 2 3" xfId="30912" xr:uid="{00000000-0005-0000-0000-00000F6E0000}"/>
    <cellStyle name="Sub totals 3 5 36 2 4" xfId="30913" xr:uid="{00000000-0005-0000-0000-0000106E0000}"/>
    <cellStyle name="Sub totals 3 5 36 3" xfId="30914" xr:uid="{00000000-0005-0000-0000-0000116E0000}"/>
    <cellStyle name="Sub totals 3 5 36 4" xfId="30915" xr:uid="{00000000-0005-0000-0000-0000126E0000}"/>
    <cellStyle name="Sub totals 3 5 37" xfId="4144" xr:uid="{00000000-0005-0000-0000-0000136E0000}"/>
    <cellStyle name="Sub totals 3 5 37 2" xfId="30916" xr:uid="{00000000-0005-0000-0000-0000146E0000}"/>
    <cellStyle name="Sub totals 3 5 37 2 2" xfId="30917" xr:uid="{00000000-0005-0000-0000-0000156E0000}"/>
    <cellStyle name="Sub totals 3 5 37 2 3" xfId="30918" xr:uid="{00000000-0005-0000-0000-0000166E0000}"/>
    <cellStyle name="Sub totals 3 5 37 2 4" xfId="30919" xr:uid="{00000000-0005-0000-0000-0000176E0000}"/>
    <cellStyle name="Sub totals 3 5 37 3" xfId="30920" xr:uid="{00000000-0005-0000-0000-0000186E0000}"/>
    <cellStyle name="Sub totals 3 5 37 4" xfId="30921" xr:uid="{00000000-0005-0000-0000-0000196E0000}"/>
    <cellStyle name="Sub totals 3 5 38" xfId="4145" xr:uid="{00000000-0005-0000-0000-00001A6E0000}"/>
    <cellStyle name="Sub totals 3 5 38 2" xfId="30922" xr:uid="{00000000-0005-0000-0000-00001B6E0000}"/>
    <cellStyle name="Sub totals 3 5 38 2 2" xfId="30923" xr:uid="{00000000-0005-0000-0000-00001C6E0000}"/>
    <cellStyle name="Sub totals 3 5 38 2 3" xfId="30924" xr:uid="{00000000-0005-0000-0000-00001D6E0000}"/>
    <cellStyle name="Sub totals 3 5 38 2 4" xfId="30925" xr:uid="{00000000-0005-0000-0000-00001E6E0000}"/>
    <cellStyle name="Sub totals 3 5 38 3" xfId="30926" xr:uid="{00000000-0005-0000-0000-00001F6E0000}"/>
    <cellStyle name="Sub totals 3 5 38 4" xfId="30927" xr:uid="{00000000-0005-0000-0000-0000206E0000}"/>
    <cellStyle name="Sub totals 3 5 39" xfId="4146" xr:uid="{00000000-0005-0000-0000-0000216E0000}"/>
    <cellStyle name="Sub totals 3 5 39 2" xfId="30928" xr:uid="{00000000-0005-0000-0000-0000226E0000}"/>
    <cellStyle name="Sub totals 3 5 39 2 2" xfId="30929" xr:uid="{00000000-0005-0000-0000-0000236E0000}"/>
    <cellStyle name="Sub totals 3 5 39 2 3" xfId="30930" xr:uid="{00000000-0005-0000-0000-0000246E0000}"/>
    <cellStyle name="Sub totals 3 5 39 2 4" xfId="30931" xr:uid="{00000000-0005-0000-0000-0000256E0000}"/>
    <cellStyle name="Sub totals 3 5 39 3" xfId="30932" xr:uid="{00000000-0005-0000-0000-0000266E0000}"/>
    <cellStyle name="Sub totals 3 5 39 4" xfId="30933" xr:uid="{00000000-0005-0000-0000-0000276E0000}"/>
    <cellStyle name="Sub totals 3 5 4" xfId="4147" xr:uid="{00000000-0005-0000-0000-0000286E0000}"/>
    <cellStyle name="Sub totals 3 5 4 2" xfId="30934" xr:uid="{00000000-0005-0000-0000-0000296E0000}"/>
    <cellStyle name="Sub totals 3 5 4 2 2" xfId="30935" xr:uid="{00000000-0005-0000-0000-00002A6E0000}"/>
    <cellStyle name="Sub totals 3 5 4 2 3" xfId="30936" xr:uid="{00000000-0005-0000-0000-00002B6E0000}"/>
    <cellStyle name="Sub totals 3 5 4 2 4" xfId="30937" xr:uid="{00000000-0005-0000-0000-00002C6E0000}"/>
    <cellStyle name="Sub totals 3 5 4 3" xfId="30938" xr:uid="{00000000-0005-0000-0000-00002D6E0000}"/>
    <cellStyle name="Sub totals 3 5 4 4" xfId="30939" xr:uid="{00000000-0005-0000-0000-00002E6E0000}"/>
    <cellStyle name="Sub totals 3 5 40" xfId="4148" xr:uid="{00000000-0005-0000-0000-00002F6E0000}"/>
    <cellStyle name="Sub totals 3 5 40 2" xfId="30940" xr:uid="{00000000-0005-0000-0000-0000306E0000}"/>
    <cellStyle name="Sub totals 3 5 40 2 2" xfId="30941" xr:uid="{00000000-0005-0000-0000-0000316E0000}"/>
    <cellStyle name="Sub totals 3 5 40 2 3" xfId="30942" xr:uid="{00000000-0005-0000-0000-0000326E0000}"/>
    <cellStyle name="Sub totals 3 5 40 2 4" xfId="30943" xr:uid="{00000000-0005-0000-0000-0000336E0000}"/>
    <cellStyle name="Sub totals 3 5 40 3" xfId="30944" xr:uid="{00000000-0005-0000-0000-0000346E0000}"/>
    <cellStyle name="Sub totals 3 5 40 4" xfId="30945" xr:uid="{00000000-0005-0000-0000-0000356E0000}"/>
    <cellStyle name="Sub totals 3 5 41" xfId="4149" xr:uid="{00000000-0005-0000-0000-0000366E0000}"/>
    <cellStyle name="Sub totals 3 5 41 2" xfId="30946" xr:uid="{00000000-0005-0000-0000-0000376E0000}"/>
    <cellStyle name="Sub totals 3 5 41 2 2" xfId="30947" xr:uid="{00000000-0005-0000-0000-0000386E0000}"/>
    <cellStyle name="Sub totals 3 5 41 2 3" xfId="30948" xr:uid="{00000000-0005-0000-0000-0000396E0000}"/>
    <cellStyle name="Sub totals 3 5 41 2 4" xfId="30949" xr:uid="{00000000-0005-0000-0000-00003A6E0000}"/>
    <cellStyle name="Sub totals 3 5 41 3" xfId="30950" xr:uid="{00000000-0005-0000-0000-00003B6E0000}"/>
    <cellStyle name="Sub totals 3 5 41 4" xfId="30951" xr:uid="{00000000-0005-0000-0000-00003C6E0000}"/>
    <cellStyle name="Sub totals 3 5 42" xfId="4150" xr:uid="{00000000-0005-0000-0000-00003D6E0000}"/>
    <cellStyle name="Sub totals 3 5 42 2" xfId="30952" xr:uid="{00000000-0005-0000-0000-00003E6E0000}"/>
    <cellStyle name="Sub totals 3 5 42 2 2" xfId="30953" xr:uid="{00000000-0005-0000-0000-00003F6E0000}"/>
    <cellStyle name="Sub totals 3 5 42 2 3" xfId="30954" xr:uid="{00000000-0005-0000-0000-0000406E0000}"/>
    <cellStyle name="Sub totals 3 5 42 2 4" xfId="30955" xr:uid="{00000000-0005-0000-0000-0000416E0000}"/>
    <cellStyle name="Sub totals 3 5 42 3" xfId="30956" xr:uid="{00000000-0005-0000-0000-0000426E0000}"/>
    <cellStyle name="Sub totals 3 5 42 4" xfId="30957" xr:uid="{00000000-0005-0000-0000-0000436E0000}"/>
    <cellStyle name="Sub totals 3 5 43" xfId="4151" xr:uid="{00000000-0005-0000-0000-0000446E0000}"/>
    <cellStyle name="Sub totals 3 5 43 2" xfId="30958" xr:uid="{00000000-0005-0000-0000-0000456E0000}"/>
    <cellStyle name="Sub totals 3 5 43 2 2" xfId="30959" xr:uid="{00000000-0005-0000-0000-0000466E0000}"/>
    <cellStyle name="Sub totals 3 5 43 2 3" xfId="30960" xr:uid="{00000000-0005-0000-0000-0000476E0000}"/>
    <cellStyle name="Sub totals 3 5 43 2 4" xfId="30961" xr:uid="{00000000-0005-0000-0000-0000486E0000}"/>
    <cellStyle name="Sub totals 3 5 43 3" xfId="30962" xr:uid="{00000000-0005-0000-0000-0000496E0000}"/>
    <cellStyle name="Sub totals 3 5 43 4" xfId="30963" xr:uid="{00000000-0005-0000-0000-00004A6E0000}"/>
    <cellStyle name="Sub totals 3 5 44" xfId="4152" xr:uid="{00000000-0005-0000-0000-00004B6E0000}"/>
    <cellStyle name="Sub totals 3 5 44 2" xfId="30964" xr:uid="{00000000-0005-0000-0000-00004C6E0000}"/>
    <cellStyle name="Sub totals 3 5 44 2 2" xfId="30965" xr:uid="{00000000-0005-0000-0000-00004D6E0000}"/>
    <cellStyle name="Sub totals 3 5 44 2 3" xfId="30966" xr:uid="{00000000-0005-0000-0000-00004E6E0000}"/>
    <cellStyle name="Sub totals 3 5 44 2 4" xfId="30967" xr:uid="{00000000-0005-0000-0000-00004F6E0000}"/>
    <cellStyle name="Sub totals 3 5 44 3" xfId="30968" xr:uid="{00000000-0005-0000-0000-0000506E0000}"/>
    <cellStyle name="Sub totals 3 5 44 4" xfId="30969" xr:uid="{00000000-0005-0000-0000-0000516E0000}"/>
    <cellStyle name="Sub totals 3 5 45" xfId="30970" xr:uid="{00000000-0005-0000-0000-0000526E0000}"/>
    <cellStyle name="Sub totals 3 5 45 2" xfId="30971" xr:uid="{00000000-0005-0000-0000-0000536E0000}"/>
    <cellStyle name="Sub totals 3 5 45 3" xfId="30972" xr:uid="{00000000-0005-0000-0000-0000546E0000}"/>
    <cellStyle name="Sub totals 3 5 45 4" xfId="30973" xr:uid="{00000000-0005-0000-0000-0000556E0000}"/>
    <cellStyle name="Sub totals 3 5 46" xfId="30974" xr:uid="{00000000-0005-0000-0000-0000566E0000}"/>
    <cellStyle name="Sub totals 3 5 46 2" xfId="30975" xr:uid="{00000000-0005-0000-0000-0000576E0000}"/>
    <cellStyle name="Sub totals 3 5 46 3" xfId="30976" xr:uid="{00000000-0005-0000-0000-0000586E0000}"/>
    <cellStyle name="Sub totals 3 5 46 4" xfId="30977" xr:uid="{00000000-0005-0000-0000-0000596E0000}"/>
    <cellStyle name="Sub totals 3 5 47" xfId="30978" xr:uid="{00000000-0005-0000-0000-00005A6E0000}"/>
    <cellStyle name="Sub totals 3 5 5" xfId="4153" xr:uid="{00000000-0005-0000-0000-00005B6E0000}"/>
    <cellStyle name="Sub totals 3 5 5 2" xfId="30979" xr:uid="{00000000-0005-0000-0000-00005C6E0000}"/>
    <cellStyle name="Sub totals 3 5 5 2 2" xfId="30980" xr:uid="{00000000-0005-0000-0000-00005D6E0000}"/>
    <cellStyle name="Sub totals 3 5 5 2 3" xfId="30981" xr:uid="{00000000-0005-0000-0000-00005E6E0000}"/>
    <cellStyle name="Sub totals 3 5 5 2 4" xfId="30982" xr:uid="{00000000-0005-0000-0000-00005F6E0000}"/>
    <cellStyle name="Sub totals 3 5 5 3" xfId="30983" xr:uid="{00000000-0005-0000-0000-0000606E0000}"/>
    <cellStyle name="Sub totals 3 5 5 4" xfId="30984" xr:uid="{00000000-0005-0000-0000-0000616E0000}"/>
    <cellStyle name="Sub totals 3 5 6" xfId="4154" xr:uid="{00000000-0005-0000-0000-0000626E0000}"/>
    <cellStyle name="Sub totals 3 5 6 2" xfId="30985" xr:uid="{00000000-0005-0000-0000-0000636E0000}"/>
    <cellStyle name="Sub totals 3 5 6 2 2" xfId="30986" xr:uid="{00000000-0005-0000-0000-0000646E0000}"/>
    <cellStyle name="Sub totals 3 5 6 2 3" xfId="30987" xr:uid="{00000000-0005-0000-0000-0000656E0000}"/>
    <cellStyle name="Sub totals 3 5 6 2 4" xfId="30988" xr:uid="{00000000-0005-0000-0000-0000666E0000}"/>
    <cellStyle name="Sub totals 3 5 6 3" xfId="30989" xr:uid="{00000000-0005-0000-0000-0000676E0000}"/>
    <cellStyle name="Sub totals 3 5 6 4" xfId="30990" xr:uid="{00000000-0005-0000-0000-0000686E0000}"/>
    <cellStyle name="Sub totals 3 5 7" xfId="4155" xr:uid="{00000000-0005-0000-0000-0000696E0000}"/>
    <cellStyle name="Sub totals 3 5 7 2" xfId="30991" xr:uid="{00000000-0005-0000-0000-00006A6E0000}"/>
    <cellStyle name="Sub totals 3 5 7 2 2" xfId="30992" xr:uid="{00000000-0005-0000-0000-00006B6E0000}"/>
    <cellStyle name="Sub totals 3 5 7 2 3" xfId="30993" xr:uid="{00000000-0005-0000-0000-00006C6E0000}"/>
    <cellStyle name="Sub totals 3 5 7 2 4" xfId="30994" xr:uid="{00000000-0005-0000-0000-00006D6E0000}"/>
    <cellStyle name="Sub totals 3 5 7 3" xfId="30995" xr:uid="{00000000-0005-0000-0000-00006E6E0000}"/>
    <cellStyle name="Sub totals 3 5 7 4" xfId="30996" xr:uid="{00000000-0005-0000-0000-00006F6E0000}"/>
    <cellStyle name="Sub totals 3 5 8" xfId="4156" xr:uid="{00000000-0005-0000-0000-0000706E0000}"/>
    <cellStyle name="Sub totals 3 5 8 2" xfId="30997" xr:uid="{00000000-0005-0000-0000-0000716E0000}"/>
    <cellStyle name="Sub totals 3 5 8 2 2" xfId="30998" xr:uid="{00000000-0005-0000-0000-0000726E0000}"/>
    <cellStyle name="Sub totals 3 5 8 2 3" xfId="30999" xr:uid="{00000000-0005-0000-0000-0000736E0000}"/>
    <cellStyle name="Sub totals 3 5 8 2 4" xfId="31000" xr:uid="{00000000-0005-0000-0000-0000746E0000}"/>
    <cellStyle name="Sub totals 3 5 8 3" xfId="31001" xr:uid="{00000000-0005-0000-0000-0000756E0000}"/>
    <cellStyle name="Sub totals 3 5 8 4" xfId="31002" xr:uid="{00000000-0005-0000-0000-0000766E0000}"/>
    <cellStyle name="Sub totals 3 5 9" xfId="4157" xr:uid="{00000000-0005-0000-0000-0000776E0000}"/>
    <cellStyle name="Sub totals 3 5 9 2" xfId="31003" xr:uid="{00000000-0005-0000-0000-0000786E0000}"/>
    <cellStyle name="Sub totals 3 5 9 2 2" xfId="31004" xr:uid="{00000000-0005-0000-0000-0000796E0000}"/>
    <cellStyle name="Sub totals 3 5 9 2 3" xfId="31005" xr:uid="{00000000-0005-0000-0000-00007A6E0000}"/>
    <cellStyle name="Sub totals 3 5 9 2 4" xfId="31006" xr:uid="{00000000-0005-0000-0000-00007B6E0000}"/>
    <cellStyle name="Sub totals 3 5 9 3" xfId="31007" xr:uid="{00000000-0005-0000-0000-00007C6E0000}"/>
    <cellStyle name="Sub totals 3 5 9 4" xfId="31008" xr:uid="{00000000-0005-0000-0000-00007D6E0000}"/>
    <cellStyle name="Sub totals 3 6" xfId="4158" xr:uid="{00000000-0005-0000-0000-00007E6E0000}"/>
    <cellStyle name="Sub totals 3 6 2" xfId="31009" xr:uid="{00000000-0005-0000-0000-00007F6E0000}"/>
    <cellStyle name="Sub totals 3 6 2 2" xfId="31010" xr:uid="{00000000-0005-0000-0000-0000806E0000}"/>
    <cellStyle name="Sub totals 3 6 2 3" xfId="31011" xr:uid="{00000000-0005-0000-0000-0000816E0000}"/>
    <cellStyle name="Sub totals 3 6 2 4" xfId="31012" xr:uid="{00000000-0005-0000-0000-0000826E0000}"/>
    <cellStyle name="Sub totals 3 6 3" xfId="31013" xr:uid="{00000000-0005-0000-0000-0000836E0000}"/>
    <cellStyle name="Sub totals 3 6 4" xfId="31014" xr:uid="{00000000-0005-0000-0000-0000846E0000}"/>
    <cellStyle name="Sub totals 3 7" xfId="4159" xr:uid="{00000000-0005-0000-0000-0000856E0000}"/>
    <cellStyle name="Sub totals 3 7 2" xfId="31015" xr:uid="{00000000-0005-0000-0000-0000866E0000}"/>
    <cellStyle name="Sub totals 3 7 2 2" xfId="31016" xr:uid="{00000000-0005-0000-0000-0000876E0000}"/>
    <cellStyle name="Sub totals 3 7 2 3" xfId="31017" xr:uid="{00000000-0005-0000-0000-0000886E0000}"/>
    <cellStyle name="Sub totals 3 7 2 4" xfId="31018" xr:uid="{00000000-0005-0000-0000-0000896E0000}"/>
    <cellStyle name="Sub totals 3 7 3" xfId="31019" xr:uid="{00000000-0005-0000-0000-00008A6E0000}"/>
    <cellStyle name="Sub totals 3 7 4" xfId="31020" xr:uid="{00000000-0005-0000-0000-00008B6E0000}"/>
    <cellStyle name="Sub totals 3 8" xfId="4160" xr:uid="{00000000-0005-0000-0000-00008C6E0000}"/>
    <cellStyle name="Sub totals 3 8 2" xfId="31021" xr:uid="{00000000-0005-0000-0000-00008D6E0000}"/>
    <cellStyle name="Sub totals 3 8 2 2" xfId="31022" xr:uid="{00000000-0005-0000-0000-00008E6E0000}"/>
    <cellStyle name="Sub totals 3 8 2 3" xfId="31023" xr:uid="{00000000-0005-0000-0000-00008F6E0000}"/>
    <cellStyle name="Sub totals 3 8 2 4" xfId="31024" xr:uid="{00000000-0005-0000-0000-0000906E0000}"/>
    <cellStyle name="Sub totals 3 8 3" xfId="31025" xr:uid="{00000000-0005-0000-0000-0000916E0000}"/>
    <cellStyle name="Sub totals 3 8 4" xfId="31026" xr:uid="{00000000-0005-0000-0000-0000926E0000}"/>
    <cellStyle name="Sub totals 3 9" xfId="4161" xr:uid="{00000000-0005-0000-0000-0000936E0000}"/>
    <cellStyle name="Sub totals 3 9 2" xfId="31027" xr:uid="{00000000-0005-0000-0000-0000946E0000}"/>
    <cellStyle name="Sub totals 3 9 2 2" xfId="31028" xr:uid="{00000000-0005-0000-0000-0000956E0000}"/>
    <cellStyle name="Sub totals 3 9 2 3" xfId="31029" xr:uid="{00000000-0005-0000-0000-0000966E0000}"/>
    <cellStyle name="Sub totals 3 9 2 4" xfId="31030" xr:uid="{00000000-0005-0000-0000-0000976E0000}"/>
    <cellStyle name="Sub totals 3 9 3" xfId="31031" xr:uid="{00000000-0005-0000-0000-0000986E0000}"/>
    <cellStyle name="Sub totals 3 9 4" xfId="31032" xr:uid="{00000000-0005-0000-0000-0000996E0000}"/>
    <cellStyle name="Sub totals 4" xfId="4162" xr:uid="{00000000-0005-0000-0000-00009A6E0000}"/>
    <cellStyle name="Sub totals 4 10" xfId="4163" xr:uid="{00000000-0005-0000-0000-00009B6E0000}"/>
    <cellStyle name="Sub totals 4 10 2" xfId="31033" xr:uid="{00000000-0005-0000-0000-00009C6E0000}"/>
    <cellStyle name="Sub totals 4 10 2 2" xfId="31034" xr:uid="{00000000-0005-0000-0000-00009D6E0000}"/>
    <cellStyle name="Sub totals 4 10 2 3" xfId="31035" xr:uid="{00000000-0005-0000-0000-00009E6E0000}"/>
    <cellStyle name="Sub totals 4 10 2 4" xfId="31036" xr:uid="{00000000-0005-0000-0000-00009F6E0000}"/>
    <cellStyle name="Sub totals 4 10 3" xfId="31037" xr:uid="{00000000-0005-0000-0000-0000A06E0000}"/>
    <cellStyle name="Sub totals 4 10 4" xfId="31038" xr:uid="{00000000-0005-0000-0000-0000A16E0000}"/>
    <cellStyle name="Sub totals 4 11" xfId="4164" xr:uid="{00000000-0005-0000-0000-0000A26E0000}"/>
    <cellStyle name="Sub totals 4 11 2" xfId="31039" xr:uid="{00000000-0005-0000-0000-0000A36E0000}"/>
    <cellStyle name="Sub totals 4 11 2 2" xfId="31040" xr:uid="{00000000-0005-0000-0000-0000A46E0000}"/>
    <cellStyle name="Sub totals 4 11 2 3" xfId="31041" xr:uid="{00000000-0005-0000-0000-0000A56E0000}"/>
    <cellStyle name="Sub totals 4 11 2 4" xfId="31042" xr:uid="{00000000-0005-0000-0000-0000A66E0000}"/>
    <cellStyle name="Sub totals 4 11 3" xfId="31043" xr:uid="{00000000-0005-0000-0000-0000A76E0000}"/>
    <cellStyle name="Sub totals 4 11 4" xfId="31044" xr:uid="{00000000-0005-0000-0000-0000A86E0000}"/>
    <cellStyle name="Sub totals 4 12" xfId="4165" xr:uid="{00000000-0005-0000-0000-0000A96E0000}"/>
    <cellStyle name="Sub totals 4 12 2" xfId="31045" xr:uid="{00000000-0005-0000-0000-0000AA6E0000}"/>
    <cellStyle name="Sub totals 4 12 2 2" xfId="31046" xr:uid="{00000000-0005-0000-0000-0000AB6E0000}"/>
    <cellStyle name="Sub totals 4 12 2 3" xfId="31047" xr:uid="{00000000-0005-0000-0000-0000AC6E0000}"/>
    <cellStyle name="Sub totals 4 12 2 4" xfId="31048" xr:uid="{00000000-0005-0000-0000-0000AD6E0000}"/>
    <cellStyle name="Sub totals 4 12 3" xfId="31049" xr:uid="{00000000-0005-0000-0000-0000AE6E0000}"/>
    <cellStyle name="Sub totals 4 12 4" xfId="31050" xr:uid="{00000000-0005-0000-0000-0000AF6E0000}"/>
    <cellStyle name="Sub totals 4 13" xfId="4166" xr:uid="{00000000-0005-0000-0000-0000B06E0000}"/>
    <cellStyle name="Sub totals 4 13 2" xfId="31051" xr:uid="{00000000-0005-0000-0000-0000B16E0000}"/>
    <cellStyle name="Sub totals 4 13 2 2" xfId="31052" xr:uid="{00000000-0005-0000-0000-0000B26E0000}"/>
    <cellStyle name="Sub totals 4 13 2 3" xfId="31053" xr:uid="{00000000-0005-0000-0000-0000B36E0000}"/>
    <cellStyle name="Sub totals 4 13 2 4" xfId="31054" xr:uid="{00000000-0005-0000-0000-0000B46E0000}"/>
    <cellStyle name="Sub totals 4 13 3" xfId="31055" xr:uid="{00000000-0005-0000-0000-0000B56E0000}"/>
    <cellStyle name="Sub totals 4 13 4" xfId="31056" xr:uid="{00000000-0005-0000-0000-0000B66E0000}"/>
    <cellStyle name="Sub totals 4 14" xfId="4167" xr:uid="{00000000-0005-0000-0000-0000B76E0000}"/>
    <cellStyle name="Sub totals 4 14 2" xfId="31057" xr:uid="{00000000-0005-0000-0000-0000B86E0000}"/>
    <cellStyle name="Sub totals 4 14 2 2" xfId="31058" xr:uid="{00000000-0005-0000-0000-0000B96E0000}"/>
    <cellStyle name="Sub totals 4 14 2 3" xfId="31059" xr:uid="{00000000-0005-0000-0000-0000BA6E0000}"/>
    <cellStyle name="Sub totals 4 14 2 4" xfId="31060" xr:uid="{00000000-0005-0000-0000-0000BB6E0000}"/>
    <cellStyle name="Sub totals 4 14 3" xfId="31061" xr:uid="{00000000-0005-0000-0000-0000BC6E0000}"/>
    <cellStyle name="Sub totals 4 14 4" xfId="31062" xr:uid="{00000000-0005-0000-0000-0000BD6E0000}"/>
    <cellStyle name="Sub totals 4 15" xfId="4168" xr:uid="{00000000-0005-0000-0000-0000BE6E0000}"/>
    <cellStyle name="Sub totals 4 15 2" xfId="31063" xr:uid="{00000000-0005-0000-0000-0000BF6E0000}"/>
    <cellStyle name="Sub totals 4 15 2 2" xfId="31064" xr:uid="{00000000-0005-0000-0000-0000C06E0000}"/>
    <cellStyle name="Sub totals 4 15 2 3" xfId="31065" xr:uid="{00000000-0005-0000-0000-0000C16E0000}"/>
    <cellStyle name="Sub totals 4 15 2 4" xfId="31066" xr:uid="{00000000-0005-0000-0000-0000C26E0000}"/>
    <cellStyle name="Sub totals 4 15 3" xfId="31067" xr:uid="{00000000-0005-0000-0000-0000C36E0000}"/>
    <cellStyle name="Sub totals 4 15 4" xfId="31068" xr:uid="{00000000-0005-0000-0000-0000C46E0000}"/>
    <cellStyle name="Sub totals 4 16" xfId="4169" xr:uid="{00000000-0005-0000-0000-0000C56E0000}"/>
    <cellStyle name="Sub totals 4 16 2" xfId="31069" xr:uid="{00000000-0005-0000-0000-0000C66E0000}"/>
    <cellStyle name="Sub totals 4 16 2 2" xfId="31070" xr:uid="{00000000-0005-0000-0000-0000C76E0000}"/>
    <cellStyle name="Sub totals 4 16 2 3" xfId="31071" xr:uid="{00000000-0005-0000-0000-0000C86E0000}"/>
    <cellStyle name="Sub totals 4 16 2 4" xfId="31072" xr:uid="{00000000-0005-0000-0000-0000C96E0000}"/>
    <cellStyle name="Sub totals 4 16 3" xfId="31073" xr:uid="{00000000-0005-0000-0000-0000CA6E0000}"/>
    <cellStyle name="Sub totals 4 16 4" xfId="31074" xr:uid="{00000000-0005-0000-0000-0000CB6E0000}"/>
    <cellStyle name="Sub totals 4 17" xfId="4170" xr:uid="{00000000-0005-0000-0000-0000CC6E0000}"/>
    <cellStyle name="Sub totals 4 17 2" xfId="31075" xr:uid="{00000000-0005-0000-0000-0000CD6E0000}"/>
    <cellStyle name="Sub totals 4 17 2 2" xfId="31076" xr:uid="{00000000-0005-0000-0000-0000CE6E0000}"/>
    <cellStyle name="Sub totals 4 17 2 3" xfId="31077" xr:uid="{00000000-0005-0000-0000-0000CF6E0000}"/>
    <cellStyle name="Sub totals 4 17 2 4" xfId="31078" xr:uid="{00000000-0005-0000-0000-0000D06E0000}"/>
    <cellStyle name="Sub totals 4 17 3" xfId="31079" xr:uid="{00000000-0005-0000-0000-0000D16E0000}"/>
    <cellStyle name="Sub totals 4 17 4" xfId="31080" xr:uid="{00000000-0005-0000-0000-0000D26E0000}"/>
    <cellStyle name="Sub totals 4 18" xfId="4171" xr:uid="{00000000-0005-0000-0000-0000D36E0000}"/>
    <cellStyle name="Sub totals 4 18 2" xfId="31081" xr:uid="{00000000-0005-0000-0000-0000D46E0000}"/>
    <cellStyle name="Sub totals 4 18 2 2" xfId="31082" xr:uid="{00000000-0005-0000-0000-0000D56E0000}"/>
    <cellStyle name="Sub totals 4 18 2 3" xfId="31083" xr:uid="{00000000-0005-0000-0000-0000D66E0000}"/>
    <cellStyle name="Sub totals 4 18 2 4" xfId="31084" xr:uid="{00000000-0005-0000-0000-0000D76E0000}"/>
    <cellStyle name="Sub totals 4 18 3" xfId="31085" xr:uid="{00000000-0005-0000-0000-0000D86E0000}"/>
    <cellStyle name="Sub totals 4 18 4" xfId="31086" xr:uid="{00000000-0005-0000-0000-0000D96E0000}"/>
    <cellStyle name="Sub totals 4 19" xfId="4172" xr:uid="{00000000-0005-0000-0000-0000DA6E0000}"/>
    <cellStyle name="Sub totals 4 19 2" xfId="31087" xr:uid="{00000000-0005-0000-0000-0000DB6E0000}"/>
    <cellStyle name="Sub totals 4 19 2 2" xfId="31088" xr:uid="{00000000-0005-0000-0000-0000DC6E0000}"/>
    <cellStyle name="Sub totals 4 19 2 3" xfId="31089" xr:uid="{00000000-0005-0000-0000-0000DD6E0000}"/>
    <cellStyle name="Sub totals 4 19 2 4" xfId="31090" xr:uid="{00000000-0005-0000-0000-0000DE6E0000}"/>
    <cellStyle name="Sub totals 4 19 3" xfId="31091" xr:uid="{00000000-0005-0000-0000-0000DF6E0000}"/>
    <cellStyle name="Sub totals 4 19 4" xfId="31092" xr:uid="{00000000-0005-0000-0000-0000E06E0000}"/>
    <cellStyle name="Sub totals 4 2" xfId="4173" xr:uid="{00000000-0005-0000-0000-0000E16E0000}"/>
    <cellStyle name="Sub totals 4 2 10" xfId="4174" xr:uid="{00000000-0005-0000-0000-0000E26E0000}"/>
    <cellStyle name="Sub totals 4 2 10 2" xfId="31093" xr:uid="{00000000-0005-0000-0000-0000E36E0000}"/>
    <cellStyle name="Sub totals 4 2 10 2 2" xfId="31094" xr:uid="{00000000-0005-0000-0000-0000E46E0000}"/>
    <cellStyle name="Sub totals 4 2 10 2 3" xfId="31095" xr:uid="{00000000-0005-0000-0000-0000E56E0000}"/>
    <cellStyle name="Sub totals 4 2 10 2 4" xfId="31096" xr:uid="{00000000-0005-0000-0000-0000E66E0000}"/>
    <cellStyle name="Sub totals 4 2 10 3" xfId="31097" xr:uid="{00000000-0005-0000-0000-0000E76E0000}"/>
    <cellStyle name="Sub totals 4 2 10 4" xfId="31098" xr:uid="{00000000-0005-0000-0000-0000E86E0000}"/>
    <cellStyle name="Sub totals 4 2 11" xfId="4175" xr:uid="{00000000-0005-0000-0000-0000E96E0000}"/>
    <cellStyle name="Sub totals 4 2 11 2" xfId="31099" xr:uid="{00000000-0005-0000-0000-0000EA6E0000}"/>
    <cellStyle name="Sub totals 4 2 11 2 2" xfId="31100" xr:uid="{00000000-0005-0000-0000-0000EB6E0000}"/>
    <cellStyle name="Sub totals 4 2 11 2 3" xfId="31101" xr:uid="{00000000-0005-0000-0000-0000EC6E0000}"/>
    <cellStyle name="Sub totals 4 2 11 2 4" xfId="31102" xr:uid="{00000000-0005-0000-0000-0000ED6E0000}"/>
    <cellStyle name="Sub totals 4 2 11 3" xfId="31103" xr:uid="{00000000-0005-0000-0000-0000EE6E0000}"/>
    <cellStyle name="Sub totals 4 2 11 4" xfId="31104" xr:uid="{00000000-0005-0000-0000-0000EF6E0000}"/>
    <cellStyle name="Sub totals 4 2 12" xfId="4176" xr:uid="{00000000-0005-0000-0000-0000F06E0000}"/>
    <cellStyle name="Sub totals 4 2 12 2" xfId="31105" xr:uid="{00000000-0005-0000-0000-0000F16E0000}"/>
    <cellStyle name="Sub totals 4 2 12 2 2" xfId="31106" xr:uid="{00000000-0005-0000-0000-0000F26E0000}"/>
    <cellStyle name="Sub totals 4 2 12 2 3" xfId="31107" xr:uid="{00000000-0005-0000-0000-0000F36E0000}"/>
    <cellStyle name="Sub totals 4 2 12 2 4" xfId="31108" xr:uid="{00000000-0005-0000-0000-0000F46E0000}"/>
    <cellStyle name="Sub totals 4 2 12 3" xfId="31109" xr:uid="{00000000-0005-0000-0000-0000F56E0000}"/>
    <cellStyle name="Sub totals 4 2 12 4" xfId="31110" xr:uid="{00000000-0005-0000-0000-0000F66E0000}"/>
    <cellStyle name="Sub totals 4 2 13" xfId="4177" xr:uid="{00000000-0005-0000-0000-0000F76E0000}"/>
    <cellStyle name="Sub totals 4 2 13 2" xfId="31111" xr:uid="{00000000-0005-0000-0000-0000F86E0000}"/>
    <cellStyle name="Sub totals 4 2 13 2 2" xfId="31112" xr:uid="{00000000-0005-0000-0000-0000F96E0000}"/>
    <cellStyle name="Sub totals 4 2 13 2 3" xfId="31113" xr:uid="{00000000-0005-0000-0000-0000FA6E0000}"/>
    <cellStyle name="Sub totals 4 2 13 2 4" xfId="31114" xr:uid="{00000000-0005-0000-0000-0000FB6E0000}"/>
    <cellStyle name="Sub totals 4 2 13 3" xfId="31115" xr:uid="{00000000-0005-0000-0000-0000FC6E0000}"/>
    <cellStyle name="Sub totals 4 2 13 4" xfId="31116" xr:uid="{00000000-0005-0000-0000-0000FD6E0000}"/>
    <cellStyle name="Sub totals 4 2 14" xfId="4178" xr:uid="{00000000-0005-0000-0000-0000FE6E0000}"/>
    <cellStyle name="Sub totals 4 2 14 2" xfId="31117" xr:uid="{00000000-0005-0000-0000-0000FF6E0000}"/>
    <cellStyle name="Sub totals 4 2 14 2 2" xfId="31118" xr:uid="{00000000-0005-0000-0000-0000006F0000}"/>
    <cellStyle name="Sub totals 4 2 14 2 3" xfId="31119" xr:uid="{00000000-0005-0000-0000-0000016F0000}"/>
    <cellStyle name="Sub totals 4 2 14 2 4" xfId="31120" xr:uid="{00000000-0005-0000-0000-0000026F0000}"/>
    <cellStyle name="Sub totals 4 2 14 3" xfId="31121" xr:uid="{00000000-0005-0000-0000-0000036F0000}"/>
    <cellStyle name="Sub totals 4 2 14 4" xfId="31122" xr:uid="{00000000-0005-0000-0000-0000046F0000}"/>
    <cellStyle name="Sub totals 4 2 15" xfId="4179" xr:uid="{00000000-0005-0000-0000-0000056F0000}"/>
    <cellStyle name="Sub totals 4 2 15 2" xfId="31123" xr:uid="{00000000-0005-0000-0000-0000066F0000}"/>
    <cellStyle name="Sub totals 4 2 15 2 2" xfId="31124" xr:uid="{00000000-0005-0000-0000-0000076F0000}"/>
    <cellStyle name="Sub totals 4 2 15 2 3" xfId="31125" xr:uid="{00000000-0005-0000-0000-0000086F0000}"/>
    <cellStyle name="Sub totals 4 2 15 2 4" xfId="31126" xr:uid="{00000000-0005-0000-0000-0000096F0000}"/>
    <cellStyle name="Sub totals 4 2 15 3" xfId="31127" xr:uid="{00000000-0005-0000-0000-00000A6F0000}"/>
    <cellStyle name="Sub totals 4 2 15 4" xfId="31128" xr:uid="{00000000-0005-0000-0000-00000B6F0000}"/>
    <cellStyle name="Sub totals 4 2 16" xfId="4180" xr:uid="{00000000-0005-0000-0000-00000C6F0000}"/>
    <cellStyle name="Sub totals 4 2 16 2" xfId="31129" xr:uid="{00000000-0005-0000-0000-00000D6F0000}"/>
    <cellStyle name="Sub totals 4 2 16 2 2" xfId="31130" xr:uid="{00000000-0005-0000-0000-00000E6F0000}"/>
    <cellStyle name="Sub totals 4 2 16 2 3" xfId="31131" xr:uid="{00000000-0005-0000-0000-00000F6F0000}"/>
    <cellStyle name="Sub totals 4 2 16 2 4" xfId="31132" xr:uid="{00000000-0005-0000-0000-0000106F0000}"/>
    <cellStyle name="Sub totals 4 2 16 3" xfId="31133" xr:uid="{00000000-0005-0000-0000-0000116F0000}"/>
    <cellStyle name="Sub totals 4 2 16 4" xfId="31134" xr:uid="{00000000-0005-0000-0000-0000126F0000}"/>
    <cellStyle name="Sub totals 4 2 17" xfId="4181" xr:uid="{00000000-0005-0000-0000-0000136F0000}"/>
    <cellStyle name="Sub totals 4 2 17 2" xfId="31135" xr:uid="{00000000-0005-0000-0000-0000146F0000}"/>
    <cellStyle name="Sub totals 4 2 17 2 2" xfId="31136" xr:uid="{00000000-0005-0000-0000-0000156F0000}"/>
    <cellStyle name="Sub totals 4 2 17 2 3" xfId="31137" xr:uid="{00000000-0005-0000-0000-0000166F0000}"/>
    <cellStyle name="Sub totals 4 2 17 2 4" xfId="31138" xr:uid="{00000000-0005-0000-0000-0000176F0000}"/>
    <cellStyle name="Sub totals 4 2 17 3" xfId="31139" xr:uid="{00000000-0005-0000-0000-0000186F0000}"/>
    <cellStyle name="Sub totals 4 2 17 4" xfId="31140" xr:uid="{00000000-0005-0000-0000-0000196F0000}"/>
    <cellStyle name="Sub totals 4 2 18" xfId="4182" xr:uid="{00000000-0005-0000-0000-00001A6F0000}"/>
    <cellStyle name="Sub totals 4 2 18 2" xfId="31141" xr:uid="{00000000-0005-0000-0000-00001B6F0000}"/>
    <cellStyle name="Sub totals 4 2 18 2 2" xfId="31142" xr:uid="{00000000-0005-0000-0000-00001C6F0000}"/>
    <cellStyle name="Sub totals 4 2 18 2 3" xfId="31143" xr:uid="{00000000-0005-0000-0000-00001D6F0000}"/>
    <cellStyle name="Sub totals 4 2 18 2 4" xfId="31144" xr:uid="{00000000-0005-0000-0000-00001E6F0000}"/>
    <cellStyle name="Sub totals 4 2 18 3" xfId="31145" xr:uid="{00000000-0005-0000-0000-00001F6F0000}"/>
    <cellStyle name="Sub totals 4 2 18 4" xfId="31146" xr:uid="{00000000-0005-0000-0000-0000206F0000}"/>
    <cellStyle name="Sub totals 4 2 19" xfId="4183" xr:uid="{00000000-0005-0000-0000-0000216F0000}"/>
    <cellStyle name="Sub totals 4 2 19 2" xfId="31147" xr:uid="{00000000-0005-0000-0000-0000226F0000}"/>
    <cellStyle name="Sub totals 4 2 19 2 2" xfId="31148" xr:uid="{00000000-0005-0000-0000-0000236F0000}"/>
    <cellStyle name="Sub totals 4 2 19 2 3" xfId="31149" xr:uid="{00000000-0005-0000-0000-0000246F0000}"/>
    <cellStyle name="Sub totals 4 2 19 2 4" xfId="31150" xr:uid="{00000000-0005-0000-0000-0000256F0000}"/>
    <cellStyle name="Sub totals 4 2 19 3" xfId="31151" xr:uid="{00000000-0005-0000-0000-0000266F0000}"/>
    <cellStyle name="Sub totals 4 2 19 4" xfId="31152" xr:uid="{00000000-0005-0000-0000-0000276F0000}"/>
    <cellStyle name="Sub totals 4 2 2" xfId="4184" xr:uid="{00000000-0005-0000-0000-0000286F0000}"/>
    <cellStyle name="Sub totals 4 2 2 10" xfId="4185" xr:uid="{00000000-0005-0000-0000-0000296F0000}"/>
    <cellStyle name="Sub totals 4 2 2 10 2" xfId="31153" xr:uid="{00000000-0005-0000-0000-00002A6F0000}"/>
    <cellStyle name="Sub totals 4 2 2 10 2 2" xfId="31154" xr:uid="{00000000-0005-0000-0000-00002B6F0000}"/>
    <cellStyle name="Sub totals 4 2 2 10 2 3" xfId="31155" xr:uid="{00000000-0005-0000-0000-00002C6F0000}"/>
    <cellStyle name="Sub totals 4 2 2 10 2 4" xfId="31156" xr:uid="{00000000-0005-0000-0000-00002D6F0000}"/>
    <cellStyle name="Sub totals 4 2 2 10 3" xfId="31157" xr:uid="{00000000-0005-0000-0000-00002E6F0000}"/>
    <cellStyle name="Sub totals 4 2 2 10 4" xfId="31158" xr:uid="{00000000-0005-0000-0000-00002F6F0000}"/>
    <cellStyle name="Sub totals 4 2 2 11" xfId="4186" xr:uid="{00000000-0005-0000-0000-0000306F0000}"/>
    <cellStyle name="Sub totals 4 2 2 11 2" xfId="31159" xr:uid="{00000000-0005-0000-0000-0000316F0000}"/>
    <cellStyle name="Sub totals 4 2 2 11 2 2" xfId="31160" xr:uid="{00000000-0005-0000-0000-0000326F0000}"/>
    <cellStyle name="Sub totals 4 2 2 11 2 3" xfId="31161" xr:uid="{00000000-0005-0000-0000-0000336F0000}"/>
    <cellStyle name="Sub totals 4 2 2 11 2 4" xfId="31162" xr:uid="{00000000-0005-0000-0000-0000346F0000}"/>
    <cellStyle name="Sub totals 4 2 2 11 3" xfId="31163" xr:uid="{00000000-0005-0000-0000-0000356F0000}"/>
    <cellStyle name="Sub totals 4 2 2 11 4" xfId="31164" xr:uid="{00000000-0005-0000-0000-0000366F0000}"/>
    <cellStyle name="Sub totals 4 2 2 12" xfId="4187" xr:uid="{00000000-0005-0000-0000-0000376F0000}"/>
    <cellStyle name="Sub totals 4 2 2 12 2" xfId="31165" xr:uid="{00000000-0005-0000-0000-0000386F0000}"/>
    <cellStyle name="Sub totals 4 2 2 12 2 2" xfId="31166" xr:uid="{00000000-0005-0000-0000-0000396F0000}"/>
    <cellStyle name="Sub totals 4 2 2 12 2 3" xfId="31167" xr:uid="{00000000-0005-0000-0000-00003A6F0000}"/>
    <cellStyle name="Sub totals 4 2 2 12 2 4" xfId="31168" xr:uid="{00000000-0005-0000-0000-00003B6F0000}"/>
    <cellStyle name="Sub totals 4 2 2 12 3" xfId="31169" xr:uid="{00000000-0005-0000-0000-00003C6F0000}"/>
    <cellStyle name="Sub totals 4 2 2 12 4" xfId="31170" xr:uid="{00000000-0005-0000-0000-00003D6F0000}"/>
    <cellStyle name="Sub totals 4 2 2 13" xfId="4188" xr:uid="{00000000-0005-0000-0000-00003E6F0000}"/>
    <cellStyle name="Sub totals 4 2 2 13 2" xfId="31171" xr:uid="{00000000-0005-0000-0000-00003F6F0000}"/>
    <cellStyle name="Sub totals 4 2 2 13 2 2" xfId="31172" xr:uid="{00000000-0005-0000-0000-0000406F0000}"/>
    <cellStyle name="Sub totals 4 2 2 13 2 3" xfId="31173" xr:uid="{00000000-0005-0000-0000-0000416F0000}"/>
    <cellStyle name="Sub totals 4 2 2 13 2 4" xfId="31174" xr:uid="{00000000-0005-0000-0000-0000426F0000}"/>
    <cellStyle name="Sub totals 4 2 2 13 3" xfId="31175" xr:uid="{00000000-0005-0000-0000-0000436F0000}"/>
    <cellStyle name="Sub totals 4 2 2 13 4" xfId="31176" xr:uid="{00000000-0005-0000-0000-0000446F0000}"/>
    <cellStyle name="Sub totals 4 2 2 14" xfId="4189" xr:uid="{00000000-0005-0000-0000-0000456F0000}"/>
    <cellStyle name="Sub totals 4 2 2 14 2" xfId="31177" xr:uid="{00000000-0005-0000-0000-0000466F0000}"/>
    <cellStyle name="Sub totals 4 2 2 14 2 2" xfId="31178" xr:uid="{00000000-0005-0000-0000-0000476F0000}"/>
    <cellStyle name="Sub totals 4 2 2 14 2 3" xfId="31179" xr:uid="{00000000-0005-0000-0000-0000486F0000}"/>
    <cellStyle name="Sub totals 4 2 2 14 2 4" xfId="31180" xr:uid="{00000000-0005-0000-0000-0000496F0000}"/>
    <cellStyle name="Sub totals 4 2 2 14 3" xfId="31181" xr:uid="{00000000-0005-0000-0000-00004A6F0000}"/>
    <cellStyle name="Sub totals 4 2 2 14 4" xfId="31182" xr:uid="{00000000-0005-0000-0000-00004B6F0000}"/>
    <cellStyle name="Sub totals 4 2 2 15" xfId="4190" xr:uid="{00000000-0005-0000-0000-00004C6F0000}"/>
    <cellStyle name="Sub totals 4 2 2 15 2" xfId="31183" xr:uid="{00000000-0005-0000-0000-00004D6F0000}"/>
    <cellStyle name="Sub totals 4 2 2 15 2 2" xfId="31184" xr:uid="{00000000-0005-0000-0000-00004E6F0000}"/>
    <cellStyle name="Sub totals 4 2 2 15 2 3" xfId="31185" xr:uid="{00000000-0005-0000-0000-00004F6F0000}"/>
    <cellStyle name="Sub totals 4 2 2 15 2 4" xfId="31186" xr:uid="{00000000-0005-0000-0000-0000506F0000}"/>
    <cellStyle name="Sub totals 4 2 2 15 3" xfId="31187" xr:uid="{00000000-0005-0000-0000-0000516F0000}"/>
    <cellStyle name="Sub totals 4 2 2 15 4" xfId="31188" xr:uid="{00000000-0005-0000-0000-0000526F0000}"/>
    <cellStyle name="Sub totals 4 2 2 16" xfId="4191" xr:uid="{00000000-0005-0000-0000-0000536F0000}"/>
    <cellStyle name="Sub totals 4 2 2 16 2" xfId="31189" xr:uid="{00000000-0005-0000-0000-0000546F0000}"/>
    <cellStyle name="Sub totals 4 2 2 16 2 2" xfId="31190" xr:uid="{00000000-0005-0000-0000-0000556F0000}"/>
    <cellStyle name="Sub totals 4 2 2 16 2 3" xfId="31191" xr:uid="{00000000-0005-0000-0000-0000566F0000}"/>
    <cellStyle name="Sub totals 4 2 2 16 2 4" xfId="31192" xr:uid="{00000000-0005-0000-0000-0000576F0000}"/>
    <cellStyle name="Sub totals 4 2 2 16 3" xfId="31193" xr:uid="{00000000-0005-0000-0000-0000586F0000}"/>
    <cellStyle name="Sub totals 4 2 2 16 4" xfId="31194" xr:uid="{00000000-0005-0000-0000-0000596F0000}"/>
    <cellStyle name="Sub totals 4 2 2 17" xfId="4192" xr:uid="{00000000-0005-0000-0000-00005A6F0000}"/>
    <cellStyle name="Sub totals 4 2 2 17 2" xfId="31195" xr:uid="{00000000-0005-0000-0000-00005B6F0000}"/>
    <cellStyle name="Sub totals 4 2 2 17 2 2" xfId="31196" xr:uid="{00000000-0005-0000-0000-00005C6F0000}"/>
    <cellStyle name="Sub totals 4 2 2 17 2 3" xfId="31197" xr:uid="{00000000-0005-0000-0000-00005D6F0000}"/>
    <cellStyle name="Sub totals 4 2 2 17 2 4" xfId="31198" xr:uid="{00000000-0005-0000-0000-00005E6F0000}"/>
    <cellStyle name="Sub totals 4 2 2 17 3" xfId="31199" xr:uid="{00000000-0005-0000-0000-00005F6F0000}"/>
    <cellStyle name="Sub totals 4 2 2 17 4" xfId="31200" xr:uid="{00000000-0005-0000-0000-0000606F0000}"/>
    <cellStyle name="Sub totals 4 2 2 18" xfId="4193" xr:uid="{00000000-0005-0000-0000-0000616F0000}"/>
    <cellStyle name="Sub totals 4 2 2 18 2" xfId="31201" xr:uid="{00000000-0005-0000-0000-0000626F0000}"/>
    <cellStyle name="Sub totals 4 2 2 18 2 2" xfId="31202" xr:uid="{00000000-0005-0000-0000-0000636F0000}"/>
    <cellStyle name="Sub totals 4 2 2 18 2 3" xfId="31203" xr:uid="{00000000-0005-0000-0000-0000646F0000}"/>
    <cellStyle name="Sub totals 4 2 2 18 2 4" xfId="31204" xr:uid="{00000000-0005-0000-0000-0000656F0000}"/>
    <cellStyle name="Sub totals 4 2 2 18 3" xfId="31205" xr:uid="{00000000-0005-0000-0000-0000666F0000}"/>
    <cellStyle name="Sub totals 4 2 2 18 4" xfId="31206" xr:uid="{00000000-0005-0000-0000-0000676F0000}"/>
    <cellStyle name="Sub totals 4 2 2 19" xfId="4194" xr:uid="{00000000-0005-0000-0000-0000686F0000}"/>
    <cellStyle name="Sub totals 4 2 2 19 2" xfId="31207" xr:uid="{00000000-0005-0000-0000-0000696F0000}"/>
    <cellStyle name="Sub totals 4 2 2 19 2 2" xfId="31208" xr:uid="{00000000-0005-0000-0000-00006A6F0000}"/>
    <cellStyle name="Sub totals 4 2 2 19 2 3" xfId="31209" xr:uid="{00000000-0005-0000-0000-00006B6F0000}"/>
    <cellStyle name="Sub totals 4 2 2 19 2 4" xfId="31210" xr:uid="{00000000-0005-0000-0000-00006C6F0000}"/>
    <cellStyle name="Sub totals 4 2 2 19 3" xfId="31211" xr:uid="{00000000-0005-0000-0000-00006D6F0000}"/>
    <cellStyle name="Sub totals 4 2 2 19 4" xfId="31212" xr:uid="{00000000-0005-0000-0000-00006E6F0000}"/>
    <cellStyle name="Sub totals 4 2 2 2" xfId="4195" xr:uid="{00000000-0005-0000-0000-00006F6F0000}"/>
    <cellStyle name="Sub totals 4 2 2 2 2" xfId="31213" xr:uid="{00000000-0005-0000-0000-0000706F0000}"/>
    <cellStyle name="Sub totals 4 2 2 2 2 2" xfId="31214" xr:uid="{00000000-0005-0000-0000-0000716F0000}"/>
    <cellStyle name="Sub totals 4 2 2 2 2 3" xfId="31215" xr:uid="{00000000-0005-0000-0000-0000726F0000}"/>
    <cellStyle name="Sub totals 4 2 2 2 2 4" xfId="31216" xr:uid="{00000000-0005-0000-0000-0000736F0000}"/>
    <cellStyle name="Sub totals 4 2 2 2 3" xfId="31217" xr:uid="{00000000-0005-0000-0000-0000746F0000}"/>
    <cellStyle name="Sub totals 4 2 2 2 4" xfId="31218" xr:uid="{00000000-0005-0000-0000-0000756F0000}"/>
    <cellStyle name="Sub totals 4 2 2 20" xfId="4196" xr:uid="{00000000-0005-0000-0000-0000766F0000}"/>
    <cellStyle name="Sub totals 4 2 2 20 2" xfId="31219" xr:uid="{00000000-0005-0000-0000-0000776F0000}"/>
    <cellStyle name="Sub totals 4 2 2 20 2 2" xfId="31220" xr:uid="{00000000-0005-0000-0000-0000786F0000}"/>
    <cellStyle name="Sub totals 4 2 2 20 2 3" xfId="31221" xr:uid="{00000000-0005-0000-0000-0000796F0000}"/>
    <cellStyle name="Sub totals 4 2 2 20 2 4" xfId="31222" xr:uid="{00000000-0005-0000-0000-00007A6F0000}"/>
    <cellStyle name="Sub totals 4 2 2 20 3" xfId="31223" xr:uid="{00000000-0005-0000-0000-00007B6F0000}"/>
    <cellStyle name="Sub totals 4 2 2 20 4" xfId="31224" xr:uid="{00000000-0005-0000-0000-00007C6F0000}"/>
    <cellStyle name="Sub totals 4 2 2 21" xfId="4197" xr:uid="{00000000-0005-0000-0000-00007D6F0000}"/>
    <cellStyle name="Sub totals 4 2 2 21 2" xfId="31225" xr:uid="{00000000-0005-0000-0000-00007E6F0000}"/>
    <cellStyle name="Sub totals 4 2 2 21 2 2" xfId="31226" xr:uid="{00000000-0005-0000-0000-00007F6F0000}"/>
    <cellStyle name="Sub totals 4 2 2 21 2 3" xfId="31227" xr:uid="{00000000-0005-0000-0000-0000806F0000}"/>
    <cellStyle name="Sub totals 4 2 2 21 2 4" xfId="31228" xr:uid="{00000000-0005-0000-0000-0000816F0000}"/>
    <cellStyle name="Sub totals 4 2 2 21 3" xfId="31229" xr:uid="{00000000-0005-0000-0000-0000826F0000}"/>
    <cellStyle name="Sub totals 4 2 2 21 4" xfId="31230" xr:uid="{00000000-0005-0000-0000-0000836F0000}"/>
    <cellStyle name="Sub totals 4 2 2 22" xfId="4198" xr:uid="{00000000-0005-0000-0000-0000846F0000}"/>
    <cellStyle name="Sub totals 4 2 2 22 2" xfId="31231" xr:uid="{00000000-0005-0000-0000-0000856F0000}"/>
    <cellStyle name="Sub totals 4 2 2 22 2 2" xfId="31232" xr:uid="{00000000-0005-0000-0000-0000866F0000}"/>
    <cellStyle name="Sub totals 4 2 2 22 2 3" xfId="31233" xr:uid="{00000000-0005-0000-0000-0000876F0000}"/>
    <cellStyle name="Sub totals 4 2 2 22 2 4" xfId="31234" xr:uid="{00000000-0005-0000-0000-0000886F0000}"/>
    <cellStyle name="Sub totals 4 2 2 22 3" xfId="31235" xr:uid="{00000000-0005-0000-0000-0000896F0000}"/>
    <cellStyle name="Sub totals 4 2 2 22 4" xfId="31236" xr:uid="{00000000-0005-0000-0000-00008A6F0000}"/>
    <cellStyle name="Sub totals 4 2 2 23" xfId="4199" xr:uid="{00000000-0005-0000-0000-00008B6F0000}"/>
    <cellStyle name="Sub totals 4 2 2 23 2" xfId="31237" xr:uid="{00000000-0005-0000-0000-00008C6F0000}"/>
    <cellStyle name="Sub totals 4 2 2 23 2 2" xfId="31238" xr:uid="{00000000-0005-0000-0000-00008D6F0000}"/>
    <cellStyle name="Sub totals 4 2 2 23 2 3" xfId="31239" xr:uid="{00000000-0005-0000-0000-00008E6F0000}"/>
    <cellStyle name="Sub totals 4 2 2 23 2 4" xfId="31240" xr:uid="{00000000-0005-0000-0000-00008F6F0000}"/>
    <cellStyle name="Sub totals 4 2 2 23 3" xfId="31241" xr:uid="{00000000-0005-0000-0000-0000906F0000}"/>
    <cellStyle name="Sub totals 4 2 2 23 4" xfId="31242" xr:uid="{00000000-0005-0000-0000-0000916F0000}"/>
    <cellStyle name="Sub totals 4 2 2 24" xfId="4200" xr:uid="{00000000-0005-0000-0000-0000926F0000}"/>
    <cellStyle name="Sub totals 4 2 2 24 2" xfId="31243" xr:uid="{00000000-0005-0000-0000-0000936F0000}"/>
    <cellStyle name="Sub totals 4 2 2 24 2 2" xfId="31244" xr:uid="{00000000-0005-0000-0000-0000946F0000}"/>
    <cellStyle name="Sub totals 4 2 2 24 2 3" xfId="31245" xr:uid="{00000000-0005-0000-0000-0000956F0000}"/>
    <cellStyle name="Sub totals 4 2 2 24 2 4" xfId="31246" xr:uid="{00000000-0005-0000-0000-0000966F0000}"/>
    <cellStyle name="Sub totals 4 2 2 24 3" xfId="31247" xr:uid="{00000000-0005-0000-0000-0000976F0000}"/>
    <cellStyle name="Sub totals 4 2 2 24 4" xfId="31248" xr:uid="{00000000-0005-0000-0000-0000986F0000}"/>
    <cellStyle name="Sub totals 4 2 2 25" xfId="4201" xr:uid="{00000000-0005-0000-0000-0000996F0000}"/>
    <cellStyle name="Sub totals 4 2 2 25 2" xfId="31249" xr:uid="{00000000-0005-0000-0000-00009A6F0000}"/>
    <cellStyle name="Sub totals 4 2 2 25 2 2" xfId="31250" xr:uid="{00000000-0005-0000-0000-00009B6F0000}"/>
    <cellStyle name="Sub totals 4 2 2 25 2 3" xfId="31251" xr:uid="{00000000-0005-0000-0000-00009C6F0000}"/>
    <cellStyle name="Sub totals 4 2 2 25 2 4" xfId="31252" xr:uid="{00000000-0005-0000-0000-00009D6F0000}"/>
    <cellStyle name="Sub totals 4 2 2 25 3" xfId="31253" xr:uid="{00000000-0005-0000-0000-00009E6F0000}"/>
    <cellStyle name="Sub totals 4 2 2 25 4" xfId="31254" xr:uid="{00000000-0005-0000-0000-00009F6F0000}"/>
    <cellStyle name="Sub totals 4 2 2 26" xfId="4202" xr:uid="{00000000-0005-0000-0000-0000A06F0000}"/>
    <cellStyle name="Sub totals 4 2 2 26 2" xfId="31255" xr:uid="{00000000-0005-0000-0000-0000A16F0000}"/>
    <cellStyle name="Sub totals 4 2 2 26 2 2" xfId="31256" xr:uid="{00000000-0005-0000-0000-0000A26F0000}"/>
    <cellStyle name="Sub totals 4 2 2 26 2 3" xfId="31257" xr:uid="{00000000-0005-0000-0000-0000A36F0000}"/>
    <cellStyle name="Sub totals 4 2 2 26 2 4" xfId="31258" xr:uid="{00000000-0005-0000-0000-0000A46F0000}"/>
    <cellStyle name="Sub totals 4 2 2 26 3" xfId="31259" xr:uid="{00000000-0005-0000-0000-0000A56F0000}"/>
    <cellStyle name="Sub totals 4 2 2 26 4" xfId="31260" xr:uid="{00000000-0005-0000-0000-0000A66F0000}"/>
    <cellStyle name="Sub totals 4 2 2 27" xfId="4203" xr:uid="{00000000-0005-0000-0000-0000A76F0000}"/>
    <cellStyle name="Sub totals 4 2 2 27 2" xfId="31261" xr:uid="{00000000-0005-0000-0000-0000A86F0000}"/>
    <cellStyle name="Sub totals 4 2 2 27 2 2" xfId="31262" xr:uid="{00000000-0005-0000-0000-0000A96F0000}"/>
    <cellStyle name="Sub totals 4 2 2 27 2 3" xfId="31263" xr:uid="{00000000-0005-0000-0000-0000AA6F0000}"/>
    <cellStyle name="Sub totals 4 2 2 27 2 4" xfId="31264" xr:uid="{00000000-0005-0000-0000-0000AB6F0000}"/>
    <cellStyle name="Sub totals 4 2 2 27 3" xfId="31265" xr:uid="{00000000-0005-0000-0000-0000AC6F0000}"/>
    <cellStyle name="Sub totals 4 2 2 27 4" xfId="31266" xr:uid="{00000000-0005-0000-0000-0000AD6F0000}"/>
    <cellStyle name="Sub totals 4 2 2 28" xfId="4204" xr:uid="{00000000-0005-0000-0000-0000AE6F0000}"/>
    <cellStyle name="Sub totals 4 2 2 28 2" xfId="31267" xr:uid="{00000000-0005-0000-0000-0000AF6F0000}"/>
    <cellStyle name="Sub totals 4 2 2 28 2 2" xfId="31268" xr:uid="{00000000-0005-0000-0000-0000B06F0000}"/>
    <cellStyle name="Sub totals 4 2 2 28 2 3" xfId="31269" xr:uid="{00000000-0005-0000-0000-0000B16F0000}"/>
    <cellStyle name="Sub totals 4 2 2 28 2 4" xfId="31270" xr:uid="{00000000-0005-0000-0000-0000B26F0000}"/>
    <cellStyle name="Sub totals 4 2 2 28 3" xfId="31271" xr:uid="{00000000-0005-0000-0000-0000B36F0000}"/>
    <cellStyle name="Sub totals 4 2 2 28 4" xfId="31272" xr:uid="{00000000-0005-0000-0000-0000B46F0000}"/>
    <cellStyle name="Sub totals 4 2 2 29" xfId="4205" xr:uid="{00000000-0005-0000-0000-0000B56F0000}"/>
    <cellStyle name="Sub totals 4 2 2 29 2" xfId="31273" xr:uid="{00000000-0005-0000-0000-0000B66F0000}"/>
    <cellStyle name="Sub totals 4 2 2 29 2 2" xfId="31274" xr:uid="{00000000-0005-0000-0000-0000B76F0000}"/>
    <cellStyle name="Sub totals 4 2 2 29 2 3" xfId="31275" xr:uid="{00000000-0005-0000-0000-0000B86F0000}"/>
    <cellStyle name="Sub totals 4 2 2 29 2 4" xfId="31276" xr:uid="{00000000-0005-0000-0000-0000B96F0000}"/>
    <cellStyle name="Sub totals 4 2 2 29 3" xfId="31277" xr:uid="{00000000-0005-0000-0000-0000BA6F0000}"/>
    <cellStyle name="Sub totals 4 2 2 29 4" xfId="31278" xr:uid="{00000000-0005-0000-0000-0000BB6F0000}"/>
    <cellStyle name="Sub totals 4 2 2 3" xfId="4206" xr:uid="{00000000-0005-0000-0000-0000BC6F0000}"/>
    <cellStyle name="Sub totals 4 2 2 3 2" xfId="31279" xr:uid="{00000000-0005-0000-0000-0000BD6F0000}"/>
    <cellStyle name="Sub totals 4 2 2 3 2 2" xfId="31280" xr:uid="{00000000-0005-0000-0000-0000BE6F0000}"/>
    <cellStyle name="Sub totals 4 2 2 3 2 3" xfId="31281" xr:uid="{00000000-0005-0000-0000-0000BF6F0000}"/>
    <cellStyle name="Sub totals 4 2 2 3 2 4" xfId="31282" xr:uid="{00000000-0005-0000-0000-0000C06F0000}"/>
    <cellStyle name="Sub totals 4 2 2 3 3" xfId="31283" xr:uid="{00000000-0005-0000-0000-0000C16F0000}"/>
    <cellStyle name="Sub totals 4 2 2 3 4" xfId="31284" xr:uid="{00000000-0005-0000-0000-0000C26F0000}"/>
    <cellStyle name="Sub totals 4 2 2 30" xfId="4207" xr:uid="{00000000-0005-0000-0000-0000C36F0000}"/>
    <cellStyle name="Sub totals 4 2 2 30 2" xfId="31285" xr:uid="{00000000-0005-0000-0000-0000C46F0000}"/>
    <cellStyle name="Sub totals 4 2 2 30 2 2" xfId="31286" xr:uid="{00000000-0005-0000-0000-0000C56F0000}"/>
    <cellStyle name="Sub totals 4 2 2 30 2 3" xfId="31287" xr:uid="{00000000-0005-0000-0000-0000C66F0000}"/>
    <cellStyle name="Sub totals 4 2 2 30 2 4" xfId="31288" xr:uid="{00000000-0005-0000-0000-0000C76F0000}"/>
    <cellStyle name="Sub totals 4 2 2 30 3" xfId="31289" xr:uid="{00000000-0005-0000-0000-0000C86F0000}"/>
    <cellStyle name="Sub totals 4 2 2 30 4" xfId="31290" xr:uid="{00000000-0005-0000-0000-0000C96F0000}"/>
    <cellStyle name="Sub totals 4 2 2 31" xfId="4208" xr:uid="{00000000-0005-0000-0000-0000CA6F0000}"/>
    <cellStyle name="Sub totals 4 2 2 31 2" xfId="31291" xr:uid="{00000000-0005-0000-0000-0000CB6F0000}"/>
    <cellStyle name="Sub totals 4 2 2 31 2 2" xfId="31292" xr:uid="{00000000-0005-0000-0000-0000CC6F0000}"/>
    <cellStyle name="Sub totals 4 2 2 31 2 3" xfId="31293" xr:uid="{00000000-0005-0000-0000-0000CD6F0000}"/>
    <cellStyle name="Sub totals 4 2 2 31 2 4" xfId="31294" xr:uid="{00000000-0005-0000-0000-0000CE6F0000}"/>
    <cellStyle name="Sub totals 4 2 2 31 3" xfId="31295" xr:uid="{00000000-0005-0000-0000-0000CF6F0000}"/>
    <cellStyle name="Sub totals 4 2 2 31 4" xfId="31296" xr:uid="{00000000-0005-0000-0000-0000D06F0000}"/>
    <cellStyle name="Sub totals 4 2 2 32" xfId="4209" xr:uid="{00000000-0005-0000-0000-0000D16F0000}"/>
    <cellStyle name="Sub totals 4 2 2 32 2" xfId="31297" xr:uid="{00000000-0005-0000-0000-0000D26F0000}"/>
    <cellStyle name="Sub totals 4 2 2 32 2 2" xfId="31298" xr:uid="{00000000-0005-0000-0000-0000D36F0000}"/>
    <cellStyle name="Sub totals 4 2 2 32 2 3" xfId="31299" xr:uid="{00000000-0005-0000-0000-0000D46F0000}"/>
    <cellStyle name="Sub totals 4 2 2 32 2 4" xfId="31300" xr:uid="{00000000-0005-0000-0000-0000D56F0000}"/>
    <cellStyle name="Sub totals 4 2 2 32 3" xfId="31301" xr:uid="{00000000-0005-0000-0000-0000D66F0000}"/>
    <cellStyle name="Sub totals 4 2 2 32 4" xfId="31302" xr:uid="{00000000-0005-0000-0000-0000D76F0000}"/>
    <cellStyle name="Sub totals 4 2 2 33" xfId="4210" xr:uid="{00000000-0005-0000-0000-0000D86F0000}"/>
    <cellStyle name="Sub totals 4 2 2 33 2" xfId="31303" xr:uid="{00000000-0005-0000-0000-0000D96F0000}"/>
    <cellStyle name="Sub totals 4 2 2 33 2 2" xfId="31304" xr:uid="{00000000-0005-0000-0000-0000DA6F0000}"/>
    <cellStyle name="Sub totals 4 2 2 33 2 3" xfId="31305" xr:uid="{00000000-0005-0000-0000-0000DB6F0000}"/>
    <cellStyle name="Sub totals 4 2 2 33 2 4" xfId="31306" xr:uid="{00000000-0005-0000-0000-0000DC6F0000}"/>
    <cellStyle name="Sub totals 4 2 2 33 3" xfId="31307" xr:uid="{00000000-0005-0000-0000-0000DD6F0000}"/>
    <cellStyle name="Sub totals 4 2 2 33 4" xfId="31308" xr:uid="{00000000-0005-0000-0000-0000DE6F0000}"/>
    <cellStyle name="Sub totals 4 2 2 34" xfId="4211" xr:uid="{00000000-0005-0000-0000-0000DF6F0000}"/>
    <cellStyle name="Sub totals 4 2 2 34 2" xfId="31309" xr:uid="{00000000-0005-0000-0000-0000E06F0000}"/>
    <cellStyle name="Sub totals 4 2 2 34 2 2" xfId="31310" xr:uid="{00000000-0005-0000-0000-0000E16F0000}"/>
    <cellStyle name="Sub totals 4 2 2 34 2 3" xfId="31311" xr:uid="{00000000-0005-0000-0000-0000E26F0000}"/>
    <cellStyle name="Sub totals 4 2 2 34 2 4" xfId="31312" xr:uid="{00000000-0005-0000-0000-0000E36F0000}"/>
    <cellStyle name="Sub totals 4 2 2 34 3" xfId="31313" xr:uid="{00000000-0005-0000-0000-0000E46F0000}"/>
    <cellStyle name="Sub totals 4 2 2 34 4" xfId="31314" xr:uid="{00000000-0005-0000-0000-0000E56F0000}"/>
    <cellStyle name="Sub totals 4 2 2 35" xfId="4212" xr:uid="{00000000-0005-0000-0000-0000E66F0000}"/>
    <cellStyle name="Sub totals 4 2 2 35 2" xfId="31315" xr:uid="{00000000-0005-0000-0000-0000E76F0000}"/>
    <cellStyle name="Sub totals 4 2 2 35 2 2" xfId="31316" xr:uid="{00000000-0005-0000-0000-0000E86F0000}"/>
    <cellStyle name="Sub totals 4 2 2 35 2 3" xfId="31317" xr:uid="{00000000-0005-0000-0000-0000E96F0000}"/>
    <cellStyle name="Sub totals 4 2 2 35 2 4" xfId="31318" xr:uid="{00000000-0005-0000-0000-0000EA6F0000}"/>
    <cellStyle name="Sub totals 4 2 2 35 3" xfId="31319" xr:uid="{00000000-0005-0000-0000-0000EB6F0000}"/>
    <cellStyle name="Sub totals 4 2 2 35 4" xfId="31320" xr:uid="{00000000-0005-0000-0000-0000EC6F0000}"/>
    <cellStyle name="Sub totals 4 2 2 36" xfId="4213" xr:uid="{00000000-0005-0000-0000-0000ED6F0000}"/>
    <cellStyle name="Sub totals 4 2 2 36 2" xfId="31321" xr:uid="{00000000-0005-0000-0000-0000EE6F0000}"/>
    <cellStyle name="Sub totals 4 2 2 36 2 2" xfId="31322" xr:uid="{00000000-0005-0000-0000-0000EF6F0000}"/>
    <cellStyle name="Sub totals 4 2 2 36 2 3" xfId="31323" xr:uid="{00000000-0005-0000-0000-0000F06F0000}"/>
    <cellStyle name="Sub totals 4 2 2 36 2 4" xfId="31324" xr:uid="{00000000-0005-0000-0000-0000F16F0000}"/>
    <cellStyle name="Sub totals 4 2 2 36 3" xfId="31325" xr:uid="{00000000-0005-0000-0000-0000F26F0000}"/>
    <cellStyle name="Sub totals 4 2 2 36 4" xfId="31326" xr:uid="{00000000-0005-0000-0000-0000F36F0000}"/>
    <cellStyle name="Sub totals 4 2 2 37" xfId="4214" xr:uid="{00000000-0005-0000-0000-0000F46F0000}"/>
    <cellStyle name="Sub totals 4 2 2 37 2" xfId="31327" xr:uid="{00000000-0005-0000-0000-0000F56F0000}"/>
    <cellStyle name="Sub totals 4 2 2 37 2 2" xfId="31328" xr:uid="{00000000-0005-0000-0000-0000F66F0000}"/>
    <cellStyle name="Sub totals 4 2 2 37 2 3" xfId="31329" xr:uid="{00000000-0005-0000-0000-0000F76F0000}"/>
    <cellStyle name="Sub totals 4 2 2 37 2 4" xfId="31330" xr:uid="{00000000-0005-0000-0000-0000F86F0000}"/>
    <cellStyle name="Sub totals 4 2 2 37 3" xfId="31331" xr:uid="{00000000-0005-0000-0000-0000F96F0000}"/>
    <cellStyle name="Sub totals 4 2 2 37 4" xfId="31332" xr:uid="{00000000-0005-0000-0000-0000FA6F0000}"/>
    <cellStyle name="Sub totals 4 2 2 38" xfId="4215" xr:uid="{00000000-0005-0000-0000-0000FB6F0000}"/>
    <cellStyle name="Sub totals 4 2 2 38 2" xfId="31333" xr:uid="{00000000-0005-0000-0000-0000FC6F0000}"/>
    <cellStyle name="Sub totals 4 2 2 38 2 2" xfId="31334" xr:uid="{00000000-0005-0000-0000-0000FD6F0000}"/>
    <cellStyle name="Sub totals 4 2 2 38 2 3" xfId="31335" xr:uid="{00000000-0005-0000-0000-0000FE6F0000}"/>
    <cellStyle name="Sub totals 4 2 2 38 2 4" xfId="31336" xr:uid="{00000000-0005-0000-0000-0000FF6F0000}"/>
    <cellStyle name="Sub totals 4 2 2 38 3" xfId="31337" xr:uid="{00000000-0005-0000-0000-000000700000}"/>
    <cellStyle name="Sub totals 4 2 2 38 4" xfId="31338" xr:uid="{00000000-0005-0000-0000-000001700000}"/>
    <cellStyle name="Sub totals 4 2 2 39" xfId="4216" xr:uid="{00000000-0005-0000-0000-000002700000}"/>
    <cellStyle name="Sub totals 4 2 2 39 2" xfId="31339" xr:uid="{00000000-0005-0000-0000-000003700000}"/>
    <cellStyle name="Sub totals 4 2 2 39 2 2" xfId="31340" xr:uid="{00000000-0005-0000-0000-000004700000}"/>
    <cellStyle name="Sub totals 4 2 2 39 2 3" xfId="31341" xr:uid="{00000000-0005-0000-0000-000005700000}"/>
    <cellStyle name="Sub totals 4 2 2 39 2 4" xfId="31342" xr:uid="{00000000-0005-0000-0000-000006700000}"/>
    <cellStyle name="Sub totals 4 2 2 39 3" xfId="31343" xr:uid="{00000000-0005-0000-0000-000007700000}"/>
    <cellStyle name="Sub totals 4 2 2 39 4" xfId="31344" xr:uid="{00000000-0005-0000-0000-000008700000}"/>
    <cellStyle name="Sub totals 4 2 2 4" xfId="4217" xr:uid="{00000000-0005-0000-0000-000009700000}"/>
    <cellStyle name="Sub totals 4 2 2 4 2" xfId="31345" xr:uid="{00000000-0005-0000-0000-00000A700000}"/>
    <cellStyle name="Sub totals 4 2 2 4 2 2" xfId="31346" xr:uid="{00000000-0005-0000-0000-00000B700000}"/>
    <cellStyle name="Sub totals 4 2 2 4 2 3" xfId="31347" xr:uid="{00000000-0005-0000-0000-00000C700000}"/>
    <cellStyle name="Sub totals 4 2 2 4 2 4" xfId="31348" xr:uid="{00000000-0005-0000-0000-00000D700000}"/>
    <cellStyle name="Sub totals 4 2 2 4 3" xfId="31349" xr:uid="{00000000-0005-0000-0000-00000E700000}"/>
    <cellStyle name="Sub totals 4 2 2 4 4" xfId="31350" xr:uid="{00000000-0005-0000-0000-00000F700000}"/>
    <cellStyle name="Sub totals 4 2 2 40" xfId="4218" xr:uid="{00000000-0005-0000-0000-000010700000}"/>
    <cellStyle name="Sub totals 4 2 2 40 2" xfId="31351" xr:uid="{00000000-0005-0000-0000-000011700000}"/>
    <cellStyle name="Sub totals 4 2 2 40 2 2" xfId="31352" xr:uid="{00000000-0005-0000-0000-000012700000}"/>
    <cellStyle name="Sub totals 4 2 2 40 2 3" xfId="31353" xr:uid="{00000000-0005-0000-0000-000013700000}"/>
    <cellStyle name="Sub totals 4 2 2 40 2 4" xfId="31354" xr:uid="{00000000-0005-0000-0000-000014700000}"/>
    <cellStyle name="Sub totals 4 2 2 40 3" xfId="31355" xr:uid="{00000000-0005-0000-0000-000015700000}"/>
    <cellStyle name="Sub totals 4 2 2 40 4" xfId="31356" xr:uid="{00000000-0005-0000-0000-000016700000}"/>
    <cellStyle name="Sub totals 4 2 2 41" xfId="4219" xr:uid="{00000000-0005-0000-0000-000017700000}"/>
    <cellStyle name="Sub totals 4 2 2 41 2" xfId="31357" xr:uid="{00000000-0005-0000-0000-000018700000}"/>
    <cellStyle name="Sub totals 4 2 2 41 2 2" xfId="31358" xr:uid="{00000000-0005-0000-0000-000019700000}"/>
    <cellStyle name="Sub totals 4 2 2 41 2 3" xfId="31359" xr:uid="{00000000-0005-0000-0000-00001A700000}"/>
    <cellStyle name="Sub totals 4 2 2 41 2 4" xfId="31360" xr:uid="{00000000-0005-0000-0000-00001B700000}"/>
    <cellStyle name="Sub totals 4 2 2 41 3" xfId="31361" xr:uid="{00000000-0005-0000-0000-00001C700000}"/>
    <cellStyle name="Sub totals 4 2 2 41 4" xfId="31362" xr:uid="{00000000-0005-0000-0000-00001D700000}"/>
    <cellStyle name="Sub totals 4 2 2 42" xfId="4220" xr:uid="{00000000-0005-0000-0000-00001E700000}"/>
    <cellStyle name="Sub totals 4 2 2 42 2" xfId="31363" xr:uid="{00000000-0005-0000-0000-00001F700000}"/>
    <cellStyle name="Sub totals 4 2 2 42 2 2" xfId="31364" xr:uid="{00000000-0005-0000-0000-000020700000}"/>
    <cellStyle name="Sub totals 4 2 2 42 2 3" xfId="31365" xr:uid="{00000000-0005-0000-0000-000021700000}"/>
    <cellStyle name="Sub totals 4 2 2 42 2 4" xfId="31366" xr:uid="{00000000-0005-0000-0000-000022700000}"/>
    <cellStyle name="Sub totals 4 2 2 42 3" xfId="31367" xr:uid="{00000000-0005-0000-0000-000023700000}"/>
    <cellStyle name="Sub totals 4 2 2 42 4" xfId="31368" xr:uid="{00000000-0005-0000-0000-000024700000}"/>
    <cellStyle name="Sub totals 4 2 2 43" xfId="4221" xr:uid="{00000000-0005-0000-0000-000025700000}"/>
    <cellStyle name="Sub totals 4 2 2 43 2" xfId="31369" xr:uid="{00000000-0005-0000-0000-000026700000}"/>
    <cellStyle name="Sub totals 4 2 2 43 2 2" xfId="31370" xr:uid="{00000000-0005-0000-0000-000027700000}"/>
    <cellStyle name="Sub totals 4 2 2 43 2 3" xfId="31371" xr:uid="{00000000-0005-0000-0000-000028700000}"/>
    <cellStyle name="Sub totals 4 2 2 43 2 4" xfId="31372" xr:uid="{00000000-0005-0000-0000-000029700000}"/>
    <cellStyle name="Sub totals 4 2 2 43 3" xfId="31373" xr:uid="{00000000-0005-0000-0000-00002A700000}"/>
    <cellStyle name="Sub totals 4 2 2 43 4" xfId="31374" xr:uid="{00000000-0005-0000-0000-00002B700000}"/>
    <cellStyle name="Sub totals 4 2 2 44" xfId="4222" xr:uid="{00000000-0005-0000-0000-00002C700000}"/>
    <cellStyle name="Sub totals 4 2 2 44 2" xfId="31375" xr:uid="{00000000-0005-0000-0000-00002D700000}"/>
    <cellStyle name="Sub totals 4 2 2 44 2 2" xfId="31376" xr:uid="{00000000-0005-0000-0000-00002E700000}"/>
    <cellStyle name="Sub totals 4 2 2 44 2 3" xfId="31377" xr:uid="{00000000-0005-0000-0000-00002F700000}"/>
    <cellStyle name="Sub totals 4 2 2 44 2 4" xfId="31378" xr:uid="{00000000-0005-0000-0000-000030700000}"/>
    <cellStyle name="Sub totals 4 2 2 44 3" xfId="31379" xr:uid="{00000000-0005-0000-0000-000031700000}"/>
    <cellStyle name="Sub totals 4 2 2 44 4" xfId="31380" xr:uid="{00000000-0005-0000-0000-000032700000}"/>
    <cellStyle name="Sub totals 4 2 2 45" xfId="31381" xr:uid="{00000000-0005-0000-0000-000033700000}"/>
    <cellStyle name="Sub totals 4 2 2 45 2" xfId="31382" xr:uid="{00000000-0005-0000-0000-000034700000}"/>
    <cellStyle name="Sub totals 4 2 2 45 3" xfId="31383" xr:uid="{00000000-0005-0000-0000-000035700000}"/>
    <cellStyle name="Sub totals 4 2 2 45 4" xfId="31384" xr:uid="{00000000-0005-0000-0000-000036700000}"/>
    <cellStyle name="Sub totals 4 2 2 46" xfId="31385" xr:uid="{00000000-0005-0000-0000-000037700000}"/>
    <cellStyle name="Sub totals 4 2 2 46 2" xfId="31386" xr:uid="{00000000-0005-0000-0000-000038700000}"/>
    <cellStyle name="Sub totals 4 2 2 46 3" xfId="31387" xr:uid="{00000000-0005-0000-0000-000039700000}"/>
    <cellStyle name="Sub totals 4 2 2 46 4" xfId="31388" xr:uid="{00000000-0005-0000-0000-00003A700000}"/>
    <cellStyle name="Sub totals 4 2 2 47" xfId="31389" xr:uid="{00000000-0005-0000-0000-00003B700000}"/>
    <cellStyle name="Sub totals 4 2 2 48" xfId="31390" xr:uid="{00000000-0005-0000-0000-00003C700000}"/>
    <cellStyle name="Sub totals 4 2 2 5" xfId="4223" xr:uid="{00000000-0005-0000-0000-00003D700000}"/>
    <cellStyle name="Sub totals 4 2 2 5 2" xfId="31391" xr:uid="{00000000-0005-0000-0000-00003E700000}"/>
    <cellStyle name="Sub totals 4 2 2 5 2 2" xfId="31392" xr:uid="{00000000-0005-0000-0000-00003F700000}"/>
    <cellStyle name="Sub totals 4 2 2 5 2 3" xfId="31393" xr:uid="{00000000-0005-0000-0000-000040700000}"/>
    <cellStyle name="Sub totals 4 2 2 5 2 4" xfId="31394" xr:uid="{00000000-0005-0000-0000-000041700000}"/>
    <cellStyle name="Sub totals 4 2 2 5 3" xfId="31395" xr:uid="{00000000-0005-0000-0000-000042700000}"/>
    <cellStyle name="Sub totals 4 2 2 5 4" xfId="31396" xr:uid="{00000000-0005-0000-0000-000043700000}"/>
    <cellStyle name="Sub totals 4 2 2 6" xfId="4224" xr:uid="{00000000-0005-0000-0000-000044700000}"/>
    <cellStyle name="Sub totals 4 2 2 6 2" xfId="31397" xr:uid="{00000000-0005-0000-0000-000045700000}"/>
    <cellStyle name="Sub totals 4 2 2 6 2 2" xfId="31398" xr:uid="{00000000-0005-0000-0000-000046700000}"/>
    <cellStyle name="Sub totals 4 2 2 6 2 3" xfId="31399" xr:uid="{00000000-0005-0000-0000-000047700000}"/>
    <cellStyle name="Sub totals 4 2 2 6 2 4" xfId="31400" xr:uid="{00000000-0005-0000-0000-000048700000}"/>
    <cellStyle name="Sub totals 4 2 2 6 3" xfId="31401" xr:uid="{00000000-0005-0000-0000-000049700000}"/>
    <cellStyle name="Sub totals 4 2 2 6 4" xfId="31402" xr:uid="{00000000-0005-0000-0000-00004A700000}"/>
    <cellStyle name="Sub totals 4 2 2 7" xfId="4225" xr:uid="{00000000-0005-0000-0000-00004B700000}"/>
    <cellStyle name="Sub totals 4 2 2 7 2" xfId="31403" xr:uid="{00000000-0005-0000-0000-00004C700000}"/>
    <cellStyle name="Sub totals 4 2 2 7 2 2" xfId="31404" xr:uid="{00000000-0005-0000-0000-00004D700000}"/>
    <cellStyle name="Sub totals 4 2 2 7 2 3" xfId="31405" xr:uid="{00000000-0005-0000-0000-00004E700000}"/>
    <cellStyle name="Sub totals 4 2 2 7 2 4" xfId="31406" xr:uid="{00000000-0005-0000-0000-00004F700000}"/>
    <cellStyle name="Sub totals 4 2 2 7 3" xfId="31407" xr:uid="{00000000-0005-0000-0000-000050700000}"/>
    <cellStyle name="Sub totals 4 2 2 7 4" xfId="31408" xr:uid="{00000000-0005-0000-0000-000051700000}"/>
    <cellStyle name="Sub totals 4 2 2 8" xfId="4226" xr:uid="{00000000-0005-0000-0000-000052700000}"/>
    <cellStyle name="Sub totals 4 2 2 8 2" xfId="31409" xr:uid="{00000000-0005-0000-0000-000053700000}"/>
    <cellStyle name="Sub totals 4 2 2 8 2 2" xfId="31410" xr:uid="{00000000-0005-0000-0000-000054700000}"/>
    <cellStyle name="Sub totals 4 2 2 8 2 3" xfId="31411" xr:uid="{00000000-0005-0000-0000-000055700000}"/>
    <cellStyle name="Sub totals 4 2 2 8 2 4" xfId="31412" xr:uid="{00000000-0005-0000-0000-000056700000}"/>
    <cellStyle name="Sub totals 4 2 2 8 3" xfId="31413" xr:uid="{00000000-0005-0000-0000-000057700000}"/>
    <cellStyle name="Sub totals 4 2 2 8 4" xfId="31414" xr:uid="{00000000-0005-0000-0000-000058700000}"/>
    <cellStyle name="Sub totals 4 2 2 9" xfId="4227" xr:uid="{00000000-0005-0000-0000-000059700000}"/>
    <cellStyle name="Sub totals 4 2 2 9 2" xfId="31415" xr:uid="{00000000-0005-0000-0000-00005A700000}"/>
    <cellStyle name="Sub totals 4 2 2 9 2 2" xfId="31416" xr:uid="{00000000-0005-0000-0000-00005B700000}"/>
    <cellStyle name="Sub totals 4 2 2 9 2 3" xfId="31417" xr:uid="{00000000-0005-0000-0000-00005C700000}"/>
    <cellStyle name="Sub totals 4 2 2 9 2 4" xfId="31418" xr:uid="{00000000-0005-0000-0000-00005D700000}"/>
    <cellStyle name="Sub totals 4 2 2 9 3" xfId="31419" xr:uid="{00000000-0005-0000-0000-00005E700000}"/>
    <cellStyle name="Sub totals 4 2 2 9 4" xfId="31420" xr:uid="{00000000-0005-0000-0000-00005F700000}"/>
    <cellStyle name="Sub totals 4 2 20" xfId="4228" xr:uid="{00000000-0005-0000-0000-000060700000}"/>
    <cellStyle name="Sub totals 4 2 20 2" xfId="31421" xr:uid="{00000000-0005-0000-0000-000061700000}"/>
    <cellStyle name="Sub totals 4 2 20 2 2" xfId="31422" xr:uid="{00000000-0005-0000-0000-000062700000}"/>
    <cellStyle name="Sub totals 4 2 20 2 3" xfId="31423" xr:uid="{00000000-0005-0000-0000-000063700000}"/>
    <cellStyle name="Sub totals 4 2 20 2 4" xfId="31424" xr:uid="{00000000-0005-0000-0000-000064700000}"/>
    <cellStyle name="Sub totals 4 2 20 3" xfId="31425" xr:uid="{00000000-0005-0000-0000-000065700000}"/>
    <cellStyle name="Sub totals 4 2 20 4" xfId="31426" xr:uid="{00000000-0005-0000-0000-000066700000}"/>
    <cellStyle name="Sub totals 4 2 21" xfId="4229" xr:uid="{00000000-0005-0000-0000-000067700000}"/>
    <cellStyle name="Sub totals 4 2 21 2" xfId="31427" xr:uid="{00000000-0005-0000-0000-000068700000}"/>
    <cellStyle name="Sub totals 4 2 21 2 2" xfId="31428" xr:uid="{00000000-0005-0000-0000-000069700000}"/>
    <cellStyle name="Sub totals 4 2 21 2 3" xfId="31429" xr:uid="{00000000-0005-0000-0000-00006A700000}"/>
    <cellStyle name="Sub totals 4 2 21 2 4" xfId="31430" xr:uid="{00000000-0005-0000-0000-00006B700000}"/>
    <cellStyle name="Sub totals 4 2 21 3" xfId="31431" xr:uid="{00000000-0005-0000-0000-00006C700000}"/>
    <cellStyle name="Sub totals 4 2 21 4" xfId="31432" xr:uid="{00000000-0005-0000-0000-00006D700000}"/>
    <cellStyle name="Sub totals 4 2 22" xfId="4230" xr:uid="{00000000-0005-0000-0000-00006E700000}"/>
    <cellStyle name="Sub totals 4 2 22 2" xfId="31433" xr:uid="{00000000-0005-0000-0000-00006F700000}"/>
    <cellStyle name="Sub totals 4 2 22 2 2" xfId="31434" xr:uid="{00000000-0005-0000-0000-000070700000}"/>
    <cellStyle name="Sub totals 4 2 22 2 3" xfId="31435" xr:uid="{00000000-0005-0000-0000-000071700000}"/>
    <cellStyle name="Sub totals 4 2 22 2 4" xfId="31436" xr:uid="{00000000-0005-0000-0000-000072700000}"/>
    <cellStyle name="Sub totals 4 2 22 3" xfId="31437" xr:uid="{00000000-0005-0000-0000-000073700000}"/>
    <cellStyle name="Sub totals 4 2 22 4" xfId="31438" xr:uid="{00000000-0005-0000-0000-000074700000}"/>
    <cellStyle name="Sub totals 4 2 23" xfId="4231" xr:uid="{00000000-0005-0000-0000-000075700000}"/>
    <cellStyle name="Sub totals 4 2 23 2" xfId="31439" xr:uid="{00000000-0005-0000-0000-000076700000}"/>
    <cellStyle name="Sub totals 4 2 23 2 2" xfId="31440" xr:uid="{00000000-0005-0000-0000-000077700000}"/>
    <cellStyle name="Sub totals 4 2 23 2 3" xfId="31441" xr:uid="{00000000-0005-0000-0000-000078700000}"/>
    <cellStyle name="Sub totals 4 2 23 2 4" xfId="31442" xr:uid="{00000000-0005-0000-0000-000079700000}"/>
    <cellStyle name="Sub totals 4 2 23 3" xfId="31443" xr:uid="{00000000-0005-0000-0000-00007A700000}"/>
    <cellStyle name="Sub totals 4 2 23 4" xfId="31444" xr:uid="{00000000-0005-0000-0000-00007B700000}"/>
    <cellStyle name="Sub totals 4 2 24" xfId="4232" xr:uid="{00000000-0005-0000-0000-00007C700000}"/>
    <cellStyle name="Sub totals 4 2 24 2" xfId="31445" xr:uid="{00000000-0005-0000-0000-00007D700000}"/>
    <cellStyle name="Sub totals 4 2 24 2 2" xfId="31446" xr:uid="{00000000-0005-0000-0000-00007E700000}"/>
    <cellStyle name="Sub totals 4 2 24 2 3" xfId="31447" xr:uid="{00000000-0005-0000-0000-00007F700000}"/>
    <cellStyle name="Sub totals 4 2 24 2 4" xfId="31448" xr:uid="{00000000-0005-0000-0000-000080700000}"/>
    <cellStyle name="Sub totals 4 2 24 3" xfId="31449" xr:uid="{00000000-0005-0000-0000-000081700000}"/>
    <cellStyle name="Sub totals 4 2 24 4" xfId="31450" xr:uid="{00000000-0005-0000-0000-000082700000}"/>
    <cellStyle name="Sub totals 4 2 25" xfId="4233" xr:uid="{00000000-0005-0000-0000-000083700000}"/>
    <cellStyle name="Sub totals 4 2 25 2" xfId="31451" xr:uid="{00000000-0005-0000-0000-000084700000}"/>
    <cellStyle name="Sub totals 4 2 25 2 2" xfId="31452" xr:uid="{00000000-0005-0000-0000-000085700000}"/>
    <cellStyle name="Sub totals 4 2 25 2 3" xfId="31453" xr:uid="{00000000-0005-0000-0000-000086700000}"/>
    <cellStyle name="Sub totals 4 2 25 2 4" xfId="31454" xr:uid="{00000000-0005-0000-0000-000087700000}"/>
    <cellStyle name="Sub totals 4 2 25 3" xfId="31455" xr:uid="{00000000-0005-0000-0000-000088700000}"/>
    <cellStyle name="Sub totals 4 2 25 4" xfId="31456" xr:uid="{00000000-0005-0000-0000-000089700000}"/>
    <cellStyle name="Sub totals 4 2 26" xfId="4234" xr:uid="{00000000-0005-0000-0000-00008A700000}"/>
    <cellStyle name="Sub totals 4 2 26 2" xfId="31457" xr:uid="{00000000-0005-0000-0000-00008B700000}"/>
    <cellStyle name="Sub totals 4 2 26 2 2" xfId="31458" xr:uid="{00000000-0005-0000-0000-00008C700000}"/>
    <cellStyle name="Sub totals 4 2 26 2 3" xfId="31459" xr:uid="{00000000-0005-0000-0000-00008D700000}"/>
    <cellStyle name="Sub totals 4 2 26 2 4" xfId="31460" xr:uid="{00000000-0005-0000-0000-00008E700000}"/>
    <cellStyle name="Sub totals 4 2 26 3" xfId="31461" xr:uid="{00000000-0005-0000-0000-00008F700000}"/>
    <cellStyle name="Sub totals 4 2 26 4" xfId="31462" xr:uid="{00000000-0005-0000-0000-000090700000}"/>
    <cellStyle name="Sub totals 4 2 27" xfId="4235" xr:uid="{00000000-0005-0000-0000-000091700000}"/>
    <cellStyle name="Sub totals 4 2 27 2" xfId="31463" xr:uid="{00000000-0005-0000-0000-000092700000}"/>
    <cellStyle name="Sub totals 4 2 27 2 2" xfId="31464" xr:uid="{00000000-0005-0000-0000-000093700000}"/>
    <cellStyle name="Sub totals 4 2 27 2 3" xfId="31465" xr:uid="{00000000-0005-0000-0000-000094700000}"/>
    <cellStyle name="Sub totals 4 2 27 2 4" xfId="31466" xr:uid="{00000000-0005-0000-0000-000095700000}"/>
    <cellStyle name="Sub totals 4 2 27 3" xfId="31467" xr:uid="{00000000-0005-0000-0000-000096700000}"/>
    <cellStyle name="Sub totals 4 2 27 4" xfId="31468" xr:uid="{00000000-0005-0000-0000-000097700000}"/>
    <cellStyle name="Sub totals 4 2 28" xfId="4236" xr:uid="{00000000-0005-0000-0000-000098700000}"/>
    <cellStyle name="Sub totals 4 2 28 2" xfId="31469" xr:uid="{00000000-0005-0000-0000-000099700000}"/>
    <cellStyle name="Sub totals 4 2 28 2 2" xfId="31470" xr:uid="{00000000-0005-0000-0000-00009A700000}"/>
    <cellStyle name="Sub totals 4 2 28 2 3" xfId="31471" xr:uid="{00000000-0005-0000-0000-00009B700000}"/>
    <cellStyle name="Sub totals 4 2 28 2 4" xfId="31472" xr:uid="{00000000-0005-0000-0000-00009C700000}"/>
    <cellStyle name="Sub totals 4 2 28 3" xfId="31473" xr:uid="{00000000-0005-0000-0000-00009D700000}"/>
    <cellStyle name="Sub totals 4 2 28 4" xfId="31474" xr:uid="{00000000-0005-0000-0000-00009E700000}"/>
    <cellStyle name="Sub totals 4 2 29" xfId="4237" xr:uid="{00000000-0005-0000-0000-00009F700000}"/>
    <cellStyle name="Sub totals 4 2 29 2" xfId="31475" xr:uid="{00000000-0005-0000-0000-0000A0700000}"/>
    <cellStyle name="Sub totals 4 2 29 2 2" xfId="31476" xr:uid="{00000000-0005-0000-0000-0000A1700000}"/>
    <cellStyle name="Sub totals 4 2 29 2 3" xfId="31477" xr:uid="{00000000-0005-0000-0000-0000A2700000}"/>
    <cellStyle name="Sub totals 4 2 29 2 4" xfId="31478" xr:uid="{00000000-0005-0000-0000-0000A3700000}"/>
    <cellStyle name="Sub totals 4 2 29 3" xfId="31479" xr:uid="{00000000-0005-0000-0000-0000A4700000}"/>
    <cellStyle name="Sub totals 4 2 29 4" xfId="31480" xr:uid="{00000000-0005-0000-0000-0000A5700000}"/>
    <cellStyle name="Sub totals 4 2 3" xfId="4238" xr:uid="{00000000-0005-0000-0000-0000A6700000}"/>
    <cellStyle name="Sub totals 4 2 3 2" xfId="31481" xr:uid="{00000000-0005-0000-0000-0000A7700000}"/>
    <cellStyle name="Sub totals 4 2 3 2 2" xfId="31482" xr:uid="{00000000-0005-0000-0000-0000A8700000}"/>
    <cellStyle name="Sub totals 4 2 3 2 3" xfId="31483" xr:uid="{00000000-0005-0000-0000-0000A9700000}"/>
    <cellStyle name="Sub totals 4 2 3 2 4" xfId="31484" xr:uid="{00000000-0005-0000-0000-0000AA700000}"/>
    <cellStyle name="Sub totals 4 2 3 3" xfId="31485" xr:uid="{00000000-0005-0000-0000-0000AB700000}"/>
    <cellStyle name="Sub totals 4 2 3 4" xfId="31486" xr:uid="{00000000-0005-0000-0000-0000AC700000}"/>
    <cellStyle name="Sub totals 4 2 30" xfId="4239" xr:uid="{00000000-0005-0000-0000-0000AD700000}"/>
    <cellStyle name="Sub totals 4 2 30 2" xfId="31487" xr:uid="{00000000-0005-0000-0000-0000AE700000}"/>
    <cellStyle name="Sub totals 4 2 30 2 2" xfId="31488" xr:uid="{00000000-0005-0000-0000-0000AF700000}"/>
    <cellStyle name="Sub totals 4 2 30 2 3" xfId="31489" xr:uid="{00000000-0005-0000-0000-0000B0700000}"/>
    <cellStyle name="Sub totals 4 2 30 2 4" xfId="31490" xr:uid="{00000000-0005-0000-0000-0000B1700000}"/>
    <cellStyle name="Sub totals 4 2 30 3" xfId="31491" xr:uid="{00000000-0005-0000-0000-0000B2700000}"/>
    <cellStyle name="Sub totals 4 2 30 4" xfId="31492" xr:uid="{00000000-0005-0000-0000-0000B3700000}"/>
    <cellStyle name="Sub totals 4 2 31" xfId="4240" xr:uid="{00000000-0005-0000-0000-0000B4700000}"/>
    <cellStyle name="Sub totals 4 2 31 2" xfId="31493" xr:uid="{00000000-0005-0000-0000-0000B5700000}"/>
    <cellStyle name="Sub totals 4 2 31 2 2" xfId="31494" xr:uid="{00000000-0005-0000-0000-0000B6700000}"/>
    <cellStyle name="Sub totals 4 2 31 2 3" xfId="31495" xr:uid="{00000000-0005-0000-0000-0000B7700000}"/>
    <cellStyle name="Sub totals 4 2 31 2 4" xfId="31496" xr:uid="{00000000-0005-0000-0000-0000B8700000}"/>
    <cellStyle name="Sub totals 4 2 31 3" xfId="31497" xr:uid="{00000000-0005-0000-0000-0000B9700000}"/>
    <cellStyle name="Sub totals 4 2 31 4" xfId="31498" xr:uid="{00000000-0005-0000-0000-0000BA700000}"/>
    <cellStyle name="Sub totals 4 2 32" xfId="4241" xr:uid="{00000000-0005-0000-0000-0000BB700000}"/>
    <cellStyle name="Sub totals 4 2 32 2" xfId="31499" xr:uid="{00000000-0005-0000-0000-0000BC700000}"/>
    <cellStyle name="Sub totals 4 2 32 2 2" xfId="31500" xr:uid="{00000000-0005-0000-0000-0000BD700000}"/>
    <cellStyle name="Sub totals 4 2 32 2 3" xfId="31501" xr:uid="{00000000-0005-0000-0000-0000BE700000}"/>
    <cellStyle name="Sub totals 4 2 32 2 4" xfId="31502" xr:uid="{00000000-0005-0000-0000-0000BF700000}"/>
    <cellStyle name="Sub totals 4 2 32 3" xfId="31503" xr:uid="{00000000-0005-0000-0000-0000C0700000}"/>
    <cellStyle name="Sub totals 4 2 32 4" xfId="31504" xr:uid="{00000000-0005-0000-0000-0000C1700000}"/>
    <cellStyle name="Sub totals 4 2 33" xfId="4242" xr:uid="{00000000-0005-0000-0000-0000C2700000}"/>
    <cellStyle name="Sub totals 4 2 33 2" xfId="31505" xr:uid="{00000000-0005-0000-0000-0000C3700000}"/>
    <cellStyle name="Sub totals 4 2 33 2 2" xfId="31506" xr:uid="{00000000-0005-0000-0000-0000C4700000}"/>
    <cellStyle name="Sub totals 4 2 33 2 3" xfId="31507" xr:uid="{00000000-0005-0000-0000-0000C5700000}"/>
    <cellStyle name="Sub totals 4 2 33 2 4" xfId="31508" xr:uid="{00000000-0005-0000-0000-0000C6700000}"/>
    <cellStyle name="Sub totals 4 2 33 3" xfId="31509" xr:uid="{00000000-0005-0000-0000-0000C7700000}"/>
    <cellStyle name="Sub totals 4 2 33 4" xfId="31510" xr:uid="{00000000-0005-0000-0000-0000C8700000}"/>
    <cellStyle name="Sub totals 4 2 34" xfId="4243" xr:uid="{00000000-0005-0000-0000-0000C9700000}"/>
    <cellStyle name="Sub totals 4 2 34 2" xfId="31511" xr:uid="{00000000-0005-0000-0000-0000CA700000}"/>
    <cellStyle name="Sub totals 4 2 34 2 2" xfId="31512" xr:uid="{00000000-0005-0000-0000-0000CB700000}"/>
    <cellStyle name="Sub totals 4 2 34 2 3" xfId="31513" xr:uid="{00000000-0005-0000-0000-0000CC700000}"/>
    <cellStyle name="Sub totals 4 2 34 2 4" xfId="31514" xr:uid="{00000000-0005-0000-0000-0000CD700000}"/>
    <cellStyle name="Sub totals 4 2 34 3" xfId="31515" xr:uid="{00000000-0005-0000-0000-0000CE700000}"/>
    <cellStyle name="Sub totals 4 2 34 4" xfId="31516" xr:uid="{00000000-0005-0000-0000-0000CF700000}"/>
    <cellStyle name="Sub totals 4 2 35" xfId="4244" xr:uid="{00000000-0005-0000-0000-0000D0700000}"/>
    <cellStyle name="Sub totals 4 2 35 2" xfId="31517" xr:uid="{00000000-0005-0000-0000-0000D1700000}"/>
    <cellStyle name="Sub totals 4 2 35 2 2" xfId="31518" xr:uid="{00000000-0005-0000-0000-0000D2700000}"/>
    <cellStyle name="Sub totals 4 2 35 2 3" xfId="31519" xr:uid="{00000000-0005-0000-0000-0000D3700000}"/>
    <cellStyle name="Sub totals 4 2 35 2 4" xfId="31520" xr:uid="{00000000-0005-0000-0000-0000D4700000}"/>
    <cellStyle name="Sub totals 4 2 35 3" xfId="31521" xr:uid="{00000000-0005-0000-0000-0000D5700000}"/>
    <cellStyle name="Sub totals 4 2 35 4" xfId="31522" xr:uid="{00000000-0005-0000-0000-0000D6700000}"/>
    <cellStyle name="Sub totals 4 2 36" xfId="4245" xr:uid="{00000000-0005-0000-0000-0000D7700000}"/>
    <cellStyle name="Sub totals 4 2 36 2" xfId="31523" xr:uid="{00000000-0005-0000-0000-0000D8700000}"/>
    <cellStyle name="Sub totals 4 2 36 2 2" xfId="31524" xr:uid="{00000000-0005-0000-0000-0000D9700000}"/>
    <cellStyle name="Sub totals 4 2 36 2 3" xfId="31525" xr:uid="{00000000-0005-0000-0000-0000DA700000}"/>
    <cellStyle name="Sub totals 4 2 36 2 4" xfId="31526" xr:uid="{00000000-0005-0000-0000-0000DB700000}"/>
    <cellStyle name="Sub totals 4 2 36 3" xfId="31527" xr:uid="{00000000-0005-0000-0000-0000DC700000}"/>
    <cellStyle name="Sub totals 4 2 36 4" xfId="31528" xr:uid="{00000000-0005-0000-0000-0000DD700000}"/>
    <cellStyle name="Sub totals 4 2 37" xfId="4246" xr:uid="{00000000-0005-0000-0000-0000DE700000}"/>
    <cellStyle name="Sub totals 4 2 37 2" xfId="31529" xr:uid="{00000000-0005-0000-0000-0000DF700000}"/>
    <cellStyle name="Sub totals 4 2 37 2 2" xfId="31530" xr:uid="{00000000-0005-0000-0000-0000E0700000}"/>
    <cellStyle name="Sub totals 4 2 37 2 3" xfId="31531" xr:uid="{00000000-0005-0000-0000-0000E1700000}"/>
    <cellStyle name="Sub totals 4 2 37 2 4" xfId="31532" xr:uid="{00000000-0005-0000-0000-0000E2700000}"/>
    <cellStyle name="Sub totals 4 2 37 3" xfId="31533" xr:uid="{00000000-0005-0000-0000-0000E3700000}"/>
    <cellStyle name="Sub totals 4 2 37 4" xfId="31534" xr:uid="{00000000-0005-0000-0000-0000E4700000}"/>
    <cellStyle name="Sub totals 4 2 38" xfId="4247" xr:uid="{00000000-0005-0000-0000-0000E5700000}"/>
    <cellStyle name="Sub totals 4 2 38 2" xfId="31535" xr:uid="{00000000-0005-0000-0000-0000E6700000}"/>
    <cellStyle name="Sub totals 4 2 38 2 2" xfId="31536" xr:uid="{00000000-0005-0000-0000-0000E7700000}"/>
    <cellStyle name="Sub totals 4 2 38 2 3" xfId="31537" xr:uid="{00000000-0005-0000-0000-0000E8700000}"/>
    <cellStyle name="Sub totals 4 2 38 2 4" xfId="31538" xr:uid="{00000000-0005-0000-0000-0000E9700000}"/>
    <cellStyle name="Sub totals 4 2 38 3" xfId="31539" xr:uid="{00000000-0005-0000-0000-0000EA700000}"/>
    <cellStyle name="Sub totals 4 2 38 4" xfId="31540" xr:uid="{00000000-0005-0000-0000-0000EB700000}"/>
    <cellStyle name="Sub totals 4 2 39" xfId="4248" xr:uid="{00000000-0005-0000-0000-0000EC700000}"/>
    <cellStyle name="Sub totals 4 2 39 2" xfId="31541" xr:uid="{00000000-0005-0000-0000-0000ED700000}"/>
    <cellStyle name="Sub totals 4 2 39 2 2" xfId="31542" xr:uid="{00000000-0005-0000-0000-0000EE700000}"/>
    <cellStyle name="Sub totals 4 2 39 2 3" xfId="31543" xr:uid="{00000000-0005-0000-0000-0000EF700000}"/>
    <cellStyle name="Sub totals 4 2 39 2 4" xfId="31544" xr:uid="{00000000-0005-0000-0000-0000F0700000}"/>
    <cellStyle name="Sub totals 4 2 39 3" xfId="31545" xr:uid="{00000000-0005-0000-0000-0000F1700000}"/>
    <cellStyle name="Sub totals 4 2 39 4" xfId="31546" xr:uid="{00000000-0005-0000-0000-0000F2700000}"/>
    <cellStyle name="Sub totals 4 2 4" xfId="4249" xr:uid="{00000000-0005-0000-0000-0000F3700000}"/>
    <cellStyle name="Sub totals 4 2 4 2" xfId="31547" xr:uid="{00000000-0005-0000-0000-0000F4700000}"/>
    <cellStyle name="Sub totals 4 2 4 2 2" xfId="31548" xr:uid="{00000000-0005-0000-0000-0000F5700000}"/>
    <cellStyle name="Sub totals 4 2 4 2 3" xfId="31549" xr:uid="{00000000-0005-0000-0000-0000F6700000}"/>
    <cellStyle name="Sub totals 4 2 4 2 4" xfId="31550" xr:uid="{00000000-0005-0000-0000-0000F7700000}"/>
    <cellStyle name="Sub totals 4 2 4 3" xfId="31551" xr:uid="{00000000-0005-0000-0000-0000F8700000}"/>
    <cellStyle name="Sub totals 4 2 4 4" xfId="31552" xr:uid="{00000000-0005-0000-0000-0000F9700000}"/>
    <cellStyle name="Sub totals 4 2 40" xfId="4250" xr:uid="{00000000-0005-0000-0000-0000FA700000}"/>
    <cellStyle name="Sub totals 4 2 40 2" xfId="31553" xr:uid="{00000000-0005-0000-0000-0000FB700000}"/>
    <cellStyle name="Sub totals 4 2 40 2 2" xfId="31554" xr:uid="{00000000-0005-0000-0000-0000FC700000}"/>
    <cellStyle name="Sub totals 4 2 40 2 3" xfId="31555" xr:uid="{00000000-0005-0000-0000-0000FD700000}"/>
    <cellStyle name="Sub totals 4 2 40 2 4" xfId="31556" xr:uid="{00000000-0005-0000-0000-0000FE700000}"/>
    <cellStyle name="Sub totals 4 2 40 3" xfId="31557" xr:uid="{00000000-0005-0000-0000-0000FF700000}"/>
    <cellStyle name="Sub totals 4 2 40 4" xfId="31558" xr:uid="{00000000-0005-0000-0000-000000710000}"/>
    <cellStyle name="Sub totals 4 2 41" xfId="4251" xr:uid="{00000000-0005-0000-0000-000001710000}"/>
    <cellStyle name="Sub totals 4 2 41 2" xfId="31559" xr:uid="{00000000-0005-0000-0000-000002710000}"/>
    <cellStyle name="Sub totals 4 2 41 2 2" xfId="31560" xr:uid="{00000000-0005-0000-0000-000003710000}"/>
    <cellStyle name="Sub totals 4 2 41 2 3" xfId="31561" xr:uid="{00000000-0005-0000-0000-000004710000}"/>
    <cellStyle name="Sub totals 4 2 41 2 4" xfId="31562" xr:uid="{00000000-0005-0000-0000-000005710000}"/>
    <cellStyle name="Sub totals 4 2 41 3" xfId="31563" xr:uid="{00000000-0005-0000-0000-000006710000}"/>
    <cellStyle name="Sub totals 4 2 41 4" xfId="31564" xr:uid="{00000000-0005-0000-0000-000007710000}"/>
    <cellStyle name="Sub totals 4 2 42" xfId="4252" xr:uid="{00000000-0005-0000-0000-000008710000}"/>
    <cellStyle name="Sub totals 4 2 42 2" xfId="31565" xr:uid="{00000000-0005-0000-0000-000009710000}"/>
    <cellStyle name="Sub totals 4 2 42 2 2" xfId="31566" xr:uid="{00000000-0005-0000-0000-00000A710000}"/>
    <cellStyle name="Sub totals 4 2 42 2 3" xfId="31567" xr:uid="{00000000-0005-0000-0000-00000B710000}"/>
    <cellStyle name="Sub totals 4 2 42 2 4" xfId="31568" xr:uid="{00000000-0005-0000-0000-00000C710000}"/>
    <cellStyle name="Sub totals 4 2 42 3" xfId="31569" xr:uid="{00000000-0005-0000-0000-00000D710000}"/>
    <cellStyle name="Sub totals 4 2 42 4" xfId="31570" xr:uid="{00000000-0005-0000-0000-00000E710000}"/>
    <cellStyle name="Sub totals 4 2 43" xfId="4253" xr:uid="{00000000-0005-0000-0000-00000F710000}"/>
    <cellStyle name="Sub totals 4 2 43 2" xfId="31571" xr:uid="{00000000-0005-0000-0000-000010710000}"/>
    <cellStyle name="Sub totals 4 2 43 2 2" xfId="31572" xr:uid="{00000000-0005-0000-0000-000011710000}"/>
    <cellStyle name="Sub totals 4 2 43 2 3" xfId="31573" xr:uid="{00000000-0005-0000-0000-000012710000}"/>
    <cellStyle name="Sub totals 4 2 43 2 4" xfId="31574" xr:uid="{00000000-0005-0000-0000-000013710000}"/>
    <cellStyle name="Sub totals 4 2 43 3" xfId="31575" xr:uid="{00000000-0005-0000-0000-000014710000}"/>
    <cellStyle name="Sub totals 4 2 43 4" xfId="31576" xr:uid="{00000000-0005-0000-0000-000015710000}"/>
    <cellStyle name="Sub totals 4 2 44" xfId="4254" xr:uid="{00000000-0005-0000-0000-000016710000}"/>
    <cellStyle name="Sub totals 4 2 44 2" xfId="31577" xr:uid="{00000000-0005-0000-0000-000017710000}"/>
    <cellStyle name="Sub totals 4 2 44 2 2" xfId="31578" xr:uid="{00000000-0005-0000-0000-000018710000}"/>
    <cellStyle name="Sub totals 4 2 44 2 3" xfId="31579" xr:uid="{00000000-0005-0000-0000-000019710000}"/>
    <cellStyle name="Sub totals 4 2 44 2 4" xfId="31580" xr:uid="{00000000-0005-0000-0000-00001A710000}"/>
    <cellStyle name="Sub totals 4 2 44 3" xfId="31581" xr:uid="{00000000-0005-0000-0000-00001B710000}"/>
    <cellStyle name="Sub totals 4 2 44 4" xfId="31582" xr:uid="{00000000-0005-0000-0000-00001C710000}"/>
    <cellStyle name="Sub totals 4 2 45" xfId="31583" xr:uid="{00000000-0005-0000-0000-00001D710000}"/>
    <cellStyle name="Sub totals 4 2 45 2" xfId="31584" xr:uid="{00000000-0005-0000-0000-00001E710000}"/>
    <cellStyle name="Sub totals 4 2 45 3" xfId="31585" xr:uid="{00000000-0005-0000-0000-00001F710000}"/>
    <cellStyle name="Sub totals 4 2 45 4" xfId="31586" xr:uid="{00000000-0005-0000-0000-000020710000}"/>
    <cellStyle name="Sub totals 4 2 46" xfId="31587" xr:uid="{00000000-0005-0000-0000-000021710000}"/>
    <cellStyle name="Sub totals 4 2 47" xfId="31588" xr:uid="{00000000-0005-0000-0000-000022710000}"/>
    <cellStyle name="Sub totals 4 2 5" xfId="4255" xr:uid="{00000000-0005-0000-0000-000023710000}"/>
    <cellStyle name="Sub totals 4 2 5 2" xfId="31589" xr:uid="{00000000-0005-0000-0000-000024710000}"/>
    <cellStyle name="Sub totals 4 2 5 2 2" xfId="31590" xr:uid="{00000000-0005-0000-0000-000025710000}"/>
    <cellStyle name="Sub totals 4 2 5 2 3" xfId="31591" xr:uid="{00000000-0005-0000-0000-000026710000}"/>
    <cellStyle name="Sub totals 4 2 5 2 4" xfId="31592" xr:uid="{00000000-0005-0000-0000-000027710000}"/>
    <cellStyle name="Sub totals 4 2 5 3" xfId="31593" xr:uid="{00000000-0005-0000-0000-000028710000}"/>
    <cellStyle name="Sub totals 4 2 5 4" xfId="31594" xr:uid="{00000000-0005-0000-0000-000029710000}"/>
    <cellStyle name="Sub totals 4 2 6" xfId="4256" xr:uid="{00000000-0005-0000-0000-00002A710000}"/>
    <cellStyle name="Sub totals 4 2 6 2" xfId="31595" xr:uid="{00000000-0005-0000-0000-00002B710000}"/>
    <cellStyle name="Sub totals 4 2 6 2 2" xfId="31596" xr:uid="{00000000-0005-0000-0000-00002C710000}"/>
    <cellStyle name="Sub totals 4 2 6 2 3" xfId="31597" xr:uid="{00000000-0005-0000-0000-00002D710000}"/>
    <cellStyle name="Sub totals 4 2 6 2 4" xfId="31598" xr:uid="{00000000-0005-0000-0000-00002E710000}"/>
    <cellStyle name="Sub totals 4 2 6 3" xfId="31599" xr:uid="{00000000-0005-0000-0000-00002F710000}"/>
    <cellStyle name="Sub totals 4 2 6 4" xfId="31600" xr:uid="{00000000-0005-0000-0000-000030710000}"/>
    <cellStyle name="Sub totals 4 2 7" xfId="4257" xr:uid="{00000000-0005-0000-0000-000031710000}"/>
    <cellStyle name="Sub totals 4 2 7 2" xfId="31601" xr:uid="{00000000-0005-0000-0000-000032710000}"/>
    <cellStyle name="Sub totals 4 2 7 2 2" xfId="31602" xr:uid="{00000000-0005-0000-0000-000033710000}"/>
    <cellStyle name="Sub totals 4 2 7 2 3" xfId="31603" xr:uid="{00000000-0005-0000-0000-000034710000}"/>
    <cellStyle name="Sub totals 4 2 7 2 4" xfId="31604" xr:uid="{00000000-0005-0000-0000-000035710000}"/>
    <cellStyle name="Sub totals 4 2 7 3" xfId="31605" xr:uid="{00000000-0005-0000-0000-000036710000}"/>
    <cellStyle name="Sub totals 4 2 7 4" xfId="31606" xr:uid="{00000000-0005-0000-0000-000037710000}"/>
    <cellStyle name="Sub totals 4 2 8" xfId="4258" xr:uid="{00000000-0005-0000-0000-000038710000}"/>
    <cellStyle name="Sub totals 4 2 8 2" xfId="31607" xr:uid="{00000000-0005-0000-0000-000039710000}"/>
    <cellStyle name="Sub totals 4 2 8 2 2" xfId="31608" xr:uid="{00000000-0005-0000-0000-00003A710000}"/>
    <cellStyle name="Sub totals 4 2 8 2 3" xfId="31609" xr:uid="{00000000-0005-0000-0000-00003B710000}"/>
    <cellStyle name="Sub totals 4 2 8 2 4" xfId="31610" xr:uid="{00000000-0005-0000-0000-00003C710000}"/>
    <cellStyle name="Sub totals 4 2 8 3" xfId="31611" xr:uid="{00000000-0005-0000-0000-00003D710000}"/>
    <cellStyle name="Sub totals 4 2 8 4" xfId="31612" xr:uid="{00000000-0005-0000-0000-00003E710000}"/>
    <cellStyle name="Sub totals 4 2 9" xfId="4259" xr:uid="{00000000-0005-0000-0000-00003F710000}"/>
    <cellStyle name="Sub totals 4 2 9 2" xfId="31613" xr:uid="{00000000-0005-0000-0000-000040710000}"/>
    <cellStyle name="Sub totals 4 2 9 2 2" xfId="31614" xr:uid="{00000000-0005-0000-0000-000041710000}"/>
    <cellStyle name="Sub totals 4 2 9 2 3" xfId="31615" xr:uid="{00000000-0005-0000-0000-000042710000}"/>
    <cellStyle name="Sub totals 4 2 9 2 4" xfId="31616" xr:uid="{00000000-0005-0000-0000-000043710000}"/>
    <cellStyle name="Sub totals 4 2 9 3" xfId="31617" xr:uid="{00000000-0005-0000-0000-000044710000}"/>
    <cellStyle name="Sub totals 4 2 9 4" xfId="31618" xr:uid="{00000000-0005-0000-0000-000045710000}"/>
    <cellStyle name="Sub totals 4 20" xfId="4260" xr:uid="{00000000-0005-0000-0000-000046710000}"/>
    <cellStyle name="Sub totals 4 20 2" xfId="31619" xr:uid="{00000000-0005-0000-0000-000047710000}"/>
    <cellStyle name="Sub totals 4 20 2 2" xfId="31620" xr:uid="{00000000-0005-0000-0000-000048710000}"/>
    <cellStyle name="Sub totals 4 20 2 3" xfId="31621" xr:uid="{00000000-0005-0000-0000-000049710000}"/>
    <cellStyle name="Sub totals 4 20 2 4" xfId="31622" xr:uid="{00000000-0005-0000-0000-00004A710000}"/>
    <cellStyle name="Sub totals 4 20 3" xfId="31623" xr:uid="{00000000-0005-0000-0000-00004B710000}"/>
    <cellStyle name="Sub totals 4 20 4" xfId="31624" xr:uid="{00000000-0005-0000-0000-00004C710000}"/>
    <cellStyle name="Sub totals 4 21" xfId="4261" xr:uid="{00000000-0005-0000-0000-00004D710000}"/>
    <cellStyle name="Sub totals 4 21 2" xfId="31625" xr:uid="{00000000-0005-0000-0000-00004E710000}"/>
    <cellStyle name="Sub totals 4 21 2 2" xfId="31626" xr:uid="{00000000-0005-0000-0000-00004F710000}"/>
    <cellStyle name="Sub totals 4 21 2 3" xfId="31627" xr:uid="{00000000-0005-0000-0000-000050710000}"/>
    <cellStyle name="Sub totals 4 21 2 4" xfId="31628" xr:uid="{00000000-0005-0000-0000-000051710000}"/>
    <cellStyle name="Sub totals 4 21 3" xfId="31629" xr:uid="{00000000-0005-0000-0000-000052710000}"/>
    <cellStyle name="Sub totals 4 21 4" xfId="31630" xr:uid="{00000000-0005-0000-0000-000053710000}"/>
    <cellStyle name="Sub totals 4 22" xfId="4262" xr:uid="{00000000-0005-0000-0000-000054710000}"/>
    <cellStyle name="Sub totals 4 22 2" xfId="31631" xr:uid="{00000000-0005-0000-0000-000055710000}"/>
    <cellStyle name="Sub totals 4 22 2 2" xfId="31632" xr:uid="{00000000-0005-0000-0000-000056710000}"/>
    <cellStyle name="Sub totals 4 22 2 3" xfId="31633" xr:uid="{00000000-0005-0000-0000-000057710000}"/>
    <cellStyle name="Sub totals 4 22 2 4" xfId="31634" xr:uid="{00000000-0005-0000-0000-000058710000}"/>
    <cellStyle name="Sub totals 4 22 3" xfId="31635" xr:uid="{00000000-0005-0000-0000-000059710000}"/>
    <cellStyle name="Sub totals 4 22 4" xfId="31636" xr:uid="{00000000-0005-0000-0000-00005A710000}"/>
    <cellStyle name="Sub totals 4 3" xfId="4263" xr:uid="{00000000-0005-0000-0000-00005B710000}"/>
    <cellStyle name="Sub totals 4 3 10" xfId="4264" xr:uid="{00000000-0005-0000-0000-00005C710000}"/>
    <cellStyle name="Sub totals 4 3 10 2" xfId="31637" xr:uid="{00000000-0005-0000-0000-00005D710000}"/>
    <cellStyle name="Sub totals 4 3 10 2 2" xfId="31638" xr:uid="{00000000-0005-0000-0000-00005E710000}"/>
    <cellStyle name="Sub totals 4 3 10 2 3" xfId="31639" xr:uid="{00000000-0005-0000-0000-00005F710000}"/>
    <cellStyle name="Sub totals 4 3 10 2 4" xfId="31640" xr:uid="{00000000-0005-0000-0000-000060710000}"/>
    <cellStyle name="Sub totals 4 3 10 3" xfId="31641" xr:uid="{00000000-0005-0000-0000-000061710000}"/>
    <cellStyle name="Sub totals 4 3 10 4" xfId="31642" xr:uid="{00000000-0005-0000-0000-000062710000}"/>
    <cellStyle name="Sub totals 4 3 11" xfId="4265" xr:uid="{00000000-0005-0000-0000-000063710000}"/>
    <cellStyle name="Sub totals 4 3 11 2" xfId="31643" xr:uid="{00000000-0005-0000-0000-000064710000}"/>
    <cellStyle name="Sub totals 4 3 11 2 2" xfId="31644" xr:uid="{00000000-0005-0000-0000-000065710000}"/>
    <cellStyle name="Sub totals 4 3 11 2 3" xfId="31645" xr:uid="{00000000-0005-0000-0000-000066710000}"/>
    <cellStyle name="Sub totals 4 3 11 2 4" xfId="31646" xr:uid="{00000000-0005-0000-0000-000067710000}"/>
    <cellStyle name="Sub totals 4 3 11 3" xfId="31647" xr:uid="{00000000-0005-0000-0000-000068710000}"/>
    <cellStyle name="Sub totals 4 3 11 4" xfId="31648" xr:uid="{00000000-0005-0000-0000-000069710000}"/>
    <cellStyle name="Sub totals 4 3 12" xfId="4266" xr:uid="{00000000-0005-0000-0000-00006A710000}"/>
    <cellStyle name="Sub totals 4 3 12 2" xfId="31649" xr:uid="{00000000-0005-0000-0000-00006B710000}"/>
    <cellStyle name="Sub totals 4 3 12 2 2" xfId="31650" xr:uid="{00000000-0005-0000-0000-00006C710000}"/>
    <cellStyle name="Sub totals 4 3 12 2 3" xfId="31651" xr:uid="{00000000-0005-0000-0000-00006D710000}"/>
    <cellStyle name="Sub totals 4 3 12 2 4" xfId="31652" xr:uid="{00000000-0005-0000-0000-00006E710000}"/>
    <cellStyle name="Sub totals 4 3 12 3" xfId="31653" xr:uid="{00000000-0005-0000-0000-00006F710000}"/>
    <cellStyle name="Sub totals 4 3 12 4" xfId="31654" xr:uid="{00000000-0005-0000-0000-000070710000}"/>
    <cellStyle name="Sub totals 4 3 13" xfId="4267" xr:uid="{00000000-0005-0000-0000-000071710000}"/>
    <cellStyle name="Sub totals 4 3 13 2" xfId="31655" xr:uid="{00000000-0005-0000-0000-000072710000}"/>
    <cellStyle name="Sub totals 4 3 13 2 2" xfId="31656" xr:uid="{00000000-0005-0000-0000-000073710000}"/>
    <cellStyle name="Sub totals 4 3 13 2 3" xfId="31657" xr:uid="{00000000-0005-0000-0000-000074710000}"/>
    <cellStyle name="Sub totals 4 3 13 2 4" xfId="31658" xr:uid="{00000000-0005-0000-0000-000075710000}"/>
    <cellStyle name="Sub totals 4 3 13 3" xfId="31659" xr:uid="{00000000-0005-0000-0000-000076710000}"/>
    <cellStyle name="Sub totals 4 3 13 4" xfId="31660" xr:uid="{00000000-0005-0000-0000-000077710000}"/>
    <cellStyle name="Sub totals 4 3 14" xfId="4268" xr:uid="{00000000-0005-0000-0000-000078710000}"/>
    <cellStyle name="Sub totals 4 3 14 2" xfId="31661" xr:uid="{00000000-0005-0000-0000-000079710000}"/>
    <cellStyle name="Sub totals 4 3 14 2 2" xfId="31662" xr:uid="{00000000-0005-0000-0000-00007A710000}"/>
    <cellStyle name="Sub totals 4 3 14 2 3" xfId="31663" xr:uid="{00000000-0005-0000-0000-00007B710000}"/>
    <cellStyle name="Sub totals 4 3 14 2 4" xfId="31664" xr:uid="{00000000-0005-0000-0000-00007C710000}"/>
    <cellStyle name="Sub totals 4 3 14 3" xfId="31665" xr:uid="{00000000-0005-0000-0000-00007D710000}"/>
    <cellStyle name="Sub totals 4 3 14 4" xfId="31666" xr:uid="{00000000-0005-0000-0000-00007E710000}"/>
    <cellStyle name="Sub totals 4 3 15" xfId="4269" xr:uid="{00000000-0005-0000-0000-00007F710000}"/>
    <cellStyle name="Sub totals 4 3 15 2" xfId="31667" xr:uid="{00000000-0005-0000-0000-000080710000}"/>
    <cellStyle name="Sub totals 4 3 15 2 2" xfId="31668" xr:uid="{00000000-0005-0000-0000-000081710000}"/>
    <cellStyle name="Sub totals 4 3 15 2 3" xfId="31669" xr:uid="{00000000-0005-0000-0000-000082710000}"/>
    <cellStyle name="Sub totals 4 3 15 2 4" xfId="31670" xr:uid="{00000000-0005-0000-0000-000083710000}"/>
    <cellStyle name="Sub totals 4 3 15 3" xfId="31671" xr:uid="{00000000-0005-0000-0000-000084710000}"/>
    <cellStyle name="Sub totals 4 3 15 4" xfId="31672" xr:uid="{00000000-0005-0000-0000-000085710000}"/>
    <cellStyle name="Sub totals 4 3 16" xfId="4270" xr:uid="{00000000-0005-0000-0000-000086710000}"/>
    <cellStyle name="Sub totals 4 3 16 2" xfId="31673" xr:uid="{00000000-0005-0000-0000-000087710000}"/>
    <cellStyle name="Sub totals 4 3 16 2 2" xfId="31674" xr:uid="{00000000-0005-0000-0000-000088710000}"/>
    <cellStyle name="Sub totals 4 3 16 2 3" xfId="31675" xr:uid="{00000000-0005-0000-0000-000089710000}"/>
    <cellStyle name="Sub totals 4 3 16 2 4" xfId="31676" xr:uid="{00000000-0005-0000-0000-00008A710000}"/>
    <cellStyle name="Sub totals 4 3 16 3" xfId="31677" xr:uid="{00000000-0005-0000-0000-00008B710000}"/>
    <cellStyle name="Sub totals 4 3 16 4" xfId="31678" xr:uid="{00000000-0005-0000-0000-00008C710000}"/>
    <cellStyle name="Sub totals 4 3 17" xfId="4271" xr:uid="{00000000-0005-0000-0000-00008D710000}"/>
    <cellStyle name="Sub totals 4 3 17 2" xfId="31679" xr:uid="{00000000-0005-0000-0000-00008E710000}"/>
    <cellStyle name="Sub totals 4 3 17 2 2" xfId="31680" xr:uid="{00000000-0005-0000-0000-00008F710000}"/>
    <cellStyle name="Sub totals 4 3 17 2 3" xfId="31681" xr:uid="{00000000-0005-0000-0000-000090710000}"/>
    <cellStyle name="Sub totals 4 3 17 2 4" xfId="31682" xr:uid="{00000000-0005-0000-0000-000091710000}"/>
    <cellStyle name="Sub totals 4 3 17 3" xfId="31683" xr:uid="{00000000-0005-0000-0000-000092710000}"/>
    <cellStyle name="Sub totals 4 3 17 4" xfId="31684" xr:uid="{00000000-0005-0000-0000-000093710000}"/>
    <cellStyle name="Sub totals 4 3 18" xfId="4272" xr:uid="{00000000-0005-0000-0000-000094710000}"/>
    <cellStyle name="Sub totals 4 3 18 2" xfId="31685" xr:uid="{00000000-0005-0000-0000-000095710000}"/>
    <cellStyle name="Sub totals 4 3 18 2 2" xfId="31686" xr:uid="{00000000-0005-0000-0000-000096710000}"/>
    <cellStyle name="Sub totals 4 3 18 2 3" xfId="31687" xr:uid="{00000000-0005-0000-0000-000097710000}"/>
    <cellStyle name="Sub totals 4 3 18 2 4" xfId="31688" xr:uid="{00000000-0005-0000-0000-000098710000}"/>
    <cellStyle name="Sub totals 4 3 18 3" xfId="31689" xr:uid="{00000000-0005-0000-0000-000099710000}"/>
    <cellStyle name="Sub totals 4 3 18 4" xfId="31690" xr:uid="{00000000-0005-0000-0000-00009A710000}"/>
    <cellStyle name="Sub totals 4 3 19" xfId="4273" xr:uid="{00000000-0005-0000-0000-00009B710000}"/>
    <cellStyle name="Sub totals 4 3 19 2" xfId="31691" xr:uid="{00000000-0005-0000-0000-00009C710000}"/>
    <cellStyle name="Sub totals 4 3 19 2 2" xfId="31692" xr:uid="{00000000-0005-0000-0000-00009D710000}"/>
    <cellStyle name="Sub totals 4 3 19 2 3" xfId="31693" xr:uid="{00000000-0005-0000-0000-00009E710000}"/>
    <cellStyle name="Sub totals 4 3 19 2 4" xfId="31694" xr:uid="{00000000-0005-0000-0000-00009F710000}"/>
    <cellStyle name="Sub totals 4 3 19 3" xfId="31695" xr:uid="{00000000-0005-0000-0000-0000A0710000}"/>
    <cellStyle name="Sub totals 4 3 19 4" xfId="31696" xr:uid="{00000000-0005-0000-0000-0000A1710000}"/>
    <cellStyle name="Sub totals 4 3 2" xfId="4274" xr:uid="{00000000-0005-0000-0000-0000A2710000}"/>
    <cellStyle name="Sub totals 4 3 2 10" xfId="4275" xr:uid="{00000000-0005-0000-0000-0000A3710000}"/>
    <cellStyle name="Sub totals 4 3 2 10 2" xfId="31697" xr:uid="{00000000-0005-0000-0000-0000A4710000}"/>
    <cellStyle name="Sub totals 4 3 2 10 2 2" xfId="31698" xr:uid="{00000000-0005-0000-0000-0000A5710000}"/>
    <cellStyle name="Sub totals 4 3 2 10 2 3" xfId="31699" xr:uid="{00000000-0005-0000-0000-0000A6710000}"/>
    <cellStyle name="Sub totals 4 3 2 10 2 4" xfId="31700" xr:uid="{00000000-0005-0000-0000-0000A7710000}"/>
    <cellStyle name="Sub totals 4 3 2 10 3" xfId="31701" xr:uid="{00000000-0005-0000-0000-0000A8710000}"/>
    <cellStyle name="Sub totals 4 3 2 10 4" xfId="31702" xr:uid="{00000000-0005-0000-0000-0000A9710000}"/>
    <cellStyle name="Sub totals 4 3 2 11" xfId="4276" xr:uid="{00000000-0005-0000-0000-0000AA710000}"/>
    <cellStyle name="Sub totals 4 3 2 11 2" xfId="31703" xr:uid="{00000000-0005-0000-0000-0000AB710000}"/>
    <cellStyle name="Sub totals 4 3 2 11 2 2" xfId="31704" xr:uid="{00000000-0005-0000-0000-0000AC710000}"/>
    <cellStyle name="Sub totals 4 3 2 11 2 3" xfId="31705" xr:uid="{00000000-0005-0000-0000-0000AD710000}"/>
    <cellStyle name="Sub totals 4 3 2 11 2 4" xfId="31706" xr:uid="{00000000-0005-0000-0000-0000AE710000}"/>
    <cellStyle name="Sub totals 4 3 2 11 3" xfId="31707" xr:uid="{00000000-0005-0000-0000-0000AF710000}"/>
    <cellStyle name="Sub totals 4 3 2 11 4" xfId="31708" xr:uid="{00000000-0005-0000-0000-0000B0710000}"/>
    <cellStyle name="Sub totals 4 3 2 12" xfId="4277" xr:uid="{00000000-0005-0000-0000-0000B1710000}"/>
    <cellStyle name="Sub totals 4 3 2 12 2" xfId="31709" xr:uid="{00000000-0005-0000-0000-0000B2710000}"/>
    <cellStyle name="Sub totals 4 3 2 12 2 2" xfId="31710" xr:uid="{00000000-0005-0000-0000-0000B3710000}"/>
    <cellStyle name="Sub totals 4 3 2 12 2 3" xfId="31711" xr:uid="{00000000-0005-0000-0000-0000B4710000}"/>
    <cellStyle name="Sub totals 4 3 2 12 2 4" xfId="31712" xr:uid="{00000000-0005-0000-0000-0000B5710000}"/>
    <cellStyle name="Sub totals 4 3 2 12 3" xfId="31713" xr:uid="{00000000-0005-0000-0000-0000B6710000}"/>
    <cellStyle name="Sub totals 4 3 2 12 4" xfId="31714" xr:uid="{00000000-0005-0000-0000-0000B7710000}"/>
    <cellStyle name="Sub totals 4 3 2 13" xfId="4278" xr:uid="{00000000-0005-0000-0000-0000B8710000}"/>
    <cellStyle name="Sub totals 4 3 2 13 2" xfId="31715" xr:uid="{00000000-0005-0000-0000-0000B9710000}"/>
    <cellStyle name="Sub totals 4 3 2 13 2 2" xfId="31716" xr:uid="{00000000-0005-0000-0000-0000BA710000}"/>
    <cellStyle name="Sub totals 4 3 2 13 2 3" xfId="31717" xr:uid="{00000000-0005-0000-0000-0000BB710000}"/>
    <cellStyle name="Sub totals 4 3 2 13 2 4" xfId="31718" xr:uid="{00000000-0005-0000-0000-0000BC710000}"/>
    <cellStyle name="Sub totals 4 3 2 13 3" xfId="31719" xr:uid="{00000000-0005-0000-0000-0000BD710000}"/>
    <cellStyle name="Sub totals 4 3 2 13 4" xfId="31720" xr:uid="{00000000-0005-0000-0000-0000BE710000}"/>
    <cellStyle name="Sub totals 4 3 2 14" xfId="4279" xr:uid="{00000000-0005-0000-0000-0000BF710000}"/>
    <cellStyle name="Sub totals 4 3 2 14 2" xfId="31721" xr:uid="{00000000-0005-0000-0000-0000C0710000}"/>
    <cellStyle name="Sub totals 4 3 2 14 2 2" xfId="31722" xr:uid="{00000000-0005-0000-0000-0000C1710000}"/>
    <cellStyle name="Sub totals 4 3 2 14 2 3" xfId="31723" xr:uid="{00000000-0005-0000-0000-0000C2710000}"/>
    <cellStyle name="Sub totals 4 3 2 14 2 4" xfId="31724" xr:uid="{00000000-0005-0000-0000-0000C3710000}"/>
    <cellStyle name="Sub totals 4 3 2 14 3" xfId="31725" xr:uid="{00000000-0005-0000-0000-0000C4710000}"/>
    <cellStyle name="Sub totals 4 3 2 14 4" xfId="31726" xr:uid="{00000000-0005-0000-0000-0000C5710000}"/>
    <cellStyle name="Sub totals 4 3 2 15" xfId="4280" xr:uid="{00000000-0005-0000-0000-0000C6710000}"/>
    <cellStyle name="Sub totals 4 3 2 15 2" xfId="31727" xr:uid="{00000000-0005-0000-0000-0000C7710000}"/>
    <cellStyle name="Sub totals 4 3 2 15 2 2" xfId="31728" xr:uid="{00000000-0005-0000-0000-0000C8710000}"/>
    <cellStyle name="Sub totals 4 3 2 15 2 3" xfId="31729" xr:uid="{00000000-0005-0000-0000-0000C9710000}"/>
    <cellStyle name="Sub totals 4 3 2 15 2 4" xfId="31730" xr:uid="{00000000-0005-0000-0000-0000CA710000}"/>
    <cellStyle name="Sub totals 4 3 2 15 3" xfId="31731" xr:uid="{00000000-0005-0000-0000-0000CB710000}"/>
    <cellStyle name="Sub totals 4 3 2 15 4" xfId="31732" xr:uid="{00000000-0005-0000-0000-0000CC710000}"/>
    <cellStyle name="Sub totals 4 3 2 16" xfId="4281" xr:uid="{00000000-0005-0000-0000-0000CD710000}"/>
    <cellStyle name="Sub totals 4 3 2 16 2" xfId="31733" xr:uid="{00000000-0005-0000-0000-0000CE710000}"/>
    <cellStyle name="Sub totals 4 3 2 16 2 2" xfId="31734" xr:uid="{00000000-0005-0000-0000-0000CF710000}"/>
    <cellStyle name="Sub totals 4 3 2 16 2 3" xfId="31735" xr:uid="{00000000-0005-0000-0000-0000D0710000}"/>
    <cellStyle name="Sub totals 4 3 2 16 2 4" xfId="31736" xr:uid="{00000000-0005-0000-0000-0000D1710000}"/>
    <cellStyle name="Sub totals 4 3 2 16 3" xfId="31737" xr:uid="{00000000-0005-0000-0000-0000D2710000}"/>
    <cellStyle name="Sub totals 4 3 2 16 4" xfId="31738" xr:uid="{00000000-0005-0000-0000-0000D3710000}"/>
    <cellStyle name="Sub totals 4 3 2 17" xfId="4282" xr:uid="{00000000-0005-0000-0000-0000D4710000}"/>
    <cellStyle name="Sub totals 4 3 2 17 2" xfId="31739" xr:uid="{00000000-0005-0000-0000-0000D5710000}"/>
    <cellStyle name="Sub totals 4 3 2 17 2 2" xfId="31740" xr:uid="{00000000-0005-0000-0000-0000D6710000}"/>
    <cellStyle name="Sub totals 4 3 2 17 2 3" xfId="31741" xr:uid="{00000000-0005-0000-0000-0000D7710000}"/>
    <cellStyle name="Sub totals 4 3 2 17 2 4" xfId="31742" xr:uid="{00000000-0005-0000-0000-0000D8710000}"/>
    <cellStyle name="Sub totals 4 3 2 17 3" xfId="31743" xr:uid="{00000000-0005-0000-0000-0000D9710000}"/>
    <cellStyle name="Sub totals 4 3 2 17 4" xfId="31744" xr:uid="{00000000-0005-0000-0000-0000DA710000}"/>
    <cellStyle name="Sub totals 4 3 2 18" xfId="4283" xr:uid="{00000000-0005-0000-0000-0000DB710000}"/>
    <cellStyle name="Sub totals 4 3 2 18 2" xfId="31745" xr:uid="{00000000-0005-0000-0000-0000DC710000}"/>
    <cellStyle name="Sub totals 4 3 2 18 2 2" xfId="31746" xr:uid="{00000000-0005-0000-0000-0000DD710000}"/>
    <cellStyle name="Sub totals 4 3 2 18 2 3" xfId="31747" xr:uid="{00000000-0005-0000-0000-0000DE710000}"/>
    <cellStyle name="Sub totals 4 3 2 18 2 4" xfId="31748" xr:uid="{00000000-0005-0000-0000-0000DF710000}"/>
    <cellStyle name="Sub totals 4 3 2 18 3" xfId="31749" xr:uid="{00000000-0005-0000-0000-0000E0710000}"/>
    <cellStyle name="Sub totals 4 3 2 18 4" xfId="31750" xr:uid="{00000000-0005-0000-0000-0000E1710000}"/>
    <cellStyle name="Sub totals 4 3 2 19" xfId="4284" xr:uid="{00000000-0005-0000-0000-0000E2710000}"/>
    <cellStyle name="Sub totals 4 3 2 19 2" xfId="31751" xr:uid="{00000000-0005-0000-0000-0000E3710000}"/>
    <cellStyle name="Sub totals 4 3 2 19 2 2" xfId="31752" xr:uid="{00000000-0005-0000-0000-0000E4710000}"/>
    <cellStyle name="Sub totals 4 3 2 19 2 3" xfId="31753" xr:uid="{00000000-0005-0000-0000-0000E5710000}"/>
    <cellStyle name="Sub totals 4 3 2 19 2 4" xfId="31754" xr:uid="{00000000-0005-0000-0000-0000E6710000}"/>
    <cellStyle name="Sub totals 4 3 2 19 3" xfId="31755" xr:uid="{00000000-0005-0000-0000-0000E7710000}"/>
    <cellStyle name="Sub totals 4 3 2 19 4" xfId="31756" xr:uid="{00000000-0005-0000-0000-0000E8710000}"/>
    <cellStyle name="Sub totals 4 3 2 2" xfId="4285" xr:uid="{00000000-0005-0000-0000-0000E9710000}"/>
    <cellStyle name="Sub totals 4 3 2 2 2" xfId="31757" xr:uid="{00000000-0005-0000-0000-0000EA710000}"/>
    <cellStyle name="Sub totals 4 3 2 2 2 2" xfId="31758" xr:uid="{00000000-0005-0000-0000-0000EB710000}"/>
    <cellStyle name="Sub totals 4 3 2 2 2 3" xfId="31759" xr:uid="{00000000-0005-0000-0000-0000EC710000}"/>
    <cellStyle name="Sub totals 4 3 2 2 2 4" xfId="31760" xr:uid="{00000000-0005-0000-0000-0000ED710000}"/>
    <cellStyle name="Sub totals 4 3 2 2 3" xfId="31761" xr:uid="{00000000-0005-0000-0000-0000EE710000}"/>
    <cellStyle name="Sub totals 4 3 2 2 4" xfId="31762" xr:uid="{00000000-0005-0000-0000-0000EF710000}"/>
    <cellStyle name="Sub totals 4 3 2 20" xfId="4286" xr:uid="{00000000-0005-0000-0000-0000F0710000}"/>
    <cellStyle name="Sub totals 4 3 2 20 2" xfId="31763" xr:uid="{00000000-0005-0000-0000-0000F1710000}"/>
    <cellStyle name="Sub totals 4 3 2 20 2 2" xfId="31764" xr:uid="{00000000-0005-0000-0000-0000F2710000}"/>
    <cellStyle name="Sub totals 4 3 2 20 2 3" xfId="31765" xr:uid="{00000000-0005-0000-0000-0000F3710000}"/>
    <cellStyle name="Sub totals 4 3 2 20 2 4" xfId="31766" xr:uid="{00000000-0005-0000-0000-0000F4710000}"/>
    <cellStyle name="Sub totals 4 3 2 20 3" xfId="31767" xr:uid="{00000000-0005-0000-0000-0000F5710000}"/>
    <cellStyle name="Sub totals 4 3 2 20 4" xfId="31768" xr:uid="{00000000-0005-0000-0000-0000F6710000}"/>
    <cellStyle name="Sub totals 4 3 2 21" xfId="4287" xr:uid="{00000000-0005-0000-0000-0000F7710000}"/>
    <cellStyle name="Sub totals 4 3 2 21 2" xfId="31769" xr:uid="{00000000-0005-0000-0000-0000F8710000}"/>
    <cellStyle name="Sub totals 4 3 2 21 2 2" xfId="31770" xr:uid="{00000000-0005-0000-0000-0000F9710000}"/>
    <cellStyle name="Sub totals 4 3 2 21 2 3" xfId="31771" xr:uid="{00000000-0005-0000-0000-0000FA710000}"/>
    <cellStyle name="Sub totals 4 3 2 21 2 4" xfId="31772" xr:uid="{00000000-0005-0000-0000-0000FB710000}"/>
    <cellStyle name="Sub totals 4 3 2 21 3" xfId="31773" xr:uid="{00000000-0005-0000-0000-0000FC710000}"/>
    <cellStyle name="Sub totals 4 3 2 21 4" xfId="31774" xr:uid="{00000000-0005-0000-0000-0000FD710000}"/>
    <cellStyle name="Sub totals 4 3 2 22" xfId="4288" xr:uid="{00000000-0005-0000-0000-0000FE710000}"/>
    <cellStyle name="Sub totals 4 3 2 22 2" xfId="31775" xr:uid="{00000000-0005-0000-0000-0000FF710000}"/>
    <cellStyle name="Sub totals 4 3 2 22 2 2" xfId="31776" xr:uid="{00000000-0005-0000-0000-000000720000}"/>
    <cellStyle name="Sub totals 4 3 2 22 2 3" xfId="31777" xr:uid="{00000000-0005-0000-0000-000001720000}"/>
    <cellStyle name="Sub totals 4 3 2 22 2 4" xfId="31778" xr:uid="{00000000-0005-0000-0000-000002720000}"/>
    <cellStyle name="Sub totals 4 3 2 22 3" xfId="31779" xr:uid="{00000000-0005-0000-0000-000003720000}"/>
    <cellStyle name="Sub totals 4 3 2 22 4" xfId="31780" xr:uid="{00000000-0005-0000-0000-000004720000}"/>
    <cellStyle name="Sub totals 4 3 2 23" xfId="4289" xr:uid="{00000000-0005-0000-0000-000005720000}"/>
    <cellStyle name="Sub totals 4 3 2 23 2" xfId="31781" xr:uid="{00000000-0005-0000-0000-000006720000}"/>
    <cellStyle name="Sub totals 4 3 2 23 2 2" xfId="31782" xr:uid="{00000000-0005-0000-0000-000007720000}"/>
    <cellStyle name="Sub totals 4 3 2 23 2 3" xfId="31783" xr:uid="{00000000-0005-0000-0000-000008720000}"/>
    <cellStyle name="Sub totals 4 3 2 23 2 4" xfId="31784" xr:uid="{00000000-0005-0000-0000-000009720000}"/>
    <cellStyle name="Sub totals 4 3 2 23 3" xfId="31785" xr:uid="{00000000-0005-0000-0000-00000A720000}"/>
    <cellStyle name="Sub totals 4 3 2 23 4" xfId="31786" xr:uid="{00000000-0005-0000-0000-00000B720000}"/>
    <cellStyle name="Sub totals 4 3 2 24" xfId="4290" xr:uid="{00000000-0005-0000-0000-00000C720000}"/>
    <cellStyle name="Sub totals 4 3 2 24 2" xfId="31787" xr:uid="{00000000-0005-0000-0000-00000D720000}"/>
    <cellStyle name="Sub totals 4 3 2 24 2 2" xfId="31788" xr:uid="{00000000-0005-0000-0000-00000E720000}"/>
    <cellStyle name="Sub totals 4 3 2 24 2 3" xfId="31789" xr:uid="{00000000-0005-0000-0000-00000F720000}"/>
    <cellStyle name="Sub totals 4 3 2 24 2 4" xfId="31790" xr:uid="{00000000-0005-0000-0000-000010720000}"/>
    <cellStyle name="Sub totals 4 3 2 24 3" xfId="31791" xr:uid="{00000000-0005-0000-0000-000011720000}"/>
    <cellStyle name="Sub totals 4 3 2 24 4" xfId="31792" xr:uid="{00000000-0005-0000-0000-000012720000}"/>
    <cellStyle name="Sub totals 4 3 2 25" xfId="4291" xr:uid="{00000000-0005-0000-0000-000013720000}"/>
    <cellStyle name="Sub totals 4 3 2 25 2" xfId="31793" xr:uid="{00000000-0005-0000-0000-000014720000}"/>
    <cellStyle name="Sub totals 4 3 2 25 2 2" xfId="31794" xr:uid="{00000000-0005-0000-0000-000015720000}"/>
    <cellStyle name="Sub totals 4 3 2 25 2 3" xfId="31795" xr:uid="{00000000-0005-0000-0000-000016720000}"/>
    <cellStyle name="Sub totals 4 3 2 25 2 4" xfId="31796" xr:uid="{00000000-0005-0000-0000-000017720000}"/>
    <cellStyle name="Sub totals 4 3 2 25 3" xfId="31797" xr:uid="{00000000-0005-0000-0000-000018720000}"/>
    <cellStyle name="Sub totals 4 3 2 25 4" xfId="31798" xr:uid="{00000000-0005-0000-0000-000019720000}"/>
    <cellStyle name="Sub totals 4 3 2 26" xfId="4292" xr:uid="{00000000-0005-0000-0000-00001A720000}"/>
    <cellStyle name="Sub totals 4 3 2 26 2" xfId="31799" xr:uid="{00000000-0005-0000-0000-00001B720000}"/>
    <cellStyle name="Sub totals 4 3 2 26 2 2" xfId="31800" xr:uid="{00000000-0005-0000-0000-00001C720000}"/>
    <cellStyle name="Sub totals 4 3 2 26 2 3" xfId="31801" xr:uid="{00000000-0005-0000-0000-00001D720000}"/>
    <cellStyle name="Sub totals 4 3 2 26 2 4" xfId="31802" xr:uid="{00000000-0005-0000-0000-00001E720000}"/>
    <cellStyle name="Sub totals 4 3 2 26 3" xfId="31803" xr:uid="{00000000-0005-0000-0000-00001F720000}"/>
    <cellStyle name="Sub totals 4 3 2 26 4" xfId="31804" xr:uid="{00000000-0005-0000-0000-000020720000}"/>
    <cellStyle name="Sub totals 4 3 2 27" xfId="4293" xr:uid="{00000000-0005-0000-0000-000021720000}"/>
    <cellStyle name="Sub totals 4 3 2 27 2" xfId="31805" xr:uid="{00000000-0005-0000-0000-000022720000}"/>
    <cellStyle name="Sub totals 4 3 2 27 2 2" xfId="31806" xr:uid="{00000000-0005-0000-0000-000023720000}"/>
    <cellStyle name="Sub totals 4 3 2 27 2 3" xfId="31807" xr:uid="{00000000-0005-0000-0000-000024720000}"/>
    <cellStyle name="Sub totals 4 3 2 27 2 4" xfId="31808" xr:uid="{00000000-0005-0000-0000-000025720000}"/>
    <cellStyle name="Sub totals 4 3 2 27 3" xfId="31809" xr:uid="{00000000-0005-0000-0000-000026720000}"/>
    <cellStyle name="Sub totals 4 3 2 27 4" xfId="31810" xr:uid="{00000000-0005-0000-0000-000027720000}"/>
    <cellStyle name="Sub totals 4 3 2 28" xfId="4294" xr:uid="{00000000-0005-0000-0000-000028720000}"/>
    <cellStyle name="Sub totals 4 3 2 28 2" xfId="31811" xr:uid="{00000000-0005-0000-0000-000029720000}"/>
    <cellStyle name="Sub totals 4 3 2 28 2 2" xfId="31812" xr:uid="{00000000-0005-0000-0000-00002A720000}"/>
    <cellStyle name="Sub totals 4 3 2 28 2 3" xfId="31813" xr:uid="{00000000-0005-0000-0000-00002B720000}"/>
    <cellStyle name="Sub totals 4 3 2 28 2 4" xfId="31814" xr:uid="{00000000-0005-0000-0000-00002C720000}"/>
    <cellStyle name="Sub totals 4 3 2 28 3" xfId="31815" xr:uid="{00000000-0005-0000-0000-00002D720000}"/>
    <cellStyle name="Sub totals 4 3 2 28 4" xfId="31816" xr:uid="{00000000-0005-0000-0000-00002E720000}"/>
    <cellStyle name="Sub totals 4 3 2 29" xfId="4295" xr:uid="{00000000-0005-0000-0000-00002F720000}"/>
    <cellStyle name="Sub totals 4 3 2 29 2" xfId="31817" xr:uid="{00000000-0005-0000-0000-000030720000}"/>
    <cellStyle name="Sub totals 4 3 2 29 2 2" xfId="31818" xr:uid="{00000000-0005-0000-0000-000031720000}"/>
    <cellStyle name="Sub totals 4 3 2 29 2 3" xfId="31819" xr:uid="{00000000-0005-0000-0000-000032720000}"/>
    <cellStyle name="Sub totals 4 3 2 29 2 4" xfId="31820" xr:uid="{00000000-0005-0000-0000-000033720000}"/>
    <cellStyle name="Sub totals 4 3 2 29 3" xfId="31821" xr:uid="{00000000-0005-0000-0000-000034720000}"/>
    <cellStyle name="Sub totals 4 3 2 29 4" xfId="31822" xr:uid="{00000000-0005-0000-0000-000035720000}"/>
    <cellStyle name="Sub totals 4 3 2 3" xfId="4296" xr:uid="{00000000-0005-0000-0000-000036720000}"/>
    <cellStyle name="Sub totals 4 3 2 3 2" xfId="31823" xr:uid="{00000000-0005-0000-0000-000037720000}"/>
    <cellStyle name="Sub totals 4 3 2 3 2 2" xfId="31824" xr:uid="{00000000-0005-0000-0000-000038720000}"/>
    <cellStyle name="Sub totals 4 3 2 3 2 3" xfId="31825" xr:uid="{00000000-0005-0000-0000-000039720000}"/>
    <cellStyle name="Sub totals 4 3 2 3 2 4" xfId="31826" xr:uid="{00000000-0005-0000-0000-00003A720000}"/>
    <cellStyle name="Sub totals 4 3 2 3 3" xfId="31827" xr:uid="{00000000-0005-0000-0000-00003B720000}"/>
    <cellStyle name="Sub totals 4 3 2 3 4" xfId="31828" xr:uid="{00000000-0005-0000-0000-00003C720000}"/>
    <cellStyle name="Sub totals 4 3 2 30" xfId="4297" xr:uid="{00000000-0005-0000-0000-00003D720000}"/>
    <cellStyle name="Sub totals 4 3 2 30 2" xfId="31829" xr:uid="{00000000-0005-0000-0000-00003E720000}"/>
    <cellStyle name="Sub totals 4 3 2 30 2 2" xfId="31830" xr:uid="{00000000-0005-0000-0000-00003F720000}"/>
    <cellStyle name="Sub totals 4 3 2 30 2 3" xfId="31831" xr:uid="{00000000-0005-0000-0000-000040720000}"/>
    <cellStyle name="Sub totals 4 3 2 30 2 4" xfId="31832" xr:uid="{00000000-0005-0000-0000-000041720000}"/>
    <cellStyle name="Sub totals 4 3 2 30 3" xfId="31833" xr:uid="{00000000-0005-0000-0000-000042720000}"/>
    <cellStyle name="Sub totals 4 3 2 30 4" xfId="31834" xr:uid="{00000000-0005-0000-0000-000043720000}"/>
    <cellStyle name="Sub totals 4 3 2 31" xfId="4298" xr:uid="{00000000-0005-0000-0000-000044720000}"/>
    <cellStyle name="Sub totals 4 3 2 31 2" xfId="31835" xr:uid="{00000000-0005-0000-0000-000045720000}"/>
    <cellStyle name="Sub totals 4 3 2 31 2 2" xfId="31836" xr:uid="{00000000-0005-0000-0000-000046720000}"/>
    <cellStyle name="Sub totals 4 3 2 31 2 3" xfId="31837" xr:uid="{00000000-0005-0000-0000-000047720000}"/>
    <cellStyle name="Sub totals 4 3 2 31 2 4" xfId="31838" xr:uid="{00000000-0005-0000-0000-000048720000}"/>
    <cellStyle name="Sub totals 4 3 2 31 3" xfId="31839" xr:uid="{00000000-0005-0000-0000-000049720000}"/>
    <cellStyle name="Sub totals 4 3 2 31 4" xfId="31840" xr:uid="{00000000-0005-0000-0000-00004A720000}"/>
    <cellStyle name="Sub totals 4 3 2 32" xfId="4299" xr:uid="{00000000-0005-0000-0000-00004B720000}"/>
    <cellStyle name="Sub totals 4 3 2 32 2" xfId="31841" xr:uid="{00000000-0005-0000-0000-00004C720000}"/>
    <cellStyle name="Sub totals 4 3 2 32 2 2" xfId="31842" xr:uid="{00000000-0005-0000-0000-00004D720000}"/>
    <cellStyle name="Sub totals 4 3 2 32 2 3" xfId="31843" xr:uid="{00000000-0005-0000-0000-00004E720000}"/>
    <cellStyle name="Sub totals 4 3 2 32 2 4" xfId="31844" xr:uid="{00000000-0005-0000-0000-00004F720000}"/>
    <cellStyle name="Sub totals 4 3 2 32 3" xfId="31845" xr:uid="{00000000-0005-0000-0000-000050720000}"/>
    <cellStyle name="Sub totals 4 3 2 32 4" xfId="31846" xr:uid="{00000000-0005-0000-0000-000051720000}"/>
    <cellStyle name="Sub totals 4 3 2 33" xfId="4300" xr:uid="{00000000-0005-0000-0000-000052720000}"/>
    <cellStyle name="Sub totals 4 3 2 33 2" xfId="31847" xr:uid="{00000000-0005-0000-0000-000053720000}"/>
    <cellStyle name="Sub totals 4 3 2 33 2 2" xfId="31848" xr:uid="{00000000-0005-0000-0000-000054720000}"/>
    <cellStyle name="Sub totals 4 3 2 33 2 3" xfId="31849" xr:uid="{00000000-0005-0000-0000-000055720000}"/>
    <cellStyle name="Sub totals 4 3 2 33 2 4" xfId="31850" xr:uid="{00000000-0005-0000-0000-000056720000}"/>
    <cellStyle name="Sub totals 4 3 2 33 3" xfId="31851" xr:uid="{00000000-0005-0000-0000-000057720000}"/>
    <cellStyle name="Sub totals 4 3 2 33 4" xfId="31852" xr:uid="{00000000-0005-0000-0000-000058720000}"/>
    <cellStyle name="Sub totals 4 3 2 34" xfId="4301" xr:uid="{00000000-0005-0000-0000-000059720000}"/>
    <cellStyle name="Sub totals 4 3 2 34 2" xfId="31853" xr:uid="{00000000-0005-0000-0000-00005A720000}"/>
    <cellStyle name="Sub totals 4 3 2 34 2 2" xfId="31854" xr:uid="{00000000-0005-0000-0000-00005B720000}"/>
    <cellStyle name="Sub totals 4 3 2 34 2 3" xfId="31855" xr:uid="{00000000-0005-0000-0000-00005C720000}"/>
    <cellStyle name="Sub totals 4 3 2 34 2 4" xfId="31856" xr:uid="{00000000-0005-0000-0000-00005D720000}"/>
    <cellStyle name="Sub totals 4 3 2 34 3" xfId="31857" xr:uid="{00000000-0005-0000-0000-00005E720000}"/>
    <cellStyle name="Sub totals 4 3 2 34 4" xfId="31858" xr:uid="{00000000-0005-0000-0000-00005F720000}"/>
    <cellStyle name="Sub totals 4 3 2 35" xfId="4302" xr:uid="{00000000-0005-0000-0000-000060720000}"/>
    <cellStyle name="Sub totals 4 3 2 35 2" xfId="31859" xr:uid="{00000000-0005-0000-0000-000061720000}"/>
    <cellStyle name="Sub totals 4 3 2 35 2 2" xfId="31860" xr:uid="{00000000-0005-0000-0000-000062720000}"/>
    <cellStyle name="Sub totals 4 3 2 35 2 3" xfId="31861" xr:uid="{00000000-0005-0000-0000-000063720000}"/>
    <cellStyle name="Sub totals 4 3 2 35 2 4" xfId="31862" xr:uid="{00000000-0005-0000-0000-000064720000}"/>
    <cellStyle name="Sub totals 4 3 2 35 3" xfId="31863" xr:uid="{00000000-0005-0000-0000-000065720000}"/>
    <cellStyle name="Sub totals 4 3 2 35 4" xfId="31864" xr:uid="{00000000-0005-0000-0000-000066720000}"/>
    <cellStyle name="Sub totals 4 3 2 36" xfId="4303" xr:uid="{00000000-0005-0000-0000-000067720000}"/>
    <cellStyle name="Sub totals 4 3 2 36 2" xfId="31865" xr:uid="{00000000-0005-0000-0000-000068720000}"/>
    <cellStyle name="Sub totals 4 3 2 36 2 2" xfId="31866" xr:uid="{00000000-0005-0000-0000-000069720000}"/>
    <cellStyle name="Sub totals 4 3 2 36 2 3" xfId="31867" xr:uid="{00000000-0005-0000-0000-00006A720000}"/>
    <cellStyle name="Sub totals 4 3 2 36 2 4" xfId="31868" xr:uid="{00000000-0005-0000-0000-00006B720000}"/>
    <cellStyle name="Sub totals 4 3 2 36 3" xfId="31869" xr:uid="{00000000-0005-0000-0000-00006C720000}"/>
    <cellStyle name="Sub totals 4 3 2 36 4" xfId="31870" xr:uid="{00000000-0005-0000-0000-00006D720000}"/>
    <cellStyle name="Sub totals 4 3 2 37" xfId="4304" xr:uid="{00000000-0005-0000-0000-00006E720000}"/>
    <cellStyle name="Sub totals 4 3 2 37 2" xfId="31871" xr:uid="{00000000-0005-0000-0000-00006F720000}"/>
    <cellStyle name="Sub totals 4 3 2 37 2 2" xfId="31872" xr:uid="{00000000-0005-0000-0000-000070720000}"/>
    <cellStyle name="Sub totals 4 3 2 37 2 3" xfId="31873" xr:uid="{00000000-0005-0000-0000-000071720000}"/>
    <cellStyle name="Sub totals 4 3 2 37 2 4" xfId="31874" xr:uid="{00000000-0005-0000-0000-000072720000}"/>
    <cellStyle name="Sub totals 4 3 2 37 3" xfId="31875" xr:uid="{00000000-0005-0000-0000-000073720000}"/>
    <cellStyle name="Sub totals 4 3 2 37 4" xfId="31876" xr:uid="{00000000-0005-0000-0000-000074720000}"/>
    <cellStyle name="Sub totals 4 3 2 38" xfId="4305" xr:uid="{00000000-0005-0000-0000-000075720000}"/>
    <cellStyle name="Sub totals 4 3 2 38 2" xfId="31877" xr:uid="{00000000-0005-0000-0000-000076720000}"/>
    <cellStyle name="Sub totals 4 3 2 38 2 2" xfId="31878" xr:uid="{00000000-0005-0000-0000-000077720000}"/>
    <cellStyle name="Sub totals 4 3 2 38 2 3" xfId="31879" xr:uid="{00000000-0005-0000-0000-000078720000}"/>
    <cellStyle name="Sub totals 4 3 2 38 2 4" xfId="31880" xr:uid="{00000000-0005-0000-0000-000079720000}"/>
    <cellStyle name="Sub totals 4 3 2 38 3" xfId="31881" xr:uid="{00000000-0005-0000-0000-00007A720000}"/>
    <cellStyle name="Sub totals 4 3 2 38 4" xfId="31882" xr:uid="{00000000-0005-0000-0000-00007B720000}"/>
    <cellStyle name="Sub totals 4 3 2 39" xfId="4306" xr:uid="{00000000-0005-0000-0000-00007C720000}"/>
    <cellStyle name="Sub totals 4 3 2 39 2" xfId="31883" xr:uid="{00000000-0005-0000-0000-00007D720000}"/>
    <cellStyle name="Sub totals 4 3 2 39 2 2" xfId="31884" xr:uid="{00000000-0005-0000-0000-00007E720000}"/>
    <cellStyle name="Sub totals 4 3 2 39 2 3" xfId="31885" xr:uid="{00000000-0005-0000-0000-00007F720000}"/>
    <cellStyle name="Sub totals 4 3 2 39 2 4" xfId="31886" xr:uid="{00000000-0005-0000-0000-000080720000}"/>
    <cellStyle name="Sub totals 4 3 2 39 3" xfId="31887" xr:uid="{00000000-0005-0000-0000-000081720000}"/>
    <cellStyle name="Sub totals 4 3 2 39 4" xfId="31888" xr:uid="{00000000-0005-0000-0000-000082720000}"/>
    <cellStyle name="Sub totals 4 3 2 4" xfId="4307" xr:uid="{00000000-0005-0000-0000-000083720000}"/>
    <cellStyle name="Sub totals 4 3 2 4 2" xfId="31889" xr:uid="{00000000-0005-0000-0000-000084720000}"/>
    <cellStyle name="Sub totals 4 3 2 4 2 2" xfId="31890" xr:uid="{00000000-0005-0000-0000-000085720000}"/>
    <cellStyle name="Sub totals 4 3 2 4 2 3" xfId="31891" xr:uid="{00000000-0005-0000-0000-000086720000}"/>
    <cellStyle name="Sub totals 4 3 2 4 2 4" xfId="31892" xr:uid="{00000000-0005-0000-0000-000087720000}"/>
    <cellStyle name="Sub totals 4 3 2 4 3" xfId="31893" xr:uid="{00000000-0005-0000-0000-000088720000}"/>
    <cellStyle name="Sub totals 4 3 2 4 4" xfId="31894" xr:uid="{00000000-0005-0000-0000-000089720000}"/>
    <cellStyle name="Sub totals 4 3 2 40" xfId="4308" xr:uid="{00000000-0005-0000-0000-00008A720000}"/>
    <cellStyle name="Sub totals 4 3 2 40 2" xfId="31895" xr:uid="{00000000-0005-0000-0000-00008B720000}"/>
    <cellStyle name="Sub totals 4 3 2 40 2 2" xfId="31896" xr:uid="{00000000-0005-0000-0000-00008C720000}"/>
    <cellStyle name="Sub totals 4 3 2 40 2 3" xfId="31897" xr:uid="{00000000-0005-0000-0000-00008D720000}"/>
    <cellStyle name="Sub totals 4 3 2 40 2 4" xfId="31898" xr:uid="{00000000-0005-0000-0000-00008E720000}"/>
    <cellStyle name="Sub totals 4 3 2 40 3" xfId="31899" xr:uid="{00000000-0005-0000-0000-00008F720000}"/>
    <cellStyle name="Sub totals 4 3 2 40 4" xfId="31900" xr:uid="{00000000-0005-0000-0000-000090720000}"/>
    <cellStyle name="Sub totals 4 3 2 41" xfId="4309" xr:uid="{00000000-0005-0000-0000-000091720000}"/>
    <cellStyle name="Sub totals 4 3 2 41 2" xfId="31901" xr:uid="{00000000-0005-0000-0000-000092720000}"/>
    <cellStyle name="Sub totals 4 3 2 41 2 2" xfId="31902" xr:uid="{00000000-0005-0000-0000-000093720000}"/>
    <cellStyle name="Sub totals 4 3 2 41 2 3" xfId="31903" xr:uid="{00000000-0005-0000-0000-000094720000}"/>
    <cellStyle name="Sub totals 4 3 2 41 2 4" xfId="31904" xr:uid="{00000000-0005-0000-0000-000095720000}"/>
    <cellStyle name="Sub totals 4 3 2 41 3" xfId="31905" xr:uid="{00000000-0005-0000-0000-000096720000}"/>
    <cellStyle name="Sub totals 4 3 2 41 4" xfId="31906" xr:uid="{00000000-0005-0000-0000-000097720000}"/>
    <cellStyle name="Sub totals 4 3 2 42" xfId="4310" xr:uid="{00000000-0005-0000-0000-000098720000}"/>
    <cellStyle name="Sub totals 4 3 2 42 2" xfId="31907" xr:uid="{00000000-0005-0000-0000-000099720000}"/>
    <cellStyle name="Sub totals 4 3 2 42 2 2" xfId="31908" xr:uid="{00000000-0005-0000-0000-00009A720000}"/>
    <cellStyle name="Sub totals 4 3 2 42 2 3" xfId="31909" xr:uid="{00000000-0005-0000-0000-00009B720000}"/>
    <cellStyle name="Sub totals 4 3 2 42 2 4" xfId="31910" xr:uid="{00000000-0005-0000-0000-00009C720000}"/>
    <cellStyle name="Sub totals 4 3 2 42 3" xfId="31911" xr:uid="{00000000-0005-0000-0000-00009D720000}"/>
    <cellStyle name="Sub totals 4 3 2 42 4" xfId="31912" xr:uid="{00000000-0005-0000-0000-00009E720000}"/>
    <cellStyle name="Sub totals 4 3 2 43" xfId="4311" xr:uid="{00000000-0005-0000-0000-00009F720000}"/>
    <cellStyle name="Sub totals 4 3 2 43 2" xfId="31913" xr:uid="{00000000-0005-0000-0000-0000A0720000}"/>
    <cellStyle name="Sub totals 4 3 2 43 2 2" xfId="31914" xr:uid="{00000000-0005-0000-0000-0000A1720000}"/>
    <cellStyle name="Sub totals 4 3 2 43 2 3" xfId="31915" xr:uid="{00000000-0005-0000-0000-0000A2720000}"/>
    <cellStyle name="Sub totals 4 3 2 43 2 4" xfId="31916" xr:uid="{00000000-0005-0000-0000-0000A3720000}"/>
    <cellStyle name="Sub totals 4 3 2 43 3" xfId="31917" xr:uid="{00000000-0005-0000-0000-0000A4720000}"/>
    <cellStyle name="Sub totals 4 3 2 43 4" xfId="31918" xr:uid="{00000000-0005-0000-0000-0000A5720000}"/>
    <cellStyle name="Sub totals 4 3 2 44" xfId="4312" xr:uid="{00000000-0005-0000-0000-0000A6720000}"/>
    <cellStyle name="Sub totals 4 3 2 44 2" xfId="31919" xr:uid="{00000000-0005-0000-0000-0000A7720000}"/>
    <cellStyle name="Sub totals 4 3 2 44 2 2" xfId="31920" xr:uid="{00000000-0005-0000-0000-0000A8720000}"/>
    <cellStyle name="Sub totals 4 3 2 44 2 3" xfId="31921" xr:uid="{00000000-0005-0000-0000-0000A9720000}"/>
    <cellStyle name="Sub totals 4 3 2 44 2 4" xfId="31922" xr:uid="{00000000-0005-0000-0000-0000AA720000}"/>
    <cellStyle name="Sub totals 4 3 2 44 3" xfId="31923" xr:uid="{00000000-0005-0000-0000-0000AB720000}"/>
    <cellStyle name="Sub totals 4 3 2 44 4" xfId="31924" xr:uid="{00000000-0005-0000-0000-0000AC720000}"/>
    <cellStyle name="Sub totals 4 3 2 45" xfId="31925" xr:uid="{00000000-0005-0000-0000-0000AD720000}"/>
    <cellStyle name="Sub totals 4 3 2 45 2" xfId="31926" xr:uid="{00000000-0005-0000-0000-0000AE720000}"/>
    <cellStyle name="Sub totals 4 3 2 45 3" xfId="31927" xr:uid="{00000000-0005-0000-0000-0000AF720000}"/>
    <cellStyle name="Sub totals 4 3 2 45 4" xfId="31928" xr:uid="{00000000-0005-0000-0000-0000B0720000}"/>
    <cellStyle name="Sub totals 4 3 2 46" xfId="31929" xr:uid="{00000000-0005-0000-0000-0000B1720000}"/>
    <cellStyle name="Sub totals 4 3 2 46 2" xfId="31930" xr:uid="{00000000-0005-0000-0000-0000B2720000}"/>
    <cellStyle name="Sub totals 4 3 2 46 3" xfId="31931" xr:uid="{00000000-0005-0000-0000-0000B3720000}"/>
    <cellStyle name="Sub totals 4 3 2 46 4" xfId="31932" xr:uid="{00000000-0005-0000-0000-0000B4720000}"/>
    <cellStyle name="Sub totals 4 3 2 47" xfId="31933" xr:uid="{00000000-0005-0000-0000-0000B5720000}"/>
    <cellStyle name="Sub totals 4 3 2 48" xfId="31934" xr:uid="{00000000-0005-0000-0000-0000B6720000}"/>
    <cellStyle name="Sub totals 4 3 2 5" xfId="4313" xr:uid="{00000000-0005-0000-0000-0000B7720000}"/>
    <cellStyle name="Sub totals 4 3 2 5 2" xfId="31935" xr:uid="{00000000-0005-0000-0000-0000B8720000}"/>
    <cellStyle name="Sub totals 4 3 2 5 2 2" xfId="31936" xr:uid="{00000000-0005-0000-0000-0000B9720000}"/>
    <cellStyle name="Sub totals 4 3 2 5 2 3" xfId="31937" xr:uid="{00000000-0005-0000-0000-0000BA720000}"/>
    <cellStyle name="Sub totals 4 3 2 5 2 4" xfId="31938" xr:uid="{00000000-0005-0000-0000-0000BB720000}"/>
    <cellStyle name="Sub totals 4 3 2 5 3" xfId="31939" xr:uid="{00000000-0005-0000-0000-0000BC720000}"/>
    <cellStyle name="Sub totals 4 3 2 5 4" xfId="31940" xr:uid="{00000000-0005-0000-0000-0000BD720000}"/>
    <cellStyle name="Sub totals 4 3 2 6" xfId="4314" xr:uid="{00000000-0005-0000-0000-0000BE720000}"/>
    <cellStyle name="Sub totals 4 3 2 6 2" xfId="31941" xr:uid="{00000000-0005-0000-0000-0000BF720000}"/>
    <cellStyle name="Sub totals 4 3 2 6 2 2" xfId="31942" xr:uid="{00000000-0005-0000-0000-0000C0720000}"/>
    <cellStyle name="Sub totals 4 3 2 6 2 3" xfId="31943" xr:uid="{00000000-0005-0000-0000-0000C1720000}"/>
    <cellStyle name="Sub totals 4 3 2 6 2 4" xfId="31944" xr:uid="{00000000-0005-0000-0000-0000C2720000}"/>
    <cellStyle name="Sub totals 4 3 2 6 3" xfId="31945" xr:uid="{00000000-0005-0000-0000-0000C3720000}"/>
    <cellStyle name="Sub totals 4 3 2 6 4" xfId="31946" xr:uid="{00000000-0005-0000-0000-0000C4720000}"/>
    <cellStyle name="Sub totals 4 3 2 7" xfId="4315" xr:uid="{00000000-0005-0000-0000-0000C5720000}"/>
    <cellStyle name="Sub totals 4 3 2 7 2" xfId="31947" xr:uid="{00000000-0005-0000-0000-0000C6720000}"/>
    <cellStyle name="Sub totals 4 3 2 7 2 2" xfId="31948" xr:uid="{00000000-0005-0000-0000-0000C7720000}"/>
    <cellStyle name="Sub totals 4 3 2 7 2 3" xfId="31949" xr:uid="{00000000-0005-0000-0000-0000C8720000}"/>
    <cellStyle name="Sub totals 4 3 2 7 2 4" xfId="31950" xr:uid="{00000000-0005-0000-0000-0000C9720000}"/>
    <cellStyle name="Sub totals 4 3 2 7 3" xfId="31951" xr:uid="{00000000-0005-0000-0000-0000CA720000}"/>
    <cellStyle name="Sub totals 4 3 2 7 4" xfId="31952" xr:uid="{00000000-0005-0000-0000-0000CB720000}"/>
    <cellStyle name="Sub totals 4 3 2 8" xfId="4316" xr:uid="{00000000-0005-0000-0000-0000CC720000}"/>
    <cellStyle name="Sub totals 4 3 2 8 2" xfId="31953" xr:uid="{00000000-0005-0000-0000-0000CD720000}"/>
    <cellStyle name="Sub totals 4 3 2 8 2 2" xfId="31954" xr:uid="{00000000-0005-0000-0000-0000CE720000}"/>
    <cellStyle name="Sub totals 4 3 2 8 2 3" xfId="31955" xr:uid="{00000000-0005-0000-0000-0000CF720000}"/>
    <cellStyle name="Sub totals 4 3 2 8 2 4" xfId="31956" xr:uid="{00000000-0005-0000-0000-0000D0720000}"/>
    <cellStyle name="Sub totals 4 3 2 8 3" xfId="31957" xr:uid="{00000000-0005-0000-0000-0000D1720000}"/>
    <cellStyle name="Sub totals 4 3 2 8 4" xfId="31958" xr:uid="{00000000-0005-0000-0000-0000D2720000}"/>
    <cellStyle name="Sub totals 4 3 2 9" xfId="4317" xr:uid="{00000000-0005-0000-0000-0000D3720000}"/>
    <cellStyle name="Sub totals 4 3 2 9 2" xfId="31959" xr:uid="{00000000-0005-0000-0000-0000D4720000}"/>
    <cellStyle name="Sub totals 4 3 2 9 2 2" xfId="31960" xr:uid="{00000000-0005-0000-0000-0000D5720000}"/>
    <cellStyle name="Sub totals 4 3 2 9 2 3" xfId="31961" xr:uid="{00000000-0005-0000-0000-0000D6720000}"/>
    <cellStyle name="Sub totals 4 3 2 9 2 4" xfId="31962" xr:uid="{00000000-0005-0000-0000-0000D7720000}"/>
    <cellStyle name="Sub totals 4 3 2 9 3" xfId="31963" xr:uid="{00000000-0005-0000-0000-0000D8720000}"/>
    <cellStyle name="Sub totals 4 3 2 9 4" xfId="31964" xr:uid="{00000000-0005-0000-0000-0000D9720000}"/>
    <cellStyle name="Sub totals 4 3 20" xfId="4318" xr:uid="{00000000-0005-0000-0000-0000DA720000}"/>
    <cellStyle name="Sub totals 4 3 20 2" xfId="31965" xr:uid="{00000000-0005-0000-0000-0000DB720000}"/>
    <cellStyle name="Sub totals 4 3 20 2 2" xfId="31966" xr:uid="{00000000-0005-0000-0000-0000DC720000}"/>
    <cellStyle name="Sub totals 4 3 20 2 3" xfId="31967" xr:uid="{00000000-0005-0000-0000-0000DD720000}"/>
    <cellStyle name="Sub totals 4 3 20 2 4" xfId="31968" xr:uid="{00000000-0005-0000-0000-0000DE720000}"/>
    <cellStyle name="Sub totals 4 3 20 3" xfId="31969" xr:uid="{00000000-0005-0000-0000-0000DF720000}"/>
    <cellStyle name="Sub totals 4 3 20 4" xfId="31970" xr:uid="{00000000-0005-0000-0000-0000E0720000}"/>
    <cellStyle name="Sub totals 4 3 21" xfId="4319" xr:uid="{00000000-0005-0000-0000-0000E1720000}"/>
    <cellStyle name="Sub totals 4 3 21 2" xfId="31971" xr:uid="{00000000-0005-0000-0000-0000E2720000}"/>
    <cellStyle name="Sub totals 4 3 21 2 2" xfId="31972" xr:uid="{00000000-0005-0000-0000-0000E3720000}"/>
    <cellStyle name="Sub totals 4 3 21 2 3" xfId="31973" xr:uid="{00000000-0005-0000-0000-0000E4720000}"/>
    <cellStyle name="Sub totals 4 3 21 2 4" xfId="31974" xr:uid="{00000000-0005-0000-0000-0000E5720000}"/>
    <cellStyle name="Sub totals 4 3 21 3" xfId="31975" xr:uid="{00000000-0005-0000-0000-0000E6720000}"/>
    <cellStyle name="Sub totals 4 3 21 4" xfId="31976" xr:uid="{00000000-0005-0000-0000-0000E7720000}"/>
    <cellStyle name="Sub totals 4 3 22" xfId="4320" xr:uid="{00000000-0005-0000-0000-0000E8720000}"/>
    <cellStyle name="Sub totals 4 3 22 2" xfId="31977" xr:uid="{00000000-0005-0000-0000-0000E9720000}"/>
    <cellStyle name="Sub totals 4 3 22 2 2" xfId="31978" xr:uid="{00000000-0005-0000-0000-0000EA720000}"/>
    <cellStyle name="Sub totals 4 3 22 2 3" xfId="31979" xr:uid="{00000000-0005-0000-0000-0000EB720000}"/>
    <cellStyle name="Sub totals 4 3 22 2 4" xfId="31980" xr:uid="{00000000-0005-0000-0000-0000EC720000}"/>
    <cellStyle name="Sub totals 4 3 22 3" xfId="31981" xr:uid="{00000000-0005-0000-0000-0000ED720000}"/>
    <cellStyle name="Sub totals 4 3 22 4" xfId="31982" xr:uid="{00000000-0005-0000-0000-0000EE720000}"/>
    <cellStyle name="Sub totals 4 3 23" xfId="4321" xr:uid="{00000000-0005-0000-0000-0000EF720000}"/>
    <cellStyle name="Sub totals 4 3 23 2" xfId="31983" xr:uid="{00000000-0005-0000-0000-0000F0720000}"/>
    <cellStyle name="Sub totals 4 3 23 2 2" xfId="31984" xr:uid="{00000000-0005-0000-0000-0000F1720000}"/>
    <cellStyle name="Sub totals 4 3 23 2 3" xfId="31985" xr:uid="{00000000-0005-0000-0000-0000F2720000}"/>
    <cellStyle name="Sub totals 4 3 23 2 4" xfId="31986" xr:uid="{00000000-0005-0000-0000-0000F3720000}"/>
    <cellStyle name="Sub totals 4 3 23 3" xfId="31987" xr:uid="{00000000-0005-0000-0000-0000F4720000}"/>
    <cellStyle name="Sub totals 4 3 23 4" xfId="31988" xr:uid="{00000000-0005-0000-0000-0000F5720000}"/>
    <cellStyle name="Sub totals 4 3 24" xfId="4322" xr:uid="{00000000-0005-0000-0000-0000F6720000}"/>
    <cellStyle name="Sub totals 4 3 24 2" xfId="31989" xr:uid="{00000000-0005-0000-0000-0000F7720000}"/>
    <cellStyle name="Sub totals 4 3 24 2 2" xfId="31990" xr:uid="{00000000-0005-0000-0000-0000F8720000}"/>
    <cellStyle name="Sub totals 4 3 24 2 3" xfId="31991" xr:uid="{00000000-0005-0000-0000-0000F9720000}"/>
    <cellStyle name="Sub totals 4 3 24 2 4" xfId="31992" xr:uid="{00000000-0005-0000-0000-0000FA720000}"/>
    <cellStyle name="Sub totals 4 3 24 3" xfId="31993" xr:uid="{00000000-0005-0000-0000-0000FB720000}"/>
    <cellStyle name="Sub totals 4 3 24 4" xfId="31994" xr:uid="{00000000-0005-0000-0000-0000FC720000}"/>
    <cellStyle name="Sub totals 4 3 25" xfId="4323" xr:uid="{00000000-0005-0000-0000-0000FD720000}"/>
    <cellStyle name="Sub totals 4 3 25 2" xfId="31995" xr:uid="{00000000-0005-0000-0000-0000FE720000}"/>
    <cellStyle name="Sub totals 4 3 25 2 2" xfId="31996" xr:uid="{00000000-0005-0000-0000-0000FF720000}"/>
    <cellStyle name="Sub totals 4 3 25 2 3" xfId="31997" xr:uid="{00000000-0005-0000-0000-000000730000}"/>
    <cellStyle name="Sub totals 4 3 25 2 4" xfId="31998" xr:uid="{00000000-0005-0000-0000-000001730000}"/>
    <cellStyle name="Sub totals 4 3 25 3" xfId="31999" xr:uid="{00000000-0005-0000-0000-000002730000}"/>
    <cellStyle name="Sub totals 4 3 25 4" xfId="32000" xr:uid="{00000000-0005-0000-0000-000003730000}"/>
    <cellStyle name="Sub totals 4 3 26" xfId="4324" xr:uid="{00000000-0005-0000-0000-000004730000}"/>
    <cellStyle name="Sub totals 4 3 26 2" xfId="32001" xr:uid="{00000000-0005-0000-0000-000005730000}"/>
    <cellStyle name="Sub totals 4 3 26 2 2" xfId="32002" xr:uid="{00000000-0005-0000-0000-000006730000}"/>
    <cellStyle name="Sub totals 4 3 26 2 3" xfId="32003" xr:uid="{00000000-0005-0000-0000-000007730000}"/>
    <cellStyle name="Sub totals 4 3 26 2 4" xfId="32004" xr:uid="{00000000-0005-0000-0000-000008730000}"/>
    <cellStyle name="Sub totals 4 3 26 3" xfId="32005" xr:uid="{00000000-0005-0000-0000-000009730000}"/>
    <cellStyle name="Sub totals 4 3 26 4" xfId="32006" xr:uid="{00000000-0005-0000-0000-00000A730000}"/>
    <cellStyle name="Sub totals 4 3 27" xfId="4325" xr:uid="{00000000-0005-0000-0000-00000B730000}"/>
    <cellStyle name="Sub totals 4 3 27 2" xfId="32007" xr:uid="{00000000-0005-0000-0000-00000C730000}"/>
    <cellStyle name="Sub totals 4 3 27 2 2" xfId="32008" xr:uid="{00000000-0005-0000-0000-00000D730000}"/>
    <cellStyle name="Sub totals 4 3 27 2 3" xfId="32009" xr:uid="{00000000-0005-0000-0000-00000E730000}"/>
    <cellStyle name="Sub totals 4 3 27 2 4" xfId="32010" xr:uid="{00000000-0005-0000-0000-00000F730000}"/>
    <cellStyle name="Sub totals 4 3 27 3" xfId="32011" xr:uid="{00000000-0005-0000-0000-000010730000}"/>
    <cellStyle name="Sub totals 4 3 27 4" xfId="32012" xr:uid="{00000000-0005-0000-0000-000011730000}"/>
    <cellStyle name="Sub totals 4 3 28" xfId="4326" xr:uid="{00000000-0005-0000-0000-000012730000}"/>
    <cellStyle name="Sub totals 4 3 28 2" xfId="32013" xr:uid="{00000000-0005-0000-0000-000013730000}"/>
    <cellStyle name="Sub totals 4 3 28 2 2" xfId="32014" xr:uid="{00000000-0005-0000-0000-000014730000}"/>
    <cellStyle name="Sub totals 4 3 28 2 3" xfId="32015" xr:uid="{00000000-0005-0000-0000-000015730000}"/>
    <cellStyle name="Sub totals 4 3 28 2 4" xfId="32016" xr:uid="{00000000-0005-0000-0000-000016730000}"/>
    <cellStyle name="Sub totals 4 3 28 3" xfId="32017" xr:uid="{00000000-0005-0000-0000-000017730000}"/>
    <cellStyle name="Sub totals 4 3 28 4" xfId="32018" xr:uid="{00000000-0005-0000-0000-000018730000}"/>
    <cellStyle name="Sub totals 4 3 29" xfId="4327" xr:uid="{00000000-0005-0000-0000-000019730000}"/>
    <cellStyle name="Sub totals 4 3 29 2" xfId="32019" xr:uid="{00000000-0005-0000-0000-00001A730000}"/>
    <cellStyle name="Sub totals 4 3 29 2 2" xfId="32020" xr:uid="{00000000-0005-0000-0000-00001B730000}"/>
    <cellStyle name="Sub totals 4 3 29 2 3" xfId="32021" xr:uid="{00000000-0005-0000-0000-00001C730000}"/>
    <cellStyle name="Sub totals 4 3 29 2 4" xfId="32022" xr:uid="{00000000-0005-0000-0000-00001D730000}"/>
    <cellStyle name="Sub totals 4 3 29 3" xfId="32023" xr:uid="{00000000-0005-0000-0000-00001E730000}"/>
    <cellStyle name="Sub totals 4 3 29 4" xfId="32024" xr:uid="{00000000-0005-0000-0000-00001F730000}"/>
    <cellStyle name="Sub totals 4 3 3" xfId="4328" xr:uid="{00000000-0005-0000-0000-000020730000}"/>
    <cellStyle name="Sub totals 4 3 3 2" xfId="32025" xr:uid="{00000000-0005-0000-0000-000021730000}"/>
    <cellStyle name="Sub totals 4 3 3 2 2" xfId="32026" xr:uid="{00000000-0005-0000-0000-000022730000}"/>
    <cellStyle name="Sub totals 4 3 3 2 3" xfId="32027" xr:uid="{00000000-0005-0000-0000-000023730000}"/>
    <cellStyle name="Sub totals 4 3 3 2 4" xfId="32028" xr:uid="{00000000-0005-0000-0000-000024730000}"/>
    <cellStyle name="Sub totals 4 3 3 3" xfId="32029" xr:uid="{00000000-0005-0000-0000-000025730000}"/>
    <cellStyle name="Sub totals 4 3 3 4" xfId="32030" xr:uid="{00000000-0005-0000-0000-000026730000}"/>
    <cellStyle name="Sub totals 4 3 30" xfId="4329" xr:uid="{00000000-0005-0000-0000-000027730000}"/>
    <cellStyle name="Sub totals 4 3 30 2" xfId="32031" xr:uid="{00000000-0005-0000-0000-000028730000}"/>
    <cellStyle name="Sub totals 4 3 30 2 2" xfId="32032" xr:uid="{00000000-0005-0000-0000-000029730000}"/>
    <cellStyle name="Sub totals 4 3 30 2 3" xfId="32033" xr:uid="{00000000-0005-0000-0000-00002A730000}"/>
    <cellStyle name="Sub totals 4 3 30 2 4" xfId="32034" xr:uid="{00000000-0005-0000-0000-00002B730000}"/>
    <cellStyle name="Sub totals 4 3 30 3" xfId="32035" xr:uid="{00000000-0005-0000-0000-00002C730000}"/>
    <cellStyle name="Sub totals 4 3 30 4" xfId="32036" xr:uid="{00000000-0005-0000-0000-00002D730000}"/>
    <cellStyle name="Sub totals 4 3 31" xfId="4330" xr:uid="{00000000-0005-0000-0000-00002E730000}"/>
    <cellStyle name="Sub totals 4 3 31 2" xfId="32037" xr:uid="{00000000-0005-0000-0000-00002F730000}"/>
    <cellStyle name="Sub totals 4 3 31 2 2" xfId="32038" xr:uid="{00000000-0005-0000-0000-000030730000}"/>
    <cellStyle name="Sub totals 4 3 31 2 3" xfId="32039" xr:uid="{00000000-0005-0000-0000-000031730000}"/>
    <cellStyle name="Sub totals 4 3 31 2 4" xfId="32040" xr:uid="{00000000-0005-0000-0000-000032730000}"/>
    <cellStyle name="Sub totals 4 3 31 3" xfId="32041" xr:uid="{00000000-0005-0000-0000-000033730000}"/>
    <cellStyle name="Sub totals 4 3 31 4" xfId="32042" xr:uid="{00000000-0005-0000-0000-000034730000}"/>
    <cellStyle name="Sub totals 4 3 32" xfId="4331" xr:uid="{00000000-0005-0000-0000-000035730000}"/>
    <cellStyle name="Sub totals 4 3 32 2" xfId="32043" xr:uid="{00000000-0005-0000-0000-000036730000}"/>
    <cellStyle name="Sub totals 4 3 32 2 2" xfId="32044" xr:uid="{00000000-0005-0000-0000-000037730000}"/>
    <cellStyle name="Sub totals 4 3 32 2 3" xfId="32045" xr:uid="{00000000-0005-0000-0000-000038730000}"/>
    <cellStyle name="Sub totals 4 3 32 2 4" xfId="32046" xr:uid="{00000000-0005-0000-0000-000039730000}"/>
    <cellStyle name="Sub totals 4 3 32 3" xfId="32047" xr:uid="{00000000-0005-0000-0000-00003A730000}"/>
    <cellStyle name="Sub totals 4 3 32 4" xfId="32048" xr:uid="{00000000-0005-0000-0000-00003B730000}"/>
    <cellStyle name="Sub totals 4 3 33" xfId="4332" xr:uid="{00000000-0005-0000-0000-00003C730000}"/>
    <cellStyle name="Sub totals 4 3 33 2" xfId="32049" xr:uid="{00000000-0005-0000-0000-00003D730000}"/>
    <cellStyle name="Sub totals 4 3 33 2 2" xfId="32050" xr:uid="{00000000-0005-0000-0000-00003E730000}"/>
    <cellStyle name="Sub totals 4 3 33 2 3" xfId="32051" xr:uid="{00000000-0005-0000-0000-00003F730000}"/>
    <cellStyle name="Sub totals 4 3 33 2 4" xfId="32052" xr:uid="{00000000-0005-0000-0000-000040730000}"/>
    <cellStyle name="Sub totals 4 3 33 3" xfId="32053" xr:uid="{00000000-0005-0000-0000-000041730000}"/>
    <cellStyle name="Sub totals 4 3 33 4" xfId="32054" xr:uid="{00000000-0005-0000-0000-000042730000}"/>
    <cellStyle name="Sub totals 4 3 34" xfId="4333" xr:uid="{00000000-0005-0000-0000-000043730000}"/>
    <cellStyle name="Sub totals 4 3 34 2" xfId="32055" xr:uid="{00000000-0005-0000-0000-000044730000}"/>
    <cellStyle name="Sub totals 4 3 34 2 2" xfId="32056" xr:uid="{00000000-0005-0000-0000-000045730000}"/>
    <cellStyle name="Sub totals 4 3 34 2 3" xfId="32057" xr:uid="{00000000-0005-0000-0000-000046730000}"/>
    <cellStyle name="Sub totals 4 3 34 2 4" xfId="32058" xr:uid="{00000000-0005-0000-0000-000047730000}"/>
    <cellStyle name="Sub totals 4 3 34 3" xfId="32059" xr:uid="{00000000-0005-0000-0000-000048730000}"/>
    <cellStyle name="Sub totals 4 3 34 4" xfId="32060" xr:uid="{00000000-0005-0000-0000-000049730000}"/>
    <cellStyle name="Sub totals 4 3 35" xfId="4334" xr:uid="{00000000-0005-0000-0000-00004A730000}"/>
    <cellStyle name="Sub totals 4 3 35 2" xfId="32061" xr:uid="{00000000-0005-0000-0000-00004B730000}"/>
    <cellStyle name="Sub totals 4 3 35 2 2" xfId="32062" xr:uid="{00000000-0005-0000-0000-00004C730000}"/>
    <cellStyle name="Sub totals 4 3 35 2 3" xfId="32063" xr:uid="{00000000-0005-0000-0000-00004D730000}"/>
    <cellStyle name="Sub totals 4 3 35 2 4" xfId="32064" xr:uid="{00000000-0005-0000-0000-00004E730000}"/>
    <cellStyle name="Sub totals 4 3 35 3" xfId="32065" xr:uid="{00000000-0005-0000-0000-00004F730000}"/>
    <cellStyle name="Sub totals 4 3 35 4" xfId="32066" xr:uid="{00000000-0005-0000-0000-000050730000}"/>
    <cellStyle name="Sub totals 4 3 36" xfId="4335" xr:uid="{00000000-0005-0000-0000-000051730000}"/>
    <cellStyle name="Sub totals 4 3 36 2" xfId="32067" xr:uid="{00000000-0005-0000-0000-000052730000}"/>
    <cellStyle name="Sub totals 4 3 36 2 2" xfId="32068" xr:uid="{00000000-0005-0000-0000-000053730000}"/>
    <cellStyle name="Sub totals 4 3 36 2 3" xfId="32069" xr:uid="{00000000-0005-0000-0000-000054730000}"/>
    <cellStyle name="Sub totals 4 3 36 2 4" xfId="32070" xr:uid="{00000000-0005-0000-0000-000055730000}"/>
    <cellStyle name="Sub totals 4 3 36 3" xfId="32071" xr:uid="{00000000-0005-0000-0000-000056730000}"/>
    <cellStyle name="Sub totals 4 3 36 4" xfId="32072" xr:uid="{00000000-0005-0000-0000-000057730000}"/>
    <cellStyle name="Sub totals 4 3 37" xfId="4336" xr:uid="{00000000-0005-0000-0000-000058730000}"/>
    <cellStyle name="Sub totals 4 3 37 2" xfId="32073" xr:uid="{00000000-0005-0000-0000-000059730000}"/>
    <cellStyle name="Sub totals 4 3 37 2 2" xfId="32074" xr:uid="{00000000-0005-0000-0000-00005A730000}"/>
    <cellStyle name="Sub totals 4 3 37 2 3" xfId="32075" xr:uid="{00000000-0005-0000-0000-00005B730000}"/>
    <cellStyle name="Sub totals 4 3 37 2 4" xfId="32076" xr:uid="{00000000-0005-0000-0000-00005C730000}"/>
    <cellStyle name="Sub totals 4 3 37 3" xfId="32077" xr:uid="{00000000-0005-0000-0000-00005D730000}"/>
    <cellStyle name="Sub totals 4 3 37 4" xfId="32078" xr:uid="{00000000-0005-0000-0000-00005E730000}"/>
    <cellStyle name="Sub totals 4 3 38" xfId="4337" xr:uid="{00000000-0005-0000-0000-00005F730000}"/>
    <cellStyle name="Sub totals 4 3 38 2" xfId="32079" xr:uid="{00000000-0005-0000-0000-000060730000}"/>
    <cellStyle name="Sub totals 4 3 38 2 2" xfId="32080" xr:uid="{00000000-0005-0000-0000-000061730000}"/>
    <cellStyle name="Sub totals 4 3 38 2 3" xfId="32081" xr:uid="{00000000-0005-0000-0000-000062730000}"/>
    <cellStyle name="Sub totals 4 3 38 2 4" xfId="32082" xr:uid="{00000000-0005-0000-0000-000063730000}"/>
    <cellStyle name="Sub totals 4 3 38 3" xfId="32083" xr:uid="{00000000-0005-0000-0000-000064730000}"/>
    <cellStyle name="Sub totals 4 3 38 4" xfId="32084" xr:uid="{00000000-0005-0000-0000-000065730000}"/>
    <cellStyle name="Sub totals 4 3 39" xfId="4338" xr:uid="{00000000-0005-0000-0000-000066730000}"/>
    <cellStyle name="Sub totals 4 3 39 2" xfId="32085" xr:uid="{00000000-0005-0000-0000-000067730000}"/>
    <cellStyle name="Sub totals 4 3 39 2 2" xfId="32086" xr:uid="{00000000-0005-0000-0000-000068730000}"/>
    <cellStyle name="Sub totals 4 3 39 2 3" xfId="32087" xr:uid="{00000000-0005-0000-0000-000069730000}"/>
    <cellStyle name="Sub totals 4 3 39 2 4" xfId="32088" xr:uid="{00000000-0005-0000-0000-00006A730000}"/>
    <cellStyle name="Sub totals 4 3 39 3" xfId="32089" xr:uid="{00000000-0005-0000-0000-00006B730000}"/>
    <cellStyle name="Sub totals 4 3 39 4" xfId="32090" xr:uid="{00000000-0005-0000-0000-00006C730000}"/>
    <cellStyle name="Sub totals 4 3 4" xfId="4339" xr:uid="{00000000-0005-0000-0000-00006D730000}"/>
    <cellStyle name="Sub totals 4 3 4 2" xfId="32091" xr:uid="{00000000-0005-0000-0000-00006E730000}"/>
    <cellStyle name="Sub totals 4 3 4 2 2" xfId="32092" xr:uid="{00000000-0005-0000-0000-00006F730000}"/>
    <cellStyle name="Sub totals 4 3 4 2 3" xfId="32093" xr:uid="{00000000-0005-0000-0000-000070730000}"/>
    <cellStyle name="Sub totals 4 3 4 2 4" xfId="32094" xr:uid="{00000000-0005-0000-0000-000071730000}"/>
    <cellStyle name="Sub totals 4 3 4 3" xfId="32095" xr:uid="{00000000-0005-0000-0000-000072730000}"/>
    <cellStyle name="Sub totals 4 3 4 4" xfId="32096" xr:uid="{00000000-0005-0000-0000-000073730000}"/>
    <cellStyle name="Sub totals 4 3 40" xfId="4340" xr:uid="{00000000-0005-0000-0000-000074730000}"/>
    <cellStyle name="Sub totals 4 3 40 2" xfId="32097" xr:uid="{00000000-0005-0000-0000-000075730000}"/>
    <cellStyle name="Sub totals 4 3 40 2 2" xfId="32098" xr:uid="{00000000-0005-0000-0000-000076730000}"/>
    <cellStyle name="Sub totals 4 3 40 2 3" xfId="32099" xr:uid="{00000000-0005-0000-0000-000077730000}"/>
    <cellStyle name="Sub totals 4 3 40 2 4" xfId="32100" xr:uid="{00000000-0005-0000-0000-000078730000}"/>
    <cellStyle name="Sub totals 4 3 40 3" xfId="32101" xr:uid="{00000000-0005-0000-0000-000079730000}"/>
    <cellStyle name="Sub totals 4 3 40 4" xfId="32102" xr:uid="{00000000-0005-0000-0000-00007A730000}"/>
    <cellStyle name="Sub totals 4 3 41" xfId="4341" xr:uid="{00000000-0005-0000-0000-00007B730000}"/>
    <cellStyle name="Sub totals 4 3 41 2" xfId="32103" xr:uid="{00000000-0005-0000-0000-00007C730000}"/>
    <cellStyle name="Sub totals 4 3 41 2 2" xfId="32104" xr:uid="{00000000-0005-0000-0000-00007D730000}"/>
    <cellStyle name="Sub totals 4 3 41 2 3" xfId="32105" xr:uid="{00000000-0005-0000-0000-00007E730000}"/>
    <cellStyle name="Sub totals 4 3 41 2 4" xfId="32106" xr:uid="{00000000-0005-0000-0000-00007F730000}"/>
    <cellStyle name="Sub totals 4 3 41 3" xfId="32107" xr:uid="{00000000-0005-0000-0000-000080730000}"/>
    <cellStyle name="Sub totals 4 3 41 4" xfId="32108" xr:uid="{00000000-0005-0000-0000-000081730000}"/>
    <cellStyle name="Sub totals 4 3 42" xfId="4342" xr:uid="{00000000-0005-0000-0000-000082730000}"/>
    <cellStyle name="Sub totals 4 3 42 2" xfId="32109" xr:uid="{00000000-0005-0000-0000-000083730000}"/>
    <cellStyle name="Sub totals 4 3 42 2 2" xfId="32110" xr:uid="{00000000-0005-0000-0000-000084730000}"/>
    <cellStyle name="Sub totals 4 3 42 2 3" xfId="32111" xr:uid="{00000000-0005-0000-0000-000085730000}"/>
    <cellStyle name="Sub totals 4 3 42 2 4" xfId="32112" xr:uid="{00000000-0005-0000-0000-000086730000}"/>
    <cellStyle name="Sub totals 4 3 42 3" xfId="32113" xr:uid="{00000000-0005-0000-0000-000087730000}"/>
    <cellStyle name="Sub totals 4 3 42 4" xfId="32114" xr:uid="{00000000-0005-0000-0000-000088730000}"/>
    <cellStyle name="Sub totals 4 3 43" xfId="4343" xr:uid="{00000000-0005-0000-0000-000089730000}"/>
    <cellStyle name="Sub totals 4 3 43 2" xfId="32115" xr:uid="{00000000-0005-0000-0000-00008A730000}"/>
    <cellStyle name="Sub totals 4 3 43 2 2" xfId="32116" xr:uid="{00000000-0005-0000-0000-00008B730000}"/>
    <cellStyle name="Sub totals 4 3 43 2 3" xfId="32117" xr:uid="{00000000-0005-0000-0000-00008C730000}"/>
    <cellStyle name="Sub totals 4 3 43 2 4" xfId="32118" xr:uid="{00000000-0005-0000-0000-00008D730000}"/>
    <cellStyle name="Sub totals 4 3 43 3" xfId="32119" xr:uid="{00000000-0005-0000-0000-00008E730000}"/>
    <cellStyle name="Sub totals 4 3 43 4" xfId="32120" xr:uid="{00000000-0005-0000-0000-00008F730000}"/>
    <cellStyle name="Sub totals 4 3 44" xfId="4344" xr:uid="{00000000-0005-0000-0000-000090730000}"/>
    <cellStyle name="Sub totals 4 3 44 2" xfId="32121" xr:uid="{00000000-0005-0000-0000-000091730000}"/>
    <cellStyle name="Sub totals 4 3 44 2 2" xfId="32122" xr:uid="{00000000-0005-0000-0000-000092730000}"/>
    <cellStyle name="Sub totals 4 3 44 2 3" xfId="32123" xr:uid="{00000000-0005-0000-0000-000093730000}"/>
    <cellStyle name="Sub totals 4 3 44 2 4" xfId="32124" xr:uid="{00000000-0005-0000-0000-000094730000}"/>
    <cellStyle name="Sub totals 4 3 44 3" xfId="32125" xr:uid="{00000000-0005-0000-0000-000095730000}"/>
    <cellStyle name="Sub totals 4 3 44 4" xfId="32126" xr:uid="{00000000-0005-0000-0000-000096730000}"/>
    <cellStyle name="Sub totals 4 3 45" xfId="4345" xr:uid="{00000000-0005-0000-0000-000097730000}"/>
    <cellStyle name="Sub totals 4 3 45 2" xfId="32127" xr:uid="{00000000-0005-0000-0000-000098730000}"/>
    <cellStyle name="Sub totals 4 3 45 2 2" xfId="32128" xr:uid="{00000000-0005-0000-0000-000099730000}"/>
    <cellStyle name="Sub totals 4 3 45 2 3" xfId="32129" xr:uid="{00000000-0005-0000-0000-00009A730000}"/>
    <cellStyle name="Sub totals 4 3 45 2 4" xfId="32130" xr:uid="{00000000-0005-0000-0000-00009B730000}"/>
    <cellStyle name="Sub totals 4 3 45 3" xfId="32131" xr:uid="{00000000-0005-0000-0000-00009C730000}"/>
    <cellStyle name="Sub totals 4 3 45 4" xfId="32132" xr:uid="{00000000-0005-0000-0000-00009D730000}"/>
    <cellStyle name="Sub totals 4 3 46" xfId="32133" xr:uid="{00000000-0005-0000-0000-00009E730000}"/>
    <cellStyle name="Sub totals 4 3 46 2" xfId="32134" xr:uid="{00000000-0005-0000-0000-00009F730000}"/>
    <cellStyle name="Sub totals 4 3 46 3" xfId="32135" xr:uid="{00000000-0005-0000-0000-0000A0730000}"/>
    <cellStyle name="Sub totals 4 3 46 4" xfId="32136" xr:uid="{00000000-0005-0000-0000-0000A1730000}"/>
    <cellStyle name="Sub totals 4 3 47" xfId="32137" xr:uid="{00000000-0005-0000-0000-0000A2730000}"/>
    <cellStyle name="Sub totals 4 3 47 2" xfId="32138" xr:uid="{00000000-0005-0000-0000-0000A3730000}"/>
    <cellStyle name="Sub totals 4 3 47 3" xfId="32139" xr:uid="{00000000-0005-0000-0000-0000A4730000}"/>
    <cellStyle name="Sub totals 4 3 47 4" xfId="32140" xr:uid="{00000000-0005-0000-0000-0000A5730000}"/>
    <cellStyle name="Sub totals 4 3 48" xfId="32141" xr:uid="{00000000-0005-0000-0000-0000A6730000}"/>
    <cellStyle name="Sub totals 4 3 49" xfId="32142" xr:uid="{00000000-0005-0000-0000-0000A7730000}"/>
    <cellStyle name="Sub totals 4 3 5" xfId="4346" xr:uid="{00000000-0005-0000-0000-0000A8730000}"/>
    <cellStyle name="Sub totals 4 3 5 2" xfId="32143" xr:uid="{00000000-0005-0000-0000-0000A9730000}"/>
    <cellStyle name="Sub totals 4 3 5 2 2" xfId="32144" xr:uid="{00000000-0005-0000-0000-0000AA730000}"/>
    <cellStyle name="Sub totals 4 3 5 2 3" xfId="32145" xr:uid="{00000000-0005-0000-0000-0000AB730000}"/>
    <cellStyle name="Sub totals 4 3 5 2 4" xfId="32146" xr:uid="{00000000-0005-0000-0000-0000AC730000}"/>
    <cellStyle name="Sub totals 4 3 5 3" xfId="32147" xr:uid="{00000000-0005-0000-0000-0000AD730000}"/>
    <cellStyle name="Sub totals 4 3 5 4" xfId="32148" xr:uid="{00000000-0005-0000-0000-0000AE730000}"/>
    <cellStyle name="Sub totals 4 3 6" xfId="4347" xr:uid="{00000000-0005-0000-0000-0000AF730000}"/>
    <cellStyle name="Sub totals 4 3 6 2" xfId="32149" xr:uid="{00000000-0005-0000-0000-0000B0730000}"/>
    <cellStyle name="Sub totals 4 3 6 2 2" xfId="32150" xr:uid="{00000000-0005-0000-0000-0000B1730000}"/>
    <cellStyle name="Sub totals 4 3 6 2 3" xfId="32151" xr:uid="{00000000-0005-0000-0000-0000B2730000}"/>
    <cellStyle name="Sub totals 4 3 6 2 4" xfId="32152" xr:uid="{00000000-0005-0000-0000-0000B3730000}"/>
    <cellStyle name="Sub totals 4 3 6 3" xfId="32153" xr:uid="{00000000-0005-0000-0000-0000B4730000}"/>
    <cellStyle name="Sub totals 4 3 6 4" xfId="32154" xr:uid="{00000000-0005-0000-0000-0000B5730000}"/>
    <cellStyle name="Sub totals 4 3 7" xfId="4348" xr:uid="{00000000-0005-0000-0000-0000B6730000}"/>
    <cellStyle name="Sub totals 4 3 7 2" xfId="32155" xr:uid="{00000000-0005-0000-0000-0000B7730000}"/>
    <cellStyle name="Sub totals 4 3 7 2 2" xfId="32156" xr:uid="{00000000-0005-0000-0000-0000B8730000}"/>
    <cellStyle name="Sub totals 4 3 7 2 3" xfId="32157" xr:uid="{00000000-0005-0000-0000-0000B9730000}"/>
    <cellStyle name="Sub totals 4 3 7 2 4" xfId="32158" xr:uid="{00000000-0005-0000-0000-0000BA730000}"/>
    <cellStyle name="Sub totals 4 3 7 3" xfId="32159" xr:uid="{00000000-0005-0000-0000-0000BB730000}"/>
    <cellStyle name="Sub totals 4 3 7 4" xfId="32160" xr:uid="{00000000-0005-0000-0000-0000BC730000}"/>
    <cellStyle name="Sub totals 4 3 8" xfId="4349" xr:uid="{00000000-0005-0000-0000-0000BD730000}"/>
    <cellStyle name="Sub totals 4 3 8 2" xfId="32161" xr:uid="{00000000-0005-0000-0000-0000BE730000}"/>
    <cellStyle name="Sub totals 4 3 8 2 2" xfId="32162" xr:uid="{00000000-0005-0000-0000-0000BF730000}"/>
    <cellStyle name="Sub totals 4 3 8 2 3" xfId="32163" xr:uid="{00000000-0005-0000-0000-0000C0730000}"/>
    <cellStyle name="Sub totals 4 3 8 2 4" xfId="32164" xr:uid="{00000000-0005-0000-0000-0000C1730000}"/>
    <cellStyle name="Sub totals 4 3 8 3" xfId="32165" xr:uid="{00000000-0005-0000-0000-0000C2730000}"/>
    <cellStyle name="Sub totals 4 3 8 4" xfId="32166" xr:uid="{00000000-0005-0000-0000-0000C3730000}"/>
    <cellStyle name="Sub totals 4 3 9" xfId="4350" xr:uid="{00000000-0005-0000-0000-0000C4730000}"/>
    <cellStyle name="Sub totals 4 3 9 2" xfId="32167" xr:uid="{00000000-0005-0000-0000-0000C5730000}"/>
    <cellStyle name="Sub totals 4 3 9 2 2" xfId="32168" xr:uid="{00000000-0005-0000-0000-0000C6730000}"/>
    <cellStyle name="Sub totals 4 3 9 2 3" xfId="32169" xr:uid="{00000000-0005-0000-0000-0000C7730000}"/>
    <cellStyle name="Sub totals 4 3 9 2 4" xfId="32170" xr:uid="{00000000-0005-0000-0000-0000C8730000}"/>
    <cellStyle name="Sub totals 4 3 9 3" xfId="32171" xr:uid="{00000000-0005-0000-0000-0000C9730000}"/>
    <cellStyle name="Sub totals 4 3 9 4" xfId="32172" xr:uid="{00000000-0005-0000-0000-0000CA730000}"/>
    <cellStyle name="Sub totals 4 4" xfId="4351" xr:uid="{00000000-0005-0000-0000-0000CB730000}"/>
    <cellStyle name="Sub totals 4 4 10" xfId="4352" xr:uid="{00000000-0005-0000-0000-0000CC730000}"/>
    <cellStyle name="Sub totals 4 4 10 2" xfId="32173" xr:uid="{00000000-0005-0000-0000-0000CD730000}"/>
    <cellStyle name="Sub totals 4 4 10 2 2" xfId="32174" xr:uid="{00000000-0005-0000-0000-0000CE730000}"/>
    <cellStyle name="Sub totals 4 4 10 2 3" xfId="32175" xr:uid="{00000000-0005-0000-0000-0000CF730000}"/>
    <cellStyle name="Sub totals 4 4 10 2 4" xfId="32176" xr:uid="{00000000-0005-0000-0000-0000D0730000}"/>
    <cellStyle name="Sub totals 4 4 10 3" xfId="32177" xr:uid="{00000000-0005-0000-0000-0000D1730000}"/>
    <cellStyle name="Sub totals 4 4 10 4" xfId="32178" xr:uid="{00000000-0005-0000-0000-0000D2730000}"/>
    <cellStyle name="Sub totals 4 4 11" xfId="4353" xr:uid="{00000000-0005-0000-0000-0000D3730000}"/>
    <cellStyle name="Sub totals 4 4 11 2" xfId="32179" xr:uid="{00000000-0005-0000-0000-0000D4730000}"/>
    <cellStyle name="Sub totals 4 4 11 2 2" xfId="32180" xr:uid="{00000000-0005-0000-0000-0000D5730000}"/>
    <cellStyle name="Sub totals 4 4 11 2 3" xfId="32181" xr:uid="{00000000-0005-0000-0000-0000D6730000}"/>
    <cellStyle name="Sub totals 4 4 11 2 4" xfId="32182" xr:uid="{00000000-0005-0000-0000-0000D7730000}"/>
    <cellStyle name="Sub totals 4 4 11 3" xfId="32183" xr:uid="{00000000-0005-0000-0000-0000D8730000}"/>
    <cellStyle name="Sub totals 4 4 11 4" xfId="32184" xr:uid="{00000000-0005-0000-0000-0000D9730000}"/>
    <cellStyle name="Sub totals 4 4 12" xfId="4354" xr:uid="{00000000-0005-0000-0000-0000DA730000}"/>
    <cellStyle name="Sub totals 4 4 12 2" xfId="32185" xr:uid="{00000000-0005-0000-0000-0000DB730000}"/>
    <cellStyle name="Sub totals 4 4 12 2 2" xfId="32186" xr:uid="{00000000-0005-0000-0000-0000DC730000}"/>
    <cellStyle name="Sub totals 4 4 12 2 3" xfId="32187" xr:uid="{00000000-0005-0000-0000-0000DD730000}"/>
    <cellStyle name="Sub totals 4 4 12 2 4" xfId="32188" xr:uid="{00000000-0005-0000-0000-0000DE730000}"/>
    <cellStyle name="Sub totals 4 4 12 3" xfId="32189" xr:uid="{00000000-0005-0000-0000-0000DF730000}"/>
    <cellStyle name="Sub totals 4 4 12 4" xfId="32190" xr:uid="{00000000-0005-0000-0000-0000E0730000}"/>
    <cellStyle name="Sub totals 4 4 13" xfId="4355" xr:uid="{00000000-0005-0000-0000-0000E1730000}"/>
    <cellStyle name="Sub totals 4 4 13 2" xfId="32191" xr:uid="{00000000-0005-0000-0000-0000E2730000}"/>
    <cellStyle name="Sub totals 4 4 13 2 2" xfId="32192" xr:uid="{00000000-0005-0000-0000-0000E3730000}"/>
    <cellStyle name="Sub totals 4 4 13 2 3" xfId="32193" xr:uid="{00000000-0005-0000-0000-0000E4730000}"/>
    <cellStyle name="Sub totals 4 4 13 2 4" xfId="32194" xr:uid="{00000000-0005-0000-0000-0000E5730000}"/>
    <cellStyle name="Sub totals 4 4 13 3" xfId="32195" xr:uid="{00000000-0005-0000-0000-0000E6730000}"/>
    <cellStyle name="Sub totals 4 4 13 4" xfId="32196" xr:uid="{00000000-0005-0000-0000-0000E7730000}"/>
    <cellStyle name="Sub totals 4 4 14" xfId="4356" xr:uid="{00000000-0005-0000-0000-0000E8730000}"/>
    <cellStyle name="Sub totals 4 4 14 2" xfId="32197" xr:uid="{00000000-0005-0000-0000-0000E9730000}"/>
    <cellStyle name="Sub totals 4 4 14 2 2" xfId="32198" xr:uid="{00000000-0005-0000-0000-0000EA730000}"/>
    <cellStyle name="Sub totals 4 4 14 2 3" xfId="32199" xr:uid="{00000000-0005-0000-0000-0000EB730000}"/>
    <cellStyle name="Sub totals 4 4 14 2 4" xfId="32200" xr:uid="{00000000-0005-0000-0000-0000EC730000}"/>
    <cellStyle name="Sub totals 4 4 14 3" xfId="32201" xr:uid="{00000000-0005-0000-0000-0000ED730000}"/>
    <cellStyle name="Sub totals 4 4 14 4" xfId="32202" xr:uid="{00000000-0005-0000-0000-0000EE730000}"/>
    <cellStyle name="Sub totals 4 4 15" xfId="4357" xr:uid="{00000000-0005-0000-0000-0000EF730000}"/>
    <cellStyle name="Sub totals 4 4 15 2" xfId="32203" xr:uid="{00000000-0005-0000-0000-0000F0730000}"/>
    <cellStyle name="Sub totals 4 4 15 2 2" xfId="32204" xr:uid="{00000000-0005-0000-0000-0000F1730000}"/>
    <cellStyle name="Sub totals 4 4 15 2 3" xfId="32205" xr:uid="{00000000-0005-0000-0000-0000F2730000}"/>
    <cellStyle name="Sub totals 4 4 15 2 4" xfId="32206" xr:uid="{00000000-0005-0000-0000-0000F3730000}"/>
    <cellStyle name="Sub totals 4 4 15 3" xfId="32207" xr:uid="{00000000-0005-0000-0000-0000F4730000}"/>
    <cellStyle name="Sub totals 4 4 15 4" xfId="32208" xr:uid="{00000000-0005-0000-0000-0000F5730000}"/>
    <cellStyle name="Sub totals 4 4 16" xfId="4358" xr:uid="{00000000-0005-0000-0000-0000F6730000}"/>
    <cellStyle name="Sub totals 4 4 16 2" xfId="32209" xr:uid="{00000000-0005-0000-0000-0000F7730000}"/>
    <cellStyle name="Sub totals 4 4 16 2 2" xfId="32210" xr:uid="{00000000-0005-0000-0000-0000F8730000}"/>
    <cellStyle name="Sub totals 4 4 16 2 3" xfId="32211" xr:uid="{00000000-0005-0000-0000-0000F9730000}"/>
    <cellStyle name="Sub totals 4 4 16 2 4" xfId="32212" xr:uid="{00000000-0005-0000-0000-0000FA730000}"/>
    <cellStyle name="Sub totals 4 4 16 3" xfId="32213" xr:uid="{00000000-0005-0000-0000-0000FB730000}"/>
    <cellStyle name="Sub totals 4 4 16 4" xfId="32214" xr:uid="{00000000-0005-0000-0000-0000FC730000}"/>
    <cellStyle name="Sub totals 4 4 17" xfId="4359" xr:uid="{00000000-0005-0000-0000-0000FD730000}"/>
    <cellStyle name="Sub totals 4 4 17 2" xfId="32215" xr:uid="{00000000-0005-0000-0000-0000FE730000}"/>
    <cellStyle name="Sub totals 4 4 17 2 2" xfId="32216" xr:uid="{00000000-0005-0000-0000-0000FF730000}"/>
    <cellStyle name="Sub totals 4 4 17 2 3" xfId="32217" xr:uid="{00000000-0005-0000-0000-000000740000}"/>
    <cellStyle name="Sub totals 4 4 17 2 4" xfId="32218" xr:uid="{00000000-0005-0000-0000-000001740000}"/>
    <cellStyle name="Sub totals 4 4 17 3" xfId="32219" xr:uid="{00000000-0005-0000-0000-000002740000}"/>
    <cellStyle name="Sub totals 4 4 17 4" xfId="32220" xr:uid="{00000000-0005-0000-0000-000003740000}"/>
    <cellStyle name="Sub totals 4 4 18" xfId="4360" xr:uid="{00000000-0005-0000-0000-000004740000}"/>
    <cellStyle name="Sub totals 4 4 18 2" xfId="32221" xr:uid="{00000000-0005-0000-0000-000005740000}"/>
    <cellStyle name="Sub totals 4 4 18 2 2" xfId="32222" xr:uid="{00000000-0005-0000-0000-000006740000}"/>
    <cellStyle name="Sub totals 4 4 18 2 3" xfId="32223" xr:uid="{00000000-0005-0000-0000-000007740000}"/>
    <cellStyle name="Sub totals 4 4 18 2 4" xfId="32224" xr:uid="{00000000-0005-0000-0000-000008740000}"/>
    <cellStyle name="Sub totals 4 4 18 3" xfId="32225" xr:uid="{00000000-0005-0000-0000-000009740000}"/>
    <cellStyle name="Sub totals 4 4 18 4" xfId="32226" xr:uid="{00000000-0005-0000-0000-00000A740000}"/>
    <cellStyle name="Sub totals 4 4 19" xfId="4361" xr:uid="{00000000-0005-0000-0000-00000B740000}"/>
    <cellStyle name="Sub totals 4 4 19 2" xfId="32227" xr:uid="{00000000-0005-0000-0000-00000C740000}"/>
    <cellStyle name="Sub totals 4 4 19 2 2" xfId="32228" xr:uid="{00000000-0005-0000-0000-00000D740000}"/>
    <cellStyle name="Sub totals 4 4 19 2 3" xfId="32229" xr:uid="{00000000-0005-0000-0000-00000E740000}"/>
    <cellStyle name="Sub totals 4 4 19 2 4" xfId="32230" xr:uid="{00000000-0005-0000-0000-00000F740000}"/>
    <cellStyle name="Sub totals 4 4 19 3" xfId="32231" xr:uid="{00000000-0005-0000-0000-000010740000}"/>
    <cellStyle name="Sub totals 4 4 19 4" xfId="32232" xr:uid="{00000000-0005-0000-0000-000011740000}"/>
    <cellStyle name="Sub totals 4 4 2" xfId="4362" xr:uid="{00000000-0005-0000-0000-000012740000}"/>
    <cellStyle name="Sub totals 4 4 2 10" xfId="4363" xr:uid="{00000000-0005-0000-0000-000013740000}"/>
    <cellStyle name="Sub totals 4 4 2 10 2" xfId="32233" xr:uid="{00000000-0005-0000-0000-000014740000}"/>
    <cellStyle name="Sub totals 4 4 2 10 2 2" xfId="32234" xr:uid="{00000000-0005-0000-0000-000015740000}"/>
    <cellStyle name="Sub totals 4 4 2 10 2 3" xfId="32235" xr:uid="{00000000-0005-0000-0000-000016740000}"/>
    <cellStyle name="Sub totals 4 4 2 10 2 4" xfId="32236" xr:uid="{00000000-0005-0000-0000-000017740000}"/>
    <cellStyle name="Sub totals 4 4 2 10 3" xfId="32237" xr:uid="{00000000-0005-0000-0000-000018740000}"/>
    <cellStyle name="Sub totals 4 4 2 10 4" xfId="32238" xr:uid="{00000000-0005-0000-0000-000019740000}"/>
    <cellStyle name="Sub totals 4 4 2 11" xfId="4364" xr:uid="{00000000-0005-0000-0000-00001A740000}"/>
    <cellStyle name="Sub totals 4 4 2 11 2" xfId="32239" xr:uid="{00000000-0005-0000-0000-00001B740000}"/>
    <cellStyle name="Sub totals 4 4 2 11 2 2" xfId="32240" xr:uid="{00000000-0005-0000-0000-00001C740000}"/>
    <cellStyle name="Sub totals 4 4 2 11 2 3" xfId="32241" xr:uid="{00000000-0005-0000-0000-00001D740000}"/>
    <cellStyle name="Sub totals 4 4 2 11 2 4" xfId="32242" xr:uid="{00000000-0005-0000-0000-00001E740000}"/>
    <cellStyle name="Sub totals 4 4 2 11 3" xfId="32243" xr:uid="{00000000-0005-0000-0000-00001F740000}"/>
    <cellStyle name="Sub totals 4 4 2 11 4" xfId="32244" xr:uid="{00000000-0005-0000-0000-000020740000}"/>
    <cellStyle name="Sub totals 4 4 2 12" xfId="4365" xr:uid="{00000000-0005-0000-0000-000021740000}"/>
    <cellStyle name="Sub totals 4 4 2 12 2" xfId="32245" xr:uid="{00000000-0005-0000-0000-000022740000}"/>
    <cellStyle name="Sub totals 4 4 2 12 2 2" xfId="32246" xr:uid="{00000000-0005-0000-0000-000023740000}"/>
    <cellStyle name="Sub totals 4 4 2 12 2 3" xfId="32247" xr:uid="{00000000-0005-0000-0000-000024740000}"/>
    <cellStyle name="Sub totals 4 4 2 12 2 4" xfId="32248" xr:uid="{00000000-0005-0000-0000-000025740000}"/>
    <cellStyle name="Sub totals 4 4 2 12 3" xfId="32249" xr:uid="{00000000-0005-0000-0000-000026740000}"/>
    <cellStyle name="Sub totals 4 4 2 12 4" xfId="32250" xr:uid="{00000000-0005-0000-0000-000027740000}"/>
    <cellStyle name="Sub totals 4 4 2 13" xfId="4366" xr:uid="{00000000-0005-0000-0000-000028740000}"/>
    <cellStyle name="Sub totals 4 4 2 13 2" xfId="32251" xr:uid="{00000000-0005-0000-0000-000029740000}"/>
    <cellStyle name="Sub totals 4 4 2 13 2 2" xfId="32252" xr:uid="{00000000-0005-0000-0000-00002A740000}"/>
    <cellStyle name="Sub totals 4 4 2 13 2 3" xfId="32253" xr:uid="{00000000-0005-0000-0000-00002B740000}"/>
    <cellStyle name="Sub totals 4 4 2 13 2 4" xfId="32254" xr:uid="{00000000-0005-0000-0000-00002C740000}"/>
    <cellStyle name="Sub totals 4 4 2 13 3" xfId="32255" xr:uid="{00000000-0005-0000-0000-00002D740000}"/>
    <cellStyle name="Sub totals 4 4 2 13 4" xfId="32256" xr:uid="{00000000-0005-0000-0000-00002E740000}"/>
    <cellStyle name="Sub totals 4 4 2 14" xfId="4367" xr:uid="{00000000-0005-0000-0000-00002F740000}"/>
    <cellStyle name="Sub totals 4 4 2 14 2" xfId="32257" xr:uid="{00000000-0005-0000-0000-000030740000}"/>
    <cellStyle name="Sub totals 4 4 2 14 2 2" xfId="32258" xr:uid="{00000000-0005-0000-0000-000031740000}"/>
    <cellStyle name="Sub totals 4 4 2 14 2 3" xfId="32259" xr:uid="{00000000-0005-0000-0000-000032740000}"/>
    <cellStyle name="Sub totals 4 4 2 14 2 4" xfId="32260" xr:uid="{00000000-0005-0000-0000-000033740000}"/>
    <cellStyle name="Sub totals 4 4 2 14 3" xfId="32261" xr:uid="{00000000-0005-0000-0000-000034740000}"/>
    <cellStyle name="Sub totals 4 4 2 14 4" xfId="32262" xr:uid="{00000000-0005-0000-0000-000035740000}"/>
    <cellStyle name="Sub totals 4 4 2 15" xfId="4368" xr:uid="{00000000-0005-0000-0000-000036740000}"/>
    <cellStyle name="Sub totals 4 4 2 15 2" xfId="32263" xr:uid="{00000000-0005-0000-0000-000037740000}"/>
    <cellStyle name="Sub totals 4 4 2 15 2 2" xfId="32264" xr:uid="{00000000-0005-0000-0000-000038740000}"/>
    <cellStyle name="Sub totals 4 4 2 15 2 3" xfId="32265" xr:uid="{00000000-0005-0000-0000-000039740000}"/>
    <cellStyle name="Sub totals 4 4 2 15 2 4" xfId="32266" xr:uid="{00000000-0005-0000-0000-00003A740000}"/>
    <cellStyle name="Sub totals 4 4 2 15 3" xfId="32267" xr:uid="{00000000-0005-0000-0000-00003B740000}"/>
    <cellStyle name="Sub totals 4 4 2 15 4" xfId="32268" xr:uid="{00000000-0005-0000-0000-00003C740000}"/>
    <cellStyle name="Sub totals 4 4 2 16" xfId="4369" xr:uid="{00000000-0005-0000-0000-00003D740000}"/>
    <cellStyle name="Sub totals 4 4 2 16 2" xfId="32269" xr:uid="{00000000-0005-0000-0000-00003E740000}"/>
    <cellStyle name="Sub totals 4 4 2 16 2 2" xfId="32270" xr:uid="{00000000-0005-0000-0000-00003F740000}"/>
    <cellStyle name="Sub totals 4 4 2 16 2 3" xfId="32271" xr:uid="{00000000-0005-0000-0000-000040740000}"/>
    <cellStyle name="Sub totals 4 4 2 16 2 4" xfId="32272" xr:uid="{00000000-0005-0000-0000-000041740000}"/>
    <cellStyle name="Sub totals 4 4 2 16 3" xfId="32273" xr:uid="{00000000-0005-0000-0000-000042740000}"/>
    <cellStyle name="Sub totals 4 4 2 16 4" xfId="32274" xr:uid="{00000000-0005-0000-0000-000043740000}"/>
    <cellStyle name="Sub totals 4 4 2 17" xfId="4370" xr:uid="{00000000-0005-0000-0000-000044740000}"/>
    <cellStyle name="Sub totals 4 4 2 17 2" xfId="32275" xr:uid="{00000000-0005-0000-0000-000045740000}"/>
    <cellStyle name="Sub totals 4 4 2 17 2 2" xfId="32276" xr:uid="{00000000-0005-0000-0000-000046740000}"/>
    <cellStyle name="Sub totals 4 4 2 17 2 3" xfId="32277" xr:uid="{00000000-0005-0000-0000-000047740000}"/>
    <cellStyle name="Sub totals 4 4 2 17 2 4" xfId="32278" xr:uid="{00000000-0005-0000-0000-000048740000}"/>
    <cellStyle name="Sub totals 4 4 2 17 3" xfId="32279" xr:uid="{00000000-0005-0000-0000-000049740000}"/>
    <cellStyle name="Sub totals 4 4 2 17 4" xfId="32280" xr:uid="{00000000-0005-0000-0000-00004A740000}"/>
    <cellStyle name="Sub totals 4 4 2 18" xfId="4371" xr:uid="{00000000-0005-0000-0000-00004B740000}"/>
    <cellStyle name="Sub totals 4 4 2 18 2" xfId="32281" xr:uid="{00000000-0005-0000-0000-00004C740000}"/>
    <cellStyle name="Sub totals 4 4 2 18 2 2" xfId="32282" xr:uid="{00000000-0005-0000-0000-00004D740000}"/>
    <cellStyle name="Sub totals 4 4 2 18 2 3" xfId="32283" xr:uid="{00000000-0005-0000-0000-00004E740000}"/>
    <cellStyle name="Sub totals 4 4 2 18 2 4" xfId="32284" xr:uid="{00000000-0005-0000-0000-00004F740000}"/>
    <cellStyle name="Sub totals 4 4 2 18 3" xfId="32285" xr:uid="{00000000-0005-0000-0000-000050740000}"/>
    <cellStyle name="Sub totals 4 4 2 18 4" xfId="32286" xr:uid="{00000000-0005-0000-0000-000051740000}"/>
    <cellStyle name="Sub totals 4 4 2 19" xfId="4372" xr:uid="{00000000-0005-0000-0000-000052740000}"/>
    <cellStyle name="Sub totals 4 4 2 19 2" xfId="32287" xr:uid="{00000000-0005-0000-0000-000053740000}"/>
    <cellStyle name="Sub totals 4 4 2 19 2 2" xfId="32288" xr:uid="{00000000-0005-0000-0000-000054740000}"/>
    <cellStyle name="Sub totals 4 4 2 19 2 3" xfId="32289" xr:uid="{00000000-0005-0000-0000-000055740000}"/>
    <cellStyle name="Sub totals 4 4 2 19 2 4" xfId="32290" xr:uid="{00000000-0005-0000-0000-000056740000}"/>
    <cellStyle name="Sub totals 4 4 2 19 3" xfId="32291" xr:uid="{00000000-0005-0000-0000-000057740000}"/>
    <cellStyle name="Sub totals 4 4 2 19 4" xfId="32292" xr:uid="{00000000-0005-0000-0000-000058740000}"/>
    <cellStyle name="Sub totals 4 4 2 2" xfId="4373" xr:uid="{00000000-0005-0000-0000-000059740000}"/>
    <cellStyle name="Sub totals 4 4 2 2 2" xfId="32293" xr:uid="{00000000-0005-0000-0000-00005A740000}"/>
    <cellStyle name="Sub totals 4 4 2 2 2 2" xfId="32294" xr:uid="{00000000-0005-0000-0000-00005B740000}"/>
    <cellStyle name="Sub totals 4 4 2 2 2 3" xfId="32295" xr:uid="{00000000-0005-0000-0000-00005C740000}"/>
    <cellStyle name="Sub totals 4 4 2 2 2 4" xfId="32296" xr:uid="{00000000-0005-0000-0000-00005D740000}"/>
    <cellStyle name="Sub totals 4 4 2 2 3" xfId="32297" xr:uid="{00000000-0005-0000-0000-00005E740000}"/>
    <cellStyle name="Sub totals 4 4 2 2 4" xfId="32298" xr:uid="{00000000-0005-0000-0000-00005F740000}"/>
    <cellStyle name="Sub totals 4 4 2 20" xfId="4374" xr:uid="{00000000-0005-0000-0000-000060740000}"/>
    <cellStyle name="Sub totals 4 4 2 20 2" xfId="32299" xr:uid="{00000000-0005-0000-0000-000061740000}"/>
    <cellStyle name="Sub totals 4 4 2 20 2 2" xfId="32300" xr:uid="{00000000-0005-0000-0000-000062740000}"/>
    <cellStyle name="Sub totals 4 4 2 20 2 3" xfId="32301" xr:uid="{00000000-0005-0000-0000-000063740000}"/>
    <cellStyle name="Sub totals 4 4 2 20 2 4" xfId="32302" xr:uid="{00000000-0005-0000-0000-000064740000}"/>
    <cellStyle name="Sub totals 4 4 2 20 3" xfId="32303" xr:uid="{00000000-0005-0000-0000-000065740000}"/>
    <cellStyle name="Sub totals 4 4 2 20 4" xfId="32304" xr:uid="{00000000-0005-0000-0000-000066740000}"/>
    <cellStyle name="Sub totals 4 4 2 21" xfId="4375" xr:uid="{00000000-0005-0000-0000-000067740000}"/>
    <cellStyle name="Sub totals 4 4 2 21 2" xfId="32305" xr:uid="{00000000-0005-0000-0000-000068740000}"/>
    <cellStyle name="Sub totals 4 4 2 21 2 2" xfId="32306" xr:uid="{00000000-0005-0000-0000-000069740000}"/>
    <cellStyle name="Sub totals 4 4 2 21 2 3" xfId="32307" xr:uid="{00000000-0005-0000-0000-00006A740000}"/>
    <cellStyle name="Sub totals 4 4 2 21 2 4" xfId="32308" xr:uid="{00000000-0005-0000-0000-00006B740000}"/>
    <cellStyle name="Sub totals 4 4 2 21 3" xfId="32309" xr:uid="{00000000-0005-0000-0000-00006C740000}"/>
    <cellStyle name="Sub totals 4 4 2 21 4" xfId="32310" xr:uid="{00000000-0005-0000-0000-00006D740000}"/>
    <cellStyle name="Sub totals 4 4 2 22" xfId="4376" xr:uid="{00000000-0005-0000-0000-00006E740000}"/>
    <cellStyle name="Sub totals 4 4 2 22 2" xfId="32311" xr:uid="{00000000-0005-0000-0000-00006F740000}"/>
    <cellStyle name="Sub totals 4 4 2 22 2 2" xfId="32312" xr:uid="{00000000-0005-0000-0000-000070740000}"/>
    <cellStyle name="Sub totals 4 4 2 22 2 3" xfId="32313" xr:uid="{00000000-0005-0000-0000-000071740000}"/>
    <cellStyle name="Sub totals 4 4 2 22 2 4" xfId="32314" xr:uid="{00000000-0005-0000-0000-000072740000}"/>
    <cellStyle name="Sub totals 4 4 2 22 3" xfId="32315" xr:uid="{00000000-0005-0000-0000-000073740000}"/>
    <cellStyle name="Sub totals 4 4 2 22 4" xfId="32316" xr:uid="{00000000-0005-0000-0000-000074740000}"/>
    <cellStyle name="Sub totals 4 4 2 23" xfId="4377" xr:uid="{00000000-0005-0000-0000-000075740000}"/>
    <cellStyle name="Sub totals 4 4 2 23 2" xfId="32317" xr:uid="{00000000-0005-0000-0000-000076740000}"/>
    <cellStyle name="Sub totals 4 4 2 23 2 2" xfId="32318" xr:uid="{00000000-0005-0000-0000-000077740000}"/>
    <cellStyle name="Sub totals 4 4 2 23 2 3" xfId="32319" xr:uid="{00000000-0005-0000-0000-000078740000}"/>
    <cellStyle name="Sub totals 4 4 2 23 2 4" xfId="32320" xr:uid="{00000000-0005-0000-0000-000079740000}"/>
    <cellStyle name="Sub totals 4 4 2 23 3" xfId="32321" xr:uid="{00000000-0005-0000-0000-00007A740000}"/>
    <cellStyle name="Sub totals 4 4 2 23 4" xfId="32322" xr:uid="{00000000-0005-0000-0000-00007B740000}"/>
    <cellStyle name="Sub totals 4 4 2 24" xfId="4378" xr:uid="{00000000-0005-0000-0000-00007C740000}"/>
    <cellStyle name="Sub totals 4 4 2 24 2" xfId="32323" xr:uid="{00000000-0005-0000-0000-00007D740000}"/>
    <cellStyle name="Sub totals 4 4 2 24 2 2" xfId="32324" xr:uid="{00000000-0005-0000-0000-00007E740000}"/>
    <cellStyle name="Sub totals 4 4 2 24 2 3" xfId="32325" xr:uid="{00000000-0005-0000-0000-00007F740000}"/>
    <cellStyle name="Sub totals 4 4 2 24 2 4" xfId="32326" xr:uid="{00000000-0005-0000-0000-000080740000}"/>
    <cellStyle name="Sub totals 4 4 2 24 3" xfId="32327" xr:uid="{00000000-0005-0000-0000-000081740000}"/>
    <cellStyle name="Sub totals 4 4 2 24 4" xfId="32328" xr:uid="{00000000-0005-0000-0000-000082740000}"/>
    <cellStyle name="Sub totals 4 4 2 25" xfId="4379" xr:uid="{00000000-0005-0000-0000-000083740000}"/>
    <cellStyle name="Sub totals 4 4 2 25 2" xfId="32329" xr:uid="{00000000-0005-0000-0000-000084740000}"/>
    <cellStyle name="Sub totals 4 4 2 25 2 2" xfId="32330" xr:uid="{00000000-0005-0000-0000-000085740000}"/>
    <cellStyle name="Sub totals 4 4 2 25 2 3" xfId="32331" xr:uid="{00000000-0005-0000-0000-000086740000}"/>
    <cellStyle name="Sub totals 4 4 2 25 2 4" xfId="32332" xr:uid="{00000000-0005-0000-0000-000087740000}"/>
    <cellStyle name="Sub totals 4 4 2 25 3" xfId="32333" xr:uid="{00000000-0005-0000-0000-000088740000}"/>
    <cellStyle name="Sub totals 4 4 2 25 4" xfId="32334" xr:uid="{00000000-0005-0000-0000-000089740000}"/>
    <cellStyle name="Sub totals 4 4 2 26" xfId="4380" xr:uid="{00000000-0005-0000-0000-00008A740000}"/>
    <cellStyle name="Sub totals 4 4 2 26 2" xfId="32335" xr:uid="{00000000-0005-0000-0000-00008B740000}"/>
    <cellStyle name="Sub totals 4 4 2 26 2 2" xfId="32336" xr:uid="{00000000-0005-0000-0000-00008C740000}"/>
    <cellStyle name="Sub totals 4 4 2 26 2 3" xfId="32337" xr:uid="{00000000-0005-0000-0000-00008D740000}"/>
    <cellStyle name="Sub totals 4 4 2 26 2 4" xfId="32338" xr:uid="{00000000-0005-0000-0000-00008E740000}"/>
    <cellStyle name="Sub totals 4 4 2 26 3" xfId="32339" xr:uid="{00000000-0005-0000-0000-00008F740000}"/>
    <cellStyle name="Sub totals 4 4 2 26 4" xfId="32340" xr:uid="{00000000-0005-0000-0000-000090740000}"/>
    <cellStyle name="Sub totals 4 4 2 27" xfId="4381" xr:uid="{00000000-0005-0000-0000-000091740000}"/>
    <cellStyle name="Sub totals 4 4 2 27 2" xfId="32341" xr:uid="{00000000-0005-0000-0000-000092740000}"/>
    <cellStyle name="Sub totals 4 4 2 27 2 2" xfId="32342" xr:uid="{00000000-0005-0000-0000-000093740000}"/>
    <cellStyle name="Sub totals 4 4 2 27 2 3" xfId="32343" xr:uid="{00000000-0005-0000-0000-000094740000}"/>
    <cellStyle name="Sub totals 4 4 2 27 2 4" xfId="32344" xr:uid="{00000000-0005-0000-0000-000095740000}"/>
    <cellStyle name="Sub totals 4 4 2 27 3" xfId="32345" xr:uid="{00000000-0005-0000-0000-000096740000}"/>
    <cellStyle name="Sub totals 4 4 2 27 4" xfId="32346" xr:uid="{00000000-0005-0000-0000-000097740000}"/>
    <cellStyle name="Sub totals 4 4 2 28" xfId="4382" xr:uid="{00000000-0005-0000-0000-000098740000}"/>
    <cellStyle name="Sub totals 4 4 2 28 2" xfId="32347" xr:uid="{00000000-0005-0000-0000-000099740000}"/>
    <cellStyle name="Sub totals 4 4 2 28 2 2" xfId="32348" xr:uid="{00000000-0005-0000-0000-00009A740000}"/>
    <cellStyle name="Sub totals 4 4 2 28 2 3" xfId="32349" xr:uid="{00000000-0005-0000-0000-00009B740000}"/>
    <cellStyle name="Sub totals 4 4 2 28 2 4" xfId="32350" xr:uid="{00000000-0005-0000-0000-00009C740000}"/>
    <cellStyle name="Sub totals 4 4 2 28 3" xfId="32351" xr:uid="{00000000-0005-0000-0000-00009D740000}"/>
    <cellStyle name="Sub totals 4 4 2 28 4" xfId="32352" xr:uid="{00000000-0005-0000-0000-00009E740000}"/>
    <cellStyle name="Sub totals 4 4 2 29" xfId="4383" xr:uid="{00000000-0005-0000-0000-00009F740000}"/>
    <cellStyle name="Sub totals 4 4 2 29 2" xfId="32353" xr:uid="{00000000-0005-0000-0000-0000A0740000}"/>
    <cellStyle name="Sub totals 4 4 2 29 2 2" xfId="32354" xr:uid="{00000000-0005-0000-0000-0000A1740000}"/>
    <cellStyle name="Sub totals 4 4 2 29 2 3" xfId="32355" xr:uid="{00000000-0005-0000-0000-0000A2740000}"/>
    <cellStyle name="Sub totals 4 4 2 29 2 4" xfId="32356" xr:uid="{00000000-0005-0000-0000-0000A3740000}"/>
    <cellStyle name="Sub totals 4 4 2 29 3" xfId="32357" xr:uid="{00000000-0005-0000-0000-0000A4740000}"/>
    <cellStyle name="Sub totals 4 4 2 29 4" xfId="32358" xr:uid="{00000000-0005-0000-0000-0000A5740000}"/>
    <cellStyle name="Sub totals 4 4 2 3" xfId="4384" xr:uid="{00000000-0005-0000-0000-0000A6740000}"/>
    <cellStyle name="Sub totals 4 4 2 3 2" xfId="32359" xr:uid="{00000000-0005-0000-0000-0000A7740000}"/>
    <cellStyle name="Sub totals 4 4 2 3 2 2" xfId="32360" xr:uid="{00000000-0005-0000-0000-0000A8740000}"/>
    <cellStyle name="Sub totals 4 4 2 3 2 3" xfId="32361" xr:uid="{00000000-0005-0000-0000-0000A9740000}"/>
    <cellStyle name="Sub totals 4 4 2 3 2 4" xfId="32362" xr:uid="{00000000-0005-0000-0000-0000AA740000}"/>
    <cellStyle name="Sub totals 4 4 2 3 3" xfId="32363" xr:uid="{00000000-0005-0000-0000-0000AB740000}"/>
    <cellStyle name="Sub totals 4 4 2 3 4" xfId="32364" xr:uid="{00000000-0005-0000-0000-0000AC740000}"/>
    <cellStyle name="Sub totals 4 4 2 30" xfId="4385" xr:uid="{00000000-0005-0000-0000-0000AD740000}"/>
    <cellStyle name="Sub totals 4 4 2 30 2" xfId="32365" xr:uid="{00000000-0005-0000-0000-0000AE740000}"/>
    <cellStyle name="Sub totals 4 4 2 30 2 2" xfId="32366" xr:uid="{00000000-0005-0000-0000-0000AF740000}"/>
    <cellStyle name="Sub totals 4 4 2 30 2 3" xfId="32367" xr:uid="{00000000-0005-0000-0000-0000B0740000}"/>
    <cellStyle name="Sub totals 4 4 2 30 2 4" xfId="32368" xr:uid="{00000000-0005-0000-0000-0000B1740000}"/>
    <cellStyle name="Sub totals 4 4 2 30 3" xfId="32369" xr:uid="{00000000-0005-0000-0000-0000B2740000}"/>
    <cellStyle name="Sub totals 4 4 2 30 4" xfId="32370" xr:uid="{00000000-0005-0000-0000-0000B3740000}"/>
    <cellStyle name="Sub totals 4 4 2 31" xfId="4386" xr:uid="{00000000-0005-0000-0000-0000B4740000}"/>
    <cellStyle name="Sub totals 4 4 2 31 2" xfId="32371" xr:uid="{00000000-0005-0000-0000-0000B5740000}"/>
    <cellStyle name="Sub totals 4 4 2 31 2 2" xfId="32372" xr:uid="{00000000-0005-0000-0000-0000B6740000}"/>
    <cellStyle name="Sub totals 4 4 2 31 2 3" xfId="32373" xr:uid="{00000000-0005-0000-0000-0000B7740000}"/>
    <cellStyle name="Sub totals 4 4 2 31 2 4" xfId="32374" xr:uid="{00000000-0005-0000-0000-0000B8740000}"/>
    <cellStyle name="Sub totals 4 4 2 31 3" xfId="32375" xr:uid="{00000000-0005-0000-0000-0000B9740000}"/>
    <cellStyle name="Sub totals 4 4 2 31 4" xfId="32376" xr:uid="{00000000-0005-0000-0000-0000BA740000}"/>
    <cellStyle name="Sub totals 4 4 2 32" xfId="4387" xr:uid="{00000000-0005-0000-0000-0000BB740000}"/>
    <cellStyle name="Sub totals 4 4 2 32 2" xfId="32377" xr:uid="{00000000-0005-0000-0000-0000BC740000}"/>
    <cellStyle name="Sub totals 4 4 2 32 2 2" xfId="32378" xr:uid="{00000000-0005-0000-0000-0000BD740000}"/>
    <cellStyle name="Sub totals 4 4 2 32 2 3" xfId="32379" xr:uid="{00000000-0005-0000-0000-0000BE740000}"/>
    <cellStyle name="Sub totals 4 4 2 32 2 4" xfId="32380" xr:uid="{00000000-0005-0000-0000-0000BF740000}"/>
    <cellStyle name="Sub totals 4 4 2 32 3" xfId="32381" xr:uid="{00000000-0005-0000-0000-0000C0740000}"/>
    <cellStyle name="Sub totals 4 4 2 32 4" xfId="32382" xr:uid="{00000000-0005-0000-0000-0000C1740000}"/>
    <cellStyle name="Sub totals 4 4 2 33" xfId="4388" xr:uid="{00000000-0005-0000-0000-0000C2740000}"/>
    <cellStyle name="Sub totals 4 4 2 33 2" xfId="32383" xr:uid="{00000000-0005-0000-0000-0000C3740000}"/>
    <cellStyle name="Sub totals 4 4 2 33 2 2" xfId="32384" xr:uid="{00000000-0005-0000-0000-0000C4740000}"/>
    <cellStyle name="Sub totals 4 4 2 33 2 3" xfId="32385" xr:uid="{00000000-0005-0000-0000-0000C5740000}"/>
    <cellStyle name="Sub totals 4 4 2 33 2 4" xfId="32386" xr:uid="{00000000-0005-0000-0000-0000C6740000}"/>
    <cellStyle name="Sub totals 4 4 2 33 3" xfId="32387" xr:uid="{00000000-0005-0000-0000-0000C7740000}"/>
    <cellStyle name="Sub totals 4 4 2 33 4" xfId="32388" xr:uid="{00000000-0005-0000-0000-0000C8740000}"/>
    <cellStyle name="Sub totals 4 4 2 34" xfId="4389" xr:uid="{00000000-0005-0000-0000-0000C9740000}"/>
    <cellStyle name="Sub totals 4 4 2 34 2" xfId="32389" xr:uid="{00000000-0005-0000-0000-0000CA740000}"/>
    <cellStyle name="Sub totals 4 4 2 34 2 2" xfId="32390" xr:uid="{00000000-0005-0000-0000-0000CB740000}"/>
    <cellStyle name="Sub totals 4 4 2 34 2 3" xfId="32391" xr:uid="{00000000-0005-0000-0000-0000CC740000}"/>
    <cellStyle name="Sub totals 4 4 2 34 2 4" xfId="32392" xr:uid="{00000000-0005-0000-0000-0000CD740000}"/>
    <cellStyle name="Sub totals 4 4 2 34 3" xfId="32393" xr:uid="{00000000-0005-0000-0000-0000CE740000}"/>
    <cellStyle name="Sub totals 4 4 2 34 4" xfId="32394" xr:uid="{00000000-0005-0000-0000-0000CF740000}"/>
    <cellStyle name="Sub totals 4 4 2 35" xfId="4390" xr:uid="{00000000-0005-0000-0000-0000D0740000}"/>
    <cellStyle name="Sub totals 4 4 2 35 2" xfId="32395" xr:uid="{00000000-0005-0000-0000-0000D1740000}"/>
    <cellStyle name="Sub totals 4 4 2 35 2 2" xfId="32396" xr:uid="{00000000-0005-0000-0000-0000D2740000}"/>
    <cellStyle name="Sub totals 4 4 2 35 2 3" xfId="32397" xr:uid="{00000000-0005-0000-0000-0000D3740000}"/>
    <cellStyle name="Sub totals 4 4 2 35 2 4" xfId="32398" xr:uid="{00000000-0005-0000-0000-0000D4740000}"/>
    <cellStyle name="Sub totals 4 4 2 35 3" xfId="32399" xr:uid="{00000000-0005-0000-0000-0000D5740000}"/>
    <cellStyle name="Sub totals 4 4 2 35 4" xfId="32400" xr:uid="{00000000-0005-0000-0000-0000D6740000}"/>
    <cellStyle name="Sub totals 4 4 2 36" xfId="4391" xr:uid="{00000000-0005-0000-0000-0000D7740000}"/>
    <cellStyle name="Sub totals 4 4 2 36 2" xfId="32401" xr:uid="{00000000-0005-0000-0000-0000D8740000}"/>
    <cellStyle name="Sub totals 4 4 2 36 2 2" xfId="32402" xr:uid="{00000000-0005-0000-0000-0000D9740000}"/>
    <cellStyle name="Sub totals 4 4 2 36 2 3" xfId="32403" xr:uid="{00000000-0005-0000-0000-0000DA740000}"/>
    <cellStyle name="Sub totals 4 4 2 36 2 4" xfId="32404" xr:uid="{00000000-0005-0000-0000-0000DB740000}"/>
    <cellStyle name="Sub totals 4 4 2 36 3" xfId="32405" xr:uid="{00000000-0005-0000-0000-0000DC740000}"/>
    <cellStyle name="Sub totals 4 4 2 36 4" xfId="32406" xr:uid="{00000000-0005-0000-0000-0000DD740000}"/>
    <cellStyle name="Sub totals 4 4 2 37" xfId="4392" xr:uid="{00000000-0005-0000-0000-0000DE740000}"/>
    <cellStyle name="Sub totals 4 4 2 37 2" xfId="32407" xr:uid="{00000000-0005-0000-0000-0000DF740000}"/>
    <cellStyle name="Sub totals 4 4 2 37 2 2" xfId="32408" xr:uid="{00000000-0005-0000-0000-0000E0740000}"/>
    <cellStyle name="Sub totals 4 4 2 37 2 3" xfId="32409" xr:uid="{00000000-0005-0000-0000-0000E1740000}"/>
    <cellStyle name="Sub totals 4 4 2 37 2 4" xfId="32410" xr:uid="{00000000-0005-0000-0000-0000E2740000}"/>
    <cellStyle name="Sub totals 4 4 2 37 3" xfId="32411" xr:uid="{00000000-0005-0000-0000-0000E3740000}"/>
    <cellStyle name="Sub totals 4 4 2 37 4" xfId="32412" xr:uid="{00000000-0005-0000-0000-0000E4740000}"/>
    <cellStyle name="Sub totals 4 4 2 38" xfId="4393" xr:uid="{00000000-0005-0000-0000-0000E5740000}"/>
    <cellStyle name="Sub totals 4 4 2 38 2" xfId="32413" xr:uid="{00000000-0005-0000-0000-0000E6740000}"/>
    <cellStyle name="Sub totals 4 4 2 38 2 2" xfId="32414" xr:uid="{00000000-0005-0000-0000-0000E7740000}"/>
    <cellStyle name="Sub totals 4 4 2 38 2 3" xfId="32415" xr:uid="{00000000-0005-0000-0000-0000E8740000}"/>
    <cellStyle name="Sub totals 4 4 2 38 2 4" xfId="32416" xr:uid="{00000000-0005-0000-0000-0000E9740000}"/>
    <cellStyle name="Sub totals 4 4 2 38 3" xfId="32417" xr:uid="{00000000-0005-0000-0000-0000EA740000}"/>
    <cellStyle name="Sub totals 4 4 2 38 4" xfId="32418" xr:uid="{00000000-0005-0000-0000-0000EB740000}"/>
    <cellStyle name="Sub totals 4 4 2 39" xfId="4394" xr:uid="{00000000-0005-0000-0000-0000EC740000}"/>
    <cellStyle name="Sub totals 4 4 2 39 2" xfId="32419" xr:uid="{00000000-0005-0000-0000-0000ED740000}"/>
    <cellStyle name="Sub totals 4 4 2 39 2 2" xfId="32420" xr:uid="{00000000-0005-0000-0000-0000EE740000}"/>
    <cellStyle name="Sub totals 4 4 2 39 2 3" xfId="32421" xr:uid="{00000000-0005-0000-0000-0000EF740000}"/>
    <cellStyle name="Sub totals 4 4 2 39 2 4" xfId="32422" xr:uid="{00000000-0005-0000-0000-0000F0740000}"/>
    <cellStyle name="Sub totals 4 4 2 39 3" xfId="32423" xr:uid="{00000000-0005-0000-0000-0000F1740000}"/>
    <cellStyle name="Sub totals 4 4 2 39 4" xfId="32424" xr:uid="{00000000-0005-0000-0000-0000F2740000}"/>
    <cellStyle name="Sub totals 4 4 2 4" xfId="4395" xr:uid="{00000000-0005-0000-0000-0000F3740000}"/>
    <cellStyle name="Sub totals 4 4 2 4 2" xfId="32425" xr:uid="{00000000-0005-0000-0000-0000F4740000}"/>
    <cellStyle name="Sub totals 4 4 2 4 2 2" xfId="32426" xr:uid="{00000000-0005-0000-0000-0000F5740000}"/>
    <cellStyle name="Sub totals 4 4 2 4 2 3" xfId="32427" xr:uid="{00000000-0005-0000-0000-0000F6740000}"/>
    <cellStyle name="Sub totals 4 4 2 4 2 4" xfId="32428" xr:uid="{00000000-0005-0000-0000-0000F7740000}"/>
    <cellStyle name="Sub totals 4 4 2 4 3" xfId="32429" xr:uid="{00000000-0005-0000-0000-0000F8740000}"/>
    <cellStyle name="Sub totals 4 4 2 4 4" xfId="32430" xr:uid="{00000000-0005-0000-0000-0000F9740000}"/>
    <cellStyle name="Sub totals 4 4 2 40" xfId="4396" xr:uid="{00000000-0005-0000-0000-0000FA740000}"/>
    <cellStyle name="Sub totals 4 4 2 40 2" xfId="32431" xr:uid="{00000000-0005-0000-0000-0000FB740000}"/>
    <cellStyle name="Sub totals 4 4 2 40 2 2" xfId="32432" xr:uid="{00000000-0005-0000-0000-0000FC740000}"/>
    <cellStyle name="Sub totals 4 4 2 40 2 3" xfId="32433" xr:uid="{00000000-0005-0000-0000-0000FD740000}"/>
    <cellStyle name="Sub totals 4 4 2 40 2 4" xfId="32434" xr:uid="{00000000-0005-0000-0000-0000FE740000}"/>
    <cellStyle name="Sub totals 4 4 2 40 3" xfId="32435" xr:uid="{00000000-0005-0000-0000-0000FF740000}"/>
    <cellStyle name="Sub totals 4 4 2 40 4" xfId="32436" xr:uid="{00000000-0005-0000-0000-000000750000}"/>
    <cellStyle name="Sub totals 4 4 2 41" xfId="4397" xr:uid="{00000000-0005-0000-0000-000001750000}"/>
    <cellStyle name="Sub totals 4 4 2 41 2" xfId="32437" xr:uid="{00000000-0005-0000-0000-000002750000}"/>
    <cellStyle name="Sub totals 4 4 2 41 2 2" xfId="32438" xr:uid="{00000000-0005-0000-0000-000003750000}"/>
    <cellStyle name="Sub totals 4 4 2 41 2 3" xfId="32439" xr:uid="{00000000-0005-0000-0000-000004750000}"/>
    <cellStyle name="Sub totals 4 4 2 41 2 4" xfId="32440" xr:uid="{00000000-0005-0000-0000-000005750000}"/>
    <cellStyle name="Sub totals 4 4 2 41 3" xfId="32441" xr:uid="{00000000-0005-0000-0000-000006750000}"/>
    <cellStyle name="Sub totals 4 4 2 41 4" xfId="32442" xr:uid="{00000000-0005-0000-0000-000007750000}"/>
    <cellStyle name="Sub totals 4 4 2 42" xfId="4398" xr:uid="{00000000-0005-0000-0000-000008750000}"/>
    <cellStyle name="Sub totals 4 4 2 42 2" xfId="32443" xr:uid="{00000000-0005-0000-0000-000009750000}"/>
    <cellStyle name="Sub totals 4 4 2 42 2 2" xfId="32444" xr:uid="{00000000-0005-0000-0000-00000A750000}"/>
    <cellStyle name="Sub totals 4 4 2 42 2 3" xfId="32445" xr:uid="{00000000-0005-0000-0000-00000B750000}"/>
    <cellStyle name="Sub totals 4 4 2 42 2 4" xfId="32446" xr:uid="{00000000-0005-0000-0000-00000C750000}"/>
    <cellStyle name="Sub totals 4 4 2 42 3" xfId="32447" xr:uid="{00000000-0005-0000-0000-00000D750000}"/>
    <cellStyle name="Sub totals 4 4 2 42 4" xfId="32448" xr:uid="{00000000-0005-0000-0000-00000E750000}"/>
    <cellStyle name="Sub totals 4 4 2 43" xfId="4399" xr:uid="{00000000-0005-0000-0000-00000F750000}"/>
    <cellStyle name="Sub totals 4 4 2 43 2" xfId="32449" xr:uid="{00000000-0005-0000-0000-000010750000}"/>
    <cellStyle name="Sub totals 4 4 2 43 2 2" xfId="32450" xr:uid="{00000000-0005-0000-0000-000011750000}"/>
    <cellStyle name="Sub totals 4 4 2 43 2 3" xfId="32451" xr:uid="{00000000-0005-0000-0000-000012750000}"/>
    <cellStyle name="Sub totals 4 4 2 43 2 4" xfId="32452" xr:uid="{00000000-0005-0000-0000-000013750000}"/>
    <cellStyle name="Sub totals 4 4 2 43 3" xfId="32453" xr:uid="{00000000-0005-0000-0000-000014750000}"/>
    <cellStyle name="Sub totals 4 4 2 43 4" xfId="32454" xr:uid="{00000000-0005-0000-0000-000015750000}"/>
    <cellStyle name="Sub totals 4 4 2 44" xfId="4400" xr:uid="{00000000-0005-0000-0000-000016750000}"/>
    <cellStyle name="Sub totals 4 4 2 44 2" xfId="32455" xr:uid="{00000000-0005-0000-0000-000017750000}"/>
    <cellStyle name="Sub totals 4 4 2 44 2 2" xfId="32456" xr:uid="{00000000-0005-0000-0000-000018750000}"/>
    <cellStyle name="Sub totals 4 4 2 44 2 3" xfId="32457" xr:uid="{00000000-0005-0000-0000-000019750000}"/>
    <cellStyle name="Sub totals 4 4 2 44 2 4" xfId="32458" xr:uid="{00000000-0005-0000-0000-00001A750000}"/>
    <cellStyle name="Sub totals 4 4 2 44 3" xfId="32459" xr:uid="{00000000-0005-0000-0000-00001B750000}"/>
    <cellStyle name="Sub totals 4 4 2 44 4" xfId="32460" xr:uid="{00000000-0005-0000-0000-00001C750000}"/>
    <cellStyle name="Sub totals 4 4 2 45" xfId="32461" xr:uid="{00000000-0005-0000-0000-00001D750000}"/>
    <cellStyle name="Sub totals 4 4 2 45 2" xfId="32462" xr:uid="{00000000-0005-0000-0000-00001E750000}"/>
    <cellStyle name="Sub totals 4 4 2 45 3" xfId="32463" xr:uid="{00000000-0005-0000-0000-00001F750000}"/>
    <cellStyle name="Sub totals 4 4 2 45 4" xfId="32464" xr:uid="{00000000-0005-0000-0000-000020750000}"/>
    <cellStyle name="Sub totals 4 4 2 46" xfId="32465" xr:uid="{00000000-0005-0000-0000-000021750000}"/>
    <cellStyle name="Sub totals 4 4 2 46 2" xfId="32466" xr:uid="{00000000-0005-0000-0000-000022750000}"/>
    <cellStyle name="Sub totals 4 4 2 46 3" xfId="32467" xr:uid="{00000000-0005-0000-0000-000023750000}"/>
    <cellStyle name="Sub totals 4 4 2 46 4" xfId="32468" xr:uid="{00000000-0005-0000-0000-000024750000}"/>
    <cellStyle name="Sub totals 4 4 2 47" xfId="32469" xr:uid="{00000000-0005-0000-0000-000025750000}"/>
    <cellStyle name="Sub totals 4 4 2 5" xfId="4401" xr:uid="{00000000-0005-0000-0000-000026750000}"/>
    <cellStyle name="Sub totals 4 4 2 5 2" xfId="32470" xr:uid="{00000000-0005-0000-0000-000027750000}"/>
    <cellStyle name="Sub totals 4 4 2 5 2 2" xfId="32471" xr:uid="{00000000-0005-0000-0000-000028750000}"/>
    <cellStyle name="Sub totals 4 4 2 5 2 3" xfId="32472" xr:uid="{00000000-0005-0000-0000-000029750000}"/>
    <cellStyle name="Sub totals 4 4 2 5 2 4" xfId="32473" xr:uid="{00000000-0005-0000-0000-00002A750000}"/>
    <cellStyle name="Sub totals 4 4 2 5 3" xfId="32474" xr:uid="{00000000-0005-0000-0000-00002B750000}"/>
    <cellStyle name="Sub totals 4 4 2 5 4" xfId="32475" xr:uid="{00000000-0005-0000-0000-00002C750000}"/>
    <cellStyle name="Sub totals 4 4 2 6" xfId="4402" xr:uid="{00000000-0005-0000-0000-00002D750000}"/>
    <cellStyle name="Sub totals 4 4 2 6 2" xfId="32476" xr:uid="{00000000-0005-0000-0000-00002E750000}"/>
    <cellStyle name="Sub totals 4 4 2 6 2 2" xfId="32477" xr:uid="{00000000-0005-0000-0000-00002F750000}"/>
    <cellStyle name="Sub totals 4 4 2 6 2 3" xfId="32478" xr:uid="{00000000-0005-0000-0000-000030750000}"/>
    <cellStyle name="Sub totals 4 4 2 6 2 4" xfId="32479" xr:uid="{00000000-0005-0000-0000-000031750000}"/>
    <cellStyle name="Sub totals 4 4 2 6 3" xfId="32480" xr:uid="{00000000-0005-0000-0000-000032750000}"/>
    <cellStyle name="Sub totals 4 4 2 6 4" xfId="32481" xr:uid="{00000000-0005-0000-0000-000033750000}"/>
    <cellStyle name="Sub totals 4 4 2 7" xfId="4403" xr:uid="{00000000-0005-0000-0000-000034750000}"/>
    <cellStyle name="Sub totals 4 4 2 7 2" xfId="32482" xr:uid="{00000000-0005-0000-0000-000035750000}"/>
    <cellStyle name="Sub totals 4 4 2 7 2 2" xfId="32483" xr:uid="{00000000-0005-0000-0000-000036750000}"/>
    <cellStyle name="Sub totals 4 4 2 7 2 3" xfId="32484" xr:uid="{00000000-0005-0000-0000-000037750000}"/>
    <cellStyle name="Sub totals 4 4 2 7 2 4" xfId="32485" xr:uid="{00000000-0005-0000-0000-000038750000}"/>
    <cellStyle name="Sub totals 4 4 2 7 3" xfId="32486" xr:uid="{00000000-0005-0000-0000-000039750000}"/>
    <cellStyle name="Sub totals 4 4 2 7 4" xfId="32487" xr:uid="{00000000-0005-0000-0000-00003A750000}"/>
    <cellStyle name="Sub totals 4 4 2 8" xfId="4404" xr:uid="{00000000-0005-0000-0000-00003B750000}"/>
    <cellStyle name="Sub totals 4 4 2 8 2" xfId="32488" xr:uid="{00000000-0005-0000-0000-00003C750000}"/>
    <cellStyle name="Sub totals 4 4 2 8 2 2" xfId="32489" xr:uid="{00000000-0005-0000-0000-00003D750000}"/>
    <cellStyle name="Sub totals 4 4 2 8 2 3" xfId="32490" xr:uid="{00000000-0005-0000-0000-00003E750000}"/>
    <cellStyle name="Sub totals 4 4 2 8 2 4" xfId="32491" xr:uid="{00000000-0005-0000-0000-00003F750000}"/>
    <cellStyle name="Sub totals 4 4 2 8 3" xfId="32492" xr:uid="{00000000-0005-0000-0000-000040750000}"/>
    <cellStyle name="Sub totals 4 4 2 8 4" xfId="32493" xr:uid="{00000000-0005-0000-0000-000041750000}"/>
    <cellStyle name="Sub totals 4 4 2 9" xfId="4405" xr:uid="{00000000-0005-0000-0000-000042750000}"/>
    <cellStyle name="Sub totals 4 4 2 9 2" xfId="32494" xr:uid="{00000000-0005-0000-0000-000043750000}"/>
    <cellStyle name="Sub totals 4 4 2 9 2 2" xfId="32495" xr:uid="{00000000-0005-0000-0000-000044750000}"/>
    <cellStyle name="Sub totals 4 4 2 9 2 3" xfId="32496" xr:uid="{00000000-0005-0000-0000-000045750000}"/>
    <cellStyle name="Sub totals 4 4 2 9 2 4" xfId="32497" xr:uid="{00000000-0005-0000-0000-000046750000}"/>
    <cellStyle name="Sub totals 4 4 2 9 3" xfId="32498" xr:uid="{00000000-0005-0000-0000-000047750000}"/>
    <cellStyle name="Sub totals 4 4 2 9 4" xfId="32499" xr:uid="{00000000-0005-0000-0000-000048750000}"/>
    <cellStyle name="Sub totals 4 4 20" xfId="4406" xr:uid="{00000000-0005-0000-0000-000049750000}"/>
    <cellStyle name="Sub totals 4 4 20 2" xfId="32500" xr:uid="{00000000-0005-0000-0000-00004A750000}"/>
    <cellStyle name="Sub totals 4 4 20 2 2" xfId="32501" xr:uid="{00000000-0005-0000-0000-00004B750000}"/>
    <cellStyle name="Sub totals 4 4 20 2 3" xfId="32502" xr:uid="{00000000-0005-0000-0000-00004C750000}"/>
    <cellStyle name="Sub totals 4 4 20 2 4" xfId="32503" xr:uid="{00000000-0005-0000-0000-00004D750000}"/>
    <cellStyle name="Sub totals 4 4 20 3" xfId="32504" xr:uid="{00000000-0005-0000-0000-00004E750000}"/>
    <cellStyle name="Sub totals 4 4 20 4" xfId="32505" xr:uid="{00000000-0005-0000-0000-00004F750000}"/>
    <cellStyle name="Sub totals 4 4 21" xfId="4407" xr:uid="{00000000-0005-0000-0000-000050750000}"/>
    <cellStyle name="Sub totals 4 4 21 2" xfId="32506" xr:uid="{00000000-0005-0000-0000-000051750000}"/>
    <cellStyle name="Sub totals 4 4 21 2 2" xfId="32507" xr:uid="{00000000-0005-0000-0000-000052750000}"/>
    <cellStyle name="Sub totals 4 4 21 2 3" xfId="32508" xr:uid="{00000000-0005-0000-0000-000053750000}"/>
    <cellStyle name="Sub totals 4 4 21 2 4" xfId="32509" xr:uid="{00000000-0005-0000-0000-000054750000}"/>
    <cellStyle name="Sub totals 4 4 21 3" xfId="32510" xr:uid="{00000000-0005-0000-0000-000055750000}"/>
    <cellStyle name="Sub totals 4 4 21 4" xfId="32511" xr:uid="{00000000-0005-0000-0000-000056750000}"/>
    <cellStyle name="Sub totals 4 4 22" xfId="4408" xr:uid="{00000000-0005-0000-0000-000057750000}"/>
    <cellStyle name="Sub totals 4 4 22 2" xfId="32512" xr:uid="{00000000-0005-0000-0000-000058750000}"/>
    <cellStyle name="Sub totals 4 4 22 2 2" xfId="32513" xr:uid="{00000000-0005-0000-0000-000059750000}"/>
    <cellStyle name="Sub totals 4 4 22 2 3" xfId="32514" xr:uid="{00000000-0005-0000-0000-00005A750000}"/>
    <cellStyle name="Sub totals 4 4 22 2 4" xfId="32515" xr:uid="{00000000-0005-0000-0000-00005B750000}"/>
    <cellStyle name="Sub totals 4 4 22 3" xfId="32516" xr:uid="{00000000-0005-0000-0000-00005C750000}"/>
    <cellStyle name="Sub totals 4 4 22 4" xfId="32517" xr:uid="{00000000-0005-0000-0000-00005D750000}"/>
    <cellStyle name="Sub totals 4 4 23" xfId="4409" xr:uid="{00000000-0005-0000-0000-00005E750000}"/>
    <cellStyle name="Sub totals 4 4 23 2" xfId="32518" xr:uid="{00000000-0005-0000-0000-00005F750000}"/>
    <cellStyle name="Sub totals 4 4 23 2 2" xfId="32519" xr:uid="{00000000-0005-0000-0000-000060750000}"/>
    <cellStyle name="Sub totals 4 4 23 2 3" xfId="32520" xr:uid="{00000000-0005-0000-0000-000061750000}"/>
    <cellStyle name="Sub totals 4 4 23 2 4" xfId="32521" xr:uid="{00000000-0005-0000-0000-000062750000}"/>
    <cellStyle name="Sub totals 4 4 23 3" xfId="32522" xr:uid="{00000000-0005-0000-0000-000063750000}"/>
    <cellStyle name="Sub totals 4 4 23 4" xfId="32523" xr:uid="{00000000-0005-0000-0000-000064750000}"/>
    <cellStyle name="Sub totals 4 4 24" xfId="4410" xr:uid="{00000000-0005-0000-0000-000065750000}"/>
    <cellStyle name="Sub totals 4 4 24 2" xfId="32524" xr:uid="{00000000-0005-0000-0000-000066750000}"/>
    <cellStyle name="Sub totals 4 4 24 2 2" xfId="32525" xr:uid="{00000000-0005-0000-0000-000067750000}"/>
    <cellStyle name="Sub totals 4 4 24 2 3" xfId="32526" xr:uid="{00000000-0005-0000-0000-000068750000}"/>
    <cellStyle name="Sub totals 4 4 24 2 4" xfId="32527" xr:uid="{00000000-0005-0000-0000-000069750000}"/>
    <cellStyle name="Sub totals 4 4 24 3" xfId="32528" xr:uid="{00000000-0005-0000-0000-00006A750000}"/>
    <cellStyle name="Sub totals 4 4 24 4" xfId="32529" xr:uid="{00000000-0005-0000-0000-00006B750000}"/>
    <cellStyle name="Sub totals 4 4 25" xfId="4411" xr:uid="{00000000-0005-0000-0000-00006C750000}"/>
    <cellStyle name="Sub totals 4 4 25 2" xfId="32530" xr:uid="{00000000-0005-0000-0000-00006D750000}"/>
    <cellStyle name="Sub totals 4 4 25 2 2" xfId="32531" xr:uid="{00000000-0005-0000-0000-00006E750000}"/>
    <cellStyle name="Sub totals 4 4 25 2 3" xfId="32532" xr:uid="{00000000-0005-0000-0000-00006F750000}"/>
    <cellStyle name="Sub totals 4 4 25 2 4" xfId="32533" xr:uid="{00000000-0005-0000-0000-000070750000}"/>
    <cellStyle name="Sub totals 4 4 25 3" xfId="32534" xr:uid="{00000000-0005-0000-0000-000071750000}"/>
    <cellStyle name="Sub totals 4 4 25 4" xfId="32535" xr:uid="{00000000-0005-0000-0000-000072750000}"/>
    <cellStyle name="Sub totals 4 4 26" xfId="4412" xr:uid="{00000000-0005-0000-0000-000073750000}"/>
    <cellStyle name="Sub totals 4 4 26 2" xfId="32536" xr:uid="{00000000-0005-0000-0000-000074750000}"/>
    <cellStyle name="Sub totals 4 4 26 2 2" xfId="32537" xr:uid="{00000000-0005-0000-0000-000075750000}"/>
    <cellStyle name="Sub totals 4 4 26 2 3" xfId="32538" xr:uid="{00000000-0005-0000-0000-000076750000}"/>
    <cellStyle name="Sub totals 4 4 26 2 4" xfId="32539" xr:uid="{00000000-0005-0000-0000-000077750000}"/>
    <cellStyle name="Sub totals 4 4 26 3" xfId="32540" xr:uid="{00000000-0005-0000-0000-000078750000}"/>
    <cellStyle name="Sub totals 4 4 26 4" xfId="32541" xr:uid="{00000000-0005-0000-0000-000079750000}"/>
    <cellStyle name="Sub totals 4 4 27" xfId="4413" xr:uid="{00000000-0005-0000-0000-00007A750000}"/>
    <cellStyle name="Sub totals 4 4 27 2" xfId="32542" xr:uid="{00000000-0005-0000-0000-00007B750000}"/>
    <cellStyle name="Sub totals 4 4 27 2 2" xfId="32543" xr:uid="{00000000-0005-0000-0000-00007C750000}"/>
    <cellStyle name="Sub totals 4 4 27 2 3" xfId="32544" xr:uid="{00000000-0005-0000-0000-00007D750000}"/>
    <cellStyle name="Sub totals 4 4 27 2 4" xfId="32545" xr:uid="{00000000-0005-0000-0000-00007E750000}"/>
    <cellStyle name="Sub totals 4 4 27 3" xfId="32546" xr:uid="{00000000-0005-0000-0000-00007F750000}"/>
    <cellStyle name="Sub totals 4 4 27 4" xfId="32547" xr:uid="{00000000-0005-0000-0000-000080750000}"/>
    <cellStyle name="Sub totals 4 4 28" xfId="4414" xr:uid="{00000000-0005-0000-0000-000081750000}"/>
    <cellStyle name="Sub totals 4 4 28 2" xfId="32548" xr:uid="{00000000-0005-0000-0000-000082750000}"/>
    <cellStyle name="Sub totals 4 4 28 2 2" xfId="32549" xr:uid="{00000000-0005-0000-0000-000083750000}"/>
    <cellStyle name="Sub totals 4 4 28 2 3" xfId="32550" xr:uid="{00000000-0005-0000-0000-000084750000}"/>
    <cellStyle name="Sub totals 4 4 28 2 4" xfId="32551" xr:uid="{00000000-0005-0000-0000-000085750000}"/>
    <cellStyle name="Sub totals 4 4 28 3" xfId="32552" xr:uid="{00000000-0005-0000-0000-000086750000}"/>
    <cellStyle name="Sub totals 4 4 28 4" xfId="32553" xr:uid="{00000000-0005-0000-0000-000087750000}"/>
    <cellStyle name="Sub totals 4 4 29" xfId="4415" xr:uid="{00000000-0005-0000-0000-000088750000}"/>
    <cellStyle name="Sub totals 4 4 29 2" xfId="32554" xr:uid="{00000000-0005-0000-0000-000089750000}"/>
    <cellStyle name="Sub totals 4 4 29 2 2" xfId="32555" xr:uid="{00000000-0005-0000-0000-00008A750000}"/>
    <cellStyle name="Sub totals 4 4 29 2 3" xfId="32556" xr:uid="{00000000-0005-0000-0000-00008B750000}"/>
    <cellStyle name="Sub totals 4 4 29 2 4" xfId="32557" xr:uid="{00000000-0005-0000-0000-00008C750000}"/>
    <cellStyle name="Sub totals 4 4 29 3" xfId="32558" xr:uid="{00000000-0005-0000-0000-00008D750000}"/>
    <cellStyle name="Sub totals 4 4 29 4" xfId="32559" xr:uid="{00000000-0005-0000-0000-00008E750000}"/>
    <cellStyle name="Sub totals 4 4 3" xfId="4416" xr:uid="{00000000-0005-0000-0000-00008F750000}"/>
    <cellStyle name="Sub totals 4 4 3 2" xfId="32560" xr:uid="{00000000-0005-0000-0000-000090750000}"/>
    <cellStyle name="Sub totals 4 4 3 2 2" xfId="32561" xr:uid="{00000000-0005-0000-0000-000091750000}"/>
    <cellStyle name="Sub totals 4 4 3 2 3" xfId="32562" xr:uid="{00000000-0005-0000-0000-000092750000}"/>
    <cellStyle name="Sub totals 4 4 3 2 4" xfId="32563" xr:uid="{00000000-0005-0000-0000-000093750000}"/>
    <cellStyle name="Sub totals 4 4 3 3" xfId="32564" xr:uid="{00000000-0005-0000-0000-000094750000}"/>
    <cellStyle name="Sub totals 4 4 3 4" xfId="32565" xr:uid="{00000000-0005-0000-0000-000095750000}"/>
    <cellStyle name="Sub totals 4 4 30" xfId="4417" xr:uid="{00000000-0005-0000-0000-000096750000}"/>
    <cellStyle name="Sub totals 4 4 30 2" xfId="32566" xr:uid="{00000000-0005-0000-0000-000097750000}"/>
    <cellStyle name="Sub totals 4 4 30 2 2" xfId="32567" xr:uid="{00000000-0005-0000-0000-000098750000}"/>
    <cellStyle name="Sub totals 4 4 30 2 3" xfId="32568" xr:uid="{00000000-0005-0000-0000-000099750000}"/>
    <cellStyle name="Sub totals 4 4 30 2 4" xfId="32569" xr:uid="{00000000-0005-0000-0000-00009A750000}"/>
    <cellStyle name="Sub totals 4 4 30 3" xfId="32570" xr:uid="{00000000-0005-0000-0000-00009B750000}"/>
    <cellStyle name="Sub totals 4 4 30 4" xfId="32571" xr:uid="{00000000-0005-0000-0000-00009C750000}"/>
    <cellStyle name="Sub totals 4 4 31" xfId="4418" xr:uid="{00000000-0005-0000-0000-00009D750000}"/>
    <cellStyle name="Sub totals 4 4 31 2" xfId="32572" xr:uid="{00000000-0005-0000-0000-00009E750000}"/>
    <cellStyle name="Sub totals 4 4 31 2 2" xfId="32573" xr:uid="{00000000-0005-0000-0000-00009F750000}"/>
    <cellStyle name="Sub totals 4 4 31 2 3" xfId="32574" xr:uid="{00000000-0005-0000-0000-0000A0750000}"/>
    <cellStyle name="Sub totals 4 4 31 2 4" xfId="32575" xr:uid="{00000000-0005-0000-0000-0000A1750000}"/>
    <cellStyle name="Sub totals 4 4 31 3" xfId="32576" xr:uid="{00000000-0005-0000-0000-0000A2750000}"/>
    <cellStyle name="Sub totals 4 4 31 4" xfId="32577" xr:uid="{00000000-0005-0000-0000-0000A3750000}"/>
    <cellStyle name="Sub totals 4 4 32" xfId="4419" xr:uid="{00000000-0005-0000-0000-0000A4750000}"/>
    <cellStyle name="Sub totals 4 4 32 2" xfId="32578" xr:uid="{00000000-0005-0000-0000-0000A5750000}"/>
    <cellStyle name="Sub totals 4 4 32 2 2" xfId="32579" xr:uid="{00000000-0005-0000-0000-0000A6750000}"/>
    <cellStyle name="Sub totals 4 4 32 2 3" xfId="32580" xr:uid="{00000000-0005-0000-0000-0000A7750000}"/>
    <cellStyle name="Sub totals 4 4 32 2 4" xfId="32581" xr:uid="{00000000-0005-0000-0000-0000A8750000}"/>
    <cellStyle name="Sub totals 4 4 32 3" xfId="32582" xr:uid="{00000000-0005-0000-0000-0000A9750000}"/>
    <cellStyle name="Sub totals 4 4 32 4" xfId="32583" xr:uid="{00000000-0005-0000-0000-0000AA750000}"/>
    <cellStyle name="Sub totals 4 4 33" xfId="4420" xr:uid="{00000000-0005-0000-0000-0000AB750000}"/>
    <cellStyle name="Sub totals 4 4 33 2" xfId="32584" xr:uid="{00000000-0005-0000-0000-0000AC750000}"/>
    <cellStyle name="Sub totals 4 4 33 2 2" xfId="32585" xr:uid="{00000000-0005-0000-0000-0000AD750000}"/>
    <cellStyle name="Sub totals 4 4 33 2 3" xfId="32586" xr:uid="{00000000-0005-0000-0000-0000AE750000}"/>
    <cellStyle name="Sub totals 4 4 33 2 4" xfId="32587" xr:uid="{00000000-0005-0000-0000-0000AF750000}"/>
    <cellStyle name="Sub totals 4 4 33 3" xfId="32588" xr:uid="{00000000-0005-0000-0000-0000B0750000}"/>
    <cellStyle name="Sub totals 4 4 33 4" xfId="32589" xr:uid="{00000000-0005-0000-0000-0000B1750000}"/>
    <cellStyle name="Sub totals 4 4 34" xfId="4421" xr:uid="{00000000-0005-0000-0000-0000B2750000}"/>
    <cellStyle name="Sub totals 4 4 34 2" xfId="32590" xr:uid="{00000000-0005-0000-0000-0000B3750000}"/>
    <cellStyle name="Sub totals 4 4 34 2 2" xfId="32591" xr:uid="{00000000-0005-0000-0000-0000B4750000}"/>
    <cellStyle name="Sub totals 4 4 34 2 3" xfId="32592" xr:uid="{00000000-0005-0000-0000-0000B5750000}"/>
    <cellStyle name="Sub totals 4 4 34 2 4" xfId="32593" xr:uid="{00000000-0005-0000-0000-0000B6750000}"/>
    <cellStyle name="Sub totals 4 4 34 3" xfId="32594" xr:uid="{00000000-0005-0000-0000-0000B7750000}"/>
    <cellStyle name="Sub totals 4 4 34 4" xfId="32595" xr:uid="{00000000-0005-0000-0000-0000B8750000}"/>
    <cellStyle name="Sub totals 4 4 35" xfId="4422" xr:uid="{00000000-0005-0000-0000-0000B9750000}"/>
    <cellStyle name="Sub totals 4 4 35 2" xfId="32596" xr:uid="{00000000-0005-0000-0000-0000BA750000}"/>
    <cellStyle name="Sub totals 4 4 35 2 2" xfId="32597" xr:uid="{00000000-0005-0000-0000-0000BB750000}"/>
    <cellStyle name="Sub totals 4 4 35 2 3" xfId="32598" xr:uid="{00000000-0005-0000-0000-0000BC750000}"/>
    <cellStyle name="Sub totals 4 4 35 2 4" xfId="32599" xr:uid="{00000000-0005-0000-0000-0000BD750000}"/>
    <cellStyle name="Sub totals 4 4 35 3" xfId="32600" xr:uid="{00000000-0005-0000-0000-0000BE750000}"/>
    <cellStyle name="Sub totals 4 4 35 4" xfId="32601" xr:uid="{00000000-0005-0000-0000-0000BF750000}"/>
    <cellStyle name="Sub totals 4 4 36" xfId="4423" xr:uid="{00000000-0005-0000-0000-0000C0750000}"/>
    <cellStyle name="Sub totals 4 4 36 2" xfId="32602" xr:uid="{00000000-0005-0000-0000-0000C1750000}"/>
    <cellStyle name="Sub totals 4 4 36 2 2" xfId="32603" xr:uid="{00000000-0005-0000-0000-0000C2750000}"/>
    <cellStyle name="Sub totals 4 4 36 2 3" xfId="32604" xr:uid="{00000000-0005-0000-0000-0000C3750000}"/>
    <cellStyle name="Sub totals 4 4 36 2 4" xfId="32605" xr:uid="{00000000-0005-0000-0000-0000C4750000}"/>
    <cellStyle name="Sub totals 4 4 36 3" xfId="32606" xr:uid="{00000000-0005-0000-0000-0000C5750000}"/>
    <cellStyle name="Sub totals 4 4 36 4" xfId="32607" xr:uid="{00000000-0005-0000-0000-0000C6750000}"/>
    <cellStyle name="Sub totals 4 4 37" xfId="4424" xr:uid="{00000000-0005-0000-0000-0000C7750000}"/>
    <cellStyle name="Sub totals 4 4 37 2" xfId="32608" xr:uid="{00000000-0005-0000-0000-0000C8750000}"/>
    <cellStyle name="Sub totals 4 4 37 2 2" xfId="32609" xr:uid="{00000000-0005-0000-0000-0000C9750000}"/>
    <cellStyle name="Sub totals 4 4 37 2 3" xfId="32610" xr:uid="{00000000-0005-0000-0000-0000CA750000}"/>
    <cellStyle name="Sub totals 4 4 37 2 4" xfId="32611" xr:uid="{00000000-0005-0000-0000-0000CB750000}"/>
    <cellStyle name="Sub totals 4 4 37 3" xfId="32612" xr:uid="{00000000-0005-0000-0000-0000CC750000}"/>
    <cellStyle name="Sub totals 4 4 37 4" xfId="32613" xr:uid="{00000000-0005-0000-0000-0000CD750000}"/>
    <cellStyle name="Sub totals 4 4 38" xfId="4425" xr:uid="{00000000-0005-0000-0000-0000CE750000}"/>
    <cellStyle name="Sub totals 4 4 38 2" xfId="32614" xr:uid="{00000000-0005-0000-0000-0000CF750000}"/>
    <cellStyle name="Sub totals 4 4 38 2 2" xfId="32615" xr:uid="{00000000-0005-0000-0000-0000D0750000}"/>
    <cellStyle name="Sub totals 4 4 38 2 3" xfId="32616" xr:uid="{00000000-0005-0000-0000-0000D1750000}"/>
    <cellStyle name="Sub totals 4 4 38 2 4" xfId="32617" xr:uid="{00000000-0005-0000-0000-0000D2750000}"/>
    <cellStyle name="Sub totals 4 4 38 3" xfId="32618" xr:uid="{00000000-0005-0000-0000-0000D3750000}"/>
    <cellStyle name="Sub totals 4 4 38 4" xfId="32619" xr:uid="{00000000-0005-0000-0000-0000D4750000}"/>
    <cellStyle name="Sub totals 4 4 39" xfId="4426" xr:uid="{00000000-0005-0000-0000-0000D5750000}"/>
    <cellStyle name="Sub totals 4 4 39 2" xfId="32620" xr:uid="{00000000-0005-0000-0000-0000D6750000}"/>
    <cellStyle name="Sub totals 4 4 39 2 2" xfId="32621" xr:uid="{00000000-0005-0000-0000-0000D7750000}"/>
    <cellStyle name="Sub totals 4 4 39 2 3" xfId="32622" xr:uid="{00000000-0005-0000-0000-0000D8750000}"/>
    <cellStyle name="Sub totals 4 4 39 2 4" xfId="32623" xr:uid="{00000000-0005-0000-0000-0000D9750000}"/>
    <cellStyle name="Sub totals 4 4 39 3" xfId="32624" xr:uid="{00000000-0005-0000-0000-0000DA750000}"/>
    <cellStyle name="Sub totals 4 4 39 4" xfId="32625" xr:uid="{00000000-0005-0000-0000-0000DB750000}"/>
    <cellStyle name="Sub totals 4 4 4" xfId="4427" xr:uid="{00000000-0005-0000-0000-0000DC750000}"/>
    <cellStyle name="Sub totals 4 4 4 2" xfId="32626" xr:uid="{00000000-0005-0000-0000-0000DD750000}"/>
    <cellStyle name="Sub totals 4 4 4 2 2" xfId="32627" xr:uid="{00000000-0005-0000-0000-0000DE750000}"/>
    <cellStyle name="Sub totals 4 4 4 2 3" xfId="32628" xr:uid="{00000000-0005-0000-0000-0000DF750000}"/>
    <cellStyle name="Sub totals 4 4 4 2 4" xfId="32629" xr:uid="{00000000-0005-0000-0000-0000E0750000}"/>
    <cellStyle name="Sub totals 4 4 4 3" xfId="32630" xr:uid="{00000000-0005-0000-0000-0000E1750000}"/>
    <cellStyle name="Sub totals 4 4 4 4" xfId="32631" xr:uid="{00000000-0005-0000-0000-0000E2750000}"/>
    <cellStyle name="Sub totals 4 4 40" xfId="4428" xr:uid="{00000000-0005-0000-0000-0000E3750000}"/>
    <cellStyle name="Sub totals 4 4 40 2" xfId="32632" xr:uid="{00000000-0005-0000-0000-0000E4750000}"/>
    <cellStyle name="Sub totals 4 4 40 2 2" xfId="32633" xr:uid="{00000000-0005-0000-0000-0000E5750000}"/>
    <cellStyle name="Sub totals 4 4 40 2 3" xfId="32634" xr:uid="{00000000-0005-0000-0000-0000E6750000}"/>
    <cellStyle name="Sub totals 4 4 40 2 4" xfId="32635" xr:uid="{00000000-0005-0000-0000-0000E7750000}"/>
    <cellStyle name="Sub totals 4 4 40 3" xfId="32636" xr:uid="{00000000-0005-0000-0000-0000E8750000}"/>
    <cellStyle name="Sub totals 4 4 40 4" xfId="32637" xr:uid="{00000000-0005-0000-0000-0000E9750000}"/>
    <cellStyle name="Sub totals 4 4 41" xfId="4429" xr:uid="{00000000-0005-0000-0000-0000EA750000}"/>
    <cellStyle name="Sub totals 4 4 41 2" xfId="32638" xr:uid="{00000000-0005-0000-0000-0000EB750000}"/>
    <cellStyle name="Sub totals 4 4 41 2 2" xfId="32639" xr:uid="{00000000-0005-0000-0000-0000EC750000}"/>
    <cellStyle name="Sub totals 4 4 41 2 3" xfId="32640" xr:uid="{00000000-0005-0000-0000-0000ED750000}"/>
    <cellStyle name="Sub totals 4 4 41 2 4" xfId="32641" xr:uid="{00000000-0005-0000-0000-0000EE750000}"/>
    <cellStyle name="Sub totals 4 4 41 3" xfId="32642" xr:uid="{00000000-0005-0000-0000-0000EF750000}"/>
    <cellStyle name="Sub totals 4 4 41 4" xfId="32643" xr:uid="{00000000-0005-0000-0000-0000F0750000}"/>
    <cellStyle name="Sub totals 4 4 42" xfId="4430" xr:uid="{00000000-0005-0000-0000-0000F1750000}"/>
    <cellStyle name="Sub totals 4 4 42 2" xfId="32644" xr:uid="{00000000-0005-0000-0000-0000F2750000}"/>
    <cellStyle name="Sub totals 4 4 42 2 2" xfId="32645" xr:uid="{00000000-0005-0000-0000-0000F3750000}"/>
    <cellStyle name="Sub totals 4 4 42 2 3" xfId="32646" xr:uid="{00000000-0005-0000-0000-0000F4750000}"/>
    <cellStyle name="Sub totals 4 4 42 2 4" xfId="32647" xr:uid="{00000000-0005-0000-0000-0000F5750000}"/>
    <cellStyle name="Sub totals 4 4 42 3" xfId="32648" xr:uid="{00000000-0005-0000-0000-0000F6750000}"/>
    <cellStyle name="Sub totals 4 4 42 4" xfId="32649" xr:uid="{00000000-0005-0000-0000-0000F7750000}"/>
    <cellStyle name="Sub totals 4 4 43" xfId="4431" xr:uid="{00000000-0005-0000-0000-0000F8750000}"/>
    <cellStyle name="Sub totals 4 4 43 2" xfId="32650" xr:uid="{00000000-0005-0000-0000-0000F9750000}"/>
    <cellStyle name="Sub totals 4 4 43 2 2" xfId="32651" xr:uid="{00000000-0005-0000-0000-0000FA750000}"/>
    <cellStyle name="Sub totals 4 4 43 2 3" xfId="32652" xr:uid="{00000000-0005-0000-0000-0000FB750000}"/>
    <cellStyle name="Sub totals 4 4 43 2 4" xfId="32653" xr:uid="{00000000-0005-0000-0000-0000FC750000}"/>
    <cellStyle name="Sub totals 4 4 43 3" xfId="32654" xr:uid="{00000000-0005-0000-0000-0000FD750000}"/>
    <cellStyle name="Sub totals 4 4 43 4" xfId="32655" xr:uid="{00000000-0005-0000-0000-0000FE750000}"/>
    <cellStyle name="Sub totals 4 4 44" xfId="4432" xr:uid="{00000000-0005-0000-0000-0000FF750000}"/>
    <cellStyle name="Sub totals 4 4 44 2" xfId="32656" xr:uid="{00000000-0005-0000-0000-000000760000}"/>
    <cellStyle name="Sub totals 4 4 44 2 2" xfId="32657" xr:uid="{00000000-0005-0000-0000-000001760000}"/>
    <cellStyle name="Sub totals 4 4 44 2 3" xfId="32658" xr:uid="{00000000-0005-0000-0000-000002760000}"/>
    <cellStyle name="Sub totals 4 4 44 2 4" xfId="32659" xr:uid="{00000000-0005-0000-0000-000003760000}"/>
    <cellStyle name="Sub totals 4 4 44 3" xfId="32660" xr:uid="{00000000-0005-0000-0000-000004760000}"/>
    <cellStyle name="Sub totals 4 4 44 4" xfId="32661" xr:uid="{00000000-0005-0000-0000-000005760000}"/>
    <cellStyle name="Sub totals 4 4 45" xfId="4433" xr:uid="{00000000-0005-0000-0000-000006760000}"/>
    <cellStyle name="Sub totals 4 4 45 2" xfId="32662" xr:uid="{00000000-0005-0000-0000-000007760000}"/>
    <cellStyle name="Sub totals 4 4 45 2 2" xfId="32663" xr:uid="{00000000-0005-0000-0000-000008760000}"/>
    <cellStyle name="Sub totals 4 4 45 2 3" xfId="32664" xr:uid="{00000000-0005-0000-0000-000009760000}"/>
    <cellStyle name="Sub totals 4 4 45 2 4" xfId="32665" xr:uid="{00000000-0005-0000-0000-00000A760000}"/>
    <cellStyle name="Sub totals 4 4 45 3" xfId="32666" xr:uid="{00000000-0005-0000-0000-00000B760000}"/>
    <cellStyle name="Sub totals 4 4 45 4" xfId="32667" xr:uid="{00000000-0005-0000-0000-00000C760000}"/>
    <cellStyle name="Sub totals 4 4 46" xfId="32668" xr:uid="{00000000-0005-0000-0000-00000D760000}"/>
    <cellStyle name="Sub totals 4 4 46 2" xfId="32669" xr:uid="{00000000-0005-0000-0000-00000E760000}"/>
    <cellStyle name="Sub totals 4 4 46 3" xfId="32670" xr:uid="{00000000-0005-0000-0000-00000F760000}"/>
    <cellStyle name="Sub totals 4 4 46 4" xfId="32671" xr:uid="{00000000-0005-0000-0000-000010760000}"/>
    <cellStyle name="Sub totals 4 4 47" xfId="32672" xr:uid="{00000000-0005-0000-0000-000011760000}"/>
    <cellStyle name="Sub totals 4 4 47 2" xfId="32673" xr:uid="{00000000-0005-0000-0000-000012760000}"/>
    <cellStyle name="Sub totals 4 4 47 3" xfId="32674" xr:uid="{00000000-0005-0000-0000-000013760000}"/>
    <cellStyle name="Sub totals 4 4 47 4" xfId="32675" xr:uid="{00000000-0005-0000-0000-000014760000}"/>
    <cellStyle name="Sub totals 4 4 5" xfId="4434" xr:uid="{00000000-0005-0000-0000-000015760000}"/>
    <cellStyle name="Sub totals 4 4 5 2" xfId="32676" xr:uid="{00000000-0005-0000-0000-000016760000}"/>
    <cellStyle name="Sub totals 4 4 5 2 2" xfId="32677" xr:uid="{00000000-0005-0000-0000-000017760000}"/>
    <cellStyle name="Sub totals 4 4 5 2 3" xfId="32678" xr:uid="{00000000-0005-0000-0000-000018760000}"/>
    <cellStyle name="Sub totals 4 4 5 2 4" xfId="32679" xr:uid="{00000000-0005-0000-0000-000019760000}"/>
    <cellStyle name="Sub totals 4 4 5 3" xfId="32680" xr:uid="{00000000-0005-0000-0000-00001A760000}"/>
    <cellStyle name="Sub totals 4 4 5 4" xfId="32681" xr:uid="{00000000-0005-0000-0000-00001B760000}"/>
    <cellStyle name="Sub totals 4 4 6" xfId="4435" xr:uid="{00000000-0005-0000-0000-00001C760000}"/>
    <cellStyle name="Sub totals 4 4 6 2" xfId="32682" xr:uid="{00000000-0005-0000-0000-00001D760000}"/>
    <cellStyle name="Sub totals 4 4 6 2 2" xfId="32683" xr:uid="{00000000-0005-0000-0000-00001E760000}"/>
    <cellStyle name="Sub totals 4 4 6 2 3" xfId="32684" xr:uid="{00000000-0005-0000-0000-00001F760000}"/>
    <cellStyle name="Sub totals 4 4 6 2 4" xfId="32685" xr:uid="{00000000-0005-0000-0000-000020760000}"/>
    <cellStyle name="Sub totals 4 4 6 3" xfId="32686" xr:uid="{00000000-0005-0000-0000-000021760000}"/>
    <cellStyle name="Sub totals 4 4 6 4" xfId="32687" xr:uid="{00000000-0005-0000-0000-000022760000}"/>
    <cellStyle name="Sub totals 4 4 7" xfId="4436" xr:uid="{00000000-0005-0000-0000-000023760000}"/>
    <cellStyle name="Sub totals 4 4 7 2" xfId="32688" xr:uid="{00000000-0005-0000-0000-000024760000}"/>
    <cellStyle name="Sub totals 4 4 7 2 2" xfId="32689" xr:uid="{00000000-0005-0000-0000-000025760000}"/>
    <cellStyle name="Sub totals 4 4 7 2 3" xfId="32690" xr:uid="{00000000-0005-0000-0000-000026760000}"/>
    <cellStyle name="Sub totals 4 4 7 2 4" xfId="32691" xr:uid="{00000000-0005-0000-0000-000027760000}"/>
    <cellStyle name="Sub totals 4 4 7 3" xfId="32692" xr:uid="{00000000-0005-0000-0000-000028760000}"/>
    <cellStyle name="Sub totals 4 4 7 4" xfId="32693" xr:uid="{00000000-0005-0000-0000-000029760000}"/>
    <cellStyle name="Sub totals 4 4 8" xfId="4437" xr:uid="{00000000-0005-0000-0000-00002A760000}"/>
    <cellStyle name="Sub totals 4 4 8 2" xfId="32694" xr:uid="{00000000-0005-0000-0000-00002B760000}"/>
    <cellStyle name="Sub totals 4 4 8 2 2" xfId="32695" xr:uid="{00000000-0005-0000-0000-00002C760000}"/>
    <cellStyle name="Sub totals 4 4 8 2 3" xfId="32696" xr:uid="{00000000-0005-0000-0000-00002D760000}"/>
    <cellStyle name="Sub totals 4 4 8 2 4" xfId="32697" xr:uid="{00000000-0005-0000-0000-00002E760000}"/>
    <cellStyle name="Sub totals 4 4 8 3" xfId="32698" xr:uid="{00000000-0005-0000-0000-00002F760000}"/>
    <cellStyle name="Sub totals 4 4 8 4" xfId="32699" xr:uid="{00000000-0005-0000-0000-000030760000}"/>
    <cellStyle name="Sub totals 4 4 9" xfId="4438" xr:uid="{00000000-0005-0000-0000-000031760000}"/>
    <cellStyle name="Sub totals 4 4 9 2" xfId="32700" xr:uid="{00000000-0005-0000-0000-000032760000}"/>
    <cellStyle name="Sub totals 4 4 9 2 2" xfId="32701" xr:uid="{00000000-0005-0000-0000-000033760000}"/>
    <cellStyle name="Sub totals 4 4 9 2 3" xfId="32702" xr:uid="{00000000-0005-0000-0000-000034760000}"/>
    <cellStyle name="Sub totals 4 4 9 2 4" xfId="32703" xr:uid="{00000000-0005-0000-0000-000035760000}"/>
    <cellStyle name="Sub totals 4 4 9 3" xfId="32704" xr:uid="{00000000-0005-0000-0000-000036760000}"/>
    <cellStyle name="Sub totals 4 4 9 4" xfId="32705" xr:uid="{00000000-0005-0000-0000-000037760000}"/>
    <cellStyle name="Sub totals 4 5" xfId="4439" xr:uid="{00000000-0005-0000-0000-000038760000}"/>
    <cellStyle name="Sub totals 4 5 10" xfId="4440" xr:uid="{00000000-0005-0000-0000-000039760000}"/>
    <cellStyle name="Sub totals 4 5 10 2" xfId="32706" xr:uid="{00000000-0005-0000-0000-00003A760000}"/>
    <cellStyle name="Sub totals 4 5 10 2 2" xfId="32707" xr:uid="{00000000-0005-0000-0000-00003B760000}"/>
    <cellStyle name="Sub totals 4 5 10 2 3" xfId="32708" xr:uid="{00000000-0005-0000-0000-00003C760000}"/>
    <cellStyle name="Sub totals 4 5 10 2 4" xfId="32709" xr:uid="{00000000-0005-0000-0000-00003D760000}"/>
    <cellStyle name="Sub totals 4 5 10 3" xfId="32710" xr:uid="{00000000-0005-0000-0000-00003E760000}"/>
    <cellStyle name="Sub totals 4 5 10 4" xfId="32711" xr:uid="{00000000-0005-0000-0000-00003F760000}"/>
    <cellStyle name="Sub totals 4 5 11" xfId="4441" xr:uid="{00000000-0005-0000-0000-000040760000}"/>
    <cellStyle name="Sub totals 4 5 11 2" xfId="32712" xr:uid="{00000000-0005-0000-0000-000041760000}"/>
    <cellStyle name="Sub totals 4 5 11 2 2" xfId="32713" xr:uid="{00000000-0005-0000-0000-000042760000}"/>
    <cellStyle name="Sub totals 4 5 11 2 3" xfId="32714" xr:uid="{00000000-0005-0000-0000-000043760000}"/>
    <cellStyle name="Sub totals 4 5 11 2 4" xfId="32715" xr:uid="{00000000-0005-0000-0000-000044760000}"/>
    <cellStyle name="Sub totals 4 5 11 3" xfId="32716" xr:uid="{00000000-0005-0000-0000-000045760000}"/>
    <cellStyle name="Sub totals 4 5 11 4" xfId="32717" xr:uid="{00000000-0005-0000-0000-000046760000}"/>
    <cellStyle name="Sub totals 4 5 12" xfId="4442" xr:uid="{00000000-0005-0000-0000-000047760000}"/>
    <cellStyle name="Sub totals 4 5 12 2" xfId="32718" xr:uid="{00000000-0005-0000-0000-000048760000}"/>
    <cellStyle name="Sub totals 4 5 12 2 2" xfId="32719" xr:uid="{00000000-0005-0000-0000-000049760000}"/>
    <cellStyle name="Sub totals 4 5 12 2 3" xfId="32720" xr:uid="{00000000-0005-0000-0000-00004A760000}"/>
    <cellStyle name="Sub totals 4 5 12 2 4" xfId="32721" xr:uid="{00000000-0005-0000-0000-00004B760000}"/>
    <cellStyle name="Sub totals 4 5 12 3" xfId="32722" xr:uid="{00000000-0005-0000-0000-00004C760000}"/>
    <cellStyle name="Sub totals 4 5 12 4" xfId="32723" xr:uid="{00000000-0005-0000-0000-00004D760000}"/>
    <cellStyle name="Sub totals 4 5 13" xfId="4443" xr:uid="{00000000-0005-0000-0000-00004E760000}"/>
    <cellStyle name="Sub totals 4 5 13 2" xfId="32724" xr:uid="{00000000-0005-0000-0000-00004F760000}"/>
    <cellStyle name="Sub totals 4 5 13 2 2" xfId="32725" xr:uid="{00000000-0005-0000-0000-000050760000}"/>
    <cellStyle name="Sub totals 4 5 13 2 3" xfId="32726" xr:uid="{00000000-0005-0000-0000-000051760000}"/>
    <cellStyle name="Sub totals 4 5 13 2 4" xfId="32727" xr:uid="{00000000-0005-0000-0000-000052760000}"/>
    <cellStyle name="Sub totals 4 5 13 3" xfId="32728" xr:uid="{00000000-0005-0000-0000-000053760000}"/>
    <cellStyle name="Sub totals 4 5 13 4" xfId="32729" xr:uid="{00000000-0005-0000-0000-000054760000}"/>
    <cellStyle name="Sub totals 4 5 14" xfId="4444" xr:uid="{00000000-0005-0000-0000-000055760000}"/>
    <cellStyle name="Sub totals 4 5 14 2" xfId="32730" xr:uid="{00000000-0005-0000-0000-000056760000}"/>
    <cellStyle name="Sub totals 4 5 14 2 2" xfId="32731" xr:uid="{00000000-0005-0000-0000-000057760000}"/>
    <cellStyle name="Sub totals 4 5 14 2 3" xfId="32732" xr:uid="{00000000-0005-0000-0000-000058760000}"/>
    <cellStyle name="Sub totals 4 5 14 2 4" xfId="32733" xr:uid="{00000000-0005-0000-0000-000059760000}"/>
    <cellStyle name="Sub totals 4 5 14 3" xfId="32734" xr:uid="{00000000-0005-0000-0000-00005A760000}"/>
    <cellStyle name="Sub totals 4 5 14 4" xfId="32735" xr:uid="{00000000-0005-0000-0000-00005B760000}"/>
    <cellStyle name="Sub totals 4 5 15" xfId="4445" xr:uid="{00000000-0005-0000-0000-00005C760000}"/>
    <cellStyle name="Sub totals 4 5 15 2" xfId="32736" xr:uid="{00000000-0005-0000-0000-00005D760000}"/>
    <cellStyle name="Sub totals 4 5 15 2 2" xfId="32737" xr:uid="{00000000-0005-0000-0000-00005E760000}"/>
    <cellStyle name="Sub totals 4 5 15 2 3" xfId="32738" xr:uid="{00000000-0005-0000-0000-00005F760000}"/>
    <cellStyle name="Sub totals 4 5 15 2 4" xfId="32739" xr:uid="{00000000-0005-0000-0000-000060760000}"/>
    <cellStyle name="Sub totals 4 5 15 3" xfId="32740" xr:uid="{00000000-0005-0000-0000-000061760000}"/>
    <cellStyle name="Sub totals 4 5 15 4" xfId="32741" xr:uid="{00000000-0005-0000-0000-000062760000}"/>
    <cellStyle name="Sub totals 4 5 16" xfId="4446" xr:uid="{00000000-0005-0000-0000-000063760000}"/>
    <cellStyle name="Sub totals 4 5 16 2" xfId="32742" xr:uid="{00000000-0005-0000-0000-000064760000}"/>
    <cellStyle name="Sub totals 4 5 16 2 2" xfId="32743" xr:uid="{00000000-0005-0000-0000-000065760000}"/>
    <cellStyle name="Sub totals 4 5 16 2 3" xfId="32744" xr:uid="{00000000-0005-0000-0000-000066760000}"/>
    <cellStyle name="Sub totals 4 5 16 2 4" xfId="32745" xr:uid="{00000000-0005-0000-0000-000067760000}"/>
    <cellStyle name="Sub totals 4 5 16 3" xfId="32746" xr:uid="{00000000-0005-0000-0000-000068760000}"/>
    <cellStyle name="Sub totals 4 5 16 4" xfId="32747" xr:uid="{00000000-0005-0000-0000-000069760000}"/>
    <cellStyle name="Sub totals 4 5 17" xfId="4447" xr:uid="{00000000-0005-0000-0000-00006A760000}"/>
    <cellStyle name="Sub totals 4 5 17 2" xfId="32748" xr:uid="{00000000-0005-0000-0000-00006B760000}"/>
    <cellStyle name="Sub totals 4 5 17 2 2" xfId="32749" xr:uid="{00000000-0005-0000-0000-00006C760000}"/>
    <cellStyle name="Sub totals 4 5 17 2 3" xfId="32750" xr:uid="{00000000-0005-0000-0000-00006D760000}"/>
    <cellStyle name="Sub totals 4 5 17 2 4" xfId="32751" xr:uid="{00000000-0005-0000-0000-00006E760000}"/>
    <cellStyle name="Sub totals 4 5 17 3" xfId="32752" xr:uid="{00000000-0005-0000-0000-00006F760000}"/>
    <cellStyle name="Sub totals 4 5 17 4" xfId="32753" xr:uid="{00000000-0005-0000-0000-000070760000}"/>
    <cellStyle name="Sub totals 4 5 18" xfId="4448" xr:uid="{00000000-0005-0000-0000-000071760000}"/>
    <cellStyle name="Sub totals 4 5 18 2" xfId="32754" xr:uid="{00000000-0005-0000-0000-000072760000}"/>
    <cellStyle name="Sub totals 4 5 18 2 2" xfId="32755" xr:uid="{00000000-0005-0000-0000-000073760000}"/>
    <cellStyle name="Sub totals 4 5 18 2 3" xfId="32756" xr:uid="{00000000-0005-0000-0000-000074760000}"/>
    <cellStyle name="Sub totals 4 5 18 2 4" xfId="32757" xr:uid="{00000000-0005-0000-0000-000075760000}"/>
    <cellStyle name="Sub totals 4 5 18 3" xfId="32758" xr:uid="{00000000-0005-0000-0000-000076760000}"/>
    <cellStyle name="Sub totals 4 5 18 4" xfId="32759" xr:uid="{00000000-0005-0000-0000-000077760000}"/>
    <cellStyle name="Sub totals 4 5 19" xfId="4449" xr:uid="{00000000-0005-0000-0000-000078760000}"/>
    <cellStyle name="Sub totals 4 5 19 2" xfId="32760" xr:uid="{00000000-0005-0000-0000-000079760000}"/>
    <cellStyle name="Sub totals 4 5 19 2 2" xfId="32761" xr:uid="{00000000-0005-0000-0000-00007A760000}"/>
    <cellStyle name="Sub totals 4 5 19 2 3" xfId="32762" xr:uid="{00000000-0005-0000-0000-00007B760000}"/>
    <cellStyle name="Sub totals 4 5 19 2 4" xfId="32763" xr:uid="{00000000-0005-0000-0000-00007C760000}"/>
    <cellStyle name="Sub totals 4 5 19 3" xfId="32764" xr:uid="{00000000-0005-0000-0000-00007D760000}"/>
    <cellStyle name="Sub totals 4 5 19 4" xfId="32765" xr:uid="{00000000-0005-0000-0000-00007E760000}"/>
    <cellStyle name="Sub totals 4 5 2" xfId="4450" xr:uid="{00000000-0005-0000-0000-00007F760000}"/>
    <cellStyle name="Sub totals 4 5 2 2" xfId="32766" xr:uid="{00000000-0005-0000-0000-000080760000}"/>
    <cellStyle name="Sub totals 4 5 2 2 2" xfId="32767" xr:uid="{00000000-0005-0000-0000-000081760000}"/>
    <cellStyle name="Sub totals 4 5 2 2 3" xfId="32768" xr:uid="{00000000-0005-0000-0000-000082760000}"/>
    <cellStyle name="Sub totals 4 5 2 2 4" xfId="32769" xr:uid="{00000000-0005-0000-0000-000083760000}"/>
    <cellStyle name="Sub totals 4 5 2 3" xfId="32770" xr:uid="{00000000-0005-0000-0000-000084760000}"/>
    <cellStyle name="Sub totals 4 5 2 4" xfId="32771" xr:uid="{00000000-0005-0000-0000-000085760000}"/>
    <cellStyle name="Sub totals 4 5 20" xfId="4451" xr:uid="{00000000-0005-0000-0000-000086760000}"/>
    <cellStyle name="Sub totals 4 5 20 2" xfId="32772" xr:uid="{00000000-0005-0000-0000-000087760000}"/>
    <cellStyle name="Sub totals 4 5 20 2 2" xfId="32773" xr:uid="{00000000-0005-0000-0000-000088760000}"/>
    <cellStyle name="Sub totals 4 5 20 2 3" xfId="32774" xr:uid="{00000000-0005-0000-0000-000089760000}"/>
    <cellStyle name="Sub totals 4 5 20 2 4" xfId="32775" xr:uid="{00000000-0005-0000-0000-00008A760000}"/>
    <cellStyle name="Sub totals 4 5 20 3" xfId="32776" xr:uid="{00000000-0005-0000-0000-00008B760000}"/>
    <cellStyle name="Sub totals 4 5 20 4" xfId="32777" xr:uid="{00000000-0005-0000-0000-00008C760000}"/>
    <cellStyle name="Sub totals 4 5 21" xfId="4452" xr:uid="{00000000-0005-0000-0000-00008D760000}"/>
    <cellStyle name="Sub totals 4 5 21 2" xfId="32778" xr:uid="{00000000-0005-0000-0000-00008E760000}"/>
    <cellStyle name="Sub totals 4 5 21 2 2" xfId="32779" xr:uid="{00000000-0005-0000-0000-00008F760000}"/>
    <cellStyle name="Sub totals 4 5 21 2 3" xfId="32780" xr:uid="{00000000-0005-0000-0000-000090760000}"/>
    <cellStyle name="Sub totals 4 5 21 2 4" xfId="32781" xr:uid="{00000000-0005-0000-0000-000091760000}"/>
    <cellStyle name="Sub totals 4 5 21 3" xfId="32782" xr:uid="{00000000-0005-0000-0000-000092760000}"/>
    <cellStyle name="Sub totals 4 5 21 4" xfId="32783" xr:uid="{00000000-0005-0000-0000-000093760000}"/>
    <cellStyle name="Sub totals 4 5 22" xfId="4453" xr:uid="{00000000-0005-0000-0000-000094760000}"/>
    <cellStyle name="Sub totals 4 5 22 2" xfId="32784" xr:uid="{00000000-0005-0000-0000-000095760000}"/>
    <cellStyle name="Sub totals 4 5 22 2 2" xfId="32785" xr:uid="{00000000-0005-0000-0000-000096760000}"/>
    <cellStyle name="Sub totals 4 5 22 2 3" xfId="32786" xr:uid="{00000000-0005-0000-0000-000097760000}"/>
    <cellStyle name="Sub totals 4 5 22 2 4" xfId="32787" xr:uid="{00000000-0005-0000-0000-000098760000}"/>
    <cellStyle name="Sub totals 4 5 22 3" xfId="32788" xr:uid="{00000000-0005-0000-0000-000099760000}"/>
    <cellStyle name="Sub totals 4 5 22 4" xfId="32789" xr:uid="{00000000-0005-0000-0000-00009A760000}"/>
    <cellStyle name="Sub totals 4 5 23" xfId="4454" xr:uid="{00000000-0005-0000-0000-00009B760000}"/>
    <cellStyle name="Sub totals 4 5 23 2" xfId="32790" xr:uid="{00000000-0005-0000-0000-00009C760000}"/>
    <cellStyle name="Sub totals 4 5 23 2 2" xfId="32791" xr:uid="{00000000-0005-0000-0000-00009D760000}"/>
    <cellStyle name="Sub totals 4 5 23 2 3" xfId="32792" xr:uid="{00000000-0005-0000-0000-00009E760000}"/>
    <cellStyle name="Sub totals 4 5 23 2 4" xfId="32793" xr:uid="{00000000-0005-0000-0000-00009F760000}"/>
    <cellStyle name="Sub totals 4 5 23 3" xfId="32794" xr:uid="{00000000-0005-0000-0000-0000A0760000}"/>
    <cellStyle name="Sub totals 4 5 23 4" xfId="32795" xr:uid="{00000000-0005-0000-0000-0000A1760000}"/>
    <cellStyle name="Sub totals 4 5 24" xfId="4455" xr:uid="{00000000-0005-0000-0000-0000A2760000}"/>
    <cellStyle name="Sub totals 4 5 24 2" xfId="32796" xr:uid="{00000000-0005-0000-0000-0000A3760000}"/>
    <cellStyle name="Sub totals 4 5 24 2 2" xfId="32797" xr:uid="{00000000-0005-0000-0000-0000A4760000}"/>
    <cellStyle name="Sub totals 4 5 24 2 3" xfId="32798" xr:uid="{00000000-0005-0000-0000-0000A5760000}"/>
    <cellStyle name="Sub totals 4 5 24 2 4" xfId="32799" xr:uid="{00000000-0005-0000-0000-0000A6760000}"/>
    <cellStyle name="Sub totals 4 5 24 3" xfId="32800" xr:uid="{00000000-0005-0000-0000-0000A7760000}"/>
    <cellStyle name="Sub totals 4 5 24 4" xfId="32801" xr:uid="{00000000-0005-0000-0000-0000A8760000}"/>
    <cellStyle name="Sub totals 4 5 25" xfId="4456" xr:uid="{00000000-0005-0000-0000-0000A9760000}"/>
    <cellStyle name="Sub totals 4 5 25 2" xfId="32802" xr:uid="{00000000-0005-0000-0000-0000AA760000}"/>
    <cellStyle name="Sub totals 4 5 25 2 2" xfId="32803" xr:uid="{00000000-0005-0000-0000-0000AB760000}"/>
    <cellStyle name="Sub totals 4 5 25 2 3" xfId="32804" xr:uid="{00000000-0005-0000-0000-0000AC760000}"/>
    <cellStyle name="Sub totals 4 5 25 2 4" xfId="32805" xr:uid="{00000000-0005-0000-0000-0000AD760000}"/>
    <cellStyle name="Sub totals 4 5 25 3" xfId="32806" xr:uid="{00000000-0005-0000-0000-0000AE760000}"/>
    <cellStyle name="Sub totals 4 5 25 4" xfId="32807" xr:uid="{00000000-0005-0000-0000-0000AF760000}"/>
    <cellStyle name="Sub totals 4 5 26" xfId="4457" xr:uid="{00000000-0005-0000-0000-0000B0760000}"/>
    <cellStyle name="Sub totals 4 5 26 2" xfId="32808" xr:uid="{00000000-0005-0000-0000-0000B1760000}"/>
    <cellStyle name="Sub totals 4 5 26 2 2" xfId="32809" xr:uid="{00000000-0005-0000-0000-0000B2760000}"/>
    <cellStyle name="Sub totals 4 5 26 2 3" xfId="32810" xr:uid="{00000000-0005-0000-0000-0000B3760000}"/>
    <cellStyle name="Sub totals 4 5 26 2 4" xfId="32811" xr:uid="{00000000-0005-0000-0000-0000B4760000}"/>
    <cellStyle name="Sub totals 4 5 26 3" xfId="32812" xr:uid="{00000000-0005-0000-0000-0000B5760000}"/>
    <cellStyle name="Sub totals 4 5 26 4" xfId="32813" xr:uid="{00000000-0005-0000-0000-0000B6760000}"/>
    <cellStyle name="Sub totals 4 5 27" xfId="4458" xr:uid="{00000000-0005-0000-0000-0000B7760000}"/>
    <cellStyle name="Sub totals 4 5 27 2" xfId="32814" xr:uid="{00000000-0005-0000-0000-0000B8760000}"/>
    <cellStyle name="Sub totals 4 5 27 2 2" xfId="32815" xr:uid="{00000000-0005-0000-0000-0000B9760000}"/>
    <cellStyle name="Sub totals 4 5 27 2 3" xfId="32816" xr:uid="{00000000-0005-0000-0000-0000BA760000}"/>
    <cellStyle name="Sub totals 4 5 27 2 4" xfId="32817" xr:uid="{00000000-0005-0000-0000-0000BB760000}"/>
    <cellStyle name="Sub totals 4 5 27 3" xfId="32818" xr:uid="{00000000-0005-0000-0000-0000BC760000}"/>
    <cellStyle name="Sub totals 4 5 27 4" xfId="32819" xr:uid="{00000000-0005-0000-0000-0000BD760000}"/>
    <cellStyle name="Sub totals 4 5 28" xfId="4459" xr:uid="{00000000-0005-0000-0000-0000BE760000}"/>
    <cellStyle name="Sub totals 4 5 28 2" xfId="32820" xr:uid="{00000000-0005-0000-0000-0000BF760000}"/>
    <cellStyle name="Sub totals 4 5 28 2 2" xfId="32821" xr:uid="{00000000-0005-0000-0000-0000C0760000}"/>
    <cellStyle name="Sub totals 4 5 28 2 3" xfId="32822" xr:uid="{00000000-0005-0000-0000-0000C1760000}"/>
    <cellStyle name="Sub totals 4 5 28 2 4" xfId="32823" xr:uid="{00000000-0005-0000-0000-0000C2760000}"/>
    <cellStyle name="Sub totals 4 5 28 3" xfId="32824" xr:uid="{00000000-0005-0000-0000-0000C3760000}"/>
    <cellStyle name="Sub totals 4 5 28 4" xfId="32825" xr:uid="{00000000-0005-0000-0000-0000C4760000}"/>
    <cellStyle name="Sub totals 4 5 29" xfId="4460" xr:uid="{00000000-0005-0000-0000-0000C5760000}"/>
    <cellStyle name="Sub totals 4 5 29 2" xfId="32826" xr:uid="{00000000-0005-0000-0000-0000C6760000}"/>
    <cellStyle name="Sub totals 4 5 29 2 2" xfId="32827" xr:uid="{00000000-0005-0000-0000-0000C7760000}"/>
    <cellStyle name="Sub totals 4 5 29 2 3" xfId="32828" xr:uid="{00000000-0005-0000-0000-0000C8760000}"/>
    <cellStyle name="Sub totals 4 5 29 2 4" xfId="32829" xr:uid="{00000000-0005-0000-0000-0000C9760000}"/>
    <cellStyle name="Sub totals 4 5 29 3" xfId="32830" xr:uid="{00000000-0005-0000-0000-0000CA760000}"/>
    <cellStyle name="Sub totals 4 5 29 4" xfId="32831" xr:uid="{00000000-0005-0000-0000-0000CB760000}"/>
    <cellStyle name="Sub totals 4 5 3" xfId="4461" xr:uid="{00000000-0005-0000-0000-0000CC760000}"/>
    <cellStyle name="Sub totals 4 5 3 2" xfId="32832" xr:uid="{00000000-0005-0000-0000-0000CD760000}"/>
    <cellStyle name="Sub totals 4 5 3 2 2" xfId="32833" xr:uid="{00000000-0005-0000-0000-0000CE760000}"/>
    <cellStyle name="Sub totals 4 5 3 2 3" xfId="32834" xr:uid="{00000000-0005-0000-0000-0000CF760000}"/>
    <cellStyle name="Sub totals 4 5 3 2 4" xfId="32835" xr:uid="{00000000-0005-0000-0000-0000D0760000}"/>
    <cellStyle name="Sub totals 4 5 3 3" xfId="32836" xr:uid="{00000000-0005-0000-0000-0000D1760000}"/>
    <cellStyle name="Sub totals 4 5 3 4" xfId="32837" xr:uid="{00000000-0005-0000-0000-0000D2760000}"/>
    <cellStyle name="Sub totals 4 5 30" xfId="4462" xr:uid="{00000000-0005-0000-0000-0000D3760000}"/>
    <cellStyle name="Sub totals 4 5 30 2" xfId="32838" xr:uid="{00000000-0005-0000-0000-0000D4760000}"/>
    <cellStyle name="Sub totals 4 5 30 2 2" xfId="32839" xr:uid="{00000000-0005-0000-0000-0000D5760000}"/>
    <cellStyle name="Sub totals 4 5 30 2 3" xfId="32840" xr:uid="{00000000-0005-0000-0000-0000D6760000}"/>
    <cellStyle name="Sub totals 4 5 30 2 4" xfId="32841" xr:uid="{00000000-0005-0000-0000-0000D7760000}"/>
    <cellStyle name="Sub totals 4 5 30 3" xfId="32842" xr:uid="{00000000-0005-0000-0000-0000D8760000}"/>
    <cellStyle name="Sub totals 4 5 30 4" xfId="32843" xr:uid="{00000000-0005-0000-0000-0000D9760000}"/>
    <cellStyle name="Sub totals 4 5 31" xfId="4463" xr:uid="{00000000-0005-0000-0000-0000DA760000}"/>
    <cellStyle name="Sub totals 4 5 31 2" xfId="32844" xr:uid="{00000000-0005-0000-0000-0000DB760000}"/>
    <cellStyle name="Sub totals 4 5 31 2 2" xfId="32845" xr:uid="{00000000-0005-0000-0000-0000DC760000}"/>
    <cellStyle name="Sub totals 4 5 31 2 3" xfId="32846" xr:uid="{00000000-0005-0000-0000-0000DD760000}"/>
    <cellStyle name="Sub totals 4 5 31 2 4" xfId="32847" xr:uid="{00000000-0005-0000-0000-0000DE760000}"/>
    <cellStyle name="Sub totals 4 5 31 3" xfId="32848" xr:uid="{00000000-0005-0000-0000-0000DF760000}"/>
    <cellStyle name="Sub totals 4 5 31 4" xfId="32849" xr:uid="{00000000-0005-0000-0000-0000E0760000}"/>
    <cellStyle name="Sub totals 4 5 32" xfId="4464" xr:uid="{00000000-0005-0000-0000-0000E1760000}"/>
    <cellStyle name="Sub totals 4 5 32 2" xfId="32850" xr:uid="{00000000-0005-0000-0000-0000E2760000}"/>
    <cellStyle name="Sub totals 4 5 32 2 2" xfId="32851" xr:uid="{00000000-0005-0000-0000-0000E3760000}"/>
    <cellStyle name="Sub totals 4 5 32 2 3" xfId="32852" xr:uid="{00000000-0005-0000-0000-0000E4760000}"/>
    <cellStyle name="Sub totals 4 5 32 2 4" xfId="32853" xr:uid="{00000000-0005-0000-0000-0000E5760000}"/>
    <cellStyle name="Sub totals 4 5 32 3" xfId="32854" xr:uid="{00000000-0005-0000-0000-0000E6760000}"/>
    <cellStyle name="Sub totals 4 5 32 4" xfId="32855" xr:uid="{00000000-0005-0000-0000-0000E7760000}"/>
    <cellStyle name="Sub totals 4 5 33" xfId="4465" xr:uid="{00000000-0005-0000-0000-0000E8760000}"/>
    <cellStyle name="Sub totals 4 5 33 2" xfId="32856" xr:uid="{00000000-0005-0000-0000-0000E9760000}"/>
    <cellStyle name="Sub totals 4 5 33 2 2" xfId="32857" xr:uid="{00000000-0005-0000-0000-0000EA760000}"/>
    <cellStyle name="Sub totals 4 5 33 2 3" xfId="32858" xr:uid="{00000000-0005-0000-0000-0000EB760000}"/>
    <cellStyle name="Sub totals 4 5 33 2 4" xfId="32859" xr:uid="{00000000-0005-0000-0000-0000EC760000}"/>
    <cellStyle name="Sub totals 4 5 33 3" xfId="32860" xr:uid="{00000000-0005-0000-0000-0000ED760000}"/>
    <cellStyle name="Sub totals 4 5 33 4" xfId="32861" xr:uid="{00000000-0005-0000-0000-0000EE760000}"/>
    <cellStyle name="Sub totals 4 5 34" xfId="4466" xr:uid="{00000000-0005-0000-0000-0000EF760000}"/>
    <cellStyle name="Sub totals 4 5 34 2" xfId="32862" xr:uid="{00000000-0005-0000-0000-0000F0760000}"/>
    <cellStyle name="Sub totals 4 5 34 2 2" xfId="32863" xr:uid="{00000000-0005-0000-0000-0000F1760000}"/>
    <cellStyle name="Sub totals 4 5 34 2 3" xfId="32864" xr:uid="{00000000-0005-0000-0000-0000F2760000}"/>
    <cellStyle name="Sub totals 4 5 34 2 4" xfId="32865" xr:uid="{00000000-0005-0000-0000-0000F3760000}"/>
    <cellStyle name="Sub totals 4 5 34 3" xfId="32866" xr:uid="{00000000-0005-0000-0000-0000F4760000}"/>
    <cellStyle name="Sub totals 4 5 34 4" xfId="32867" xr:uid="{00000000-0005-0000-0000-0000F5760000}"/>
    <cellStyle name="Sub totals 4 5 35" xfId="4467" xr:uid="{00000000-0005-0000-0000-0000F6760000}"/>
    <cellStyle name="Sub totals 4 5 35 2" xfId="32868" xr:uid="{00000000-0005-0000-0000-0000F7760000}"/>
    <cellStyle name="Sub totals 4 5 35 2 2" xfId="32869" xr:uid="{00000000-0005-0000-0000-0000F8760000}"/>
    <cellStyle name="Sub totals 4 5 35 2 3" xfId="32870" xr:uid="{00000000-0005-0000-0000-0000F9760000}"/>
    <cellStyle name="Sub totals 4 5 35 2 4" xfId="32871" xr:uid="{00000000-0005-0000-0000-0000FA760000}"/>
    <cellStyle name="Sub totals 4 5 35 3" xfId="32872" xr:uid="{00000000-0005-0000-0000-0000FB760000}"/>
    <cellStyle name="Sub totals 4 5 35 4" xfId="32873" xr:uid="{00000000-0005-0000-0000-0000FC760000}"/>
    <cellStyle name="Sub totals 4 5 36" xfId="4468" xr:uid="{00000000-0005-0000-0000-0000FD760000}"/>
    <cellStyle name="Sub totals 4 5 36 2" xfId="32874" xr:uid="{00000000-0005-0000-0000-0000FE760000}"/>
    <cellStyle name="Sub totals 4 5 36 2 2" xfId="32875" xr:uid="{00000000-0005-0000-0000-0000FF760000}"/>
    <cellStyle name="Sub totals 4 5 36 2 3" xfId="32876" xr:uid="{00000000-0005-0000-0000-000000770000}"/>
    <cellStyle name="Sub totals 4 5 36 2 4" xfId="32877" xr:uid="{00000000-0005-0000-0000-000001770000}"/>
    <cellStyle name="Sub totals 4 5 36 3" xfId="32878" xr:uid="{00000000-0005-0000-0000-000002770000}"/>
    <cellStyle name="Sub totals 4 5 36 4" xfId="32879" xr:uid="{00000000-0005-0000-0000-000003770000}"/>
    <cellStyle name="Sub totals 4 5 37" xfId="4469" xr:uid="{00000000-0005-0000-0000-000004770000}"/>
    <cellStyle name="Sub totals 4 5 37 2" xfId="32880" xr:uid="{00000000-0005-0000-0000-000005770000}"/>
    <cellStyle name="Sub totals 4 5 37 2 2" xfId="32881" xr:uid="{00000000-0005-0000-0000-000006770000}"/>
    <cellStyle name="Sub totals 4 5 37 2 3" xfId="32882" xr:uid="{00000000-0005-0000-0000-000007770000}"/>
    <cellStyle name="Sub totals 4 5 37 2 4" xfId="32883" xr:uid="{00000000-0005-0000-0000-000008770000}"/>
    <cellStyle name="Sub totals 4 5 37 3" xfId="32884" xr:uid="{00000000-0005-0000-0000-000009770000}"/>
    <cellStyle name="Sub totals 4 5 37 4" xfId="32885" xr:uid="{00000000-0005-0000-0000-00000A770000}"/>
    <cellStyle name="Sub totals 4 5 38" xfId="4470" xr:uid="{00000000-0005-0000-0000-00000B770000}"/>
    <cellStyle name="Sub totals 4 5 38 2" xfId="32886" xr:uid="{00000000-0005-0000-0000-00000C770000}"/>
    <cellStyle name="Sub totals 4 5 38 2 2" xfId="32887" xr:uid="{00000000-0005-0000-0000-00000D770000}"/>
    <cellStyle name="Sub totals 4 5 38 2 3" xfId="32888" xr:uid="{00000000-0005-0000-0000-00000E770000}"/>
    <cellStyle name="Sub totals 4 5 38 2 4" xfId="32889" xr:uid="{00000000-0005-0000-0000-00000F770000}"/>
    <cellStyle name="Sub totals 4 5 38 3" xfId="32890" xr:uid="{00000000-0005-0000-0000-000010770000}"/>
    <cellStyle name="Sub totals 4 5 38 4" xfId="32891" xr:uid="{00000000-0005-0000-0000-000011770000}"/>
    <cellStyle name="Sub totals 4 5 39" xfId="4471" xr:uid="{00000000-0005-0000-0000-000012770000}"/>
    <cellStyle name="Sub totals 4 5 39 2" xfId="32892" xr:uid="{00000000-0005-0000-0000-000013770000}"/>
    <cellStyle name="Sub totals 4 5 39 2 2" xfId="32893" xr:uid="{00000000-0005-0000-0000-000014770000}"/>
    <cellStyle name="Sub totals 4 5 39 2 3" xfId="32894" xr:uid="{00000000-0005-0000-0000-000015770000}"/>
    <cellStyle name="Sub totals 4 5 39 2 4" xfId="32895" xr:uid="{00000000-0005-0000-0000-000016770000}"/>
    <cellStyle name="Sub totals 4 5 39 3" xfId="32896" xr:uid="{00000000-0005-0000-0000-000017770000}"/>
    <cellStyle name="Sub totals 4 5 39 4" xfId="32897" xr:uid="{00000000-0005-0000-0000-000018770000}"/>
    <cellStyle name="Sub totals 4 5 4" xfId="4472" xr:uid="{00000000-0005-0000-0000-000019770000}"/>
    <cellStyle name="Sub totals 4 5 4 2" xfId="32898" xr:uid="{00000000-0005-0000-0000-00001A770000}"/>
    <cellStyle name="Sub totals 4 5 4 2 2" xfId="32899" xr:uid="{00000000-0005-0000-0000-00001B770000}"/>
    <cellStyle name="Sub totals 4 5 4 2 3" xfId="32900" xr:uid="{00000000-0005-0000-0000-00001C770000}"/>
    <cellStyle name="Sub totals 4 5 4 2 4" xfId="32901" xr:uid="{00000000-0005-0000-0000-00001D770000}"/>
    <cellStyle name="Sub totals 4 5 4 3" xfId="32902" xr:uid="{00000000-0005-0000-0000-00001E770000}"/>
    <cellStyle name="Sub totals 4 5 4 4" xfId="32903" xr:uid="{00000000-0005-0000-0000-00001F770000}"/>
    <cellStyle name="Sub totals 4 5 40" xfId="4473" xr:uid="{00000000-0005-0000-0000-000020770000}"/>
    <cellStyle name="Sub totals 4 5 40 2" xfId="32904" xr:uid="{00000000-0005-0000-0000-000021770000}"/>
    <cellStyle name="Sub totals 4 5 40 2 2" xfId="32905" xr:uid="{00000000-0005-0000-0000-000022770000}"/>
    <cellStyle name="Sub totals 4 5 40 2 3" xfId="32906" xr:uid="{00000000-0005-0000-0000-000023770000}"/>
    <cellStyle name="Sub totals 4 5 40 2 4" xfId="32907" xr:uid="{00000000-0005-0000-0000-000024770000}"/>
    <cellStyle name="Sub totals 4 5 40 3" xfId="32908" xr:uid="{00000000-0005-0000-0000-000025770000}"/>
    <cellStyle name="Sub totals 4 5 40 4" xfId="32909" xr:uid="{00000000-0005-0000-0000-000026770000}"/>
    <cellStyle name="Sub totals 4 5 41" xfId="4474" xr:uid="{00000000-0005-0000-0000-000027770000}"/>
    <cellStyle name="Sub totals 4 5 41 2" xfId="32910" xr:uid="{00000000-0005-0000-0000-000028770000}"/>
    <cellStyle name="Sub totals 4 5 41 2 2" xfId="32911" xr:uid="{00000000-0005-0000-0000-000029770000}"/>
    <cellStyle name="Sub totals 4 5 41 2 3" xfId="32912" xr:uid="{00000000-0005-0000-0000-00002A770000}"/>
    <cellStyle name="Sub totals 4 5 41 2 4" xfId="32913" xr:uid="{00000000-0005-0000-0000-00002B770000}"/>
    <cellStyle name="Sub totals 4 5 41 3" xfId="32914" xr:uid="{00000000-0005-0000-0000-00002C770000}"/>
    <cellStyle name="Sub totals 4 5 41 4" xfId="32915" xr:uid="{00000000-0005-0000-0000-00002D770000}"/>
    <cellStyle name="Sub totals 4 5 42" xfId="4475" xr:uid="{00000000-0005-0000-0000-00002E770000}"/>
    <cellStyle name="Sub totals 4 5 42 2" xfId="32916" xr:uid="{00000000-0005-0000-0000-00002F770000}"/>
    <cellStyle name="Sub totals 4 5 42 2 2" xfId="32917" xr:uid="{00000000-0005-0000-0000-000030770000}"/>
    <cellStyle name="Sub totals 4 5 42 2 3" xfId="32918" xr:uid="{00000000-0005-0000-0000-000031770000}"/>
    <cellStyle name="Sub totals 4 5 42 2 4" xfId="32919" xr:uid="{00000000-0005-0000-0000-000032770000}"/>
    <cellStyle name="Sub totals 4 5 42 3" xfId="32920" xr:uid="{00000000-0005-0000-0000-000033770000}"/>
    <cellStyle name="Sub totals 4 5 42 4" xfId="32921" xr:uid="{00000000-0005-0000-0000-000034770000}"/>
    <cellStyle name="Sub totals 4 5 43" xfId="4476" xr:uid="{00000000-0005-0000-0000-000035770000}"/>
    <cellStyle name="Sub totals 4 5 43 2" xfId="32922" xr:uid="{00000000-0005-0000-0000-000036770000}"/>
    <cellStyle name="Sub totals 4 5 43 2 2" xfId="32923" xr:uid="{00000000-0005-0000-0000-000037770000}"/>
    <cellStyle name="Sub totals 4 5 43 2 3" xfId="32924" xr:uid="{00000000-0005-0000-0000-000038770000}"/>
    <cellStyle name="Sub totals 4 5 43 2 4" xfId="32925" xr:uid="{00000000-0005-0000-0000-000039770000}"/>
    <cellStyle name="Sub totals 4 5 43 3" xfId="32926" xr:uid="{00000000-0005-0000-0000-00003A770000}"/>
    <cellStyle name="Sub totals 4 5 43 4" xfId="32927" xr:uid="{00000000-0005-0000-0000-00003B770000}"/>
    <cellStyle name="Sub totals 4 5 44" xfId="4477" xr:uid="{00000000-0005-0000-0000-00003C770000}"/>
    <cellStyle name="Sub totals 4 5 44 2" xfId="32928" xr:uid="{00000000-0005-0000-0000-00003D770000}"/>
    <cellStyle name="Sub totals 4 5 44 2 2" xfId="32929" xr:uid="{00000000-0005-0000-0000-00003E770000}"/>
    <cellStyle name="Sub totals 4 5 44 2 3" xfId="32930" xr:uid="{00000000-0005-0000-0000-00003F770000}"/>
    <cellStyle name="Sub totals 4 5 44 2 4" xfId="32931" xr:uid="{00000000-0005-0000-0000-000040770000}"/>
    <cellStyle name="Sub totals 4 5 44 3" xfId="32932" xr:uid="{00000000-0005-0000-0000-000041770000}"/>
    <cellStyle name="Sub totals 4 5 44 4" xfId="32933" xr:uid="{00000000-0005-0000-0000-000042770000}"/>
    <cellStyle name="Sub totals 4 5 45" xfId="32934" xr:uid="{00000000-0005-0000-0000-000043770000}"/>
    <cellStyle name="Sub totals 4 5 45 2" xfId="32935" xr:uid="{00000000-0005-0000-0000-000044770000}"/>
    <cellStyle name="Sub totals 4 5 45 3" xfId="32936" xr:uid="{00000000-0005-0000-0000-000045770000}"/>
    <cellStyle name="Sub totals 4 5 45 4" xfId="32937" xr:uid="{00000000-0005-0000-0000-000046770000}"/>
    <cellStyle name="Sub totals 4 5 46" xfId="32938" xr:uid="{00000000-0005-0000-0000-000047770000}"/>
    <cellStyle name="Sub totals 4 5 46 2" xfId="32939" xr:uid="{00000000-0005-0000-0000-000048770000}"/>
    <cellStyle name="Sub totals 4 5 46 3" xfId="32940" xr:uid="{00000000-0005-0000-0000-000049770000}"/>
    <cellStyle name="Sub totals 4 5 46 4" xfId="32941" xr:uid="{00000000-0005-0000-0000-00004A770000}"/>
    <cellStyle name="Sub totals 4 5 47" xfId="32942" xr:uid="{00000000-0005-0000-0000-00004B770000}"/>
    <cellStyle name="Sub totals 4 5 5" xfId="4478" xr:uid="{00000000-0005-0000-0000-00004C770000}"/>
    <cellStyle name="Sub totals 4 5 5 2" xfId="32943" xr:uid="{00000000-0005-0000-0000-00004D770000}"/>
    <cellStyle name="Sub totals 4 5 5 2 2" xfId="32944" xr:uid="{00000000-0005-0000-0000-00004E770000}"/>
    <cellStyle name="Sub totals 4 5 5 2 3" xfId="32945" xr:uid="{00000000-0005-0000-0000-00004F770000}"/>
    <cellStyle name="Sub totals 4 5 5 2 4" xfId="32946" xr:uid="{00000000-0005-0000-0000-000050770000}"/>
    <cellStyle name="Sub totals 4 5 5 3" xfId="32947" xr:uid="{00000000-0005-0000-0000-000051770000}"/>
    <cellStyle name="Sub totals 4 5 5 4" xfId="32948" xr:uid="{00000000-0005-0000-0000-000052770000}"/>
    <cellStyle name="Sub totals 4 5 6" xfId="4479" xr:uid="{00000000-0005-0000-0000-000053770000}"/>
    <cellStyle name="Sub totals 4 5 6 2" xfId="32949" xr:uid="{00000000-0005-0000-0000-000054770000}"/>
    <cellStyle name="Sub totals 4 5 6 2 2" xfId="32950" xr:uid="{00000000-0005-0000-0000-000055770000}"/>
    <cellStyle name="Sub totals 4 5 6 2 3" xfId="32951" xr:uid="{00000000-0005-0000-0000-000056770000}"/>
    <cellStyle name="Sub totals 4 5 6 2 4" xfId="32952" xr:uid="{00000000-0005-0000-0000-000057770000}"/>
    <cellStyle name="Sub totals 4 5 6 3" xfId="32953" xr:uid="{00000000-0005-0000-0000-000058770000}"/>
    <cellStyle name="Sub totals 4 5 6 4" xfId="32954" xr:uid="{00000000-0005-0000-0000-000059770000}"/>
    <cellStyle name="Sub totals 4 5 7" xfId="4480" xr:uid="{00000000-0005-0000-0000-00005A770000}"/>
    <cellStyle name="Sub totals 4 5 7 2" xfId="32955" xr:uid="{00000000-0005-0000-0000-00005B770000}"/>
    <cellStyle name="Sub totals 4 5 7 2 2" xfId="32956" xr:uid="{00000000-0005-0000-0000-00005C770000}"/>
    <cellStyle name="Sub totals 4 5 7 2 3" xfId="32957" xr:uid="{00000000-0005-0000-0000-00005D770000}"/>
    <cellStyle name="Sub totals 4 5 7 2 4" xfId="32958" xr:uid="{00000000-0005-0000-0000-00005E770000}"/>
    <cellStyle name="Sub totals 4 5 7 3" xfId="32959" xr:uid="{00000000-0005-0000-0000-00005F770000}"/>
    <cellStyle name="Sub totals 4 5 7 4" xfId="32960" xr:uid="{00000000-0005-0000-0000-000060770000}"/>
    <cellStyle name="Sub totals 4 5 8" xfId="4481" xr:uid="{00000000-0005-0000-0000-000061770000}"/>
    <cellStyle name="Sub totals 4 5 8 2" xfId="32961" xr:uid="{00000000-0005-0000-0000-000062770000}"/>
    <cellStyle name="Sub totals 4 5 8 2 2" xfId="32962" xr:uid="{00000000-0005-0000-0000-000063770000}"/>
    <cellStyle name="Sub totals 4 5 8 2 3" xfId="32963" xr:uid="{00000000-0005-0000-0000-000064770000}"/>
    <cellStyle name="Sub totals 4 5 8 2 4" xfId="32964" xr:uid="{00000000-0005-0000-0000-000065770000}"/>
    <cellStyle name="Sub totals 4 5 8 3" xfId="32965" xr:uid="{00000000-0005-0000-0000-000066770000}"/>
    <cellStyle name="Sub totals 4 5 8 4" xfId="32966" xr:uid="{00000000-0005-0000-0000-000067770000}"/>
    <cellStyle name="Sub totals 4 5 9" xfId="4482" xr:uid="{00000000-0005-0000-0000-000068770000}"/>
    <cellStyle name="Sub totals 4 5 9 2" xfId="32967" xr:uid="{00000000-0005-0000-0000-000069770000}"/>
    <cellStyle name="Sub totals 4 5 9 2 2" xfId="32968" xr:uid="{00000000-0005-0000-0000-00006A770000}"/>
    <cellStyle name="Sub totals 4 5 9 2 3" xfId="32969" xr:uid="{00000000-0005-0000-0000-00006B770000}"/>
    <cellStyle name="Sub totals 4 5 9 2 4" xfId="32970" xr:uid="{00000000-0005-0000-0000-00006C770000}"/>
    <cellStyle name="Sub totals 4 5 9 3" xfId="32971" xr:uid="{00000000-0005-0000-0000-00006D770000}"/>
    <cellStyle name="Sub totals 4 5 9 4" xfId="32972" xr:uid="{00000000-0005-0000-0000-00006E770000}"/>
    <cellStyle name="Sub totals 4 6" xfId="4483" xr:uid="{00000000-0005-0000-0000-00006F770000}"/>
    <cellStyle name="Sub totals 4 6 2" xfId="32973" xr:uid="{00000000-0005-0000-0000-000070770000}"/>
    <cellStyle name="Sub totals 4 6 2 2" xfId="32974" xr:uid="{00000000-0005-0000-0000-000071770000}"/>
    <cellStyle name="Sub totals 4 6 2 3" xfId="32975" xr:uid="{00000000-0005-0000-0000-000072770000}"/>
    <cellStyle name="Sub totals 4 6 2 4" xfId="32976" xr:uid="{00000000-0005-0000-0000-000073770000}"/>
    <cellStyle name="Sub totals 4 6 3" xfId="32977" xr:uid="{00000000-0005-0000-0000-000074770000}"/>
    <cellStyle name="Sub totals 4 6 4" xfId="32978" xr:uid="{00000000-0005-0000-0000-000075770000}"/>
    <cellStyle name="Sub totals 4 7" xfId="4484" xr:uid="{00000000-0005-0000-0000-000076770000}"/>
    <cellStyle name="Sub totals 4 7 2" xfId="32979" xr:uid="{00000000-0005-0000-0000-000077770000}"/>
    <cellStyle name="Sub totals 4 7 2 2" xfId="32980" xr:uid="{00000000-0005-0000-0000-000078770000}"/>
    <cellStyle name="Sub totals 4 7 2 3" xfId="32981" xr:uid="{00000000-0005-0000-0000-000079770000}"/>
    <cellStyle name="Sub totals 4 7 2 4" xfId="32982" xr:uid="{00000000-0005-0000-0000-00007A770000}"/>
    <cellStyle name="Sub totals 4 7 3" xfId="32983" xr:uid="{00000000-0005-0000-0000-00007B770000}"/>
    <cellStyle name="Sub totals 4 7 4" xfId="32984" xr:uid="{00000000-0005-0000-0000-00007C770000}"/>
    <cellStyle name="Sub totals 4 8" xfId="4485" xr:uid="{00000000-0005-0000-0000-00007D770000}"/>
    <cellStyle name="Sub totals 4 8 2" xfId="32985" xr:uid="{00000000-0005-0000-0000-00007E770000}"/>
    <cellStyle name="Sub totals 4 8 2 2" xfId="32986" xr:uid="{00000000-0005-0000-0000-00007F770000}"/>
    <cellStyle name="Sub totals 4 8 2 3" xfId="32987" xr:uid="{00000000-0005-0000-0000-000080770000}"/>
    <cellStyle name="Sub totals 4 8 2 4" xfId="32988" xr:uid="{00000000-0005-0000-0000-000081770000}"/>
    <cellStyle name="Sub totals 4 8 3" xfId="32989" xr:uid="{00000000-0005-0000-0000-000082770000}"/>
    <cellStyle name="Sub totals 4 8 4" xfId="32990" xr:uid="{00000000-0005-0000-0000-000083770000}"/>
    <cellStyle name="Sub totals 4 9" xfId="4486" xr:uid="{00000000-0005-0000-0000-000084770000}"/>
    <cellStyle name="Sub totals 4 9 2" xfId="32991" xr:uid="{00000000-0005-0000-0000-000085770000}"/>
    <cellStyle name="Sub totals 4 9 2 2" xfId="32992" xr:uid="{00000000-0005-0000-0000-000086770000}"/>
    <cellStyle name="Sub totals 4 9 2 3" xfId="32993" xr:uid="{00000000-0005-0000-0000-000087770000}"/>
    <cellStyle name="Sub totals 4 9 2 4" xfId="32994" xr:uid="{00000000-0005-0000-0000-000088770000}"/>
    <cellStyle name="Sub totals 4 9 3" xfId="32995" xr:uid="{00000000-0005-0000-0000-000089770000}"/>
    <cellStyle name="Sub totals 4 9 4" xfId="32996" xr:uid="{00000000-0005-0000-0000-00008A770000}"/>
    <cellStyle name="Sub totals 5" xfId="4487" xr:uid="{00000000-0005-0000-0000-00008B770000}"/>
    <cellStyle name="Sub totals 5 10" xfId="4488" xr:uid="{00000000-0005-0000-0000-00008C770000}"/>
    <cellStyle name="Sub totals 5 10 2" xfId="32997" xr:uid="{00000000-0005-0000-0000-00008D770000}"/>
    <cellStyle name="Sub totals 5 10 2 2" xfId="32998" xr:uid="{00000000-0005-0000-0000-00008E770000}"/>
    <cellStyle name="Sub totals 5 10 2 3" xfId="32999" xr:uid="{00000000-0005-0000-0000-00008F770000}"/>
    <cellStyle name="Sub totals 5 10 2 4" xfId="33000" xr:uid="{00000000-0005-0000-0000-000090770000}"/>
    <cellStyle name="Sub totals 5 10 3" xfId="33001" xr:uid="{00000000-0005-0000-0000-000091770000}"/>
    <cellStyle name="Sub totals 5 10 4" xfId="33002" xr:uid="{00000000-0005-0000-0000-000092770000}"/>
    <cellStyle name="Sub totals 5 11" xfId="4489" xr:uid="{00000000-0005-0000-0000-000093770000}"/>
    <cellStyle name="Sub totals 5 11 2" xfId="33003" xr:uid="{00000000-0005-0000-0000-000094770000}"/>
    <cellStyle name="Sub totals 5 11 2 2" xfId="33004" xr:uid="{00000000-0005-0000-0000-000095770000}"/>
    <cellStyle name="Sub totals 5 11 2 3" xfId="33005" xr:uid="{00000000-0005-0000-0000-000096770000}"/>
    <cellStyle name="Sub totals 5 11 2 4" xfId="33006" xr:uid="{00000000-0005-0000-0000-000097770000}"/>
    <cellStyle name="Sub totals 5 11 3" xfId="33007" xr:uid="{00000000-0005-0000-0000-000098770000}"/>
    <cellStyle name="Sub totals 5 11 4" xfId="33008" xr:uid="{00000000-0005-0000-0000-000099770000}"/>
    <cellStyle name="Sub totals 5 12" xfId="4490" xr:uid="{00000000-0005-0000-0000-00009A770000}"/>
    <cellStyle name="Sub totals 5 12 2" xfId="33009" xr:uid="{00000000-0005-0000-0000-00009B770000}"/>
    <cellStyle name="Sub totals 5 12 2 2" xfId="33010" xr:uid="{00000000-0005-0000-0000-00009C770000}"/>
    <cellStyle name="Sub totals 5 12 2 3" xfId="33011" xr:uid="{00000000-0005-0000-0000-00009D770000}"/>
    <cellStyle name="Sub totals 5 12 2 4" xfId="33012" xr:uid="{00000000-0005-0000-0000-00009E770000}"/>
    <cellStyle name="Sub totals 5 12 3" xfId="33013" xr:uid="{00000000-0005-0000-0000-00009F770000}"/>
    <cellStyle name="Sub totals 5 12 4" xfId="33014" xr:uid="{00000000-0005-0000-0000-0000A0770000}"/>
    <cellStyle name="Sub totals 5 13" xfId="4491" xr:uid="{00000000-0005-0000-0000-0000A1770000}"/>
    <cellStyle name="Sub totals 5 13 2" xfId="33015" xr:uid="{00000000-0005-0000-0000-0000A2770000}"/>
    <cellStyle name="Sub totals 5 13 2 2" xfId="33016" xr:uid="{00000000-0005-0000-0000-0000A3770000}"/>
    <cellStyle name="Sub totals 5 13 2 3" xfId="33017" xr:uid="{00000000-0005-0000-0000-0000A4770000}"/>
    <cellStyle name="Sub totals 5 13 2 4" xfId="33018" xr:uid="{00000000-0005-0000-0000-0000A5770000}"/>
    <cellStyle name="Sub totals 5 13 3" xfId="33019" xr:uid="{00000000-0005-0000-0000-0000A6770000}"/>
    <cellStyle name="Sub totals 5 13 4" xfId="33020" xr:uid="{00000000-0005-0000-0000-0000A7770000}"/>
    <cellStyle name="Sub totals 5 14" xfId="4492" xr:uid="{00000000-0005-0000-0000-0000A8770000}"/>
    <cellStyle name="Sub totals 5 14 2" xfId="33021" xr:uid="{00000000-0005-0000-0000-0000A9770000}"/>
    <cellStyle name="Sub totals 5 14 2 2" xfId="33022" xr:uid="{00000000-0005-0000-0000-0000AA770000}"/>
    <cellStyle name="Sub totals 5 14 2 3" xfId="33023" xr:uid="{00000000-0005-0000-0000-0000AB770000}"/>
    <cellStyle name="Sub totals 5 14 2 4" xfId="33024" xr:uid="{00000000-0005-0000-0000-0000AC770000}"/>
    <cellStyle name="Sub totals 5 14 3" xfId="33025" xr:uid="{00000000-0005-0000-0000-0000AD770000}"/>
    <cellStyle name="Sub totals 5 14 4" xfId="33026" xr:uid="{00000000-0005-0000-0000-0000AE770000}"/>
    <cellStyle name="Sub totals 5 15" xfId="4493" xr:uid="{00000000-0005-0000-0000-0000AF770000}"/>
    <cellStyle name="Sub totals 5 15 2" xfId="33027" xr:uid="{00000000-0005-0000-0000-0000B0770000}"/>
    <cellStyle name="Sub totals 5 15 2 2" xfId="33028" xr:uid="{00000000-0005-0000-0000-0000B1770000}"/>
    <cellStyle name="Sub totals 5 15 2 3" xfId="33029" xr:uid="{00000000-0005-0000-0000-0000B2770000}"/>
    <cellStyle name="Sub totals 5 15 2 4" xfId="33030" xr:uid="{00000000-0005-0000-0000-0000B3770000}"/>
    <cellStyle name="Sub totals 5 15 3" xfId="33031" xr:uid="{00000000-0005-0000-0000-0000B4770000}"/>
    <cellStyle name="Sub totals 5 15 4" xfId="33032" xr:uid="{00000000-0005-0000-0000-0000B5770000}"/>
    <cellStyle name="Sub totals 5 16" xfId="4494" xr:uid="{00000000-0005-0000-0000-0000B6770000}"/>
    <cellStyle name="Sub totals 5 16 2" xfId="33033" xr:uid="{00000000-0005-0000-0000-0000B7770000}"/>
    <cellStyle name="Sub totals 5 16 2 2" xfId="33034" xr:uid="{00000000-0005-0000-0000-0000B8770000}"/>
    <cellStyle name="Sub totals 5 16 2 3" xfId="33035" xr:uid="{00000000-0005-0000-0000-0000B9770000}"/>
    <cellStyle name="Sub totals 5 16 2 4" xfId="33036" xr:uid="{00000000-0005-0000-0000-0000BA770000}"/>
    <cellStyle name="Sub totals 5 16 3" xfId="33037" xr:uid="{00000000-0005-0000-0000-0000BB770000}"/>
    <cellStyle name="Sub totals 5 16 4" xfId="33038" xr:uid="{00000000-0005-0000-0000-0000BC770000}"/>
    <cellStyle name="Sub totals 5 17" xfId="4495" xr:uid="{00000000-0005-0000-0000-0000BD770000}"/>
    <cellStyle name="Sub totals 5 17 2" xfId="33039" xr:uid="{00000000-0005-0000-0000-0000BE770000}"/>
    <cellStyle name="Sub totals 5 17 2 2" xfId="33040" xr:uid="{00000000-0005-0000-0000-0000BF770000}"/>
    <cellStyle name="Sub totals 5 17 2 3" xfId="33041" xr:uid="{00000000-0005-0000-0000-0000C0770000}"/>
    <cellStyle name="Sub totals 5 17 2 4" xfId="33042" xr:uid="{00000000-0005-0000-0000-0000C1770000}"/>
    <cellStyle name="Sub totals 5 17 3" xfId="33043" xr:uid="{00000000-0005-0000-0000-0000C2770000}"/>
    <cellStyle name="Sub totals 5 17 4" xfId="33044" xr:uid="{00000000-0005-0000-0000-0000C3770000}"/>
    <cellStyle name="Sub totals 5 18" xfId="4496" xr:uid="{00000000-0005-0000-0000-0000C4770000}"/>
    <cellStyle name="Sub totals 5 18 2" xfId="33045" xr:uid="{00000000-0005-0000-0000-0000C5770000}"/>
    <cellStyle name="Sub totals 5 18 2 2" xfId="33046" xr:uid="{00000000-0005-0000-0000-0000C6770000}"/>
    <cellStyle name="Sub totals 5 18 2 3" xfId="33047" xr:uid="{00000000-0005-0000-0000-0000C7770000}"/>
    <cellStyle name="Sub totals 5 18 2 4" xfId="33048" xr:uid="{00000000-0005-0000-0000-0000C8770000}"/>
    <cellStyle name="Sub totals 5 18 3" xfId="33049" xr:uid="{00000000-0005-0000-0000-0000C9770000}"/>
    <cellStyle name="Sub totals 5 18 4" xfId="33050" xr:uid="{00000000-0005-0000-0000-0000CA770000}"/>
    <cellStyle name="Sub totals 5 19" xfId="4497" xr:uid="{00000000-0005-0000-0000-0000CB770000}"/>
    <cellStyle name="Sub totals 5 19 2" xfId="33051" xr:uid="{00000000-0005-0000-0000-0000CC770000}"/>
    <cellStyle name="Sub totals 5 19 2 2" xfId="33052" xr:uid="{00000000-0005-0000-0000-0000CD770000}"/>
    <cellStyle name="Sub totals 5 19 2 3" xfId="33053" xr:uid="{00000000-0005-0000-0000-0000CE770000}"/>
    <cellStyle name="Sub totals 5 19 2 4" xfId="33054" xr:uid="{00000000-0005-0000-0000-0000CF770000}"/>
    <cellStyle name="Sub totals 5 19 3" xfId="33055" xr:uid="{00000000-0005-0000-0000-0000D0770000}"/>
    <cellStyle name="Sub totals 5 19 4" xfId="33056" xr:uid="{00000000-0005-0000-0000-0000D1770000}"/>
    <cellStyle name="Sub totals 5 2" xfId="4498" xr:uid="{00000000-0005-0000-0000-0000D2770000}"/>
    <cellStyle name="Sub totals 5 2 10" xfId="4499" xr:uid="{00000000-0005-0000-0000-0000D3770000}"/>
    <cellStyle name="Sub totals 5 2 10 2" xfId="33057" xr:uid="{00000000-0005-0000-0000-0000D4770000}"/>
    <cellStyle name="Sub totals 5 2 10 2 2" xfId="33058" xr:uid="{00000000-0005-0000-0000-0000D5770000}"/>
    <cellStyle name="Sub totals 5 2 10 2 3" xfId="33059" xr:uid="{00000000-0005-0000-0000-0000D6770000}"/>
    <cellStyle name="Sub totals 5 2 10 2 4" xfId="33060" xr:uid="{00000000-0005-0000-0000-0000D7770000}"/>
    <cellStyle name="Sub totals 5 2 10 3" xfId="33061" xr:uid="{00000000-0005-0000-0000-0000D8770000}"/>
    <cellStyle name="Sub totals 5 2 10 4" xfId="33062" xr:uid="{00000000-0005-0000-0000-0000D9770000}"/>
    <cellStyle name="Sub totals 5 2 11" xfId="4500" xr:uid="{00000000-0005-0000-0000-0000DA770000}"/>
    <cellStyle name="Sub totals 5 2 11 2" xfId="33063" xr:uid="{00000000-0005-0000-0000-0000DB770000}"/>
    <cellStyle name="Sub totals 5 2 11 2 2" xfId="33064" xr:uid="{00000000-0005-0000-0000-0000DC770000}"/>
    <cellStyle name="Sub totals 5 2 11 2 3" xfId="33065" xr:uid="{00000000-0005-0000-0000-0000DD770000}"/>
    <cellStyle name="Sub totals 5 2 11 2 4" xfId="33066" xr:uid="{00000000-0005-0000-0000-0000DE770000}"/>
    <cellStyle name="Sub totals 5 2 11 3" xfId="33067" xr:uid="{00000000-0005-0000-0000-0000DF770000}"/>
    <cellStyle name="Sub totals 5 2 11 4" xfId="33068" xr:uid="{00000000-0005-0000-0000-0000E0770000}"/>
    <cellStyle name="Sub totals 5 2 12" xfId="4501" xr:uid="{00000000-0005-0000-0000-0000E1770000}"/>
    <cellStyle name="Sub totals 5 2 12 2" xfId="33069" xr:uid="{00000000-0005-0000-0000-0000E2770000}"/>
    <cellStyle name="Sub totals 5 2 12 2 2" xfId="33070" xr:uid="{00000000-0005-0000-0000-0000E3770000}"/>
    <cellStyle name="Sub totals 5 2 12 2 3" xfId="33071" xr:uid="{00000000-0005-0000-0000-0000E4770000}"/>
    <cellStyle name="Sub totals 5 2 12 2 4" xfId="33072" xr:uid="{00000000-0005-0000-0000-0000E5770000}"/>
    <cellStyle name="Sub totals 5 2 12 3" xfId="33073" xr:uid="{00000000-0005-0000-0000-0000E6770000}"/>
    <cellStyle name="Sub totals 5 2 12 4" xfId="33074" xr:uid="{00000000-0005-0000-0000-0000E7770000}"/>
    <cellStyle name="Sub totals 5 2 13" xfId="4502" xr:uid="{00000000-0005-0000-0000-0000E8770000}"/>
    <cellStyle name="Sub totals 5 2 13 2" xfId="33075" xr:uid="{00000000-0005-0000-0000-0000E9770000}"/>
    <cellStyle name="Sub totals 5 2 13 2 2" xfId="33076" xr:uid="{00000000-0005-0000-0000-0000EA770000}"/>
    <cellStyle name="Sub totals 5 2 13 2 3" xfId="33077" xr:uid="{00000000-0005-0000-0000-0000EB770000}"/>
    <cellStyle name="Sub totals 5 2 13 2 4" xfId="33078" xr:uid="{00000000-0005-0000-0000-0000EC770000}"/>
    <cellStyle name="Sub totals 5 2 13 3" xfId="33079" xr:uid="{00000000-0005-0000-0000-0000ED770000}"/>
    <cellStyle name="Sub totals 5 2 13 4" xfId="33080" xr:uid="{00000000-0005-0000-0000-0000EE770000}"/>
    <cellStyle name="Sub totals 5 2 14" xfId="4503" xr:uid="{00000000-0005-0000-0000-0000EF770000}"/>
    <cellStyle name="Sub totals 5 2 14 2" xfId="33081" xr:uid="{00000000-0005-0000-0000-0000F0770000}"/>
    <cellStyle name="Sub totals 5 2 14 2 2" xfId="33082" xr:uid="{00000000-0005-0000-0000-0000F1770000}"/>
    <cellStyle name="Sub totals 5 2 14 2 3" xfId="33083" xr:uid="{00000000-0005-0000-0000-0000F2770000}"/>
    <cellStyle name="Sub totals 5 2 14 2 4" xfId="33084" xr:uid="{00000000-0005-0000-0000-0000F3770000}"/>
    <cellStyle name="Sub totals 5 2 14 3" xfId="33085" xr:uid="{00000000-0005-0000-0000-0000F4770000}"/>
    <cellStyle name="Sub totals 5 2 14 4" xfId="33086" xr:uid="{00000000-0005-0000-0000-0000F5770000}"/>
    <cellStyle name="Sub totals 5 2 15" xfId="4504" xr:uid="{00000000-0005-0000-0000-0000F6770000}"/>
    <cellStyle name="Sub totals 5 2 15 2" xfId="33087" xr:uid="{00000000-0005-0000-0000-0000F7770000}"/>
    <cellStyle name="Sub totals 5 2 15 2 2" xfId="33088" xr:uid="{00000000-0005-0000-0000-0000F8770000}"/>
    <cellStyle name="Sub totals 5 2 15 2 3" xfId="33089" xr:uid="{00000000-0005-0000-0000-0000F9770000}"/>
    <cellStyle name="Sub totals 5 2 15 2 4" xfId="33090" xr:uid="{00000000-0005-0000-0000-0000FA770000}"/>
    <cellStyle name="Sub totals 5 2 15 3" xfId="33091" xr:uid="{00000000-0005-0000-0000-0000FB770000}"/>
    <cellStyle name="Sub totals 5 2 15 4" xfId="33092" xr:uid="{00000000-0005-0000-0000-0000FC770000}"/>
    <cellStyle name="Sub totals 5 2 16" xfId="4505" xr:uid="{00000000-0005-0000-0000-0000FD770000}"/>
    <cellStyle name="Sub totals 5 2 16 2" xfId="33093" xr:uid="{00000000-0005-0000-0000-0000FE770000}"/>
    <cellStyle name="Sub totals 5 2 16 2 2" xfId="33094" xr:uid="{00000000-0005-0000-0000-0000FF770000}"/>
    <cellStyle name="Sub totals 5 2 16 2 3" xfId="33095" xr:uid="{00000000-0005-0000-0000-000000780000}"/>
    <cellStyle name="Sub totals 5 2 16 2 4" xfId="33096" xr:uid="{00000000-0005-0000-0000-000001780000}"/>
    <cellStyle name="Sub totals 5 2 16 3" xfId="33097" xr:uid="{00000000-0005-0000-0000-000002780000}"/>
    <cellStyle name="Sub totals 5 2 16 4" xfId="33098" xr:uid="{00000000-0005-0000-0000-000003780000}"/>
    <cellStyle name="Sub totals 5 2 17" xfId="4506" xr:uid="{00000000-0005-0000-0000-000004780000}"/>
    <cellStyle name="Sub totals 5 2 17 2" xfId="33099" xr:uid="{00000000-0005-0000-0000-000005780000}"/>
    <cellStyle name="Sub totals 5 2 17 2 2" xfId="33100" xr:uid="{00000000-0005-0000-0000-000006780000}"/>
    <cellStyle name="Sub totals 5 2 17 2 3" xfId="33101" xr:uid="{00000000-0005-0000-0000-000007780000}"/>
    <cellStyle name="Sub totals 5 2 17 2 4" xfId="33102" xr:uid="{00000000-0005-0000-0000-000008780000}"/>
    <cellStyle name="Sub totals 5 2 17 3" xfId="33103" xr:uid="{00000000-0005-0000-0000-000009780000}"/>
    <cellStyle name="Sub totals 5 2 17 4" xfId="33104" xr:uid="{00000000-0005-0000-0000-00000A780000}"/>
    <cellStyle name="Sub totals 5 2 18" xfId="4507" xr:uid="{00000000-0005-0000-0000-00000B780000}"/>
    <cellStyle name="Sub totals 5 2 18 2" xfId="33105" xr:uid="{00000000-0005-0000-0000-00000C780000}"/>
    <cellStyle name="Sub totals 5 2 18 2 2" xfId="33106" xr:uid="{00000000-0005-0000-0000-00000D780000}"/>
    <cellStyle name="Sub totals 5 2 18 2 3" xfId="33107" xr:uid="{00000000-0005-0000-0000-00000E780000}"/>
    <cellStyle name="Sub totals 5 2 18 2 4" xfId="33108" xr:uid="{00000000-0005-0000-0000-00000F780000}"/>
    <cellStyle name="Sub totals 5 2 18 3" xfId="33109" xr:uid="{00000000-0005-0000-0000-000010780000}"/>
    <cellStyle name="Sub totals 5 2 18 4" xfId="33110" xr:uid="{00000000-0005-0000-0000-000011780000}"/>
    <cellStyle name="Sub totals 5 2 19" xfId="4508" xr:uid="{00000000-0005-0000-0000-000012780000}"/>
    <cellStyle name="Sub totals 5 2 19 2" xfId="33111" xr:uid="{00000000-0005-0000-0000-000013780000}"/>
    <cellStyle name="Sub totals 5 2 19 2 2" xfId="33112" xr:uid="{00000000-0005-0000-0000-000014780000}"/>
    <cellStyle name="Sub totals 5 2 19 2 3" xfId="33113" xr:uid="{00000000-0005-0000-0000-000015780000}"/>
    <cellStyle name="Sub totals 5 2 19 2 4" xfId="33114" xr:uid="{00000000-0005-0000-0000-000016780000}"/>
    <cellStyle name="Sub totals 5 2 19 3" xfId="33115" xr:uid="{00000000-0005-0000-0000-000017780000}"/>
    <cellStyle name="Sub totals 5 2 19 4" xfId="33116" xr:uid="{00000000-0005-0000-0000-000018780000}"/>
    <cellStyle name="Sub totals 5 2 2" xfId="4509" xr:uid="{00000000-0005-0000-0000-000019780000}"/>
    <cellStyle name="Sub totals 5 2 2 2" xfId="33117" xr:uid="{00000000-0005-0000-0000-00001A780000}"/>
    <cellStyle name="Sub totals 5 2 2 2 2" xfId="33118" xr:uid="{00000000-0005-0000-0000-00001B780000}"/>
    <cellStyle name="Sub totals 5 2 2 2 3" xfId="33119" xr:uid="{00000000-0005-0000-0000-00001C780000}"/>
    <cellStyle name="Sub totals 5 2 2 2 4" xfId="33120" xr:uid="{00000000-0005-0000-0000-00001D780000}"/>
    <cellStyle name="Sub totals 5 2 2 3" xfId="33121" xr:uid="{00000000-0005-0000-0000-00001E780000}"/>
    <cellStyle name="Sub totals 5 2 2 4" xfId="33122" xr:uid="{00000000-0005-0000-0000-00001F780000}"/>
    <cellStyle name="Sub totals 5 2 20" xfId="4510" xr:uid="{00000000-0005-0000-0000-000020780000}"/>
    <cellStyle name="Sub totals 5 2 20 2" xfId="33123" xr:uid="{00000000-0005-0000-0000-000021780000}"/>
    <cellStyle name="Sub totals 5 2 20 2 2" xfId="33124" xr:uid="{00000000-0005-0000-0000-000022780000}"/>
    <cellStyle name="Sub totals 5 2 20 2 3" xfId="33125" xr:uid="{00000000-0005-0000-0000-000023780000}"/>
    <cellStyle name="Sub totals 5 2 20 2 4" xfId="33126" xr:uid="{00000000-0005-0000-0000-000024780000}"/>
    <cellStyle name="Sub totals 5 2 20 3" xfId="33127" xr:uid="{00000000-0005-0000-0000-000025780000}"/>
    <cellStyle name="Sub totals 5 2 20 4" xfId="33128" xr:uid="{00000000-0005-0000-0000-000026780000}"/>
    <cellStyle name="Sub totals 5 2 21" xfId="4511" xr:uid="{00000000-0005-0000-0000-000027780000}"/>
    <cellStyle name="Sub totals 5 2 21 2" xfId="33129" xr:uid="{00000000-0005-0000-0000-000028780000}"/>
    <cellStyle name="Sub totals 5 2 21 2 2" xfId="33130" xr:uid="{00000000-0005-0000-0000-000029780000}"/>
    <cellStyle name="Sub totals 5 2 21 2 3" xfId="33131" xr:uid="{00000000-0005-0000-0000-00002A780000}"/>
    <cellStyle name="Sub totals 5 2 21 2 4" xfId="33132" xr:uid="{00000000-0005-0000-0000-00002B780000}"/>
    <cellStyle name="Sub totals 5 2 21 3" xfId="33133" xr:uid="{00000000-0005-0000-0000-00002C780000}"/>
    <cellStyle name="Sub totals 5 2 21 4" xfId="33134" xr:uid="{00000000-0005-0000-0000-00002D780000}"/>
    <cellStyle name="Sub totals 5 2 22" xfId="4512" xr:uid="{00000000-0005-0000-0000-00002E780000}"/>
    <cellStyle name="Sub totals 5 2 22 2" xfId="33135" xr:uid="{00000000-0005-0000-0000-00002F780000}"/>
    <cellStyle name="Sub totals 5 2 22 2 2" xfId="33136" xr:uid="{00000000-0005-0000-0000-000030780000}"/>
    <cellStyle name="Sub totals 5 2 22 2 3" xfId="33137" xr:uid="{00000000-0005-0000-0000-000031780000}"/>
    <cellStyle name="Sub totals 5 2 22 2 4" xfId="33138" xr:uid="{00000000-0005-0000-0000-000032780000}"/>
    <cellStyle name="Sub totals 5 2 22 3" xfId="33139" xr:uid="{00000000-0005-0000-0000-000033780000}"/>
    <cellStyle name="Sub totals 5 2 22 4" xfId="33140" xr:uid="{00000000-0005-0000-0000-000034780000}"/>
    <cellStyle name="Sub totals 5 2 23" xfId="4513" xr:uid="{00000000-0005-0000-0000-000035780000}"/>
    <cellStyle name="Sub totals 5 2 23 2" xfId="33141" xr:uid="{00000000-0005-0000-0000-000036780000}"/>
    <cellStyle name="Sub totals 5 2 23 2 2" xfId="33142" xr:uid="{00000000-0005-0000-0000-000037780000}"/>
    <cellStyle name="Sub totals 5 2 23 2 3" xfId="33143" xr:uid="{00000000-0005-0000-0000-000038780000}"/>
    <cellStyle name="Sub totals 5 2 23 2 4" xfId="33144" xr:uid="{00000000-0005-0000-0000-000039780000}"/>
    <cellStyle name="Sub totals 5 2 23 3" xfId="33145" xr:uid="{00000000-0005-0000-0000-00003A780000}"/>
    <cellStyle name="Sub totals 5 2 23 4" xfId="33146" xr:uid="{00000000-0005-0000-0000-00003B780000}"/>
    <cellStyle name="Sub totals 5 2 24" xfId="4514" xr:uid="{00000000-0005-0000-0000-00003C780000}"/>
    <cellStyle name="Sub totals 5 2 24 2" xfId="33147" xr:uid="{00000000-0005-0000-0000-00003D780000}"/>
    <cellStyle name="Sub totals 5 2 24 2 2" xfId="33148" xr:uid="{00000000-0005-0000-0000-00003E780000}"/>
    <cellStyle name="Sub totals 5 2 24 2 3" xfId="33149" xr:uid="{00000000-0005-0000-0000-00003F780000}"/>
    <cellStyle name="Sub totals 5 2 24 2 4" xfId="33150" xr:uid="{00000000-0005-0000-0000-000040780000}"/>
    <cellStyle name="Sub totals 5 2 24 3" xfId="33151" xr:uid="{00000000-0005-0000-0000-000041780000}"/>
    <cellStyle name="Sub totals 5 2 24 4" xfId="33152" xr:uid="{00000000-0005-0000-0000-000042780000}"/>
    <cellStyle name="Sub totals 5 2 25" xfId="4515" xr:uid="{00000000-0005-0000-0000-000043780000}"/>
    <cellStyle name="Sub totals 5 2 25 2" xfId="33153" xr:uid="{00000000-0005-0000-0000-000044780000}"/>
    <cellStyle name="Sub totals 5 2 25 2 2" xfId="33154" xr:uid="{00000000-0005-0000-0000-000045780000}"/>
    <cellStyle name="Sub totals 5 2 25 2 3" xfId="33155" xr:uid="{00000000-0005-0000-0000-000046780000}"/>
    <cellStyle name="Sub totals 5 2 25 2 4" xfId="33156" xr:uid="{00000000-0005-0000-0000-000047780000}"/>
    <cellStyle name="Sub totals 5 2 25 3" xfId="33157" xr:uid="{00000000-0005-0000-0000-000048780000}"/>
    <cellStyle name="Sub totals 5 2 25 4" xfId="33158" xr:uid="{00000000-0005-0000-0000-000049780000}"/>
    <cellStyle name="Sub totals 5 2 26" xfId="4516" xr:uid="{00000000-0005-0000-0000-00004A780000}"/>
    <cellStyle name="Sub totals 5 2 26 2" xfId="33159" xr:uid="{00000000-0005-0000-0000-00004B780000}"/>
    <cellStyle name="Sub totals 5 2 26 2 2" xfId="33160" xr:uid="{00000000-0005-0000-0000-00004C780000}"/>
    <cellStyle name="Sub totals 5 2 26 2 3" xfId="33161" xr:uid="{00000000-0005-0000-0000-00004D780000}"/>
    <cellStyle name="Sub totals 5 2 26 2 4" xfId="33162" xr:uid="{00000000-0005-0000-0000-00004E780000}"/>
    <cellStyle name="Sub totals 5 2 26 3" xfId="33163" xr:uid="{00000000-0005-0000-0000-00004F780000}"/>
    <cellStyle name="Sub totals 5 2 26 4" xfId="33164" xr:uid="{00000000-0005-0000-0000-000050780000}"/>
    <cellStyle name="Sub totals 5 2 27" xfId="4517" xr:uid="{00000000-0005-0000-0000-000051780000}"/>
    <cellStyle name="Sub totals 5 2 27 2" xfId="33165" xr:uid="{00000000-0005-0000-0000-000052780000}"/>
    <cellStyle name="Sub totals 5 2 27 2 2" xfId="33166" xr:uid="{00000000-0005-0000-0000-000053780000}"/>
    <cellStyle name="Sub totals 5 2 27 2 3" xfId="33167" xr:uid="{00000000-0005-0000-0000-000054780000}"/>
    <cellStyle name="Sub totals 5 2 27 2 4" xfId="33168" xr:uid="{00000000-0005-0000-0000-000055780000}"/>
    <cellStyle name="Sub totals 5 2 27 3" xfId="33169" xr:uid="{00000000-0005-0000-0000-000056780000}"/>
    <cellStyle name="Sub totals 5 2 27 4" xfId="33170" xr:uid="{00000000-0005-0000-0000-000057780000}"/>
    <cellStyle name="Sub totals 5 2 28" xfId="4518" xr:uid="{00000000-0005-0000-0000-000058780000}"/>
    <cellStyle name="Sub totals 5 2 28 2" xfId="33171" xr:uid="{00000000-0005-0000-0000-000059780000}"/>
    <cellStyle name="Sub totals 5 2 28 2 2" xfId="33172" xr:uid="{00000000-0005-0000-0000-00005A780000}"/>
    <cellStyle name="Sub totals 5 2 28 2 3" xfId="33173" xr:uid="{00000000-0005-0000-0000-00005B780000}"/>
    <cellStyle name="Sub totals 5 2 28 2 4" xfId="33174" xr:uid="{00000000-0005-0000-0000-00005C780000}"/>
    <cellStyle name="Sub totals 5 2 28 3" xfId="33175" xr:uid="{00000000-0005-0000-0000-00005D780000}"/>
    <cellStyle name="Sub totals 5 2 28 4" xfId="33176" xr:uid="{00000000-0005-0000-0000-00005E780000}"/>
    <cellStyle name="Sub totals 5 2 29" xfId="4519" xr:uid="{00000000-0005-0000-0000-00005F780000}"/>
    <cellStyle name="Sub totals 5 2 29 2" xfId="33177" xr:uid="{00000000-0005-0000-0000-000060780000}"/>
    <cellStyle name="Sub totals 5 2 29 2 2" xfId="33178" xr:uid="{00000000-0005-0000-0000-000061780000}"/>
    <cellStyle name="Sub totals 5 2 29 2 3" xfId="33179" xr:uid="{00000000-0005-0000-0000-000062780000}"/>
    <cellStyle name="Sub totals 5 2 29 2 4" xfId="33180" xr:uid="{00000000-0005-0000-0000-000063780000}"/>
    <cellStyle name="Sub totals 5 2 29 3" xfId="33181" xr:uid="{00000000-0005-0000-0000-000064780000}"/>
    <cellStyle name="Sub totals 5 2 29 4" xfId="33182" xr:uid="{00000000-0005-0000-0000-000065780000}"/>
    <cellStyle name="Sub totals 5 2 3" xfId="4520" xr:uid="{00000000-0005-0000-0000-000066780000}"/>
    <cellStyle name="Sub totals 5 2 3 2" xfId="33183" xr:uid="{00000000-0005-0000-0000-000067780000}"/>
    <cellStyle name="Sub totals 5 2 3 2 2" xfId="33184" xr:uid="{00000000-0005-0000-0000-000068780000}"/>
    <cellStyle name="Sub totals 5 2 3 2 3" xfId="33185" xr:uid="{00000000-0005-0000-0000-000069780000}"/>
    <cellStyle name="Sub totals 5 2 3 2 4" xfId="33186" xr:uid="{00000000-0005-0000-0000-00006A780000}"/>
    <cellStyle name="Sub totals 5 2 3 3" xfId="33187" xr:uid="{00000000-0005-0000-0000-00006B780000}"/>
    <cellStyle name="Sub totals 5 2 3 4" xfId="33188" xr:uid="{00000000-0005-0000-0000-00006C780000}"/>
    <cellStyle name="Sub totals 5 2 30" xfId="4521" xr:uid="{00000000-0005-0000-0000-00006D780000}"/>
    <cellStyle name="Sub totals 5 2 30 2" xfId="33189" xr:uid="{00000000-0005-0000-0000-00006E780000}"/>
    <cellStyle name="Sub totals 5 2 30 2 2" xfId="33190" xr:uid="{00000000-0005-0000-0000-00006F780000}"/>
    <cellStyle name="Sub totals 5 2 30 2 3" xfId="33191" xr:uid="{00000000-0005-0000-0000-000070780000}"/>
    <cellStyle name="Sub totals 5 2 30 2 4" xfId="33192" xr:uid="{00000000-0005-0000-0000-000071780000}"/>
    <cellStyle name="Sub totals 5 2 30 3" xfId="33193" xr:uid="{00000000-0005-0000-0000-000072780000}"/>
    <cellStyle name="Sub totals 5 2 30 4" xfId="33194" xr:uid="{00000000-0005-0000-0000-000073780000}"/>
    <cellStyle name="Sub totals 5 2 31" xfId="4522" xr:uid="{00000000-0005-0000-0000-000074780000}"/>
    <cellStyle name="Sub totals 5 2 31 2" xfId="33195" xr:uid="{00000000-0005-0000-0000-000075780000}"/>
    <cellStyle name="Sub totals 5 2 31 2 2" xfId="33196" xr:uid="{00000000-0005-0000-0000-000076780000}"/>
    <cellStyle name="Sub totals 5 2 31 2 3" xfId="33197" xr:uid="{00000000-0005-0000-0000-000077780000}"/>
    <cellStyle name="Sub totals 5 2 31 2 4" xfId="33198" xr:uid="{00000000-0005-0000-0000-000078780000}"/>
    <cellStyle name="Sub totals 5 2 31 3" xfId="33199" xr:uid="{00000000-0005-0000-0000-000079780000}"/>
    <cellStyle name="Sub totals 5 2 31 4" xfId="33200" xr:uid="{00000000-0005-0000-0000-00007A780000}"/>
    <cellStyle name="Sub totals 5 2 32" xfId="4523" xr:uid="{00000000-0005-0000-0000-00007B780000}"/>
    <cellStyle name="Sub totals 5 2 32 2" xfId="33201" xr:uid="{00000000-0005-0000-0000-00007C780000}"/>
    <cellStyle name="Sub totals 5 2 32 2 2" xfId="33202" xr:uid="{00000000-0005-0000-0000-00007D780000}"/>
    <cellStyle name="Sub totals 5 2 32 2 3" xfId="33203" xr:uid="{00000000-0005-0000-0000-00007E780000}"/>
    <cellStyle name="Sub totals 5 2 32 2 4" xfId="33204" xr:uid="{00000000-0005-0000-0000-00007F780000}"/>
    <cellStyle name="Sub totals 5 2 32 3" xfId="33205" xr:uid="{00000000-0005-0000-0000-000080780000}"/>
    <cellStyle name="Sub totals 5 2 32 4" xfId="33206" xr:uid="{00000000-0005-0000-0000-000081780000}"/>
    <cellStyle name="Sub totals 5 2 33" xfId="4524" xr:uid="{00000000-0005-0000-0000-000082780000}"/>
    <cellStyle name="Sub totals 5 2 33 2" xfId="33207" xr:uid="{00000000-0005-0000-0000-000083780000}"/>
    <cellStyle name="Sub totals 5 2 33 2 2" xfId="33208" xr:uid="{00000000-0005-0000-0000-000084780000}"/>
    <cellStyle name="Sub totals 5 2 33 2 3" xfId="33209" xr:uid="{00000000-0005-0000-0000-000085780000}"/>
    <cellStyle name="Sub totals 5 2 33 2 4" xfId="33210" xr:uid="{00000000-0005-0000-0000-000086780000}"/>
    <cellStyle name="Sub totals 5 2 33 3" xfId="33211" xr:uid="{00000000-0005-0000-0000-000087780000}"/>
    <cellStyle name="Sub totals 5 2 33 4" xfId="33212" xr:uid="{00000000-0005-0000-0000-000088780000}"/>
    <cellStyle name="Sub totals 5 2 34" xfId="4525" xr:uid="{00000000-0005-0000-0000-000089780000}"/>
    <cellStyle name="Sub totals 5 2 34 2" xfId="33213" xr:uid="{00000000-0005-0000-0000-00008A780000}"/>
    <cellStyle name="Sub totals 5 2 34 2 2" xfId="33214" xr:uid="{00000000-0005-0000-0000-00008B780000}"/>
    <cellStyle name="Sub totals 5 2 34 2 3" xfId="33215" xr:uid="{00000000-0005-0000-0000-00008C780000}"/>
    <cellStyle name="Sub totals 5 2 34 2 4" xfId="33216" xr:uid="{00000000-0005-0000-0000-00008D780000}"/>
    <cellStyle name="Sub totals 5 2 34 3" xfId="33217" xr:uid="{00000000-0005-0000-0000-00008E780000}"/>
    <cellStyle name="Sub totals 5 2 34 4" xfId="33218" xr:uid="{00000000-0005-0000-0000-00008F780000}"/>
    <cellStyle name="Sub totals 5 2 35" xfId="4526" xr:uid="{00000000-0005-0000-0000-000090780000}"/>
    <cellStyle name="Sub totals 5 2 35 2" xfId="33219" xr:uid="{00000000-0005-0000-0000-000091780000}"/>
    <cellStyle name="Sub totals 5 2 35 2 2" xfId="33220" xr:uid="{00000000-0005-0000-0000-000092780000}"/>
    <cellStyle name="Sub totals 5 2 35 2 3" xfId="33221" xr:uid="{00000000-0005-0000-0000-000093780000}"/>
    <cellStyle name="Sub totals 5 2 35 2 4" xfId="33222" xr:uid="{00000000-0005-0000-0000-000094780000}"/>
    <cellStyle name="Sub totals 5 2 35 3" xfId="33223" xr:uid="{00000000-0005-0000-0000-000095780000}"/>
    <cellStyle name="Sub totals 5 2 35 4" xfId="33224" xr:uid="{00000000-0005-0000-0000-000096780000}"/>
    <cellStyle name="Sub totals 5 2 36" xfId="4527" xr:uid="{00000000-0005-0000-0000-000097780000}"/>
    <cellStyle name="Sub totals 5 2 36 2" xfId="33225" xr:uid="{00000000-0005-0000-0000-000098780000}"/>
    <cellStyle name="Sub totals 5 2 36 2 2" xfId="33226" xr:uid="{00000000-0005-0000-0000-000099780000}"/>
    <cellStyle name="Sub totals 5 2 36 2 3" xfId="33227" xr:uid="{00000000-0005-0000-0000-00009A780000}"/>
    <cellStyle name="Sub totals 5 2 36 2 4" xfId="33228" xr:uid="{00000000-0005-0000-0000-00009B780000}"/>
    <cellStyle name="Sub totals 5 2 36 3" xfId="33229" xr:uid="{00000000-0005-0000-0000-00009C780000}"/>
    <cellStyle name="Sub totals 5 2 36 4" xfId="33230" xr:uid="{00000000-0005-0000-0000-00009D780000}"/>
    <cellStyle name="Sub totals 5 2 37" xfId="4528" xr:uid="{00000000-0005-0000-0000-00009E780000}"/>
    <cellStyle name="Sub totals 5 2 37 2" xfId="33231" xr:uid="{00000000-0005-0000-0000-00009F780000}"/>
    <cellStyle name="Sub totals 5 2 37 2 2" xfId="33232" xr:uid="{00000000-0005-0000-0000-0000A0780000}"/>
    <cellStyle name="Sub totals 5 2 37 2 3" xfId="33233" xr:uid="{00000000-0005-0000-0000-0000A1780000}"/>
    <cellStyle name="Sub totals 5 2 37 2 4" xfId="33234" xr:uid="{00000000-0005-0000-0000-0000A2780000}"/>
    <cellStyle name="Sub totals 5 2 37 3" xfId="33235" xr:uid="{00000000-0005-0000-0000-0000A3780000}"/>
    <cellStyle name="Sub totals 5 2 37 4" xfId="33236" xr:uid="{00000000-0005-0000-0000-0000A4780000}"/>
    <cellStyle name="Sub totals 5 2 38" xfId="4529" xr:uid="{00000000-0005-0000-0000-0000A5780000}"/>
    <cellStyle name="Sub totals 5 2 38 2" xfId="33237" xr:uid="{00000000-0005-0000-0000-0000A6780000}"/>
    <cellStyle name="Sub totals 5 2 38 2 2" xfId="33238" xr:uid="{00000000-0005-0000-0000-0000A7780000}"/>
    <cellStyle name="Sub totals 5 2 38 2 3" xfId="33239" xr:uid="{00000000-0005-0000-0000-0000A8780000}"/>
    <cellStyle name="Sub totals 5 2 38 2 4" xfId="33240" xr:uid="{00000000-0005-0000-0000-0000A9780000}"/>
    <cellStyle name="Sub totals 5 2 38 3" xfId="33241" xr:uid="{00000000-0005-0000-0000-0000AA780000}"/>
    <cellStyle name="Sub totals 5 2 38 4" xfId="33242" xr:uid="{00000000-0005-0000-0000-0000AB780000}"/>
    <cellStyle name="Sub totals 5 2 39" xfId="4530" xr:uid="{00000000-0005-0000-0000-0000AC780000}"/>
    <cellStyle name="Sub totals 5 2 39 2" xfId="33243" xr:uid="{00000000-0005-0000-0000-0000AD780000}"/>
    <cellStyle name="Sub totals 5 2 39 2 2" xfId="33244" xr:uid="{00000000-0005-0000-0000-0000AE780000}"/>
    <cellStyle name="Sub totals 5 2 39 2 3" xfId="33245" xr:uid="{00000000-0005-0000-0000-0000AF780000}"/>
    <cellStyle name="Sub totals 5 2 39 2 4" xfId="33246" xr:uid="{00000000-0005-0000-0000-0000B0780000}"/>
    <cellStyle name="Sub totals 5 2 39 3" xfId="33247" xr:uid="{00000000-0005-0000-0000-0000B1780000}"/>
    <cellStyle name="Sub totals 5 2 39 4" xfId="33248" xr:uid="{00000000-0005-0000-0000-0000B2780000}"/>
    <cellStyle name="Sub totals 5 2 4" xfId="4531" xr:uid="{00000000-0005-0000-0000-0000B3780000}"/>
    <cellStyle name="Sub totals 5 2 4 2" xfId="33249" xr:uid="{00000000-0005-0000-0000-0000B4780000}"/>
    <cellStyle name="Sub totals 5 2 4 2 2" xfId="33250" xr:uid="{00000000-0005-0000-0000-0000B5780000}"/>
    <cellStyle name="Sub totals 5 2 4 2 3" xfId="33251" xr:uid="{00000000-0005-0000-0000-0000B6780000}"/>
    <cellStyle name="Sub totals 5 2 4 2 4" xfId="33252" xr:uid="{00000000-0005-0000-0000-0000B7780000}"/>
    <cellStyle name="Sub totals 5 2 4 3" xfId="33253" xr:uid="{00000000-0005-0000-0000-0000B8780000}"/>
    <cellStyle name="Sub totals 5 2 4 4" xfId="33254" xr:uid="{00000000-0005-0000-0000-0000B9780000}"/>
    <cellStyle name="Sub totals 5 2 40" xfId="4532" xr:uid="{00000000-0005-0000-0000-0000BA780000}"/>
    <cellStyle name="Sub totals 5 2 40 2" xfId="33255" xr:uid="{00000000-0005-0000-0000-0000BB780000}"/>
    <cellStyle name="Sub totals 5 2 40 2 2" xfId="33256" xr:uid="{00000000-0005-0000-0000-0000BC780000}"/>
    <cellStyle name="Sub totals 5 2 40 2 3" xfId="33257" xr:uid="{00000000-0005-0000-0000-0000BD780000}"/>
    <cellStyle name="Sub totals 5 2 40 2 4" xfId="33258" xr:uid="{00000000-0005-0000-0000-0000BE780000}"/>
    <cellStyle name="Sub totals 5 2 40 3" xfId="33259" xr:uid="{00000000-0005-0000-0000-0000BF780000}"/>
    <cellStyle name="Sub totals 5 2 40 4" xfId="33260" xr:uid="{00000000-0005-0000-0000-0000C0780000}"/>
    <cellStyle name="Sub totals 5 2 41" xfId="4533" xr:uid="{00000000-0005-0000-0000-0000C1780000}"/>
    <cellStyle name="Sub totals 5 2 41 2" xfId="33261" xr:uid="{00000000-0005-0000-0000-0000C2780000}"/>
    <cellStyle name="Sub totals 5 2 41 2 2" xfId="33262" xr:uid="{00000000-0005-0000-0000-0000C3780000}"/>
    <cellStyle name="Sub totals 5 2 41 2 3" xfId="33263" xr:uid="{00000000-0005-0000-0000-0000C4780000}"/>
    <cellStyle name="Sub totals 5 2 41 2 4" xfId="33264" xr:uid="{00000000-0005-0000-0000-0000C5780000}"/>
    <cellStyle name="Sub totals 5 2 41 3" xfId="33265" xr:uid="{00000000-0005-0000-0000-0000C6780000}"/>
    <cellStyle name="Sub totals 5 2 41 4" xfId="33266" xr:uid="{00000000-0005-0000-0000-0000C7780000}"/>
    <cellStyle name="Sub totals 5 2 42" xfId="4534" xr:uid="{00000000-0005-0000-0000-0000C8780000}"/>
    <cellStyle name="Sub totals 5 2 42 2" xfId="33267" xr:uid="{00000000-0005-0000-0000-0000C9780000}"/>
    <cellStyle name="Sub totals 5 2 42 2 2" xfId="33268" xr:uid="{00000000-0005-0000-0000-0000CA780000}"/>
    <cellStyle name="Sub totals 5 2 42 2 3" xfId="33269" xr:uid="{00000000-0005-0000-0000-0000CB780000}"/>
    <cellStyle name="Sub totals 5 2 42 2 4" xfId="33270" xr:uid="{00000000-0005-0000-0000-0000CC780000}"/>
    <cellStyle name="Sub totals 5 2 42 3" xfId="33271" xr:uid="{00000000-0005-0000-0000-0000CD780000}"/>
    <cellStyle name="Sub totals 5 2 42 4" xfId="33272" xr:uid="{00000000-0005-0000-0000-0000CE780000}"/>
    <cellStyle name="Sub totals 5 2 43" xfId="4535" xr:uid="{00000000-0005-0000-0000-0000CF780000}"/>
    <cellStyle name="Sub totals 5 2 43 2" xfId="33273" xr:uid="{00000000-0005-0000-0000-0000D0780000}"/>
    <cellStyle name="Sub totals 5 2 43 2 2" xfId="33274" xr:uid="{00000000-0005-0000-0000-0000D1780000}"/>
    <cellStyle name="Sub totals 5 2 43 2 3" xfId="33275" xr:uid="{00000000-0005-0000-0000-0000D2780000}"/>
    <cellStyle name="Sub totals 5 2 43 2 4" xfId="33276" xr:uid="{00000000-0005-0000-0000-0000D3780000}"/>
    <cellStyle name="Sub totals 5 2 43 3" xfId="33277" xr:uid="{00000000-0005-0000-0000-0000D4780000}"/>
    <cellStyle name="Sub totals 5 2 43 4" xfId="33278" xr:uid="{00000000-0005-0000-0000-0000D5780000}"/>
    <cellStyle name="Sub totals 5 2 44" xfId="4536" xr:uid="{00000000-0005-0000-0000-0000D6780000}"/>
    <cellStyle name="Sub totals 5 2 44 2" xfId="33279" xr:uid="{00000000-0005-0000-0000-0000D7780000}"/>
    <cellStyle name="Sub totals 5 2 44 2 2" xfId="33280" xr:uid="{00000000-0005-0000-0000-0000D8780000}"/>
    <cellStyle name="Sub totals 5 2 44 2 3" xfId="33281" xr:uid="{00000000-0005-0000-0000-0000D9780000}"/>
    <cellStyle name="Sub totals 5 2 44 2 4" xfId="33282" xr:uid="{00000000-0005-0000-0000-0000DA780000}"/>
    <cellStyle name="Sub totals 5 2 44 3" xfId="33283" xr:uid="{00000000-0005-0000-0000-0000DB780000}"/>
    <cellStyle name="Sub totals 5 2 44 4" xfId="33284" xr:uid="{00000000-0005-0000-0000-0000DC780000}"/>
    <cellStyle name="Sub totals 5 2 45" xfId="33285" xr:uid="{00000000-0005-0000-0000-0000DD780000}"/>
    <cellStyle name="Sub totals 5 2 45 2" xfId="33286" xr:uid="{00000000-0005-0000-0000-0000DE780000}"/>
    <cellStyle name="Sub totals 5 2 45 3" xfId="33287" xr:uid="{00000000-0005-0000-0000-0000DF780000}"/>
    <cellStyle name="Sub totals 5 2 45 4" xfId="33288" xr:uid="{00000000-0005-0000-0000-0000E0780000}"/>
    <cellStyle name="Sub totals 5 2 46" xfId="33289" xr:uid="{00000000-0005-0000-0000-0000E1780000}"/>
    <cellStyle name="Sub totals 5 2 46 2" xfId="33290" xr:uid="{00000000-0005-0000-0000-0000E2780000}"/>
    <cellStyle name="Sub totals 5 2 46 3" xfId="33291" xr:uid="{00000000-0005-0000-0000-0000E3780000}"/>
    <cellStyle name="Sub totals 5 2 46 4" xfId="33292" xr:uid="{00000000-0005-0000-0000-0000E4780000}"/>
    <cellStyle name="Sub totals 5 2 47" xfId="33293" xr:uid="{00000000-0005-0000-0000-0000E5780000}"/>
    <cellStyle name="Sub totals 5 2 48" xfId="33294" xr:uid="{00000000-0005-0000-0000-0000E6780000}"/>
    <cellStyle name="Sub totals 5 2 5" xfId="4537" xr:uid="{00000000-0005-0000-0000-0000E7780000}"/>
    <cellStyle name="Sub totals 5 2 5 2" xfId="33295" xr:uid="{00000000-0005-0000-0000-0000E8780000}"/>
    <cellStyle name="Sub totals 5 2 5 2 2" xfId="33296" xr:uid="{00000000-0005-0000-0000-0000E9780000}"/>
    <cellStyle name="Sub totals 5 2 5 2 3" xfId="33297" xr:uid="{00000000-0005-0000-0000-0000EA780000}"/>
    <cellStyle name="Sub totals 5 2 5 2 4" xfId="33298" xr:uid="{00000000-0005-0000-0000-0000EB780000}"/>
    <cellStyle name="Sub totals 5 2 5 3" xfId="33299" xr:uid="{00000000-0005-0000-0000-0000EC780000}"/>
    <cellStyle name="Sub totals 5 2 5 4" xfId="33300" xr:uid="{00000000-0005-0000-0000-0000ED780000}"/>
    <cellStyle name="Sub totals 5 2 6" xfId="4538" xr:uid="{00000000-0005-0000-0000-0000EE780000}"/>
    <cellStyle name="Sub totals 5 2 6 2" xfId="33301" xr:uid="{00000000-0005-0000-0000-0000EF780000}"/>
    <cellStyle name="Sub totals 5 2 6 2 2" xfId="33302" xr:uid="{00000000-0005-0000-0000-0000F0780000}"/>
    <cellStyle name="Sub totals 5 2 6 2 3" xfId="33303" xr:uid="{00000000-0005-0000-0000-0000F1780000}"/>
    <cellStyle name="Sub totals 5 2 6 2 4" xfId="33304" xr:uid="{00000000-0005-0000-0000-0000F2780000}"/>
    <cellStyle name="Sub totals 5 2 6 3" xfId="33305" xr:uid="{00000000-0005-0000-0000-0000F3780000}"/>
    <cellStyle name="Sub totals 5 2 6 4" xfId="33306" xr:uid="{00000000-0005-0000-0000-0000F4780000}"/>
    <cellStyle name="Sub totals 5 2 7" xfId="4539" xr:uid="{00000000-0005-0000-0000-0000F5780000}"/>
    <cellStyle name="Sub totals 5 2 7 2" xfId="33307" xr:uid="{00000000-0005-0000-0000-0000F6780000}"/>
    <cellStyle name="Sub totals 5 2 7 2 2" xfId="33308" xr:uid="{00000000-0005-0000-0000-0000F7780000}"/>
    <cellStyle name="Sub totals 5 2 7 2 3" xfId="33309" xr:uid="{00000000-0005-0000-0000-0000F8780000}"/>
    <cellStyle name="Sub totals 5 2 7 2 4" xfId="33310" xr:uid="{00000000-0005-0000-0000-0000F9780000}"/>
    <cellStyle name="Sub totals 5 2 7 3" xfId="33311" xr:uid="{00000000-0005-0000-0000-0000FA780000}"/>
    <cellStyle name="Sub totals 5 2 7 4" xfId="33312" xr:uid="{00000000-0005-0000-0000-0000FB780000}"/>
    <cellStyle name="Sub totals 5 2 8" xfId="4540" xr:uid="{00000000-0005-0000-0000-0000FC780000}"/>
    <cellStyle name="Sub totals 5 2 8 2" xfId="33313" xr:uid="{00000000-0005-0000-0000-0000FD780000}"/>
    <cellStyle name="Sub totals 5 2 8 2 2" xfId="33314" xr:uid="{00000000-0005-0000-0000-0000FE780000}"/>
    <cellStyle name="Sub totals 5 2 8 2 3" xfId="33315" xr:uid="{00000000-0005-0000-0000-0000FF780000}"/>
    <cellStyle name="Sub totals 5 2 8 2 4" xfId="33316" xr:uid="{00000000-0005-0000-0000-000000790000}"/>
    <cellStyle name="Sub totals 5 2 8 3" xfId="33317" xr:uid="{00000000-0005-0000-0000-000001790000}"/>
    <cellStyle name="Sub totals 5 2 8 4" xfId="33318" xr:uid="{00000000-0005-0000-0000-000002790000}"/>
    <cellStyle name="Sub totals 5 2 9" xfId="4541" xr:uid="{00000000-0005-0000-0000-000003790000}"/>
    <cellStyle name="Sub totals 5 2 9 2" xfId="33319" xr:uid="{00000000-0005-0000-0000-000004790000}"/>
    <cellStyle name="Sub totals 5 2 9 2 2" xfId="33320" xr:uid="{00000000-0005-0000-0000-000005790000}"/>
    <cellStyle name="Sub totals 5 2 9 2 3" xfId="33321" xr:uid="{00000000-0005-0000-0000-000006790000}"/>
    <cellStyle name="Sub totals 5 2 9 2 4" xfId="33322" xr:uid="{00000000-0005-0000-0000-000007790000}"/>
    <cellStyle name="Sub totals 5 2 9 3" xfId="33323" xr:uid="{00000000-0005-0000-0000-000008790000}"/>
    <cellStyle name="Sub totals 5 2 9 4" xfId="33324" xr:uid="{00000000-0005-0000-0000-000009790000}"/>
    <cellStyle name="Sub totals 5 20" xfId="4542" xr:uid="{00000000-0005-0000-0000-00000A790000}"/>
    <cellStyle name="Sub totals 5 20 2" xfId="33325" xr:uid="{00000000-0005-0000-0000-00000B790000}"/>
    <cellStyle name="Sub totals 5 20 2 2" xfId="33326" xr:uid="{00000000-0005-0000-0000-00000C790000}"/>
    <cellStyle name="Sub totals 5 20 2 3" xfId="33327" xr:uid="{00000000-0005-0000-0000-00000D790000}"/>
    <cellStyle name="Sub totals 5 20 2 4" xfId="33328" xr:uid="{00000000-0005-0000-0000-00000E790000}"/>
    <cellStyle name="Sub totals 5 20 3" xfId="33329" xr:uid="{00000000-0005-0000-0000-00000F790000}"/>
    <cellStyle name="Sub totals 5 20 4" xfId="33330" xr:uid="{00000000-0005-0000-0000-000010790000}"/>
    <cellStyle name="Sub totals 5 21" xfId="4543" xr:uid="{00000000-0005-0000-0000-000011790000}"/>
    <cellStyle name="Sub totals 5 21 2" xfId="33331" xr:uid="{00000000-0005-0000-0000-000012790000}"/>
    <cellStyle name="Sub totals 5 21 2 2" xfId="33332" xr:uid="{00000000-0005-0000-0000-000013790000}"/>
    <cellStyle name="Sub totals 5 21 2 3" xfId="33333" xr:uid="{00000000-0005-0000-0000-000014790000}"/>
    <cellStyle name="Sub totals 5 21 2 4" xfId="33334" xr:uid="{00000000-0005-0000-0000-000015790000}"/>
    <cellStyle name="Sub totals 5 21 3" xfId="33335" xr:uid="{00000000-0005-0000-0000-000016790000}"/>
    <cellStyle name="Sub totals 5 21 4" xfId="33336" xr:uid="{00000000-0005-0000-0000-000017790000}"/>
    <cellStyle name="Sub totals 5 22" xfId="4544" xr:uid="{00000000-0005-0000-0000-000018790000}"/>
    <cellStyle name="Sub totals 5 22 2" xfId="33337" xr:uid="{00000000-0005-0000-0000-000019790000}"/>
    <cellStyle name="Sub totals 5 22 2 2" xfId="33338" xr:uid="{00000000-0005-0000-0000-00001A790000}"/>
    <cellStyle name="Sub totals 5 22 2 3" xfId="33339" xr:uid="{00000000-0005-0000-0000-00001B790000}"/>
    <cellStyle name="Sub totals 5 22 2 4" xfId="33340" xr:uid="{00000000-0005-0000-0000-00001C790000}"/>
    <cellStyle name="Sub totals 5 22 3" xfId="33341" xr:uid="{00000000-0005-0000-0000-00001D790000}"/>
    <cellStyle name="Sub totals 5 22 4" xfId="33342" xr:uid="{00000000-0005-0000-0000-00001E790000}"/>
    <cellStyle name="Sub totals 5 23" xfId="4545" xr:uid="{00000000-0005-0000-0000-00001F790000}"/>
    <cellStyle name="Sub totals 5 23 2" xfId="33343" xr:uid="{00000000-0005-0000-0000-000020790000}"/>
    <cellStyle name="Sub totals 5 23 2 2" xfId="33344" xr:uid="{00000000-0005-0000-0000-000021790000}"/>
    <cellStyle name="Sub totals 5 23 2 3" xfId="33345" xr:uid="{00000000-0005-0000-0000-000022790000}"/>
    <cellStyle name="Sub totals 5 23 2 4" xfId="33346" xr:uid="{00000000-0005-0000-0000-000023790000}"/>
    <cellStyle name="Sub totals 5 23 3" xfId="33347" xr:uid="{00000000-0005-0000-0000-000024790000}"/>
    <cellStyle name="Sub totals 5 23 4" xfId="33348" xr:uid="{00000000-0005-0000-0000-000025790000}"/>
    <cellStyle name="Sub totals 5 24" xfId="4546" xr:uid="{00000000-0005-0000-0000-000026790000}"/>
    <cellStyle name="Sub totals 5 24 2" xfId="33349" xr:uid="{00000000-0005-0000-0000-000027790000}"/>
    <cellStyle name="Sub totals 5 24 2 2" xfId="33350" xr:uid="{00000000-0005-0000-0000-000028790000}"/>
    <cellStyle name="Sub totals 5 24 2 3" xfId="33351" xr:uid="{00000000-0005-0000-0000-000029790000}"/>
    <cellStyle name="Sub totals 5 24 2 4" xfId="33352" xr:uid="{00000000-0005-0000-0000-00002A790000}"/>
    <cellStyle name="Sub totals 5 24 3" xfId="33353" xr:uid="{00000000-0005-0000-0000-00002B790000}"/>
    <cellStyle name="Sub totals 5 24 4" xfId="33354" xr:uid="{00000000-0005-0000-0000-00002C790000}"/>
    <cellStyle name="Sub totals 5 25" xfId="4547" xr:uid="{00000000-0005-0000-0000-00002D790000}"/>
    <cellStyle name="Sub totals 5 25 2" xfId="33355" xr:uid="{00000000-0005-0000-0000-00002E790000}"/>
    <cellStyle name="Sub totals 5 25 2 2" xfId="33356" xr:uid="{00000000-0005-0000-0000-00002F790000}"/>
    <cellStyle name="Sub totals 5 25 2 3" xfId="33357" xr:uid="{00000000-0005-0000-0000-000030790000}"/>
    <cellStyle name="Sub totals 5 25 2 4" xfId="33358" xr:uid="{00000000-0005-0000-0000-000031790000}"/>
    <cellStyle name="Sub totals 5 25 3" xfId="33359" xr:uid="{00000000-0005-0000-0000-000032790000}"/>
    <cellStyle name="Sub totals 5 25 4" xfId="33360" xr:uid="{00000000-0005-0000-0000-000033790000}"/>
    <cellStyle name="Sub totals 5 26" xfId="4548" xr:uid="{00000000-0005-0000-0000-000034790000}"/>
    <cellStyle name="Sub totals 5 26 2" xfId="33361" xr:uid="{00000000-0005-0000-0000-000035790000}"/>
    <cellStyle name="Sub totals 5 26 2 2" xfId="33362" xr:uid="{00000000-0005-0000-0000-000036790000}"/>
    <cellStyle name="Sub totals 5 26 2 3" xfId="33363" xr:uid="{00000000-0005-0000-0000-000037790000}"/>
    <cellStyle name="Sub totals 5 26 2 4" xfId="33364" xr:uid="{00000000-0005-0000-0000-000038790000}"/>
    <cellStyle name="Sub totals 5 26 3" xfId="33365" xr:uid="{00000000-0005-0000-0000-000039790000}"/>
    <cellStyle name="Sub totals 5 26 4" xfId="33366" xr:uid="{00000000-0005-0000-0000-00003A790000}"/>
    <cellStyle name="Sub totals 5 27" xfId="4549" xr:uid="{00000000-0005-0000-0000-00003B790000}"/>
    <cellStyle name="Sub totals 5 27 2" xfId="33367" xr:uid="{00000000-0005-0000-0000-00003C790000}"/>
    <cellStyle name="Sub totals 5 27 2 2" xfId="33368" xr:uid="{00000000-0005-0000-0000-00003D790000}"/>
    <cellStyle name="Sub totals 5 27 2 3" xfId="33369" xr:uid="{00000000-0005-0000-0000-00003E790000}"/>
    <cellStyle name="Sub totals 5 27 2 4" xfId="33370" xr:uid="{00000000-0005-0000-0000-00003F790000}"/>
    <cellStyle name="Sub totals 5 27 3" xfId="33371" xr:uid="{00000000-0005-0000-0000-000040790000}"/>
    <cellStyle name="Sub totals 5 27 4" xfId="33372" xr:uid="{00000000-0005-0000-0000-000041790000}"/>
    <cellStyle name="Sub totals 5 28" xfId="4550" xr:uid="{00000000-0005-0000-0000-000042790000}"/>
    <cellStyle name="Sub totals 5 28 2" xfId="33373" xr:uid="{00000000-0005-0000-0000-000043790000}"/>
    <cellStyle name="Sub totals 5 28 2 2" xfId="33374" xr:uid="{00000000-0005-0000-0000-000044790000}"/>
    <cellStyle name="Sub totals 5 28 2 3" xfId="33375" xr:uid="{00000000-0005-0000-0000-000045790000}"/>
    <cellStyle name="Sub totals 5 28 2 4" xfId="33376" xr:uid="{00000000-0005-0000-0000-000046790000}"/>
    <cellStyle name="Sub totals 5 28 3" xfId="33377" xr:uid="{00000000-0005-0000-0000-000047790000}"/>
    <cellStyle name="Sub totals 5 28 4" xfId="33378" xr:uid="{00000000-0005-0000-0000-000048790000}"/>
    <cellStyle name="Sub totals 5 29" xfId="4551" xr:uid="{00000000-0005-0000-0000-000049790000}"/>
    <cellStyle name="Sub totals 5 29 2" xfId="33379" xr:uid="{00000000-0005-0000-0000-00004A790000}"/>
    <cellStyle name="Sub totals 5 29 2 2" xfId="33380" xr:uid="{00000000-0005-0000-0000-00004B790000}"/>
    <cellStyle name="Sub totals 5 29 2 3" xfId="33381" xr:uid="{00000000-0005-0000-0000-00004C790000}"/>
    <cellStyle name="Sub totals 5 29 2 4" xfId="33382" xr:uid="{00000000-0005-0000-0000-00004D790000}"/>
    <cellStyle name="Sub totals 5 29 3" xfId="33383" xr:uid="{00000000-0005-0000-0000-00004E790000}"/>
    <cellStyle name="Sub totals 5 29 4" xfId="33384" xr:uid="{00000000-0005-0000-0000-00004F790000}"/>
    <cellStyle name="Sub totals 5 3" xfId="4552" xr:uid="{00000000-0005-0000-0000-000050790000}"/>
    <cellStyle name="Sub totals 5 3 2" xfId="33385" xr:uid="{00000000-0005-0000-0000-000051790000}"/>
    <cellStyle name="Sub totals 5 3 2 2" xfId="33386" xr:uid="{00000000-0005-0000-0000-000052790000}"/>
    <cellStyle name="Sub totals 5 3 2 3" xfId="33387" xr:uid="{00000000-0005-0000-0000-000053790000}"/>
    <cellStyle name="Sub totals 5 3 2 4" xfId="33388" xr:uid="{00000000-0005-0000-0000-000054790000}"/>
    <cellStyle name="Sub totals 5 3 3" xfId="33389" xr:uid="{00000000-0005-0000-0000-000055790000}"/>
    <cellStyle name="Sub totals 5 3 4" xfId="33390" xr:uid="{00000000-0005-0000-0000-000056790000}"/>
    <cellStyle name="Sub totals 5 30" xfId="4553" xr:uid="{00000000-0005-0000-0000-000057790000}"/>
    <cellStyle name="Sub totals 5 30 2" xfId="33391" xr:uid="{00000000-0005-0000-0000-000058790000}"/>
    <cellStyle name="Sub totals 5 30 2 2" xfId="33392" xr:uid="{00000000-0005-0000-0000-000059790000}"/>
    <cellStyle name="Sub totals 5 30 2 3" xfId="33393" xr:uid="{00000000-0005-0000-0000-00005A790000}"/>
    <cellStyle name="Sub totals 5 30 2 4" xfId="33394" xr:uid="{00000000-0005-0000-0000-00005B790000}"/>
    <cellStyle name="Sub totals 5 30 3" xfId="33395" xr:uid="{00000000-0005-0000-0000-00005C790000}"/>
    <cellStyle name="Sub totals 5 30 4" xfId="33396" xr:uid="{00000000-0005-0000-0000-00005D790000}"/>
    <cellStyle name="Sub totals 5 31" xfId="4554" xr:uid="{00000000-0005-0000-0000-00005E790000}"/>
    <cellStyle name="Sub totals 5 31 2" xfId="33397" xr:uid="{00000000-0005-0000-0000-00005F790000}"/>
    <cellStyle name="Sub totals 5 31 2 2" xfId="33398" xr:uid="{00000000-0005-0000-0000-000060790000}"/>
    <cellStyle name="Sub totals 5 31 2 3" xfId="33399" xr:uid="{00000000-0005-0000-0000-000061790000}"/>
    <cellStyle name="Sub totals 5 31 2 4" xfId="33400" xr:uid="{00000000-0005-0000-0000-000062790000}"/>
    <cellStyle name="Sub totals 5 31 3" xfId="33401" xr:uid="{00000000-0005-0000-0000-000063790000}"/>
    <cellStyle name="Sub totals 5 31 4" xfId="33402" xr:uid="{00000000-0005-0000-0000-000064790000}"/>
    <cellStyle name="Sub totals 5 32" xfId="4555" xr:uid="{00000000-0005-0000-0000-000065790000}"/>
    <cellStyle name="Sub totals 5 32 2" xfId="33403" xr:uid="{00000000-0005-0000-0000-000066790000}"/>
    <cellStyle name="Sub totals 5 32 2 2" xfId="33404" xr:uid="{00000000-0005-0000-0000-000067790000}"/>
    <cellStyle name="Sub totals 5 32 2 3" xfId="33405" xr:uid="{00000000-0005-0000-0000-000068790000}"/>
    <cellStyle name="Sub totals 5 32 2 4" xfId="33406" xr:uid="{00000000-0005-0000-0000-000069790000}"/>
    <cellStyle name="Sub totals 5 32 3" xfId="33407" xr:uid="{00000000-0005-0000-0000-00006A790000}"/>
    <cellStyle name="Sub totals 5 32 4" xfId="33408" xr:uid="{00000000-0005-0000-0000-00006B790000}"/>
    <cellStyle name="Sub totals 5 33" xfId="4556" xr:uid="{00000000-0005-0000-0000-00006C790000}"/>
    <cellStyle name="Sub totals 5 33 2" xfId="33409" xr:uid="{00000000-0005-0000-0000-00006D790000}"/>
    <cellStyle name="Sub totals 5 33 2 2" xfId="33410" xr:uid="{00000000-0005-0000-0000-00006E790000}"/>
    <cellStyle name="Sub totals 5 33 2 3" xfId="33411" xr:uid="{00000000-0005-0000-0000-00006F790000}"/>
    <cellStyle name="Sub totals 5 33 2 4" xfId="33412" xr:uid="{00000000-0005-0000-0000-000070790000}"/>
    <cellStyle name="Sub totals 5 33 3" xfId="33413" xr:uid="{00000000-0005-0000-0000-000071790000}"/>
    <cellStyle name="Sub totals 5 33 4" xfId="33414" xr:uid="{00000000-0005-0000-0000-000072790000}"/>
    <cellStyle name="Sub totals 5 34" xfId="4557" xr:uid="{00000000-0005-0000-0000-000073790000}"/>
    <cellStyle name="Sub totals 5 34 2" xfId="33415" xr:uid="{00000000-0005-0000-0000-000074790000}"/>
    <cellStyle name="Sub totals 5 34 2 2" xfId="33416" xr:uid="{00000000-0005-0000-0000-000075790000}"/>
    <cellStyle name="Sub totals 5 34 2 3" xfId="33417" xr:uid="{00000000-0005-0000-0000-000076790000}"/>
    <cellStyle name="Sub totals 5 34 2 4" xfId="33418" xr:uid="{00000000-0005-0000-0000-000077790000}"/>
    <cellStyle name="Sub totals 5 34 3" xfId="33419" xr:uid="{00000000-0005-0000-0000-000078790000}"/>
    <cellStyle name="Sub totals 5 34 4" xfId="33420" xr:uid="{00000000-0005-0000-0000-000079790000}"/>
    <cellStyle name="Sub totals 5 35" xfId="4558" xr:uid="{00000000-0005-0000-0000-00007A790000}"/>
    <cellStyle name="Sub totals 5 35 2" xfId="33421" xr:uid="{00000000-0005-0000-0000-00007B790000}"/>
    <cellStyle name="Sub totals 5 35 2 2" xfId="33422" xr:uid="{00000000-0005-0000-0000-00007C790000}"/>
    <cellStyle name="Sub totals 5 35 2 3" xfId="33423" xr:uid="{00000000-0005-0000-0000-00007D790000}"/>
    <cellStyle name="Sub totals 5 35 2 4" xfId="33424" xr:uid="{00000000-0005-0000-0000-00007E790000}"/>
    <cellStyle name="Sub totals 5 35 3" xfId="33425" xr:uid="{00000000-0005-0000-0000-00007F790000}"/>
    <cellStyle name="Sub totals 5 35 4" xfId="33426" xr:uid="{00000000-0005-0000-0000-000080790000}"/>
    <cellStyle name="Sub totals 5 36" xfId="4559" xr:uid="{00000000-0005-0000-0000-000081790000}"/>
    <cellStyle name="Sub totals 5 36 2" xfId="33427" xr:uid="{00000000-0005-0000-0000-000082790000}"/>
    <cellStyle name="Sub totals 5 36 2 2" xfId="33428" xr:uid="{00000000-0005-0000-0000-000083790000}"/>
    <cellStyle name="Sub totals 5 36 2 3" xfId="33429" xr:uid="{00000000-0005-0000-0000-000084790000}"/>
    <cellStyle name="Sub totals 5 36 2 4" xfId="33430" xr:uid="{00000000-0005-0000-0000-000085790000}"/>
    <cellStyle name="Sub totals 5 36 3" xfId="33431" xr:uid="{00000000-0005-0000-0000-000086790000}"/>
    <cellStyle name="Sub totals 5 36 4" xfId="33432" xr:uid="{00000000-0005-0000-0000-000087790000}"/>
    <cellStyle name="Sub totals 5 37" xfId="4560" xr:uid="{00000000-0005-0000-0000-000088790000}"/>
    <cellStyle name="Sub totals 5 37 2" xfId="33433" xr:uid="{00000000-0005-0000-0000-000089790000}"/>
    <cellStyle name="Sub totals 5 37 2 2" xfId="33434" xr:uid="{00000000-0005-0000-0000-00008A790000}"/>
    <cellStyle name="Sub totals 5 37 2 3" xfId="33435" xr:uid="{00000000-0005-0000-0000-00008B790000}"/>
    <cellStyle name="Sub totals 5 37 2 4" xfId="33436" xr:uid="{00000000-0005-0000-0000-00008C790000}"/>
    <cellStyle name="Sub totals 5 37 3" xfId="33437" xr:uid="{00000000-0005-0000-0000-00008D790000}"/>
    <cellStyle name="Sub totals 5 37 4" xfId="33438" xr:uid="{00000000-0005-0000-0000-00008E790000}"/>
    <cellStyle name="Sub totals 5 38" xfId="4561" xr:uid="{00000000-0005-0000-0000-00008F790000}"/>
    <cellStyle name="Sub totals 5 38 2" xfId="33439" xr:uid="{00000000-0005-0000-0000-000090790000}"/>
    <cellStyle name="Sub totals 5 38 2 2" xfId="33440" xr:uid="{00000000-0005-0000-0000-000091790000}"/>
    <cellStyle name="Sub totals 5 38 2 3" xfId="33441" xr:uid="{00000000-0005-0000-0000-000092790000}"/>
    <cellStyle name="Sub totals 5 38 2 4" xfId="33442" xr:uid="{00000000-0005-0000-0000-000093790000}"/>
    <cellStyle name="Sub totals 5 38 3" xfId="33443" xr:uid="{00000000-0005-0000-0000-000094790000}"/>
    <cellStyle name="Sub totals 5 38 4" xfId="33444" xr:uid="{00000000-0005-0000-0000-000095790000}"/>
    <cellStyle name="Sub totals 5 39" xfId="4562" xr:uid="{00000000-0005-0000-0000-000096790000}"/>
    <cellStyle name="Sub totals 5 39 2" xfId="33445" xr:uid="{00000000-0005-0000-0000-000097790000}"/>
    <cellStyle name="Sub totals 5 39 2 2" xfId="33446" xr:uid="{00000000-0005-0000-0000-000098790000}"/>
    <cellStyle name="Sub totals 5 39 2 3" xfId="33447" xr:uid="{00000000-0005-0000-0000-000099790000}"/>
    <cellStyle name="Sub totals 5 39 2 4" xfId="33448" xr:uid="{00000000-0005-0000-0000-00009A790000}"/>
    <cellStyle name="Sub totals 5 39 3" xfId="33449" xr:uid="{00000000-0005-0000-0000-00009B790000}"/>
    <cellStyle name="Sub totals 5 39 4" xfId="33450" xr:uid="{00000000-0005-0000-0000-00009C790000}"/>
    <cellStyle name="Sub totals 5 4" xfId="4563" xr:uid="{00000000-0005-0000-0000-00009D790000}"/>
    <cellStyle name="Sub totals 5 4 2" xfId="33451" xr:uid="{00000000-0005-0000-0000-00009E790000}"/>
    <cellStyle name="Sub totals 5 4 2 2" xfId="33452" xr:uid="{00000000-0005-0000-0000-00009F790000}"/>
    <cellStyle name="Sub totals 5 4 2 3" xfId="33453" xr:uid="{00000000-0005-0000-0000-0000A0790000}"/>
    <cellStyle name="Sub totals 5 4 2 4" xfId="33454" xr:uid="{00000000-0005-0000-0000-0000A1790000}"/>
    <cellStyle name="Sub totals 5 4 3" xfId="33455" xr:uid="{00000000-0005-0000-0000-0000A2790000}"/>
    <cellStyle name="Sub totals 5 4 4" xfId="33456" xr:uid="{00000000-0005-0000-0000-0000A3790000}"/>
    <cellStyle name="Sub totals 5 40" xfId="4564" xr:uid="{00000000-0005-0000-0000-0000A4790000}"/>
    <cellStyle name="Sub totals 5 40 2" xfId="33457" xr:uid="{00000000-0005-0000-0000-0000A5790000}"/>
    <cellStyle name="Sub totals 5 40 2 2" xfId="33458" xr:uid="{00000000-0005-0000-0000-0000A6790000}"/>
    <cellStyle name="Sub totals 5 40 2 3" xfId="33459" xr:uid="{00000000-0005-0000-0000-0000A7790000}"/>
    <cellStyle name="Sub totals 5 40 2 4" xfId="33460" xr:uid="{00000000-0005-0000-0000-0000A8790000}"/>
    <cellStyle name="Sub totals 5 40 3" xfId="33461" xr:uid="{00000000-0005-0000-0000-0000A9790000}"/>
    <cellStyle name="Sub totals 5 40 4" xfId="33462" xr:uid="{00000000-0005-0000-0000-0000AA790000}"/>
    <cellStyle name="Sub totals 5 41" xfId="4565" xr:uid="{00000000-0005-0000-0000-0000AB790000}"/>
    <cellStyle name="Sub totals 5 41 2" xfId="33463" xr:uid="{00000000-0005-0000-0000-0000AC790000}"/>
    <cellStyle name="Sub totals 5 41 2 2" xfId="33464" xr:uid="{00000000-0005-0000-0000-0000AD790000}"/>
    <cellStyle name="Sub totals 5 41 2 3" xfId="33465" xr:uid="{00000000-0005-0000-0000-0000AE790000}"/>
    <cellStyle name="Sub totals 5 41 2 4" xfId="33466" xr:uid="{00000000-0005-0000-0000-0000AF790000}"/>
    <cellStyle name="Sub totals 5 41 3" xfId="33467" xr:uid="{00000000-0005-0000-0000-0000B0790000}"/>
    <cellStyle name="Sub totals 5 41 4" xfId="33468" xr:uid="{00000000-0005-0000-0000-0000B1790000}"/>
    <cellStyle name="Sub totals 5 42" xfId="4566" xr:uid="{00000000-0005-0000-0000-0000B2790000}"/>
    <cellStyle name="Sub totals 5 42 2" xfId="33469" xr:uid="{00000000-0005-0000-0000-0000B3790000}"/>
    <cellStyle name="Sub totals 5 42 2 2" xfId="33470" xr:uid="{00000000-0005-0000-0000-0000B4790000}"/>
    <cellStyle name="Sub totals 5 42 2 3" xfId="33471" xr:uid="{00000000-0005-0000-0000-0000B5790000}"/>
    <cellStyle name="Sub totals 5 42 2 4" xfId="33472" xr:uid="{00000000-0005-0000-0000-0000B6790000}"/>
    <cellStyle name="Sub totals 5 42 3" xfId="33473" xr:uid="{00000000-0005-0000-0000-0000B7790000}"/>
    <cellStyle name="Sub totals 5 42 4" xfId="33474" xr:uid="{00000000-0005-0000-0000-0000B8790000}"/>
    <cellStyle name="Sub totals 5 43" xfId="4567" xr:uid="{00000000-0005-0000-0000-0000B9790000}"/>
    <cellStyle name="Sub totals 5 43 2" xfId="33475" xr:uid="{00000000-0005-0000-0000-0000BA790000}"/>
    <cellStyle name="Sub totals 5 43 2 2" xfId="33476" xr:uid="{00000000-0005-0000-0000-0000BB790000}"/>
    <cellStyle name="Sub totals 5 43 2 3" xfId="33477" xr:uid="{00000000-0005-0000-0000-0000BC790000}"/>
    <cellStyle name="Sub totals 5 43 2 4" xfId="33478" xr:uid="{00000000-0005-0000-0000-0000BD790000}"/>
    <cellStyle name="Sub totals 5 43 3" xfId="33479" xr:uid="{00000000-0005-0000-0000-0000BE790000}"/>
    <cellStyle name="Sub totals 5 43 4" xfId="33480" xr:uid="{00000000-0005-0000-0000-0000BF790000}"/>
    <cellStyle name="Sub totals 5 44" xfId="4568" xr:uid="{00000000-0005-0000-0000-0000C0790000}"/>
    <cellStyle name="Sub totals 5 44 2" xfId="33481" xr:uid="{00000000-0005-0000-0000-0000C1790000}"/>
    <cellStyle name="Sub totals 5 44 2 2" xfId="33482" xr:uid="{00000000-0005-0000-0000-0000C2790000}"/>
    <cellStyle name="Sub totals 5 44 2 3" xfId="33483" xr:uid="{00000000-0005-0000-0000-0000C3790000}"/>
    <cellStyle name="Sub totals 5 44 2 4" xfId="33484" xr:uid="{00000000-0005-0000-0000-0000C4790000}"/>
    <cellStyle name="Sub totals 5 44 3" xfId="33485" xr:uid="{00000000-0005-0000-0000-0000C5790000}"/>
    <cellStyle name="Sub totals 5 44 4" xfId="33486" xr:uid="{00000000-0005-0000-0000-0000C6790000}"/>
    <cellStyle name="Sub totals 5 45" xfId="33487" xr:uid="{00000000-0005-0000-0000-0000C7790000}"/>
    <cellStyle name="Sub totals 5 45 2" xfId="33488" xr:uid="{00000000-0005-0000-0000-0000C8790000}"/>
    <cellStyle name="Sub totals 5 45 3" xfId="33489" xr:uid="{00000000-0005-0000-0000-0000C9790000}"/>
    <cellStyle name="Sub totals 5 45 4" xfId="33490" xr:uid="{00000000-0005-0000-0000-0000CA790000}"/>
    <cellStyle name="Sub totals 5 46" xfId="33491" xr:uid="{00000000-0005-0000-0000-0000CB790000}"/>
    <cellStyle name="Sub totals 5 47" xfId="33492" xr:uid="{00000000-0005-0000-0000-0000CC790000}"/>
    <cellStyle name="Sub totals 5 5" xfId="4569" xr:uid="{00000000-0005-0000-0000-0000CD790000}"/>
    <cellStyle name="Sub totals 5 5 2" xfId="33493" xr:uid="{00000000-0005-0000-0000-0000CE790000}"/>
    <cellStyle name="Sub totals 5 5 2 2" xfId="33494" xr:uid="{00000000-0005-0000-0000-0000CF790000}"/>
    <cellStyle name="Sub totals 5 5 2 3" xfId="33495" xr:uid="{00000000-0005-0000-0000-0000D0790000}"/>
    <cellStyle name="Sub totals 5 5 2 4" xfId="33496" xr:uid="{00000000-0005-0000-0000-0000D1790000}"/>
    <cellStyle name="Sub totals 5 5 3" xfId="33497" xr:uid="{00000000-0005-0000-0000-0000D2790000}"/>
    <cellStyle name="Sub totals 5 5 4" xfId="33498" xr:uid="{00000000-0005-0000-0000-0000D3790000}"/>
    <cellStyle name="Sub totals 5 6" xfId="4570" xr:uid="{00000000-0005-0000-0000-0000D4790000}"/>
    <cellStyle name="Sub totals 5 6 2" xfId="33499" xr:uid="{00000000-0005-0000-0000-0000D5790000}"/>
    <cellStyle name="Sub totals 5 6 2 2" xfId="33500" xr:uid="{00000000-0005-0000-0000-0000D6790000}"/>
    <cellStyle name="Sub totals 5 6 2 3" xfId="33501" xr:uid="{00000000-0005-0000-0000-0000D7790000}"/>
    <cellStyle name="Sub totals 5 6 2 4" xfId="33502" xr:uid="{00000000-0005-0000-0000-0000D8790000}"/>
    <cellStyle name="Sub totals 5 6 3" xfId="33503" xr:uid="{00000000-0005-0000-0000-0000D9790000}"/>
    <cellStyle name="Sub totals 5 6 4" xfId="33504" xr:uid="{00000000-0005-0000-0000-0000DA790000}"/>
    <cellStyle name="Sub totals 5 7" xfId="4571" xr:uid="{00000000-0005-0000-0000-0000DB790000}"/>
    <cellStyle name="Sub totals 5 7 2" xfId="33505" xr:uid="{00000000-0005-0000-0000-0000DC790000}"/>
    <cellStyle name="Sub totals 5 7 2 2" xfId="33506" xr:uid="{00000000-0005-0000-0000-0000DD790000}"/>
    <cellStyle name="Sub totals 5 7 2 3" xfId="33507" xr:uid="{00000000-0005-0000-0000-0000DE790000}"/>
    <cellStyle name="Sub totals 5 7 2 4" xfId="33508" xr:uid="{00000000-0005-0000-0000-0000DF790000}"/>
    <cellStyle name="Sub totals 5 7 3" xfId="33509" xr:uid="{00000000-0005-0000-0000-0000E0790000}"/>
    <cellStyle name="Sub totals 5 7 4" xfId="33510" xr:uid="{00000000-0005-0000-0000-0000E1790000}"/>
    <cellStyle name="Sub totals 5 8" xfId="4572" xr:uid="{00000000-0005-0000-0000-0000E2790000}"/>
    <cellStyle name="Sub totals 5 8 2" xfId="33511" xr:uid="{00000000-0005-0000-0000-0000E3790000}"/>
    <cellStyle name="Sub totals 5 8 2 2" xfId="33512" xr:uid="{00000000-0005-0000-0000-0000E4790000}"/>
    <cellStyle name="Sub totals 5 8 2 3" xfId="33513" xr:uid="{00000000-0005-0000-0000-0000E5790000}"/>
    <cellStyle name="Sub totals 5 8 2 4" xfId="33514" xr:uid="{00000000-0005-0000-0000-0000E6790000}"/>
    <cellStyle name="Sub totals 5 8 3" xfId="33515" xr:uid="{00000000-0005-0000-0000-0000E7790000}"/>
    <cellStyle name="Sub totals 5 8 4" xfId="33516" xr:uid="{00000000-0005-0000-0000-0000E8790000}"/>
    <cellStyle name="Sub totals 5 9" xfId="4573" xr:uid="{00000000-0005-0000-0000-0000E9790000}"/>
    <cellStyle name="Sub totals 5 9 2" xfId="33517" xr:uid="{00000000-0005-0000-0000-0000EA790000}"/>
    <cellStyle name="Sub totals 5 9 2 2" xfId="33518" xr:uid="{00000000-0005-0000-0000-0000EB790000}"/>
    <cellStyle name="Sub totals 5 9 2 3" xfId="33519" xr:uid="{00000000-0005-0000-0000-0000EC790000}"/>
    <cellStyle name="Sub totals 5 9 2 4" xfId="33520" xr:uid="{00000000-0005-0000-0000-0000ED790000}"/>
    <cellStyle name="Sub totals 5 9 3" xfId="33521" xr:uid="{00000000-0005-0000-0000-0000EE790000}"/>
    <cellStyle name="Sub totals 5 9 4" xfId="33522" xr:uid="{00000000-0005-0000-0000-0000EF790000}"/>
    <cellStyle name="Sub totals 6" xfId="4574" xr:uid="{00000000-0005-0000-0000-0000F0790000}"/>
    <cellStyle name="Sub totals 6 10" xfId="4575" xr:uid="{00000000-0005-0000-0000-0000F1790000}"/>
    <cellStyle name="Sub totals 6 10 2" xfId="33523" xr:uid="{00000000-0005-0000-0000-0000F2790000}"/>
    <cellStyle name="Sub totals 6 10 2 2" xfId="33524" xr:uid="{00000000-0005-0000-0000-0000F3790000}"/>
    <cellStyle name="Sub totals 6 10 2 3" xfId="33525" xr:uid="{00000000-0005-0000-0000-0000F4790000}"/>
    <cellStyle name="Sub totals 6 10 2 4" xfId="33526" xr:uid="{00000000-0005-0000-0000-0000F5790000}"/>
    <cellStyle name="Sub totals 6 10 3" xfId="33527" xr:uid="{00000000-0005-0000-0000-0000F6790000}"/>
    <cellStyle name="Sub totals 6 10 4" xfId="33528" xr:uid="{00000000-0005-0000-0000-0000F7790000}"/>
    <cellStyle name="Sub totals 6 11" xfId="4576" xr:uid="{00000000-0005-0000-0000-0000F8790000}"/>
    <cellStyle name="Sub totals 6 11 2" xfId="33529" xr:uid="{00000000-0005-0000-0000-0000F9790000}"/>
    <cellStyle name="Sub totals 6 11 2 2" xfId="33530" xr:uid="{00000000-0005-0000-0000-0000FA790000}"/>
    <cellStyle name="Sub totals 6 11 2 3" xfId="33531" xr:uid="{00000000-0005-0000-0000-0000FB790000}"/>
    <cellStyle name="Sub totals 6 11 2 4" xfId="33532" xr:uid="{00000000-0005-0000-0000-0000FC790000}"/>
    <cellStyle name="Sub totals 6 11 3" xfId="33533" xr:uid="{00000000-0005-0000-0000-0000FD790000}"/>
    <cellStyle name="Sub totals 6 11 4" xfId="33534" xr:uid="{00000000-0005-0000-0000-0000FE790000}"/>
    <cellStyle name="Sub totals 6 12" xfId="4577" xr:uid="{00000000-0005-0000-0000-0000FF790000}"/>
    <cellStyle name="Sub totals 6 12 2" xfId="33535" xr:uid="{00000000-0005-0000-0000-0000007A0000}"/>
    <cellStyle name="Sub totals 6 12 2 2" xfId="33536" xr:uid="{00000000-0005-0000-0000-0000017A0000}"/>
    <cellStyle name="Sub totals 6 12 2 3" xfId="33537" xr:uid="{00000000-0005-0000-0000-0000027A0000}"/>
    <cellStyle name="Sub totals 6 12 2 4" xfId="33538" xr:uid="{00000000-0005-0000-0000-0000037A0000}"/>
    <cellStyle name="Sub totals 6 12 3" xfId="33539" xr:uid="{00000000-0005-0000-0000-0000047A0000}"/>
    <cellStyle name="Sub totals 6 12 4" xfId="33540" xr:uid="{00000000-0005-0000-0000-0000057A0000}"/>
    <cellStyle name="Sub totals 6 13" xfId="4578" xr:uid="{00000000-0005-0000-0000-0000067A0000}"/>
    <cellStyle name="Sub totals 6 13 2" xfId="33541" xr:uid="{00000000-0005-0000-0000-0000077A0000}"/>
    <cellStyle name="Sub totals 6 13 2 2" xfId="33542" xr:uid="{00000000-0005-0000-0000-0000087A0000}"/>
    <cellStyle name="Sub totals 6 13 2 3" xfId="33543" xr:uid="{00000000-0005-0000-0000-0000097A0000}"/>
    <cellStyle name="Sub totals 6 13 2 4" xfId="33544" xr:uid="{00000000-0005-0000-0000-00000A7A0000}"/>
    <cellStyle name="Sub totals 6 13 3" xfId="33545" xr:uid="{00000000-0005-0000-0000-00000B7A0000}"/>
    <cellStyle name="Sub totals 6 13 4" xfId="33546" xr:uid="{00000000-0005-0000-0000-00000C7A0000}"/>
    <cellStyle name="Sub totals 6 14" xfId="4579" xr:uid="{00000000-0005-0000-0000-00000D7A0000}"/>
    <cellStyle name="Sub totals 6 14 2" xfId="33547" xr:uid="{00000000-0005-0000-0000-00000E7A0000}"/>
    <cellStyle name="Sub totals 6 14 2 2" xfId="33548" xr:uid="{00000000-0005-0000-0000-00000F7A0000}"/>
    <cellStyle name="Sub totals 6 14 2 3" xfId="33549" xr:uid="{00000000-0005-0000-0000-0000107A0000}"/>
    <cellStyle name="Sub totals 6 14 2 4" xfId="33550" xr:uid="{00000000-0005-0000-0000-0000117A0000}"/>
    <cellStyle name="Sub totals 6 14 3" xfId="33551" xr:uid="{00000000-0005-0000-0000-0000127A0000}"/>
    <cellStyle name="Sub totals 6 14 4" xfId="33552" xr:uid="{00000000-0005-0000-0000-0000137A0000}"/>
    <cellStyle name="Sub totals 6 15" xfId="4580" xr:uid="{00000000-0005-0000-0000-0000147A0000}"/>
    <cellStyle name="Sub totals 6 15 2" xfId="33553" xr:uid="{00000000-0005-0000-0000-0000157A0000}"/>
    <cellStyle name="Sub totals 6 15 2 2" xfId="33554" xr:uid="{00000000-0005-0000-0000-0000167A0000}"/>
    <cellStyle name="Sub totals 6 15 2 3" xfId="33555" xr:uid="{00000000-0005-0000-0000-0000177A0000}"/>
    <cellStyle name="Sub totals 6 15 2 4" xfId="33556" xr:uid="{00000000-0005-0000-0000-0000187A0000}"/>
    <cellStyle name="Sub totals 6 15 3" xfId="33557" xr:uid="{00000000-0005-0000-0000-0000197A0000}"/>
    <cellStyle name="Sub totals 6 15 4" xfId="33558" xr:uid="{00000000-0005-0000-0000-00001A7A0000}"/>
    <cellStyle name="Sub totals 6 16" xfId="4581" xr:uid="{00000000-0005-0000-0000-00001B7A0000}"/>
    <cellStyle name="Sub totals 6 16 2" xfId="33559" xr:uid="{00000000-0005-0000-0000-00001C7A0000}"/>
    <cellStyle name="Sub totals 6 16 2 2" xfId="33560" xr:uid="{00000000-0005-0000-0000-00001D7A0000}"/>
    <cellStyle name="Sub totals 6 16 2 3" xfId="33561" xr:uid="{00000000-0005-0000-0000-00001E7A0000}"/>
    <cellStyle name="Sub totals 6 16 2 4" xfId="33562" xr:uid="{00000000-0005-0000-0000-00001F7A0000}"/>
    <cellStyle name="Sub totals 6 16 3" xfId="33563" xr:uid="{00000000-0005-0000-0000-0000207A0000}"/>
    <cellStyle name="Sub totals 6 16 4" xfId="33564" xr:uid="{00000000-0005-0000-0000-0000217A0000}"/>
    <cellStyle name="Sub totals 6 17" xfId="4582" xr:uid="{00000000-0005-0000-0000-0000227A0000}"/>
    <cellStyle name="Sub totals 6 17 2" xfId="33565" xr:uid="{00000000-0005-0000-0000-0000237A0000}"/>
    <cellStyle name="Sub totals 6 17 2 2" xfId="33566" xr:uid="{00000000-0005-0000-0000-0000247A0000}"/>
    <cellStyle name="Sub totals 6 17 2 3" xfId="33567" xr:uid="{00000000-0005-0000-0000-0000257A0000}"/>
    <cellStyle name="Sub totals 6 17 2 4" xfId="33568" xr:uid="{00000000-0005-0000-0000-0000267A0000}"/>
    <cellStyle name="Sub totals 6 17 3" xfId="33569" xr:uid="{00000000-0005-0000-0000-0000277A0000}"/>
    <cellStyle name="Sub totals 6 17 4" xfId="33570" xr:uid="{00000000-0005-0000-0000-0000287A0000}"/>
    <cellStyle name="Sub totals 6 18" xfId="4583" xr:uid="{00000000-0005-0000-0000-0000297A0000}"/>
    <cellStyle name="Sub totals 6 18 2" xfId="33571" xr:uid="{00000000-0005-0000-0000-00002A7A0000}"/>
    <cellStyle name="Sub totals 6 18 2 2" xfId="33572" xr:uid="{00000000-0005-0000-0000-00002B7A0000}"/>
    <cellStyle name="Sub totals 6 18 2 3" xfId="33573" xr:uid="{00000000-0005-0000-0000-00002C7A0000}"/>
    <cellStyle name="Sub totals 6 18 2 4" xfId="33574" xr:uid="{00000000-0005-0000-0000-00002D7A0000}"/>
    <cellStyle name="Sub totals 6 18 3" xfId="33575" xr:uid="{00000000-0005-0000-0000-00002E7A0000}"/>
    <cellStyle name="Sub totals 6 18 4" xfId="33576" xr:uid="{00000000-0005-0000-0000-00002F7A0000}"/>
    <cellStyle name="Sub totals 6 19" xfId="4584" xr:uid="{00000000-0005-0000-0000-0000307A0000}"/>
    <cellStyle name="Sub totals 6 19 2" xfId="33577" xr:uid="{00000000-0005-0000-0000-0000317A0000}"/>
    <cellStyle name="Sub totals 6 19 2 2" xfId="33578" xr:uid="{00000000-0005-0000-0000-0000327A0000}"/>
    <cellStyle name="Sub totals 6 19 2 3" xfId="33579" xr:uid="{00000000-0005-0000-0000-0000337A0000}"/>
    <cellStyle name="Sub totals 6 19 2 4" xfId="33580" xr:uid="{00000000-0005-0000-0000-0000347A0000}"/>
    <cellStyle name="Sub totals 6 19 3" xfId="33581" xr:uid="{00000000-0005-0000-0000-0000357A0000}"/>
    <cellStyle name="Sub totals 6 19 4" xfId="33582" xr:uid="{00000000-0005-0000-0000-0000367A0000}"/>
    <cellStyle name="Sub totals 6 2" xfId="4585" xr:uid="{00000000-0005-0000-0000-0000377A0000}"/>
    <cellStyle name="Sub totals 6 2 10" xfId="4586" xr:uid="{00000000-0005-0000-0000-0000387A0000}"/>
    <cellStyle name="Sub totals 6 2 10 2" xfId="33583" xr:uid="{00000000-0005-0000-0000-0000397A0000}"/>
    <cellStyle name="Sub totals 6 2 10 2 2" xfId="33584" xr:uid="{00000000-0005-0000-0000-00003A7A0000}"/>
    <cellStyle name="Sub totals 6 2 10 2 3" xfId="33585" xr:uid="{00000000-0005-0000-0000-00003B7A0000}"/>
    <cellStyle name="Sub totals 6 2 10 2 4" xfId="33586" xr:uid="{00000000-0005-0000-0000-00003C7A0000}"/>
    <cellStyle name="Sub totals 6 2 10 3" xfId="33587" xr:uid="{00000000-0005-0000-0000-00003D7A0000}"/>
    <cellStyle name="Sub totals 6 2 10 4" xfId="33588" xr:uid="{00000000-0005-0000-0000-00003E7A0000}"/>
    <cellStyle name="Sub totals 6 2 11" xfId="4587" xr:uid="{00000000-0005-0000-0000-00003F7A0000}"/>
    <cellStyle name="Sub totals 6 2 11 2" xfId="33589" xr:uid="{00000000-0005-0000-0000-0000407A0000}"/>
    <cellStyle name="Sub totals 6 2 11 2 2" xfId="33590" xr:uid="{00000000-0005-0000-0000-0000417A0000}"/>
    <cellStyle name="Sub totals 6 2 11 2 3" xfId="33591" xr:uid="{00000000-0005-0000-0000-0000427A0000}"/>
    <cellStyle name="Sub totals 6 2 11 2 4" xfId="33592" xr:uid="{00000000-0005-0000-0000-0000437A0000}"/>
    <cellStyle name="Sub totals 6 2 11 3" xfId="33593" xr:uid="{00000000-0005-0000-0000-0000447A0000}"/>
    <cellStyle name="Sub totals 6 2 11 4" xfId="33594" xr:uid="{00000000-0005-0000-0000-0000457A0000}"/>
    <cellStyle name="Sub totals 6 2 12" xfId="4588" xr:uid="{00000000-0005-0000-0000-0000467A0000}"/>
    <cellStyle name="Sub totals 6 2 12 2" xfId="33595" xr:uid="{00000000-0005-0000-0000-0000477A0000}"/>
    <cellStyle name="Sub totals 6 2 12 2 2" xfId="33596" xr:uid="{00000000-0005-0000-0000-0000487A0000}"/>
    <cellStyle name="Sub totals 6 2 12 2 3" xfId="33597" xr:uid="{00000000-0005-0000-0000-0000497A0000}"/>
    <cellStyle name="Sub totals 6 2 12 2 4" xfId="33598" xr:uid="{00000000-0005-0000-0000-00004A7A0000}"/>
    <cellStyle name="Sub totals 6 2 12 3" xfId="33599" xr:uid="{00000000-0005-0000-0000-00004B7A0000}"/>
    <cellStyle name="Sub totals 6 2 12 4" xfId="33600" xr:uid="{00000000-0005-0000-0000-00004C7A0000}"/>
    <cellStyle name="Sub totals 6 2 13" xfId="4589" xr:uid="{00000000-0005-0000-0000-00004D7A0000}"/>
    <cellStyle name="Sub totals 6 2 13 2" xfId="33601" xr:uid="{00000000-0005-0000-0000-00004E7A0000}"/>
    <cellStyle name="Sub totals 6 2 13 2 2" xfId="33602" xr:uid="{00000000-0005-0000-0000-00004F7A0000}"/>
    <cellStyle name="Sub totals 6 2 13 2 3" xfId="33603" xr:uid="{00000000-0005-0000-0000-0000507A0000}"/>
    <cellStyle name="Sub totals 6 2 13 2 4" xfId="33604" xr:uid="{00000000-0005-0000-0000-0000517A0000}"/>
    <cellStyle name="Sub totals 6 2 13 3" xfId="33605" xr:uid="{00000000-0005-0000-0000-0000527A0000}"/>
    <cellStyle name="Sub totals 6 2 13 4" xfId="33606" xr:uid="{00000000-0005-0000-0000-0000537A0000}"/>
    <cellStyle name="Sub totals 6 2 14" xfId="4590" xr:uid="{00000000-0005-0000-0000-0000547A0000}"/>
    <cellStyle name="Sub totals 6 2 14 2" xfId="33607" xr:uid="{00000000-0005-0000-0000-0000557A0000}"/>
    <cellStyle name="Sub totals 6 2 14 2 2" xfId="33608" xr:uid="{00000000-0005-0000-0000-0000567A0000}"/>
    <cellStyle name="Sub totals 6 2 14 2 3" xfId="33609" xr:uid="{00000000-0005-0000-0000-0000577A0000}"/>
    <cellStyle name="Sub totals 6 2 14 2 4" xfId="33610" xr:uid="{00000000-0005-0000-0000-0000587A0000}"/>
    <cellStyle name="Sub totals 6 2 14 3" xfId="33611" xr:uid="{00000000-0005-0000-0000-0000597A0000}"/>
    <cellStyle name="Sub totals 6 2 14 4" xfId="33612" xr:uid="{00000000-0005-0000-0000-00005A7A0000}"/>
    <cellStyle name="Sub totals 6 2 15" xfId="4591" xr:uid="{00000000-0005-0000-0000-00005B7A0000}"/>
    <cellStyle name="Sub totals 6 2 15 2" xfId="33613" xr:uid="{00000000-0005-0000-0000-00005C7A0000}"/>
    <cellStyle name="Sub totals 6 2 15 2 2" xfId="33614" xr:uid="{00000000-0005-0000-0000-00005D7A0000}"/>
    <cellStyle name="Sub totals 6 2 15 2 3" xfId="33615" xr:uid="{00000000-0005-0000-0000-00005E7A0000}"/>
    <cellStyle name="Sub totals 6 2 15 2 4" xfId="33616" xr:uid="{00000000-0005-0000-0000-00005F7A0000}"/>
    <cellStyle name="Sub totals 6 2 15 3" xfId="33617" xr:uid="{00000000-0005-0000-0000-0000607A0000}"/>
    <cellStyle name="Sub totals 6 2 15 4" xfId="33618" xr:uid="{00000000-0005-0000-0000-0000617A0000}"/>
    <cellStyle name="Sub totals 6 2 16" xfId="4592" xr:uid="{00000000-0005-0000-0000-0000627A0000}"/>
    <cellStyle name="Sub totals 6 2 16 2" xfId="33619" xr:uid="{00000000-0005-0000-0000-0000637A0000}"/>
    <cellStyle name="Sub totals 6 2 16 2 2" xfId="33620" xr:uid="{00000000-0005-0000-0000-0000647A0000}"/>
    <cellStyle name="Sub totals 6 2 16 2 3" xfId="33621" xr:uid="{00000000-0005-0000-0000-0000657A0000}"/>
    <cellStyle name="Sub totals 6 2 16 2 4" xfId="33622" xr:uid="{00000000-0005-0000-0000-0000667A0000}"/>
    <cellStyle name="Sub totals 6 2 16 3" xfId="33623" xr:uid="{00000000-0005-0000-0000-0000677A0000}"/>
    <cellStyle name="Sub totals 6 2 16 4" xfId="33624" xr:uid="{00000000-0005-0000-0000-0000687A0000}"/>
    <cellStyle name="Sub totals 6 2 17" xfId="4593" xr:uid="{00000000-0005-0000-0000-0000697A0000}"/>
    <cellStyle name="Sub totals 6 2 17 2" xfId="33625" xr:uid="{00000000-0005-0000-0000-00006A7A0000}"/>
    <cellStyle name="Sub totals 6 2 17 2 2" xfId="33626" xr:uid="{00000000-0005-0000-0000-00006B7A0000}"/>
    <cellStyle name="Sub totals 6 2 17 2 3" xfId="33627" xr:uid="{00000000-0005-0000-0000-00006C7A0000}"/>
    <cellStyle name="Sub totals 6 2 17 2 4" xfId="33628" xr:uid="{00000000-0005-0000-0000-00006D7A0000}"/>
    <cellStyle name="Sub totals 6 2 17 3" xfId="33629" xr:uid="{00000000-0005-0000-0000-00006E7A0000}"/>
    <cellStyle name="Sub totals 6 2 17 4" xfId="33630" xr:uid="{00000000-0005-0000-0000-00006F7A0000}"/>
    <cellStyle name="Sub totals 6 2 18" xfId="4594" xr:uid="{00000000-0005-0000-0000-0000707A0000}"/>
    <cellStyle name="Sub totals 6 2 18 2" xfId="33631" xr:uid="{00000000-0005-0000-0000-0000717A0000}"/>
    <cellStyle name="Sub totals 6 2 18 2 2" xfId="33632" xr:uid="{00000000-0005-0000-0000-0000727A0000}"/>
    <cellStyle name="Sub totals 6 2 18 2 3" xfId="33633" xr:uid="{00000000-0005-0000-0000-0000737A0000}"/>
    <cellStyle name="Sub totals 6 2 18 2 4" xfId="33634" xr:uid="{00000000-0005-0000-0000-0000747A0000}"/>
    <cellStyle name="Sub totals 6 2 18 3" xfId="33635" xr:uid="{00000000-0005-0000-0000-0000757A0000}"/>
    <cellStyle name="Sub totals 6 2 18 4" xfId="33636" xr:uid="{00000000-0005-0000-0000-0000767A0000}"/>
    <cellStyle name="Sub totals 6 2 19" xfId="4595" xr:uid="{00000000-0005-0000-0000-0000777A0000}"/>
    <cellStyle name="Sub totals 6 2 19 2" xfId="33637" xr:uid="{00000000-0005-0000-0000-0000787A0000}"/>
    <cellStyle name="Sub totals 6 2 19 2 2" xfId="33638" xr:uid="{00000000-0005-0000-0000-0000797A0000}"/>
    <cellStyle name="Sub totals 6 2 19 2 3" xfId="33639" xr:uid="{00000000-0005-0000-0000-00007A7A0000}"/>
    <cellStyle name="Sub totals 6 2 19 2 4" xfId="33640" xr:uid="{00000000-0005-0000-0000-00007B7A0000}"/>
    <cellStyle name="Sub totals 6 2 19 3" xfId="33641" xr:uid="{00000000-0005-0000-0000-00007C7A0000}"/>
    <cellStyle name="Sub totals 6 2 19 4" xfId="33642" xr:uid="{00000000-0005-0000-0000-00007D7A0000}"/>
    <cellStyle name="Sub totals 6 2 2" xfId="4596" xr:uid="{00000000-0005-0000-0000-00007E7A0000}"/>
    <cellStyle name="Sub totals 6 2 2 2" xfId="33643" xr:uid="{00000000-0005-0000-0000-00007F7A0000}"/>
    <cellStyle name="Sub totals 6 2 2 2 2" xfId="33644" xr:uid="{00000000-0005-0000-0000-0000807A0000}"/>
    <cellStyle name="Sub totals 6 2 2 2 3" xfId="33645" xr:uid="{00000000-0005-0000-0000-0000817A0000}"/>
    <cellStyle name="Sub totals 6 2 2 2 4" xfId="33646" xr:uid="{00000000-0005-0000-0000-0000827A0000}"/>
    <cellStyle name="Sub totals 6 2 2 3" xfId="33647" xr:uid="{00000000-0005-0000-0000-0000837A0000}"/>
    <cellStyle name="Sub totals 6 2 2 4" xfId="33648" xr:uid="{00000000-0005-0000-0000-0000847A0000}"/>
    <cellStyle name="Sub totals 6 2 20" xfId="4597" xr:uid="{00000000-0005-0000-0000-0000857A0000}"/>
    <cellStyle name="Sub totals 6 2 20 2" xfId="33649" xr:uid="{00000000-0005-0000-0000-0000867A0000}"/>
    <cellStyle name="Sub totals 6 2 20 2 2" xfId="33650" xr:uid="{00000000-0005-0000-0000-0000877A0000}"/>
    <cellStyle name="Sub totals 6 2 20 2 3" xfId="33651" xr:uid="{00000000-0005-0000-0000-0000887A0000}"/>
    <cellStyle name="Sub totals 6 2 20 2 4" xfId="33652" xr:uid="{00000000-0005-0000-0000-0000897A0000}"/>
    <cellStyle name="Sub totals 6 2 20 3" xfId="33653" xr:uid="{00000000-0005-0000-0000-00008A7A0000}"/>
    <cellStyle name="Sub totals 6 2 20 4" xfId="33654" xr:uid="{00000000-0005-0000-0000-00008B7A0000}"/>
    <cellStyle name="Sub totals 6 2 21" xfId="4598" xr:uid="{00000000-0005-0000-0000-00008C7A0000}"/>
    <cellStyle name="Sub totals 6 2 21 2" xfId="33655" xr:uid="{00000000-0005-0000-0000-00008D7A0000}"/>
    <cellStyle name="Sub totals 6 2 21 2 2" xfId="33656" xr:uid="{00000000-0005-0000-0000-00008E7A0000}"/>
    <cellStyle name="Sub totals 6 2 21 2 3" xfId="33657" xr:uid="{00000000-0005-0000-0000-00008F7A0000}"/>
    <cellStyle name="Sub totals 6 2 21 2 4" xfId="33658" xr:uid="{00000000-0005-0000-0000-0000907A0000}"/>
    <cellStyle name="Sub totals 6 2 21 3" xfId="33659" xr:uid="{00000000-0005-0000-0000-0000917A0000}"/>
    <cellStyle name="Sub totals 6 2 21 4" xfId="33660" xr:uid="{00000000-0005-0000-0000-0000927A0000}"/>
    <cellStyle name="Sub totals 6 2 22" xfId="4599" xr:uid="{00000000-0005-0000-0000-0000937A0000}"/>
    <cellStyle name="Sub totals 6 2 22 2" xfId="33661" xr:uid="{00000000-0005-0000-0000-0000947A0000}"/>
    <cellStyle name="Sub totals 6 2 22 2 2" xfId="33662" xr:uid="{00000000-0005-0000-0000-0000957A0000}"/>
    <cellStyle name="Sub totals 6 2 22 2 3" xfId="33663" xr:uid="{00000000-0005-0000-0000-0000967A0000}"/>
    <cellStyle name="Sub totals 6 2 22 2 4" xfId="33664" xr:uid="{00000000-0005-0000-0000-0000977A0000}"/>
    <cellStyle name="Sub totals 6 2 22 3" xfId="33665" xr:uid="{00000000-0005-0000-0000-0000987A0000}"/>
    <cellStyle name="Sub totals 6 2 22 4" xfId="33666" xr:uid="{00000000-0005-0000-0000-0000997A0000}"/>
    <cellStyle name="Sub totals 6 2 23" xfId="4600" xr:uid="{00000000-0005-0000-0000-00009A7A0000}"/>
    <cellStyle name="Sub totals 6 2 23 2" xfId="33667" xr:uid="{00000000-0005-0000-0000-00009B7A0000}"/>
    <cellStyle name="Sub totals 6 2 23 2 2" xfId="33668" xr:uid="{00000000-0005-0000-0000-00009C7A0000}"/>
    <cellStyle name="Sub totals 6 2 23 2 3" xfId="33669" xr:uid="{00000000-0005-0000-0000-00009D7A0000}"/>
    <cellStyle name="Sub totals 6 2 23 2 4" xfId="33670" xr:uid="{00000000-0005-0000-0000-00009E7A0000}"/>
    <cellStyle name="Sub totals 6 2 23 3" xfId="33671" xr:uid="{00000000-0005-0000-0000-00009F7A0000}"/>
    <cellStyle name="Sub totals 6 2 23 4" xfId="33672" xr:uid="{00000000-0005-0000-0000-0000A07A0000}"/>
    <cellStyle name="Sub totals 6 2 24" xfId="4601" xr:uid="{00000000-0005-0000-0000-0000A17A0000}"/>
    <cellStyle name="Sub totals 6 2 24 2" xfId="33673" xr:uid="{00000000-0005-0000-0000-0000A27A0000}"/>
    <cellStyle name="Sub totals 6 2 24 2 2" xfId="33674" xr:uid="{00000000-0005-0000-0000-0000A37A0000}"/>
    <cellStyle name="Sub totals 6 2 24 2 3" xfId="33675" xr:uid="{00000000-0005-0000-0000-0000A47A0000}"/>
    <cellStyle name="Sub totals 6 2 24 2 4" xfId="33676" xr:uid="{00000000-0005-0000-0000-0000A57A0000}"/>
    <cellStyle name="Sub totals 6 2 24 3" xfId="33677" xr:uid="{00000000-0005-0000-0000-0000A67A0000}"/>
    <cellStyle name="Sub totals 6 2 24 4" xfId="33678" xr:uid="{00000000-0005-0000-0000-0000A77A0000}"/>
    <cellStyle name="Sub totals 6 2 25" xfId="4602" xr:uid="{00000000-0005-0000-0000-0000A87A0000}"/>
    <cellStyle name="Sub totals 6 2 25 2" xfId="33679" xr:uid="{00000000-0005-0000-0000-0000A97A0000}"/>
    <cellStyle name="Sub totals 6 2 25 2 2" xfId="33680" xr:uid="{00000000-0005-0000-0000-0000AA7A0000}"/>
    <cellStyle name="Sub totals 6 2 25 2 3" xfId="33681" xr:uid="{00000000-0005-0000-0000-0000AB7A0000}"/>
    <cellStyle name="Sub totals 6 2 25 2 4" xfId="33682" xr:uid="{00000000-0005-0000-0000-0000AC7A0000}"/>
    <cellStyle name="Sub totals 6 2 25 3" xfId="33683" xr:uid="{00000000-0005-0000-0000-0000AD7A0000}"/>
    <cellStyle name="Sub totals 6 2 25 4" xfId="33684" xr:uid="{00000000-0005-0000-0000-0000AE7A0000}"/>
    <cellStyle name="Sub totals 6 2 26" xfId="4603" xr:uid="{00000000-0005-0000-0000-0000AF7A0000}"/>
    <cellStyle name="Sub totals 6 2 26 2" xfId="33685" xr:uid="{00000000-0005-0000-0000-0000B07A0000}"/>
    <cellStyle name="Sub totals 6 2 26 2 2" xfId="33686" xr:uid="{00000000-0005-0000-0000-0000B17A0000}"/>
    <cellStyle name="Sub totals 6 2 26 2 3" xfId="33687" xr:uid="{00000000-0005-0000-0000-0000B27A0000}"/>
    <cellStyle name="Sub totals 6 2 26 2 4" xfId="33688" xr:uid="{00000000-0005-0000-0000-0000B37A0000}"/>
    <cellStyle name="Sub totals 6 2 26 3" xfId="33689" xr:uid="{00000000-0005-0000-0000-0000B47A0000}"/>
    <cellStyle name="Sub totals 6 2 26 4" xfId="33690" xr:uid="{00000000-0005-0000-0000-0000B57A0000}"/>
    <cellStyle name="Sub totals 6 2 27" xfId="4604" xr:uid="{00000000-0005-0000-0000-0000B67A0000}"/>
    <cellStyle name="Sub totals 6 2 27 2" xfId="33691" xr:uid="{00000000-0005-0000-0000-0000B77A0000}"/>
    <cellStyle name="Sub totals 6 2 27 2 2" xfId="33692" xr:uid="{00000000-0005-0000-0000-0000B87A0000}"/>
    <cellStyle name="Sub totals 6 2 27 2 3" xfId="33693" xr:uid="{00000000-0005-0000-0000-0000B97A0000}"/>
    <cellStyle name="Sub totals 6 2 27 2 4" xfId="33694" xr:uid="{00000000-0005-0000-0000-0000BA7A0000}"/>
    <cellStyle name="Sub totals 6 2 27 3" xfId="33695" xr:uid="{00000000-0005-0000-0000-0000BB7A0000}"/>
    <cellStyle name="Sub totals 6 2 27 4" xfId="33696" xr:uid="{00000000-0005-0000-0000-0000BC7A0000}"/>
    <cellStyle name="Sub totals 6 2 28" xfId="4605" xr:uid="{00000000-0005-0000-0000-0000BD7A0000}"/>
    <cellStyle name="Sub totals 6 2 28 2" xfId="33697" xr:uid="{00000000-0005-0000-0000-0000BE7A0000}"/>
    <cellStyle name="Sub totals 6 2 28 2 2" xfId="33698" xr:uid="{00000000-0005-0000-0000-0000BF7A0000}"/>
    <cellStyle name="Sub totals 6 2 28 2 3" xfId="33699" xr:uid="{00000000-0005-0000-0000-0000C07A0000}"/>
    <cellStyle name="Sub totals 6 2 28 2 4" xfId="33700" xr:uid="{00000000-0005-0000-0000-0000C17A0000}"/>
    <cellStyle name="Sub totals 6 2 28 3" xfId="33701" xr:uid="{00000000-0005-0000-0000-0000C27A0000}"/>
    <cellStyle name="Sub totals 6 2 28 4" xfId="33702" xr:uid="{00000000-0005-0000-0000-0000C37A0000}"/>
    <cellStyle name="Sub totals 6 2 29" xfId="4606" xr:uid="{00000000-0005-0000-0000-0000C47A0000}"/>
    <cellStyle name="Sub totals 6 2 29 2" xfId="33703" xr:uid="{00000000-0005-0000-0000-0000C57A0000}"/>
    <cellStyle name="Sub totals 6 2 29 2 2" xfId="33704" xr:uid="{00000000-0005-0000-0000-0000C67A0000}"/>
    <cellStyle name="Sub totals 6 2 29 2 3" xfId="33705" xr:uid="{00000000-0005-0000-0000-0000C77A0000}"/>
    <cellStyle name="Sub totals 6 2 29 2 4" xfId="33706" xr:uid="{00000000-0005-0000-0000-0000C87A0000}"/>
    <cellStyle name="Sub totals 6 2 29 3" xfId="33707" xr:uid="{00000000-0005-0000-0000-0000C97A0000}"/>
    <cellStyle name="Sub totals 6 2 29 4" xfId="33708" xr:uid="{00000000-0005-0000-0000-0000CA7A0000}"/>
    <cellStyle name="Sub totals 6 2 3" xfId="4607" xr:uid="{00000000-0005-0000-0000-0000CB7A0000}"/>
    <cellStyle name="Sub totals 6 2 3 2" xfId="33709" xr:uid="{00000000-0005-0000-0000-0000CC7A0000}"/>
    <cellStyle name="Sub totals 6 2 3 2 2" xfId="33710" xr:uid="{00000000-0005-0000-0000-0000CD7A0000}"/>
    <cellStyle name="Sub totals 6 2 3 2 3" xfId="33711" xr:uid="{00000000-0005-0000-0000-0000CE7A0000}"/>
    <cellStyle name="Sub totals 6 2 3 2 4" xfId="33712" xr:uid="{00000000-0005-0000-0000-0000CF7A0000}"/>
    <cellStyle name="Sub totals 6 2 3 3" xfId="33713" xr:uid="{00000000-0005-0000-0000-0000D07A0000}"/>
    <cellStyle name="Sub totals 6 2 3 4" xfId="33714" xr:uid="{00000000-0005-0000-0000-0000D17A0000}"/>
    <cellStyle name="Sub totals 6 2 30" xfId="4608" xr:uid="{00000000-0005-0000-0000-0000D27A0000}"/>
    <cellStyle name="Sub totals 6 2 30 2" xfId="33715" xr:uid="{00000000-0005-0000-0000-0000D37A0000}"/>
    <cellStyle name="Sub totals 6 2 30 2 2" xfId="33716" xr:uid="{00000000-0005-0000-0000-0000D47A0000}"/>
    <cellStyle name="Sub totals 6 2 30 2 3" xfId="33717" xr:uid="{00000000-0005-0000-0000-0000D57A0000}"/>
    <cellStyle name="Sub totals 6 2 30 2 4" xfId="33718" xr:uid="{00000000-0005-0000-0000-0000D67A0000}"/>
    <cellStyle name="Sub totals 6 2 30 3" xfId="33719" xr:uid="{00000000-0005-0000-0000-0000D77A0000}"/>
    <cellStyle name="Sub totals 6 2 30 4" xfId="33720" xr:uid="{00000000-0005-0000-0000-0000D87A0000}"/>
    <cellStyle name="Sub totals 6 2 31" xfId="4609" xr:uid="{00000000-0005-0000-0000-0000D97A0000}"/>
    <cellStyle name="Sub totals 6 2 31 2" xfId="33721" xr:uid="{00000000-0005-0000-0000-0000DA7A0000}"/>
    <cellStyle name="Sub totals 6 2 31 2 2" xfId="33722" xr:uid="{00000000-0005-0000-0000-0000DB7A0000}"/>
    <cellStyle name="Sub totals 6 2 31 2 3" xfId="33723" xr:uid="{00000000-0005-0000-0000-0000DC7A0000}"/>
    <cellStyle name="Sub totals 6 2 31 2 4" xfId="33724" xr:uid="{00000000-0005-0000-0000-0000DD7A0000}"/>
    <cellStyle name="Sub totals 6 2 31 3" xfId="33725" xr:uid="{00000000-0005-0000-0000-0000DE7A0000}"/>
    <cellStyle name="Sub totals 6 2 31 4" xfId="33726" xr:uid="{00000000-0005-0000-0000-0000DF7A0000}"/>
    <cellStyle name="Sub totals 6 2 32" xfId="4610" xr:uid="{00000000-0005-0000-0000-0000E07A0000}"/>
    <cellStyle name="Sub totals 6 2 32 2" xfId="33727" xr:uid="{00000000-0005-0000-0000-0000E17A0000}"/>
    <cellStyle name="Sub totals 6 2 32 2 2" xfId="33728" xr:uid="{00000000-0005-0000-0000-0000E27A0000}"/>
    <cellStyle name="Sub totals 6 2 32 2 3" xfId="33729" xr:uid="{00000000-0005-0000-0000-0000E37A0000}"/>
    <cellStyle name="Sub totals 6 2 32 2 4" xfId="33730" xr:uid="{00000000-0005-0000-0000-0000E47A0000}"/>
    <cellStyle name="Sub totals 6 2 32 3" xfId="33731" xr:uid="{00000000-0005-0000-0000-0000E57A0000}"/>
    <cellStyle name="Sub totals 6 2 32 4" xfId="33732" xr:uid="{00000000-0005-0000-0000-0000E67A0000}"/>
    <cellStyle name="Sub totals 6 2 33" xfId="4611" xr:uid="{00000000-0005-0000-0000-0000E77A0000}"/>
    <cellStyle name="Sub totals 6 2 33 2" xfId="33733" xr:uid="{00000000-0005-0000-0000-0000E87A0000}"/>
    <cellStyle name="Sub totals 6 2 33 2 2" xfId="33734" xr:uid="{00000000-0005-0000-0000-0000E97A0000}"/>
    <cellStyle name="Sub totals 6 2 33 2 3" xfId="33735" xr:uid="{00000000-0005-0000-0000-0000EA7A0000}"/>
    <cellStyle name="Sub totals 6 2 33 2 4" xfId="33736" xr:uid="{00000000-0005-0000-0000-0000EB7A0000}"/>
    <cellStyle name="Sub totals 6 2 33 3" xfId="33737" xr:uid="{00000000-0005-0000-0000-0000EC7A0000}"/>
    <cellStyle name="Sub totals 6 2 33 4" xfId="33738" xr:uid="{00000000-0005-0000-0000-0000ED7A0000}"/>
    <cellStyle name="Sub totals 6 2 34" xfId="4612" xr:uid="{00000000-0005-0000-0000-0000EE7A0000}"/>
    <cellStyle name="Sub totals 6 2 34 2" xfId="33739" xr:uid="{00000000-0005-0000-0000-0000EF7A0000}"/>
    <cellStyle name="Sub totals 6 2 34 2 2" xfId="33740" xr:uid="{00000000-0005-0000-0000-0000F07A0000}"/>
    <cellStyle name="Sub totals 6 2 34 2 3" xfId="33741" xr:uid="{00000000-0005-0000-0000-0000F17A0000}"/>
    <cellStyle name="Sub totals 6 2 34 2 4" xfId="33742" xr:uid="{00000000-0005-0000-0000-0000F27A0000}"/>
    <cellStyle name="Sub totals 6 2 34 3" xfId="33743" xr:uid="{00000000-0005-0000-0000-0000F37A0000}"/>
    <cellStyle name="Sub totals 6 2 34 4" xfId="33744" xr:uid="{00000000-0005-0000-0000-0000F47A0000}"/>
    <cellStyle name="Sub totals 6 2 35" xfId="4613" xr:uid="{00000000-0005-0000-0000-0000F57A0000}"/>
    <cellStyle name="Sub totals 6 2 35 2" xfId="33745" xr:uid="{00000000-0005-0000-0000-0000F67A0000}"/>
    <cellStyle name="Sub totals 6 2 35 2 2" xfId="33746" xr:uid="{00000000-0005-0000-0000-0000F77A0000}"/>
    <cellStyle name="Sub totals 6 2 35 2 3" xfId="33747" xr:uid="{00000000-0005-0000-0000-0000F87A0000}"/>
    <cellStyle name="Sub totals 6 2 35 2 4" xfId="33748" xr:uid="{00000000-0005-0000-0000-0000F97A0000}"/>
    <cellStyle name="Sub totals 6 2 35 3" xfId="33749" xr:uid="{00000000-0005-0000-0000-0000FA7A0000}"/>
    <cellStyle name="Sub totals 6 2 35 4" xfId="33750" xr:uid="{00000000-0005-0000-0000-0000FB7A0000}"/>
    <cellStyle name="Sub totals 6 2 36" xfId="4614" xr:uid="{00000000-0005-0000-0000-0000FC7A0000}"/>
    <cellStyle name="Sub totals 6 2 36 2" xfId="33751" xr:uid="{00000000-0005-0000-0000-0000FD7A0000}"/>
    <cellStyle name="Sub totals 6 2 36 2 2" xfId="33752" xr:uid="{00000000-0005-0000-0000-0000FE7A0000}"/>
    <cellStyle name="Sub totals 6 2 36 2 3" xfId="33753" xr:uid="{00000000-0005-0000-0000-0000FF7A0000}"/>
    <cellStyle name="Sub totals 6 2 36 2 4" xfId="33754" xr:uid="{00000000-0005-0000-0000-0000007B0000}"/>
    <cellStyle name="Sub totals 6 2 36 3" xfId="33755" xr:uid="{00000000-0005-0000-0000-0000017B0000}"/>
    <cellStyle name="Sub totals 6 2 36 4" xfId="33756" xr:uid="{00000000-0005-0000-0000-0000027B0000}"/>
    <cellStyle name="Sub totals 6 2 37" xfId="4615" xr:uid="{00000000-0005-0000-0000-0000037B0000}"/>
    <cellStyle name="Sub totals 6 2 37 2" xfId="33757" xr:uid="{00000000-0005-0000-0000-0000047B0000}"/>
    <cellStyle name="Sub totals 6 2 37 2 2" xfId="33758" xr:uid="{00000000-0005-0000-0000-0000057B0000}"/>
    <cellStyle name="Sub totals 6 2 37 2 3" xfId="33759" xr:uid="{00000000-0005-0000-0000-0000067B0000}"/>
    <cellStyle name="Sub totals 6 2 37 2 4" xfId="33760" xr:uid="{00000000-0005-0000-0000-0000077B0000}"/>
    <cellStyle name="Sub totals 6 2 37 3" xfId="33761" xr:uid="{00000000-0005-0000-0000-0000087B0000}"/>
    <cellStyle name="Sub totals 6 2 37 4" xfId="33762" xr:uid="{00000000-0005-0000-0000-0000097B0000}"/>
    <cellStyle name="Sub totals 6 2 38" xfId="4616" xr:uid="{00000000-0005-0000-0000-00000A7B0000}"/>
    <cellStyle name="Sub totals 6 2 38 2" xfId="33763" xr:uid="{00000000-0005-0000-0000-00000B7B0000}"/>
    <cellStyle name="Sub totals 6 2 38 2 2" xfId="33764" xr:uid="{00000000-0005-0000-0000-00000C7B0000}"/>
    <cellStyle name="Sub totals 6 2 38 2 3" xfId="33765" xr:uid="{00000000-0005-0000-0000-00000D7B0000}"/>
    <cellStyle name="Sub totals 6 2 38 2 4" xfId="33766" xr:uid="{00000000-0005-0000-0000-00000E7B0000}"/>
    <cellStyle name="Sub totals 6 2 38 3" xfId="33767" xr:uid="{00000000-0005-0000-0000-00000F7B0000}"/>
    <cellStyle name="Sub totals 6 2 38 4" xfId="33768" xr:uid="{00000000-0005-0000-0000-0000107B0000}"/>
    <cellStyle name="Sub totals 6 2 39" xfId="4617" xr:uid="{00000000-0005-0000-0000-0000117B0000}"/>
    <cellStyle name="Sub totals 6 2 39 2" xfId="33769" xr:uid="{00000000-0005-0000-0000-0000127B0000}"/>
    <cellStyle name="Sub totals 6 2 39 2 2" xfId="33770" xr:uid="{00000000-0005-0000-0000-0000137B0000}"/>
    <cellStyle name="Sub totals 6 2 39 2 3" xfId="33771" xr:uid="{00000000-0005-0000-0000-0000147B0000}"/>
    <cellStyle name="Sub totals 6 2 39 2 4" xfId="33772" xr:uid="{00000000-0005-0000-0000-0000157B0000}"/>
    <cellStyle name="Sub totals 6 2 39 3" xfId="33773" xr:uid="{00000000-0005-0000-0000-0000167B0000}"/>
    <cellStyle name="Sub totals 6 2 39 4" xfId="33774" xr:uid="{00000000-0005-0000-0000-0000177B0000}"/>
    <cellStyle name="Sub totals 6 2 4" xfId="4618" xr:uid="{00000000-0005-0000-0000-0000187B0000}"/>
    <cellStyle name="Sub totals 6 2 4 2" xfId="33775" xr:uid="{00000000-0005-0000-0000-0000197B0000}"/>
    <cellStyle name="Sub totals 6 2 4 2 2" xfId="33776" xr:uid="{00000000-0005-0000-0000-00001A7B0000}"/>
    <cellStyle name="Sub totals 6 2 4 2 3" xfId="33777" xr:uid="{00000000-0005-0000-0000-00001B7B0000}"/>
    <cellStyle name="Sub totals 6 2 4 2 4" xfId="33778" xr:uid="{00000000-0005-0000-0000-00001C7B0000}"/>
    <cellStyle name="Sub totals 6 2 4 3" xfId="33779" xr:uid="{00000000-0005-0000-0000-00001D7B0000}"/>
    <cellStyle name="Sub totals 6 2 4 4" xfId="33780" xr:uid="{00000000-0005-0000-0000-00001E7B0000}"/>
    <cellStyle name="Sub totals 6 2 40" xfId="4619" xr:uid="{00000000-0005-0000-0000-00001F7B0000}"/>
    <cellStyle name="Sub totals 6 2 40 2" xfId="33781" xr:uid="{00000000-0005-0000-0000-0000207B0000}"/>
    <cellStyle name="Sub totals 6 2 40 2 2" xfId="33782" xr:uid="{00000000-0005-0000-0000-0000217B0000}"/>
    <cellStyle name="Sub totals 6 2 40 2 3" xfId="33783" xr:uid="{00000000-0005-0000-0000-0000227B0000}"/>
    <cellStyle name="Sub totals 6 2 40 2 4" xfId="33784" xr:uid="{00000000-0005-0000-0000-0000237B0000}"/>
    <cellStyle name="Sub totals 6 2 40 3" xfId="33785" xr:uid="{00000000-0005-0000-0000-0000247B0000}"/>
    <cellStyle name="Sub totals 6 2 40 4" xfId="33786" xr:uid="{00000000-0005-0000-0000-0000257B0000}"/>
    <cellStyle name="Sub totals 6 2 41" xfId="4620" xr:uid="{00000000-0005-0000-0000-0000267B0000}"/>
    <cellStyle name="Sub totals 6 2 41 2" xfId="33787" xr:uid="{00000000-0005-0000-0000-0000277B0000}"/>
    <cellStyle name="Sub totals 6 2 41 2 2" xfId="33788" xr:uid="{00000000-0005-0000-0000-0000287B0000}"/>
    <cellStyle name="Sub totals 6 2 41 2 3" xfId="33789" xr:uid="{00000000-0005-0000-0000-0000297B0000}"/>
    <cellStyle name="Sub totals 6 2 41 2 4" xfId="33790" xr:uid="{00000000-0005-0000-0000-00002A7B0000}"/>
    <cellStyle name="Sub totals 6 2 41 3" xfId="33791" xr:uid="{00000000-0005-0000-0000-00002B7B0000}"/>
    <cellStyle name="Sub totals 6 2 41 4" xfId="33792" xr:uid="{00000000-0005-0000-0000-00002C7B0000}"/>
    <cellStyle name="Sub totals 6 2 42" xfId="4621" xr:uid="{00000000-0005-0000-0000-00002D7B0000}"/>
    <cellStyle name="Sub totals 6 2 42 2" xfId="33793" xr:uid="{00000000-0005-0000-0000-00002E7B0000}"/>
    <cellStyle name="Sub totals 6 2 42 2 2" xfId="33794" xr:uid="{00000000-0005-0000-0000-00002F7B0000}"/>
    <cellStyle name="Sub totals 6 2 42 2 3" xfId="33795" xr:uid="{00000000-0005-0000-0000-0000307B0000}"/>
    <cellStyle name="Sub totals 6 2 42 2 4" xfId="33796" xr:uid="{00000000-0005-0000-0000-0000317B0000}"/>
    <cellStyle name="Sub totals 6 2 42 3" xfId="33797" xr:uid="{00000000-0005-0000-0000-0000327B0000}"/>
    <cellStyle name="Sub totals 6 2 42 4" xfId="33798" xr:uid="{00000000-0005-0000-0000-0000337B0000}"/>
    <cellStyle name="Sub totals 6 2 43" xfId="4622" xr:uid="{00000000-0005-0000-0000-0000347B0000}"/>
    <cellStyle name="Sub totals 6 2 43 2" xfId="33799" xr:uid="{00000000-0005-0000-0000-0000357B0000}"/>
    <cellStyle name="Sub totals 6 2 43 2 2" xfId="33800" xr:uid="{00000000-0005-0000-0000-0000367B0000}"/>
    <cellStyle name="Sub totals 6 2 43 2 3" xfId="33801" xr:uid="{00000000-0005-0000-0000-0000377B0000}"/>
    <cellStyle name="Sub totals 6 2 43 2 4" xfId="33802" xr:uid="{00000000-0005-0000-0000-0000387B0000}"/>
    <cellStyle name="Sub totals 6 2 43 3" xfId="33803" xr:uid="{00000000-0005-0000-0000-0000397B0000}"/>
    <cellStyle name="Sub totals 6 2 43 4" xfId="33804" xr:uid="{00000000-0005-0000-0000-00003A7B0000}"/>
    <cellStyle name="Sub totals 6 2 44" xfId="4623" xr:uid="{00000000-0005-0000-0000-00003B7B0000}"/>
    <cellStyle name="Sub totals 6 2 44 2" xfId="33805" xr:uid="{00000000-0005-0000-0000-00003C7B0000}"/>
    <cellStyle name="Sub totals 6 2 44 2 2" xfId="33806" xr:uid="{00000000-0005-0000-0000-00003D7B0000}"/>
    <cellStyle name="Sub totals 6 2 44 2 3" xfId="33807" xr:uid="{00000000-0005-0000-0000-00003E7B0000}"/>
    <cellStyle name="Sub totals 6 2 44 2 4" xfId="33808" xr:uid="{00000000-0005-0000-0000-00003F7B0000}"/>
    <cellStyle name="Sub totals 6 2 44 3" xfId="33809" xr:uid="{00000000-0005-0000-0000-0000407B0000}"/>
    <cellStyle name="Sub totals 6 2 44 4" xfId="33810" xr:uid="{00000000-0005-0000-0000-0000417B0000}"/>
    <cellStyle name="Sub totals 6 2 45" xfId="33811" xr:uid="{00000000-0005-0000-0000-0000427B0000}"/>
    <cellStyle name="Sub totals 6 2 45 2" xfId="33812" xr:uid="{00000000-0005-0000-0000-0000437B0000}"/>
    <cellStyle name="Sub totals 6 2 45 3" xfId="33813" xr:uid="{00000000-0005-0000-0000-0000447B0000}"/>
    <cellStyle name="Sub totals 6 2 45 4" xfId="33814" xr:uid="{00000000-0005-0000-0000-0000457B0000}"/>
    <cellStyle name="Sub totals 6 2 46" xfId="33815" xr:uid="{00000000-0005-0000-0000-0000467B0000}"/>
    <cellStyle name="Sub totals 6 2 46 2" xfId="33816" xr:uid="{00000000-0005-0000-0000-0000477B0000}"/>
    <cellStyle name="Sub totals 6 2 46 3" xfId="33817" xr:uid="{00000000-0005-0000-0000-0000487B0000}"/>
    <cellStyle name="Sub totals 6 2 46 4" xfId="33818" xr:uid="{00000000-0005-0000-0000-0000497B0000}"/>
    <cellStyle name="Sub totals 6 2 47" xfId="33819" xr:uid="{00000000-0005-0000-0000-00004A7B0000}"/>
    <cellStyle name="Sub totals 6 2 48" xfId="33820" xr:uid="{00000000-0005-0000-0000-00004B7B0000}"/>
    <cellStyle name="Sub totals 6 2 5" xfId="4624" xr:uid="{00000000-0005-0000-0000-00004C7B0000}"/>
    <cellStyle name="Sub totals 6 2 5 2" xfId="33821" xr:uid="{00000000-0005-0000-0000-00004D7B0000}"/>
    <cellStyle name="Sub totals 6 2 5 2 2" xfId="33822" xr:uid="{00000000-0005-0000-0000-00004E7B0000}"/>
    <cellStyle name="Sub totals 6 2 5 2 3" xfId="33823" xr:uid="{00000000-0005-0000-0000-00004F7B0000}"/>
    <cellStyle name="Sub totals 6 2 5 2 4" xfId="33824" xr:uid="{00000000-0005-0000-0000-0000507B0000}"/>
    <cellStyle name="Sub totals 6 2 5 3" xfId="33825" xr:uid="{00000000-0005-0000-0000-0000517B0000}"/>
    <cellStyle name="Sub totals 6 2 5 4" xfId="33826" xr:uid="{00000000-0005-0000-0000-0000527B0000}"/>
    <cellStyle name="Sub totals 6 2 6" xfId="4625" xr:uid="{00000000-0005-0000-0000-0000537B0000}"/>
    <cellStyle name="Sub totals 6 2 6 2" xfId="33827" xr:uid="{00000000-0005-0000-0000-0000547B0000}"/>
    <cellStyle name="Sub totals 6 2 6 2 2" xfId="33828" xr:uid="{00000000-0005-0000-0000-0000557B0000}"/>
    <cellStyle name="Sub totals 6 2 6 2 3" xfId="33829" xr:uid="{00000000-0005-0000-0000-0000567B0000}"/>
    <cellStyle name="Sub totals 6 2 6 2 4" xfId="33830" xr:uid="{00000000-0005-0000-0000-0000577B0000}"/>
    <cellStyle name="Sub totals 6 2 6 3" xfId="33831" xr:uid="{00000000-0005-0000-0000-0000587B0000}"/>
    <cellStyle name="Sub totals 6 2 6 4" xfId="33832" xr:uid="{00000000-0005-0000-0000-0000597B0000}"/>
    <cellStyle name="Sub totals 6 2 7" xfId="4626" xr:uid="{00000000-0005-0000-0000-00005A7B0000}"/>
    <cellStyle name="Sub totals 6 2 7 2" xfId="33833" xr:uid="{00000000-0005-0000-0000-00005B7B0000}"/>
    <cellStyle name="Sub totals 6 2 7 2 2" xfId="33834" xr:uid="{00000000-0005-0000-0000-00005C7B0000}"/>
    <cellStyle name="Sub totals 6 2 7 2 3" xfId="33835" xr:uid="{00000000-0005-0000-0000-00005D7B0000}"/>
    <cellStyle name="Sub totals 6 2 7 2 4" xfId="33836" xr:uid="{00000000-0005-0000-0000-00005E7B0000}"/>
    <cellStyle name="Sub totals 6 2 7 3" xfId="33837" xr:uid="{00000000-0005-0000-0000-00005F7B0000}"/>
    <cellStyle name="Sub totals 6 2 7 4" xfId="33838" xr:uid="{00000000-0005-0000-0000-0000607B0000}"/>
    <cellStyle name="Sub totals 6 2 8" xfId="4627" xr:uid="{00000000-0005-0000-0000-0000617B0000}"/>
    <cellStyle name="Sub totals 6 2 8 2" xfId="33839" xr:uid="{00000000-0005-0000-0000-0000627B0000}"/>
    <cellStyle name="Sub totals 6 2 8 2 2" xfId="33840" xr:uid="{00000000-0005-0000-0000-0000637B0000}"/>
    <cellStyle name="Sub totals 6 2 8 2 3" xfId="33841" xr:uid="{00000000-0005-0000-0000-0000647B0000}"/>
    <cellStyle name="Sub totals 6 2 8 2 4" xfId="33842" xr:uid="{00000000-0005-0000-0000-0000657B0000}"/>
    <cellStyle name="Sub totals 6 2 8 3" xfId="33843" xr:uid="{00000000-0005-0000-0000-0000667B0000}"/>
    <cellStyle name="Sub totals 6 2 8 4" xfId="33844" xr:uid="{00000000-0005-0000-0000-0000677B0000}"/>
    <cellStyle name="Sub totals 6 2 9" xfId="4628" xr:uid="{00000000-0005-0000-0000-0000687B0000}"/>
    <cellStyle name="Sub totals 6 2 9 2" xfId="33845" xr:uid="{00000000-0005-0000-0000-0000697B0000}"/>
    <cellStyle name="Sub totals 6 2 9 2 2" xfId="33846" xr:uid="{00000000-0005-0000-0000-00006A7B0000}"/>
    <cellStyle name="Sub totals 6 2 9 2 3" xfId="33847" xr:uid="{00000000-0005-0000-0000-00006B7B0000}"/>
    <cellStyle name="Sub totals 6 2 9 2 4" xfId="33848" xr:uid="{00000000-0005-0000-0000-00006C7B0000}"/>
    <cellStyle name="Sub totals 6 2 9 3" xfId="33849" xr:uid="{00000000-0005-0000-0000-00006D7B0000}"/>
    <cellStyle name="Sub totals 6 2 9 4" xfId="33850" xr:uid="{00000000-0005-0000-0000-00006E7B0000}"/>
    <cellStyle name="Sub totals 6 20" xfId="4629" xr:uid="{00000000-0005-0000-0000-00006F7B0000}"/>
    <cellStyle name="Sub totals 6 20 2" xfId="33851" xr:uid="{00000000-0005-0000-0000-0000707B0000}"/>
    <cellStyle name="Sub totals 6 20 2 2" xfId="33852" xr:uid="{00000000-0005-0000-0000-0000717B0000}"/>
    <cellStyle name="Sub totals 6 20 2 3" xfId="33853" xr:uid="{00000000-0005-0000-0000-0000727B0000}"/>
    <cellStyle name="Sub totals 6 20 2 4" xfId="33854" xr:uid="{00000000-0005-0000-0000-0000737B0000}"/>
    <cellStyle name="Sub totals 6 20 3" xfId="33855" xr:uid="{00000000-0005-0000-0000-0000747B0000}"/>
    <cellStyle name="Sub totals 6 20 4" xfId="33856" xr:uid="{00000000-0005-0000-0000-0000757B0000}"/>
    <cellStyle name="Sub totals 6 21" xfId="4630" xr:uid="{00000000-0005-0000-0000-0000767B0000}"/>
    <cellStyle name="Sub totals 6 21 2" xfId="33857" xr:uid="{00000000-0005-0000-0000-0000777B0000}"/>
    <cellStyle name="Sub totals 6 21 2 2" xfId="33858" xr:uid="{00000000-0005-0000-0000-0000787B0000}"/>
    <cellStyle name="Sub totals 6 21 2 3" xfId="33859" xr:uid="{00000000-0005-0000-0000-0000797B0000}"/>
    <cellStyle name="Sub totals 6 21 2 4" xfId="33860" xr:uid="{00000000-0005-0000-0000-00007A7B0000}"/>
    <cellStyle name="Sub totals 6 21 3" xfId="33861" xr:uid="{00000000-0005-0000-0000-00007B7B0000}"/>
    <cellStyle name="Sub totals 6 21 4" xfId="33862" xr:uid="{00000000-0005-0000-0000-00007C7B0000}"/>
    <cellStyle name="Sub totals 6 22" xfId="4631" xr:uid="{00000000-0005-0000-0000-00007D7B0000}"/>
    <cellStyle name="Sub totals 6 22 2" xfId="33863" xr:uid="{00000000-0005-0000-0000-00007E7B0000}"/>
    <cellStyle name="Sub totals 6 22 2 2" xfId="33864" xr:uid="{00000000-0005-0000-0000-00007F7B0000}"/>
    <cellStyle name="Sub totals 6 22 2 3" xfId="33865" xr:uid="{00000000-0005-0000-0000-0000807B0000}"/>
    <cellStyle name="Sub totals 6 22 2 4" xfId="33866" xr:uid="{00000000-0005-0000-0000-0000817B0000}"/>
    <cellStyle name="Sub totals 6 22 3" xfId="33867" xr:uid="{00000000-0005-0000-0000-0000827B0000}"/>
    <cellStyle name="Sub totals 6 22 4" xfId="33868" xr:uid="{00000000-0005-0000-0000-0000837B0000}"/>
    <cellStyle name="Sub totals 6 23" xfId="4632" xr:uid="{00000000-0005-0000-0000-0000847B0000}"/>
    <cellStyle name="Sub totals 6 23 2" xfId="33869" xr:uid="{00000000-0005-0000-0000-0000857B0000}"/>
    <cellStyle name="Sub totals 6 23 2 2" xfId="33870" xr:uid="{00000000-0005-0000-0000-0000867B0000}"/>
    <cellStyle name="Sub totals 6 23 2 3" xfId="33871" xr:uid="{00000000-0005-0000-0000-0000877B0000}"/>
    <cellStyle name="Sub totals 6 23 2 4" xfId="33872" xr:uid="{00000000-0005-0000-0000-0000887B0000}"/>
    <cellStyle name="Sub totals 6 23 3" xfId="33873" xr:uid="{00000000-0005-0000-0000-0000897B0000}"/>
    <cellStyle name="Sub totals 6 23 4" xfId="33874" xr:uid="{00000000-0005-0000-0000-00008A7B0000}"/>
    <cellStyle name="Sub totals 6 24" xfId="4633" xr:uid="{00000000-0005-0000-0000-00008B7B0000}"/>
    <cellStyle name="Sub totals 6 24 2" xfId="33875" xr:uid="{00000000-0005-0000-0000-00008C7B0000}"/>
    <cellStyle name="Sub totals 6 24 2 2" xfId="33876" xr:uid="{00000000-0005-0000-0000-00008D7B0000}"/>
    <cellStyle name="Sub totals 6 24 2 3" xfId="33877" xr:uid="{00000000-0005-0000-0000-00008E7B0000}"/>
    <cellStyle name="Sub totals 6 24 2 4" xfId="33878" xr:uid="{00000000-0005-0000-0000-00008F7B0000}"/>
    <cellStyle name="Sub totals 6 24 3" xfId="33879" xr:uid="{00000000-0005-0000-0000-0000907B0000}"/>
    <cellStyle name="Sub totals 6 24 4" xfId="33880" xr:uid="{00000000-0005-0000-0000-0000917B0000}"/>
    <cellStyle name="Sub totals 6 25" xfId="4634" xr:uid="{00000000-0005-0000-0000-0000927B0000}"/>
    <cellStyle name="Sub totals 6 25 2" xfId="33881" xr:uid="{00000000-0005-0000-0000-0000937B0000}"/>
    <cellStyle name="Sub totals 6 25 2 2" xfId="33882" xr:uid="{00000000-0005-0000-0000-0000947B0000}"/>
    <cellStyle name="Sub totals 6 25 2 3" xfId="33883" xr:uid="{00000000-0005-0000-0000-0000957B0000}"/>
    <cellStyle name="Sub totals 6 25 2 4" xfId="33884" xr:uid="{00000000-0005-0000-0000-0000967B0000}"/>
    <cellStyle name="Sub totals 6 25 3" xfId="33885" xr:uid="{00000000-0005-0000-0000-0000977B0000}"/>
    <cellStyle name="Sub totals 6 25 4" xfId="33886" xr:uid="{00000000-0005-0000-0000-0000987B0000}"/>
    <cellStyle name="Sub totals 6 26" xfId="4635" xr:uid="{00000000-0005-0000-0000-0000997B0000}"/>
    <cellStyle name="Sub totals 6 26 2" xfId="33887" xr:uid="{00000000-0005-0000-0000-00009A7B0000}"/>
    <cellStyle name="Sub totals 6 26 2 2" xfId="33888" xr:uid="{00000000-0005-0000-0000-00009B7B0000}"/>
    <cellStyle name="Sub totals 6 26 2 3" xfId="33889" xr:uid="{00000000-0005-0000-0000-00009C7B0000}"/>
    <cellStyle name="Sub totals 6 26 2 4" xfId="33890" xr:uid="{00000000-0005-0000-0000-00009D7B0000}"/>
    <cellStyle name="Sub totals 6 26 3" xfId="33891" xr:uid="{00000000-0005-0000-0000-00009E7B0000}"/>
    <cellStyle name="Sub totals 6 26 4" xfId="33892" xr:uid="{00000000-0005-0000-0000-00009F7B0000}"/>
    <cellStyle name="Sub totals 6 27" xfId="4636" xr:uid="{00000000-0005-0000-0000-0000A07B0000}"/>
    <cellStyle name="Sub totals 6 27 2" xfId="33893" xr:uid="{00000000-0005-0000-0000-0000A17B0000}"/>
    <cellStyle name="Sub totals 6 27 2 2" xfId="33894" xr:uid="{00000000-0005-0000-0000-0000A27B0000}"/>
    <cellStyle name="Sub totals 6 27 2 3" xfId="33895" xr:uid="{00000000-0005-0000-0000-0000A37B0000}"/>
    <cellStyle name="Sub totals 6 27 2 4" xfId="33896" xr:uid="{00000000-0005-0000-0000-0000A47B0000}"/>
    <cellStyle name="Sub totals 6 27 3" xfId="33897" xr:uid="{00000000-0005-0000-0000-0000A57B0000}"/>
    <cellStyle name="Sub totals 6 27 4" xfId="33898" xr:uid="{00000000-0005-0000-0000-0000A67B0000}"/>
    <cellStyle name="Sub totals 6 28" xfId="4637" xr:uid="{00000000-0005-0000-0000-0000A77B0000}"/>
    <cellStyle name="Sub totals 6 28 2" xfId="33899" xr:uid="{00000000-0005-0000-0000-0000A87B0000}"/>
    <cellStyle name="Sub totals 6 28 2 2" xfId="33900" xr:uid="{00000000-0005-0000-0000-0000A97B0000}"/>
    <cellStyle name="Sub totals 6 28 2 3" xfId="33901" xr:uid="{00000000-0005-0000-0000-0000AA7B0000}"/>
    <cellStyle name="Sub totals 6 28 2 4" xfId="33902" xr:uid="{00000000-0005-0000-0000-0000AB7B0000}"/>
    <cellStyle name="Sub totals 6 28 3" xfId="33903" xr:uid="{00000000-0005-0000-0000-0000AC7B0000}"/>
    <cellStyle name="Sub totals 6 28 4" xfId="33904" xr:uid="{00000000-0005-0000-0000-0000AD7B0000}"/>
    <cellStyle name="Sub totals 6 29" xfId="4638" xr:uid="{00000000-0005-0000-0000-0000AE7B0000}"/>
    <cellStyle name="Sub totals 6 29 2" xfId="33905" xr:uid="{00000000-0005-0000-0000-0000AF7B0000}"/>
    <cellStyle name="Sub totals 6 29 2 2" xfId="33906" xr:uid="{00000000-0005-0000-0000-0000B07B0000}"/>
    <cellStyle name="Sub totals 6 29 2 3" xfId="33907" xr:uid="{00000000-0005-0000-0000-0000B17B0000}"/>
    <cellStyle name="Sub totals 6 29 2 4" xfId="33908" xr:uid="{00000000-0005-0000-0000-0000B27B0000}"/>
    <cellStyle name="Sub totals 6 29 3" xfId="33909" xr:uid="{00000000-0005-0000-0000-0000B37B0000}"/>
    <cellStyle name="Sub totals 6 29 4" xfId="33910" xr:uid="{00000000-0005-0000-0000-0000B47B0000}"/>
    <cellStyle name="Sub totals 6 3" xfId="4639" xr:uid="{00000000-0005-0000-0000-0000B57B0000}"/>
    <cellStyle name="Sub totals 6 3 2" xfId="33911" xr:uid="{00000000-0005-0000-0000-0000B67B0000}"/>
    <cellStyle name="Sub totals 6 3 2 2" xfId="33912" xr:uid="{00000000-0005-0000-0000-0000B77B0000}"/>
    <cellStyle name="Sub totals 6 3 2 3" xfId="33913" xr:uid="{00000000-0005-0000-0000-0000B87B0000}"/>
    <cellStyle name="Sub totals 6 3 2 4" xfId="33914" xr:uid="{00000000-0005-0000-0000-0000B97B0000}"/>
    <cellStyle name="Sub totals 6 3 3" xfId="33915" xr:uid="{00000000-0005-0000-0000-0000BA7B0000}"/>
    <cellStyle name="Sub totals 6 3 4" xfId="33916" xr:uid="{00000000-0005-0000-0000-0000BB7B0000}"/>
    <cellStyle name="Sub totals 6 30" xfId="4640" xr:uid="{00000000-0005-0000-0000-0000BC7B0000}"/>
    <cellStyle name="Sub totals 6 30 2" xfId="33917" xr:uid="{00000000-0005-0000-0000-0000BD7B0000}"/>
    <cellStyle name="Sub totals 6 30 2 2" xfId="33918" xr:uid="{00000000-0005-0000-0000-0000BE7B0000}"/>
    <cellStyle name="Sub totals 6 30 2 3" xfId="33919" xr:uid="{00000000-0005-0000-0000-0000BF7B0000}"/>
    <cellStyle name="Sub totals 6 30 2 4" xfId="33920" xr:uid="{00000000-0005-0000-0000-0000C07B0000}"/>
    <cellStyle name="Sub totals 6 30 3" xfId="33921" xr:uid="{00000000-0005-0000-0000-0000C17B0000}"/>
    <cellStyle name="Sub totals 6 30 4" xfId="33922" xr:uid="{00000000-0005-0000-0000-0000C27B0000}"/>
    <cellStyle name="Sub totals 6 31" xfId="4641" xr:uid="{00000000-0005-0000-0000-0000C37B0000}"/>
    <cellStyle name="Sub totals 6 31 2" xfId="33923" xr:uid="{00000000-0005-0000-0000-0000C47B0000}"/>
    <cellStyle name="Sub totals 6 31 2 2" xfId="33924" xr:uid="{00000000-0005-0000-0000-0000C57B0000}"/>
    <cellStyle name="Sub totals 6 31 2 3" xfId="33925" xr:uid="{00000000-0005-0000-0000-0000C67B0000}"/>
    <cellStyle name="Sub totals 6 31 2 4" xfId="33926" xr:uid="{00000000-0005-0000-0000-0000C77B0000}"/>
    <cellStyle name="Sub totals 6 31 3" xfId="33927" xr:uid="{00000000-0005-0000-0000-0000C87B0000}"/>
    <cellStyle name="Sub totals 6 31 4" xfId="33928" xr:uid="{00000000-0005-0000-0000-0000C97B0000}"/>
    <cellStyle name="Sub totals 6 32" xfId="4642" xr:uid="{00000000-0005-0000-0000-0000CA7B0000}"/>
    <cellStyle name="Sub totals 6 32 2" xfId="33929" xr:uid="{00000000-0005-0000-0000-0000CB7B0000}"/>
    <cellStyle name="Sub totals 6 32 2 2" xfId="33930" xr:uid="{00000000-0005-0000-0000-0000CC7B0000}"/>
    <cellStyle name="Sub totals 6 32 2 3" xfId="33931" xr:uid="{00000000-0005-0000-0000-0000CD7B0000}"/>
    <cellStyle name="Sub totals 6 32 2 4" xfId="33932" xr:uid="{00000000-0005-0000-0000-0000CE7B0000}"/>
    <cellStyle name="Sub totals 6 32 3" xfId="33933" xr:uid="{00000000-0005-0000-0000-0000CF7B0000}"/>
    <cellStyle name="Sub totals 6 32 4" xfId="33934" xr:uid="{00000000-0005-0000-0000-0000D07B0000}"/>
    <cellStyle name="Sub totals 6 33" xfId="4643" xr:uid="{00000000-0005-0000-0000-0000D17B0000}"/>
    <cellStyle name="Sub totals 6 33 2" xfId="33935" xr:uid="{00000000-0005-0000-0000-0000D27B0000}"/>
    <cellStyle name="Sub totals 6 33 2 2" xfId="33936" xr:uid="{00000000-0005-0000-0000-0000D37B0000}"/>
    <cellStyle name="Sub totals 6 33 2 3" xfId="33937" xr:uid="{00000000-0005-0000-0000-0000D47B0000}"/>
    <cellStyle name="Sub totals 6 33 2 4" xfId="33938" xr:uid="{00000000-0005-0000-0000-0000D57B0000}"/>
    <cellStyle name="Sub totals 6 33 3" xfId="33939" xr:uid="{00000000-0005-0000-0000-0000D67B0000}"/>
    <cellStyle name="Sub totals 6 33 4" xfId="33940" xr:uid="{00000000-0005-0000-0000-0000D77B0000}"/>
    <cellStyle name="Sub totals 6 34" xfId="4644" xr:uid="{00000000-0005-0000-0000-0000D87B0000}"/>
    <cellStyle name="Sub totals 6 34 2" xfId="33941" xr:uid="{00000000-0005-0000-0000-0000D97B0000}"/>
    <cellStyle name="Sub totals 6 34 2 2" xfId="33942" xr:uid="{00000000-0005-0000-0000-0000DA7B0000}"/>
    <cellStyle name="Sub totals 6 34 2 3" xfId="33943" xr:uid="{00000000-0005-0000-0000-0000DB7B0000}"/>
    <cellStyle name="Sub totals 6 34 2 4" xfId="33944" xr:uid="{00000000-0005-0000-0000-0000DC7B0000}"/>
    <cellStyle name="Sub totals 6 34 3" xfId="33945" xr:uid="{00000000-0005-0000-0000-0000DD7B0000}"/>
    <cellStyle name="Sub totals 6 34 4" xfId="33946" xr:uid="{00000000-0005-0000-0000-0000DE7B0000}"/>
    <cellStyle name="Sub totals 6 35" xfId="4645" xr:uid="{00000000-0005-0000-0000-0000DF7B0000}"/>
    <cellStyle name="Sub totals 6 35 2" xfId="33947" xr:uid="{00000000-0005-0000-0000-0000E07B0000}"/>
    <cellStyle name="Sub totals 6 35 2 2" xfId="33948" xr:uid="{00000000-0005-0000-0000-0000E17B0000}"/>
    <cellStyle name="Sub totals 6 35 2 3" xfId="33949" xr:uid="{00000000-0005-0000-0000-0000E27B0000}"/>
    <cellStyle name="Sub totals 6 35 2 4" xfId="33950" xr:uid="{00000000-0005-0000-0000-0000E37B0000}"/>
    <cellStyle name="Sub totals 6 35 3" xfId="33951" xr:uid="{00000000-0005-0000-0000-0000E47B0000}"/>
    <cellStyle name="Sub totals 6 35 4" xfId="33952" xr:uid="{00000000-0005-0000-0000-0000E57B0000}"/>
    <cellStyle name="Sub totals 6 36" xfId="4646" xr:uid="{00000000-0005-0000-0000-0000E67B0000}"/>
    <cellStyle name="Sub totals 6 36 2" xfId="33953" xr:uid="{00000000-0005-0000-0000-0000E77B0000}"/>
    <cellStyle name="Sub totals 6 36 2 2" xfId="33954" xr:uid="{00000000-0005-0000-0000-0000E87B0000}"/>
    <cellStyle name="Sub totals 6 36 2 3" xfId="33955" xr:uid="{00000000-0005-0000-0000-0000E97B0000}"/>
    <cellStyle name="Sub totals 6 36 2 4" xfId="33956" xr:uid="{00000000-0005-0000-0000-0000EA7B0000}"/>
    <cellStyle name="Sub totals 6 36 3" xfId="33957" xr:uid="{00000000-0005-0000-0000-0000EB7B0000}"/>
    <cellStyle name="Sub totals 6 36 4" xfId="33958" xr:uid="{00000000-0005-0000-0000-0000EC7B0000}"/>
    <cellStyle name="Sub totals 6 37" xfId="4647" xr:uid="{00000000-0005-0000-0000-0000ED7B0000}"/>
    <cellStyle name="Sub totals 6 37 2" xfId="33959" xr:uid="{00000000-0005-0000-0000-0000EE7B0000}"/>
    <cellStyle name="Sub totals 6 37 2 2" xfId="33960" xr:uid="{00000000-0005-0000-0000-0000EF7B0000}"/>
    <cellStyle name="Sub totals 6 37 2 3" xfId="33961" xr:uid="{00000000-0005-0000-0000-0000F07B0000}"/>
    <cellStyle name="Sub totals 6 37 2 4" xfId="33962" xr:uid="{00000000-0005-0000-0000-0000F17B0000}"/>
    <cellStyle name="Sub totals 6 37 3" xfId="33963" xr:uid="{00000000-0005-0000-0000-0000F27B0000}"/>
    <cellStyle name="Sub totals 6 37 4" xfId="33964" xr:uid="{00000000-0005-0000-0000-0000F37B0000}"/>
    <cellStyle name="Sub totals 6 38" xfId="4648" xr:uid="{00000000-0005-0000-0000-0000F47B0000}"/>
    <cellStyle name="Sub totals 6 38 2" xfId="33965" xr:uid="{00000000-0005-0000-0000-0000F57B0000}"/>
    <cellStyle name="Sub totals 6 38 2 2" xfId="33966" xr:uid="{00000000-0005-0000-0000-0000F67B0000}"/>
    <cellStyle name="Sub totals 6 38 2 3" xfId="33967" xr:uid="{00000000-0005-0000-0000-0000F77B0000}"/>
    <cellStyle name="Sub totals 6 38 2 4" xfId="33968" xr:uid="{00000000-0005-0000-0000-0000F87B0000}"/>
    <cellStyle name="Sub totals 6 38 3" xfId="33969" xr:uid="{00000000-0005-0000-0000-0000F97B0000}"/>
    <cellStyle name="Sub totals 6 38 4" xfId="33970" xr:uid="{00000000-0005-0000-0000-0000FA7B0000}"/>
    <cellStyle name="Sub totals 6 39" xfId="4649" xr:uid="{00000000-0005-0000-0000-0000FB7B0000}"/>
    <cellStyle name="Sub totals 6 39 2" xfId="33971" xr:uid="{00000000-0005-0000-0000-0000FC7B0000}"/>
    <cellStyle name="Sub totals 6 39 2 2" xfId="33972" xr:uid="{00000000-0005-0000-0000-0000FD7B0000}"/>
    <cellStyle name="Sub totals 6 39 2 3" xfId="33973" xr:uid="{00000000-0005-0000-0000-0000FE7B0000}"/>
    <cellStyle name="Sub totals 6 39 2 4" xfId="33974" xr:uid="{00000000-0005-0000-0000-0000FF7B0000}"/>
    <cellStyle name="Sub totals 6 39 3" xfId="33975" xr:uid="{00000000-0005-0000-0000-0000007C0000}"/>
    <cellStyle name="Sub totals 6 39 4" xfId="33976" xr:uid="{00000000-0005-0000-0000-0000017C0000}"/>
    <cellStyle name="Sub totals 6 4" xfId="4650" xr:uid="{00000000-0005-0000-0000-0000027C0000}"/>
    <cellStyle name="Sub totals 6 4 2" xfId="33977" xr:uid="{00000000-0005-0000-0000-0000037C0000}"/>
    <cellStyle name="Sub totals 6 4 2 2" xfId="33978" xr:uid="{00000000-0005-0000-0000-0000047C0000}"/>
    <cellStyle name="Sub totals 6 4 2 3" xfId="33979" xr:uid="{00000000-0005-0000-0000-0000057C0000}"/>
    <cellStyle name="Sub totals 6 4 2 4" xfId="33980" xr:uid="{00000000-0005-0000-0000-0000067C0000}"/>
    <cellStyle name="Sub totals 6 4 3" xfId="33981" xr:uid="{00000000-0005-0000-0000-0000077C0000}"/>
    <cellStyle name="Sub totals 6 4 4" xfId="33982" xr:uid="{00000000-0005-0000-0000-0000087C0000}"/>
    <cellStyle name="Sub totals 6 40" xfId="4651" xr:uid="{00000000-0005-0000-0000-0000097C0000}"/>
    <cellStyle name="Sub totals 6 40 2" xfId="33983" xr:uid="{00000000-0005-0000-0000-00000A7C0000}"/>
    <cellStyle name="Sub totals 6 40 2 2" xfId="33984" xr:uid="{00000000-0005-0000-0000-00000B7C0000}"/>
    <cellStyle name="Sub totals 6 40 2 3" xfId="33985" xr:uid="{00000000-0005-0000-0000-00000C7C0000}"/>
    <cellStyle name="Sub totals 6 40 2 4" xfId="33986" xr:uid="{00000000-0005-0000-0000-00000D7C0000}"/>
    <cellStyle name="Sub totals 6 40 3" xfId="33987" xr:uid="{00000000-0005-0000-0000-00000E7C0000}"/>
    <cellStyle name="Sub totals 6 40 4" xfId="33988" xr:uid="{00000000-0005-0000-0000-00000F7C0000}"/>
    <cellStyle name="Sub totals 6 41" xfId="4652" xr:uid="{00000000-0005-0000-0000-0000107C0000}"/>
    <cellStyle name="Sub totals 6 41 2" xfId="33989" xr:uid="{00000000-0005-0000-0000-0000117C0000}"/>
    <cellStyle name="Sub totals 6 41 2 2" xfId="33990" xr:uid="{00000000-0005-0000-0000-0000127C0000}"/>
    <cellStyle name="Sub totals 6 41 2 3" xfId="33991" xr:uid="{00000000-0005-0000-0000-0000137C0000}"/>
    <cellStyle name="Sub totals 6 41 2 4" xfId="33992" xr:uid="{00000000-0005-0000-0000-0000147C0000}"/>
    <cellStyle name="Sub totals 6 41 3" xfId="33993" xr:uid="{00000000-0005-0000-0000-0000157C0000}"/>
    <cellStyle name="Sub totals 6 41 4" xfId="33994" xr:uid="{00000000-0005-0000-0000-0000167C0000}"/>
    <cellStyle name="Sub totals 6 42" xfId="4653" xr:uid="{00000000-0005-0000-0000-0000177C0000}"/>
    <cellStyle name="Sub totals 6 42 2" xfId="33995" xr:uid="{00000000-0005-0000-0000-0000187C0000}"/>
    <cellStyle name="Sub totals 6 42 2 2" xfId="33996" xr:uid="{00000000-0005-0000-0000-0000197C0000}"/>
    <cellStyle name="Sub totals 6 42 2 3" xfId="33997" xr:uid="{00000000-0005-0000-0000-00001A7C0000}"/>
    <cellStyle name="Sub totals 6 42 2 4" xfId="33998" xr:uid="{00000000-0005-0000-0000-00001B7C0000}"/>
    <cellStyle name="Sub totals 6 42 3" xfId="33999" xr:uid="{00000000-0005-0000-0000-00001C7C0000}"/>
    <cellStyle name="Sub totals 6 42 4" xfId="34000" xr:uid="{00000000-0005-0000-0000-00001D7C0000}"/>
    <cellStyle name="Sub totals 6 43" xfId="4654" xr:uid="{00000000-0005-0000-0000-00001E7C0000}"/>
    <cellStyle name="Sub totals 6 43 2" xfId="34001" xr:uid="{00000000-0005-0000-0000-00001F7C0000}"/>
    <cellStyle name="Sub totals 6 43 2 2" xfId="34002" xr:uid="{00000000-0005-0000-0000-0000207C0000}"/>
    <cellStyle name="Sub totals 6 43 2 3" xfId="34003" xr:uid="{00000000-0005-0000-0000-0000217C0000}"/>
    <cellStyle name="Sub totals 6 43 2 4" xfId="34004" xr:uid="{00000000-0005-0000-0000-0000227C0000}"/>
    <cellStyle name="Sub totals 6 43 3" xfId="34005" xr:uid="{00000000-0005-0000-0000-0000237C0000}"/>
    <cellStyle name="Sub totals 6 43 4" xfId="34006" xr:uid="{00000000-0005-0000-0000-0000247C0000}"/>
    <cellStyle name="Sub totals 6 44" xfId="4655" xr:uid="{00000000-0005-0000-0000-0000257C0000}"/>
    <cellStyle name="Sub totals 6 44 2" xfId="34007" xr:uid="{00000000-0005-0000-0000-0000267C0000}"/>
    <cellStyle name="Sub totals 6 44 2 2" xfId="34008" xr:uid="{00000000-0005-0000-0000-0000277C0000}"/>
    <cellStyle name="Sub totals 6 44 2 3" xfId="34009" xr:uid="{00000000-0005-0000-0000-0000287C0000}"/>
    <cellStyle name="Sub totals 6 44 2 4" xfId="34010" xr:uid="{00000000-0005-0000-0000-0000297C0000}"/>
    <cellStyle name="Sub totals 6 44 3" xfId="34011" xr:uid="{00000000-0005-0000-0000-00002A7C0000}"/>
    <cellStyle name="Sub totals 6 44 4" xfId="34012" xr:uid="{00000000-0005-0000-0000-00002B7C0000}"/>
    <cellStyle name="Sub totals 6 45" xfId="4656" xr:uid="{00000000-0005-0000-0000-00002C7C0000}"/>
    <cellStyle name="Sub totals 6 45 2" xfId="34013" xr:uid="{00000000-0005-0000-0000-00002D7C0000}"/>
    <cellStyle name="Sub totals 6 45 2 2" xfId="34014" xr:uid="{00000000-0005-0000-0000-00002E7C0000}"/>
    <cellStyle name="Sub totals 6 45 2 3" xfId="34015" xr:uid="{00000000-0005-0000-0000-00002F7C0000}"/>
    <cellStyle name="Sub totals 6 45 2 4" xfId="34016" xr:uid="{00000000-0005-0000-0000-0000307C0000}"/>
    <cellStyle name="Sub totals 6 45 3" xfId="34017" xr:uid="{00000000-0005-0000-0000-0000317C0000}"/>
    <cellStyle name="Sub totals 6 45 4" xfId="34018" xr:uid="{00000000-0005-0000-0000-0000327C0000}"/>
    <cellStyle name="Sub totals 6 46" xfId="34019" xr:uid="{00000000-0005-0000-0000-0000337C0000}"/>
    <cellStyle name="Sub totals 6 46 2" xfId="34020" xr:uid="{00000000-0005-0000-0000-0000347C0000}"/>
    <cellStyle name="Sub totals 6 46 3" xfId="34021" xr:uid="{00000000-0005-0000-0000-0000357C0000}"/>
    <cellStyle name="Sub totals 6 46 4" xfId="34022" xr:uid="{00000000-0005-0000-0000-0000367C0000}"/>
    <cellStyle name="Sub totals 6 47" xfId="34023" xr:uid="{00000000-0005-0000-0000-0000377C0000}"/>
    <cellStyle name="Sub totals 6 47 2" xfId="34024" xr:uid="{00000000-0005-0000-0000-0000387C0000}"/>
    <cellStyle name="Sub totals 6 47 3" xfId="34025" xr:uid="{00000000-0005-0000-0000-0000397C0000}"/>
    <cellStyle name="Sub totals 6 47 4" xfId="34026" xr:uid="{00000000-0005-0000-0000-00003A7C0000}"/>
    <cellStyle name="Sub totals 6 48" xfId="34027" xr:uid="{00000000-0005-0000-0000-00003B7C0000}"/>
    <cellStyle name="Sub totals 6 49" xfId="34028" xr:uid="{00000000-0005-0000-0000-00003C7C0000}"/>
    <cellStyle name="Sub totals 6 5" xfId="4657" xr:uid="{00000000-0005-0000-0000-00003D7C0000}"/>
    <cellStyle name="Sub totals 6 5 2" xfId="34029" xr:uid="{00000000-0005-0000-0000-00003E7C0000}"/>
    <cellStyle name="Sub totals 6 5 2 2" xfId="34030" xr:uid="{00000000-0005-0000-0000-00003F7C0000}"/>
    <cellStyle name="Sub totals 6 5 2 3" xfId="34031" xr:uid="{00000000-0005-0000-0000-0000407C0000}"/>
    <cellStyle name="Sub totals 6 5 2 4" xfId="34032" xr:uid="{00000000-0005-0000-0000-0000417C0000}"/>
    <cellStyle name="Sub totals 6 5 3" xfId="34033" xr:uid="{00000000-0005-0000-0000-0000427C0000}"/>
    <cellStyle name="Sub totals 6 5 4" xfId="34034" xr:uid="{00000000-0005-0000-0000-0000437C0000}"/>
    <cellStyle name="Sub totals 6 6" xfId="4658" xr:uid="{00000000-0005-0000-0000-0000447C0000}"/>
    <cellStyle name="Sub totals 6 6 2" xfId="34035" xr:uid="{00000000-0005-0000-0000-0000457C0000}"/>
    <cellStyle name="Sub totals 6 6 2 2" xfId="34036" xr:uid="{00000000-0005-0000-0000-0000467C0000}"/>
    <cellStyle name="Sub totals 6 6 2 3" xfId="34037" xr:uid="{00000000-0005-0000-0000-0000477C0000}"/>
    <cellStyle name="Sub totals 6 6 2 4" xfId="34038" xr:uid="{00000000-0005-0000-0000-0000487C0000}"/>
    <cellStyle name="Sub totals 6 6 3" xfId="34039" xr:uid="{00000000-0005-0000-0000-0000497C0000}"/>
    <cellStyle name="Sub totals 6 6 4" xfId="34040" xr:uid="{00000000-0005-0000-0000-00004A7C0000}"/>
    <cellStyle name="Sub totals 6 7" xfId="4659" xr:uid="{00000000-0005-0000-0000-00004B7C0000}"/>
    <cellStyle name="Sub totals 6 7 2" xfId="34041" xr:uid="{00000000-0005-0000-0000-00004C7C0000}"/>
    <cellStyle name="Sub totals 6 7 2 2" xfId="34042" xr:uid="{00000000-0005-0000-0000-00004D7C0000}"/>
    <cellStyle name="Sub totals 6 7 2 3" xfId="34043" xr:uid="{00000000-0005-0000-0000-00004E7C0000}"/>
    <cellStyle name="Sub totals 6 7 2 4" xfId="34044" xr:uid="{00000000-0005-0000-0000-00004F7C0000}"/>
    <cellStyle name="Sub totals 6 7 3" xfId="34045" xr:uid="{00000000-0005-0000-0000-0000507C0000}"/>
    <cellStyle name="Sub totals 6 7 4" xfId="34046" xr:uid="{00000000-0005-0000-0000-0000517C0000}"/>
    <cellStyle name="Sub totals 6 8" xfId="4660" xr:uid="{00000000-0005-0000-0000-0000527C0000}"/>
    <cellStyle name="Sub totals 6 8 2" xfId="34047" xr:uid="{00000000-0005-0000-0000-0000537C0000}"/>
    <cellStyle name="Sub totals 6 8 2 2" xfId="34048" xr:uid="{00000000-0005-0000-0000-0000547C0000}"/>
    <cellStyle name="Sub totals 6 8 2 3" xfId="34049" xr:uid="{00000000-0005-0000-0000-0000557C0000}"/>
    <cellStyle name="Sub totals 6 8 2 4" xfId="34050" xr:uid="{00000000-0005-0000-0000-0000567C0000}"/>
    <cellStyle name="Sub totals 6 8 3" xfId="34051" xr:uid="{00000000-0005-0000-0000-0000577C0000}"/>
    <cellStyle name="Sub totals 6 8 4" xfId="34052" xr:uid="{00000000-0005-0000-0000-0000587C0000}"/>
    <cellStyle name="Sub totals 6 9" xfId="4661" xr:uid="{00000000-0005-0000-0000-0000597C0000}"/>
    <cellStyle name="Sub totals 6 9 2" xfId="34053" xr:uid="{00000000-0005-0000-0000-00005A7C0000}"/>
    <cellStyle name="Sub totals 6 9 2 2" xfId="34054" xr:uid="{00000000-0005-0000-0000-00005B7C0000}"/>
    <cellStyle name="Sub totals 6 9 2 3" xfId="34055" xr:uid="{00000000-0005-0000-0000-00005C7C0000}"/>
    <cellStyle name="Sub totals 6 9 2 4" xfId="34056" xr:uid="{00000000-0005-0000-0000-00005D7C0000}"/>
    <cellStyle name="Sub totals 6 9 3" xfId="34057" xr:uid="{00000000-0005-0000-0000-00005E7C0000}"/>
    <cellStyle name="Sub totals 6 9 4" xfId="34058" xr:uid="{00000000-0005-0000-0000-00005F7C0000}"/>
    <cellStyle name="Sub totals 7" xfId="4662" xr:uid="{00000000-0005-0000-0000-0000607C0000}"/>
    <cellStyle name="Sub totals 7 10" xfId="4663" xr:uid="{00000000-0005-0000-0000-0000617C0000}"/>
    <cellStyle name="Sub totals 7 10 2" xfId="34059" xr:uid="{00000000-0005-0000-0000-0000627C0000}"/>
    <cellStyle name="Sub totals 7 10 2 2" xfId="34060" xr:uid="{00000000-0005-0000-0000-0000637C0000}"/>
    <cellStyle name="Sub totals 7 10 2 3" xfId="34061" xr:uid="{00000000-0005-0000-0000-0000647C0000}"/>
    <cellStyle name="Sub totals 7 10 2 4" xfId="34062" xr:uid="{00000000-0005-0000-0000-0000657C0000}"/>
    <cellStyle name="Sub totals 7 10 3" xfId="34063" xr:uid="{00000000-0005-0000-0000-0000667C0000}"/>
    <cellStyle name="Sub totals 7 10 4" xfId="34064" xr:uid="{00000000-0005-0000-0000-0000677C0000}"/>
    <cellStyle name="Sub totals 7 11" xfId="4664" xr:uid="{00000000-0005-0000-0000-0000687C0000}"/>
    <cellStyle name="Sub totals 7 11 2" xfId="34065" xr:uid="{00000000-0005-0000-0000-0000697C0000}"/>
    <cellStyle name="Sub totals 7 11 2 2" xfId="34066" xr:uid="{00000000-0005-0000-0000-00006A7C0000}"/>
    <cellStyle name="Sub totals 7 11 2 3" xfId="34067" xr:uid="{00000000-0005-0000-0000-00006B7C0000}"/>
    <cellStyle name="Sub totals 7 11 2 4" xfId="34068" xr:uid="{00000000-0005-0000-0000-00006C7C0000}"/>
    <cellStyle name="Sub totals 7 11 3" xfId="34069" xr:uid="{00000000-0005-0000-0000-00006D7C0000}"/>
    <cellStyle name="Sub totals 7 11 4" xfId="34070" xr:uid="{00000000-0005-0000-0000-00006E7C0000}"/>
    <cellStyle name="Sub totals 7 12" xfId="4665" xr:uid="{00000000-0005-0000-0000-00006F7C0000}"/>
    <cellStyle name="Sub totals 7 12 2" xfId="34071" xr:uid="{00000000-0005-0000-0000-0000707C0000}"/>
    <cellStyle name="Sub totals 7 12 2 2" xfId="34072" xr:uid="{00000000-0005-0000-0000-0000717C0000}"/>
    <cellStyle name="Sub totals 7 12 2 3" xfId="34073" xr:uid="{00000000-0005-0000-0000-0000727C0000}"/>
    <cellStyle name="Sub totals 7 12 2 4" xfId="34074" xr:uid="{00000000-0005-0000-0000-0000737C0000}"/>
    <cellStyle name="Sub totals 7 12 3" xfId="34075" xr:uid="{00000000-0005-0000-0000-0000747C0000}"/>
    <cellStyle name="Sub totals 7 12 4" xfId="34076" xr:uid="{00000000-0005-0000-0000-0000757C0000}"/>
    <cellStyle name="Sub totals 7 13" xfId="4666" xr:uid="{00000000-0005-0000-0000-0000767C0000}"/>
    <cellStyle name="Sub totals 7 13 2" xfId="34077" xr:uid="{00000000-0005-0000-0000-0000777C0000}"/>
    <cellStyle name="Sub totals 7 13 2 2" xfId="34078" xr:uid="{00000000-0005-0000-0000-0000787C0000}"/>
    <cellStyle name="Sub totals 7 13 2 3" xfId="34079" xr:uid="{00000000-0005-0000-0000-0000797C0000}"/>
    <cellStyle name="Sub totals 7 13 2 4" xfId="34080" xr:uid="{00000000-0005-0000-0000-00007A7C0000}"/>
    <cellStyle name="Sub totals 7 13 3" xfId="34081" xr:uid="{00000000-0005-0000-0000-00007B7C0000}"/>
    <cellStyle name="Sub totals 7 13 4" xfId="34082" xr:uid="{00000000-0005-0000-0000-00007C7C0000}"/>
    <cellStyle name="Sub totals 7 14" xfId="4667" xr:uid="{00000000-0005-0000-0000-00007D7C0000}"/>
    <cellStyle name="Sub totals 7 14 2" xfId="34083" xr:uid="{00000000-0005-0000-0000-00007E7C0000}"/>
    <cellStyle name="Sub totals 7 14 2 2" xfId="34084" xr:uid="{00000000-0005-0000-0000-00007F7C0000}"/>
    <cellStyle name="Sub totals 7 14 2 3" xfId="34085" xr:uid="{00000000-0005-0000-0000-0000807C0000}"/>
    <cellStyle name="Sub totals 7 14 2 4" xfId="34086" xr:uid="{00000000-0005-0000-0000-0000817C0000}"/>
    <cellStyle name="Sub totals 7 14 3" xfId="34087" xr:uid="{00000000-0005-0000-0000-0000827C0000}"/>
    <cellStyle name="Sub totals 7 14 4" xfId="34088" xr:uid="{00000000-0005-0000-0000-0000837C0000}"/>
    <cellStyle name="Sub totals 7 15" xfId="4668" xr:uid="{00000000-0005-0000-0000-0000847C0000}"/>
    <cellStyle name="Sub totals 7 15 2" xfId="34089" xr:uid="{00000000-0005-0000-0000-0000857C0000}"/>
    <cellStyle name="Sub totals 7 15 2 2" xfId="34090" xr:uid="{00000000-0005-0000-0000-0000867C0000}"/>
    <cellStyle name="Sub totals 7 15 2 3" xfId="34091" xr:uid="{00000000-0005-0000-0000-0000877C0000}"/>
    <cellStyle name="Sub totals 7 15 2 4" xfId="34092" xr:uid="{00000000-0005-0000-0000-0000887C0000}"/>
    <cellStyle name="Sub totals 7 15 3" xfId="34093" xr:uid="{00000000-0005-0000-0000-0000897C0000}"/>
    <cellStyle name="Sub totals 7 15 4" xfId="34094" xr:uid="{00000000-0005-0000-0000-00008A7C0000}"/>
    <cellStyle name="Sub totals 7 16" xfId="4669" xr:uid="{00000000-0005-0000-0000-00008B7C0000}"/>
    <cellStyle name="Sub totals 7 16 2" xfId="34095" xr:uid="{00000000-0005-0000-0000-00008C7C0000}"/>
    <cellStyle name="Sub totals 7 16 2 2" xfId="34096" xr:uid="{00000000-0005-0000-0000-00008D7C0000}"/>
    <cellStyle name="Sub totals 7 16 2 3" xfId="34097" xr:uid="{00000000-0005-0000-0000-00008E7C0000}"/>
    <cellStyle name="Sub totals 7 16 2 4" xfId="34098" xr:uid="{00000000-0005-0000-0000-00008F7C0000}"/>
    <cellStyle name="Sub totals 7 16 3" xfId="34099" xr:uid="{00000000-0005-0000-0000-0000907C0000}"/>
    <cellStyle name="Sub totals 7 16 4" xfId="34100" xr:uid="{00000000-0005-0000-0000-0000917C0000}"/>
    <cellStyle name="Sub totals 7 17" xfId="4670" xr:uid="{00000000-0005-0000-0000-0000927C0000}"/>
    <cellStyle name="Sub totals 7 17 2" xfId="34101" xr:uid="{00000000-0005-0000-0000-0000937C0000}"/>
    <cellStyle name="Sub totals 7 17 2 2" xfId="34102" xr:uid="{00000000-0005-0000-0000-0000947C0000}"/>
    <cellStyle name="Sub totals 7 17 2 3" xfId="34103" xr:uid="{00000000-0005-0000-0000-0000957C0000}"/>
    <cellStyle name="Sub totals 7 17 2 4" xfId="34104" xr:uid="{00000000-0005-0000-0000-0000967C0000}"/>
    <cellStyle name="Sub totals 7 17 3" xfId="34105" xr:uid="{00000000-0005-0000-0000-0000977C0000}"/>
    <cellStyle name="Sub totals 7 17 4" xfId="34106" xr:uid="{00000000-0005-0000-0000-0000987C0000}"/>
    <cellStyle name="Sub totals 7 18" xfId="4671" xr:uid="{00000000-0005-0000-0000-0000997C0000}"/>
    <cellStyle name="Sub totals 7 18 2" xfId="34107" xr:uid="{00000000-0005-0000-0000-00009A7C0000}"/>
    <cellStyle name="Sub totals 7 18 2 2" xfId="34108" xr:uid="{00000000-0005-0000-0000-00009B7C0000}"/>
    <cellStyle name="Sub totals 7 18 2 3" xfId="34109" xr:uid="{00000000-0005-0000-0000-00009C7C0000}"/>
    <cellStyle name="Sub totals 7 18 2 4" xfId="34110" xr:uid="{00000000-0005-0000-0000-00009D7C0000}"/>
    <cellStyle name="Sub totals 7 18 3" xfId="34111" xr:uid="{00000000-0005-0000-0000-00009E7C0000}"/>
    <cellStyle name="Sub totals 7 18 4" xfId="34112" xr:uid="{00000000-0005-0000-0000-00009F7C0000}"/>
    <cellStyle name="Sub totals 7 19" xfId="4672" xr:uid="{00000000-0005-0000-0000-0000A07C0000}"/>
    <cellStyle name="Sub totals 7 19 2" xfId="34113" xr:uid="{00000000-0005-0000-0000-0000A17C0000}"/>
    <cellStyle name="Sub totals 7 19 2 2" xfId="34114" xr:uid="{00000000-0005-0000-0000-0000A27C0000}"/>
    <cellStyle name="Sub totals 7 19 2 3" xfId="34115" xr:uid="{00000000-0005-0000-0000-0000A37C0000}"/>
    <cellStyle name="Sub totals 7 19 2 4" xfId="34116" xr:uid="{00000000-0005-0000-0000-0000A47C0000}"/>
    <cellStyle name="Sub totals 7 19 3" xfId="34117" xr:uid="{00000000-0005-0000-0000-0000A57C0000}"/>
    <cellStyle name="Sub totals 7 19 4" xfId="34118" xr:uid="{00000000-0005-0000-0000-0000A67C0000}"/>
    <cellStyle name="Sub totals 7 2" xfId="4673" xr:uid="{00000000-0005-0000-0000-0000A77C0000}"/>
    <cellStyle name="Sub totals 7 2 10" xfId="4674" xr:uid="{00000000-0005-0000-0000-0000A87C0000}"/>
    <cellStyle name="Sub totals 7 2 10 2" xfId="34119" xr:uid="{00000000-0005-0000-0000-0000A97C0000}"/>
    <cellStyle name="Sub totals 7 2 10 2 2" xfId="34120" xr:uid="{00000000-0005-0000-0000-0000AA7C0000}"/>
    <cellStyle name="Sub totals 7 2 10 2 3" xfId="34121" xr:uid="{00000000-0005-0000-0000-0000AB7C0000}"/>
    <cellStyle name="Sub totals 7 2 10 2 4" xfId="34122" xr:uid="{00000000-0005-0000-0000-0000AC7C0000}"/>
    <cellStyle name="Sub totals 7 2 10 3" xfId="34123" xr:uid="{00000000-0005-0000-0000-0000AD7C0000}"/>
    <cellStyle name="Sub totals 7 2 10 4" xfId="34124" xr:uid="{00000000-0005-0000-0000-0000AE7C0000}"/>
    <cellStyle name="Sub totals 7 2 11" xfId="4675" xr:uid="{00000000-0005-0000-0000-0000AF7C0000}"/>
    <cellStyle name="Sub totals 7 2 11 2" xfId="34125" xr:uid="{00000000-0005-0000-0000-0000B07C0000}"/>
    <cellStyle name="Sub totals 7 2 11 2 2" xfId="34126" xr:uid="{00000000-0005-0000-0000-0000B17C0000}"/>
    <cellStyle name="Sub totals 7 2 11 2 3" xfId="34127" xr:uid="{00000000-0005-0000-0000-0000B27C0000}"/>
    <cellStyle name="Sub totals 7 2 11 2 4" xfId="34128" xr:uid="{00000000-0005-0000-0000-0000B37C0000}"/>
    <cellStyle name="Sub totals 7 2 11 3" xfId="34129" xr:uid="{00000000-0005-0000-0000-0000B47C0000}"/>
    <cellStyle name="Sub totals 7 2 11 4" xfId="34130" xr:uid="{00000000-0005-0000-0000-0000B57C0000}"/>
    <cellStyle name="Sub totals 7 2 12" xfId="4676" xr:uid="{00000000-0005-0000-0000-0000B67C0000}"/>
    <cellStyle name="Sub totals 7 2 12 2" xfId="34131" xr:uid="{00000000-0005-0000-0000-0000B77C0000}"/>
    <cellStyle name="Sub totals 7 2 12 2 2" xfId="34132" xr:uid="{00000000-0005-0000-0000-0000B87C0000}"/>
    <cellStyle name="Sub totals 7 2 12 2 3" xfId="34133" xr:uid="{00000000-0005-0000-0000-0000B97C0000}"/>
    <cellStyle name="Sub totals 7 2 12 2 4" xfId="34134" xr:uid="{00000000-0005-0000-0000-0000BA7C0000}"/>
    <cellStyle name="Sub totals 7 2 12 3" xfId="34135" xr:uid="{00000000-0005-0000-0000-0000BB7C0000}"/>
    <cellStyle name="Sub totals 7 2 12 4" xfId="34136" xr:uid="{00000000-0005-0000-0000-0000BC7C0000}"/>
    <cellStyle name="Sub totals 7 2 13" xfId="4677" xr:uid="{00000000-0005-0000-0000-0000BD7C0000}"/>
    <cellStyle name="Sub totals 7 2 13 2" xfId="34137" xr:uid="{00000000-0005-0000-0000-0000BE7C0000}"/>
    <cellStyle name="Sub totals 7 2 13 2 2" xfId="34138" xr:uid="{00000000-0005-0000-0000-0000BF7C0000}"/>
    <cellStyle name="Sub totals 7 2 13 2 3" xfId="34139" xr:uid="{00000000-0005-0000-0000-0000C07C0000}"/>
    <cellStyle name="Sub totals 7 2 13 2 4" xfId="34140" xr:uid="{00000000-0005-0000-0000-0000C17C0000}"/>
    <cellStyle name="Sub totals 7 2 13 3" xfId="34141" xr:uid="{00000000-0005-0000-0000-0000C27C0000}"/>
    <cellStyle name="Sub totals 7 2 13 4" xfId="34142" xr:uid="{00000000-0005-0000-0000-0000C37C0000}"/>
    <cellStyle name="Sub totals 7 2 14" xfId="4678" xr:uid="{00000000-0005-0000-0000-0000C47C0000}"/>
    <cellStyle name="Sub totals 7 2 14 2" xfId="34143" xr:uid="{00000000-0005-0000-0000-0000C57C0000}"/>
    <cellStyle name="Sub totals 7 2 14 2 2" xfId="34144" xr:uid="{00000000-0005-0000-0000-0000C67C0000}"/>
    <cellStyle name="Sub totals 7 2 14 2 3" xfId="34145" xr:uid="{00000000-0005-0000-0000-0000C77C0000}"/>
    <cellStyle name="Sub totals 7 2 14 2 4" xfId="34146" xr:uid="{00000000-0005-0000-0000-0000C87C0000}"/>
    <cellStyle name="Sub totals 7 2 14 3" xfId="34147" xr:uid="{00000000-0005-0000-0000-0000C97C0000}"/>
    <cellStyle name="Sub totals 7 2 14 4" xfId="34148" xr:uid="{00000000-0005-0000-0000-0000CA7C0000}"/>
    <cellStyle name="Sub totals 7 2 15" xfId="4679" xr:uid="{00000000-0005-0000-0000-0000CB7C0000}"/>
    <cellStyle name="Sub totals 7 2 15 2" xfId="34149" xr:uid="{00000000-0005-0000-0000-0000CC7C0000}"/>
    <cellStyle name="Sub totals 7 2 15 2 2" xfId="34150" xr:uid="{00000000-0005-0000-0000-0000CD7C0000}"/>
    <cellStyle name="Sub totals 7 2 15 2 3" xfId="34151" xr:uid="{00000000-0005-0000-0000-0000CE7C0000}"/>
    <cellStyle name="Sub totals 7 2 15 2 4" xfId="34152" xr:uid="{00000000-0005-0000-0000-0000CF7C0000}"/>
    <cellStyle name="Sub totals 7 2 15 3" xfId="34153" xr:uid="{00000000-0005-0000-0000-0000D07C0000}"/>
    <cellStyle name="Sub totals 7 2 15 4" xfId="34154" xr:uid="{00000000-0005-0000-0000-0000D17C0000}"/>
    <cellStyle name="Sub totals 7 2 16" xfId="4680" xr:uid="{00000000-0005-0000-0000-0000D27C0000}"/>
    <cellStyle name="Sub totals 7 2 16 2" xfId="34155" xr:uid="{00000000-0005-0000-0000-0000D37C0000}"/>
    <cellStyle name="Sub totals 7 2 16 2 2" xfId="34156" xr:uid="{00000000-0005-0000-0000-0000D47C0000}"/>
    <cellStyle name="Sub totals 7 2 16 2 3" xfId="34157" xr:uid="{00000000-0005-0000-0000-0000D57C0000}"/>
    <cellStyle name="Sub totals 7 2 16 2 4" xfId="34158" xr:uid="{00000000-0005-0000-0000-0000D67C0000}"/>
    <cellStyle name="Sub totals 7 2 16 3" xfId="34159" xr:uid="{00000000-0005-0000-0000-0000D77C0000}"/>
    <cellStyle name="Sub totals 7 2 16 4" xfId="34160" xr:uid="{00000000-0005-0000-0000-0000D87C0000}"/>
    <cellStyle name="Sub totals 7 2 17" xfId="4681" xr:uid="{00000000-0005-0000-0000-0000D97C0000}"/>
    <cellStyle name="Sub totals 7 2 17 2" xfId="34161" xr:uid="{00000000-0005-0000-0000-0000DA7C0000}"/>
    <cellStyle name="Sub totals 7 2 17 2 2" xfId="34162" xr:uid="{00000000-0005-0000-0000-0000DB7C0000}"/>
    <cellStyle name="Sub totals 7 2 17 2 3" xfId="34163" xr:uid="{00000000-0005-0000-0000-0000DC7C0000}"/>
    <cellStyle name="Sub totals 7 2 17 2 4" xfId="34164" xr:uid="{00000000-0005-0000-0000-0000DD7C0000}"/>
    <cellStyle name="Sub totals 7 2 17 3" xfId="34165" xr:uid="{00000000-0005-0000-0000-0000DE7C0000}"/>
    <cellStyle name="Sub totals 7 2 17 4" xfId="34166" xr:uid="{00000000-0005-0000-0000-0000DF7C0000}"/>
    <cellStyle name="Sub totals 7 2 18" xfId="4682" xr:uid="{00000000-0005-0000-0000-0000E07C0000}"/>
    <cellStyle name="Sub totals 7 2 18 2" xfId="34167" xr:uid="{00000000-0005-0000-0000-0000E17C0000}"/>
    <cellStyle name="Sub totals 7 2 18 2 2" xfId="34168" xr:uid="{00000000-0005-0000-0000-0000E27C0000}"/>
    <cellStyle name="Sub totals 7 2 18 2 3" xfId="34169" xr:uid="{00000000-0005-0000-0000-0000E37C0000}"/>
    <cellStyle name="Sub totals 7 2 18 2 4" xfId="34170" xr:uid="{00000000-0005-0000-0000-0000E47C0000}"/>
    <cellStyle name="Sub totals 7 2 18 3" xfId="34171" xr:uid="{00000000-0005-0000-0000-0000E57C0000}"/>
    <cellStyle name="Sub totals 7 2 18 4" xfId="34172" xr:uid="{00000000-0005-0000-0000-0000E67C0000}"/>
    <cellStyle name="Sub totals 7 2 19" xfId="4683" xr:uid="{00000000-0005-0000-0000-0000E77C0000}"/>
    <cellStyle name="Sub totals 7 2 19 2" xfId="34173" xr:uid="{00000000-0005-0000-0000-0000E87C0000}"/>
    <cellStyle name="Sub totals 7 2 19 2 2" xfId="34174" xr:uid="{00000000-0005-0000-0000-0000E97C0000}"/>
    <cellStyle name="Sub totals 7 2 19 2 3" xfId="34175" xr:uid="{00000000-0005-0000-0000-0000EA7C0000}"/>
    <cellStyle name="Sub totals 7 2 19 2 4" xfId="34176" xr:uid="{00000000-0005-0000-0000-0000EB7C0000}"/>
    <cellStyle name="Sub totals 7 2 19 3" xfId="34177" xr:uid="{00000000-0005-0000-0000-0000EC7C0000}"/>
    <cellStyle name="Sub totals 7 2 19 4" xfId="34178" xr:uid="{00000000-0005-0000-0000-0000ED7C0000}"/>
    <cellStyle name="Sub totals 7 2 2" xfId="4684" xr:uid="{00000000-0005-0000-0000-0000EE7C0000}"/>
    <cellStyle name="Sub totals 7 2 2 2" xfId="34179" xr:uid="{00000000-0005-0000-0000-0000EF7C0000}"/>
    <cellStyle name="Sub totals 7 2 2 2 2" xfId="34180" xr:uid="{00000000-0005-0000-0000-0000F07C0000}"/>
    <cellStyle name="Sub totals 7 2 2 2 3" xfId="34181" xr:uid="{00000000-0005-0000-0000-0000F17C0000}"/>
    <cellStyle name="Sub totals 7 2 2 2 4" xfId="34182" xr:uid="{00000000-0005-0000-0000-0000F27C0000}"/>
    <cellStyle name="Sub totals 7 2 2 3" xfId="34183" xr:uid="{00000000-0005-0000-0000-0000F37C0000}"/>
    <cellStyle name="Sub totals 7 2 2 4" xfId="34184" xr:uid="{00000000-0005-0000-0000-0000F47C0000}"/>
    <cellStyle name="Sub totals 7 2 20" xfId="4685" xr:uid="{00000000-0005-0000-0000-0000F57C0000}"/>
    <cellStyle name="Sub totals 7 2 20 2" xfId="34185" xr:uid="{00000000-0005-0000-0000-0000F67C0000}"/>
    <cellStyle name="Sub totals 7 2 20 2 2" xfId="34186" xr:uid="{00000000-0005-0000-0000-0000F77C0000}"/>
    <cellStyle name="Sub totals 7 2 20 2 3" xfId="34187" xr:uid="{00000000-0005-0000-0000-0000F87C0000}"/>
    <cellStyle name="Sub totals 7 2 20 2 4" xfId="34188" xr:uid="{00000000-0005-0000-0000-0000F97C0000}"/>
    <cellStyle name="Sub totals 7 2 20 3" xfId="34189" xr:uid="{00000000-0005-0000-0000-0000FA7C0000}"/>
    <cellStyle name="Sub totals 7 2 20 4" xfId="34190" xr:uid="{00000000-0005-0000-0000-0000FB7C0000}"/>
    <cellStyle name="Sub totals 7 2 21" xfId="4686" xr:uid="{00000000-0005-0000-0000-0000FC7C0000}"/>
    <cellStyle name="Sub totals 7 2 21 2" xfId="34191" xr:uid="{00000000-0005-0000-0000-0000FD7C0000}"/>
    <cellStyle name="Sub totals 7 2 21 2 2" xfId="34192" xr:uid="{00000000-0005-0000-0000-0000FE7C0000}"/>
    <cellStyle name="Sub totals 7 2 21 2 3" xfId="34193" xr:uid="{00000000-0005-0000-0000-0000FF7C0000}"/>
    <cellStyle name="Sub totals 7 2 21 2 4" xfId="34194" xr:uid="{00000000-0005-0000-0000-0000007D0000}"/>
    <cellStyle name="Sub totals 7 2 21 3" xfId="34195" xr:uid="{00000000-0005-0000-0000-0000017D0000}"/>
    <cellStyle name="Sub totals 7 2 21 4" xfId="34196" xr:uid="{00000000-0005-0000-0000-0000027D0000}"/>
    <cellStyle name="Sub totals 7 2 22" xfId="4687" xr:uid="{00000000-0005-0000-0000-0000037D0000}"/>
    <cellStyle name="Sub totals 7 2 22 2" xfId="34197" xr:uid="{00000000-0005-0000-0000-0000047D0000}"/>
    <cellStyle name="Sub totals 7 2 22 2 2" xfId="34198" xr:uid="{00000000-0005-0000-0000-0000057D0000}"/>
    <cellStyle name="Sub totals 7 2 22 2 3" xfId="34199" xr:uid="{00000000-0005-0000-0000-0000067D0000}"/>
    <cellStyle name="Sub totals 7 2 22 2 4" xfId="34200" xr:uid="{00000000-0005-0000-0000-0000077D0000}"/>
    <cellStyle name="Sub totals 7 2 22 3" xfId="34201" xr:uid="{00000000-0005-0000-0000-0000087D0000}"/>
    <cellStyle name="Sub totals 7 2 22 4" xfId="34202" xr:uid="{00000000-0005-0000-0000-0000097D0000}"/>
    <cellStyle name="Sub totals 7 2 23" xfId="4688" xr:uid="{00000000-0005-0000-0000-00000A7D0000}"/>
    <cellStyle name="Sub totals 7 2 23 2" xfId="34203" xr:uid="{00000000-0005-0000-0000-00000B7D0000}"/>
    <cellStyle name="Sub totals 7 2 23 2 2" xfId="34204" xr:uid="{00000000-0005-0000-0000-00000C7D0000}"/>
    <cellStyle name="Sub totals 7 2 23 2 3" xfId="34205" xr:uid="{00000000-0005-0000-0000-00000D7D0000}"/>
    <cellStyle name="Sub totals 7 2 23 2 4" xfId="34206" xr:uid="{00000000-0005-0000-0000-00000E7D0000}"/>
    <cellStyle name="Sub totals 7 2 23 3" xfId="34207" xr:uid="{00000000-0005-0000-0000-00000F7D0000}"/>
    <cellStyle name="Sub totals 7 2 23 4" xfId="34208" xr:uid="{00000000-0005-0000-0000-0000107D0000}"/>
    <cellStyle name="Sub totals 7 2 24" xfId="4689" xr:uid="{00000000-0005-0000-0000-0000117D0000}"/>
    <cellStyle name="Sub totals 7 2 24 2" xfId="34209" xr:uid="{00000000-0005-0000-0000-0000127D0000}"/>
    <cellStyle name="Sub totals 7 2 24 2 2" xfId="34210" xr:uid="{00000000-0005-0000-0000-0000137D0000}"/>
    <cellStyle name="Sub totals 7 2 24 2 3" xfId="34211" xr:uid="{00000000-0005-0000-0000-0000147D0000}"/>
    <cellStyle name="Sub totals 7 2 24 2 4" xfId="34212" xr:uid="{00000000-0005-0000-0000-0000157D0000}"/>
    <cellStyle name="Sub totals 7 2 24 3" xfId="34213" xr:uid="{00000000-0005-0000-0000-0000167D0000}"/>
    <cellStyle name="Sub totals 7 2 24 4" xfId="34214" xr:uid="{00000000-0005-0000-0000-0000177D0000}"/>
    <cellStyle name="Sub totals 7 2 25" xfId="4690" xr:uid="{00000000-0005-0000-0000-0000187D0000}"/>
    <cellStyle name="Sub totals 7 2 25 2" xfId="34215" xr:uid="{00000000-0005-0000-0000-0000197D0000}"/>
    <cellStyle name="Sub totals 7 2 25 2 2" xfId="34216" xr:uid="{00000000-0005-0000-0000-00001A7D0000}"/>
    <cellStyle name="Sub totals 7 2 25 2 3" xfId="34217" xr:uid="{00000000-0005-0000-0000-00001B7D0000}"/>
    <cellStyle name="Sub totals 7 2 25 2 4" xfId="34218" xr:uid="{00000000-0005-0000-0000-00001C7D0000}"/>
    <cellStyle name="Sub totals 7 2 25 3" xfId="34219" xr:uid="{00000000-0005-0000-0000-00001D7D0000}"/>
    <cellStyle name="Sub totals 7 2 25 4" xfId="34220" xr:uid="{00000000-0005-0000-0000-00001E7D0000}"/>
    <cellStyle name="Sub totals 7 2 26" xfId="4691" xr:uid="{00000000-0005-0000-0000-00001F7D0000}"/>
    <cellStyle name="Sub totals 7 2 26 2" xfId="34221" xr:uid="{00000000-0005-0000-0000-0000207D0000}"/>
    <cellStyle name="Sub totals 7 2 26 2 2" xfId="34222" xr:uid="{00000000-0005-0000-0000-0000217D0000}"/>
    <cellStyle name="Sub totals 7 2 26 2 3" xfId="34223" xr:uid="{00000000-0005-0000-0000-0000227D0000}"/>
    <cellStyle name="Sub totals 7 2 26 2 4" xfId="34224" xr:uid="{00000000-0005-0000-0000-0000237D0000}"/>
    <cellStyle name="Sub totals 7 2 26 3" xfId="34225" xr:uid="{00000000-0005-0000-0000-0000247D0000}"/>
    <cellStyle name="Sub totals 7 2 26 4" xfId="34226" xr:uid="{00000000-0005-0000-0000-0000257D0000}"/>
    <cellStyle name="Sub totals 7 2 27" xfId="4692" xr:uid="{00000000-0005-0000-0000-0000267D0000}"/>
    <cellStyle name="Sub totals 7 2 27 2" xfId="34227" xr:uid="{00000000-0005-0000-0000-0000277D0000}"/>
    <cellStyle name="Sub totals 7 2 27 2 2" xfId="34228" xr:uid="{00000000-0005-0000-0000-0000287D0000}"/>
    <cellStyle name="Sub totals 7 2 27 2 3" xfId="34229" xr:uid="{00000000-0005-0000-0000-0000297D0000}"/>
    <cellStyle name="Sub totals 7 2 27 2 4" xfId="34230" xr:uid="{00000000-0005-0000-0000-00002A7D0000}"/>
    <cellStyle name="Sub totals 7 2 27 3" xfId="34231" xr:uid="{00000000-0005-0000-0000-00002B7D0000}"/>
    <cellStyle name="Sub totals 7 2 27 4" xfId="34232" xr:uid="{00000000-0005-0000-0000-00002C7D0000}"/>
    <cellStyle name="Sub totals 7 2 28" xfId="4693" xr:uid="{00000000-0005-0000-0000-00002D7D0000}"/>
    <cellStyle name="Sub totals 7 2 28 2" xfId="34233" xr:uid="{00000000-0005-0000-0000-00002E7D0000}"/>
    <cellStyle name="Sub totals 7 2 28 2 2" xfId="34234" xr:uid="{00000000-0005-0000-0000-00002F7D0000}"/>
    <cellStyle name="Sub totals 7 2 28 2 3" xfId="34235" xr:uid="{00000000-0005-0000-0000-0000307D0000}"/>
    <cellStyle name="Sub totals 7 2 28 2 4" xfId="34236" xr:uid="{00000000-0005-0000-0000-0000317D0000}"/>
    <cellStyle name="Sub totals 7 2 28 3" xfId="34237" xr:uid="{00000000-0005-0000-0000-0000327D0000}"/>
    <cellStyle name="Sub totals 7 2 28 4" xfId="34238" xr:uid="{00000000-0005-0000-0000-0000337D0000}"/>
    <cellStyle name="Sub totals 7 2 29" xfId="4694" xr:uid="{00000000-0005-0000-0000-0000347D0000}"/>
    <cellStyle name="Sub totals 7 2 29 2" xfId="34239" xr:uid="{00000000-0005-0000-0000-0000357D0000}"/>
    <cellStyle name="Sub totals 7 2 29 2 2" xfId="34240" xr:uid="{00000000-0005-0000-0000-0000367D0000}"/>
    <cellStyle name="Sub totals 7 2 29 2 3" xfId="34241" xr:uid="{00000000-0005-0000-0000-0000377D0000}"/>
    <cellStyle name="Sub totals 7 2 29 2 4" xfId="34242" xr:uid="{00000000-0005-0000-0000-0000387D0000}"/>
    <cellStyle name="Sub totals 7 2 29 3" xfId="34243" xr:uid="{00000000-0005-0000-0000-0000397D0000}"/>
    <cellStyle name="Sub totals 7 2 29 4" xfId="34244" xr:uid="{00000000-0005-0000-0000-00003A7D0000}"/>
    <cellStyle name="Sub totals 7 2 3" xfId="4695" xr:uid="{00000000-0005-0000-0000-00003B7D0000}"/>
    <cellStyle name="Sub totals 7 2 3 2" xfId="34245" xr:uid="{00000000-0005-0000-0000-00003C7D0000}"/>
    <cellStyle name="Sub totals 7 2 3 2 2" xfId="34246" xr:uid="{00000000-0005-0000-0000-00003D7D0000}"/>
    <cellStyle name="Sub totals 7 2 3 2 3" xfId="34247" xr:uid="{00000000-0005-0000-0000-00003E7D0000}"/>
    <cellStyle name="Sub totals 7 2 3 2 4" xfId="34248" xr:uid="{00000000-0005-0000-0000-00003F7D0000}"/>
    <cellStyle name="Sub totals 7 2 3 3" xfId="34249" xr:uid="{00000000-0005-0000-0000-0000407D0000}"/>
    <cellStyle name="Sub totals 7 2 3 4" xfId="34250" xr:uid="{00000000-0005-0000-0000-0000417D0000}"/>
    <cellStyle name="Sub totals 7 2 30" xfId="4696" xr:uid="{00000000-0005-0000-0000-0000427D0000}"/>
    <cellStyle name="Sub totals 7 2 30 2" xfId="34251" xr:uid="{00000000-0005-0000-0000-0000437D0000}"/>
    <cellStyle name="Sub totals 7 2 30 2 2" xfId="34252" xr:uid="{00000000-0005-0000-0000-0000447D0000}"/>
    <cellStyle name="Sub totals 7 2 30 2 3" xfId="34253" xr:uid="{00000000-0005-0000-0000-0000457D0000}"/>
    <cellStyle name="Sub totals 7 2 30 2 4" xfId="34254" xr:uid="{00000000-0005-0000-0000-0000467D0000}"/>
    <cellStyle name="Sub totals 7 2 30 3" xfId="34255" xr:uid="{00000000-0005-0000-0000-0000477D0000}"/>
    <cellStyle name="Sub totals 7 2 30 4" xfId="34256" xr:uid="{00000000-0005-0000-0000-0000487D0000}"/>
    <cellStyle name="Sub totals 7 2 31" xfId="4697" xr:uid="{00000000-0005-0000-0000-0000497D0000}"/>
    <cellStyle name="Sub totals 7 2 31 2" xfId="34257" xr:uid="{00000000-0005-0000-0000-00004A7D0000}"/>
    <cellStyle name="Sub totals 7 2 31 2 2" xfId="34258" xr:uid="{00000000-0005-0000-0000-00004B7D0000}"/>
    <cellStyle name="Sub totals 7 2 31 2 3" xfId="34259" xr:uid="{00000000-0005-0000-0000-00004C7D0000}"/>
    <cellStyle name="Sub totals 7 2 31 2 4" xfId="34260" xr:uid="{00000000-0005-0000-0000-00004D7D0000}"/>
    <cellStyle name="Sub totals 7 2 31 3" xfId="34261" xr:uid="{00000000-0005-0000-0000-00004E7D0000}"/>
    <cellStyle name="Sub totals 7 2 31 4" xfId="34262" xr:uid="{00000000-0005-0000-0000-00004F7D0000}"/>
    <cellStyle name="Sub totals 7 2 32" xfId="4698" xr:uid="{00000000-0005-0000-0000-0000507D0000}"/>
    <cellStyle name="Sub totals 7 2 32 2" xfId="34263" xr:uid="{00000000-0005-0000-0000-0000517D0000}"/>
    <cellStyle name="Sub totals 7 2 32 2 2" xfId="34264" xr:uid="{00000000-0005-0000-0000-0000527D0000}"/>
    <cellStyle name="Sub totals 7 2 32 2 3" xfId="34265" xr:uid="{00000000-0005-0000-0000-0000537D0000}"/>
    <cellStyle name="Sub totals 7 2 32 2 4" xfId="34266" xr:uid="{00000000-0005-0000-0000-0000547D0000}"/>
    <cellStyle name="Sub totals 7 2 32 3" xfId="34267" xr:uid="{00000000-0005-0000-0000-0000557D0000}"/>
    <cellStyle name="Sub totals 7 2 32 4" xfId="34268" xr:uid="{00000000-0005-0000-0000-0000567D0000}"/>
    <cellStyle name="Sub totals 7 2 33" xfId="4699" xr:uid="{00000000-0005-0000-0000-0000577D0000}"/>
    <cellStyle name="Sub totals 7 2 33 2" xfId="34269" xr:uid="{00000000-0005-0000-0000-0000587D0000}"/>
    <cellStyle name="Sub totals 7 2 33 2 2" xfId="34270" xr:uid="{00000000-0005-0000-0000-0000597D0000}"/>
    <cellStyle name="Sub totals 7 2 33 2 3" xfId="34271" xr:uid="{00000000-0005-0000-0000-00005A7D0000}"/>
    <cellStyle name="Sub totals 7 2 33 2 4" xfId="34272" xr:uid="{00000000-0005-0000-0000-00005B7D0000}"/>
    <cellStyle name="Sub totals 7 2 33 3" xfId="34273" xr:uid="{00000000-0005-0000-0000-00005C7D0000}"/>
    <cellStyle name="Sub totals 7 2 33 4" xfId="34274" xr:uid="{00000000-0005-0000-0000-00005D7D0000}"/>
    <cellStyle name="Sub totals 7 2 34" xfId="4700" xr:uid="{00000000-0005-0000-0000-00005E7D0000}"/>
    <cellStyle name="Sub totals 7 2 34 2" xfId="34275" xr:uid="{00000000-0005-0000-0000-00005F7D0000}"/>
    <cellStyle name="Sub totals 7 2 34 2 2" xfId="34276" xr:uid="{00000000-0005-0000-0000-0000607D0000}"/>
    <cellStyle name="Sub totals 7 2 34 2 3" xfId="34277" xr:uid="{00000000-0005-0000-0000-0000617D0000}"/>
    <cellStyle name="Sub totals 7 2 34 2 4" xfId="34278" xr:uid="{00000000-0005-0000-0000-0000627D0000}"/>
    <cellStyle name="Sub totals 7 2 34 3" xfId="34279" xr:uid="{00000000-0005-0000-0000-0000637D0000}"/>
    <cellStyle name="Sub totals 7 2 34 4" xfId="34280" xr:uid="{00000000-0005-0000-0000-0000647D0000}"/>
    <cellStyle name="Sub totals 7 2 35" xfId="4701" xr:uid="{00000000-0005-0000-0000-0000657D0000}"/>
    <cellStyle name="Sub totals 7 2 35 2" xfId="34281" xr:uid="{00000000-0005-0000-0000-0000667D0000}"/>
    <cellStyle name="Sub totals 7 2 35 2 2" xfId="34282" xr:uid="{00000000-0005-0000-0000-0000677D0000}"/>
    <cellStyle name="Sub totals 7 2 35 2 3" xfId="34283" xr:uid="{00000000-0005-0000-0000-0000687D0000}"/>
    <cellStyle name="Sub totals 7 2 35 2 4" xfId="34284" xr:uid="{00000000-0005-0000-0000-0000697D0000}"/>
    <cellStyle name="Sub totals 7 2 35 3" xfId="34285" xr:uid="{00000000-0005-0000-0000-00006A7D0000}"/>
    <cellStyle name="Sub totals 7 2 35 4" xfId="34286" xr:uid="{00000000-0005-0000-0000-00006B7D0000}"/>
    <cellStyle name="Sub totals 7 2 36" xfId="4702" xr:uid="{00000000-0005-0000-0000-00006C7D0000}"/>
    <cellStyle name="Sub totals 7 2 36 2" xfId="34287" xr:uid="{00000000-0005-0000-0000-00006D7D0000}"/>
    <cellStyle name="Sub totals 7 2 36 2 2" xfId="34288" xr:uid="{00000000-0005-0000-0000-00006E7D0000}"/>
    <cellStyle name="Sub totals 7 2 36 2 3" xfId="34289" xr:uid="{00000000-0005-0000-0000-00006F7D0000}"/>
    <cellStyle name="Sub totals 7 2 36 2 4" xfId="34290" xr:uid="{00000000-0005-0000-0000-0000707D0000}"/>
    <cellStyle name="Sub totals 7 2 36 3" xfId="34291" xr:uid="{00000000-0005-0000-0000-0000717D0000}"/>
    <cellStyle name="Sub totals 7 2 36 4" xfId="34292" xr:uid="{00000000-0005-0000-0000-0000727D0000}"/>
    <cellStyle name="Sub totals 7 2 37" xfId="4703" xr:uid="{00000000-0005-0000-0000-0000737D0000}"/>
    <cellStyle name="Sub totals 7 2 37 2" xfId="34293" xr:uid="{00000000-0005-0000-0000-0000747D0000}"/>
    <cellStyle name="Sub totals 7 2 37 2 2" xfId="34294" xr:uid="{00000000-0005-0000-0000-0000757D0000}"/>
    <cellStyle name="Sub totals 7 2 37 2 3" xfId="34295" xr:uid="{00000000-0005-0000-0000-0000767D0000}"/>
    <cellStyle name="Sub totals 7 2 37 2 4" xfId="34296" xr:uid="{00000000-0005-0000-0000-0000777D0000}"/>
    <cellStyle name="Sub totals 7 2 37 3" xfId="34297" xr:uid="{00000000-0005-0000-0000-0000787D0000}"/>
    <cellStyle name="Sub totals 7 2 37 4" xfId="34298" xr:uid="{00000000-0005-0000-0000-0000797D0000}"/>
    <cellStyle name="Sub totals 7 2 38" xfId="4704" xr:uid="{00000000-0005-0000-0000-00007A7D0000}"/>
    <cellStyle name="Sub totals 7 2 38 2" xfId="34299" xr:uid="{00000000-0005-0000-0000-00007B7D0000}"/>
    <cellStyle name="Sub totals 7 2 38 2 2" xfId="34300" xr:uid="{00000000-0005-0000-0000-00007C7D0000}"/>
    <cellStyle name="Sub totals 7 2 38 2 3" xfId="34301" xr:uid="{00000000-0005-0000-0000-00007D7D0000}"/>
    <cellStyle name="Sub totals 7 2 38 2 4" xfId="34302" xr:uid="{00000000-0005-0000-0000-00007E7D0000}"/>
    <cellStyle name="Sub totals 7 2 38 3" xfId="34303" xr:uid="{00000000-0005-0000-0000-00007F7D0000}"/>
    <cellStyle name="Sub totals 7 2 38 4" xfId="34304" xr:uid="{00000000-0005-0000-0000-0000807D0000}"/>
    <cellStyle name="Sub totals 7 2 39" xfId="4705" xr:uid="{00000000-0005-0000-0000-0000817D0000}"/>
    <cellStyle name="Sub totals 7 2 39 2" xfId="34305" xr:uid="{00000000-0005-0000-0000-0000827D0000}"/>
    <cellStyle name="Sub totals 7 2 39 2 2" xfId="34306" xr:uid="{00000000-0005-0000-0000-0000837D0000}"/>
    <cellStyle name="Sub totals 7 2 39 2 3" xfId="34307" xr:uid="{00000000-0005-0000-0000-0000847D0000}"/>
    <cellStyle name="Sub totals 7 2 39 2 4" xfId="34308" xr:uid="{00000000-0005-0000-0000-0000857D0000}"/>
    <cellStyle name="Sub totals 7 2 39 3" xfId="34309" xr:uid="{00000000-0005-0000-0000-0000867D0000}"/>
    <cellStyle name="Sub totals 7 2 39 4" xfId="34310" xr:uid="{00000000-0005-0000-0000-0000877D0000}"/>
    <cellStyle name="Sub totals 7 2 4" xfId="4706" xr:uid="{00000000-0005-0000-0000-0000887D0000}"/>
    <cellStyle name="Sub totals 7 2 4 2" xfId="34311" xr:uid="{00000000-0005-0000-0000-0000897D0000}"/>
    <cellStyle name="Sub totals 7 2 4 2 2" xfId="34312" xr:uid="{00000000-0005-0000-0000-00008A7D0000}"/>
    <cellStyle name="Sub totals 7 2 4 2 3" xfId="34313" xr:uid="{00000000-0005-0000-0000-00008B7D0000}"/>
    <cellStyle name="Sub totals 7 2 4 2 4" xfId="34314" xr:uid="{00000000-0005-0000-0000-00008C7D0000}"/>
    <cellStyle name="Sub totals 7 2 4 3" xfId="34315" xr:uid="{00000000-0005-0000-0000-00008D7D0000}"/>
    <cellStyle name="Sub totals 7 2 4 4" xfId="34316" xr:uid="{00000000-0005-0000-0000-00008E7D0000}"/>
    <cellStyle name="Sub totals 7 2 40" xfId="4707" xr:uid="{00000000-0005-0000-0000-00008F7D0000}"/>
    <cellStyle name="Sub totals 7 2 40 2" xfId="34317" xr:uid="{00000000-0005-0000-0000-0000907D0000}"/>
    <cellStyle name="Sub totals 7 2 40 2 2" xfId="34318" xr:uid="{00000000-0005-0000-0000-0000917D0000}"/>
    <cellStyle name="Sub totals 7 2 40 2 3" xfId="34319" xr:uid="{00000000-0005-0000-0000-0000927D0000}"/>
    <cellStyle name="Sub totals 7 2 40 2 4" xfId="34320" xr:uid="{00000000-0005-0000-0000-0000937D0000}"/>
    <cellStyle name="Sub totals 7 2 40 3" xfId="34321" xr:uid="{00000000-0005-0000-0000-0000947D0000}"/>
    <cellStyle name="Sub totals 7 2 40 4" xfId="34322" xr:uid="{00000000-0005-0000-0000-0000957D0000}"/>
    <cellStyle name="Sub totals 7 2 41" xfId="4708" xr:uid="{00000000-0005-0000-0000-0000967D0000}"/>
    <cellStyle name="Sub totals 7 2 41 2" xfId="34323" xr:uid="{00000000-0005-0000-0000-0000977D0000}"/>
    <cellStyle name="Sub totals 7 2 41 2 2" xfId="34324" xr:uid="{00000000-0005-0000-0000-0000987D0000}"/>
    <cellStyle name="Sub totals 7 2 41 2 3" xfId="34325" xr:uid="{00000000-0005-0000-0000-0000997D0000}"/>
    <cellStyle name="Sub totals 7 2 41 2 4" xfId="34326" xr:uid="{00000000-0005-0000-0000-00009A7D0000}"/>
    <cellStyle name="Sub totals 7 2 41 3" xfId="34327" xr:uid="{00000000-0005-0000-0000-00009B7D0000}"/>
    <cellStyle name="Sub totals 7 2 41 4" xfId="34328" xr:uid="{00000000-0005-0000-0000-00009C7D0000}"/>
    <cellStyle name="Sub totals 7 2 42" xfId="4709" xr:uid="{00000000-0005-0000-0000-00009D7D0000}"/>
    <cellStyle name="Sub totals 7 2 42 2" xfId="34329" xr:uid="{00000000-0005-0000-0000-00009E7D0000}"/>
    <cellStyle name="Sub totals 7 2 42 2 2" xfId="34330" xr:uid="{00000000-0005-0000-0000-00009F7D0000}"/>
    <cellStyle name="Sub totals 7 2 42 2 3" xfId="34331" xr:uid="{00000000-0005-0000-0000-0000A07D0000}"/>
    <cellStyle name="Sub totals 7 2 42 2 4" xfId="34332" xr:uid="{00000000-0005-0000-0000-0000A17D0000}"/>
    <cellStyle name="Sub totals 7 2 42 3" xfId="34333" xr:uid="{00000000-0005-0000-0000-0000A27D0000}"/>
    <cellStyle name="Sub totals 7 2 42 4" xfId="34334" xr:uid="{00000000-0005-0000-0000-0000A37D0000}"/>
    <cellStyle name="Sub totals 7 2 43" xfId="4710" xr:uid="{00000000-0005-0000-0000-0000A47D0000}"/>
    <cellStyle name="Sub totals 7 2 43 2" xfId="34335" xr:uid="{00000000-0005-0000-0000-0000A57D0000}"/>
    <cellStyle name="Sub totals 7 2 43 2 2" xfId="34336" xr:uid="{00000000-0005-0000-0000-0000A67D0000}"/>
    <cellStyle name="Sub totals 7 2 43 2 3" xfId="34337" xr:uid="{00000000-0005-0000-0000-0000A77D0000}"/>
    <cellStyle name="Sub totals 7 2 43 2 4" xfId="34338" xr:uid="{00000000-0005-0000-0000-0000A87D0000}"/>
    <cellStyle name="Sub totals 7 2 43 3" xfId="34339" xr:uid="{00000000-0005-0000-0000-0000A97D0000}"/>
    <cellStyle name="Sub totals 7 2 43 4" xfId="34340" xr:uid="{00000000-0005-0000-0000-0000AA7D0000}"/>
    <cellStyle name="Sub totals 7 2 44" xfId="4711" xr:uid="{00000000-0005-0000-0000-0000AB7D0000}"/>
    <cellStyle name="Sub totals 7 2 44 2" xfId="34341" xr:uid="{00000000-0005-0000-0000-0000AC7D0000}"/>
    <cellStyle name="Sub totals 7 2 44 2 2" xfId="34342" xr:uid="{00000000-0005-0000-0000-0000AD7D0000}"/>
    <cellStyle name="Sub totals 7 2 44 2 3" xfId="34343" xr:uid="{00000000-0005-0000-0000-0000AE7D0000}"/>
    <cellStyle name="Sub totals 7 2 44 2 4" xfId="34344" xr:uid="{00000000-0005-0000-0000-0000AF7D0000}"/>
    <cellStyle name="Sub totals 7 2 44 3" xfId="34345" xr:uid="{00000000-0005-0000-0000-0000B07D0000}"/>
    <cellStyle name="Sub totals 7 2 44 4" xfId="34346" xr:uid="{00000000-0005-0000-0000-0000B17D0000}"/>
    <cellStyle name="Sub totals 7 2 45" xfId="34347" xr:uid="{00000000-0005-0000-0000-0000B27D0000}"/>
    <cellStyle name="Sub totals 7 2 45 2" xfId="34348" xr:uid="{00000000-0005-0000-0000-0000B37D0000}"/>
    <cellStyle name="Sub totals 7 2 45 3" xfId="34349" xr:uid="{00000000-0005-0000-0000-0000B47D0000}"/>
    <cellStyle name="Sub totals 7 2 45 4" xfId="34350" xr:uid="{00000000-0005-0000-0000-0000B57D0000}"/>
    <cellStyle name="Sub totals 7 2 46" xfId="34351" xr:uid="{00000000-0005-0000-0000-0000B67D0000}"/>
    <cellStyle name="Sub totals 7 2 46 2" xfId="34352" xr:uid="{00000000-0005-0000-0000-0000B77D0000}"/>
    <cellStyle name="Sub totals 7 2 46 3" xfId="34353" xr:uid="{00000000-0005-0000-0000-0000B87D0000}"/>
    <cellStyle name="Sub totals 7 2 46 4" xfId="34354" xr:uid="{00000000-0005-0000-0000-0000B97D0000}"/>
    <cellStyle name="Sub totals 7 2 47" xfId="34355" xr:uid="{00000000-0005-0000-0000-0000BA7D0000}"/>
    <cellStyle name="Sub totals 7 2 5" xfId="4712" xr:uid="{00000000-0005-0000-0000-0000BB7D0000}"/>
    <cellStyle name="Sub totals 7 2 5 2" xfId="34356" xr:uid="{00000000-0005-0000-0000-0000BC7D0000}"/>
    <cellStyle name="Sub totals 7 2 5 2 2" xfId="34357" xr:uid="{00000000-0005-0000-0000-0000BD7D0000}"/>
    <cellStyle name="Sub totals 7 2 5 2 3" xfId="34358" xr:uid="{00000000-0005-0000-0000-0000BE7D0000}"/>
    <cellStyle name="Sub totals 7 2 5 2 4" xfId="34359" xr:uid="{00000000-0005-0000-0000-0000BF7D0000}"/>
    <cellStyle name="Sub totals 7 2 5 3" xfId="34360" xr:uid="{00000000-0005-0000-0000-0000C07D0000}"/>
    <cellStyle name="Sub totals 7 2 5 4" xfId="34361" xr:uid="{00000000-0005-0000-0000-0000C17D0000}"/>
    <cellStyle name="Sub totals 7 2 6" xfId="4713" xr:uid="{00000000-0005-0000-0000-0000C27D0000}"/>
    <cellStyle name="Sub totals 7 2 6 2" xfId="34362" xr:uid="{00000000-0005-0000-0000-0000C37D0000}"/>
    <cellStyle name="Sub totals 7 2 6 2 2" xfId="34363" xr:uid="{00000000-0005-0000-0000-0000C47D0000}"/>
    <cellStyle name="Sub totals 7 2 6 2 3" xfId="34364" xr:uid="{00000000-0005-0000-0000-0000C57D0000}"/>
    <cellStyle name="Sub totals 7 2 6 2 4" xfId="34365" xr:uid="{00000000-0005-0000-0000-0000C67D0000}"/>
    <cellStyle name="Sub totals 7 2 6 3" xfId="34366" xr:uid="{00000000-0005-0000-0000-0000C77D0000}"/>
    <cellStyle name="Sub totals 7 2 6 4" xfId="34367" xr:uid="{00000000-0005-0000-0000-0000C87D0000}"/>
    <cellStyle name="Sub totals 7 2 7" xfId="4714" xr:uid="{00000000-0005-0000-0000-0000C97D0000}"/>
    <cellStyle name="Sub totals 7 2 7 2" xfId="34368" xr:uid="{00000000-0005-0000-0000-0000CA7D0000}"/>
    <cellStyle name="Sub totals 7 2 7 2 2" xfId="34369" xr:uid="{00000000-0005-0000-0000-0000CB7D0000}"/>
    <cellStyle name="Sub totals 7 2 7 2 3" xfId="34370" xr:uid="{00000000-0005-0000-0000-0000CC7D0000}"/>
    <cellStyle name="Sub totals 7 2 7 2 4" xfId="34371" xr:uid="{00000000-0005-0000-0000-0000CD7D0000}"/>
    <cellStyle name="Sub totals 7 2 7 3" xfId="34372" xr:uid="{00000000-0005-0000-0000-0000CE7D0000}"/>
    <cellStyle name="Sub totals 7 2 7 4" xfId="34373" xr:uid="{00000000-0005-0000-0000-0000CF7D0000}"/>
    <cellStyle name="Sub totals 7 2 8" xfId="4715" xr:uid="{00000000-0005-0000-0000-0000D07D0000}"/>
    <cellStyle name="Sub totals 7 2 8 2" xfId="34374" xr:uid="{00000000-0005-0000-0000-0000D17D0000}"/>
    <cellStyle name="Sub totals 7 2 8 2 2" xfId="34375" xr:uid="{00000000-0005-0000-0000-0000D27D0000}"/>
    <cellStyle name="Sub totals 7 2 8 2 3" xfId="34376" xr:uid="{00000000-0005-0000-0000-0000D37D0000}"/>
    <cellStyle name="Sub totals 7 2 8 2 4" xfId="34377" xr:uid="{00000000-0005-0000-0000-0000D47D0000}"/>
    <cellStyle name="Sub totals 7 2 8 3" xfId="34378" xr:uid="{00000000-0005-0000-0000-0000D57D0000}"/>
    <cellStyle name="Sub totals 7 2 8 4" xfId="34379" xr:uid="{00000000-0005-0000-0000-0000D67D0000}"/>
    <cellStyle name="Sub totals 7 2 9" xfId="4716" xr:uid="{00000000-0005-0000-0000-0000D77D0000}"/>
    <cellStyle name="Sub totals 7 2 9 2" xfId="34380" xr:uid="{00000000-0005-0000-0000-0000D87D0000}"/>
    <cellStyle name="Sub totals 7 2 9 2 2" xfId="34381" xr:uid="{00000000-0005-0000-0000-0000D97D0000}"/>
    <cellStyle name="Sub totals 7 2 9 2 3" xfId="34382" xr:uid="{00000000-0005-0000-0000-0000DA7D0000}"/>
    <cellStyle name="Sub totals 7 2 9 2 4" xfId="34383" xr:uid="{00000000-0005-0000-0000-0000DB7D0000}"/>
    <cellStyle name="Sub totals 7 2 9 3" xfId="34384" xr:uid="{00000000-0005-0000-0000-0000DC7D0000}"/>
    <cellStyle name="Sub totals 7 2 9 4" xfId="34385" xr:uid="{00000000-0005-0000-0000-0000DD7D0000}"/>
    <cellStyle name="Sub totals 7 20" xfId="4717" xr:uid="{00000000-0005-0000-0000-0000DE7D0000}"/>
    <cellStyle name="Sub totals 7 20 2" xfId="34386" xr:uid="{00000000-0005-0000-0000-0000DF7D0000}"/>
    <cellStyle name="Sub totals 7 20 2 2" xfId="34387" xr:uid="{00000000-0005-0000-0000-0000E07D0000}"/>
    <cellStyle name="Sub totals 7 20 2 3" xfId="34388" xr:uid="{00000000-0005-0000-0000-0000E17D0000}"/>
    <cellStyle name="Sub totals 7 20 2 4" xfId="34389" xr:uid="{00000000-0005-0000-0000-0000E27D0000}"/>
    <cellStyle name="Sub totals 7 20 3" xfId="34390" xr:uid="{00000000-0005-0000-0000-0000E37D0000}"/>
    <cellStyle name="Sub totals 7 20 4" xfId="34391" xr:uid="{00000000-0005-0000-0000-0000E47D0000}"/>
    <cellStyle name="Sub totals 7 21" xfId="4718" xr:uid="{00000000-0005-0000-0000-0000E57D0000}"/>
    <cellStyle name="Sub totals 7 21 2" xfId="34392" xr:uid="{00000000-0005-0000-0000-0000E67D0000}"/>
    <cellStyle name="Sub totals 7 21 2 2" xfId="34393" xr:uid="{00000000-0005-0000-0000-0000E77D0000}"/>
    <cellStyle name="Sub totals 7 21 2 3" xfId="34394" xr:uid="{00000000-0005-0000-0000-0000E87D0000}"/>
    <cellStyle name="Sub totals 7 21 2 4" xfId="34395" xr:uid="{00000000-0005-0000-0000-0000E97D0000}"/>
    <cellStyle name="Sub totals 7 21 3" xfId="34396" xr:uid="{00000000-0005-0000-0000-0000EA7D0000}"/>
    <cellStyle name="Sub totals 7 21 4" xfId="34397" xr:uid="{00000000-0005-0000-0000-0000EB7D0000}"/>
    <cellStyle name="Sub totals 7 22" xfId="4719" xr:uid="{00000000-0005-0000-0000-0000EC7D0000}"/>
    <cellStyle name="Sub totals 7 22 2" xfId="34398" xr:uid="{00000000-0005-0000-0000-0000ED7D0000}"/>
    <cellStyle name="Sub totals 7 22 2 2" xfId="34399" xr:uid="{00000000-0005-0000-0000-0000EE7D0000}"/>
    <cellStyle name="Sub totals 7 22 2 3" xfId="34400" xr:uid="{00000000-0005-0000-0000-0000EF7D0000}"/>
    <cellStyle name="Sub totals 7 22 2 4" xfId="34401" xr:uid="{00000000-0005-0000-0000-0000F07D0000}"/>
    <cellStyle name="Sub totals 7 22 3" xfId="34402" xr:uid="{00000000-0005-0000-0000-0000F17D0000}"/>
    <cellStyle name="Sub totals 7 22 4" xfId="34403" xr:uid="{00000000-0005-0000-0000-0000F27D0000}"/>
    <cellStyle name="Sub totals 7 23" xfId="4720" xr:uid="{00000000-0005-0000-0000-0000F37D0000}"/>
    <cellStyle name="Sub totals 7 23 2" xfId="34404" xr:uid="{00000000-0005-0000-0000-0000F47D0000}"/>
    <cellStyle name="Sub totals 7 23 2 2" xfId="34405" xr:uid="{00000000-0005-0000-0000-0000F57D0000}"/>
    <cellStyle name="Sub totals 7 23 2 3" xfId="34406" xr:uid="{00000000-0005-0000-0000-0000F67D0000}"/>
    <cellStyle name="Sub totals 7 23 2 4" xfId="34407" xr:uid="{00000000-0005-0000-0000-0000F77D0000}"/>
    <cellStyle name="Sub totals 7 23 3" xfId="34408" xr:uid="{00000000-0005-0000-0000-0000F87D0000}"/>
    <cellStyle name="Sub totals 7 23 4" xfId="34409" xr:uid="{00000000-0005-0000-0000-0000F97D0000}"/>
    <cellStyle name="Sub totals 7 24" xfId="4721" xr:uid="{00000000-0005-0000-0000-0000FA7D0000}"/>
    <cellStyle name="Sub totals 7 24 2" xfId="34410" xr:uid="{00000000-0005-0000-0000-0000FB7D0000}"/>
    <cellStyle name="Sub totals 7 24 2 2" xfId="34411" xr:uid="{00000000-0005-0000-0000-0000FC7D0000}"/>
    <cellStyle name="Sub totals 7 24 2 3" xfId="34412" xr:uid="{00000000-0005-0000-0000-0000FD7D0000}"/>
    <cellStyle name="Sub totals 7 24 2 4" xfId="34413" xr:uid="{00000000-0005-0000-0000-0000FE7D0000}"/>
    <cellStyle name="Sub totals 7 24 3" xfId="34414" xr:uid="{00000000-0005-0000-0000-0000FF7D0000}"/>
    <cellStyle name="Sub totals 7 24 4" xfId="34415" xr:uid="{00000000-0005-0000-0000-0000007E0000}"/>
    <cellStyle name="Sub totals 7 25" xfId="4722" xr:uid="{00000000-0005-0000-0000-0000017E0000}"/>
    <cellStyle name="Sub totals 7 25 2" xfId="34416" xr:uid="{00000000-0005-0000-0000-0000027E0000}"/>
    <cellStyle name="Sub totals 7 25 2 2" xfId="34417" xr:uid="{00000000-0005-0000-0000-0000037E0000}"/>
    <cellStyle name="Sub totals 7 25 2 3" xfId="34418" xr:uid="{00000000-0005-0000-0000-0000047E0000}"/>
    <cellStyle name="Sub totals 7 25 2 4" xfId="34419" xr:uid="{00000000-0005-0000-0000-0000057E0000}"/>
    <cellStyle name="Sub totals 7 25 3" xfId="34420" xr:uid="{00000000-0005-0000-0000-0000067E0000}"/>
    <cellStyle name="Sub totals 7 25 4" xfId="34421" xr:uid="{00000000-0005-0000-0000-0000077E0000}"/>
    <cellStyle name="Sub totals 7 26" xfId="4723" xr:uid="{00000000-0005-0000-0000-0000087E0000}"/>
    <cellStyle name="Sub totals 7 26 2" xfId="34422" xr:uid="{00000000-0005-0000-0000-0000097E0000}"/>
    <cellStyle name="Sub totals 7 26 2 2" xfId="34423" xr:uid="{00000000-0005-0000-0000-00000A7E0000}"/>
    <cellStyle name="Sub totals 7 26 2 3" xfId="34424" xr:uid="{00000000-0005-0000-0000-00000B7E0000}"/>
    <cellStyle name="Sub totals 7 26 2 4" xfId="34425" xr:uid="{00000000-0005-0000-0000-00000C7E0000}"/>
    <cellStyle name="Sub totals 7 26 3" xfId="34426" xr:uid="{00000000-0005-0000-0000-00000D7E0000}"/>
    <cellStyle name="Sub totals 7 26 4" xfId="34427" xr:uid="{00000000-0005-0000-0000-00000E7E0000}"/>
    <cellStyle name="Sub totals 7 27" xfId="4724" xr:uid="{00000000-0005-0000-0000-00000F7E0000}"/>
    <cellStyle name="Sub totals 7 27 2" xfId="34428" xr:uid="{00000000-0005-0000-0000-0000107E0000}"/>
    <cellStyle name="Sub totals 7 27 2 2" xfId="34429" xr:uid="{00000000-0005-0000-0000-0000117E0000}"/>
    <cellStyle name="Sub totals 7 27 2 3" xfId="34430" xr:uid="{00000000-0005-0000-0000-0000127E0000}"/>
    <cellStyle name="Sub totals 7 27 2 4" xfId="34431" xr:uid="{00000000-0005-0000-0000-0000137E0000}"/>
    <cellStyle name="Sub totals 7 27 3" xfId="34432" xr:uid="{00000000-0005-0000-0000-0000147E0000}"/>
    <cellStyle name="Sub totals 7 27 4" xfId="34433" xr:uid="{00000000-0005-0000-0000-0000157E0000}"/>
    <cellStyle name="Sub totals 7 28" xfId="4725" xr:uid="{00000000-0005-0000-0000-0000167E0000}"/>
    <cellStyle name="Sub totals 7 28 2" xfId="34434" xr:uid="{00000000-0005-0000-0000-0000177E0000}"/>
    <cellStyle name="Sub totals 7 28 2 2" xfId="34435" xr:uid="{00000000-0005-0000-0000-0000187E0000}"/>
    <cellStyle name="Sub totals 7 28 2 3" xfId="34436" xr:uid="{00000000-0005-0000-0000-0000197E0000}"/>
    <cellStyle name="Sub totals 7 28 2 4" xfId="34437" xr:uid="{00000000-0005-0000-0000-00001A7E0000}"/>
    <cellStyle name="Sub totals 7 28 3" xfId="34438" xr:uid="{00000000-0005-0000-0000-00001B7E0000}"/>
    <cellStyle name="Sub totals 7 28 4" xfId="34439" xr:uid="{00000000-0005-0000-0000-00001C7E0000}"/>
    <cellStyle name="Sub totals 7 29" xfId="4726" xr:uid="{00000000-0005-0000-0000-00001D7E0000}"/>
    <cellStyle name="Sub totals 7 29 2" xfId="34440" xr:uid="{00000000-0005-0000-0000-00001E7E0000}"/>
    <cellStyle name="Sub totals 7 29 2 2" xfId="34441" xr:uid="{00000000-0005-0000-0000-00001F7E0000}"/>
    <cellStyle name="Sub totals 7 29 2 3" xfId="34442" xr:uid="{00000000-0005-0000-0000-0000207E0000}"/>
    <cellStyle name="Sub totals 7 29 2 4" xfId="34443" xr:uid="{00000000-0005-0000-0000-0000217E0000}"/>
    <cellStyle name="Sub totals 7 29 3" xfId="34444" xr:uid="{00000000-0005-0000-0000-0000227E0000}"/>
    <cellStyle name="Sub totals 7 29 4" xfId="34445" xr:uid="{00000000-0005-0000-0000-0000237E0000}"/>
    <cellStyle name="Sub totals 7 3" xfId="4727" xr:uid="{00000000-0005-0000-0000-0000247E0000}"/>
    <cellStyle name="Sub totals 7 3 2" xfId="34446" xr:uid="{00000000-0005-0000-0000-0000257E0000}"/>
    <cellStyle name="Sub totals 7 3 2 2" xfId="34447" xr:uid="{00000000-0005-0000-0000-0000267E0000}"/>
    <cellStyle name="Sub totals 7 3 2 3" xfId="34448" xr:uid="{00000000-0005-0000-0000-0000277E0000}"/>
    <cellStyle name="Sub totals 7 3 2 4" xfId="34449" xr:uid="{00000000-0005-0000-0000-0000287E0000}"/>
    <cellStyle name="Sub totals 7 3 3" xfId="34450" xr:uid="{00000000-0005-0000-0000-0000297E0000}"/>
    <cellStyle name="Sub totals 7 3 4" xfId="34451" xr:uid="{00000000-0005-0000-0000-00002A7E0000}"/>
    <cellStyle name="Sub totals 7 30" xfId="4728" xr:uid="{00000000-0005-0000-0000-00002B7E0000}"/>
    <cellStyle name="Sub totals 7 30 2" xfId="34452" xr:uid="{00000000-0005-0000-0000-00002C7E0000}"/>
    <cellStyle name="Sub totals 7 30 2 2" xfId="34453" xr:uid="{00000000-0005-0000-0000-00002D7E0000}"/>
    <cellStyle name="Sub totals 7 30 2 3" xfId="34454" xr:uid="{00000000-0005-0000-0000-00002E7E0000}"/>
    <cellStyle name="Sub totals 7 30 2 4" xfId="34455" xr:uid="{00000000-0005-0000-0000-00002F7E0000}"/>
    <cellStyle name="Sub totals 7 30 3" xfId="34456" xr:uid="{00000000-0005-0000-0000-0000307E0000}"/>
    <cellStyle name="Sub totals 7 30 4" xfId="34457" xr:uid="{00000000-0005-0000-0000-0000317E0000}"/>
    <cellStyle name="Sub totals 7 31" xfId="4729" xr:uid="{00000000-0005-0000-0000-0000327E0000}"/>
    <cellStyle name="Sub totals 7 31 2" xfId="34458" xr:uid="{00000000-0005-0000-0000-0000337E0000}"/>
    <cellStyle name="Sub totals 7 31 2 2" xfId="34459" xr:uid="{00000000-0005-0000-0000-0000347E0000}"/>
    <cellStyle name="Sub totals 7 31 2 3" xfId="34460" xr:uid="{00000000-0005-0000-0000-0000357E0000}"/>
    <cellStyle name="Sub totals 7 31 2 4" xfId="34461" xr:uid="{00000000-0005-0000-0000-0000367E0000}"/>
    <cellStyle name="Sub totals 7 31 3" xfId="34462" xr:uid="{00000000-0005-0000-0000-0000377E0000}"/>
    <cellStyle name="Sub totals 7 31 4" xfId="34463" xr:uid="{00000000-0005-0000-0000-0000387E0000}"/>
    <cellStyle name="Sub totals 7 32" xfId="4730" xr:uid="{00000000-0005-0000-0000-0000397E0000}"/>
    <cellStyle name="Sub totals 7 32 2" xfId="34464" xr:uid="{00000000-0005-0000-0000-00003A7E0000}"/>
    <cellStyle name="Sub totals 7 32 2 2" xfId="34465" xr:uid="{00000000-0005-0000-0000-00003B7E0000}"/>
    <cellStyle name="Sub totals 7 32 2 3" xfId="34466" xr:uid="{00000000-0005-0000-0000-00003C7E0000}"/>
    <cellStyle name="Sub totals 7 32 2 4" xfId="34467" xr:uid="{00000000-0005-0000-0000-00003D7E0000}"/>
    <cellStyle name="Sub totals 7 32 3" xfId="34468" xr:uid="{00000000-0005-0000-0000-00003E7E0000}"/>
    <cellStyle name="Sub totals 7 32 4" xfId="34469" xr:uid="{00000000-0005-0000-0000-00003F7E0000}"/>
    <cellStyle name="Sub totals 7 33" xfId="4731" xr:uid="{00000000-0005-0000-0000-0000407E0000}"/>
    <cellStyle name="Sub totals 7 33 2" xfId="34470" xr:uid="{00000000-0005-0000-0000-0000417E0000}"/>
    <cellStyle name="Sub totals 7 33 2 2" xfId="34471" xr:uid="{00000000-0005-0000-0000-0000427E0000}"/>
    <cellStyle name="Sub totals 7 33 2 3" xfId="34472" xr:uid="{00000000-0005-0000-0000-0000437E0000}"/>
    <cellStyle name="Sub totals 7 33 2 4" xfId="34473" xr:uid="{00000000-0005-0000-0000-0000447E0000}"/>
    <cellStyle name="Sub totals 7 33 3" xfId="34474" xr:uid="{00000000-0005-0000-0000-0000457E0000}"/>
    <cellStyle name="Sub totals 7 33 4" xfId="34475" xr:uid="{00000000-0005-0000-0000-0000467E0000}"/>
    <cellStyle name="Sub totals 7 34" xfId="4732" xr:uid="{00000000-0005-0000-0000-0000477E0000}"/>
    <cellStyle name="Sub totals 7 34 2" xfId="34476" xr:uid="{00000000-0005-0000-0000-0000487E0000}"/>
    <cellStyle name="Sub totals 7 34 2 2" xfId="34477" xr:uid="{00000000-0005-0000-0000-0000497E0000}"/>
    <cellStyle name="Sub totals 7 34 2 3" xfId="34478" xr:uid="{00000000-0005-0000-0000-00004A7E0000}"/>
    <cellStyle name="Sub totals 7 34 2 4" xfId="34479" xr:uid="{00000000-0005-0000-0000-00004B7E0000}"/>
    <cellStyle name="Sub totals 7 34 3" xfId="34480" xr:uid="{00000000-0005-0000-0000-00004C7E0000}"/>
    <cellStyle name="Sub totals 7 34 4" xfId="34481" xr:uid="{00000000-0005-0000-0000-00004D7E0000}"/>
    <cellStyle name="Sub totals 7 35" xfId="4733" xr:uid="{00000000-0005-0000-0000-00004E7E0000}"/>
    <cellStyle name="Sub totals 7 35 2" xfId="34482" xr:uid="{00000000-0005-0000-0000-00004F7E0000}"/>
    <cellStyle name="Sub totals 7 35 2 2" xfId="34483" xr:uid="{00000000-0005-0000-0000-0000507E0000}"/>
    <cellStyle name="Sub totals 7 35 2 3" xfId="34484" xr:uid="{00000000-0005-0000-0000-0000517E0000}"/>
    <cellStyle name="Sub totals 7 35 2 4" xfId="34485" xr:uid="{00000000-0005-0000-0000-0000527E0000}"/>
    <cellStyle name="Sub totals 7 35 3" xfId="34486" xr:uid="{00000000-0005-0000-0000-0000537E0000}"/>
    <cellStyle name="Sub totals 7 35 4" xfId="34487" xr:uid="{00000000-0005-0000-0000-0000547E0000}"/>
    <cellStyle name="Sub totals 7 36" xfId="4734" xr:uid="{00000000-0005-0000-0000-0000557E0000}"/>
    <cellStyle name="Sub totals 7 36 2" xfId="34488" xr:uid="{00000000-0005-0000-0000-0000567E0000}"/>
    <cellStyle name="Sub totals 7 36 2 2" xfId="34489" xr:uid="{00000000-0005-0000-0000-0000577E0000}"/>
    <cellStyle name="Sub totals 7 36 2 3" xfId="34490" xr:uid="{00000000-0005-0000-0000-0000587E0000}"/>
    <cellStyle name="Sub totals 7 36 2 4" xfId="34491" xr:uid="{00000000-0005-0000-0000-0000597E0000}"/>
    <cellStyle name="Sub totals 7 36 3" xfId="34492" xr:uid="{00000000-0005-0000-0000-00005A7E0000}"/>
    <cellStyle name="Sub totals 7 36 4" xfId="34493" xr:uid="{00000000-0005-0000-0000-00005B7E0000}"/>
    <cellStyle name="Sub totals 7 37" xfId="4735" xr:uid="{00000000-0005-0000-0000-00005C7E0000}"/>
    <cellStyle name="Sub totals 7 37 2" xfId="34494" xr:uid="{00000000-0005-0000-0000-00005D7E0000}"/>
    <cellStyle name="Sub totals 7 37 2 2" xfId="34495" xr:uid="{00000000-0005-0000-0000-00005E7E0000}"/>
    <cellStyle name="Sub totals 7 37 2 3" xfId="34496" xr:uid="{00000000-0005-0000-0000-00005F7E0000}"/>
    <cellStyle name="Sub totals 7 37 2 4" xfId="34497" xr:uid="{00000000-0005-0000-0000-0000607E0000}"/>
    <cellStyle name="Sub totals 7 37 3" xfId="34498" xr:uid="{00000000-0005-0000-0000-0000617E0000}"/>
    <cellStyle name="Sub totals 7 37 4" xfId="34499" xr:uid="{00000000-0005-0000-0000-0000627E0000}"/>
    <cellStyle name="Sub totals 7 38" xfId="4736" xr:uid="{00000000-0005-0000-0000-0000637E0000}"/>
    <cellStyle name="Sub totals 7 38 2" xfId="34500" xr:uid="{00000000-0005-0000-0000-0000647E0000}"/>
    <cellStyle name="Sub totals 7 38 2 2" xfId="34501" xr:uid="{00000000-0005-0000-0000-0000657E0000}"/>
    <cellStyle name="Sub totals 7 38 2 3" xfId="34502" xr:uid="{00000000-0005-0000-0000-0000667E0000}"/>
    <cellStyle name="Sub totals 7 38 2 4" xfId="34503" xr:uid="{00000000-0005-0000-0000-0000677E0000}"/>
    <cellStyle name="Sub totals 7 38 3" xfId="34504" xr:uid="{00000000-0005-0000-0000-0000687E0000}"/>
    <cellStyle name="Sub totals 7 38 4" xfId="34505" xr:uid="{00000000-0005-0000-0000-0000697E0000}"/>
    <cellStyle name="Sub totals 7 39" xfId="4737" xr:uid="{00000000-0005-0000-0000-00006A7E0000}"/>
    <cellStyle name="Sub totals 7 39 2" xfId="34506" xr:uid="{00000000-0005-0000-0000-00006B7E0000}"/>
    <cellStyle name="Sub totals 7 39 2 2" xfId="34507" xr:uid="{00000000-0005-0000-0000-00006C7E0000}"/>
    <cellStyle name="Sub totals 7 39 2 3" xfId="34508" xr:uid="{00000000-0005-0000-0000-00006D7E0000}"/>
    <cellStyle name="Sub totals 7 39 2 4" xfId="34509" xr:uid="{00000000-0005-0000-0000-00006E7E0000}"/>
    <cellStyle name="Sub totals 7 39 3" xfId="34510" xr:uid="{00000000-0005-0000-0000-00006F7E0000}"/>
    <cellStyle name="Sub totals 7 39 4" xfId="34511" xr:uid="{00000000-0005-0000-0000-0000707E0000}"/>
    <cellStyle name="Sub totals 7 4" xfId="4738" xr:uid="{00000000-0005-0000-0000-0000717E0000}"/>
    <cellStyle name="Sub totals 7 4 2" xfId="34512" xr:uid="{00000000-0005-0000-0000-0000727E0000}"/>
    <cellStyle name="Sub totals 7 4 2 2" xfId="34513" xr:uid="{00000000-0005-0000-0000-0000737E0000}"/>
    <cellStyle name="Sub totals 7 4 2 3" xfId="34514" xr:uid="{00000000-0005-0000-0000-0000747E0000}"/>
    <cellStyle name="Sub totals 7 4 2 4" xfId="34515" xr:uid="{00000000-0005-0000-0000-0000757E0000}"/>
    <cellStyle name="Sub totals 7 4 3" xfId="34516" xr:uid="{00000000-0005-0000-0000-0000767E0000}"/>
    <cellStyle name="Sub totals 7 4 4" xfId="34517" xr:uid="{00000000-0005-0000-0000-0000777E0000}"/>
    <cellStyle name="Sub totals 7 40" xfId="4739" xr:uid="{00000000-0005-0000-0000-0000787E0000}"/>
    <cellStyle name="Sub totals 7 40 2" xfId="34518" xr:uid="{00000000-0005-0000-0000-0000797E0000}"/>
    <cellStyle name="Sub totals 7 40 2 2" xfId="34519" xr:uid="{00000000-0005-0000-0000-00007A7E0000}"/>
    <cellStyle name="Sub totals 7 40 2 3" xfId="34520" xr:uid="{00000000-0005-0000-0000-00007B7E0000}"/>
    <cellStyle name="Sub totals 7 40 2 4" xfId="34521" xr:uid="{00000000-0005-0000-0000-00007C7E0000}"/>
    <cellStyle name="Sub totals 7 40 3" xfId="34522" xr:uid="{00000000-0005-0000-0000-00007D7E0000}"/>
    <cellStyle name="Sub totals 7 40 4" xfId="34523" xr:uid="{00000000-0005-0000-0000-00007E7E0000}"/>
    <cellStyle name="Sub totals 7 41" xfId="4740" xr:uid="{00000000-0005-0000-0000-00007F7E0000}"/>
    <cellStyle name="Sub totals 7 41 2" xfId="34524" xr:uid="{00000000-0005-0000-0000-0000807E0000}"/>
    <cellStyle name="Sub totals 7 41 2 2" xfId="34525" xr:uid="{00000000-0005-0000-0000-0000817E0000}"/>
    <cellStyle name="Sub totals 7 41 2 3" xfId="34526" xr:uid="{00000000-0005-0000-0000-0000827E0000}"/>
    <cellStyle name="Sub totals 7 41 2 4" xfId="34527" xr:uid="{00000000-0005-0000-0000-0000837E0000}"/>
    <cellStyle name="Sub totals 7 41 3" xfId="34528" xr:uid="{00000000-0005-0000-0000-0000847E0000}"/>
    <cellStyle name="Sub totals 7 41 4" xfId="34529" xr:uid="{00000000-0005-0000-0000-0000857E0000}"/>
    <cellStyle name="Sub totals 7 42" xfId="4741" xr:uid="{00000000-0005-0000-0000-0000867E0000}"/>
    <cellStyle name="Sub totals 7 42 2" xfId="34530" xr:uid="{00000000-0005-0000-0000-0000877E0000}"/>
    <cellStyle name="Sub totals 7 42 2 2" xfId="34531" xr:uid="{00000000-0005-0000-0000-0000887E0000}"/>
    <cellStyle name="Sub totals 7 42 2 3" xfId="34532" xr:uid="{00000000-0005-0000-0000-0000897E0000}"/>
    <cellStyle name="Sub totals 7 42 2 4" xfId="34533" xr:uid="{00000000-0005-0000-0000-00008A7E0000}"/>
    <cellStyle name="Sub totals 7 42 3" xfId="34534" xr:uid="{00000000-0005-0000-0000-00008B7E0000}"/>
    <cellStyle name="Sub totals 7 42 4" xfId="34535" xr:uid="{00000000-0005-0000-0000-00008C7E0000}"/>
    <cellStyle name="Sub totals 7 43" xfId="4742" xr:uid="{00000000-0005-0000-0000-00008D7E0000}"/>
    <cellStyle name="Sub totals 7 43 2" xfId="34536" xr:uid="{00000000-0005-0000-0000-00008E7E0000}"/>
    <cellStyle name="Sub totals 7 43 2 2" xfId="34537" xr:uid="{00000000-0005-0000-0000-00008F7E0000}"/>
    <cellStyle name="Sub totals 7 43 2 3" xfId="34538" xr:uid="{00000000-0005-0000-0000-0000907E0000}"/>
    <cellStyle name="Sub totals 7 43 2 4" xfId="34539" xr:uid="{00000000-0005-0000-0000-0000917E0000}"/>
    <cellStyle name="Sub totals 7 43 3" xfId="34540" xr:uid="{00000000-0005-0000-0000-0000927E0000}"/>
    <cellStyle name="Sub totals 7 43 4" xfId="34541" xr:uid="{00000000-0005-0000-0000-0000937E0000}"/>
    <cellStyle name="Sub totals 7 44" xfId="4743" xr:uid="{00000000-0005-0000-0000-0000947E0000}"/>
    <cellStyle name="Sub totals 7 44 2" xfId="34542" xr:uid="{00000000-0005-0000-0000-0000957E0000}"/>
    <cellStyle name="Sub totals 7 44 2 2" xfId="34543" xr:uid="{00000000-0005-0000-0000-0000967E0000}"/>
    <cellStyle name="Sub totals 7 44 2 3" xfId="34544" xr:uid="{00000000-0005-0000-0000-0000977E0000}"/>
    <cellStyle name="Sub totals 7 44 2 4" xfId="34545" xr:uid="{00000000-0005-0000-0000-0000987E0000}"/>
    <cellStyle name="Sub totals 7 44 3" xfId="34546" xr:uid="{00000000-0005-0000-0000-0000997E0000}"/>
    <cellStyle name="Sub totals 7 44 4" xfId="34547" xr:uid="{00000000-0005-0000-0000-00009A7E0000}"/>
    <cellStyle name="Sub totals 7 45" xfId="4744" xr:uid="{00000000-0005-0000-0000-00009B7E0000}"/>
    <cellStyle name="Sub totals 7 45 2" xfId="34548" xr:uid="{00000000-0005-0000-0000-00009C7E0000}"/>
    <cellStyle name="Sub totals 7 45 2 2" xfId="34549" xr:uid="{00000000-0005-0000-0000-00009D7E0000}"/>
    <cellStyle name="Sub totals 7 45 2 3" xfId="34550" xr:uid="{00000000-0005-0000-0000-00009E7E0000}"/>
    <cellStyle name="Sub totals 7 45 2 4" xfId="34551" xr:uid="{00000000-0005-0000-0000-00009F7E0000}"/>
    <cellStyle name="Sub totals 7 45 3" xfId="34552" xr:uid="{00000000-0005-0000-0000-0000A07E0000}"/>
    <cellStyle name="Sub totals 7 45 4" xfId="34553" xr:uid="{00000000-0005-0000-0000-0000A17E0000}"/>
    <cellStyle name="Sub totals 7 46" xfId="34554" xr:uid="{00000000-0005-0000-0000-0000A27E0000}"/>
    <cellStyle name="Sub totals 7 46 2" xfId="34555" xr:uid="{00000000-0005-0000-0000-0000A37E0000}"/>
    <cellStyle name="Sub totals 7 46 3" xfId="34556" xr:uid="{00000000-0005-0000-0000-0000A47E0000}"/>
    <cellStyle name="Sub totals 7 46 4" xfId="34557" xr:uid="{00000000-0005-0000-0000-0000A57E0000}"/>
    <cellStyle name="Sub totals 7 47" xfId="34558" xr:uid="{00000000-0005-0000-0000-0000A67E0000}"/>
    <cellStyle name="Sub totals 7 47 2" xfId="34559" xr:uid="{00000000-0005-0000-0000-0000A77E0000}"/>
    <cellStyle name="Sub totals 7 47 3" xfId="34560" xr:uid="{00000000-0005-0000-0000-0000A87E0000}"/>
    <cellStyle name="Sub totals 7 47 4" xfId="34561" xr:uid="{00000000-0005-0000-0000-0000A97E0000}"/>
    <cellStyle name="Sub totals 7 5" xfId="4745" xr:uid="{00000000-0005-0000-0000-0000AA7E0000}"/>
    <cellStyle name="Sub totals 7 5 2" xfId="34562" xr:uid="{00000000-0005-0000-0000-0000AB7E0000}"/>
    <cellStyle name="Sub totals 7 5 2 2" xfId="34563" xr:uid="{00000000-0005-0000-0000-0000AC7E0000}"/>
    <cellStyle name="Sub totals 7 5 2 3" xfId="34564" xr:uid="{00000000-0005-0000-0000-0000AD7E0000}"/>
    <cellStyle name="Sub totals 7 5 2 4" xfId="34565" xr:uid="{00000000-0005-0000-0000-0000AE7E0000}"/>
    <cellStyle name="Sub totals 7 5 3" xfId="34566" xr:uid="{00000000-0005-0000-0000-0000AF7E0000}"/>
    <cellStyle name="Sub totals 7 5 4" xfId="34567" xr:uid="{00000000-0005-0000-0000-0000B07E0000}"/>
    <cellStyle name="Sub totals 7 6" xfId="4746" xr:uid="{00000000-0005-0000-0000-0000B17E0000}"/>
    <cellStyle name="Sub totals 7 6 2" xfId="34568" xr:uid="{00000000-0005-0000-0000-0000B27E0000}"/>
    <cellStyle name="Sub totals 7 6 2 2" xfId="34569" xr:uid="{00000000-0005-0000-0000-0000B37E0000}"/>
    <cellStyle name="Sub totals 7 6 2 3" xfId="34570" xr:uid="{00000000-0005-0000-0000-0000B47E0000}"/>
    <cellStyle name="Sub totals 7 6 2 4" xfId="34571" xr:uid="{00000000-0005-0000-0000-0000B57E0000}"/>
    <cellStyle name="Sub totals 7 6 3" xfId="34572" xr:uid="{00000000-0005-0000-0000-0000B67E0000}"/>
    <cellStyle name="Sub totals 7 6 4" xfId="34573" xr:uid="{00000000-0005-0000-0000-0000B77E0000}"/>
    <cellStyle name="Sub totals 7 7" xfId="4747" xr:uid="{00000000-0005-0000-0000-0000B87E0000}"/>
    <cellStyle name="Sub totals 7 7 2" xfId="34574" xr:uid="{00000000-0005-0000-0000-0000B97E0000}"/>
    <cellStyle name="Sub totals 7 7 2 2" xfId="34575" xr:uid="{00000000-0005-0000-0000-0000BA7E0000}"/>
    <cellStyle name="Sub totals 7 7 2 3" xfId="34576" xr:uid="{00000000-0005-0000-0000-0000BB7E0000}"/>
    <cellStyle name="Sub totals 7 7 2 4" xfId="34577" xr:uid="{00000000-0005-0000-0000-0000BC7E0000}"/>
    <cellStyle name="Sub totals 7 7 3" xfId="34578" xr:uid="{00000000-0005-0000-0000-0000BD7E0000}"/>
    <cellStyle name="Sub totals 7 7 4" xfId="34579" xr:uid="{00000000-0005-0000-0000-0000BE7E0000}"/>
    <cellStyle name="Sub totals 7 8" xfId="4748" xr:uid="{00000000-0005-0000-0000-0000BF7E0000}"/>
    <cellStyle name="Sub totals 7 8 2" xfId="34580" xr:uid="{00000000-0005-0000-0000-0000C07E0000}"/>
    <cellStyle name="Sub totals 7 8 2 2" xfId="34581" xr:uid="{00000000-0005-0000-0000-0000C17E0000}"/>
    <cellStyle name="Sub totals 7 8 2 3" xfId="34582" xr:uid="{00000000-0005-0000-0000-0000C27E0000}"/>
    <cellStyle name="Sub totals 7 8 2 4" xfId="34583" xr:uid="{00000000-0005-0000-0000-0000C37E0000}"/>
    <cellStyle name="Sub totals 7 8 3" xfId="34584" xr:uid="{00000000-0005-0000-0000-0000C47E0000}"/>
    <cellStyle name="Sub totals 7 8 4" xfId="34585" xr:uid="{00000000-0005-0000-0000-0000C57E0000}"/>
    <cellStyle name="Sub totals 7 9" xfId="4749" xr:uid="{00000000-0005-0000-0000-0000C67E0000}"/>
    <cellStyle name="Sub totals 7 9 2" xfId="34586" xr:uid="{00000000-0005-0000-0000-0000C77E0000}"/>
    <cellStyle name="Sub totals 7 9 2 2" xfId="34587" xr:uid="{00000000-0005-0000-0000-0000C87E0000}"/>
    <cellStyle name="Sub totals 7 9 2 3" xfId="34588" xr:uid="{00000000-0005-0000-0000-0000C97E0000}"/>
    <cellStyle name="Sub totals 7 9 2 4" xfId="34589" xr:uid="{00000000-0005-0000-0000-0000CA7E0000}"/>
    <cellStyle name="Sub totals 7 9 3" xfId="34590" xr:uid="{00000000-0005-0000-0000-0000CB7E0000}"/>
    <cellStyle name="Sub totals 7 9 4" xfId="34591" xr:uid="{00000000-0005-0000-0000-0000CC7E0000}"/>
    <cellStyle name="Sub totals 8" xfId="4750" xr:uid="{00000000-0005-0000-0000-0000CD7E0000}"/>
    <cellStyle name="Sub totals 8 10" xfId="4751" xr:uid="{00000000-0005-0000-0000-0000CE7E0000}"/>
    <cellStyle name="Sub totals 8 10 2" xfId="34592" xr:uid="{00000000-0005-0000-0000-0000CF7E0000}"/>
    <cellStyle name="Sub totals 8 10 2 2" xfId="34593" xr:uid="{00000000-0005-0000-0000-0000D07E0000}"/>
    <cellStyle name="Sub totals 8 10 2 3" xfId="34594" xr:uid="{00000000-0005-0000-0000-0000D17E0000}"/>
    <cellStyle name="Sub totals 8 10 2 4" xfId="34595" xr:uid="{00000000-0005-0000-0000-0000D27E0000}"/>
    <cellStyle name="Sub totals 8 10 3" xfId="34596" xr:uid="{00000000-0005-0000-0000-0000D37E0000}"/>
    <cellStyle name="Sub totals 8 10 4" xfId="34597" xr:uid="{00000000-0005-0000-0000-0000D47E0000}"/>
    <cellStyle name="Sub totals 8 11" xfId="4752" xr:uid="{00000000-0005-0000-0000-0000D57E0000}"/>
    <cellStyle name="Sub totals 8 11 2" xfId="34598" xr:uid="{00000000-0005-0000-0000-0000D67E0000}"/>
    <cellStyle name="Sub totals 8 11 2 2" xfId="34599" xr:uid="{00000000-0005-0000-0000-0000D77E0000}"/>
    <cellStyle name="Sub totals 8 11 2 3" xfId="34600" xr:uid="{00000000-0005-0000-0000-0000D87E0000}"/>
    <cellStyle name="Sub totals 8 11 2 4" xfId="34601" xr:uid="{00000000-0005-0000-0000-0000D97E0000}"/>
    <cellStyle name="Sub totals 8 11 3" xfId="34602" xr:uid="{00000000-0005-0000-0000-0000DA7E0000}"/>
    <cellStyle name="Sub totals 8 11 4" xfId="34603" xr:uid="{00000000-0005-0000-0000-0000DB7E0000}"/>
    <cellStyle name="Sub totals 8 12" xfId="4753" xr:uid="{00000000-0005-0000-0000-0000DC7E0000}"/>
    <cellStyle name="Sub totals 8 12 2" xfId="34604" xr:uid="{00000000-0005-0000-0000-0000DD7E0000}"/>
    <cellStyle name="Sub totals 8 12 2 2" xfId="34605" xr:uid="{00000000-0005-0000-0000-0000DE7E0000}"/>
    <cellStyle name="Sub totals 8 12 2 3" xfId="34606" xr:uid="{00000000-0005-0000-0000-0000DF7E0000}"/>
    <cellStyle name="Sub totals 8 12 2 4" xfId="34607" xr:uid="{00000000-0005-0000-0000-0000E07E0000}"/>
    <cellStyle name="Sub totals 8 12 3" xfId="34608" xr:uid="{00000000-0005-0000-0000-0000E17E0000}"/>
    <cellStyle name="Sub totals 8 12 4" xfId="34609" xr:uid="{00000000-0005-0000-0000-0000E27E0000}"/>
    <cellStyle name="Sub totals 8 13" xfId="4754" xr:uid="{00000000-0005-0000-0000-0000E37E0000}"/>
    <cellStyle name="Sub totals 8 13 2" xfId="34610" xr:uid="{00000000-0005-0000-0000-0000E47E0000}"/>
    <cellStyle name="Sub totals 8 13 2 2" xfId="34611" xr:uid="{00000000-0005-0000-0000-0000E57E0000}"/>
    <cellStyle name="Sub totals 8 13 2 3" xfId="34612" xr:uid="{00000000-0005-0000-0000-0000E67E0000}"/>
    <cellStyle name="Sub totals 8 13 2 4" xfId="34613" xr:uid="{00000000-0005-0000-0000-0000E77E0000}"/>
    <cellStyle name="Sub totals 8 13 3" xfId="34614" xr:uid="{00000000-0005-0000-0000-0000E87E0000}"/>
    <cellStyle name="Sub totals 8 13 4" xfId="34615" xr:uid="{00000000-0005-0000-0000-0000E97E0000}"/>
    <cellStyle name="Sub totals 8 14" xfId="4755" xr:uid="{00000000-0005-0000-0000-0000EA7E0000}"/>
    <cellStyle name="Sub totals 8 14 2" xfId="34616" xr:uid="{00000000-0005-0000-0000-0000EB7E0000}"/>
    <cellStyle name="Sub totals 8 14 2 2" xfId="34617" xr:uid="{00000000-0005-0000-0000-0000EC7E0000}"/>
    <cellStyle name="Sub totals 8 14 2 3" xfId="34618" xr:uid="{00000000-0005-0000-0000-0000ED7E0000}"/>
    <cellStyle name="Sub totals 8 14 2 4" xfId="34619" xr:uid="{00000000-0005-0000-0000-0000EE7E0000}"/>
    <cellStyle name="Sub totals 8 14 3" xfId="34620" xr:uid="{00000000-0005-0000-0000-0000EF7E0000}"/>
    <cellStyle name="Sub totals 8 14 4" xfId="34621" xr:uid="{00000000-0005-0000-0000-0000F07E0000}"/>
    <cellStyle name="Sub totals 8 15" xfId="4756" xr:uid="{00000000-0005-0000-0000-0000F17E0000}"/>
    <cellStyle name="Sub totals 8 15 2" xfId="34622" xr:uid="{00000000-0005-0000-0000-0000F27E0000}"/>
    <cellStyle name="Sub totals 8 15 2 2" xfId="34623" xr:uid="{00000000-0005-0000-0000-0000F37E0000}"/>
    <cellStyle name="Sub totals 8 15 2 3" xfId="34624" xr:uid="{00000000-0005-0000-0000-0000F47E0000}"/>
    <cellStyle name="Sub totals 8 15 2 4" xfId="34625" xr:uid="{00000000-0005-0000-0000-0000F57E0000}"/>
    <cellStyle name="Sub totals 8 15 3" xfId="34626" xr:uid="{00000000-0005-0000-0000-0000F67E0000}"/>
    <cellStyle name="Sub totals 8 15 4" xfId="34627" xr:uid="{00000000-0005-0000-0000-0000F77E0000}"/>
    <cellStyle name="Sub totals 8 16" xfId="4757" xr:uid="{00000000-0005-0000-0000-0000F87E0000}"/>
    <cellStyle name="Sub totals 8 16 2" xfId="34628" xr:uid="{00000000-0005-0000-0000-0000F97E0000}"/>
    <cellStyle name="Sub totals 8 16 2 2" xfId="34629" xr:uid="{00000000-0005-0000-0000-0000FA7E0000}"/>
    <cellStyle name="Sub totals 8 16 2 3" xfId="34630" xr:uid="{00000000-0005-0000-0000-0000FB7E0000}"/>
    <cellStyle name="Sub totals 8 16 2 4" xfId="34631" xr:uid="{00000000-0005-0000-0000-0000FC7E0000}"/>
    <cellStyle name="Sub totals 8 16 3" xfId="34632" xr:uid="{00000000-0005-0000-0000-0000FD7E0000}"/>
    <cellStyle name="Sub totals 8 16 4" xfId="34633" xr:uid="{00000000-0005-0000-0000-0000FE7E0000}"/>
    <cellStyle name="Sub totals 8 17" xfId="4758" xr:uid="{00000000-0005-0000-0000-0000FF7E0000}"/>
    <cellStyle name="Sub totals 8 17 2" xfId="34634" xr:uid="{00000000-0005-0000-0000-0000007F0000}"/>
    <cellStyle name="Sub totals 8 17 2 2" xfId="34635" xr:uid="{00000000-0005-0000-0000-0000017F0000}"/>
    <cellStyle name="Sub totals 8 17 2 3" xfId="34636" xr:uid="{00000000-0005-0000-0000-0000027F0000}"/>
    <cellStyle name="Sub totals 8 17 2 4" xfId="34637" xr:uid="{00000000-0005-0000-0000-0000037F0000}"/>
    <cellStyle name="Sub totals 8 17 3" xfId="34638" xr:uid="{00000000-0005-0000-0000-0000047F0000}"/>
    <cellStyle name="Sub totals 8 17 4" xfId="34639" xr:uid="{00000000-0005-0000-0000-0000057F0000}"/>
    <cellStyle name="Sub totals 8 18" xfId="4759" xr:uid="{00000000-0005-0000-0000-0000067F0000}"/>
    <cellStyle name="Sub totals 8 18 2" xfId="34640" xr:uid="{00000000-0005-0000-0000-0000077F0000}"/>
    <cellStyle name="Sub totals 8 18 2 2" xfId="34641" xr:uid="{00000000-0005-0000-0000-0000087F0000}"/>
    <cellStyle name="Sub totals 8 18 2 3" xfId="34642" xr:uid="{00000000-0005-0000-0000-0000097F0000}"/>
    <cellStyle name="Sub totals 8 18 2 4" xfId="34643" xr:uid="{00000000-0005-0000-0000-00000A7F0000}"/>
    <cellStyle name="Sub totals 8 18 3" xfId="34644" xr:uid="{00000000-0005-0000-0000-00000B7F0000}"/>
    <cellStyle name="Sub totals 8 18 4" xfId="34645" xr:uid="{00000000-0005-0000-0000-00000C7F0000}"/>
    <cellStyle name="Sub totals 8 19" xfId="4760" xr:uid="{00000000-0005-0000-0000-00000D7F0000}"/>
    <cellStyle name="Sub totals 8 19 2" xfId="34646" xr:uid="{00000000-0005-0000-0000-00000E7F0000}"/>
    <cellStyle name="Sub totals 8 19 2 2" xfId="34647" xr:uid="{00000000-0005-0000-0000-00000F7F0000}"/>
    <cellStyle name="Sub totals 8 19 2 3" xfId="34648" xr:uid="{00000000-0005-0000-0000-0000107F0000}"/>
    <cellStyle name="Sub totals 8 19 2 4" xfId="34649" xr:uid="{00000000-0005-0000-0000-0000117F0000}"/>
    <cellStyle name="Sub totals 8 19 3" xfId="34650" xr:uid="{00000000-0005-0000-0000-0000127F0000}"/>
    <cellStyle name="Sub totals 8 19 4" xfId="34651" xr:uid="{00000000-0005-0000-0000-0000137F0000}"/>
    <cellStyle name="Sub totals 8 2" xfId="4761" xr:uid="{00000000-0005-0000-0000-0000147F0000}"/>
    <cellStyle name="Sub totals 8 2 2" xfId="34652" xr:uid="{00000000-0005-0000-0000-0000157F0000}"/>
    <cellStyle name="Sub totals 8 2 2 2" xfId="34653" xr:uid="{00000000-0005-0000-0000-0000167F0000}"/>
    <cellStyle name="Sub totals 8 2 2 3" xfId="34654" xr:uid="{00000000-0005-0000-0000-0000177F0000}"/>
    <cellStyle name="Sub totals 8 2 2 4" xfId="34655" xr:uid="{00000000-0005-0000-0000-0000187F0000}"/>
    <cellStyle name="Sub totals 8 2 3" xfId="34656" xr:uid="{00000000-0005-0000-0000-0000197F0000}"/>
    <cellStyle name="Sub totals 8 2 4" xfId="34657" xr:uid="{00000000-0005-0000-0000-00001A7F0000}"/>
    <cellStyle name="Sub totals 8 20" xfId="4762" xr:uid="{00000000-0005-0000-0000-00001B7F0000}"/>
    <cellStyle name="Sub totals 8 20 2" xfId="34658" xr:uid="{00000000-0005-0000-0000-00001C7F0000}"/>
    <cellStyle name="Sub totals 8 20 2 2" xfId="34659" xr:uid="{00000000-0005-0000-0000-00001D7F0000}"/>
    <cellStyle name="Sub totals 8 20 2 3" xfId="34660" xr:uid="{00000000-0005-0000-0000-00001E7F0000}"/>
    <cellStyle name="Sub totals 8 20 2 4" xfId="34661" xr:uid="{00000000-0005-0000-0000-00001F7F0000}"/>
    <cellStyle name="Sub totals 8 20 3" xfId="34662" xr:uid="{00000000-0005-0000-0000-0000207F0000}"/>
    <cellStyle name="Sub totals 8 20 4" xfId="34663" xr:uid="{00000000-0005-0000-0000-0000217F0000}"/>
    <cellStyle name="Sub totals 8 21" xfId="4763" xr:uid="{00000000-0005-0000-0000-0000227F0000}"/>
    <cellStyle name="Sub totals 8 21 2" xfId="34664" xr:uid="{00000000-0005-0000-0000-0000237F0000}"/>
    <cellStyle name="Sub totals 8 21 2 2" xfId="34665" xr:uid="{00000000-0005-0000-0000-0000247F0000}"/>
    <cellStyle name="Sub totals 8 21 2 3" xfId="34666" xr:uid="{00000000-0005-0000-0000-0000257F0000}"/>
    <cellStyle name="Sub totals 8 21 2 4" xfId="34667" xr:uid="{00000000-0005-0000-0000-0000267F0000}"/>
    <cellStyle name="Sub totals 8 21 3" xfId="34668" xr:uid="{00000000-0005-0000-0000-0000277F0000}"/>
    <cellStyle name="Sub totals 8 21 4" xfId="34669" xr:uid="{00000000-0005-0000-0000-0000287F0000}"/>
    <cellStyle name="Sub totals 8 22" xfId="4764" xr:uid="{00000000-0005-0000-0000-0000297F0000}"/>
    <cellStyle name="Sub totals 8 22 2" xfId="34670" xr:uid="{00000000-0005-0000-0000-00002A7F0000}"/>
    <cellStyle name="Sub totals 8 22 2 2" xfId="34671" xr:uid="{00000000-0005-0000-0000-00002B7F0000}"/>
    <cellStyle name="Sub totals 8 22 2 3" xfId="34672" xr:uid="{00000000-0005-0000-0000-00002C7F0000}"/>
    <cellStyle name="Sub totals 8 22 2 4" xfId="34673" xr:uid="{00000000-0005-0000-0000-00002D7F0000}"/>
    <cellStyle name="Sub totals 8 22 3" xfId="34674" xr:uid="{00000000-0005-0000-0000-00002E7F0000}"/>
    <cellStyle name="Sub totals 8 22 4" xfId="34675" xr:uid="{00000000-0005-0000-0000-00002F7F0000}"/>
    <cellStyle name="Sub totals 8 23" xfId="4765" xr:uid="{00000000-0005-0000-0000-0000307F0000}"/>
    <cellStyle name="Sub totals 8 23 2" xfId="34676" xr:uid="{00000000-0005-0000-0000-0000317F0000}"/>
    <cellStyle name="Sub totals 8 23 2 2" xfId="34677" xr:uid="{00000000-0005-0000-0000-0000327F0000}"/>
    <cellStyle name="Sub totals 8 23 2 3" xfId="34678" xr:uid="{00000000-0005-0000-0000-0000337F0000}"/>
    <cellStyle name="Sub totals 8 23 2 4" xfId="34679" xr:uid="{00000000-0005-0000-0000-0000347F0000}"/>
    <cellStyle name="Sub totals 8 23 3" xfId="34680" xr:uid="{00000000-0005-0000-0000-0000357F0000}"/>
    <cellStyle name="Sub totals 8 23 4" xfId="34681" xr:uid="{00000000-0005-0000-0000-0000367F0000}"/>
    <cellStyle name="Sub totals 8 24" xfId="4766" xr:uid="{00000000-0005-0000-0000-0000377F0000}"/>
    <cellStyle name="Sub totals 8 24 2" xfId="34682" xr:uid="{00000000-0005-0000-0000-0000387F0000}"/>
    <cellStyle name="Sub totals 8 24 2 2" xfId="34683" xr:uid="{00000000-0005-0000-0000-0000397F0000}"/>
    <cellStyle name="Sub totals 8 24 2 3" xfId="34684" xr:uid="{00000000-0005-0000-0000-00003A7F0000}"/>
    <cellStyle name="Sub totals 8 24 2 4" xfId="34685" xr:uid="{00000000-0005-0000-0000-00003B7F0000}"/>
    <cellStyle name="Sub totals 8 24 3" xfId="34686" xr:uid="{00000000-0005-0000-0000-00003C7F0000}"/>
    <cellStyle name="Sub totals 8 24 4" xfId="34687" xr:uid="{00000000-0005-0000-0000-00003D7F0000}"/>
    <cellStyle name="Sub totals 8 25" xfId="4767" xr:uid="{00000000-0005-0000-0000-00003E7F0000}"/>
    <cellStyle name="Sub totals 8 25 2" xfId="34688" xr:uid="{00000000-0005-0000-0000-00003F7F0000}"/>
    <cellStyle name="Sub totals 8 25 2 2" xfId="34689" xr:uid="{00000000-0005-0000-0000-0000407F0000}"/>
    <cellStyle name="Sub totals 8 25 2 3" xfId="34690" xr:uid="{00000000-0005-0000-0000-0000417F0000}"/>
    <cellStyle name="Sub totals 8 25 2 4" xfId="34691" xr:uid="{00000000-0005-0000-0000-0000427F0000}"/>
    <cellStyle name="Sub totals 8 25 3" xfId="34692" xr:uid="{00000000-0005-0000-0000-0000437F0000}"/>
    <cellStyle name="Sub totals 8 25 4" xfId="34693" xr:uid="{00000000-0005-0000-0000-0000447F0000}"/>
    <cellStyle name="Sub totals 8 26" xfId="4768" xr:uid="{00000000-0005-0000-0000-0000457F0000}"/>
    <cellStyle name="Sub totals 8 26 2" xfId="34694" xr:uid="{00000000-0005-0000-0000-0000467F0000}"/>
    <cellStyle name="Sub totals 8 26 2 2" xfId="34695" xr:uid="{00000000-0005-0000-0000-0000477F0000}"/>
    <cellStyle name="Sub totals 8 26 2 3" xfId="34696" xr:uid="{00000000-0005-0000-0000-0000487F0000}"/>
    <cellStyle name="Sub totals 8 26 2 4" xfId="34697" xr:uid="{00000000-0005-0000-0000-0000497F0000}"/>
    <cellStyle name="Sub totals 8 26 3" xfId="34698" xr:uid="{00000000-0005-0000-0000-00004A7F0000}"/>
    <cellStyle name="Sub totals 8 26 4" xfId="34699" xr:uid="{00000000-0005-0000-0000-00004B7F0000}"/>
    <cellStyle name="Sub totals 8 27" xfId="4769" xr:uid="{00000000-0005-0000-0000-00004C7F0000}"/>
    <cellStyle name="Sub totals 8 27 2" xfId="34700" xr:uid="{00000000-0005-0000-0000-00004D7F0000}"/>
    <cellStyle name="Sub totals 8 27 2 2" xfId="34701" xr:uid="{00000000-0005-0000-0000-00004E7F0000}"/>
    <cellStyle name="Sub totals 8 27 2 3" xfId="34702" xr:uid="{00000000-0005-0000-0000-00004F7F0000}"/>
    <cellStyle name="Sub totals 8 27 2 4" xfId="34703" xr:uid="{00000000-0005-0000-0000-0000507F0000}"/>
    <cellStyle name="Sub totals 8 27 3" xfId="34704" xr:uid="{00000000-0005-0000-0000-0000517F0000}"/>
    <cellStyle name="Sub totals 8 27 4" xfId="34705" xr:uid="{00000000-0005-0000-0000-0000527F0000}"/>
    <cellStyle name="Sub totals 8 28" xfId="4770" xr:uid="{00000000-0005-0000-0000-0000537F0000}"/>
    <cellStyle name="Sub totals 8 28 2" xfId="34706" xr:uid="{00000000-0005-0000-0000-0000547F0000}"/>
    <cellStyle name="Sub totals 8 28 2 2" xfId="34707" xr:uid="{00000000-0005-0000-0000-0000557F0000}"/>
    <cellStyle name="Sub totals 8 28 2 3" xfId="34708" xr:uid="{00000000-0005-0000-0000-0000567F0000}"/>
    <cellStyle name="Sub totals 8 28 2 4" xfId="34709" xr:uid="{00000000-0005-0000-0000-0000577F0000}"/>
    <cellStyle name="Sub totals 8 28 3" xfId="34710" xr:uid="{00000000-0005-0000-0000-0000587F0000}"/>
    <cellStyle name="Sub totals 8 28 4" xfId="34711" xr:uid="{00000000-0005-0000-0000-0000597F0000}"/>
    <cellStyle name="Sub totals 8 29" xfId="4771" xr:uid="{00000000-0005-0000-0000-00005A7F0000}"/>
    <cellStyle name="Sub totals 8 29 2" xfId="34712" xr:uid="{00000000-0005-0000-0000-00005B7F0000}"/>
    <cellStyle name="Sub totals 8 29 2 2" xfId="34713" xr:uid="{00000000-0005-0000-0000-00005C7F0000}"/>
    <cellStyle name="Sub totals 8 29 2 3" xfId="34714" xr:uid="{00000000-0005-0000-0000-00005D7F0000}"/>
    <cellStyle name="Sub totals 8 29 2 4" xfId="34715" xr:uid="{00000000-0005-0000-0000-00005E7F0000}"/>
    <cellStyle name="Sub totals 8 29 3" xfId="34716" xr:uid="{00000000-0005-0000-0000-00005F7F0000}"/>
    <cellStyle name="Sub totals 8 29 4" xfId="34717" xr:uid="{00000000-0005-0000-0000-0000607F0000}"/>
    <cellStyle name="Sub totals 8 3" xfId="4772" xr:uid="{00000000-0005-0000-0000-0000617F0000}"/>
    <cellStyle name="Sub totals 8 3 2" xfId="34718" xr:uid="{00000000-0005-0000-0000-0000627F0000}"/>
    <cellStyle name="Sub totals 8 3 2 2" xfId="34719" xr:uid="{00000000-0005-0000-0000-0000637F0000}"/>
    <cellStyle name="Sub totals 8 3 2 3" xfId="34720" xr:uid="{00000000-0005-0000-0000-0000647F0000}"/>
    <cellStyle name="Sub totals 8 3 2 4" xfId="34721" xr:uid="{00000000-0005-0000-0000-0000657F0000}"/>
    <cellStyle name="Sub totals 8 3 3" xfId="34722" xr:uid="{00000000-0005-0000-0000-0000667F0000}"/>
    <cellStyle name="Sub totals 8 3 4" xfId="34723" xr:uid="{00000000-0005-0000-0000-0000677F0000}"/>
    <cellStyle name="Sub totals 8 30" xfId="4773" xr:uid="{00000000-0005-0000-0000-0000687F0000}"/>
    <cellStyle name="Sub totals 8 30 2" xfId="34724" xr:uid="{00000000-0005-0000-0000-0000697F0000}"/>
    <cellStyle name="Sub totals 8 30 2 2" xfId="34725" xr:uid="{00000000-0005-0000-0000-00006A7F0000}"/>
    <cellStyle name="Sub totals 8 30 2 3" xfId="34726" xr:uid="{00000000-0005-0000-0000-00006B7F0000}"/>
    <cellStyle name="Sub totals 8 30 2 4" xfId="34727" xr:uid="{00000000-0005-0000-0000-00006C7F0000}"/>
    <cellStyle name="Sub totals 8 30 3" xfId="34728" xr:uid="{00000000-0005-0000-0000-00006D7F0000}"/>
    <cellStyle name="Sub totals 8 30 4" xfId="34729" xr:uid="{00000000-0005-0000-0000-00006E7F0000}"/>
    <cellStyle name="Sub totals 8 31" xfId="4774" xr:uid="{00000000-0005-0000-0000-00006F7F0000}"/>
    <cellStyle name="Sub totals 8 31 2" xfId="34730" xr:uid="{00000000-0005-0000-0000-0000707F0000}"/>
    <cellStyle name="Sub totals 8 31 2 2" xfId="34731" xr:uid="{00000000-0005-0000-0000-0000717F0000}"/>
    <cellStyle name="Sub totals 8 31 2 3" xfId="34732" xr:uid="{00000000-0005-0000-0000-0000727F0000}"/>
    <cellStyle name="Sub totals 8 31 2 4" xfId="34733" xr:uid="{00000000-0005-0000-0000-0000737F0000}"/>
    <cellStyle name="Sub totals 8 31 3" xfId="34734" xr:uid="{00000000-0005-0000-0000-0000747F0000}"/>
    <cellStyle name="Sub totals 8 31 4" xfId="34735" xr:uid="{00000000-0005-0000-0000-0000757F0000}"/>
    <cellStyle name="Sub totals 8 32" xfId="4775" xr:uid="{00000000-0005-0000-0000-0000767F0000}"/>
    <cellStyle name="Sub totals 8 32 2" xfId="34736" xr:uid="{00000000-0005-0000-0000-0000777F0000}"/>
    <cellStyle name="Sub totals 8 32 2 2" xfId="34737" xr:uid="{00000000-0005-0000-0000-0000787F0000}"/>
    <cellStyle name="Sub totals 8 32 2 3" xfId="34738" xr:uid="{00000000-0005-0000-0000-0000797F0000}"/>
    <cellStyle name="Sub totals 8 32 2 4" xfId="34739" xr:uid="{00000000-0005-0000-0000-00007A7F0000}"/>
    <cellStyle name="Sub totals 8 32 3" xfId="34740" xr:uid="{00000000-0005-0000-0000-00007B7F0000}"/>
    <cellStyle name="Sub totals 8 32 4" xfId="34741" xr:uid="{00000000-0005-0000-0000-00007C7F0000}"/>
    <cellStyle name="Sub totals 8 33" xfId="4776" xr:uid="{00000000-0005-0000-0000-00007D7F0000}"/>
    <cellStyle name="Sub totals 8 33 2" xfId="34742" xr:uid="{00000000-0005-0000-0000-00007E7F0000}"/>
    <cellStyle name="Sub totals 8 33 2 2" xfId="34743" xr:uid="{00000000-0005-0000-0000-00007F7F0000}"/>
    <cellStyle name="Sub totals 8 33 2 3" xfId="34744" xr:uid="{00000000-0005-0000-0000-0000807F0000}"/>
    <cellStyle name="Sub totals 8 33 2 4" xfId="34745" xr:uid="{00000000-0005-0000-0000-0000817F0000}"/>
    <cellStyle name="Sub totals 8 33 3" xfId="34746" xr:uid="{00000000-0005-0000-0000-0000827F0000}"/>
    <cellStyle name="Sub totals 8 33 4" xfId="34747" xr:uid="{00000000-0005-0000-0000-0000837F0000}"/>
    <cellStyle name="Sub totals 8 34" xfId="4777" xr:uid="{00000000-0005-0000-0000-0000847F0000}"/>
    <cellStyle name="Sub totals 8 34 2" xfId="34748" xr:uid="{00000000-0005-0000-0000-0000857F0000}"/>
    <cellStyle name="Sub totals 8 34 2 2" xfId="34749" xr:uid="{00000000-0005-0000-0000-0000867F0000}"/>
    <cellStyle name="Sub totals 8 34 2 3" xfId="34750" xr:uid="{00000000-0005-0000-0000-0000877F0000}"/>
    <cellStyle name="Sub totals 8 34 2 4" xfId="34751" xr:uid="{00000000-0005-0000-0000-0000887F0000}"/>
    <cellStyle name="Sub totals 8 34 3" xfId="34752" xr:uid="{00000000-0005-0000-0000-0000897F0000}"/>
    <cellStyle name="Sub totals 8 34 4" xfId="34753" xr:uid="{00000000-0005-0000-0000-00008A7F0000}"/>
    <cellStyle name="Sub totals 8 35" xfId="4778" xr:uid="{00000000-0005-0000-0000-00008B7F0000}"/>
    <cellStyle name="Sub totals 8 35 2" xfId="34754" xr:uid="{00000000-0005-0000-0000-00008C7F0000}"/>
    <cellStyle name="Sub totals 8 35 2 2" xfId="34755" xr:uid="{00000000-0005-0000-0000-00008D7F0000}"/>
    <cellStyle name="Sub totals 8 35 2 3" xfId="34756" xr:uid="{00000000-0005-0000-0000-00008E7F0000}"/>
    <cellStyle name="Sub totals 8 35 2 4" xfId="34757" xr:uid="{00000000-0005-0000-0000-00008F7F0000}"/>
    <cellStyle name="Sub totals 8 35 3" xfId="34758" xr:uid="{00000000-0005-0000-0000-0000907F0000}"/>
    <cellStyle name="Sub totals 8 35 4" xfId="34759" xr:uid="{00000000-0005-0000-0000-0000917F0000}"/>
    <cellStyle name="Sub totals 8 36" xfId="4779" xr:uid="{00000000-0005-0000-0000-0000927F0000}"/>
    <cellStyle name="Sub totals 8 36 2" xfId="34760" xr:uid="{00000000-0005-0000-0000-0000937F0000}"/>
    <cellStyle name="Sub totals 8 36 2 2" xfId="34761" xr:uid="{00000000-0005-0000-0000-0000947F0000}"/>
    <cellStyle name="Sub totals 8 36 2 3" xfId="34762" xr:uid="{00000000-0005-0000-0000-0000957F0000}"/>
    <cellStyle name="Sub totals 8 36 2 4" xfId="34763" xr:uid="{00000000-0005-0000-0000-0000967F0000}"/>
    <cellStyle name="Sub totals 8 36 3" xfId="34764" xr:uid="{00000000-0005-0000-0000-0000977F0000}"/>
    <cellStyle name="Sub totals 8 36 4" xfId="34765" xr:uid="{00000000-0005-0000-0000-0000987F0000}"/>
    <cellStyle name="Sub totals 8 37" xfId="4780" xr:uid="{00000000-0005-0000-0000-0000997F0000}"/>
    <cellStyle name="Sub totals 8 37 2" xfId="34766" xr:uid="{00000000-0005-0000-0000-00009A7F0000}"/>
    <cellStyle name="Sub totals 8 37 2 2" xfId="34767" xr:uid="{00000000-0005-0000-0000-00009B7F0000}"/>
    <cellStyle name="Sub totals 8 37 2 3" xfId="34768" xr:uid="{00000000-0005-0000-0000-00009C7F0000}"/>
    <cellStyle name="Sub totals 8 37 2 4" xfId="34769" xr:uid="{00000000-0005-0000-0000-00009D7F0000}"/>
    <cellStyle name="Sub totals 8 37 3" xfId="34770" xr:uid="{00000000-0005-0000-0000-00009E7F0000}"/>
    <cellStyle name="Sub totals 8 37 4" xfId="34771" xr:uid="{00000000-0005-0000-0000-00009F7F0000}"/>
    <cellStyle name="Sub totals 8 38" xfId="4781" xr:uid="{00000000-0005-0000-0000-0000A07F0000}"/>
    <cellStyle name="Sub totals 8 38 2" xfId="34772" xr:uid="{00000000-0005-0000-0000-0000A17F0000}"/>
    <cellStyle name="Sub totals 8 38 2 2" xfId="34773" xr:uid="{00000000-0005-0000-0000-0000A27F0000}"/>
    <cellStyle name="Sub totals 8 38 2 3" xfId="34774" xr:uid="{00000000-0005-0000-0000-0000A37F0000}"/>
    <cellStyle name="Sub totals 8 38 2 4" xfId="34775" xr:uid="{00000000-0005-0000-0000-0000A47F0000}"/>
    <cellStyle name="Sub totals 8 38 3" xfId="34776" xr:uid="{00000000-0005-0000-0000-0000A57F0000}"/>
    <cellStyle name="Sub totals 8 38 4" xfId="34777" xr:uid="{00000000-0005-0000-0000-0000A67F0000}"/>
    <cellStyle name="Sub totals 8 39" xfId="4782" xr:uid="{00000000-0005-0000-0000-0000A77F0000}"/>
    <cellStyle name="Sub totals 8 39 2" xfId="34778" xr:uid="{00000000-0005-0000-0000-0000A87F0000}"/>
    <cellStyle name="Sub totals 8 39 2 2" xfId="34779" xr:uid="{00000000-0005-0000-0000-0000A97F0000}"/>
    <cellStyle name="Sub totals 8 39 2 3" xfId="34780" xr:uid="{00000000-0005-0000-0000-0000AA7F0000}"/>
    <cellStyle name="Sub totals 8 39 2 4" xfId="34781" xr:uid="{00000000-0005-0000-0000-0000AB7F0000}"/>
    <cellStyle name="Sub totals 8 39 3" xfId="34782" xr:uid="{00000000-0005-0000-0000-0000AC7F0000}"/>
    <cellStyle name="Sub totals 8 39 4" xfId="34783" xr:uid="{00000000-0005-0000-0000-0000AD7F0000}"/>
    <cellStyle name="Sub totals 8 4" xfId="4783" xr:uid="{00000000-0005-0000-0000-0000AE7F0000}"/>
    <cellStyle name="Sub totals 8 4 2" xfId="34784" xr:uid="{00000000-0005-0000-0000-0000AF7F0000}"/>
    <cellStyle name="Sub totals 8 4 2 2" xfId="34785" xr:uid="{00000000-0005-0000-0000-0000B07F0000}"/>
    <cellStyle name="Sub totals 8 4 2 3" xfId="34786" xr:uid="{00000000-0005-0000-0000-0000B17F0000}"/>
    <cellStyle name="Sub totals 8 4 2 4" xfId="34787" xr:uid="{00000000-0005-0000-0000-0000B27F0000}"/>
    <cellStyle name="Sub totals 8 4 3" xfId="34788" xr:uid="{00000000-0005-0000-0000-0000B37F0000}"/>
    <cellStyle name="Sub totals 8 4 4" xfId="34789" xr:uid="{00000000-0005-0000-0000-0000B47F0000}"/>
    <cellStyle name="Sub totals 8 40" xfId="4784" xr:uid="{00000000-0005-0000-0000-0000B57F0000}"/>
    <cellStyle name="Sub totals 8 40 2" xfId="34790" xr:uid="{00000000-0005-0000-0000-0000B67F0000}"/>
    <cellStyle name="Sub totals 8 40 2 2" xfId="34791" xr:uid="{00000000-0005-0000-0000-0000B77F0000}"/>
    <cellStyle name="Sub totals 8 40 2 3" xfId="34792" xr:uid="{00000000-0005-0000-0000-0000B87F0000}"/>
    <cellStyle name="Sub totals 8 40 2 4" xfId="34793" xr:uid="{00000000-0005-0000-0000-0000B97F0000}"/>
    <cellStyle name="Sub totals 8 40 3" xfId="34794" xr:uid="{00000000-0005-0000-0000-0000BA7F0000}"/>
    <cellStyle name="Sub totals 8 40 4" xfId="34795" xr:uid="{00000000-0005-0000-0000-0000BB7F0000}"/>
    <cellStyle name="Sub totals 8 41" xfId="4785" xr:uid="{00000000-0005-0000-0000-0000BC7F0000}"/>
    <cellStyle name="Sub totals 8 41 2" xfId="34796" xr:uid="{00000000-0005-0000-0000-0000BD7F0000}"/>
    <cellStyle name="Sub totals 8 41 2 2" xfId="34797" xr:uid="{00000000-0005-0000-0000-0000BE7F0000}"/>
    <cellStyle name="Sub totals 8 41 2 3" xfId="34798" xr:uid="{00000000-0005-0000-0000-0000BF7F0000}"/>
    <cellStyle name="Sub totals 8 41 2 4" xfId="34799" xr:uid="{00000000-0005-0000-0000-0000C07F0000}"/>
    <cellStyle name="Sub totals 8 41 3" xfId="34800" xr:uid="{00000000-0005-0000-0000-0000C17F0000}"/>
    <cellStyle name="Sub totals 8 41 4" xfId="34801" xr:uid="{00000000-0005-0000-0000-0000C27F0000}"/>
    <cellStyle name="Sub totals 8 42" xfId="4786" xr:uid="{00000000-0005-0000-0000-0000C37F0000}"/>
    <cellStyle name="Sub totals 8 42 2" xfId="34802" xr:uid="{00000000-0005-0000-0000-0000C47F0000}"/>
    <cellStyle name="Sub totals 8 42 2 2" xfId="34803" xr:uid="{00000000-0005-0000-0000-0000C57F0000}"/>
    <cellStyle name="Sub totals 8 42 2 3" xfId="34804" xr:uid="{00000000-0005-0000-0000-0000C67F0000}"/>
    <cellStyle name="Sub totals 8 42 2 4" xfId="34805" xr:uid="{00000000-0005-0000-0000-0000C77F0000}"/>
    <cellStyle name="Sub totals 8 42 3" xfId="34806" xr:uid="{00000000-0005-0000-0000-0000C87F0000}"/>
    <cellStyle name="Sub totals 8 42 4" xfId="34807" xr:uid="{00000000-0005-0000-0000-0000C97F0000}"/>
    <cellStyle name="Sub totals 8 43" xfId="4787" xr:uid="{00000000-0005-0000-0000-0000CA7F0000}"/>
    <cellStyle name="Sub totals 8 43 2" xfId="34808" xr:uid="{00000000-0005-0000-0000-0000CB7F0000}"/>
    <cellStyle name="Sub totals 8 43 2 2" xfId="34809" xr:uid="{00000000-0005-0000-0000-0000CC7F0000}"/>
    <cellStyle name="Sub totals 8 43 2 3" xfId="34810" xr:uid="{00000000-0005-0000-0000-0000CD7F0000}"/>
    <cellStyle name="Sub totals 8 43 2 4" xfId="34811" xr:uid="{00000000-0005-0000-0000-0000CE7F0000}"/>
    <cellStyle name="Sub totals 8 43 3" xfId="34812" xr:uid="{00000000-0005-0000-0000-0000CF7F0000}"/>
    <cellStyle name="Sub totals 8 43 4" xfId="34813" xr:uid="{00000000-0005-0000-0000-0000D07F0000}"/>
    <cellStyle name="Sub totals 8 44" xfId="4788" xr:uid="{00000000-0005-0000-0000-0000D17F0000}"/>
    <cellStyle name="Sub totals 8 44 2" xfId="34814" xr:uid="{00000000-0005-0000-0000-0000D27F0000}"/>
    <cellStyle name="Sub totals 8 44 2 2" xfId="34815" xr:uid="{00000000-0005-0000-0000-0000D37F0000}"/>
    <cellStyle name="Sub totals 8 44 2 3" xfId="34816" xr:uid="{00000000-0005-0000-0000-0000D47F0000}"/>
    <cellStyle name="Sub totals 8 44 2 4" xfId="34817" xr:uid="{00000000-0005-0000-0000-0000D57F0000}"/>
    <cellStyle name="Sub totals 8 44 3" xfId="34818" xr:uid="{00000000-0005-0000-0000-0000D67F0000}"/>
    <cellStyle name="Sub totals 8 44 4" xfId="34819" xr:uid="{00000000-0005-0000-0000-0000D77F0000}"/>
    <cellStyle name="Sub totals 8 45" xfId="34820" xr:uid="{00000000-0005-0000-0000-0000D87F0000}"/>
    <cellStyle name="Sub totals 8 45 2" xfId="34821" xr:uid="{00000000-0005-0000-0000-0000D97F0000}"/>
    <cellStyle name="Sub totals 8 45 3" xfId="34822" xr:uid="{00000000-0005-0000-0000-0000DA7F0000}"/>
    <cellStyle name="Sub totals 8 45 4" xfId="34823" xr:uid="{00000000-0005-0000-0000-0000DB7F0000}"/>
    <cellStyle name="Sub totals 8 46" xfId="34824" xr:uid="{00000000-0005-0000-0000-0000DC7F0000}"/>
    <cellStyle name="Sub totals 8 46 2" xfId="34825" xr:uid="{00000000-0005-0000-0000-0000DD7F0000}"/>
    <cellStyle name="Sub totals 8 46 3" xfId="34826" xr:uid="{00000000-0005-0000-0000-0000DE7F0000}"/>
    <cellStyle name="Sub totals 8 46 4" xfId="34827" xr:uid="{00000000-0005-0000-0000-0000DF7F0000}"/>
    <cellStyle name="Sub totals 8 47" xfId="34828" xr:uid="{00000000-0005-0000-0000-0000E07F0000}"/>
    <cellStyle name="Sub totals 8 5" xfId="4789" xr:uid="{00000000-0005-0000-0000-0000E17F0000}"/>
    <cellStyle name="Sub totals 8 5 2" xfId="34829" xr:uid="{00000000-0005-0000-0000-0000E27F0000}"/>
    <cellStyle name="Sub totals 8 5 2 2" xfId="34830" xr:uid="{00000000-0005-0000-0000-0000E37F0000}"/>
    <cellStyle name="Sub totals 8 5 2 3" xfId="34831" xr:uid="{00000000-0005-0000-0000-0000E47F0000}"/>
    <cellStyle name="Sub totals 8 5 2 4" xfId="34832" xr:uid="{00000000-0005-0000-0000-0000E57F0000}"/>
    <cellStyle name="Sub totals 8 5 3" xfId="34833" xr:uid="{00000000-0005-0000-0000-0000E67F0000}"/>
    <cellStyle name="Sub totals 8 5 4" xfId="34834" xr:uid="{00000000-0005-0000-0000-0000E77F0000}"/>
    <cellStyle name="Sub totals 8 6" xfId="4790" xr:uid="{00000000-0005-0000-0000-0000E87F0000}"/>
    <cellStyle name="Sub totals 8 6 2" xfId="34835" xr:uid="{00000000-0005-0000-0000-0000E97F0000}"/>
    <cellStyle name="Sub totals 8 6 2 2" xfId="34836" xr:uid="{00000000-0005-0000-0000-0000EA7F0000}"/>
    <cellStyle name="Sub totals 8 6 2 3" xfId="34837" xr:uid="{00000000-0005-0000-0000-0000EB7F0000}"/>
    <cellStyle name="Sub totals 8 6 2 4" xfId="34838" xr:uid="{00000000-0005-0000-0000-0000EC7F0000}"/>
    <cellStyle name="Sub totals 8 6 3" xfId="34839" xr:uid="{00000000-0005-0000-0000-0000ED7F0000}"/>
    <cellStyle name="Sub totals 8 6 4" xfId="34840" xr:uid="{00000000-0005-0000-0000-0000EE7F0000}"/>
    <cellStyle name="Sub totals 8 7" xfId="4791" xr:uid="{00000000-0005-0000-0000-0000EF7F0000}"/>
    <cellStyle name="Sub totals 8 7 2" xfId="34841" xr:uid="{00000000-0005-0000-0000-0000F07F0000}"/>
    <cellStyle name="Sub totals 8 7 2 2" xfId="34842" xr:uid="{00000000-0005-0000-0000-0000F17F0000}"/>
    <cellStyle name="Sub totals 8 7 2 3" xfId="34843" xr:uid="{00000000-0005-0000-0000-0000F27F0000}"/>
    <cellStyle name="Sub totals 8 7 2 4" xfId="34844" xr:uid="{00000000-0005-0000-0000-0000F37F0000}"/>
    <cellStyle name="Sub totals 8 7 3" xfId="34845" xr:uid="{00000000-0005-0000-0000-0000F47F0000}"/>
    <cellStyle name="Sub totals 8 7 4" xfId="34846" xr:uid="{00000000-0005-0000-0000-0000F57F0000}"/>
    <cellStyle name="Sub totals 8 8" xfId="4792" xr:uid="{00000000-0005-0000-0000-0000F67F0000}"/>
    <cellStyle name="Sub totals 8 8 2" xfId="34847" xr:uid="{00000000-0005-0000-0000-0000F77F0000}"/>
    <cellStyle name="Sub totals 8 8 2 2" xfId="34848" xr:uid="{00000000-0005-0000-0000-0000F87F0000}"/>
    <cellStyle name="Sub totals 8 8 2 3" xfId="34849" xr:uid="{00000000-0005-0000-0000-0000F97F0000}"/>
    <cellStyle name="Sub totals 8 8 2 4" xfId="34850" xr:uid="{00000000-0005-0000-0000-0000FA7F0000}"/>
    <cellStyle name="Sub totals 8 8 3" xfId="34851" xr:uid="{00000000-0005-0000-0000-0000FB7F0000}"/>
    <cellStyle name="Sub totals 8 8 4" xfId="34852" xr:uid="{00000000-0005-0000-0000-0000FC7F0000}"/>
    <cellStyle name="Sub totals 8 9" xfId="4793" xr:uid="{00000000-0005-0000-0000-0000FD7F0000}"/>
    <cellStyle name="Sub totals 8 9 2" xfId="34853" xr:uid="{00000000-0005-0000-0000-0000FE7F0000}"/>
    <cellStyle name="Sub totals 8 9 2 2" xfId="34854" xr:uid="{00000000-0005-0000-0000-0000FF7F0000}"/>
    <cellStyle name="Sub totals 8 9 2 3" xfId="34855" xr:uid="{00000000-0005-0000-0000-000000800000}"/>
    <cellStyle name="Sub totals 8 9 2 4" xfId="34856" xr:uid="{00000000-0005-0000-0000-000001800000}"/>
    <cellStyle name="Sub totals 8 9 3" xfId="34857" xr:uid="{00000000-0005-0000-0000-000002800000}"/>
    <cellStyle name="Sub totals 8 9 4" xfId="34858" xr:uid="{00000000-0005-0000-0000-000003800000}"/>
    <cellStyle name="Sub totals 9" xfId="4794" xr:uid="{00000000-0005-0000-0000-000004800000}"/>
    <cellStyle name="Sub totals 9 2" xfId="34859" xr:uid="{00000000-0005-0000-0000-000005800000}"/>
    <cellStyle name="Sub totals 9 2 2" xfId="34860" xr:uid="{00000000-0005-0000-0000-000006800000}"/>
    <cellStyle name="Sub totals 9 2 3" xfId="34861" xr:uid="{00000000-0005-0000-0000-000007800000}"/>
    <cellStyle name="Sub totals 9 2 4" xfId="34862" xr:uid="{00000000-0005-0000-0000-000008800000}"/>
    <cellStyle name="Sub totals 9 3" xfId="34863" xr:uid="{00000000-0005-0000-0000-000009800000}"/>
    <cellStyle name="Sub totals 9 4" xfId="34864" xr:uid="{00000000-0005-0000-0000-00000A800000}"/>
    <cellStyle name="Subtotal (line)" xfId="4795" xr:uid="{00000000-0005-0000-0000-00000B800000}"/>
    <cellStyle name="Subtotal (line) 10" xfId="4796" xr:uid="{00000000-0005-0000-0000-00000C800000}"/>
    <cellStyle name="Subtotal (line) 10 2" xfId="34865" xr:uid="{00000000-0005-0000-0000-00000D800000}"/>
    <cellStyle name="Subtotal (line) 10 2 2" xfId="34866" xr:uid="{00000000-0005-0000-0000-00000E800000}"/>
    <cellStyle name="Subtotal (line) 10 2 3" xfId="34867" xr:uid="{00000000-0005-0000-0000-00000F800000}"/>
    <cellStyle name="Subtotal (line) 10 2 4" xfId="34868" xr:uid="{00000000-0005-0000-0000-000010800000}"/>
    <cellStyle name="Subtotal (line) 10 3" xfId="34869" xr:uid="{00000000-0005-0000-0000-000011800000}"/>
    <cellStyle name="Subtotal (line) 10 4" xfId="34870" xr:uid="{00000000-0005-0000-0000-000012800000}"/>
    <cellStyle name="Subtotal (line) 10 5" xfId="34871" xr:uid="{00000000-0005-0000-0000-000013800000}"/>
    <cellStyle name="Subtotal (line) 11" xfId="4797" xr:uid="{00000000-0005-0000-0000-000014800000}"/>
    <cellStyle name="Subtotal (line) 11 2" xfId="34872" xr:uid="{00000000-0005-0000-0000-000015800000}"/>
    <cellStyle name="Subtotal (line) 11 2 2" xfId="34873" xr:uid="{00000000-0005-0000-0000-000016800000}"/>
    <cellStyle name="Subtotal (line) 11 2 3" xfId="34874" xr:uid="{00000000-0005-0000-0000-000017800000}"/>
    <cellStyle name="Subtotal (line) 11 2 4" xfId="34875" xr:uid="{00000000-0005-0000-0000-000018800000}"/>
    <cellStyle name="Subtotal (line) 11 3" xfId="34876" xr:uid="{00000000-0005-0000-0000-000019800000}"/>
    <cellStyle name="Subtotal (line) 11 4" xfId="34877" xr:uid="{00000000-0005-0000-0000-00001A800000}"/>
    <cellStyle name="Subtotal (line) 11 5" xfId="34878" xr:uid="{00000000-0005-0000-0000-00001B800000}"/>
    <cellStyle name="Subtotal (line) 12" xfId="4798" xr:uid="{00000000-0005-0000-0000-00001C800000}"/>
    <cellStyle name="Subtotal (line) 12 2" xfId="34879" xr:uid="{00000000-0005-0000-0000-00001D800000}"/>
    <cellStyle name="Subtotal (line) 12 2 2" xfId="34880" xr:uid="{00000000-0005-0000-0000-00001E800000}"/>
    <cellStyle name="Subtotal (line) 12 2 3" xfId="34881" xr:uid="{00000000-0005-0000-0000-00001F800000}"/>
    <cellStyle name="Subtotal (line) 12 2 4" xfId="34882" xr:uid="{00000000-0005-0000-0000-000020800000}"/>
    <cellStyle name="Subtotal (line) 12 3" xfId="34883" xr:uid="{00000000-0005-0000-0000-000021800000}"/>
    <cellStyle name="Subtotal (line) 12 4" xfId="34884" xr:uid="{00000000-0005-0000-0000-000022800000}"/>
    <cellStyle name="Subtotal (line) 12 5" xfId="34885" xr:uid="{00000000-0005-0000-0000-000023800000}"/>
    <cellStyle name="Subtotal (line) 13" xfId="4799" xr:uid="{00000000-0005-0000-0000-000024800000}"/>
    <cellStyle name="Subtotal (line) 13 2" xfId="34886" xr:uid="{00000000-0005-0000-0000-000025800000}"/>
    <cellStyle name="Subtotal (line) 13 2 2" xfId="34887" xr:uid="{00000000-0005-0000-0000-000026800000}"/>
    <cellStyle name="Subtotal (line) 13 2 3" xfId="34888" xr:uid="{00000000-0005-0000-0000-000027800000}"/>
    <cellStyle name="Subtotal (line) 13 2 4" xfId="34889" xr:uid="{00000000-0005-0000-0000-000028800000}"/>
    <cellStyle name="Subtotal (line) 13 3" xfId="34890" xr:uid="{00000000-0005-0000-0000-000029800000}"/>
    <cellStyle name="Subtotal (line) 13 4" xfId="34891" xr:uid="{00000000-0005-0000-0000-00002A800000}"/>
    <cellStyle name="Subtotal (line) 13 5" xfId="34892" xr:uid="{00000000-0005-0000-0000-00002B800000}"/>
    <cellStyle name="Subtotal (line) 14" xfId="4800" xr:uid="{00000000-0005-0000-0000-00002C800000}"/>
    <cellStyle name="Subtotal (line) 14 2" xfId="34893" xr:uid="{00000000-0005-0000-0000-00002D800000}"/>
    <cellStyle name="Subtotal (line) 14 2 2" xfId="34894" xr:uid="{00000000-0005-0000-0000-00002E800000}"/>
    <cellStyle name="Subtotal (line) 14 2 3" xfId="34895" xr:uid="{00000000-0005-0000-0000-00002F800000}"/>
    <cellStyle name="Subtotal (line) 14 2 4" xfId="34896" xr:uid="{00000000-0005-0000-0000-000030800000}"/>
    <cellStyle name="Subtotal (line) 14 3" xfId="34897" xr:uid="{00000000-0005-0000-0000-000031800000}"/>
    <cellStyle name="Subtotal (line) 14 4" xfId="34898" xr:uid="{00000000-0005-0000-0000-000032800000}"/>
    <cellStyle name="Subtotal (line) 14 5" xfId="34899" xr:uid="{00000000-0005-0000-0000-000033800000}"/>
    <cellStyle name="Subtotal (line) 15" xfId="4801" xr:uid="{00000000-0005-0000-0000-000034800000}"/>
    <cellStyle name="Subtotal (line) 15 2" xfId="34900" xr:uid="{00000000-0005-0000-0000-000035800000}"/>
    <cellStyle name="Subtotal (line) 15 2 2" xfId="34901" xr:uid="{00000000-0005-0000-0000-000036800000}"/>
    <cellStyle name="Subtotal (line) 15 2 3" xfId="34902" xr:uid="{00000000-0005-0000-0000-000037800000}"/>
    <cellStyle name="Subtotal (line) 15 2 4" xfId="34903" xr:uid="{00000000-0005-0000-0000-000038800000}"/>
    <cellStyle name="Subtotal (line) 15 3" xfId="34904" xr:uid="{00000000-0005-0000-0000-000039800000}"/>
    <cellStyle name="Subtotal (line) 15 4" xfId="34905" xr:uid="{00000000-0005-0000-0000-00003A800000}"/>
    <cellStyle name="Subtotal (line) 15 5" xfId="34906" xr:uid="{00000000-0005-0000-0000-00003B800000}"/>
    <cellStyle name="Subtotal (line) 16" xfId="4802" xr:uid="{00000000-0005-0000-0000-00003C800000}"/>
    <cellStyle name="Subtotal (line) 16 2" xfId="34907" xr:uid="{00000000-0005-0000-0000-00003D800000}"/>
    <cellStyle name="Subtotal (line) 16 2 2" xfId="34908" xr:uid="{00000000-0005-0000-0000-00003E800000}"/>
    <cellStyle name="Subtotal (line) 16 2 3" xfId="34909" xr:uid="{00000000-0005-0000-0000-00003F800000}"/>
    <cellStyle name="Subtotal (line) 16 2 4" xfId="34910" xr:uid="{00000000-0005-0000-0000-000040800000}"/>
    <cellStyle name="Subtotal (line) 16 3" xfId="34911" xr:uid="{00000000-0005-0000-0000-000041800000}"/>
    <cellStyle name="Subtotal (line) 16 4" xfId="34912" xr:uid="{00000000-0005-0000-0000-000042800000}"/>
    <cellStyle name="Subtotal (line) 16 5" xfId="34913" xr:uid="{00000000-0005-0000-0000-000043800000}"/>
    <cellStyle name="Subtotal (line) 17" xfId="4803" xr:uid="{00000000-0005-0000-0000-000044800000}"/>
    <cellStyle name="Subtotal (line) 17 2" xfId="34914" xr:uid="{00000000-0005-0000-0000-000045800000}"/>
    <cellStyle name="Subtotal (line) 17 2 2" xfId="34915" xr:uid="{00000000-0005-0000-0000-000046800000}"/>
    <cellStyle name="Subtotal (line) 17 2 3" xfId="34916" xr:uid="{00000000-0005-0000-0000-000047800000}"/>
    <cellStyle name="Subtotal (line) 17 2 4" xfId="34917" xr:uid="{00000000-0005-0000-0000-000048800000}"/>
    <cellStyle name="Subtotal (line) 17 3" xfId="34918" xr:uid="{00000000-0005-0000-0000-000049800000}"/>
    <cellStyle name="Subtotal (line) 17 4" xfId="34919" xr:uid="{00000000-0005-0000-0000-00004A800000}"/>
    <cellStyle name="Subtotal (line) 17 5" xfId="34920" xr:uid="{00000000-0005-0000-0000-00004B800000}"/>
    <cellStyle name="Subtotal (line) 18" xfId="4804" xr:uid="{00000000-0005-0000-0000-00004C800000}"/>
    <cellStyle name="Subtotal (line) 18 2" xfId="34921" xr:uid="{00000000-0005-0000-0000-00004D800000}"/>
    <cellStyle name="Subtotal (line) 18 2 2" xfId="34922" xr:uid="{00000000-0005-0000-0000-00004E800000}"/>
    <cellStyle name="Subtotal (line) 18 2 3" xfId="34923" xr:uid="{00000000-0005-0000-0000-00004F800000}"/>
    <cellStyle name="Subtotal (line) 18 2 4" xfId="34924" xr:uid="{00000000-0005-0000-0000-000050800000}"/>
    <cellStyle name="Subtotal (line) 18 3" xfId="34925" xr:uid="{00000000-0005-0000-0000-000051800000}"/>
    <cellStyle name="Subtotal (line) 18 4" xfId="34926" xr:uid="{00000000-0005-0000-0000-000052800000}"/>
    <cellStyle name="Subtotal (line) 18 5" xfId="34927" xr:uid="{00000000-0005-0000-0000-000053800000}"/>
    <cellStyle name="Subtotal (line) 19" xfId="4805" xr:uid="{00000000-0005-0000-0000-000054800000}"/>
    <cellStyle name="Subtotal (line) 19 2" xfId="34928" xr:uid="{00000000-0005-0000-0000-000055800000}"/>
    <cellStyle name="Subtotal (line) 19 2 2" xfId="34929" xr:uid="{00000000-0005-0000-0000-000056800000}"/>
    <cellStyle name="Subtotal (line) 19 2 3" xfId="34930" xr:uid="{00000000-0005-0000-0000-000057800000}"/>
    <cellStyle name="Subtotal (line) 19 2 4" xfId="34931" xr:uid="{00000000-0005-0000-0000-000058800000}"/>
    <cellStyle name="Subtotal (line) 19 3" xfId="34932" xr:uid="{00000000-0005-0000-0000-000059800000}"/>
    <cellStyle name="Subtotal (line) 19 4" xfId="34933" xr:uid="{00000000-0005-0000-0000-00005A800000}"/>
    <cellStyle name="Subtotal (line) 19 5" xfId="34934" xr:uid="{00000000-0005-0000-0000-00005B800000}"/>
    <cellStyle name="Subtotal (line) 2" xfId="4806" xr:uid="{00000000-0005-0000-0000-00005C800000}"/>
    <cellStyle name="Subtotal (line) 2 10" xfId="4807" xr:uid="{00000000-0005-0000-0000-00005D800000}"/>
    <cellStyle name="Subtotal (line) 2 10 2" xfId="34935" xr:uid="{00000000-0005-0000-0000-00005E800000}"/>
    <cellStyle name="Subtotal (line) 2 10 2 2" xfId="34936" xr:uid="{00000000-0005-0000-0000-00005F800000}"/>
    <cellStyle name="Subtotal (line) 2 10 2 3" xfId="34937" xr:uid="{00000000-0005-0000-0000-000060800000}"/>
    <cellStyle name="Subtotal (line) 2 10 2 4" xfId="34938" xr:uid="{00000000-0005-0000-0000-000061800000}"/>
    <cellStyle name="Subtotal (line) 2 10 3" xfId="34939" xr:uid="{00000000-0005-0000-0000-000062800000}"/>
    <cellStyle name="Subtotal (line) 2 10 4" xfId="34940" xr:uid="{00000000-0005-0000-0000-000063800000}"/>
    <cellStyle name="Subtotal (line) 2 10 5" xfId="34941" xr:uid="{00000000-0005-0000-0000-000064800000}"/>
    <cellStyle name="Subtotal (line) 2 11" xfId="4808" xr:uid="{00000000-0005-0000-0000-000065800000}"/>
    <cellStyle name="Subtotal (line) 2 11 2" xfId="34942" xr:uid="{00000000-0005-0000-0000-000066800000}"/>
    <cellStyle name="Subtotal (line) 2 11 2 2" xfId="34943" xr:uid="{00000000-0005-0000-0000-000067800000}"/>
    <cellStyle name="Subtotal (line) 2 11 2 3" xfId="34944" xr:uid="{00000000-0005-0000-0000-000068800000}"/>
    <cellStyle name="Subtotal (line) 2 11 2 4" xfId="34945" xr:uid="{00000000-0005-0000-0000-000069800000}"/>
    <cellStyle name="Subtotal (line) 2 11 3" xfId="34946" xr:uid="{00000000-0005-0000-0000-00006A800000}"/>
    <cellStyle name="Subtotal (line) 2 11 4" xfId="34947" xr:uid="{00000000-0005-0000-0000-00006B800000}"/>
    <cellStyle name="Subtotal (line) 2 11 5" xfId="34948" xr:uid="{00000000-0005-0000-0000-00006C800000}"/>
    <cellStyle name="Subtotal (line) 2 12" xfId="4809" xr:uid="{00000000-0005-0000-0000-00006D800000}"/>
    <cellStyle name="Subtotal (line) 2 12 2" xfId="34949" xr:uid="{00000000-0005-0000-0000-00006E800000}"/>
    <cellStyle name="Subtotal (line) 2 12 2 2" xfId="34950" xr:uid="{00000000-0005-0000-0000-00006F800000}"/>
    <cellStyle name="Subtotal (line) 2 12 2 3" xfId="34951" xr:uid="{00000000-0005-0000-0000-000070800000}"/>
    <cellStyle name="Subtotal (line) 2 12 2 4" xfId="34952" xr:uid="{00000000-0005-0000-0000-000071800000}"/>
    <cellStyle name="Subtotal (line) 2 12 3" xfId="34953" xr:uid="{00000000-0005-0000-0000-000072800000}"/>
    <cellStyle name="Subtotal (line) 2 12 4" xfId="34954" xr:uid="{00000000-0005-0000-0000-000073800000}"/>
    <cellStyle name="Subtotal (line) 2 12 5" xfId="34955" xr:uid="{00000000-0005-0000-0000-000074800000}"/>
    <cellStyle name="Subtotal (line) 2 13" xfId="4810" xr:uid="{00000000-0005-0000-0000-000075800000}"/>
    <cellStyle name="Subtotal (line) 2 13 2" xfId="34956" xr:uid="{00000000-0005-0000-0000-000076800000}"/>
    <cellStyle name="Subtotal (line) 2 13 2 2" xfId="34957" xr:uid="{00000000-0005-0000-0000-000077800000}"/>
    <cellStyle name="Subtotal (line) 2 13 2 3" xfId="34958" xr:uid="{00000000-0005-0000-0000-000078800000}"/>
    <cellStyle name="Subtotal (line) 2 13 2 4" xfId="34959" xr:uid="{00000000-0005-0000-0000-000079800000}"/>
    <cellStyle name="Subtotal (line) 2 13 3" xfId="34960" xr:uid="{00000000-0005-0000-0000-00007A800000}"/>
    <cellStyle name="Subtotal (line) 2 13 4" xfId="34961" xr:uid="{00000000-0005-0000-0000-00007B800000}"/>
    <cellStyle name="Subtotal (line) 2 13 5" xfId="34962" xr:uid="{00000000-0005-0000-0000-00007C800000}"/>
    <cellStyle name="Subtotal (line) 2 14" xfId="4811" xr:uid="{00000000-0005-0000-0000-00007D800000}"/>
    <cellStyle name="Subtotal (line) 2 14 2" xfId="34963" xr:uid="{00000000-0005-0000-0000-00007E800000}"/>
    <cellStyle name="Subtotal (line) 2 14 2 2" xfId="34964" xr:uid="{00000000-0005-0000-0000-00007F800000}"/>
    <cellStyle name="Subtotal (line) 2 14 2 3" xfId="34965" xr:uid="{00000000-0005-0000-0000-000080800000}"/>
    <cellStyle name="Subtotal (line) 2 14 2 4" xfId="34966" xr:uid="{00000000-0005-0000-0000-000081800000}"/>
    <cellStyle name="Subtotal (line) 2 14 3" xfId="34967" xr:uid="{00000000-0005-0000-0000-000082800000}"/>
    <cellStyle name="Subtotal (line) 2 14 4" xfId="34968" xr:uid="{00000000-0005-0000-0000-000083800000}"/>
    <cellStyle name="Subtotal (line) 2 14 5" xfId="34969" xr:uid="{00000000-0005-0000-0000-000084800000}"/>
    <cellStyle name="Subtotal (line) 2 15" xfId="4812" xr:uid="{00000000-0005-0000-0000-000085800000}"/>
    <cellStyle name="Subtotal (line) 2 15 2" xfId="34970" xr:uid="{00000000-0005-0000-0000-000086800000}"/>
    <cellStyle name="Subtotal (line) 2 15 2 2" xfId="34971" xr:uid="{00000000-0005-0000-0000-000087800000}"/>
    <cellStyle name="Subtotal (line) 2 15 2 3" xfId="34972" xr:uid="{00000000-0005-0000-0000-000088800000}"/>
    <cellStyle name="Subtotal (line) 2 15 2 4" xfId="34973" xr:uid="{00000000-0005-0000-0000-000089800000}"/>
    <cellStyle name="Subtotal (line) 2 15 3" xfId="34974" xr:uid="{00000000-0005-0000-0000-00008A800000}"/>
    <cellStyle name="Subtotal (line) 2 15 4" xfId="34975" xr:uid="{00000000-0005-0000-0000-00008B800000}"/>
    <cellStyle name="Subtotal (line) 2 15 5" xfId="34976" xr:uid="{00000000-0005-0000-0000-00008C800000}"/>
    <cellStyle name="Subtotal (line) 2 16" xfId="4813" xr:uid="{00000000-0005-0000-0000-00008D800000}"/>
    <cellStyle name="Subtotal (line) 2 16 2" xfId="34977" xr:uid="{00000000-0005-0000-0000-00008E800000}"/>
    <cellStyle name="Subtotal (line) 2 16 2 2" xfId="34978" xr:uid="{00000000-0005-0000-0000-00008F800000}"/>
    <cellStyle name="Subtotal (line) 2 16 2 3" xfId="34979" xr:uid="{00000000-0005-0000-0000-000090800000}"/>
    <cellStyle name="Subtotal (line) 2 16 2 4" xfId="34980" xr:uid="{00000000-0005-0000-0000-000091800000}"/>
    <cellStyle name="Subtotal (line) 2 16 3" xfId="34981" xr:uid="{00000000-0005-0000-0000-000092800000}"/>
    <cellStyle name="Subtotal (line) 2 16 4" xfId="34982" xr:uid="{00000000-0005-0000-0000-000093800000}"/>
    <cellStyle name="Subtotal (line) 2 16 5" xfId="34983" xr:uid="{00000000-0005-0000-0000-000094800000}"/>
    <cellStyle name="Subtotal (line) 2 17" xfId="34984" xr:uid="{00000000-0005-0000-0000-000095800000}"/>
    <cellStyle name="Subtotal (line) 2 2" xfId="4814" xr:uid="{00000000-0005-0000-0000-000096800000}"/>
    <cellStyle name="Subtotal (line) 2 2 10" xfId="4815" xr:uid="{00000000-0005-0000-0000-000097800000}"/>
    <cellStyle name="Subtotal (line) 2 2 10 2" xfId="34985" xr:uid="{00000000-0005-0000-0000-000098800000}"/>
    <cellStyle name="Subtotal (line) 2 2 10 2 2" xfId="34986" xr:uid="{00000000-0005-0000-0000-000099800000}"/>
    <cellStyle name="Subtotal (line) 2 2 10 2 3" xfId="34987" xr:uid="{00000000-0005-0000-0000-00009A800000}"/>
    <cellStyle name="Subtotal (line) 2 2 10 2 4" xfId="34988" xr:uid="{00000000-0005-0000-0000-00009B800000}"/>
    <cellStyle name="Subtotal (line) 2 2 10 3" xfId="34989" xr:uid="{00000000-0005-0000-0000-00009C800000}"/>
    <cellStyle name="Subtotal (line) 2 2 10 4" xfId="34990" xr:uid="{00000000-0005-0000-0000-00009D800000}"/>
    <cellStyle name="Subtotal (line) 2 2 10 5" xfId="34991" xr:uid="{00000000-0005-0000-0000-00009E800000}"/>
    <cellStyle name="Subtotal (line) 2 2 11" xfId="4816" xr:uid="{00000000-0005-0000-0000-00009F800000}"/>
    <cellStyle name="Subtotal (line) 2 2 11 2" xfId="34992" xr:uid="{00000000-0005-0000-0000-0000A0800000}"/>
    <cellStyle name="Subtotal (line) 2 2 11 2 2" xfId="34993" xr:uid="{00000000-0005-0000-0000-0000A1800000}"/>
    <cellStyle name="Subtotal (line) 2 2 11 2 3" xfId="34994" xr:uid="{00000000-0005-0000-0000-0000A2800000}"/>
    <cellStyle name="Subtotal (line) 2 2 11 2 4" xfId="34995" xr:uid="{00000000-0005-0000-0000-0000A3800000}"/>
    <cellStyle name="Subtotal (line) 2 2 11 3" xfId="34996" xr:uid="{00000000-0005-0000-0000-0000A4800000}"/>
    <cellStyle name="Subtotal (line) 2 2 11 4" xfId="34997" xr:uid="{00000000-0005-0000-0000-0000A5800000}"/>
    <cellStyle name="Subtotal (line) 2 2 11 5" xfId="34998" xr:uid="{00000000-0005-0000-0000-0000A6800000}"/>
    <cellStyle name="Subtotal (line) 2 2 12" xfId="4817" xr:uid="{00000000-0005-0000-0000-0000A7800000}"/>
    <cellStyle name="Subtotal (line) 2 2 12 2" xfId="34999" xr:uid="{00000000-0005-0000-0000-0000A8800000}"/>
    <cellStyle name="Subtotal (line) 2 2 12 2 2" xfId="35000" xr:uid="{00000000-0005-0000-0000-0000A9800000}"/>
    <cellStyle name="Subtotal (line) 2 2 12 2 3" xfId="35001" xr:uid="{00000000-0005-0000-0000-0000AA800000}"/>
    <cellStyle name="Subtotal (line) 2 2 12 2 4" xfId="35002" xr:uid="{00000000-0005-0000-0000-0000AB800000}"/>
    <cellStyle name="Subtotal (line) 2 2 12 3" xfId="35003" xr:uid="{00000000-0005-0000-0000-0000AC800000}"/>
    <cellStyle name="Subtotal (line) 2 2 12 4" xfId="35004" xr:uid="{00000000-0005-0000-0000-0000AD800000}"/>
    <cellStyle name="Subtotal (line) 2 2 12 5" xfId="35005" xr:uid="{00000000-0005-0000-0000-0000AE800000}"/>
    <cellStyle name="Subtotal (line) 2 2 13" xfId="4818" xr:uid="{00000000-0005-0000-0000-0000AF800000}"/>
    <cellStyle name="Subtotal (line) 2 2 13 2" xfId="35006" xr:uid="{00000000-0005-0000-0000-0000B0800000}"/>
    <cellStyle name="Subtotal (line) 2 2 13 2 2" xfId="35007" xr:uid="{00000000-0005-0000-0000-0000B1800000}"/>
    <cellStyle name="Subtotal (line) 2 2 13 2 3" xfId="35008" xr:uid="{00000000-0005-0000-0000-0000B2800000}"/>
    <cellStyle name="Subtotal (line) 2 2 13 2 4" xfId="35009" xr:uid="{00000000-0005-0000-0000-0000B3800000}"/>
    <cellStyle name="Subtotal (line) 2 2 13 3" xfId="35010" xr:uid="{00000000-0005-0000-0000-0000B4800000}"/>
    <cellStyle name="Subtotal (line) 2 2 13 4" xfId="35011" xr:uid="{00000000-0005-0000-0000-0000B5800000}"/>
    <cellStyle name="Subtotal (line) 2 2 13 5" xfId="35012" xr:uid="{00000000-0005-0000-0000-0000B6800000}"/>
    <cellStyle name="Subtotal (line) 2 2 14" xfId="4819" xr:uid="{00000000-0005-0000-0000-0000B7800000}"/>
    <cellStyle name="Subtotal (line) 2 2 14 2" xfId="35013" xr:uid="{00000000-0005-0000-0000-0000B8800000}"/>
    <cellStyle name="Subtotal (line) 2 2 14 2 2" xfId="35014" xr:uid="{00000000-0005-0000-0000-0000B9800000}"/>
    <cellStyle name="Subtotal (line) 2 2 14 2 3" xfId="35015" xr:uid="{00000000-0005-0000-0000-0000BA800000}"/>
    <cellStyle name="Subtotal (line) 2 2 14 2 4" xfId="35016" xr:uid="{00000000-0005-0000-0000-0000BB800000}"/>
    <cellStyle name="Subtotal (line) 2 2 14 3" xfId="35017" xr:uid="{00000000-0005-0000-0000-0000BC800000}"/>
    <cellStyle name="Subtotal (line) 2 2 14 4" xfId="35018" xr:uid="{00000000-0005-0000-0000-0000BD800000}"/>
    <cellStyle name="Subtotal (line) 2 2 14 5" xfId="35019" xr:uid="{00000000-0005-0000-0000-0000BE800000}"/>
    <cellStyle name="Subtotal (line) 2 2 15" xfId="4820" xr:uid="{00000000-0005-0000-0000-0000BF800000}"/>
    <cellStyle name="Subtotal (line) 2 2 15 2" xfId="35020" xr:uid="{00000000-0005-0000-0000-0000C0800000}"/>
    <cellStyle name="Subtotal (line) 2 2 15 2 2" xfId="35021" xr:uid="{00000000-0005-0000-0000-0000C1800000}"/>
    <cellStyle name="Subtotal (line) 2 2 15 2 3" xfId="35022" xr:uid="{00000000-0005-0000-0000-0000C2800000}"/>
    <cellStyle name="Subtotal (line) 2 2 15 2 4" xfId="35023" xr:uid="{00000000-0005-0000-0000-0000C3800000}"/>
    <cellStyle name="Subtotal (line) 2 2 15 3" xfId="35024" xr:uid="{00000000-0005-0000-0000-0000C4800000}"/>
    <cellStyle name="Subtotal (line) 2 2 15 4" xfId="35025" xr:uid="{00000000-0005-0000-0000-0000C5800000}"/>
    <cellStyle name="Subtotal (line) 2 2 15 5" xfId="35026" xr:uid="{00000000-0005-0000-0000-0000C6800000}"/>
    <cellStyle name="Subtotal (line) 2 2 16" xfId="4821" xr:uid="{00000000-0005-0000-0000-0000C7800000}"/>
    <cellStyle name="Subtotal (line) 2 2 16 2" xfId="35027" xr:uid="{00000000-0005-0000-0000-0000C8800000}"/>
    <cellStyle name="Subtotal (line) 2 2 16 2 2" xfId="35028" xr:uid="{00000000-0005-0000-0000-0000C9800000}"/>
    <cellStyle name="Subtotal (line) 2 2 16 2 3" xfId="35029" xr:uid="{00000000-0005-0000-0000-0000CA800000}"/>
    <cellStyle name="Subtotal (line) 2 2 16 2 4" xfId="35030" xr:uid="{00000000-0005-0000-0000-0000CB800000}"/>
    <cellStyle name="Subtotal (line) 2 2 16 3" xfId="35031" xr:uid="{00000000-0005-0000-0000-0000CC800000}"/>
    <cellStyle name="Subtotal (line) 2 2 16 4" xfId="35032" xr:uid="{00000000-0005-0000-0000-0000CD800000}"/>
    <cellStyle name="Subtotal (line) 2 2 16 5" xfId="35033" xr:uid="{00000000-0005-0000-0000-0000CE800000}"/>
    <cellStyle name="Subtotal (line) 2 2 17" xfId="4822" xr:uid="{00000000-0005-0000-0000-0000CF800000}"/>
    <cellStyle name="Subtotal (line) 2 2 17 2" xfId="35034" xr:uid="{00000000-0005-0000-0000-0000D0800000}"/>
    <cellStyle name="Subtotal (line) 2 2 17 2 2" xfId="35035" xr:uid="{00000000-0005-0000-0000-0000D1800000}"/>
    <cellStyle name="Subtotal (line) 2 2 17 2 3" xfId="35036" xr:uid="{00000000-0005-0000-0000-0000D2800000}"/>
    <cellStyle name="Subtotal (line) 2 2 17 2 4" xfId="35037" xr:uid="{00000000-0005-0000-0000-0000D3800000}"/>
    <cellStyle name="Subtotal (line) 2 2 17 3" xfId="35038" xr:uid="{00000000-0005-0000-0000-0000D4800000}"/>
    <cellStyle name="Subtotal (line) 2 2 17 4" xfId="35039" xr:uid="{00000000-0005-0000-0000-0000D5800000}"/>
    <cellStyle name="Subtotal (line) 2 2 17 5" xfId="35040" xr:uid="{00000000-0005-0000-0000-0000D6800000}"/>
    <cellStyle name="Subtotal (line) 2 2 18" xfId="4823" xr:uid="{00000000-0005-0000-0000-0000D7800000}"/>
    <cellStyle name="Subtotal (line) 2 2 18 2" xfId="35041" xr:uid="{00000000-0005-0000-0000-0000D8800000}"/>
    <cellStyle name="Subtotal (line) 2 2 18 2 2" xfId="35042" xr:uid="{00000000-0005-0000-0000-0000D9800000}"/>
    <cellStyle name="Subtotal (line) 2 2 18 2 3" xfId="35043" xr:uid="{00000000-0005-0000-0000-0000DA800000}"/>
    <cellStyle name="Subtotal (line) 2 2 18 2 4" xfId="35044" xr:uid="{00000000-0005-0000-0000-0000DB800000}"/>
    <cellStyle name="Subtotal (line) 2 2 18 3" xfId="35045" xr:uid="{00000000-0005-0000-0000-0000DC800000}"/>
    <cellStyle name="Subtotal (line) 2 2 18 4" xfId="35046" xr:uid="{00000000-0005-0000-0000-0000DD800000}"/>
    <cellStyle name="Subtotal (line) 2 2 18 5" xfId="35047" xr:uid="{00000000-0005-0000-0000-0000DE800000}"/>
    <cellStyle name="Subtotal (line) 2 2 19" xfId="4824" xr:uid="{00000000-0005-0000-0000-0000DF800000}"/>
    <cellStyle name="Subtotal (line) 2 2 19 2" xfId="35048" xr:uid="{00000000-0005-0000-0000-0000E0800000}"/>
    <cellStyle name="Subtotal (line) 2 2 19 2 2" xfId="35049" xr:uid="{00000000-0005-0000-0000-0000E1800000}"/>
    <cellStyle name="Subtotal (line) 2 2 19 2 3" xfId="35050" xr:uid="{00000000-0005-0000-0000-0000E2800000}"/>
    <cellStyle name="Subtotal (line) 2 2 19 2 4" xfId="35051" xr:uid="{00000000-0005-0000-0000-0000E3800000}"/>
    <cellStyle name="Subtotal (line) 2 2 19 3" xfId="35052" xr:uid="{00000000-0005-0000-0000-0000E4800000}"/>
    <cellStyle name="Subtotal (line) 2 2 19 4" xfId="35053" xr:uid="{00000000-0005-0000-0000-0000E5800000}"/>
    <cellStyle name="Subtotal (line) 2 2 19 5" xfId="35054" xr:uid="{00000000-0005-0000-0000-0000E6800000}"/>
    <cellStyle name="Subtotal (line) 2 2 2" xfId="4825" xr:uid="{00000000-0005-0000-0000-0000E7800000}"/>
    <cellStyle name="Subtotal (line) 2 2 2 10" xfId="4826" xr:uid="{00000000-0005-0000-0000-0000E8800000}"/>
    <cellStyle name="Subtotal (line) 2 2 2 10 2" xfId="35055" xr:uid="{00000000-0005-0000-0000-0000E9800000}"/>
    <cellStyle name="Subtotal (line) 2 2 2 10 2 2" xfId="35056" xr:uid="{00000000-0005-0000-0000-0000EA800000}"/>
    <cellStyle name="Subtotal (line) 2 2 2 10 2 3" xfId="35057" xr:uid="{00000000-0005-0000-0000-0000EB800000}"/>
    <cellStyle name="Subtotal (line) 2 2 2 10 2 4" xfId="35058" xr:uid="{00000000-0005-0000-0000-0000EC800000}"/>
    <cellStyle name="Subtotal (line) 2 2 2 10 3" xfId="35059" xr:uid="{00000000-0005-0000-0000-0000ED800000}"/>
    <cellStyle name="Subtotal (line) 2 2 2 10 4" xfId="35060" xr:uid="{00000000-0005-0000-0000-0000EE800000}"/>
    <cellStyle name="Subtotal (line) 2 2 2 10 5" xfId="35061" xr:uid="{00000000-0005-0000-0000-0000EF800000}"/>
    <cellStyle name="Subtotal (line) 2 2 2 11" xfId="4827" xr:uid="{00000000-0005-0000-0000-0000F0800000}"/>
    <cellStyle name="Subtotal (line) 2 2 2 11 2" xfId="35062" xr:uid="{00000000-0005-0000-0000-0000F1800000}"/>
    <cellStyle name="Subtotal (line) 2 2 2 11 2 2" xfId="35063" xr:uid="{00000000-0005-0000-0000-0000F2800000}"/>
    <cellStyle name="Subtotal (line) 2 2 2 11 2 3" xfId="35064" xr:uid="{00000000-0005-0000-0000-0000F3800000}"/>
    <cellStyle name="Subtotal (line) 2 2 2 11 2 4" xfId="35065" xr:uid="{00000000-0005-0000-0000-0000F4800000}"/>
    <cellStyle name="Subtotal (line) 2 2 2 11 3" xfId="35066" xr:uid="{00000000-0005-0000-0000-0000F5800000}"/>
    <cellStyle name="Subtotal (line) 2 2 2 11 4" xfId="35067" xr:uid="{00000000-0005-0000-0000-0000F6800000}"/>
    <cellStyle name="Subtotal (line) 2 2 2 11 5" xfId="35068" xr:uid="{00000000-0005-0000-0000-0000F7800000}"/>
    <cellStyle name="Subtotal (line) 2 2 2 12" xfId="4828" xr:uid="{00000000-0005-0000-0000-0000F8800000}"/>
    <cellStyle name="Subtotal (line) 2 2 2 12 2" xfId="35069" xr:uid="{00000000-0005-0000-0000-0000F9800000}"/>
    <cellStyle name="Subtotal (line) 2 2 2 12 2 2" xfId="35070" xr:uid="{00000000-0005-0000-0000-0000FA800000}"/>
    <cellStyle name="Subtotal (line) 2 2 2 12 2 3" xfId="35071" xr:uid="{00000000-0005-0000-0000-0000FB800000}"/>
    <cellStyle name="Subtotal (line) 2 2 2 12 2 4" xfId="35072" xr:uid="{00000000-0005-0000-0000-0000FC800000}"/>
    <cellStyle name="Subtotal (line) 2 2 2 12 3" xfId="35073" xr:uid="{00000000-0005-0000-0000-0000FD800000}"/>
    <cellStyle name="Subtotal (line) 2 2 2 12 4" xfId="35074" xr:uid="{00000000-0005-0000-0000-0000FE800000}"/>
    <cellStyle name="Subtotal (line) 2 2 2 12 5" xfId="35075" xr:uid="{00000000-0005-0000-0000-0000FF800000}"/>
    <cellStyle name="Subtotal (line) 2 2 2 13" xfId="4829" xr:uid="{00000000-0005-0000-0000-000000810000}"/>
    <cellStyle name="Subtotal (line) 2 2 2 13 2" xfId="35076" xr:uid="{00000000-0005-0000-0000-000001810000}"/>
    <cellStyle name="Subtotal (line) 2 2 2 13 2 2" xfId="35077" xr:uid="{00000000-0005-0000-0000-000002810000}"/>
    <cellStyle name="Subtotal (line) 2 2 2 13 2 3" xfId="35078" xr:uid="{00000000-0005-0000-0000-000003810000}"/>
    <cellStyle name="Subtotal (line) 2 2 2 13 2 4" xfId="35079" xr:uid="{00000000-0005-0000-0000-000004810000}"/>
    <cellStyle name="Subtotal (line) 2 2 2 13 3" xfId="35080" xr:uid="{00000000-0005-0000-0000-000005810000}"/>
    <cellStyle name="Subtotal (line) 2 2 2 13 4" xfId="35081" xr:uid="{00000000-0005-0000-0000-000006810000}"/>
    <cellStyle name="Subtotal (line) 2 2 2 13 5" xfId="35082" xr:uid="{00000000-0005-0000-0000-000007810000}"/>
    <cellStyle name="Subtotal (line) 2 2 2 14" xfId="4830" xr:uid="{00000000-0005-0000-0000-000008810000}"/>
    <cellStyle name="Subtotal (line) 2 2 2 14 2" xfId="35083" xr:uid="{00000000-0005-0000-0000-000009810000}"/>
    <cellStyle name="Subtotal (line) 2 2 2 14 2 2" xfId="35084" xr:uid="{00000000-0005-0000-0000-00000A810000}"/>
    <cellStyle name="Subtotal (line) 2 2 2 14 2 3" xfId="35085" xr:uid="{00000000-0005-0000-0000-00000B810000}"/>
    <cellStyle name="Subtotal (line) 2 2 2 14 2 4" xfId="35086" xr:uid="{00000000-0005-0000-0000-00000C810000}"/>
    <cellStyle name="Subtotal (line) 2 2 2 14 3" xfId="35087" xr:uid="{00000000-0005-0000-0000-00000D810000}"/>
    <cellStyle name="Subtotal (line) 2 2 2 14 4" xfId="35088" xr:uid="{00000000-0005-0000-0000-00000E810000}"/>
    <cellStyle name="Subtotal (line) 2 2 2 14 5" xfId="35089" xr:uid="{00000000-0005-0000-0000-00000F810000}"/>
    <cellStyle name="Subtotal (line) 2 2 2 15" xfId="4831" xr:uid="{00000000-0005-0000-0000-000010810000}"/>
    <cellStyle name="Subtotal (line) 2 2 2 15 2" xfId="35090" xr:uid="{00000000-0005-0000-0000-000011810000}"/>
    <cellStyle name="Subtotal (line) 2 2 2 15 2 2" xfId="35091" xr:uid="{00000000-0005-0000-0000-000012810000}"/>
    <cellStyle name="Subtotal (line) 2 2 2 15 2 3" xfId="35092" xr:uid="{00000000-0005-0000-0000-000013810000}"/>
    <cellStyle name="Subtotal (line) 2 2 2 15 2 4" xfId="35093" xr:uid="{00000000-0005-0000-0000-000014810000}"/>
    <cellStyle name="Subtotal (line) 2 2 2 15 3" xfId="35094" xr:uid="{00000000-0005-0000-0000-000015810000}"/>
    <cellStyle name="Subtotal (line) 2 2 2 15 4" xfId="35095" xr:uid="{00000000-0005-0000-0000-000016810000}"/>
    <cellStyle name="Subtotal (line) 2 2 2 15 5" xfId="35096" xr:uid="{00000000-0005-0000-0000-000017810000}"/>
    <cellStyle name="Subtotal (line) 2 2 2 16" xfId="4832" xr:uid="{00000000-0005-0000-0000-000018810000}"/>
    <cellStyle name="Subtotal (line) 2 2 2 16 2" xfId="35097" xr:uid="{00000000-0005-0000-0000-000019810000}"/>
    <cellStyle name="Subtotal (line) 2 2 2 16 2 2" xfId="35098" xr:uid="{00000000-0005-0000-0000-00001A810000}"/>
    <cellStyle name="Subtotal (line) 2 2 2 16 2 3" xfId="35099" xr:uid="{00000000-0005-0000-0000-00001B810000}"/>
    <cellStyle name="Subtotal (line) 2 2 2 16 2 4" xfId="35100" xr:uid="{00000000-0005-0000-0000-00001C810000}"/>
    <cellStyle name="Subtotal (line) 2 2 2 16 3" xfId="35101" xr:uid="{00000000-0005-0000-0000-00001D810000}"/>
    <cellStyle name="Subtotal (line) 2 2 2 16 4" xfId="35102" xr:uid="{00000000-0005-0000-0000-00001E810000}"/>
    <cellStyle name="Subtotal (line) 2 2 2 16 5" xfId="35103" xr:uid="{00000000-0005-0000-0000-00001F810000}"/>
    <cellStyle name="Subtotal (line) 2 2 2 17" xfId="4833" xr:uid="{00000000-0005-0000-0000-000020810000}"/>
    <cellStyle name="Subtotal (line) 2 2 2 17 2" xfId="35104" xr:uid="{00000000-0005-0000-0000-000021810000}"/>
    <cellStyle name="Subtotal (line) 2 2 2 17 2 2" xfId="35105" xr:uid="{00000000-0005-0000-0000-000022810000}"/>
    <cellStyle name="Subtotal (line) 2 2 2 17 2 3" xfId="35106" xr:uid="{00000000-0005-0000-0000-000023810000}"/>
    <cellStyle name="Subtotal (line) 2 2 2 17 2 4" xfId="35107" xr:uid="{00000000-0005-0000-0000-000024810000}"/>
    <cellStyle name="Subtotal (line) 2 2 2 17 3" xfId="35108" xr:uid="{00000000-0005-0000-0000-000025810000}"/>
    <cellStyle name="Subtotal (line) 2 2 2 17 4" xfId="35109" xr:uid="{00000000-0005-0000-0000-000026810000}"/>
    <cellStyle name="Subtotal (line) 2 2 2 17 5" xfId="35110" xr:uid="{00000000-0005-0000-0000-000027810000}"/>
    <cellStyle name="Subtotal (line) 2 2 2 18" xfId="4834" xr:uid="{00000000-0005-0000-0000-000028810000}"/>
    <cellStyle name="Subtotal (line) 2 2 2 18 2" xfId="35111" xr:uid="{00000000-0005-0000-0000-000029810000}"/>
    <cellStyle name="Subtotal (line) 2 2 2 18 2 2" xfId="35112" xr:uid="{00000000-0005-0000-0000-00002A810000}"/>
    <cellStyle name="Subtotal (line) 2 2 2 18 2 3" xfId="35113" xr:uid="{00000000-0005-0000-0000-00002B810000}"/>
    <cellStyle name="Subtotal (line) 2 2 2 18 2 4" xfId="35114" xr:uid="{00000000-0005-0000-0000-00002C810000}"/>
    <cellStyle name="Subtotal (line) 2 2 2 18 3" xfId="35115" xr:uid="{00000000-0005-0000-0000-00002D810000}"/>
    <cellStyle name="Subtotal (line) 2 2 2 18 4" xfId="35116" xr:uid="{00000000-0005-0000-0000-00002E810000}"/>
    <cellStyle name="Subtotal (line) 2 2 2 18 5" xfId="35117" xr:uid="{00000000-0005-0000-0000-00002F810000}"/>
    <cellStyle name="Subtotal (line) 2 2 2 19" xfId="4835" xr:uid="{00000000-0005-0000-0000-000030810000}"/>
    <cellStyle name="Subtotal (line) 2 2 2 19 2" xfId="35118" xr:uid="{00000000-0005-0000-0000-000031810000}"/>
    <cellStyle name="Subtotal (line) 2 2 2 19 2 2" xfId="35119" xr:uid="{00000000-0005-0000-0000-000032810000}"/>
    <cellStyle name="Subtotal (line) 2 2 2 19 2 3" xfId="35120" xr:uid="{00000000-0005-0000-0000-000033810000}"/>
    <cellStyle name="Subtotal (line) 2 2 2 19 2 4" xfId="35121" xr:uid="{00000000-0005-0000-0000-000034810000}"/>
    <cellStyle name="Subtotal (line) 2 2 2 19 3" xfId="35122" xr:uid="{00000000-0005-0000-0000-000035810000}"/>
    <cellStyle name="Subtotal (line) 2 2 2 19 4" xfId="35123" xr:uid="{00000000-0005-0000-0000-000036810000}"/>
    <cellStyle name="Subtotal (line) 2 2 2 19 5" xfId="35124" xr:uid="{00000000-0005-0000-0000-000037810000}"/>
    <cellStyle name="Subtotal (line) 2 2 2 2" xfId="4836" xr:uid="{00000000-0005-0000-0000-000038810000}"/>
    <cellStyle name="Subtotal (line) 2 2 2 2 2" xfId="35125" xr:uid="{00000000-0005-0000-0000-000039810000}"/>
    <cellStyle name="Subtotal (line) 2 2 2 2 2 2" xfId="35126" xr:uid="{00000000-0005-0000-0000-00003A810000}"/>
    <cellStyle name="Subtotal (line) 2 2 2 2 2 3" xfId="35127" xr:uid="{00000000-0005-0000-0000-00003B810000}"/>
    <cellStyle name="Subtotal (line) 2 2 2 2 2 4" xfId="35128" xr:uid="{00000000-0005-0000-0000-00003C810000}"/>
    <cellStyle name="Subtotal (line) 2 2 2 2 3" xfId="35129" xr:uid="{00000000-0005-0000-0000-00003D810000}"/>
    <cellStyle name="Subtotal (line) 2 2 2 2 4" xfId="35130" xr:uid="{00000000-0005-0000-0000-00003E810000}"/>
    <cellStyle name="Subtotal (line) 2 2 2 2 5" xfId="35131" xr:uid="{00000000-0005-0000-0000-00003F810000}"/>
    <cellStyle name="Subtotal (line) 2 2 2 20" xfId="4837" xr:uid="{00000000-0005-0000-0000-000040810000}"/>
    <cellStyle name="Subtotal (line) 2 2 2 20 2" xfId="35132" xr:uid="{00000000-0005-0000-0000-000041810000}"/>
    <cellStyle name="Subtotal (line) 2 2 2 20 2 2" xfId="35133" xr:uid="{00000000-0005-0000-0000-000042810000}"/>
    <cellStyle name="Subtotal (line) 2 2 2 20 2 3" xfId="35134" xr:uid="{00000000-0005-0000-0000-000043810000}"/>
    <cellStyle name="Subtotal (line) 2 2 2 20 2 4" xfId="35135" xr:uid="{00000000-0005-0000-0000-000044810000}"/>
    <cellStyle name="Subtotal (line) 2 2 2 20 3" xfId="35136" xr:uid="{00000000-0005-0000-0000-000045810000}"/>
    <cellStyle name="Subtotal (line) 2 2 2 20 4" xfId="35137" xr:uid="{00000000-0005-0000-0000-000046810000}"/>
    <cellStyle name="Subtotal (line) 2 2 2 20 5" xfId="35138" xr:uid="{00000000-0005-0000-0000-000047810000}"/>
    <cellStyle name="Subtotal (line) 2 2 2 21" xfId="4838" xr:uid="{00000000-0005-0000-0000-000048810000}"/>
    <cellStyle name="Subtotal (line) 2 2 2 21 2" xfId="35139" xr:uid="{00000000-0005-0000-0000-000049810000}"/>
    <cellStyle name="Subtotal (line) 2 2 2 21 2 2" xfId="35140" xr:uid="{00000000-0005-0000-0000-00004A810000}"/>
    <cellStyle name="Subtotal (line) 2 2 2 21 2 3" xfId="35141" xr:uid="{00000000-0005-0000-0000-00004B810000}"/>
    <cellStyle name="Subtotal (line) 2 2 2 21 2 4" xfId="35142" xr:uid="{00000000-0005-0000-0000-00004C810000}"/>
    <cellStyle name="Subtotal (line) 2 2 2 21 3" xfId="35143" xr:uid="{00000000-0005-0000-0000-00004D810000}"/>
    <cellStyle name="Subtotal (line) 2 2 2 21 4" xfId="35144" xr:uid="{00000000-0005-0000-0000-00004E810000}"/>
    <cellStyle name="Subtotal (line) 2 2 2 21 5" xfId="35145" xr:uid="{00000000-0005-0000-0000-00004F810000}"/>
    <cellStyle name="Subtotal (line) 2 2 2 22" xfId="4839" xr:uid="{00000000-0005-0000-0000-000050810000}"/>
    <cellStyle name="Subtotal (line) 2 2 2 22 2" xfId="35146" xr:uid="{00000000-0005-0000-0000-000051810000}"/>
    <cellStyle name="Subtotal (line) 2 2 2 22 2 2" xfId="35147" xr:uid="{00000000-0005-0000-0000-000052810000}"/>
    <cellStyle name="Subtotal (line) 2 2 2 22 2 3" xfId="35148" xr:uid="{00000000-0005-0000-0000-000053810000}"/>
    <cellStyle name="Subtotal (line) 2 2 2 22 2 4" xfId="35149" xr:uid="{00000000-0005-0000-0000-000054810000}"/>
    <cellStyle name="Subtotal (line) 2 2 2 22 3" xfId="35150" xr:uid="{00000000-0005-0000-0000-000055810000}"/>
    <cellStyle name="Subtotal (line) 2 2 2 22 4" xfId="35151" xr:uid="{00000000-0005-0000-0000-000056810000}"/>
    <cellStyle name="Subtotal (line) 2 2 2 22 5" xfId="35152" xr:uid="{00000000-0005-0000-0000-000057810000}"/>
    <cellStyle name="Subtotal (line) 2 2 2 23" xfId="4840" xr:uid="{00000000-0005-0000-0000-000058810000}"/>
    <cellStyle name="Subtotal (line) 2 2 2 23 2" xfId="35153" xr:uid="{00000000-0005-0000-0000-000059810000}"/>
    <cellStyle name="Subtotal (line) 2 2 2 23 2 2" xfId="35154" xr:uid="{00000000-0005-0000-0000-00005A810000}"/>
    <cellStyle name="Subtotal (line) 2 2 2 23 2 3" xfId="35155" xr:uid="{00000000-0005-0000-0000-00005B810000}"/>
    <cellStyle name="Subtotal (line) 2 2 2 23 2 4" xfId="35156" xr:uid="{00000000-0005-0000-0000-00005C810000}"/>
    <cellStyle name="Subtotal (line) 2 2 2 23 3" xfId="35157" xr:uid="{00000000-0005-0000-0000-00005D810000}"/>
    <cellStyle name="Subtotal (line) 2 2 2 23 4" xfId="35158" xr:uid="{00000000-0005-0000-0000-00005E810000}"/>
    <cellStyle name="Subtotal (line) 2 2 2 23 5" xfId="35159" xr:uid="{00000000-0005-0000-0000-00005F810000}"/>
    <cellStyle name="Subtotal (line) 2 2 2 24" xfId="4841" xr:uid="{00000000-0005-0000-0000-000060810000}"/>
    <cellStyle name="Subtotal (line) 2 2 2 24 2" xfId="35160" xr:uid="{00000000-0005-0000-0000-000061810000}"/>
    <cellStyle name="Subtotal (line) 2 2 2 24 2 2" xfId="35161" xr:uid="{00000000-0005-0000-0000-000062810000}"/>
    <cellStyle name="Subtotal (line) 2 2 2 24 2 3" xfId="35162" xr:uid="{00000000-0005-0000-0000-000063810000}"/>
    <cellStyle name="Subtotal (line) 2 2 2 24 2 4" xfId="35163" xr:uid="{00000000-0005-0000-0000-000064810000}"/>
    <cellStyle name="Subtotal (line) 2 2 2 24 3" xfId="35164" xr:uid="{00000000-0005-0000-0000-000065810000}"/>
    <cellStyle name="Subtotal (line) 2 2 2 24 4" xfId="35165" xr:uid="{00000000-0005-0000-0000-000066810000}"/>
    <cellStyle name="Subtotal (line) 2 2 2 24 5" xfId="35166" xr:uid="{00000000-0005-0000-0000-000067810000}"/>
    <cellStyle name="Subtotal (line) 2 2 2 25" xfId="4842" xr:uid="{00000000-0005-0000-0000-000068810000}"/>
    <cellStyle name="Subtotal (line) 2 2 2 25 2" xfId="35167" xr:uid="{00000000-0005-0000-0000-000069810000}"/>
    <cellStyle name="Subtotal (line) 2 2 2 25 2 2" xfId="35168" xr:uid="{00000000-0005-0000-0000-00006A810000}"/>
    <cellStyle name="Subtotal (line) 2 2 2 25 2 3" xfId="35169" xr:uid="{00000000-0005-0000-0000-00006B810000}"/>
    <cellStyle name="Subtotal (line) 2 2 2 25 2 4" xfId="35170" xr:uid="{00000000-0005-0000-0000-00006C810000}"/>
    <cellStyle name="Subtotal (line) 2 2 2 25 3" xfId="35171" xr:uid="{00000000-0005-0000-0000-00006D810000}"/>
    <cellStyle name="Subtotal (line) 2 2 2 25 4" xfId="35172" xr:uid="{00000000-0005-0000-0000-00006E810000}"/>
    <cellStyle name="Subtotal (line) 2 2 2 25 5" xfId="35173" xr:uid="{00000000-0005-0000-0000-00006F810000}"/>
    <cellStyle name="Subtotal (line) 2 2 2 26" xfId="4843" xr:uid="{00000000-0005-0000-0000-000070810000}"/>
    <cellStyle name="Subtotal (line) 2 2 2 26 2" xfId="35174" xr:uid="{00000000-0005-0000-0000-000071810000}"/>
    <cellStyle name="Subtotal (line) 2 2 2 26 2 2" xfId="35175" xr:uid="{00000000-0005-0000-0000-000072810000}"/>
    <cellStyle name="Subtotal (line) 2 2 2 26 2 3" xfId="35176" xr:uid="{00000000-0005-0000-0000-000073810000}"/>
    <cellStyle name="Subtotal (line) 2 2 2 26 2 4" xfId="35177" xr:uid="{00000000-0005-0000-0000-000074810000}"/>
    <cellStyle name="Subtotal (line) 2 2 2 26 3" xfId="35178" xr:uid="{00000000-0005-0000-0000-000075810000}"/>
    <cellStyle name="Subtotal (line) 2 2 2 26 4" xfId="35179" xr:uid="{00000000-0005-0000-0000-000076810000}"/>
    <cellStyle name="Subtotal (line) 2 2 2 26 5" xfId="35180" xr:uid="{00000000-0005-0000-0000-000077810000}"/>
    <cellStyle name="Subtotal (line) 2 2 2 27" xfId="4844" xr:uid="{00000000-0005-0000-0000-000078810000}"/>
    <cellStyle name="Subtotal (line) 2 2 2 27 2" xfId="35181" xr:uid="{00000000-0005-0000-0000-000079810000}"/>
    <cellStyle name="Subtotal (line) 2 2 2 27 2 2" xfId="35182" xr:uid="{00000000-0005-0000-0000-00007A810000}"/>
    <cellStyle name="Subtotal (line) 2 2 2 27 2 3" xfId="35183" xr:uid="{00000000-0005-0000-0000-00007B810000}"/>
    <cellStyle name="Subtotal (line) 2 2 2 27 2 4" xfId="35184" xr:uid="{00000000-0005-0000-0000-00007C810000}"/>
    <cellStyle name="Subtotal (line) 2 2 2 27 3" xfId="35185" xr:uid="{00000000-0005-0000-0000-00007D810000}"/>
    <cellStyle name="Subtotal (line) 2 2 2 27 4" xfId="35186" xr:uid="{00000000-0005-0000-0000-00007E810000}"/>
    <cellStyle name="Subtotal (line) 2 2 2 27 5" xfId="35187" xr:uid="{00000000-0005-0000-0000-00007F810000}"/>
    <cellStyle name="Subtotal (line) 2 2 2 28" xfId="4845" xr:uid="{00000000-0005-0000-0000-000080810000}"/>
    <cellStyle name="Subtotal (line) 2 2 2 28 2" xfId="35188" xr:uid="{00000000-0005-0000-0000-000081810000}"/>
    <cellStyle name="Subtotal (line) 2 2 2 28 2 2" xfId="35189" xr:uid="{00000000-0005-0000-0000-000082810000}"/>
    <cellStyle name="Subtotal (line) 2 2 2 28 2 3" xfId="35190" xr:uid="{00000000-0005-0000-0000-000083810000}"/>
    <cellStyle name="Subtotal (line) 2 2 2 28 2 4" xfId="35191" xr:uid="{00000000-0005-0000-0000-000084810000}"/>
    <cellStyle name="Subtotal (line) 2 2 2 28 3" xfId="35192" xr:uid="{00000000-0005-0000-0000-000085810000}"/>
    <cellStyle name="Subtotal (line) 2 2 2 28 4" xfId="35193" xr:uid="{00000000-0005-0000-0000-000086810000}"/>
    <cellStyle name="Subtotal (line) 2 2 2 28 5" xfId="35194" xr:uid="{00000000-0005-0000-0000-000087810000}"/>
    <cellStyle name="Subtotal (line) 2 2 2 29" xfId="4846" xr:uid="{00000000-0005-0000-0000-000088810000}"/>
    <cellStyle name="Subtotal (line) 2 2 2 29 2" xfId="35195" xr:uid="{00000000-0005-0000-0000-000089810000}"/>
    <cellStyle name="Subtotal (line) 2 2 2 29 2 2" xfId="35196" xr:uid="{00000000-0005-0000-0000-00008A810000}"/>
    <cellStyle name="Subtotal (line) 2 2 2 29 2 3" xfId="35197" xr:uid="{00000000-0005-0000-0000-00008B810000}"/>
    <cellStyle name="Subtotal (line) 2 2 2 29 2 4" xfId="35198" xr:uid="{00000000-0005-0000-0000-00008C810000}"/>
    <cellStyle name="Subtotal (line) 2 2 2 29 3" xfId="35199" xr:uid="{00000000-0005-0000-0000-00008D810000}"/>
    <cellStyle name="Subtotal (line) 2 2 2 29 4" xfId="35200" xr:uid="{00000000-0005-0000-0000-00008E810000}"/>
    <cellStyle name="Subtotal (line) 2 2 2 29 5" xfId="35201" xr:uid="{00000000-0005-0000-0000-00008F810000}"/>
    <cellStyle name="Subtotal (line) 2 2 2 3" xfId="4847" xr:uid="{00000000-0005-0000-0000-000090810000}"/>
    <cellStyle name="Subtotal (line) 2 2 2 3 2" xfId="35202" xr:uid="{00000000-0005-0000-0000-000091810000}"/>
    <cellStyle name="Subtotal (line) 2 2 2 3 2 2" xfId="35203" xr:uid="{00000000-0005-0000-0000-000092810000}"/>
    <cellStyle name="Subtotal (line) 2 2 2 3 2 3" xfId="35204" xr:uid="{00000000-0005-0000-0000-000093810000}"/>
    <cellStyle name="Subtotal (line) 2 2 2 3 2 4" xfId="35205" xr:uid="{00000000-0005-0000-0000-000094810000}"/>
    <cellStyle name="Subtotal (line) 2 2 2 3 3" xfId="35206" xr:uid="{00000000-0005-0000-0000-000095810000}"/>
    <cellStyle name="Subtotal (line) 2 2 2 3 4" xfId="35207" xr:uid="{00000000-0005-0000-0000-000096810000}"/>
    <cellStyle name="Subtotal (line) 2 2 2 3 5" xfId="35208" xr:uid="{00000000-0005-0000-0000-000097810000}"/>
    <cellStyle name="Subtotal (line) 2 2 2 30" xfId="4848" xr:uid="{00000000-0005-0000-0000-000098810000}"/>
    <cellStyle name="Subtotal (line) 2 2 2 30 2" xfId="35209" xr:uid="{00000000-0005-0000-0000-000099810000}"/>
    <cellStyle name="Subtotal (line) 2 2 2 30 2 2" xfId="35210" xr:uid="{00000000-0005-0000-0000-00009A810000}"/>
    <cellStyle name="Subtotal (line) 2 2 2 30 2 3" xfId="35211" xr:uid="{00000000-0005-0000-0000-00009B810000}"/>
    <cellStyle name="Subtotal (line) 2 2 2 30 2 4" xfId="35212" xr:uid="{00000000-0005-0000-0000-00009C810000}"/>
    <cellStyle name="Subtotal (line) 2 2 2 30 3" xfId="35213" xr:uid="{00000000-0005-0000-0000-00009D810000}"/>
    <cellStyle name="Subtotal (line) 2 2 2 30 4" xfId="35214" xr:uid="{00000000-0005-0000-0000-00009E810000}"/>
    <cellStyle name="Subtotal (line) 2 2 2 30 5" xfId="35215" xr:uid="{00000000-0005-0000-0000-00009F810000}"/>
    <cellStyle name="Subtotal (line) 2 2 2 31" xfId="4849" xr:uid="{00000000-0005-0000-0000-0000A0810000}"/>
    <cellStyle name="Subtotal (line) 2 2 2 31 2" xfId="35216" xr:uid="{00000000-0005-0000-0000-0000A1810000}"/>
    <cellStyle name="Subtotal (line) 2 2 2 31 2 2" xfId="35217" xr:uid="{00000000-0005-0000-0000-0000A2810000}"/>
    <cellStyle name="Subtotal (line) 2 2 2 31 2 3" xfId="35218" xr:uid="{00000000-0005-0000-0000-0000A3810000}"/>
    <cellStyle name="Subtotal (line) 2 2 2 31 2 4" xfId="35219" xr:uid="{00000000-0005-0000-0000-0000A4810000}"/>
    <cellStyle name="Subtotal (line) 2 2 2 31 3" xfId="35220" xr:uid="{00000000-0005-0000-0000-0000A5810000}"/>
    <cellStyle name="Subtotal (line) 2 2 2 31 4" xfId="35221" xr:uid="{00000000-0005-0000-0000-0000A6810000}"/>
    <cellStyle name="Subtotal (line) 2 2 2 31 5" xfId="35222" xr:uid="{00000000-0005-0000-0000-0000A7810000}"/>
    <cellStyle name="Subtotal (line) 2 2 2 32" xfId="4850" xr:uid="{00000000-0005-0000-0000-0000A8810000}"/>
    <cellStyle name="Subtotal (line) 2 2 2 32 2" xfId="35223" xr:uid="{00000000-0005-0000-0000-0000A9810000}"/>
    <cellStyle name="Subtotal (line) 2 2 2 32 2 2" xfId="35224" xr:uid="{00000000-0005-0000-0000-0000AA810000}"/>
    <cellStyle name="Subtotal (line) 2 2 2 32 2 3" xfId="35225" xr:uid="{00000000-0005-0000-0000-0000AB810000}"/>
    <cellStyle name="Subtotal (line) 2 2 2 32 2 4" xfId="35226" xr:uid="{00000000-0005-0000-0000-0000AC810000}"/>
    <cellStyle name="Subtotal (line) 2 2 2 32 3" xfId="35227" xr:uid="{00000000-0005-0000-0000-0000AD810000}"/>
    <cellStyle name="Subtotal (line) 2 2 2 32 4" xfId="35228" xr:uid="{00000000-0005-0000-0000-0000AE810000}"/>
    <cellStyle name="Subtotal (line) 2 2 2 32 5" xfId="35229" xr:uid="{00000000-0005-0000-0000-0000AF810000}"/>
    <cellStyle name="Subtotal (line) 2 2 2 33" xfId="4851" xr:uid="{00000000-0005-0000-0000-0000B0810000}"/>
    <cellStyle name="Subtotal (line) 2 2 2 33 2" xfId="35230" xr:uid="{00000000-0005-0000-0000-0000B1810000}"/>
    <cellStyle name="Subtotal (line) 2 2 2 33 2 2" xfId="35231" xr:uid="{00000000-0005-0000-0000-0000B2810000}"/>
    <cellStyle name="Subtotal (line) 2 2 2 33 2 3" xfId="35232" xr:uid="{00000000-0005-0000-0000-0000B3810000}"/>
    <cellStyle name="Subtotal (line) 2 2 2 33 2 4" xfId="35233" xr:uid="{00000000-0005-0000-0000-0000B4810000}"/>
    <cellStyle name="Subtotal (line) 2 2 2 33 3" xfId="35234" xr:uid="{00000000-0005-0000-0000-0000B5810000}"/>
    <cellStyle name="Subtotal (line) 2 2 2 33 4" xfId="35235" xr:uid="{00000000-0005-0000-0000-0000B6810000}"/>
    <cellStyle name="Subtotal (line) 2 2 2 33 5" xfId="35236" xr:uid="{00000000-0005-0000-0000-0000B7810000}"/>
    <cellStyle name="Subtotal (line) 2 2 2 34" xfId="4852" xr:uid="{00000000-0005-0000-0000-0000B8810000}"/>
    <cellStyle name="Subtotal (line) 2 2 2 34 2" xfId="35237" xr:uid="{00000000-0005-0000-0000-0000B9810000}"/>
    <cellStyle name="Subtotal (line) 2 2 2 34 2 2" xfId="35238" xr:uid="{00000000-0005-0000-0000-0000BA810000}"/>
    <cellStyle name="Subtotal (line) 2 2 2 34 2 3" xfId="35239" xr:uid="{00000000-0005-0000-0000-0000BB810000}"/>
    <cellStyle name="Subtotal (line) 2 2 2 34 2 4" xfId="35240" xr:uid="{00000000-0005-0000-0000-0000BC810000}"/>
    <cellStyle name="Subtotal (line) 2 2 2 34 3" xfId="35241" xr:uid="{00000000-0005-0000-0000-0000BD810000}"/>
    <cellStyle name="Subtotal (line) 2 2 2 34 4" xfId="35242" xr:uid="{00000000-0005-0000-0000-0000BE810000}"/>
    <cellStyle name="Subtotal (line) 2 2 2 34 5" xfId="35243" xr:uid="{00000000-0005-0000-0000-0000BF810000}"/>
    <cellStyle name="Subtotal (line) 2 2 2 35" xfId="4853" xr:uid="{00000000-0005-0000-0000-0000C0810000}"/>
    <cellStyle name="Subtotal (line) 2 2 2 35 2" xfId="35244" xr:uid="{00000000-0005-0000-0000-0000C1810000}"/>
    <cellStyle name="Subtotal (line) 2 2 2 35 2 2" xfId="35245" xr:uid="{00000000-0005-0000-0000-0000C2810000}"/>
    <cellStyle name="Subtotal (line) 2 2 2 35 2 3" xfId="35246" xr:uid="{00000000-0005-0000-0000-0000C3810000}"/>
    <cellStyle name="Subtotal (line) 2 2 2 35 2 4" xfId="35247" xr:uid="{00000000-0005-0000-0000-0000C4810000}"/>
    <cellStyle name="Subtotal (line) 2 2 2 35 3" xfId="35248" xr:uid="{00000000-0005-0000-0000-0000C5810000}"/>
    <cellStyle name="Subtotal (line) 2 2 2 35 4" xfId="35249" xr:uid="{00000000-0005-0000-0000-0000C6810000}"/>
    <cellStyle name="Subtotal (line) 2 2 2 35 5" xfId="35250" xr:uid="{00000000-0005-0000-0000-0000C7810000}"/>
    <cellStyle name="Subtotal (line) 2 2 2 36" xfId="4854" xr:uid="{00000000-0005-0000-0000-0000C8810000}"/>
    <cellStyle name="Subtotal (line) 2 2 2 36 2" xfId="35251" xr:uid="{00000000-0005-0000-0000-0000C9810000}"/>
    <cellStyle name="Subtotal (line) 2 2 2 36 2 2" xfId="35252" xr:uid="{00000000-0005-0000-0000-0000CA810000}"/>
    <cellStyle name="Subtotal (line) 2 2 2 36 2 3" xfId="35253" xr:uid="{00000000-0005-0000-0000-0000CB810000}"/>
    <cellStyle name="Subtotal (line) 2 2 2 36 2 4" xfId="35254" xr:uid="{00000000-0005-0000-0000-0000CC810000}"/>
    <cellStyle name="Subtotal (line) 2 2 2 36 3" xfId="35255" xr:uid="{00000000-0005-0000-0000-0000CD810000}"/>
    <cellStyle name="Subtotal (line) 2 2 2 36 4" xfId="35256" xr:uid="{00000000-0005-0000-0000-0000CE810000}"/>
    <cellStyle name="Subtotal (line) 2 2 2 36 5" xfId="35257" xr:uid="{00000000-0005-0000-0000-0000CF810000}"/>
    <cellStyle name="Subtotal (line) 2 2 2 37" xfId="4855" xr:uid="{00000000-0005-0000-0000-0000D0810000}"/>
    <cellStyle name="Subtotal (line) 2 2 2 37 2" xfId="35258" xr:uid="{00000000-0005-0000-0000-0000D1810000}"/>
    <cellStyle name="Subtotal (line) 2 2 2 37 2 2" xfId="35259" xr:uid="{00000000-0005-0000-0000-0000D2810000}"/>
    <cellStyle name="Subtotal (line) 2 2 2 37 2 3" xfId="35260" xr:uid="{00000000-0005-0000-0000-0000D3810000}"/>
    <cellStyle name="Subtotal (line) 2 2 2 37 2 4" xfId="35261" xr:uid="{00000000-0005-0000-0000-0000D4810000}"/>
    <cellStyle name="Subtotal (line) 2 2 2 37 3" xfId="35262" xr:uid="{00000000-0005-0000-0000-0000D5810000}"/>
    <cellStyle name="Subtotal (line) 2 2 2 37 4" xfId="35263" xr:uid="{00000000-0005-0000-0000-0000D6810000}"/>
    <cellStyle name="Subtotal (line) 2 2 2 37 5" xfId="35264" xr:uid="{00000000-0005-0000-0000-0000D7810000}"/>
    <cellStyle name="Subtotal (line) 2 2 2 38" xfId="4856" xr:uid="{00000000-0005-0000-0000-0000D8810000}"/>
    <cellStyle name="Subtotal (line) 2 2 2 38 2" xfId="35265" xr:uid="{00000000-0005-0000-0000-0000D9810000}"/>
    <cellStyle name="Subtotal (line) 2 2 2 38 2 2" xfId="35266" xr:uid="{00000000-0005-0000-0000-0000DA810000}"/>
    <cellStyle name="Subtotal (line) 2 2 2 38 2 3" xfId="35267" xr:uid="{00000000-0005-0000-0000-0000DB810000}"/>
    <cellStyle name="Subtotal (line) 2 2 2 38 2 4" xfId="35268" xr:uid="{00000000-0005-0000-0000-0000DC810000}"/>
    <cellStyle name="Subtotal (line) 2 2 2 38 3" xfId="35269" xr:uid="{00000000-0005-0000-0000-0000DD810000}"/>
    <cellStyle name="Subtotal (line) 2 2 2 38 4" xfId="35270" xr:uid="{00000000-0005-0000-0000-0000DE810000}"/>
    <cellStyle name="Subtotal (line) 2 2 2 38 5" xfId="35271" xr:uid="{00000000-0005-0000-0000-0000DF810000}"/>
    <cellStyle name="Subtotal (line) 2 2 2 39" xfId="4857" xr:uid="{00000000-0005-0000-0000-0000E0810000}"/>
    <cellStyle name="Subtotal (line) 2 2 2 39 2" xfId="35272" xr:uid="{00000000-0005-0000-0000-0000E1810000}"/>
    <cellStyle name="Subtotal (line) 2 2 2 39 2 2" xfId="35273" xr:uid="{00000000-0005-0000-0000-0000E2810000}"/>
    <cellStyle name="Subtotal (line) 2 2 2 39 2 3" xfId="35274" xr:uid="{00000000-0005-0000-0000-0000E3810000}"/>
    <cellStyle name="Subtotal (line) 2 2 2 39 2 4" xfId="35275" xr:uid="{00000000-0005-0000-0000-0000E4810000}"/>
    <cellStyle name="Subtotal (line) 2 2 2 39 3" xfId="35276" xr:uid="{00000000-0005-0000-0000-0000E5810000}"/>
    <cellStyle name="Subtotal (line) 2 2 2 39 4" xfId="35277" xr:uid="{00000000-0005-0000-0000-0000E6810000}"/>
    <cellStyle name="Subtotal (line) 2 2 2 39 5" xfId="35278" xr:uid="{00000000-0005-0000-0000-0000E7810000}"/>
    <cellStyle name="Subtotal (line) 2 2 2 4" xfId="4858" xr:uid="{00000000-0005-0000-0000-0000E8810000}"/>
    <cellStyle name="Subtotal (line) 2 2 2 4 2" xfId="35279" xr:uid="{00000000-0005-0000-0000-0000E9810000}"/>
    <cellStyle name="Subtotal (line) 2 2 2 4 2 2" xfId="35280" xr:uid="{00000000-0005-0000-0000-0000EA810000}"/>
    <cellStyle name="Subtotal (line) 2 2 2 4 2 3" xfId="35281" xr:uid="{00000000-0005-0000-0000-0000EB810000}"/>
    <cellStyle name="Subtotal (line) 2 2 2 4 2 4" xfId="35282" xr:uid="{00000000-0005-0000-0000-0000EC810000}"/>
    <cellStyle name="Subtotal (line) 2 2 2 4 3" xfId="35283" xr:uid="{00000000-0005-0000-0000-0000ED810000}"/>
    <cellStyle name="Subtotal (line) 2 2 2 4 4" xfId="35284" xr:uid="{00000000-0005-0000-0000-0000EE810000}"/>
    <cellStyle name="Subtotal (line) 2 2 2 4 5" xfId="35285" xr:uid="{00000000-0005-0000-0000-0000EF810000}"/>
    <cellStyle name="Subtotal (line) 2 2 2 40" xfId="4859" xr:uid="{00000000-0005-0000-0000-0000F0810000}"/>
    <cellStyle name="Subtotal (line) 2 2 2 40 2" xfId="35286" xr:uid="{00000000-0005-0000-0000-0000F1810000}"/>
    <cellStyle name="Subtotal (line) 2 2 2 40 2 2" xfId="35287" xr:uid="{00000000-0005-0000-0000-0000F2810000}"/>
    <cellStyle name="Subtotal (line) 2 2 2 40 2 3" xfId="35288" xr:uid="{00000000-0005-0000-0000-0000F3810000}"/>
    <cellStyle name="Subtotal (line) 2 2 2 40 2 4" xfId="35289" xr:uid="{00000000-0005-0000-0000-0000F4810000}"/>
    <cellStyle name="Subtotal (line) 2 2 2 40 3" xfId="35290" xr:uid="{00000000-0005-0000-0000-0000F5810000}"/>
    <cellStyle name="Subtotal (line) 2 2 2 40 4" xfId="35291" xr:uid="{00000000-0005-0000-0000-0000F6810000}"/>
    <cellStyle name="Subtotal (line) 2 2 2 40 5" xfId="35292" xr:uid="{00000000-0005-0000-0000-0000F7810000}"/>
    <cellStyle name="Subtotal (line) 2 2 2 41" xfId="4860" xr:uid="{00000000-0005-0000-0000-0000F8810000}"/>
    <cellStyle name="Subtotal (line) 2 2 2 41 2" xfId="35293" xr:uid="{00000000-0005-0000-0000-0000F9810000}"/>
    <cellStyle name="Subtotal (line) 2 2 2 41 2 2" xfId="35294" xr:uid="{00000000-0005-0000-0000-0000FA810000}"/>
    <cellStyle name="Subtotal (line) 2 2 2 41 2 3" xfId="35295" xr:uid="{00000000-0005-0000-0000-0000FB810000}"/>
    <cellStyle name="Subtotal (line) 2 2 2 41 2 4" xfId="35296" xr:uid="{00000000-0005-0000-0000-0000FC810000}"/>
    <cellStyle name="Subtotal (line) 2 2 2 41 3" xfId="35297" xr:uid="{00000000-0005-0000-0000-0000FD810000}"/>
    <cellStyle name="Subtotal (line) 2 2 2 41 4" xfId="35298" xr:uid="{00000000-0005-0000-0000-0000FE810000}"/>
    <cellStyle name="Subtotal (line) 2 2 2 41 5" xfId="35299" xr:uid="{00000000-0005-0000-0000-0000FF810000}"/>
    <cellStyle name="Subtotal (line) 2 2 2 42" xfId="4861" xr:uid="{00000000-0005-0000-0000-000000820000}"/>
    <cellStyle name="Subtotal (line) 2 2 2 42 2" xfId="35300" xr:uid="{00000000-0005-0000-0000-000001820000}"/>
    <cellStyle name="Subtotal (line) 2 2 2 42 2 2" xfId="35301" xr:uid="{00000000-0005-0000-0000-000002820000}"/>
    <cellStyle name="Subtotal (line) 2 2 2 42 2 3" xfId="35302" xr:uid="{00000000-0005-0000-0000-000003820000}"/>
    <cellStyle name="Subtotal (line) 2 2 2 42 2 4" xfId="35303" xr:uid="{00000000-0005-0000-0000-000004820000}"/>
    <cellStyle name="Subtotal (line) 2 2 2 42 3" xfId="35304" xr:uid="{00000000-0005-0000-0000-000005820000}"/>
    <cellStyle name="Subtotal (line) 2 2 2 42 4" xfId="35305" xr:uid="{00000000-0005-0000-0000-000006820000}"/>
    <cellStyle name="Subtotal (line) 2 2 2 42 5" xfId="35306" xr:uid="{00000000-0005-0000-0000-000007820000}"/>
    <cellStyle name="Subtotal (line) 2 2 2 43" xfId="4862" xr:uid="{00000000-0005-0000-0000-000008820000}"/>
    <cellStyle name="Subtotal (line) 2 2 2 43 2" xfId="35307" xr:uid="{00000000-0005-0000-0000-000009820000}"/>
    <cellStyle name="Subtotal (line) 2 2 2 43 2 2" xfId="35308" xr:uid="{00000000-0005-0000-0000-00000A820000}"/>
    <cellStyle name="Subtotal (line) 2 2 2 43 2 3" xfId="35309" xr:uid="{00000000-0005-0000-0000-00000B820000}"/>
    <cellStyle name="Subtotal (line) 2 2 2 43 2 4" xfId="35310" xr:uid="{00000000-0005-0000-0000-00000C820000}"/>
    <cellStyle name="Subtotal (line) 2 2 2 43 3" xfId="35311" xr:uid="{00000000-0005-0000-0000-00000D820000}"/>
    <cellStyle name="Subtotal (line) 2 2 2 43 4" xfId="35312" xr:uid="{00000000-0005-0000-0000-00000E820000}"/>
    <cellStyle name="Subtotal (line) 2 2 2 43 5" xfId="35313" xr:uid="{00000000-0005-0000-0000-00000F820000}"/>
    <cellStyle name="Subtotal (line) 2 2 2 44" xfId="4863" xr:uid="{00000000-0005-0000-0000-000010820000}"/>
    <cellStyle name="Subtotal (line) 2 2 2 44 2" xfId="35314" xr:uid="{00000000-0005-0000-0000-000011820000}"/>
    <cellStyle name="Subtotal (line) 2 2 2 44 2 2" xfId="35315" xr:uid="{00000000-0005-0000-0000-000012820000}"/>
    <cellStyle name="Subtotal (line) 2 2 2 44 2 3" xfId="35316" xr:uid="{00000000-0005-0000-0000-000013820000}"/>
    <cellStyle name="Subtotal (line) 2 2 2 44 2 4" xfId="35317" xr:uid="{00000000-0005-0000-0000-000014820000}"/>
    <cellStyle name="Subtotal (line) 2 2 2 44 3" xfId="35318" xr:uid="{00000000-0005-0000-0000-000015820000}"/>
    <cellStyle name="Subtotal (line) 2 2 2 44 4" xfId="35319" xr:uid="{00000000-0005-0000-0000-000016820000}"/>
    <cellStyle name="Subtotal (line) 2 2 2 44 5" xfId="35320" xr:uid="{00000000-0005-0000-0000-000017820000}"/>
    <cellStyle name="Subtotal (line) 2 2 2 45" xfId="35321" xr:uid="{00000000-0005-0000-0000-000018820000}"/>
    <cellStyle name="Subtotal (line) 2 2 2 45 2" xfId="35322" xr:uid="{00000000-0005-0000-0000-000019820000}"/>
    <cellStyle name="Subtotal (line) 2 2 2 45 3" xfId="35323" xr:uid="{00000000-0005-0000-0000-00001A820000}"/>
    <cellStyle name="Subtotal (line) 2 2 2 45 4" xfId="35324" xr:uid="{00000000-0005-0000-0000-00001B820000}"/>
    <cellStyle name="Subtotal (line) 2 2 2 46" xfId="35325" xr:uid="{00000000-0005-0000-0000-00001C820000}"/>
    <cellStyle name="Subtotal (line) 2 2 2 46 2" xfId="35326" xr:uid="{00000000-0005-0000-0000-00001D820000}"/>
    <cellStyle name="Subtotal (line) 2 2 2 46 3" xfId="35327" xr:uid="{00000000-0005-0000-0000-00001E820000}"/>
    <cellStyle name="Subtotal (line) 2 2 2 46 4" xfId="35328" xr:uid="{00000000-0005-0000-0000-00001F820000}"/>
    <cellStyle name="Subtotal (line) 2 2 2 47" xfId="35329" xr:uid="{00000000-0005-0000-0000-000020820000}"/>
    <cellStyle name="Subtotal (line) 2 2 2 48" xfId="35330" xr:uid="{00000000-0005-0000-0000-000021820000}"/>
    <cellStyle name="Subtotal (line) 2 2 2 49" xfId="35331" xr:uid="{00000000-0005-0000-0000-000022820000}"/>
    <cellStyle name="Subtotal (line) 2 2 2 5" xfId="4864" xr:uid="{00000000-0005-0000-0000-000023820000}"/>
    <cellStyle name="Subtotal (line) 2 2 2 5 2" xfId="35332" xr:uid="{00000000-0005-0000-0000-000024820000}"/>
    <cellStyle name="Subtotal (line) 2 2 2 5 2 2" xfId="35333" xr:uid="{00000000-0005-0000-0000-000025820000}"/>
    <cellStyle name="Subtotal (line) 2 2 2 5 2 3" xfId="35334" xr:uid="{00000000-0005-0000-0000-000026820000}"/>
    <cellStyle name="Subtotal (line) 2 2 2 5 2 4" xfId="35335" xr:uid="{00000000-0005-0000-0000-000027820000}"/>
    <cellStyle name="Subtotal (line) 2 2 2 5 3" xfId="35336" xr:uid="{00000000-0005-0000-0000-000028820000}"/>
    <cellStyle name="Subtotal (line) 2 2 2 5 4" xfId="35337" xr:uid="{00000000-0005-0000-0000-000029820000}"/>
    <cellStyle name="Subtotal (line) 2 2 2 5 5" xfId="35338" xr:uid="{00000000-0005-0000-0000-00002A820000}"/>
    <cellStyle name="Subtotal (line) 2 2 2 6" xfId="4865" xr:uid="{00000000-0005-0000-0000-00002B820000}"/>
    <cellStyle name="Subtotal (line) 2 2 2 6 2" xfId="35339" xr:uid="{00000000-0005-0000-0000-00002C820000}"/>
    <cellStyle name="Subtotal (line) 2 2 2 6 2 2" xfId="35340" xr:uid="{00000000-0005-0000-0000-00002D820000}"/>
    <cellStyle name="Subtotal (line) 2 2 2 6 2 3" xfId="35341" xr:uid="{00000000-0005-0000-0000-00002E820000}"/>
    <cellStyle name="Subtotal (line) 2 2 2 6 2 4" xfId="35342" xr:uid="{00000000-0005-0000-0000-00002F820000}"/>
    <cellStyle name="Subtotal (line) 2 2 2 6 3" xfId="35343" xr:uid="{00000000-0005-0000-0000-000030820000}"/>
    <cellStyle name="Subtotal (line) 2 2 2 6 4" xfId="35344" xr:uid="{00000000-0005-0000-0000-000031820000}"/>
    <cellStyle name="Subtotal (line) 2 2 2 6 5" xfId="35345" xr:uid="{00000000-0005-0000-0000-000032820000}"/>
    <cellStyle name="Subtotal (line) 2 2 2 7" xfId="4866" xr:uid="{00000000-0005-0000-0000-000033820000}"/>
    <cellStyle name="Subtotal (line) 2 2 2 7 2" xfId="35346" xr:uid="{00000000-0005-0000-0000-000034820000}"/>
    <cellStyle name="Subtotal (line) 2 2 2 7 2 2" xfId="35347" xr:uid="{00000000-0005-0000-0000-000035820000}"/>
    <cellStyle name="Subtotal (line) 2 2 2 7 2 3" xfId="35348" xr:uid="{00000000-0005-0000-0000-000036820000}"/>
    <cellStyle name="Subtotal (line) 2 2 2 7 2 4" xfId="35349" xr:uid="{00000000-0005-0000-0000-000037820000}"/>
    <cellStyle name="Subtotal (line) 2 2 2 7 3" xfId="35350" xr:uid="{00000000-0005-0000-0000-000038820000}"/>
    <cellStyle name="Subtotal (line) 2 2 2 7 4" xfId="35351" xr:uid="{00000000-0005-0000-0000-000039820000}"/>
    <cellStyle name="Subtotal (line) 2 2 2 7 5" xfId="35352" xr:uid="{00000000-0005-0000-0000-00003A820000}"/>
    <cellStyle name="Subtotal (line) 2 2 2 8" xfId="4867" xr:uid="{00000000-0005-0000-0000-00003B820000}"/>
    <cellStyle name="Subtotal (line) 2 2 2 8 2" xfId="35353" xr:uid="{00000000-0005-0000-0000-00003C820000}"/>
    <cellStyle name="Subtotal (line) 2 2 2 8 2 2" xfId="35354" xr:uid="{00000000-0005-0000-0000-00003D820000}"/>
    <cellStyle name="Subtotal (line) 2 2 2 8 2 3" xfId="35355" xr:uid="{00000000-0005-0000-0000-00003E820000}"/>
    <cellStyle name="Subtotal (line) 2 2 2 8 2 4" xfId="35356" xr:uid="{00000000-0005-0000-0000-00003F820000}"/>
    <cellStyle name="Subtotal (line) 2 2 2 8 3" xfId="35357" xr:uid="{00000000-0005-0000-0000-000040820000}"/>
    <cellStyle name="Subtotal (line) 2 2 2 8 4" xfId="35358" xr:uid="{00000000-0005-0000-0000-000041820000}"/>
    <cellStyle name="Subtotal (line) 2 2 2 8 5" xfId="35359" xr:uid="{00000000-0005-0000-0000-000042820000}"/>
    <cellStyle name="Subtotal (line) 2 2 2 9" xfId="4868" xr:uid="{00000000-0005-0000-0000-000043820000}"/>
    <cellStyle name="Subtotal (line) 2 2 2 9 2" xfId="35360" xr:uid="{00000000-0005-0000-0000-000044820000}"/>
    <cellStyle name="Subtotal (line) 2 2 2 9 2 2" xfId="35361" xr:uid="{00000000-0005-0000-0000-000045820000}"/>
    <cellStyle name="Subtotal (line) 2 2 2 9 2 3" xfId="35362" xr:uid="{00000000-0005-0000-0000-000046820000}"/>
    <cellStyle name="Subtotal (line) 2 2 2 9 2 4" xfId="35363" xr:uid="{00000000-0005-0000-0000-000047820000}"/>
    <cellStyle name="Subtotal (line) 2 2 2 9 3" xfId="35364" xr:uid="{00000000-0005-0000-0000-000048820000}"/>
    <cellStyle name="Subtotal (line) 2 2 2 9 4" xfId="35365" xr:uid="{00000000-0005-0000-0000-000049820000}"/>
    <cellStyle name="Subtotal (line) 2 2 2 9 5" xfId="35366" xr:uid="{00000000-0005-0000-0000-00004A820000}"/>
    <cellStyle name="Subtotal (line) 2 2 20" xfId="4869" xr:uid="{00000000-0005-0000-0000-00004B820000}"/>
    <cellStyle name="Subtotal (line) 2 2 20 2" xfId="35367" xr:uid="{00000000-0005-0000-0000-00004C820000}"/>
    <cellStyle name="Subtotal (line) 2 2 20 2 2" xfId="35368" xr:uid="{00000000-0005-0000-0000-00004D820000}"/>
    <cellStyle name="Subtotal (line) 2 2 20 2 3" xfId="35369" xr:uid="{00000000-0005-0000-0000-00004E820000}"/>
    <cellStyle name="Subtotal (line) 2 2 20 2 4" xfId="35370" xr:uid="{00000000-0005-0000-0000-00004F820000}"/>
    <cellStyle name="Subtotal (line) 2 2 20 3" xfId="35371" xr:uid="{00000000-0005-0000-0000-000050820000}"/>
    <cellStyle name="Subtotal (line) 2 2 20 4" xfId="35372" xr:uid="{00000000-0005-0000-0000-000051820000}"/>
    <cellStyle name="Subtotal (line) 2 2 20 5" xfId="35373" xr:uid="{00000000-0005-0000-0000-000052820000}"/>
    <cellStyle name="Subtotal (line) 2 2 21" xfId="4870" xr:uid="{00000000-0005-0000-0000-000053820000}"/>
    <cellStyle name="Subtotal (line) 2 2 21 2" xfId="35374" xr:uid="{00000000-0005-0000-0000-000054820000}"/>
    <cellStyle name="Subtotal (line) 2 2 21 2 2" xfId="35375" xr:uid="{00000000-0005-0000-0000-000055820000}"/>
    <cellStyle name="Subtotal (line) 2 2 21 2 3" xfId="35376" xr:uid="{00000000-0005-0000-0000-000056820000}"/>
    <cellStyle name="Subtotal (line) 2 2 21 2 4" xfId="35377" xr:uid="{00000000-0005-0000-0000-000057820000}"/>
    <cellStyle name="Subtotal (line) 2 2 21 3" xfId="35378" xr:uid="{00000000-0005-0000-0000-000058820000}"/>
    <cellStyle name="Subtotal (line) 2 2 21 4" xfId="35379" xr:uid="{00000000-0005-0000-0000-000059820000}"/>
    <cellStyle name="Subtotal (line) 2 2 21 5" xfId="35380" xr:uid="{00000000-0005-0000-0000-00005A820000}"/>
    <cellStyle name="Subtotal (line) 2 2 22" xfId="4871" xr:uid="{00000000-0005-0000-0000-00005B820000}"/>
    <cellStyle name="Subtotal (line) 2 2 22 2" xfId="35381" xr:uid="{00000000-0005-0000-0000-00005C820000}"/>
    <cellStyle name="Subtotal (line) 2 2 22 2 2" xfId="35382" xr:uid="{00000000-0005-0000-0000-00005D820000}"/>
    <cellStyle name="Subtotal (line) 2 2 22 2 3" xfId="35383" xr:uid="{00000000-0005-0000-0000-00005E820000}"/>
    <cellStyle name="Subtotal (line) 2 2 22 2 4" xfId="35384" xr:uid="{00000000-0005-0000-0000-00005F820000}"/>
    <cellStyle name="Subtotal (line) 2 2 22 3" xfId="35385" xr:uid="{00000000-0005-0000-0000-000060820000}"/>
    <cellStyle name="Subtotal (line) 2 2 22 4" xfId="35386" xr:uid="{00000000-0005-0000-0000-000061820000}"/>
    <cellStyle name="Subtotal (line) 2 2 22 5" xfId="35387" xr:uid="{00000000-0005-0000-0000-000062820000}"/>
    <cellStyle name="Subtotal (line) 2 2 23" xfId="4872" xr:uid="{00000000-0005-0000-0000-000063820000}"/>
    <cellStyle name="Subtotal (line) 2 2 23 2" xfId="35388" xr:uid="{00000000-0005-0000-0000-000064820000}"/>
    <cellStyle name="Subtotal (line) 2 2 23 2 2" xfId="35389" xr:uid="{00000000-0005-0000-0000-000065820000}"/>
    <cellStyle name="Subtotal (line) 2 2 23 2 3" xfId="35390" xr:uid="{00000000-0005-0000-0000-000066820000}"/>
    <cellStyle name="Subtotal (line) 2 2 23 2 4" xfId="35391" xr:uid="{00000000-0005-0000-0000-000067820000}"/>
    <cellStyle name="Subtotal (line) 2 2 23 3" xfId="35392" xr:uid="{00000000-0005-0000-0000-000068820000}"/>
    <cellStyle name="Subtotal (line) 2 2 23 4" xfId="35393" xr:uid="{00000000-0005-0000-0000-000069820000}"/>
    <cellStyle name="Subtotal (line) 2 2 23 5" xfId="35394" xr:uid="{00000000-0005-0000-0000-00006A820000}"/>
    <cellStyle name="Subtotal (line) 2 2 24" xfId="4873" xr:uid="{00000000-0005-0000-0000-00006B820000}"/>
    <cellStyle name="Subtotal (line) 2 2 24 2" xfId="35395" xr:uid="{00000000-0005-0000-0000-00006C820000}"/>
    <cellStyle name="Subtotal (line) 2 2 24 2 2" xfId="35396" xr:uid="{00000000-0005-0000-0000-00006D820000}"/>
    <cellStyle name="Subtotal (line) 2 2 24 2 3" xfId="35397" xr:uid="{00000000-0005-0000-0000-00006E820000}"/>
    <cellStyle name="Subtotal (line) 2 2 24 2 4" xfId="35398" xr:uid="{00000000-0005-0000-0000-00006F820000}"/>
    <cellStyle name="Subtotal (line) 2 2 24 3" xfId="35399" xr:uid="{00000000-0005-0000-0000-000070820000}"/>
    <cellStyle name="Subtotal (line) 2 2 24 4" xfId="35400" xr:uid="{00000000-0005-0000-0000-000071820000}"/>
    <cellStyle name="Subtotal (line) 2 2 24 5" xfId="35401" xr:uid="{00000000-0005-0000-0000-000072820000}"/>
    <cellStyle name="Subtotal (line) 2 2 25" xfId="4874" xr:uid="{00000000-0005-0000-0000-000073820000}"/>
    <cellStyle name="Subtotal (line) 2 2 25 2" xfId="35402" xr:uid="{00000000-0005-0000-0000-000074820000}"/>
    <cellStyle name="Subtotal (line) 2 2 25 2 2" xfId="35403" xr:uid="{00000000-0005-0000-0000-000075820000}"/>
    <cellStyle name="Subtotal (line) 2 2 25 2 3" xfId="35404" xr:uid="{00000000-0005-0000-0000-000076820000}"/>
    <cellStyle name="Subtotal (line) 2 2 25 2 4" xfId="35405" xr:uid="{00000000-0005-0000-0000-000077820000}"/>
    <cellStyle name="Subtotal (line) 2 2 25 3" xfId="35406" xr:uid="{00000000-0005-0000-0000-000078820000}"/>
    <cellStyle name="Subtotal (line) 2 2 25 4" xfId="35407" xr:uid="{00000000-0005-0000-0000-000079820000}"/>
    <cellStyle name="Subtotal (line) 2 2 25 5" xfId="35408" xr:uid="{00000000-0005-0000-0000-00007A820000}"/>
    <cellStyle name="Subtotal (line) 2 2 26" xfId="4875" xr:uid="{00000000-0005-0000-0000-00007B820000}"/>
    <cellStyle name="Subtotal (line) 2 2 26 2" xfId="35409" xr:uid="{00000000-0005-0000-0000-00007C820000}"/>
    <cellStyle name="Subtotal (line) 2 2 26 2 2" xfId="35410" xr:uid="{00000000-0005-0000-0000-00007D820000}"/>
    <cellStyle name="Subtotal (line) 2 2 26 2 3" xfId="35411" xr:uid="{00000000-0005-0000-0000-00007E820000}"/>
    <cellStyle name="Subtotal (line) 2 2 26 2 4" xfId="35412" xr:uid="{00000000-0005-0000-0000-00007F820000}"/>
    <cellStyle name="Subtotal (line) 2 2 26 3" xfId="35413" xr:uid="{00000000-0005-0000-0000-000080820000}"/>
    <cellStyle name="Subtotal (line) 2 2 26 4" xfId="35414" xr:uid="{00000000-0005-0000-0000-000081820000}"/>
    <cellStyle name="Subtotal (line) 2 2 26 5" xfId="35415" xr:uid="{00000000-0005-0000-0000-000082820000}"/>
    <cellStyle name="Subtotal (line) 2 2 27" xfId="4876" xr:uid="{00000000-0005-0000-0000-000083820000}"/>
    <cellStyle name="Subtotal (line) 2 2 27 2" xfId="35416" xr:uid="{00000000-0005-0000-0000-000084820000}"/>
    <cellStyle name="Subtotal (line) 2 2 27 2 2" xfId="35417" xr:uid="{00000000-0005-0000-0000-000085820000}"/>
    <cellStyle name="Subtotal (line) 2 2 27 2 3" xfId="35418" xr:uid="{00000000-0005-0000-0000-000086820000}"/>
    <cellStyle name="Subtotal (line) 2 2 27 2 4" xfId="35419" xr:uid="{00000000-0005-0000-0000-000087820000}"/>
    <cellStyle name="Subtotal (line) 2 2 27 3" xfId="35420" xr:uid="{00000000-0005-0000-0000-000088820000}"/>
    <cellStyle name="Subtotal (line) 2 2 27 4" xfId="35421" xr:uid="{00000000-0005-0000-0000-000089820000}"/>
    <cellStyle name="Subtotal (line) 2 2 27 5" xfId="35422" xr:uid="{00000000-0005-0000-0000-00008A820000}"/>
    <cellStyle name="Subtotal (line) 2 2 28" xfId="4877" xr:uid="{00000000-0005-0000-0000-00008B820000}"/>
    <cellStyle name="Subtotal (line) 2 2 28 2" xfId="35423" xr:uid="{00000000-0005-0000-0000-00008C820000}"/>
    <cellStyle name="Subtotal (line) 2 2 28 2 2" xfId="35424" xr:uid="{00000000-0005-0000-0000-00008D820000}"/>
    <cellStyle name="Subtotal (line) 2 2 28 2 3" xfId="35425" xr:uid="{00000000-0005-0000-0000-00008E820000}"/>
    <cellStyle name="Subtotal (line) 2 2 28 2 4" xfId="35426" xr:uid="{00000000-0005-0000-0000-00008F820000}"/>
    <cellStyle name="Subtotal (line) 2 2 28 3" xfId="35427" xr:uid="{00000000-0005-0000-0000-000090820000}"/>
    <cellStyle name="Subtotal (line) 2 2 28 4" xfId="35428" xr:uid="{00000000-0005-0000-0000-000091820000}"/>
    <cellStyle name="Subtotal (line) 2 2 28 5" xfId="35429" xr:uid="{00000000-0005-0000-0000-000092820000}"/>
    <cellStyle name="Subtotal (line) 2 2 29" xfId="4878" xr:uid="{00000000-0005-0000-0000-000093820000}"/>
    <cellStyle name="Subtotal (line) 2 2 29 2" xfId="35430" xr:uid="{00000000-0005-0000-0000-000094820000}"/>
    <cellStyle name="Subtotal (line) 2 2 29 2 2" xfId="35431" xr:uid="{00000000-0005-0000-0000-000095820000}"/>
    <cellStyle name="Subtotal (line) 2 2 29 2 3" xfId="35432" xr:uid="{00000000-0005-0000-0000-000096820000}"/>
    <cellStyle name="Subtotal (line) 2 2 29 2 4" xfId="35433" xr:uid="{00000000-0005-0000-0000-000097820000}"/>
    <cellStyle name="Subtotal (line) 2 2 29 3" xfId="35434" xr:uid="{00000000-0005-0000-0000-000098820000}"/>
    <cellStyle name="Subtotal (line) 2 2 29 4" xfId="35435" xr:uid="{00000000-0005-0000-0000-000099820000}"/>
    <cellStyle name="Subtotal (line) 2 2 29 5" xfId="35436" xr:uid="{00000000-0005-0000-0000-00009A820000}"/>
    <cellStyle name="Subtotal (line) 2 2 3" xfId="4879" xr:uid="{00000000-0005-0000-0000-00009B820000}"/>
    <cellStyle name="Subtotal (line) 2 2 3 2" xfId="35437" xr:uid="{00000000-0005-0000-0000-00009C820000}"/>
    <cellStyle name="Subtotal (line) 2 2 3 2 2" xfId="35438" xr:uid="{00000000-0005-0000-0000-00009D820000}"/>
    <cellStyle name="Subtotal (line) 2 2 3 2 3" xfId="35439" xr:uid="{00000000-0005-0000-0000-00009E820000}"/>
    <cellStyle name="Subtotal (line) 2 2 3 2 4" xfId="35440" xr:uid="{00000000-0005-0000-0000-00009F820000}"/>
    <cellStyle name="Subtotal (line) 2 2 3 3" xfId="35441" xr:uid="{00000000-0005-0000-0000-0000A0820000}"/>
    <cellStyle name="Subtotal (line) 2 2 3 4" xfId="35442" xr:uid="{00000000-0005-0000-0000-0000A1820000}"/>
    <cellStyle name="Subtotal (line) 2 2 3 5" xfId="35443" xr:uid="{00000000-0005-0000-0000-0000A2820000}"/>
    <cellStyle name="Subtotal (line) 2 2 30" xfId="4880" xr:uid="{00000000-0005-0000-0000-0000A3820000}"/>
    <cellStyle name="Subtotal (line) 2 2 30 2" xfId="35444" xr:uid="{00000000-0005-0000-0000-0000A4820000}"/>
    <cellStyle name="Subtotal (line) 2 2 30 2 2" xfId="35445" xr:uid="{00000000-0005-0000-0000-0000A5820000}"/>
    <cellStyle name="Subtotal (line) 2 2 30 2 3" xfId="35446" xr:uid="{00000000-0005-0000-0000-0000A6820000}"/>
    <cellStyle name="Subtotal (line) 2 2 30 2 4" xfId="35447" xr:uid="{00000000-0005-0000-0000-0000A7820000}"/>
    <cellStyle name="Subtotal (line) 2 2 30 3" xfId="35448" xr:uid="{00000000-0005-0000-0000-0000A8820000}"/>
    <cellStyle name="Subtotal (line) 2 2 30 4" xfId="35449" xr:uid="{00000000-0005-0000-0000-0000A9820000}"/>
    <cellStyle name="Subtotal (line) 2 2 30 5" xfId="35450" xr:uid="{00000000-0005-0000-0000-0000AA820000}"/>
    <cellStyle name="Subtotal (line) 2 2 31" xfId="4881" xr:uid="{00000000-0005-0000-0000-0000AB820000}"/>
    <cellStyle name="Subtotal (line) 2 2 31 2" xfId="35451" xr:uid="{00000000-0005-0000-0000-0000AC820000}"/>
    <cellStyle name="Subtotal (line) 2 2 31 2 2" xfId="35452" xr:uid="{00000000-0005-0000-0000-0000AD820000}"/>
    <cellStyle name="Subtotal (line) 2 2 31 2 3" xfId="35453" xr:uid="{00000000-0005-0000-0000-0000AE820000}"/>
    <cellStyle name="Subtotal (line) 2 2 31 2 4" xfId="35454" xr:uid="{00000000-0005-0000-0000-0000AF820000}"/>
    <cellStyle name="Subtotal (line) 2 2 31 3" xfId="35455" xr:uid="{00000000-0005-0000-0000-0000B0820000}"/>
    <cellStyle name="Subtotal (line) 2 2 31 4" xfId="35456" xr:uid="{00000000-0005-0000-0000-0000B1820000}"/>
    <cellStyle name="Subtotal (line) 2 2 31 5" xfId="35457" xr:uid="{00000000-0005-0000-0000-0000B2820000}"/>
    <cellStyle name="Subtotal (line) 2 2 32" xfId="4882" xr:uid="{00000000-0005-0000-0000-0000B3820000}"/>
    <cellStyle name="Subtotal (line) 2 2 32 2" xfId="35458" xr:uid="{00000000-0005-0000-0000-0000B4820000}"/>
    <cellStyle name="Subtotal (line) 2 2 32 2 2" xfId="35459" xr:uid="{00000000-0005-0000-0000-0000B5820000}"/>
    <cellStyle name="Subtotal (line) 2 2 32 2 3" xfId="35460" xr:uid="{00000000-0005-0000-0000-0000B6820000}"/>
    <cellStyle name="Subtotal (line) 2 2 32 2 4" xfId="35461" xr:uid="{00000000-0005-0000-0000-0000B7820000}"/>
    <cellStyle name="Subtotal (line) 2 2 32 3" xfId="35462" xr:uid="{00000000-0005-0000-0000-0000B8820000}"/>
    <cellStyle name="Subtotal (line) 2 2 32 4" xfId="35463" xr:uid="{00000000-0005-0000-0000-0000B9820000}"/>
    <cellStyle name="Subtotal (line) 2 2 32 5" xfId="35464" xr:uid="{00000000-0005-0000-0000-0000BA820000}"/>
    <cellStyle name="Subtotal (line) 2 2 33" xfId="4883" xr:uid="{00000000-0005-0000-0000-0000BB820000}"/>
    <cellStyle name="Subtotal (line) 2 2 33 2" xfId="35465" xr:uid="{00000000-0005-0000-0000-0000BC820000}"/>
    <cellStyle name="Subtotal (line) 2 2 33 2 2" xfId="35466" xr:uid="{00000000-0005-0000-0000-0000BD820000}"/>
    <cellStyle name="Subtotal (line) 2 2 33 2 3" xfId="35467" xr:uid="{00000000-0005-0000-0000-0000BE820000}"/>
    <cellStyle name="Subtotal (line) 2 2 33 2 4" xfId="35468" xr:uid="{00000000-0005-0000-0000-0000BF820000}"/>
    <cellStyle name="Subtotal (line) 2 2 33 3" xfId="35469" xr:uid="{00000000-0005-0000-0000-0000C0820000}"/>
    <cellStyle name="Subtotal (line) 2 2 33 4" xfId="35470" xr:uid="{00000000-0005-0000-0000-0000C1820000}"/>
    <cellStyle name="Subtotal (line) 2 2 33 5" xfId="35471" xr:uid="{00000000-0005-0000-0000-0000C2820000}"/>
    <cellStyle name="Subtotal (line) 2 2 34" xfId="4884" xr:uid="{00000000-0005-0000-0000-0000C3820000}"/>
    <cellStyle name="Subtotal (line) 2 2 34 2" xfId="35472" xr:uid="{00000000-0005-0000-0000-0000C4820000}"/>
    <cellStyle name="Subtotal (line) 2 2 34 2 2" xfId="35473" xr:uid="{00000000-0005-0000-0000-0000C5820000}"/>
    <cellStyle name="Subtotal (line) 2 2 34 2 3" xfId="35474" xr:uid="{00000000-0005-0000-0000-0000C6820000}"/>
    <cellStyle name="Subtotal (line) 2 2 34 2 4" xfId="35475" xr:uid="{00000000-0005-0000-0000-0000C7820000}"/>
    <cellStyle name="Subtotal (line) 2 2 34 3" xfId="35476" xr:uid="{00000000-0005-0000-0000-0000C8820000}"/>
    <cellStyle name="Subtotal (line) 2 2 34 4" xfId="35477" xr:uid="{00000000-0005-0000-0000-0000C9820000}"/>
    <cellStyle name="Subtotal (line) 2 2 34 5" xfId="35478" xr:uid="{00000000-0005-0000-0000-0000CA820000}"/>
    <cellStyle name="Subtotal (line) 2 2 35" xfId="4885" xr:uid="{00000000-0005-0000-0000-0000CB820000}"/>
    <cellStyle name="Subtotal (line) 2 2 35 2" xfId="35479" xr:uid="{00000000-0005-0000-0000-0000CC820000}"/>
    <cellStyle name="Subtotal (line) 2 2 35 2 2" xfId="35480" xr:uid="{00000000-0005-0000-0000-0000CD820000}"/>
    <cellStyle name="Subtotal (line) 2 2 35 2 3" xfId="35481" xr:uid="{00000000-0005-0000-0000-0000CE820000}"/>
    <cellStyle name="Subtotal (line) 2 2 35 2 4" xfId="35482" xr:uid="{00000000-0005-0000-0000-0000CF820000}"/>
    <cellStyle name="Subtotal (line) 2 2 35 3" xfId="35483" xr:uid="{00000000-0005-0000-0000-0000D0820000}"/>
    <cellStyle name="Subtotal (line) 2 2 35 4" xfId="35484" xr:uid="{00000000-0005-0000-0000-0000D1820000}"/>
    <cellStyle name="Subtotal (line) 2 2 35 5" xfId="35485" xr:uid="{00000000-0005-0000-0000-0000D2820000}"/>
    <cellStyle name="Subtotal (line) 2 2 36" xfId="4886" xr:uid="{00000000-0005-0000-0000-0000D3820000}"/>
    <cellStyle name="Subtotal (line) 2 2 36 2" xfId="35486" xr:uid="{00000000-0005-0000-0000-0000D4820000}"/>
    <cellStyle name="Subtotal (line) 2 2 36 2 2" xfId="35487" xr:uid="{00000000-0005-0000-0000-0000D5820000}"/>
    <cellStyle name="Subtotal (line) 2 2 36 2 3" xfId="35488" xr:uid="{00000000-0005-0000-0000-0000D6820000}"/>
    <cellStyle name="Subtotal (line) 2 2 36 2 4" xfId="35489" xr:uid="{00000000-0005-0000-0000-0000D7820000}"/>
    <cellStyle name="Subtotal (line) 2 2 36 3" xfId="35490" xr:uid="{00000000-0005-0000-0000-0000D8820000}"/>
    <cellStyle name="Subtotal (line) 2 2 36 4" xfId="35491" xr:uid="{00000000-0005-0000-0000-0000D9820000}"/>
    <cellStyle name="Subtotal (line) 2 2 36 5" xfId="35492" xr:uid="{00000000-0005-0000-0000-0000DA820000}"/>
    <cellStyle name="Subtotal (line) 2 2 37" xfId="4887" xr:uid="{00000000-0005-0000-0000-0000DB820000}"/>
    <cellStyle name="Subtotal (line) 2 2 37 2" xfId="35493" xr:uid="{00000000-0005-0000-0000-0000DC820000}"/>
    <cellStyle name="Subtotal (line) 2 2 37 2 2" xfId="35494" xr:uid="{00000000-0005-0000-0000-0000DD820000}"/>
    <cellStyle name="Subtotal (line) 2 2 37 2 3" xfId="35495" xr:uid="{00000000-0005-0000-0000-0000DE820000}"/>
    <cellStyle name="Subtotal (line) 2 2 37 2 4" xfId="35496" xr:uid="{00000000-0005-0000-0000-0000DF820000}"/>
    <cellStyle name="Subtotal (line) 2 2 37 3" xfId="35497" xr:uid="{00000000-0005-0000-0000-0000E0820000}"/>
    <cellStyle name="Subtotal (line) 2 2 37 4" xfId="35498" xr:uid="{00000000-0005-0000-0000-0000E1820000}"/>
    <cellStyle name="Subtotal (line) 2 2 37 5" xfId="35499" xr:uid="{00000000-0005-0000-0000-0000E2820000}"/>
    <cellStyle name="Subtotal (line) 2 2 38" xfId="4888" xr:uid="{00000000-0005-0000-0000-0000E3820000}"/>
    <cellStyle name="Subtotal (line) 2 2 38 2" xfId="35500" xr:uid="{00000000-0005-0000-0000-0000E4820000}"/>
    <cellStyle name="Subtotal (line) 2 2 38 2 2" xfId="35501" xr:uid="{00000000-0005-0000-0000-0000E5820000}"/>
    <cellStyle name="Subtotal (line) 2 2 38 2 3" xfId="35502" xr:uid="{00000000-0005-0000-0000-0000E6820000}"/>
    <cellStyle name="Subtotal (line) 2 2 38 2 4" xfId="35503" xr:uid="{00000000-0005-0000-0000-0000E7820000}"/>
    <cellStyle name="Subtotal (line) 2 2 38 3" xfId="35504" xr:uid="{00000000-0005-0000-0000-0000E8820000}"/>
    <cellStyle name="Subtotal (line) 2 2 38 4" xfId="35505" xr:uid="{00000000-0005-0000-0000-0000E9820000}"/>
    <cellStyle name="Subtotal (line) 2 2 38 5" xfId="35506" xr:uid="{00000000-0005-0000-0000-0000EA820000}"/>
    <cellStyle name="Subtotal (line) 2 2 39" xfId="4889" xr:uid="{00000000-0005-0000-0000-0000EB820000}"/>
    <cellStyle name="Subtotal (line) 2 2 39 2" xfId="35507" xr:uid="{00000000-0005-0000-0000-0000EC820000}"/>
    <cellStyle name="Subtotal (line) 2 2 39 2 2" xfId="35508" xr:uid="{00000000-0005-0000-0000-0000ED820000}"/>
    <cellStyle name="Subtotal (line) 2 2 39 2 3" xfId="35509" xr:uid="{00000000-0005-0000-0000-0000EE820000}"/>
    <cellStyle name="Subtotal (line) 2 2 39 2 4" xfId="35510" xr:uid="{00000000-0005-0000-0000-0000EF820000}"/>
    <cellStyle name="Subtotal (line) 2 2 39 3" xfId="35511" xr:uid="{00000000-0005-0000-0000-0000F0820000}"/>
    <cellStyle name="Subtotal (line) 2 2 39 4" xfId="35512" xr:uid="{00000000-0005-0000-0000-0000F1820000}"/>
    <cellStyle name="Subtotal (line) 2 2 39 5" xfId="35513" xr:uid="{00000000-0005-0000-0000-0000F2820000}"/>
    <cellStyle name="Subtotal (line) 2 2 4" xfId="4890" xr:uid="{00000000-0005-0000-0000-0000F3820000}"/>
    <cellStyle name="Subtotal (line) 2 2 4 2" xfId="35514" xr:uid="{00000000-0005-0000-0000-0000F4820000}"/>
    <cellStyle name="Subtotal (line) 2 2 4 2 2" xfId="35515" xr:uid="{00000000-0005-0000-0000-0000F5820000}"/>
    <cellStyle name="Subtotal (line) 2 2 4 2 3" xfId="35516" xr:uid="{00000000-0005-0000-0000-0000F6820000}"/>
    <cellStyle name="Subtotal (line) 2 2 4 2 4" xfId="35517" xr:uid="{00000000-0005-0000-0000-0000F7820000}"/>
    <cellStyle name="Subtotal (line) 2 2 4 3" xfId="35518" xr:uid="{00000000-0005-0000-0000-0000F8820000}"/>
    <cellStyle name="Subtotal (line) 2 2 4 4" xfId="35519" xr:uid="{00000000-0005-0000-0000-0000F9820000}"/>
    <cellStyle name="Subtotal (line) 2 2 4 5" xfId="35520" xr:uid="{00000000-0005-0000-0000-0000FA820000}"/>
    <cellStyle name="Subtotal (line) 2 2 40" xfId="4891" xr:uid="{00000000-0005-0000-0000-0000FB820000}"/>
    <cellStyle name="Subtotal (line) 2 2 40 2" xfId="35521" xr:uid="{00000000-0005-0000-0000-0000FC820000}"/>
    <cellStyle name="Subtotal (line) 2 2 40 2 2" xfId="35522" xr:uid="{00000000-0005-0000-0000-0000FD820000}"/>
    <cellStyle name="Subtotal (line) 2 2 40 2 3" xfId="35523" xr:uid="{00000000-0005-0000-0000-0000FE820000}"/>
    <cellStyle name="Subtotal (line) 2 2 40 2 4" xfId="35524" xr:uid="{00000000-0005-0000-0000-0000FF820000}"/>
    <cellStyle name="Subtotal (line) 2 2 40 3" xfId="35525" xr:uid="{00000000-0005-0000-0000-000000830000}"/>
    <cellStyle name="Subtotal (line) 2 2 40 4" xfId="35526" xr:uid="{00000000-0005-0000-0000-000001830000}"/>
    <cellStyle name="Subtotal (line) 2 2 40 5" xfId="35527" xr:uid="{00000000-0005-0000-0000-000002830000}"/>
    <cellStyle name="Subtotal (line) 2 2 41" xfId="4892" xr:uid="{00000000-0005-0000-0000-000003830000}"/>
    <cellStyle name="Subtotal (line) 2 2 41 2" xfId="35528" xr:uid="{00000000-0005-0000-0000-000004830000}"/>
    <cellStyle name="Subtotal (line) 2 2 41 2 2" xfId="35529" xr:uid="{00000000-0005-0000-0000-000005830000}"/>
    <cellStyle name="Subtotal (line) 2 2 41 2 3" xfId="35530" xr:uid="{00000000-0005-0000-0000-000006830000}"/>
    <cellStyle name="Subtotal (line) 2 2 41 2 4" xfId="35531" xr:uid="{00000000-0005-0000-0000-000007830000}"/>
    <cellStyle name="Subtotal (line) 2 2 41 3" xfId="35532" xr:uid="{00000000-0005-0000-0000-000008830000}"/>
    <cellStyle name="Subtotal (line) 2 2 41 4" xfId="35533" xr:uid="{00000000-0005-0000-0000-000009830000}"/>
    <cellStyle name="Subtotal (line) 2 2 41 5" xfId="35534" xr:uid="{00000000-0005-0000-0000-00000A830000}"/>
    <cellStyle name="Subtotal (line) 2 2 42" xfId="4893" xr:uid="{00000000-0005-0000-0000-00000B830000}"/>
    <cellStyle name="Subtotal (line) 2 2 42 2" xfId="35535" xr:uid="{00000000-0005-0000-0000-00000C830000}"/>
    <cellStyle name="Subtotal (line) 2 2 42 2 2" xfId="35536" xr:uid="{00000000-0005-0000-0000-00000D830000}"/>
    <cellStyle name="Subtotal (line) 2 2 42 2 3" xfId="35537" xr:uid="{00000000-0005-0000-0000-00000E830000}"/>
    <cellStyle name="Subtotal (line) 2 2 42 2 4" xfId="35538" xr:uid="{00000000-0005-0000-0000-00000F830000}"/>
    <cellStyle name="Subtotal (line) 2 2 42 3" xfId="35539" xr:uid="{00000000-0005-0000-0000-000010830000}"/>
    <cellStyle name="Subtotal (line) 2 2 42 4" xfId="35540" xr:uid="{00000000-0005-0000-0000-000011830000}"/>
    <cellStyle name="Subtotal (line) 2 2 42 5" xfId="35541" xr:uid="{00000000-0005-0000-0000-000012830000}"/>
    <cellStyle name="Subtotal (line) 2 2 43" xfId="4894" xr:uid="{00000000-0005-0000-0000-000013830000}"/>
    <cellStyle name="Subtotal (line) 2 2 43 2" xfId="35542" xr:uid="{00000000-0005-0000-0000-000014830000}"/>
    <cellStyle name="Subtotal (line) 2 2 43 2 2" xfId="35543" xr:uid="{00000000-0005-0000-0000-000015830000}"/>
    <cellStyle name="Subtotal (line) 2 2 43 2 3" xfId="35544" xr:uid="{00000000-0005-0000-0000-000016830000}"/>
    <cellStyle name="Subtotal (line) 2 2 43 2 4" xfId="35545" xr:uid="{00000000-0005-0000-0000-000017830000}"/>
    <cellStyle name="Subtotal (line) 2 2 43 3" xfId="35546" xr:uid="{00000000-0005-0000-0000-000018830000}"/>
    <cellStyle name="Subtotal (line) 2 2 43 4" xfId="35547" xr:uid="{00000000-0005-0000-0000-000019830000}"/>
    <cellStyle name="Subtotal (line) 2 2 43 5" xfId="35548" xr:uid="{00000000-0005-0000-0000-00001A830000}"/>
    <cellStyle name="Subtotal (line) 2 2 44" xfId="4895" xr:uid="{00000000-0005-0000-0000-00001B830000}"/>
    <cellStyle name="Subtotal (line) 2 2 44 2" xfId="35549" xr:uid="{00000000-0005-0000-0000-00001C830000}"/>
    <cellStyle name="Subtotal (line) 2 2 44 2 2" xfId="35550" xr:uid="{00000000-0005-0000-0000-00001D830000}"/>
    <cellStyle name="Subtotal (line) 2 2 44 2 3" xfId="35551" xr:uid="{00000000-0005-0000-0000-00001E830000}"/>
    <cellStyle name="Subtotal (line) 2 2 44 2 4" xfId="35552" xr:uid="{00000000-0005-0000-0000-00001F830000}"/>
    <cellStyle name="Subtotal (line) 2 2 44 3" xfId="35553" xr:uid="{00000000-0005-0000-0000-000020830000}"/>
    <cellStyle name="Subtotal (line) 2 2 44 4" xfId="35554" xr:uid="{00000000-0005-0000-0000-000021830000}"/>
    <cellStyle name="Subtotal (line) 2 2 44 5" xfId="35555" xr:uid="{00000000-0005-0000-0000-000022830000}"/>
    <cellStyle name="Subtotal (line) 2 2 45" xfId="4896" xr:uid="{00000000-0005-0000-0000-000023830000}"/>
    <cellStyle name="Subtotal (line) 2 2 45 2" xfId="35556" xr:uid="{00000000-0005-0000-0000-000024830000}"/>
    <cellStyle name="Subtotal (line) 2 2 45 2 2" xfId="35557" xr:uid="{00000000-0005-0000-0000-000025830000}"/>
    <cellStyle name="Subtotal (line) 2 2 45 2 3" xfId="35558" xr:uid="{00000000-0005-0000-0000-000026830000}"/>
    <cellStyle name="Subtotal (line) 2 2 45 2 4" xfId="35559" xr:uid="{00000000-0005-0000-0000-000027830000}"/>
    <cellStyle name="Subtotal (line) 2 2 45 3" xfId="35560" xr:uid="{00000000-0005-0000-0000-000028830000}"/>
    <cellStyle name="Subtotal (line) 2 2 45 4" xfId="35561" xr:uid="{00000000-0005-0000-0000-000029830000}"/>
    <cellStyle name="Subtotal (line) 2 2 45 5" xfId="35562" xr:uid="{00000000-0005-0000-0000-00002A830000}"/>
    <cellStyle name="Subtotal (line) 2 2 46" xfId="35563" xr:uid="{00000000-0005-0000-0000-00002B830000}"/>
    <cellStyle name="Subtotal (line) 2 2 46 2" xfId="35564" xr:uid="{00000000-0005-0000-0000-00002C830000}"/>
    <cellStyle name="Subtotal (line) 2 2 46 3" xfId="35565" xr:uid="{00000000-0005-0000-0000-00002D830000}"/>
    <cellStyle name="Subtotal (line) 2 2 46 4" xfId="35566" xr:uid="{00000000-0005-0000-0000-00002E830000}"/>
    <cellStyle name="Subtotal (line) 2 2 47" xfId="35567" xr:uid="{00000000-0005-0000-0000-00002F830000}"/>
    <cellStyle name="Subtotal (line) 2 2 47 2" xfId="35568" xr:uid="{00000000-0005-0000-0000-000030830000}"/>
    <cellStyle name="Subtotal (line) 2 2 47 3" xfId="35569" xr:uid="{00000000-0005-0000-0000-000031830000}"/>
    <cellStyle name="Subtotal (line) 2 2 47 4" xfId="35570" xr:uid="{00000000-0005-0000-0000-000032830000}"/>
    <cellStyle name="Subtotal (line) 2 2 48" xfId="35571" xr:uid="{00000000-0005-0000-0000-000033830000}"/>
    <cellStyle name="Subtotal (line) 2 2 49" xfId="35572" xr:uid="{00000000-0005-0000-0000-000034830000}"/>
    <cellStyle name="Subtotal (line) 2 2 5" xfId="4897" xr:uid="{00000000-0005-0000-0000-000035830000}"/>
    <cellStyle name="Subtotal (line) 2 2 5 2" xfId="35573" xr:uid="{00000000-0005-0000-0000-000036830000}"/>
    <cellStyle name="Subtotal (line) 2 2 5 2 2" xfId="35574" xr:uid="{00000000-0005-0000-0000-000037830000}"/>
    <cellStyle name="Subtotal (line) 2 2 5 2 3" xfId="35575" xr:uid="{00000000-0005-0000-0000-000038830000}"/>
    <cellStyle name="Subtotal (line) 2 2 5 2 4" xfId="35576" xr:uid="{00000000-0005-0000-0000-000039830000}"/>
    <cellStyle name="Subtotal (line) 2 2 5 3" xfId="35577" xr:uid="{00000000-0005-0000-0000-00003A830000}"/>
    <cellStyle name="Subtotal (line) 2 2 5 4" xfId="35578" xr:uid="{00000000-0005-0000-0000-00003B830000}"/>
    <cellStyle name="Subtotal (line) 2 2 5 5" xfId="35579" xr:uid="{00000000-0005-0000-0000-00003C830000}"/>
    <cellStyle name="Subtotal (line) 2 2 50" xfId="35580" xr:uid="{00000000-0005-0000-0000-00003D830000}"/>
    <cellStyle name="Subtotal (line) 2 2 6" xfId="4898" xr:uid="{00000000-0005-0000-0000-00003E830000}"/>
    <cellStyle name="Subtotal (line) 2 2 6 2" xfId="35581" xr:uid="{00000000-0005-0000-0000-00003F830000}"/>
    <cellStyle name="Subtotal (line) 2 2 6 2 2" xfId="35582" xr:uid="{00000000-0005-0000-0000-000040830000}"/>
    <cellStyle name="Subtotal (line) 2 2 6 2 3" xfId="35583" xr:uid="{00000000-0005-0000-0000-000041830000}"/>
    <cellStyle name="Subtotal (line) 2 2 6 2 4" xfId="35584" xr:uid="{00000000-0005-0000-0000-000042830000}"/>
    <cellStyle name="Subtotal (line) 2 2 6 3" xfId="35585" xr:uid="{00000000-0005-0000-0000-000043830000}"/>
    <cellStyle name="Subtotal (line) 2 2 6 4" xfId="35586" xr:uid="{00000000-0005-0000-0000-000044830000}"/>
    <cellStyle name="Subtotal (line) 2 2 6 5" xfId="35587" xr:uid="{00000000-0005-0000-0000-000045830000}"/>
    <cellStyle name="Subtotal (line) 2 2 7" xfId="4899" xr:uid="{00000000-0005-0000-0000-000046830000}"/>
    <cellStyle name="Subtotal (line) 2 2 7 2" xfId="35588" xr:uid="{00000000-0005-0000-0000-000047830000}"/>
    <cellStyle name="Subtotal (line) 2 2 7 2 2" xfId="35589" xr:uid="{00000000-0005-0000-0000-000048830000}"/>
    <cellStyle name="Subtotal (line) 2 2 7 2 3" xfId="35590" xr:uid="{00000000-0005-0000-0000-000049830000}"/>
    <cellStyle name="Subtotal (line) 2 2 7 2 4" xfId="35591" xr:uid="{00000000-0005-0000-0000-00004A830000}"/>
    <cellStyle name="Subtotal (line) 2 2 7 3" xfId="35592" xr:uid="{00000000-0005-0000-0000-00004B830000}"/>
    <cellStyle name="Subtotal (line) 2 2 7 4" xfId="35593" xr:uid="{00000000-0005-0000-0000-00004C830000}"/>
    <cellStyle name="Subtotal (line) 2 2 7 5" xfId="35594" xr:uid="{00000000-0005-0000-0000-00004D830000}"/>
    <cellStyle name="Subtotal (line) 2 2 8" xfId="4900" xr:uid="{00000000-0005-0000-0000-00004E830000}"/>
    <cellStyle name="Subtotal (line) 2 2 8 2" xfId="35595" xr:uid="{00000000-0005-0000-0000-00004F830000}"/>
    <cellStyle name="Subtotal (line) 2 2 8 2 2" xfId="35596" xr:uid="{00000000-0005-0000-0000-000050830000}"/>
    <cellStyle name="Subtotal (line) 2 2 8 2 3" xfId="35597" xr:uid="{00000000-0005-0000-0000-000051830000}"/>
    <cellStyle name="Subtotal (line) 2 2 8 2 4" xfId="35598" xr:uid="{00000000-0005-0000-0000-000052830000}"/>
    <cellStyle name="Subtotal (line) 2 2 8 3" xfId="35599" xr:uid="{00000000-0005-0000-0000-000053830000}"/>
    <cellStyle name="Subtotal (line) 2 2 8 4" xfId="35600" xr:uid="{00000000-0005-0000-0000-000054830000}"/>
    <cellStyle name="Subtotal (line) 2 2 8 5" xfId="35601" xr:uid="{00000000-0005-0000-0000-000055830000}"/>
    <cellStyle name="Subtotal (line) 2 2 9" xfId="4901" xr:uid="{00000000-0005-0000-0000-000056830000}"/>
    <cellStyle name="Subtotal (line) 2 2 9 2" xfId="35602" xr:uid="{00000000-0005-0000-0000-000057830000}"/>
    <cellStyle name="Subtotal (line) 2 2 9 2 2" xfId="35603" xr:uid="{00000000-0005-0000-0000-000058830000}"/>
    <cellStyle name="Subtotal (line) 2 2 9 2 3" xfId="35604" xr:uid="{00000000-0005-0000-0000-000059830000}"/>
    <cellStyle name="Subtotal (line) 2 2 9 2 4" xfId="35605" xr:uid="{00000000-0005-0000-0000-00005A830000}"/>
    <cellStyle name="Subtotal (line) 2 2 9 3" xfId="35606" xr:uid="{00000000-0005-0000-0000-00005B830000}"/>
    <cellStyle name="Subtotal (line) 2 2 9 4" xfId="35607" xr:uid="{00000000-0005-0000-0000-00005C830000}"/>
    <cellStyle name="Subtotal (line) 2 2 9 5" xfId="35608" xr:uid="{00000000-0005-0000-0000-00005D830000}"/>
    <cellStyle name="Subtotal (line) 2 3" xfId="4902" xr:uid="{00000000-0005-0000-0000-00005E830000}"/>
    <cellStyle name="Subtotal (line) 2 3 10" xfId="4903" xr:uid="{00000000-0005-0000-0000-00005F830000}"/>
    <cellStyle name="Subtotal (line) 2 3 10 2" xfId="35609" xr:uid="{00000000-0005-0000-0000-000060830000}"/>
    <cellStyle name="Subtotal (line) 2 3 10 2 2" xfId="35610" xr:uid="{00000000-0005-0000-0000-000061830000}"/>
    <cellStyle name="Subtotal (line) 2 3 10 2 3" xfId="35611" xr:uid="{00000000-0005-0000-0000-000062830000}"/>
    <cellStyle name="Subtotal (line) 2 3 10 2 4" xfId="35612" xr:uid="{00000000-0005-0000-0000-000063830000}"/>
    <cellStyle name="Subtotal (line) 2 3 10 3" xfId="35613" xr:uid="{00000000-0005-0000-0000-000064830000}"/>
    <cellStyle name="Subtotal (line) 2 3 10 4" xfId="35614" xr:uid="{00000000-0005-0000-0000-000065830000}"/>
    <cellStyle name="Subtotal (line) 2 3 10 5" xfId="35615" xr:uid="{00000000-0005-0000-0000-000066830000}"/>
    <cellStyle name="Subtotal (line) 2 3 11" xfId="4904" xr:uid="{00000000-0005-0000-0000-000067830000}"/>
    <cellStyle name="Subtotal (line) 2 3 11 2" xfId="35616" xr:uid="{00000000-0005-0000-0000-000068830000}"/>
    <cellStyle name="Subtotal (line) 2 3 11 2 2" xfId="35617" xr:uid="{00000000-0005-0000-0000-000069830000}"/>
    <cellStyle name="Subtotal (line) 2 3 11 2 3" xfId="35618" xr:uid="{00000000-0005-0000-0000-00006A830000}"/>
    <cellStyle name="Subtotal (line) 2 3 11 2 4" xfId="35619" xr:uid="{00000000-0005-0000-0000-00006B830000}"/>
    <cellStyle name="Subtotal (line) 2 3 11 3" xfId="35620" xr:uid="{00000000-0005-0000-0000-00006C830000}"/>
    <cellStyle name="Subtotal (line) 2 3 11 4" xfId="35621" xr:uid="{00000000-0005-0000-0000-00006D830000}"/>
    <cellStyle name="Subtotal (line) 2 3 11 5" xfId="35622" xr:uid="{00000000-0005-0000-0000-00006E830000}"/>
    <cellStyle name="Subtotal (line) 2 3 12" xfId="4905" xr:uid="{00000000-0005-0000-0000-00006F830000}"/>
    <cellStyle name="Subtotal (line) 2 3 12 2" xfId="35623" xr:uid="{00000000-0005-0000-0000-000070830000}"/>
    <cellStyle name="Subtotal (line) 2 3 12 2 2" xfId="35624" xr:uid="{00000000-0005-0000-0000-000071830000}"/>
    <cellStyle name="Subtotal (line) 2 3 12 2 3" xfId="35625" xr:uid="{00000000-0005-0000-0000-000072830000}"/>
    <cellStyle name="Subtotal (line) 2 3 12 2 4" xfId="35626" xr:uid="{00000000-0005-0000-0000-000073830000}"/>
    <cellStyle name="Subtotal (line) 2 3 12 3" xfId="35627" xr:uid="{00000000-0005-0000-0000-000074830000}"/>
    <cellStyle name="Subtotal (line) 2 3 12 4" xfId="35628" xr:uid="{00000000-0005-0000-0000-000075830000}"/>
    <cellStyle name="Subtotal (line) 2 3 12 5" xfId="35629" xr:uid="{00000000-0005-0000-0000-000076830000}"/>
    <cellStyle name="Subtotal (line) 2 3 13" xfId="4906" xr:uid="{00000000-0005-0000-0000-000077830000}"/>
    <cellStyle name="Subtotal (line) 2 3 13 2" xfId="35630" xr:uid="{00000000-0005-0000-0000-000078830000}"/>
    <cellStyle name="Subtotal (line) 2 3 13 2 2" xfId="35631" xr:uid="{00000000-0005-0000-0000-000079830000}"/>
    <cellStyle name="Subtotal (line) 2 3 13 2 3" xfId="35632" xr:uid="{00000000-0005-0000-0000-00007A830000}"/>
    <cellStyle name="Subtotal (line) 2 3 13 2 4" xfId="35633" xr:uid="{00000000-0005-0000-0000-00007B830000}"/>
    <cellStyle name="Subtotal (line) 2 3 13 3" xfId="35634" xr:uid="{00000000-0005-0000-0000-00007C830000}"/>
    <cellStyle name="Subtotal (line) 2 3 13 4" xfId="35635" xr:uid="{00000000-0005-0000-0000-00007D830000}"/>
    <cellStyle name="Subtotal (line) 2 3 13 5" xfId="35636" xr:uid="{00000000-0005-0000-0000-00007E830000}"/>
    <cellStyle name="Subtotal (line) 2 3 14" xfId="4907" xr:uid="{00000000-0005-0000-0000-00007F830000}"/>
    <cellStyle name="Subtotal (line) 2 3 14 2" xfId="35637" xr:uid="{00000000-0005-0000-0000-000080830000}"/>
    <cellStyle name="Subtotal (line) 2 3 14 2 2" xfId="35638" xr:uid="{00000000-0005-0000-0000-000081830000}"/>
    <cellStyle name="Subtotal (line) 2 3 14 2 3" xfId="35639" xr:uid="{00000000-0005-0000-0000-000082830000}"/>
    <cellStyle name="Subtotal (line) 2 3 14 2 4" xfId="35640" xr:uid="{00000000-0005-0000-0000-000083830000}"/>
    <cellStyle name="Subtotal (line) 2 3 14 3" xfId="35641" xr:uid="{00000000-0005-0000-0000-000084830000}"/>
    <cellStyle name="Subtotal (line) 2 3 14 4" xfId="35642" xr:uid="{00000000-0005-0000-0000-000085830000}"/>
    <cellStyle name="Subtotal (line) 2 3 14 5" xfId="35643" xr:uid="{00000000-0005-0000-0000-000086830000}"/>
    <cellStyle name="Subtotal (line) 2 3 15" xfId="4908" xr:uid="{00000000-0005-0000-0000-000087830000}"/>
    <cellStyle name="Subtotal (line) 2 3 15 2" xfId="35644" xr:uid="{00000000-0005-0000-0000-000088830000}"/>
    <cellStyle name="Subtotal (line) 2 3 15 2 2" xfId="35645" xr:uid="{00000000-0005-0000-0000-000089830000}"/>
    <cellStyle name="Subtotal (line) 2 3 15 2 3" xfId="35646" xr:uid="{00000000-0005-0000-0000-00008A830000}"/>
    <cellStyle name="Subtotal (line) 2 3 15 2 4" xfId="35647" xr:uid="{00000000-0005-0000-0000-00008B830000}"/>
    <cellStyle name="Subtotal (line) 2 3 15 3" xfId="35648" xr:uid="{00000000-0005-0000-0000-00008C830000}"/>
    <cellStyle name="Subtotal (line) 2 3 15 4" xfId="35649" xr:uid="{00000000-0005-0000-0000-00008D830000}"/>
    <cellStyle name="Subtotal (line) 2 3 15 5" xfId="35650" xr:uid="{00000000-0005-0000-0000-00008E830000}"/>
    <cellStyle name="Subtotal (line) 2 3 16" xfId="4909" xr:uid="{00000000-0005-0000-0000-00008F830000}"/>
    <cellStyle name="Subtotal (line) 2 3 16 2" xfId="35651" xr:uid="{00000000-0005-0000-0000-000090830000}"/>
    <cellStyle name="Subtotal (line) 2 3 16 2 2" xfId="35652" xr:uid="{00000000-0005-0000-0000-000091830000}"/>
    <cellStyle name="Subtotal (line) 2 3 16 2 3" xfId="35653" xr:uid="{00000000-0005-0000-0000-000092830000}"/>
    <cellStyle name="Subtotal (line) 2 3 16 2 4" xfId="35654" xr:uid="{00000000-0005-0000-0000-000093830000}"/>
    <cellStyle name="Subtotal (line) 2 3 16 3" xfId="35655" xr:uid="{00000000-0005-0000-0000-000094830000}"/>
    <cellStyle name="Subtotal (line) 2 3 16 4" xfId="35656" xr:uid="{00000000-0005-0000-0000-000095830000}"/>
    <cellStyle name="Subtotal (line) 2 3 16 5" xfId="35657" xr:uid="{00000000-0005-0000-0000-000096830000}"/>
    <cellStyle name="Subtotal (line) 2 3 17" xfId="4910" xr:uid="{00000000-0005-0000-0000-000097830000}"/>
    <cellStyle name="Subtotal (line) 2 3 17 2" xfId="35658" xr:uid="{00000000-0005-0000-0000-000098830000}"/>
    <cellStyle name="Subtotal (line) 2 3 17 2 2" xfId="35659" xr:uid="{00000000-0005-0000-0000-000099830000}"/>
    <cellStyle name="Subtotal (line) 2 3 17 2 3" xfId="35660" xr:uid="{00000000-0005-0000-0000-00009A830000}"/>
    <cellStyle name="Subtotal (line) 2 3 17 2 4" xfId="35661" xr:uid="{00000000-0005-0000-0000-00009B830000}"/>
    <cellStyle name="Subtotal (line) 2 3 17 3" xfId="35662" xr:uid="{00000000-0005-0000-0000-00009C830000}"/>
    <cellStyle name="Subtotal (line) 2 3 17 4" xfId="35663" xr:uid="{00000000-0005-0000-0000-00009D830000}"/>
    <cellStyle name="Subtotal (line) 2 3 17 5" xfId="35664" xr:uid="{00000000-0005-0000-0000-00009E830000}"/>
    <cellStyle name="Subtotal (line) 2 3 18" xfId="4911" xr:uid="{00000000-0005-0000-0000-00009F830000}"/>
    <cellStyle name="Subtotal (line) 2 3 18 2" xfId="35665" xr:uid="{00000000-0005-0000-0000-0000A0830000}"/>
    <cellStyle name="Subtotal (line) 2 3 18 2 2" xfId="35666" xr:uid="{00000000-0005-0000-0000-0000A1830000}"/>
    <cellStyle name="Subtotal (line) 2 3 18 2 3" xfId="35667" xr:uid="{00000000-0005-0000-0000-0000A2830000}"/>
    <cellStyle name="Subtotal (line) 2 3 18 2 4" xfId="35668" xr:uid="{00000000-0005-0000-0000-0000A3830000}"/>
    <cellStyle name="Subtotal (line) 2 3 18 3" xfId="35669" xr:uid="{00000000-0005-0000-0000-0000A4830000}"/>
    <cellStyle name="Subtotal (line) 2 3 18 4" xfId="35670" xr:uid="{00000000-0005-0000-0000-0000A5830000}"/>
    <cellStyle name="Subtotal (line) 2 3 18 5" xfId="35671" xr:uid="{00000000-0005-0000-0000-0000A6830000}"/>
    <cellStyle name="Subtotal (line) 2 3 19" xfId="4912" xr:uid="{00000000-0005-0000-0000-0000A7830000}"/>
    <cellStyle name="Subtotal (line) 2 3 19 2" xfId="35672" xr:uid="{00000000-0005-0000-0000-0000A8830000}"/>
    <cellStyle name="Subtotal (line) 2 3 19 2 2" xfId="35673" xr:uid="{00000000-0005-0000-0000-0000A9830000}"/>
    <cellStyle name="Subtotal (line) 2 3 19 2 3" xfId="35674" xr:uid="{00000000-0005-0000-0000-0000AA830000}"/>
    <cellStyle name="Subtotal (line) 2 3 19 2 4" xfId="35675" xr:uid="{00000000-0005-0000-0000-0000AB830000}"/>
    <cellStyle name="Subtotal (line) 2 3 19 3" xfId="35676" xr:uid="{00000000-0005-0000-0000-0000AC830000}"/>
    <cellStyle name="Subtotal (line) 2 3 19 4" xfId="35677" xr:uid="{00000000-0005-0000-0000-0000AD830000}"/>
    <cellStyle name="Subtotal (line) 2 3 19 5" xfId="35678" xr:uid="{00000000-0005-0000-0000-0000AE830000}"/>
    <cellStyle name="Subtotal (line) 2 3 2" xfId="4913" xr:uid="{00000000-0005-0000-0000-0000AF830000}"/>
    <cellStyle name="Subtotal (line) 2 3 2 10" xfId="4914" xr:uid="{00000000-0005-0000-0000-0000B0830000}"/>
    <cellStyle name="Subtotal (line) 2 3 2 10 2" xfId="35679" xr:uid="{00000000-0005-0000-0000-0000B1830000}"/>
    <cellStyle name="Subtotal (line) 2 3 2 10 2 2" xfId="35680" xr:uid="{00000000-0005-0000-0000-0000B2830000}"/>
    <cellStyle name="Subtotal (line) 2 3 2 10 2 3" xfId="35681" xr:uid="{00000000-0005-0000-0000-0000B3830000}"/>
    <cellStyle name="Subtotal (line) 2 3 2 10 2 4" xfId="35682" xr:uid="{00000000-0005-0000-0000-0000B4830000}"/>
    <cellStyle name="Subtotal (line) 2 3 2 10 3" xfId="35683" xr:uid="{00000000-0005-0000-0000-0000B5830000}"/>
    <cellStyle name="Subtotal (line) 2 3 2 10 4" xfId="35684" xr:uid="{00000000-0005-0000-0000-0000B6830000}"/>
    <cellStyle name="Subtotal (line) 2 3 2 10 5" xfId="35685" xr:uid="{00000000-0005-0000-0000-0000B7830000}"/>
    <cellStyle name="Subtotal (line) 2 3 2 11" xfId="4915" xr:uid="{00000000-0005-0000-0000-0000B8830000}"/>
    <cellStyle name="Subtotal (line) 2 3 2 11 2" xfId="35686" xr:uid="{00000000-0005-0000-0000-0000B9830000}"/>
    <cellStyle name="Subtotal (line) 2 3 2 11 2 2" xfId="35687" xr:uid="{00000000-0005-0000-0000-0000BA830000}"/>
    <cellStyle name="Subtotal (line) 2 3 2 11 2 3" xfId="35688" xr:uid="{00000000-0005-0000-0000-0000BB830000}"/>
    <cellStyle name="Subtotal (line) 2 3 2 11 2 4" xfId="35689" xr:uid="{00000000-0005-0000-0000-0000BC830000}"/>
    <cellStyle name="Subtotal (line) 2 3 2 11 3" xfId="35690" xr:uid="{00000000-0005-0000-0000-0000BD830000}"/>
    <cellStyle name="Subtotal (line) 2 3 2 11 4" xfId="35691" xr:uid="{00000000-0005-0000-0000-0000BE830000}"/>
    <cellStyle name="Subtotal (line) 2 3 2 11 5" xfId="35692" xr:uid="{00000000-0005-0000-0000-0000BF830000}"/>
    <cellStyle name="Subtotal (line) 2 3 2 12" xfId="4916" xr:uid="{00000000-0005-0000-0000-0000C0830000}"/>
    <cellStyle name="Subtotal (line) 2 3 2 12 2" xfId="35693" xr:uid="{00000000-0005-0000-0000-0000C1830000}"/>
    <cellStyle name="Subtotal (line) 2 3 2 12 2 2" xfId="35694" xr:uid="{00000000-0005-0000-0000-0000C2830000}"/>
    <cellStyle name="Subtotal (line) 2 3 2 12 2 3" xfId="35695" xr:uid="{00000000-0005-0000-0000-0000C3830000}"/>
    <cellStyle name="Subtotal (line) 2 3 2 12 2 4" xfId="35696" xr:uid="{00000000-0005-0000-0000-0000C4830000}"/>
    <cellStyle name="Subtotal (line) 2 3 2 12 3" xfId="35697" xr:uid="{00000000-0005-0000-0000-0000C5830000}"/>
    <cellStyle name="Subtotal (line) 2 3 2 12 4" xfId="35698" xr:uid="{00000000-0005-0000-0000-0000C6830000}"/>
    <cellStyle name="Subtotal (line) 2 3 2 12 5" xfId="35699" xr:uid="{00000000-0005-0000-0000-0000C7830000}"/>
    <cellStyle name="Subtotal (line) 2 3 2 13" xfId="4917" xr:uid="{00000000-0005-0000-0000-0000C8830000}"/>
    <cellStyle name="Subtotal (line) 2 3 2 13 2" xfId="35700" xr:uid="{00000000-0005-0000-0000-0000C9830000}"/>
    <cellStyle name="Subtotal (line) 2 3 2 13 2 2" xfId="35701" xr:uid="{00000000-0005-0000-0000-0000CA830000}"/>
    <cellStyle name="Subtotal (line) 2 3 2 13 2 3" xfId="35702" xr:uid="{00000000-0005-0000-0000-0000CB830000}"/>
    <cellStyle name="Subtotal (line) 2 3 2 13 2 4" xfId="35703" xr:uid="{00000000-0005-0000-0000-0000CC830000}"/>
    <cellStyle name="Subtotal (line) 2 3 2 13 3" xfId="35704" xr:uid="{00000000-0005-0000-0000-0000CD830000}"/>
    <cellStyle name="Subtotal (line) 2 3 2 13 4" xfId="35705" xr:uid="{00000000-0005-0000-0000-0000CE830000}"/>
    <cellStyle name="Subtotal (line) 2 3 2 13 5" xfId="35706" xr:uid="{00000000-0005-0000-0000-0000CF830000}"/>
    <cellStyle name="Subtotal (line) 2 3 2 14" xfId="4918" xr:uid="{00000000-0005-0000-0000-0000D0830000}"/>
    <cellStyle name="Subtotal (line) 2 3 2 14 2" xfId="35707" xr:uid="{00000000-0005-0000-0000-0000D1830000}"/>
    <cellStyle name="Subtotal (line) 2 3 2 14 2 2" xfId="35708" xr:uid="{00000000-0005-0000-0000-0000D2830000}"/>
    <cellStyle name="Subtotal (line) 2 3 2 14 2 3" xfId="35709" xr:uid="{00000000-0005-0000-0000-0000D3830000}"/>
    <cellStyle name="Subtotal (line) 2 3 2 14 2 4" xfId="35710" xr:uid="{00000000-0005-0000-0000-0000D4830000}"/>
    <cellStyle name="Subtotal (line) 2 3 2 14 3" xfId="35711" xr:uid="{00000000-0005-0000-0000-0000D5830000}"/>
    <cellStyle name="Subtotal (line) 2 3 2 14 4" xfId="35712" xr:uid="{00000000-0005-0000-0000-0000D6830000}"/>
    <cellStyle name="Subtotal (line) 2 3 2 14 5" xfId="35713" xr:uid="{00000000-0005-0000-0000-0000D7830000}"/>
    <cellStyle name="Subtotal (line) 2 3 2 15" xfId="4919" xr:uid="{00000000-0005-0000-0000-0000D8830000}"/>
    <cellStyle name="Subtotal (line) 2 3 2 15 2" xfId="35714" xr:uid="{00000000-0005-0000-0000-0000D9830000}"/>
    <cellStyle name="Subtotal (line) 2 3 2 15 2 2" xfId="35715" xr:uid="{00000000-0005-0000-0000-0000DA830000}"/>
    <cellStyle name="Subtotal (line) 2 3 2 15 2 3" xfId="35716" xr:uid="{00000000-0005-0000-0000-0000DB830000}"/>
    <cellStyle name="Subtotal (line) 2 3 2 15 2 4" xfId="35717" xr:uid="{00000000-0005-0000-0000-0000DC830000}"/>
    <cellStyle name="Subtotal (line) 2 3 2 15 3" xfId="35718" xr:uid="{00000000-0005-0000-0000-0000DD830000}"/>
    <cellStyle name="Subtotal (line) 2 3 2 15 4" xfId="35719" xr:uid="{00000000-0005-0000-0000-0000DE830000}"/>
    <cellStyle name="Subtotal (line) 2 3 2 15 5" xfId="35720" xr:uid="{00000000-0005-0000-0000-0000DF830000}"/>
    <cellStyle name="Subtotal (line) 2 3 2 16" xfId="4920" xr:uid="{00000000-0005-0000-0000-0000E0830000}"/>
    <cellStyle name="Subtotal (line) 2 3 2 16 2" xfId="35721" xr:uid="{00000000-0005-0000-0000-0000E1830000}"/>
    <cellStyle name="Subtotal (line) 2 3 2 16 2 2" xfId="35722" xr:uid="{00000000-0005-0000-0000-0000E2830000}"/>
    <cellStyle name="Subtotal (line) 2 3 2 16 2 3" xfId="35723" xr:uid="{00000000-0005-0000-0000-0000E3830000}"/>
    <cellStyle name="Subtotal (line) 2 3 2 16 2 4" xfId="35724" xr:uid="{00000000-0005-0000-0000-0000E4830000}"/>
    <cellStyle name="Subtotal (line) 2 3 2 16 3" xfId="35725" xr:uid="{00000000-0005-0000-0000-0000E5830000}"/>
    <cellStyle name="Subtotal (line) 2 3 2 16 4" xfId="35726" xr:uid="{00000000-0005-0000-0000-0000E6830000}"/>
    <cellStyle name="Subtotal (line) 2 3 2 16 5" xfId="35727" xr:uid="{00000000-0005-0000-0000-0000E7830000}"/>
    <cellStyle name="Subtotal (line) 2 3 2 17" xfId="4921" xr:uid="{00000000-0005-0000-0000-0000E8830000}"/>
    <cellStyle name="Subtotal (line) 2 3 2 17 2" xfId="35728" xr:uid="{00000000-0005-0000-0000-0000E9830000}"/>
    <cellStyle name="Subtotal (line) 2 3 2 17 2 2" xfId="35729" xr:uid="{00000000-0005-0000-0000-0000EA830000}"/>
    <cellStyle name="Subtotal (line) 2 3 2 17 2 3" xfId="35730" xr:uid="{00000000-0005-0000-0000-0000EB830000}"/>
    <cellStyle name="Subtotal (line) 2 3 2 17 2 4" xfId="35731" xr:uid="{00000000-0005-0000-0000-0000EC830000}"/>
    <cellStyle name="Subtotal (line) 2 3 2 17 3" xfId="35732" xr:uid="{00000000-0005-0000-0000-0000ED830000}"/>
    <cellStyle name="Subtotal (line) 2 3 2 17 4" xfId="35733" xr:uid="{00000000-0005-0000-0000-0000EE830000}"/>
    <cellStyle name="Subtotal (line) 2 3 2 17 5" xfId="35734" xr:uid="{00000000-0005-0000-0000-0000EF830000}"/>
    <cellStyle name="Subtotal (line) 2 3 2 18" xfId="4922" xr:uid="{00000000-0005-0000-0000-0000F0830000}"/>
    <cellStyle name="Subtotal (line) 2 3 2 18 2" xfId="35735" xr:uid="{00000000-0005-0000-0000-0000F1830000}"/>
    <cellStyle name="Subtotal (line) 2 3 2 18 2 2" xfId="35736" xr:uid="{00000000-0005-0000-0000-0000F2830000}"/>
    <cellStyle name="Subtotal (line) 2 3 2 18 2 3" xfId="35737" xr:uid="{00000000-0005-0000-0000-0000F3830000}"/>
    <cellStyle name="Subtotal (line) 2 3 2 18 2 4" xfId="35738" xr:uid="{00000000-0005-0000-0000-0000F4830000}"/>
    <cellStyle name="Subtotal (line) 2 3 2 18 3" xfId="35739" xr:uid="{00000000-0005-0000-0000-0000F5830000}"/>
    <cellStyle name="Subtotal (line) 2 3 2 18 4" xfId="35740" xr:uid="{00000000-0005-0000-0000-0000F6830000}"/>
    <cellStyle name="Subtotal (line) 2 3 2 18 5" xfId="35741" xr:uid="{00000000-0005-0000-0000-0000F7830000}"/>
    <cellStyle name="Subtotal (line) 2 3 2 19" xfId="4923" xr:uid="{00000000-0005-0000-0000-0000F8830000}"/>
    <cellStyle name="Subtotal (line) 2 3 2 19 2" xfId="35742" xr:uid="{00000000-0005-0000-0000-0000F9830000}"/>
    <cellStyle name="Subtotal (line) 2 3 2 19 2 2" xfId="35743" xr:uid="{00000000-0005-0000-0000-0000FA830000}"/>
    <cellStyle name="Subtotal (line) 2 3 2 19 2 3" xfId="35744" xr:uid="{00000000-0005-0000-0000-0000FB830000}"/>
    <cellStyle name="Subtotal (line) 2 3 2 19 2 4" xfId="35745" xr:uid="{00000000-0005-0000-0000-0000FC830000}"/>
    <cellStyle name="Subtotal (line) 2 3 2 19 3" xfId="35746" xr:uid="{00000000-0005-0000-0000-0000FD830000}"/>
    <cellStyle name="Subtotal (line) 2 3 2 19 4" xfId="35747" xr:uid="{00000000-0005-0000-0000-0000FE830000}"/>
    <cellStyle name="Subtotal (line) 2 3 2 19 5" xfId="35748" xr:uid="{00000000-0005-0000-0000-0000FF830000}"/>
    <cellStyle name="Subtotal (line) 2 3 2 2" xfId="4924" xr:uid="{00000000-0005-0000-0000-000000840000}"/>
    <cellStyle name="Subtotal (line) 2 3 2 2 2" xfId="35749" xr:uid="{00000000-0005-0000-0000-000001840000}"/>
    <cellStyle name="Subtotal (line) 2 3 2 2 2 2" xfId="35750" xr:uid="{00000000-0005-0000-0000-000002840000}"/>
    <cellStyle name="Subtotal (line) 2 3 2 2 2 3" xfId="35751" xr:uid="{00000000-0005-0000-0000-000003840000}"/>
    <cellStyle name="Subtotal (line) 2 3 2 2 2 4" xfId="35752" xr:uid="{00000000-0005-0000-0000-000004840000}"/>
    <cellStyle name="Subtotal (line) 2 3 2 2 3" xfId="35753" xr:uid="{00000000-0005-0000-0000-000005840000}"/>
    <cellStyle name="Subtotal (line) 2 3 2 2 4" xfId="35754" xr:uid="{00000000-0005-0000-0000-000006840000}"/>
    <cellStyle name="Subtotal (line) 2 3 2 2 5" xfId="35755" xr:uid="{00000000-0005-0000-0000-000007840000}"/>
    <cellStyle name="Subtotal (line) 2 3 2 20" xfId="4925" xr:uid="{00000000-0005-0000-0000-000008840000}"/>
    <cellStyle name="Subtotal (line) 2 3 2 20 2" xfId="35756" xr:uid="{00000000-0005-0000-0000-000009840000}"/>
    <cellStyle name="Subtotal (line) 2 3 2 20 2 2" xfId="35757" xr:uid="{00000000-0005-0000-0000-00000A840000}"/>
    <cellStyle name="Subtotal (line) 2 3 2 20 2 3" xfId="35758" xr:uid="{00000000-0005-0000-0000-00000B840000}"/>
    <cellStyle name="Subtotal (line) 2 3 2 20 2 4" xfId="35759" xr:uid="{00000000-0005-0000-0000-00000C840000}"/>
    <cellStyle name="Subtotal (line) 2 3 2 20 3" xfId="35760" xr:uid="{00000000-0005-0000-0000-00000D840000}"/>
    <cellStyle name="Subtotal (line) 2 3 2 20 4" xfId="35761" xr:uid="{00000000-0005-0000-0000-00000E840000}"/>
    <cellStyle name="Subtotal (line) 2 3 2 20 5" xfId="35762" xr:uid="{00000000-0005-0000-0000-00000F840000}"/>
    <cellStyle name="Subtotal (line) 2 3 2 21" xfId="4926" xr:uid="{00000000-0005-0000-0000-000010840000}"/>
    <cellStyle name="Subtotal (line) 2 3 2 21 2" xfId="35763" xr:uid="{00000000-0005-0000-0000-000011840000}"/>
    <cellStyle name="Subtotal (line) 2 3 2 21 2 2" xfId="35764" xr:uid="{00000000-0005-0000-0000-000012840000}"/>
    <cellStyle name="Subtotal (line) 2 3 2 21 2 3" xfId="35765" xr:uid="{00000000-0005-0000-0000-000013840000}"/>
    <cellStyle name="Subtotal (line) 2 3 2 21 2 4" xfId="35766" xr:uid="{00000000-0005-0000-0000-000014840000}"/>
    <cellStyle name="Subtotal (line) 2 3 2 21 3" xfId="35767" xr:uid="{00000000-0005-0000-0000-000015840000}"/>
    <cellStyle name="Subtotal (line) 2 3 2 21 4" xfId="35768" xr:uid="{00000000-0005-0000-0000-000016840000}"/>
    <cellStyle name="Subtotal (line) 2 3 2 21 5" xfId="35769" xr:uid="{00000000-0005-0000-0000-000017840000}"/>
    <cellStyle name="Subtotal (line) 2 3 2 22" xfId="4927" xr:uid="{00000000-0005-0000-0000-000018840000}"/>
    <cellStyle name="Subtotal (line) 2 3 2 22 2" xfId="35770" xr:uid="{00000000-0005-0000-0000-000019840000}"/>
    <cellStyle name="Subtotal (line) 2 3 2 22 2 2" xfId="35771" xr:uid="{00000000-0005-0000-0000-00001A840000}"/>
    <cellStyle name="Subtotal (line) 2 3 2 22 2 3" xfId="35772" xr:uid="{00000000-0005-0000-0000-00001B840000}"/>
    <cellStyle name="Subtotal (line) 2 3 2 22 2 4" xfId="35773" xr:uid="{00000000-0005-0000-0000-00001C840000}"/>
    <cellStyle name="Subtotal (line) 2 3 2 22 3" xfId="35774" xr:uid="{00000000-0005-0000-0000-00001D840000}"/>
    <cellStyle name="Subtotal (line) 2 3 2 22 4" xfId="35775" xr:uid="{00000000-0005-0000-0000-00001E840000}"/>
    <cellStyle name="Subtotal (line) 2 3 2 22 5" xfId="35776" xr:uid="{00000000-0005-0000-0000-00001F840000}"/>
    <cellStyle name="Subtotal (line) 2 3 2 23" xfId="4928" xr:uid="{00000000-0005-0000-0000-000020840000}"/>
    <cellStyle name="Subtotal (line) 2 3 2 23 2" xfId="35777" xr:uid="{00000000-0005-0000-0000-000021840000}"/>
    <cellStyle name="Subtotal (line) 2 3 2 23 2 2" xfId="35778" xr:uid="{00000000-0005-0000-0000-000022840000}"/>
    <cellStyle name="Subtotal (line) 2 3 2 23 2 3" xfId="35779" xr:uid="{00000000-0005-0000-0000-000023840000}"/>
    <cellStyle name="Subtotal (line) 2 3 2 23 2 4" xfId="35780" xr:uid="{00000000-0005-0000-0000-000024840000}"/>
    <cellStyle name="Subtotal (line) 2 3 2 23 3" xfId="35781" xr:uid="{00000000-0005-0000-0000-000025840000}"/>
    <cellStyle name="Subtotal (line) 2 3 2 23 4" xfId="35782" xr:uid="{00000000-0005-0000-0000-000026840000}"/>
    <cellStyle name="Subtotal (line) 2 3 2 23 5" xfId="35783" xr:uid="{00000000-0005-0000-0000-000027840000}"/>
    <cellStyle name="Subtotal (line) 2 3 2 24" xfId="4929" xr:uid="{00000000-0005-0000-0000-000028840000}"/>
    <cellStyle name="Subtotal (line) 2 3 2 24 2" xfId="35784" xr:uid="{00000000-0005-0000-0000-000029840000}"/>
    <cellStyle name="Subtotal (line) 2 3 2 24 2 2" xfId="35785" xr:uid="{00000000-0005-0000-0000-00002A840000}"/>
    <cellStyle name="Subtotal (line) 2 3 2 24 2 3" xfId="35786" xr:uid="{00000000-0005-0000-0000-00002B840000}"/>
    <cellStyle name="Subtotal (line) 2 3 2 24 2 4" xfId="35787" xr:uid="{00000000-0005-0000-0000-00002C840000}"/>
    <cellStyle name="Subtotal (line) 2 3 2 24 3" xfId="35788" xr:uid="{00000000-0005-0000-0000-00002D840000}"/>
    <cellStyle name="Subtotal (line) 2 3 2 24 4" xfId="35789" xr:uid="{00000000-0005-0000-0000-00002E840000}"/>
    <cellStyle name="Subtotal (line) 2 3 2 24 5" xfId="35790" xr:uid="{00000000-0005-0000-0000-00002F840000}"/>
    <cellStyle name="Subtotal (line) 2 3 2 25" xfId="4930" xr:uid="{00000000-0005-0000-0000-000030840000}"/>
    <cellStyle name="Subtotal (line) 2 3 2 25 2" xfId="35791" xr:uid="{00000000-0005-0000-0000-000031840000}"/>
    <cellStyle name="Subtotal (line) 2 3 2 25 2 2" xfId="35792" xr:uid="{00000000-0005-0000-0000-000032840000}"/>
    <cellStyle name="Subtotal (line) 2 3 2 25 2 3" xfId="35793" xr:uid="{00000000-0005-0000-0000-000033840000}"/>
    <cellStyle name="Subtotal (line) 2 3 2 25 2 4" xfId="35794" xr:uid="{00000000-0005-0000-0000-000034840000}"/>
    <cellStyle name="Subtotal (line) 2 3 2 25 3" xfId="35795" xr:uid="{00000000-0005-0000-0000-000035840000}"/>
    <cellStyle name="Subtotal (line) 2 3 2 25 4" xfId="35796" xr:uid="{00000000-0005-0000-0000-000036840000}"/>
    <cellStyle name="Subtotal (line) 2 3 2 25 5" xfId="35797" xr:uid="{00000000-0005-0000-0000-000037840000}"/>
    <cellStyle name="Subtotal (line) 2 3 2 26" xfId="4931" xr:uid="{00000000-0005-0000-0000-000038840000}"/>
    <cellStyle name="Subtotal (line) 2 3 2 26 2" xfId="35798" xr:uid="{00000000-0005-0000-0000-000039840000}"/>
    <cellStyle name="Subtotal (line) 2 3 2 26 2 2" xfId="35799" xr:uid="{00000000-0005-0000-0000-00003A840000}"/>
    <cellStyle name="Subtotal (line) 2 3 2 26 2 3" xfId="35800" xr:uid="{00000000-0005-0000-0000-00003B840000}"/>
    <cellStyle name="Subtotal (line) 2 3 2 26 2 4" xfId="35801" xr:uid="{00000000-0005-0000-0000-00003C840000}"/>
    <cellStyle name="Subtotal (line) 2 3 2 26 3" xfId="35802" xr:uid="{00000000-0005-0000-0000-00003D840000}"/>
    <cellStyle name="Subtotal (line) 2 3 2 26 4" xfId="35803" xr:uid="{00000000-0005-0000-0000-00003E840000}"/>
    <cellStyle name="Subtotal (line) 2 3 2 26 5" xfId="35804" xr:uid="{00000000-0005-0000-0000-00003F840000}"/>
    <cellStyle name="Subtotal (line) 2 3 2 27" xfId="4932" xr:uid="{00000000-0005-0000-0000-000040840000}"/>
    <cellStyle name="Subtotal (line) 2 3 2 27 2" xfId="35805" xr:uid="{00000000-0005-0000-0000-000041840000}"/>
    <cellStyle name="Subtotal (line) 2 3 2 27 2 2" xfId="35806" xr:uid="{00000000-0005-0000-0000-000042840000}"/>
    <cellStyle name="Subtotal (line) 2 3 2 27 2 3" xfId="35807" xr:uid="{00000000-0005-0000-0000-000043840000}"/>
    <cellStyle name="Subtotal (line) 2 3 2 27 2 4" xfId="35808" xr:uid="{00000000-0005-0000-0000-000044840000}"/>
    <cellStyle name="Subtotal (line) 2 3 2 27 3" xfId="35809" xr:uid="{00000000-0005-0000-0000-000045840000}"/>
    <cellStyle name="Subtotal (line) 2 3 2 27 4" xfId="35810" xr:uid="{00000000-0005-0000-0000-000046840000}"/>
    <cellStyle name="Subtotal (line) 2 3 2 27 5" xfId="35811" xr:uid="{00000000-0005-0000-0000-000047840000}"/>
    <cellStyle name="Subtotal (line) 2 3 2 28" xfId="4933" xr:uid="{00000000-0005-0000-0000-000048840000}"/>
    <cellStyle name="Subtotal (line) 2 3 2 28 2" xfId="35812" xr:uid="{00000000-0005-0000-0000-000049840000}"/>
    <cellStyle name="Subtotal (line) 2 3 2 28 2 2" xfId="35813" xr:uid="{00000000-0005-0000-0000-00004A840000}"/>
    <cellStyle name="Subtotal (line) 2 3 2 28 2 3" xfId="35814" xr:uid="{00000000-0005-0000-0000-00004B840000}"/>
    <cellStyle name="Subtotal (line) 2 3 2 28 2 4" xfId="35815" xr:uid="{00000000-0005-0000-0000-00004C840000}"/>
    <cellStyle name="Subtotal (line) 2 3 2 28 3" xfId="35816" xr:uid="{00000000-0005-0000-0000-00004D840000}"/>
    <cellStyle name="Subtotal (line) 2 3 2 28 4" xfId="35817" xr:uid="{00000000-0005-0000-0000-00004E840000}"/>
    <cellStyle name="Subtotal (line) 2 3 2 28 5" xfId="35818" xr:uid="{00000000-0005-0000-0000-00004F840000}"/>
    <cellStyle name="Subtotal (line) 2 3 2 29" xfId="4934" xr:uid="{00000000-0005-0000-0000-000050840000}"/>
    <cellStyle name="Subtotal (line) 2 3 2 29 2" xfId="35819" xr:uid="{00000000-0005-0000-0000-000051840000}"/>
    <cellStyle name="Subtotal (line) 2 3 2 29 2 2" xfId="35820" xr:uid="{00000000-0005-0000-0000-000052840000}"/>
    <cellStyle name="Subtotal (line) 2 3 2 29 2 3" xfId="35821" xr:uid="{00000000-0005-0000-0000-000053840000}"/>
    <cellStyle name="Subtotal (line) 2 3 2 29 2 4" xfId="35822" xr:uid="{00000000-0005-0000-0000-000054840000}"/>
    <cellStyle name="Subtotal (line) 2 3 2 29 3" xfId="35823" xr:uid="{00000000-0005-0000-0000-000055840000}"/>
    <cellStyle name="Subtotal (line) 2 3 2 29 4" xfId="35824" xr:uid="{00000000-0005-0000-0000-000056840000}"/>
    <cellStyle name="Subtotal (line) 2 3 2 29 5" xfId="35825" xr:uid="{00000000-0005-0000-0000-000057840000}"/>
    <cellStyle name="Subtotal (line) 2 3 2 3" xfId="4935" xr:uid="{00000000-0005-0000-0000-000058840000}"/>
    <cellStyle name="Subtotal (line) 2 3 2 3 2" xfId="35826" xr:uid="{00000000-0005-0000-0000-000059840000}"/>
    <cellStyle name="Subtotal (line) 2 3 2 3 2 2" xfId="35827" xr:uid="{00000000-0005-0000-0000-00005A840000}"/>
    <cellStyle name="Subtotal (line) 2 3 2 3 2 3" xfId="35828" xr:uid="{00000000-0005-0000-0000-00005B840000}"/>
    <cellStyle name="Subtotal (line) 2 3 2 3 2 4" xfId="35829" xr:uid="{00000000-0005-0000-0000-00005C840000}"/>
    <cellStyle name="Subtotal (line) 2 3 2 3 3" xfId="35830" xr:uid="{00000000-0005-0000-0000-00005D840000}"/>
    <cellStyle name="Subtotal (line) 2 3 2 3 4" xfId="35831" xr:uid="{00000000-0005-0000-0000-00005E840000}"/>
    <cellStyle name="Subtotal (line) 2 3 2 3 5" xfId="35832" xr:uid="{00000000-0005-0000-0000-00005F840000}"/>
    <cellStyle name="Subtotal (line) 2 3 2 30" xfId="4936" xr:uid="{00000000-0005-0000-0000-000060840000}"/>
    <cellStyle name="Subtotal (line) 2 3 2 30 2" xfId="35833" xr:uid="{00000000-0005-0000-0000-000061840000}"/>
    <cellStyle name="Subtotal (line) 2 3 2 30 2 2" xfId="35834" xr:uid="{00000000-0005-0000-0000-000062840000}"/>
    <cellStyle name="Subtotal (line) 2 3 2 30 2 3" xfId="35835" xr:uid="{00000000-0005-0000-0000-000063840000}"/>
    <cellStyle name="Subtotal (line) 2 3 2 30 2 4" xfId="35836" xr:uid="{00000000-0005-0000-0000-000064840000}"/>
    <cellStyle name="Subtotal (line) 2 3 2 30 3" xfId="35837" xr:uid="{00000000-0005-0000-0000-000065840000}"/>
    <cellStyle name="Subtotal (line) 2 3 2 30 4" xfId="35838" xr:uid="{00000000-0005-0000-0000-000066840000}"/>
    <cellStyle name="Subtotal (line) 2 3 2 30 5" xfId="35839" xr:uid="{00000000-0005-0000-0000-000067840000}"/>
    <cellStyle name="Subtotal (line) 2 3 2 31" xfId="4937" xr:uid="{00000000-0005-0000-0000-000068840000}"/>
    <cellStyle name="Subtotal (line) 2 3 2 31 2" xfId="35840" xr:uid="{00000000-0005-0000-0000-000069840000}"/>
    <cellStyle name="Subtotal (line) 2 3 2 31 2 2" xfId="35841" xr:uid="{00000000-0005-0000-0000-00006A840000}"/>
    <cellStyle name="Subtotal (line) 2 3 2 31 2 3" xfId="35842" xr:uid="{00000000-0005-0000-0000-00006B840000}"/>
    <cellStyle name="Subtotal (line) 2 3 2 31 2 4" xfId="35843" xr:uid="{00000000-0005-0000-0000-00006C840000}"/>
    <cellStyle name="Subtotal (line) 2 3 2 31 3" xfId="35844" xr:uid="{00000000-0005-0000-0000-00006D840000}"/>
    <cellStyle name="Subtotal (line) 2 3 2 31 4" xfId="35845" xr:uid="{00000000-0005-0000-0000-00006E840000}"/>
    <cellStyle name="Subtotal (line) 2 3 2 31 5" xfId="35846" xr:uid="{00000000-0005-0000-0000-00006F840000}"/>
    <cellStyle name="Subtotal (line) 2 3 2 32" xfId="4938" xr:uid="{00000000-0005-0000-0000-000070840000}"/>
    <cellStyle name="Subtotal (line) 2 3 2 32 2" xfId="35847" xr:uid="{00000000-0005-0000-0000-000071840000}"/>
    <cellStyle name="Subtotal (line) 2 3 2 32 2 2" xfId="35848" xr:uid="{00000000-0005-0000-0000-000072840000}"/>
    <cellStyle name="Subtotal (line) 2 3 2 32 2 3" xfId="35849" xr:uid="{00000000-0005-0000-0000-000073840000}"/>
    <cellStyle name="Subtotal (line) 2 3 2 32 2 4" xfId="35850" xr:uid="{00000000-0005-0000-0000-000074840000}"/>
    <cellStyle name="Subtotal (line) 2 3 2 32 3" xfId="35851" xr:uid="{00000000-0005-0000-0000-000075840000}"/>
    <cellStyle name="Subtotal (line) 2 3 2 32 4" xfId="35852" xr:uid="{00000000-0005-0000-0000-000076840000}"/>
    <cellStyle name="Subtotal (line) 2 3 2 32 5" xfId="35853" xr:uid="{00000000-0005-0000-0000-000077840000}"/>
    <cellStyle name="Subtotal (line) 2 3 2 33" xfId="4939" xr:uid="{00000000-0005-0000-0000-000078840000}"/>
    <cellStyle name="Subtotal (line) 2 3 2 33 2" xfId="35854" xr:uid="{00000000-0005-0000-0000-000079840000}"/>
    <cellStyle name="Subtotal (line) 2 3 2 33 2 2" xfId="35855" xr:uid="{00000000-0005-0000-0000-00007A840000}"/>
    <cellStyle name="Subtotal (line) 2 3 2 33 2 3" xfId="35856" xr:uid="{00000000-0005-0000-0000-00007B840000}"/>
    <cellStyle name="Subtotal (line) 2 3 2 33 2 4" xfId="35857" xr:uid="{00000000-0005-0000-0000-00007C840000}"/>
    <cellStyle name="Subtotal (line) 2 3 2 33 3" xfId="35858" xr:uid="{00000000-0005-0000-0000-00007D840000}"/>
    <cellStyle name="Subtotal (line) 2 3 2 33 4" xfId="35859" xr:uid="{00000000-0005-0000-0000-00007E840000}"/>
    <cellStyle name="Subtotal (line) 2 3 2 33 5" xfId="35860" xr:uid="{00000000-0005-0000-0000-00007F840000}"/>
    <cellStyle name="Subtotal (line) 2 3 2 34" xfId="4940" xr:uid="{00000000-0005-0000-0000-000080840000}"/>
    <cellStyle name="Subtotal (line) 2 3 2 34 2" xfId="35861" xr:uid="{00000000-0005-0000-0000-000081840000}"/>
    <cellStyle name="Subtotal (line) 2 3 2 34 2 2" xfId="35862" xr:uid="{00000000-0005-0000-0000-000082840000}"/>
    <cellStyle name="Subtotal (line) 2 3 2 34 2 3" xfId="35863" xr:uid="{00000000-0005-0000-0000-000083840000}"/>
    <cellStyle name="Subtotal (line) 2 3 2 34 2 4" xfId="35864" xr:uid="{00000000-0005-0000-0000-000084840000}"/>
    <cellStyle name="Subtotal (line) 2 3 2 34 3" xfId="35865" xr:uid="{00000000-0005-0000-0000-000085840000}"/>
    <cellStyle name="Subtotal (line) 2 3 2 34 4" xfId="35866" xr:uid="{00000000-0005-0000-0000-000086840000}"/>
    <cellStyle name="Subtotal (line) 2 3 2 34 5" xfId="35867" xr:uid="{00000000-0005-0000-0000-000087840000}"/>
    <cellStyle name="Subtotal (line) 2 3 2 35" xfId="4941" xr:uid="{00000000-0005-0000-0000-000088840000}"/>
    <cellStyle name="Subtotal (line) 2 3 2 35 2" xfId="35868" xr:uid="{00000000-0005-0000-0000-000089840000}"/>
    <cellStyle name="Subtotal (line) 2 3 2 35 2 2" xfId="35869" xr:uid="{00000000-0005-0000-0000-00008A840000}"/>
    <cellStyle name="Subtotal (line) 2 3 2 35 2 3" xfId="35870" xr:uid="{00000000-0005-0000-0000-00008B840000}"/>
    <cellStyle name="Subtotal (line) 2 3 2 35 2 4" xfId="35871" xr:uid="{00000000-0005-0000-0000-00008C840000}"/>
    <cellStyle name="Subtotal (line) 2 3 2 35 3" xfId="35872" xr:uid="{00000000-0005-0000-0000-00008D840000}"/>
    <cellStyle name="Subtotal (line) 2 3 2 35 4" xfId="35873" xr:uid="{00000000-0005-0000-0000-00008E840000}"/>
    <cellStyle name="Subtotal (line) 2 3 2 35 5" xfId="35874" xr:uid="{00000000-0005-0000-0000-00008F840000}"/>
    <cellStyle name="Subtotal (line) 2 3 2 36" xfId="4942" xr:uid="{00000000-0005-0000-0000-000090840000}"/>
    <cellStyle name="Subtotal (line) 2 3 2 36 2" xfId="35875" xr:uid="{00000000-0005-0000-0000-000091840000}"/>
    <cellStyle name="Subtotal (line) 2 3 2 36 2 2" xfId="35876" xr:uid="{00000000-0005-0000-0000-000092840000}"/>
    <cellStyle name="Subtotal (line) 2 3 2 36 2 3" xfId="35877" xr:uid="{00000000-0005-0000-0000-000093840000}"/>
    <cellStyle name="Subtotal (line) 2 3 2 36 2 4" xfId="35878" xr:uid="{00000000-0005-0000-0000-000094840000}"/>
    <cellStyle name="Subtotal (line) 2 3 2 36 3" xfId="35879" xr:uid="{00000000-0005-0000-0000-000095840000}"/>
    <cellStyle name="Subtotal (line) 2 3 2 36 4" xfId="35880" xr:uid="{00000000-0005-0000-0000-000096840000}"/>
    <cellStyle name="Subtotal (line) 2 3 2 36 5" xfId="35881" xr:uid="{00000000-0005-0000-0000-000097840000}"/>
    <cellStyle name="Subtotal (line) 2 3 2 37" xfId="4943" xr:uid="{00000000-0005-0000-0000-000098840000}"/>
    <cellStyle name="Subtotal (line) 2 3 2 37 2" xfId="35882" xr:uid="{00000000-0005-0000-0000-000099840000}"/>
    <cellStyle name="Subtotal (line) 2 3 2 37 2 2" xfId="35883" xr:uid="{00000000-0005-0000-0000-00009A840000}"/>
    <cellStyle name="Subtotal (line) 2 3 2 37 2 3" xfId="35884" xr:uid="{00000000-0005-0000-0000-00009B840000}"/>
    <cellStyle name="Subtotal (line) 2 3 2 37 2 4" xfId="35885" xr:uid="{00000000-0005-0000-0000-00009C840000}"/>
    <cellStyle name="Subtotal (line) 2 3 2 37 3" xfId="35886" xr:uid="{00000000-0005-0000-0000-00009D840000}"/>
    <cellStyle name="Subtotal (line) 2 3 2 37 4" xfId="35887" xr:uid="{00000000-0005-0000-0000-00009E840000}"/>
    <cellStyle name="Subtotal (line) 2 3 2 37 5" xfId="35888" xr:uid="{00000000-0005-0000-0000-00009F840000}"/>
    <cellStyle name="Subtotal (line) 2 3 2 38" xfId="4944" xr:uid="{00000000-0005-0000-0000-0000A0840000}"/>
    <cellStyle name="Subtotal (line) 2 3 2 38 2" xfId="35889" xr:uid="{00000000-0005-0000-0000-0000A1840000}"/>
    <cellStyle name="Subtotal (line) 2 3 2 38 2 2" xfId="35890" xr:uid="{00000000-0005-0000-0000-0000A2840000}"/>
    <cellStyle name="Subtotal (line) 2 3 2 38 2 3" xfId="35891" xr:uid="{00000000-0005-0000-0000-0000A3840000}"/>
    <cellStyle name="Subtotal (line) 2 3 2 38 2 4" xfId="35892" xr:uid="{00000000-0005-0000-0000-0000A4840000}"/>
    <cellStyle name="Subtotal (line) 2 3 2 38 3" xfId="35893" xr:uid="{00000000-0005-0000-0000-0000A5840000}"/>
    <cellStyle name="Subtotal (line) 2 3 2 38 4" xfId="35894" xr:uid="{00000000-0005-0000-0000-0000A6840000}"/>
    <cellStyle name="Subtotal (line) 2 3 2 38 5" xfId="35895" xr:uid="{00000000-0005-0000-0000-0000A7840000}"/>
    <cellStyle name="Subtotal (line) 2 3 2 39" xfId="4945" xr:uid="{00000000-0005-0000-0000-0000A8840000}"/>
    <cellStyle name="Subtotal (line) 2 3 2 39 2" xfId="35896" xr:uid="{00000000-0005-0000-0000-0000A9840000}"/>
    <cellStyle name="Subtotal (line) 2 3 2 39 2 2" xfId="35897" xr:uid="{00000000-0005-0000-0000-0000AA840000}"/>
    <cellStyle name="Subtotal (line) 2 3 2 39 2 3" xfId="35898" xr:uid="{00000000-0005-0000-0000-0000AB840000}"/>
    <cellStyle name="Subtotal (line) 2 3 2 39 2 4" xfId="35899" xr:uid="{00000000-0005-0000-0000-0000AC840000}"/>
    <cellStyle name="Subtotal (line) 2 3 2 39 3" xfId="35900" xr:uid="{00000000-0005-0000-0000-0000AD840000}"/>
    <cellStyle name="Subtotal (line) 2 3 2 39 4" xfId="35901" xr:uid="{00000000-0005-0000-0000-0000AE840000}"/>
    <cellStyle name="Subtotal (line) 2 3 2 39 5" xfId="35902" xr:uid="{00000000-0005-0000-0000-0000AF840000}"/>
    <cellStyle name="Subtotal (line) 2 3 2 4" xfId="4946" xr:uid="{00000000-0005-0000-0000-0000B0840000}"/>
    <cellStyle name="Subtotal (line) 2 3 2 4 2" xfId="35903" xr:uid="{00000000-0005-0000-0000-0000B1840000}"/>
    <cellStyle name="Subtotal (line) 2 3 2 4 2 2" xfId="35904" xr:uid="{00000000-0005-0000-0000-0000B2840000}"/>
    <cellStyle name="Subtotal (line) 2 3 2 4 2 3" xfId="35905" xr:uid="{00000000-0005-0000-0000-0000B3840000}"/>
    <cellStyle name="Subtotal (line) 2 3 2 4 2 4" xfId="35906" xr:uid="{00000000-0005-0000-0000-0000B4840000}"/>
    <cellStyle name="Subtotal (line) 2 3 2 4 3" xfId="35907" xr:uid="{00000000-0005-0000-0000-0000B5840000}"/>
    <cellStyle name="Subtotal (line) 2 3 2 4 4" xfId="35908" xr:uid="{00000000-0005-0000-0000-0000B6840000}"/>
    <cellStyle name="Subtotal (line) 2 3 2 4 5" xfId="35909" xr:uid="{00000000-0005-0000-0000-0000B7840000}"/>
    <cellStyle name="Subtotal (line) 2 3 2 40" xfId="4947" xr:uid="{00000000-0005-0000-0000-0000B8840000}"/>
    <cellStyle name="Subtotal (line) 2 3 2 40 2" xfId="35910" xr:uid="{00000000-0005-0000-0000-0000B9840000}"/>
    <cellStyle name="Subtotal (line) 2 3 2 40 2 2" xfId="35911" xr:uid="{00000000-0005-0000-0000-0000BA840000}"/>
    <cellStyle name="Subtotal (line) 2 3 2 40 2 3" xfId="35912" xr:uid="{00000000-0005-0000-0000-0000BB840000}"/>
    <cellStyle name="Subtotal (line) 2 3 2 40 2 4" xfId="35913" xr:uid="{00000000-0005-0000-0000-0000BC840000}"/>
    <cellStyle name="Subtotal (line) 2 3 2 40 3" xfId="35914" xr:uid="{00000000-0005-0000-0000-0000BD840000}"/>
    <cellStyle name="Subtotal (line) 2 3 2 40 4" xfId="35915" xr:uid="{00000000-0005-0000-0000-0000BE840000}"/>
    <cellStyle name="Subtotal (line) 2 3 2 40 5" xfId="35916" xr:uid="{00000000-0005-0000-0000-0000BF840000}"/>
    <cellStyle name="Subtotal (line) 2 3 2 41" xfId="4948" xr:uid="{00000000-0005-0000-0000-0000C0840000}"/>
    <cellStyle name="Subtotal (line) 2 3 2 41 2" xfId="35917" xr:uid="{00000000-0005-0000-0000-0000C1840000}"/>
    <cellStyle name="Subtotal (line) 2 3 2 41 2 2" xfId="35918" xr:uid="{00000000-0005-0000-0000-0000C2840000}"/>
    <cellStyle name="Subtotal (line) 2 3 2 41 2 3" xfId="35919" xr:uid="{00000000-0005-0000-0000-0000C3840000}"/>
    <cellStyle name="Subtotal (line) 2 3 2 41 2 4" xfId="35920" xr:uid="{00000000-0005-0000-0000-0000C4840000}"/>
    <cellStyle name="Subtotal (line) 2 3 2 41 3" xfId="35921" xr:uid="{00000000-0005-0000-0000-0000C5840000}"/>
    <cellStyle name="Subtotal (line) 2 3 2 41 4" xfId="35922" xr:uid="{00000000-0005-0000-0000-0000C6840000}"/>
    <cellStyle name="Subtotal (line) 2 3 2 41 5" xfId="35923" xr:uid="{00000000-0005-0000-0000-0000C7840000}"/>
    <cellStyle name="Subtotal (line) 2 3 2 42" xfId="4949" xr:uid="{00000000-0005-0000-0000-0000C8840000}"/>
    <cellStyle name="Subtotal (line) 2 3 2 42 2" xfId="35924" xr:uid="{00000000-0005-0000-0000-0000C9840000}"/>
    <cellStyle name="Subtotal (line) 2 3 2 42 2 2" xfId="35925" xr:uid="{00000000-0005-0000-0000-0000CA840000}"/>
    <cellStyle name="Subtotal (line) 2 3 2 42 2 3" xfId="35926" xr:uid="{00000000-0005-0000-0000-0000CB840000}"/>
    <cellStyle name="Subtotal (line) 2 3 2 42 2 4" xfId="35927" xr:uid="{00000000-0005-0000-0000-0000CC840000}"/>
    <cellStyle name="Subtotal (line) 2 3 2 42 3" xfId="35928" xr:uid="{00000000-0005-0000-0000-0000CD840000}"/>
    <cellStyle name="Subtotal (line) 2 3 2 42 4" xfId="35929" xr:uid="{00000000-0005-0000-0000-0000CE840000}"/>
    <cellStyle name="Subtotal (line) 2 3 2 42 5" xfId="35930" xr:uid="{00000000-0005-0000-0000-0000CF840000}"/>
    <cellStyle name="Subtotal (line) 2 3 2 43" xfId="4950" xr:uid="{00000000-0005-0000-0000-0000D0840000}"/>
    <cellStyle name="Subtotal (line) 2 3 2 43 2" xfId="35931" xr:uid="{00000000-0005-0000-0000-0000D1840000}"/>
    <cellStyle name="Subtotal (line) 2 3 2 43 2 2" xfId="35932" xr:uid="{00000000-0005-0000-0000-0000D2840000}"/>
    <cellStyle name="Subtotal (line) 2 3 2 43 2 3" xfId="35933" xr:uid="{00000000-0005-0000-0000-0000D3840000}"/>
    <cellStyle name="Subtotal (line) 2 3 2 43 2 4" xfId="35934" xr:uid="{00000000-0005-0000-0000-0000D4840000}"/>
    <cellStyle name="Subtotal (line) 2 3 2 43 3" xfId="35935" xr:uid="{00000000-0005-0000-0000-0000D5840000}"/>
    <cellStyle name="Subtotal (line) 2 3 2 43 4" xfId="35936" xr:uid="{00000000-0005-0000-0000-0000D6840000}"/>
    <cellStyle name="Subtotal (line) 2 3 2 43 5" xfId="35937" xr:uid="{00000000-0005-0000-0000-0000D7840000}"/>
    <cellStyle name="Subtotal (line) 2 3 2 44" xfId="4951" xr:uid="{00000000-0005-0000-0000-0000D8840000}"/>
    <cellStyle name="Subtotal (line) 2 3 2 44 2" xfId="35938" xr:uid="{00000000-0005-0000-0000-0000D9840000}"/>
    <cellStyle name="Subtotal (line) 2 3 2 44 2 2" xfId="35939" xr:uid="{00000000-0005-0000-0000-0000DA840000}"/>
    <cellStyle name="Subtotal (line) 2 3 2 44 2 3" xfId="35940" xr:uid="{00000000-0005-0000-0000-0000DB840000}"/>
    <cellStyle name="Subtotal (line) 2 3 2 44 2 4" xfId="35941" xr:uid="{00000000-0005-0000-0000-0000DC840000}"/>
    <cellStyle name="Subtotal (line) 2 3 2 44 3" xfId="35942" xr:uid="{00000000-0005-0000-0000-0000DD840000}"/>
    <cellStyle name="Subtotal (line) 2 3 2 44 4" xfId="35943" xr:uid="{00000000-0005-0000-0000-0000DE840000}"/>
    <cellStyle name="Subtotal (line) 2 3 2 44 5" xfId="35944" xr:uid="{00000000-0005-0000-0000-0000DF840000}"/>
    <cellStyle name="Subtotal (line) 2 3 2 45" xfId="35945" xr:uid="{00000000-0005-0000-0000-0000E0840000}"/>
    <cellStyle name="Subtotal (line) 2 3 2 45 2" xfId="35946" xr:uid="{00000000-0005-0000-0000-0000E1840000}"/>
    <cellStyle name="Subtotal (line) 2 3 2 45 3" xfId="35947" xr:uid="{00000000-0005-0000-0000-0000E2840000}"/>
    <cellStyle name="Subtotal (line) 2 3 2 45 4" xfId="35948" xr:uid="{00000000-0005-0000-0000-0000E3840000}"/>
    <cellStyle name="Subtotal (line) 2 3 2 46" xfId="35949" xr:uid="{00000000-0005-0000-0000-0000E4840000}"/>
    <cellStyle name="Subtotal (line) 2 3 2 46 2" xfId="35950" xr:uid="{00000000-0005-0000-0000-0000E5840000}"/>
    <cellStyle name="Subtotal (line) 2 3 2 46 3" xfId="35951" xr:uid="{00000000-0005-0000-0000-0000E6840000}"/>
    <cellStyle name="Subtotal (line) 2 3 2 46 4" xfId="35952" xr:uid="{00000000-0005-0000-0000-0000E7840000}"/>
    <cellStyle name="Subtotal (line) 2 3 2 47" xfId="35953" xr:uid="{00000000-0005-0000-0000-0000E8840000}"/>
    <cellStyle name="Subtotal (line) 2 3 2 48" xfId="35954" xr:uid="{00000000-0005-0000-0000-0000E9840000}"/>
    <cellStyle name="Subtotal (line) 2 3 2 49" xfId="35955" xr:uid="{00000000-0005-0000-0000-0000EA840000}"/>
    <cellStyle name="Subtotal (line) 2 3 2 5" xfId="4952" xr:uid="{00000000-0005-0000-0000-0000EB840000}"/>
    <cellStyle name="Subtotal (line) 2 3 2 5 2" xfId="35956" xr:uid="{00000000-0005-0000-0000-0000EC840000}"/>
    <cellStyle name="Subtotal (line) 2 3 2 5 2 2" xfId="35957" xr:uid="{00000000-0005-0000-0000-0000ED840000}"/>
    <cellStyle name="Subtotal (line) 2 3 2 5 2 3" xfId="35958" xr:uid="{00000000-0005-0000-0000-0000EE840000}"/>
    <cellStyle name="Subtotal (line) 2 3 2 5 2 4" xfId="35959" xr:uid="{00000000-0005-0000-0000-0000EF840000}"/>
    <cellStyle name="Subtotal (line) 2 3 2 5 3" xfId="35960" xr:uid="{00000000-0005-0000-0000-0000F0840000}"/>
    <cellStyle name="Subtotal (line) 2 3 2 5 4" xfId="35961" xr:uid="{00000000-0005-0000-0000-0000F1840000}"/>
    <cellStyle name="Subtotal (line) 2 3 2 5 5" xfId="35962" xr:uid="{00000000-0005-0000-0000-0000F2840000}"/>
    <cellStyle name="Subtotal (line) 2 3 2 6" xfId="4953" xr:uid="{00000000-0005-0000-0000-0000F3840000}"/>
    <cellStyle name="Subtotal (line) 2 3 2 6 2" xfId="35963" xr:uid="{00000000-0005-0000-0000-0000F4840000}"/>
    <cellStyle name="Subtotal (line) 2 3 2 6 2 2" xfId="35964" xr:uid="{00000000-0005-0000-0000-0000F5840000}"/>
    <cellStyle name="Subtotal (line) 2 3 2 6 2 3" xfId="35965" xr:uid="{00000000-0005-0000-0000-0000F6840000}"/>
    <cellStyle name="Subtotal (line) 2 3 2 6 2 4" xfId="35966" xr:uid="{00000000-0005-0000-0000-0000F7840000}"/>
    <cellStyle name="Subtotal (line) 2 3 2 6 3" xfId="35967" xr:uid="{00000000-0005-0000-0000-0000F8840000}"/>
    <cellStyle name="Subtotal (line) 2 3 2 6 4" xfId="35968" xr:uid="{00000000-0005-0000-0000-0000F9840000}"/>
    <cellStyle name="Subtotal (line) 2 3 2 6 5" xfId="35969" xr:uid="{00000000-0005-0000-0000-0000FA840000}"/>
    <cellStyle name="Subtotal (line) 2 3 2 7" xfId="4954" xr:uid="{00000000-0005-0000-0000-0000FB840000}"/>
    <cellStyle name="Subtotal (line) 2 3 2 7 2" xfId="35970" xr:uid="{00000000-0005-0000-0000-0000FC840000}"/>
    <cellStyle name="Subtotal (line) 2 3 2 7 2 2" xfId="35971" xr:uid="{00000000-0005-0000-0000-0000FD840000}"/>
    <cellStyle name="Subtotal (line) 2 3 2 7 2 3" xfId="35972" xr:uid="{00000000-0005-0000-0000-0000FE840000}"/>
    <cellStyle name="Subtotal (line) 2 3 2 7 2 4" xfId="35973" xr:uid="{00000000-0005-0000-0000-0000FF840000}"/>
    <cellStyle name="Subtotal (line) 2 3 2 7 3" xfId="35974" xr:uid="{00000000-0005-0000-0000-000000850000}"/>
    <cellStyle name="Subtotal (line) 2 3 2 7 4" xfId="35975" xr:uid="{00000000-0005-0000-0000-000001850000}"/>
    <cellStyle name="Subtotal (line) 2 3 2 7 5" xfId="35976" xr:uid="{00000000-0005-0000-0000-000002850000}"/>
    <cellStyle name="Subtotal (line) 2 3 2 8" xfId="4955" xr:uid="{00000000-0005-0000-0000-000003850000}"/>
    <cellStyle name="Subtotal (line) 2 3 2 8 2" xfId="35977" xr:uid="{00000000-0005-0000-0000-000004850000}"/>
    <cellStyle name="Subtotal (line) 2 3 2 8 2 2" xfId="35978" xr:uid="{00000000-0005-0000-0000-000005850000}"/>
    <cellStyle name="Subtotal (line) 2 3 2 8 2 3" xfId="35979" xr:uid="{00000000-0005-0000-0000-000006850000}"/>
    <cellStyle name="Subtotal (line) 2 3 2 8 2 4" xfId="35980" xr:uid="{00000000-0005-0000-0000-000007850000}"/>
    <cellStyle name="Subtotal (line) 2 3 2 8 3" xfId="35981" xr:uid="{00000000-0005-0000-0000-000008850000}"/>
    <cellStyle name="Subtotal (line) 2 3 2 8 4" xfId="35982" xr:uid="{00000000-0005-0000-0000-000009850000}"/>
    <cellStyle name="Subtotal (line) 2 3 2 8 5" xfId="35983" xr:uid="{00000000-0005-0000-0000-00000A850000}"/>
    <cellStyle name="Subtotal (line) 2 3 2 9" xfId="4956" xr:uid="{00000000-0005-0000-0000-00000B850000}"/>
    <cellStyle name="Subtotal (line) 2 3 2 9 2" xfId="35984" xr:uid="{00000000-0005-0000-0000-00000C850000}"/>
    <cellStyle name="Subtotal (line) 2 3 2 9 2 2" xfId="35985" xr:uid="{00000000-0005-0000-0000-00000D850000}"/>
    <cellStyle name="Subtotal (line) 2 3 2 9 2 3" xfId="35986" xr:uid="{00000000-0005-0000-0000-00000E850000}"/>
    <cellStyle name="Subtotal (line) 2 3 2 9 2 4" xfId="35987" xr:uid="{00000000-0005-0000-0000-00000F850000}"/>
    <cellStyle name="Subtotal (line) 2 3 2 9 3" xfId="35988" xr:uid="{00000000-0005-0000-0000-000010850000}"/>
    <cellStyle name="Subtotal (line) 2 3 2 9 4" xfId="35989" xr:uid="{00000000-0005-0000-0000-000011850000}"/>
    <cellStyle name="Subtotal (line) 2 3 2 9 5" xfId="35990" xr:uid="{00000000-0005-0000-0000-000012850000}"/>
    <cellStyle name="Subtotal (line) 2 3 20" xfId="4957" xr:uid="{00000000-0005-0000-0000-000013850000}"/>
    <cellStyle name="Subtotal (line) 2 3 20 2" xfId="35991" xr:uid="{00000000-0005-0000-0000-000014850000}"/>
    <cellStyle name="Subtotal (line) 2 3 20 2 2" xfId="35992" xr:uid="{00000000-0005-0000-0000-000015850000}"/>
    <cellStyle name="Subtotal (line) 2 3 20 2 3" xfId="35993" xr:uid="{00000000-0005-0000-0000-000016850000}"/>
    <cellStyle name="Subtotal (line) 2 3 20 2 4" xfId="35994" xr:uid="{00000000-0005-0000-0000-000017850000}"/>
    <cellStyle name="Subtotal (line) 2 3 20 3" xfId="35995" xr:uid="{00000000-0005-0000-0000-000018850000}"/>
    <cellStyle name="Subtotal (line) 2 3 20 4" xfId="35996" xr:uid="{00000000-0005-0000-0000-000019850000}"/>
    <cellStyle name="Subtotal (line) 2 3 20 5" xfId="35997" xr:uid="{00000000-0005-0000-0000-00001A850000}"/>
    <cellStyle name="Subtotal (line) 2 3 21" xfId="4958" xr:uid="{00000000-0005-0000-0000-00001B850000}"/>
    <cellStyle name="Subtotal (line) 2 3 21 2" xfId="35998" xr:uid="{00000000-0005-0000-0000-00001C850000}"/>
    <cellStyle name="Subtotal (line) 2 3 21 2 2" xfId="35999" xr:uid="{00000000-0005-0000-0000-00001D850000}"/>
    <cellStyle name="Subtotal (line) 2 3 21 2 3" xfId="36000" xr:uid="{00000000-0005-0000-0000-00001E850000}"/>
    <cellStyle name="Subtotal (line) 2 3 21 2 4" xfId="36001" xr:uid="{00000000-0005-0000-0000-00001F850000}"/>
    <cellStyle name="Subtotal (line) 2 3 21 3" xfId="36002" xr:uid="{00000000-0005-0000-0000-000020850000}"/>
    <cellStyle name="Subtotal (line) 2 3 21 4" xfId="36003" xr:uid="{00000000-0005-0000-0000-000021850000}"/>
    <cellStyle name="Subtotal (line) 2 3 21 5" xfId="36004" xr:uid="{00000000-0005-0000-0000-000022850000}"/>
    <cellStyle name="Subtotal (line) 2 3 22" xfId="4959" xr:uid="{00000000-0005-0000-0000-000023850000}"/>
    <cellStyle name="Subtotal (line) 2 3 22 2" xfId="36005" xr:uid="{00000000-0005-0000-0000-000024850000}"/>
    <cellStyle name="Subtotal (line) 2 3 22 2 2" xfId="36006" xr:uid="{00000000-0005-0000-0000-000025850000}"/>
    <cellStyle name="Subtotal (line) 2 3 22 2 3" xfId="36007" xr:uid="{00000000-0005-0000-0000-000026850000}"/>
    <cellStyle name="Subtotal (line) 2 3 22 2 4" xfId="36008" xr:uid="{00000000-0005-0000-0000-000027850000}"/>
    <cellStyle name="Subtotal (line) 2 3 22 3" xfId="36009" xr:uid="{00000000-0005-0000-0000-000028850000}"/>
    <cellStyle name="Subtotal (line) 2 3 22 4" xfId="36010" xr:uid="{00000000-0005-0000-0000-000029850000}"/>
    <cellStyle name="Subtotal (line) 2 3 22 5" xfId="36011" xr:uid="{00000000-0005-0000-0000-00002A850000}"/>
    <cellStyle name="Subtotal (line) 2 3 23" xfId="4960" xr:uid="{00000000-0005-0000-0000-00002B850000}"/>
    <cellStyle name="Subtotal (line) 2 3 23 2" xfId="36012" xr:uid="{00000000-0005-0000-0000-00002C850000}"/>
    <cellStyle name="Subtotal (line) 2 3 23 2 2" xfId="36013" xr:uid="{00000000-0005-0000-0000-00002D850000}"/>
    <cellStyle name="Subtotal (line) 2 3 23 2 3" xfId="36014" xr:uid="{00000000-0005-0000-0000-00002E850000}"/>
    <cellStyle name="Subtotal (line) 2 3 23 2 4" xfId="36015" xr:uid="{00000000-0005-0000-0000-00002F850000}"/>
    <cellStyle name="Subtotal (line) 2 3 23 3" xfId="36016" xr:uid="{00000000-0005-0000-0000-000030850000}"/>
    <cellStyle name="Subtotal (line) 2 3 23 4" xfId="36017" xr:uid="{00000000-0005-0000-0000-000031850000}"/>
    <cellStyle name="Subtotal (line) 2 3 23 5" xfId="36018" xr:uid="{00000000-0005-0000-0000-000032850000}"/>
    <cellStyle name="Subtotal (line) 2 3 24" xfId="4961" xr:uid="{00000000-0005-0000-0000-000033850000}"/>
    <cellStyle name="Subtotal (line) 2 3 24 2" xfId="36019" xr:uid="{00000000-0005-0000-0000-000034850000}"/>
    <cellStyle name="Subtotal (line) 2 3 24 2 2" xfId="36020" xr:uid="{00000000-0005-0000-0000-000035850000}"/>
    <cellStyle name="Subtotal (line) 2 3 24 2 3" xfId="36021" xr:uid="{00000000-0005-0000-0000-000036850000}"/>
    <cellStyle name="Subtotal (line) 2 3 24 2 4" xfId="36022" xr:uid="{00000000-0005-0000-0000-000037850000}"/>
    <cellStyle name="Subtotal (line) 2 3 24 3" xfId="36023" xr:uid="{00000000-0005-0000-0000-000038850000}"/>
    <cellStyle name="Subtotal (line) 2 3 24 4" xfId="36024" xr:uid="{00000000-0005-0000-0000-000039850000}"/>
    <cellStyle name="Subtotal (line) 2 3 24 5" xfId="36025" xr:uid="{00000000-0005-0000-0000-00003A850000}"/>
    <cellStyle name="Subtotal (line) 2 3 25" xfId="4962" xr:uid="{00000000-0005-0000-0000-00003B850000}"/>
    <cellStyle name="Subtotal (line) 2 3 25 2" xfId="36026" xr:uid="{00000000-0005-0000-0000-00003C850000}"/>
    <cellStyle name="Subtotal (line) 2 3 25 2 2" xfId="36027" xr:uid="{00000000-0005-0000-0000-00003D850000}"/>
    <cellStyle name="Subtotal (line) 2 3 25 2 3" xfId="36028" xr:uid="{00000000-0005-0000-0000-00003E850000}"/>
    <cellStyle name="Subtotal (line) 2 3 25 2 4" xfId="36029" xr:uid="{00000000-0005-0000-0000-00003F850000}"/>
    <cellStyle name="Subtotal (line) 2 3 25 3" xfId="36030" xr:uid="{00000000-0005-0000-0000-000040850000}"/>
    <cellStyle name="Subtotal (line) 2 3 25 4" xfId="36031" xr:uid="{00000000-0005-0000-0000-000041850000}"/>
    <cellStyle name="Subtotal (line) 2 3 25 5" xfId="36032" xr:uid="{00000000-0005-0000-0000-000042850000}"/>
    <cellStyle name="Subtotal (line) 2 3 26" xfId="4963" xr:uid="{00000000-0005-0000-0000-000043850000}"/>
    <cellStyle name="Subtotal (line) 2 3 26 2" xfId="36033" xr:uid="{00000000-0005-0000-0000-000044850000}"/>
    <cellStyle name="Subtotal (line) 2 3 26 2 2" xfId="36034" xr:uid="{00000000-0005-0000-0000-000045850000}"/>
    <cellStyle name="Subtotal (line) 2 3 26 2 3" xfId="36035" xr:uid="{00000000-0005-0000-0000-000046850000}"/>
    <cellStyle name="Subtotal (line) 2 3 26 2 4" xfId="36036" xr:uid="{00000000-0005-0000-0000-000047850000}"/>
    <cellStyle name="Subtotal (line) 2 3 26 3" xfId="36037" xr:uid="{00000000-0005-0000-0000-000048850000}"/>
    <cellStyle name="Subtotal (line) 2 3 26 4" xfId="36038" xr:uid="{00000000-0005-0000-0000-000049850000}"/>
    <cellStyle name="Subtotal (line) 2 3 26 5" xfId="36039" xr:uid="{00000000-0005-0000-0000-00004A850000}"/>
    <cellStyle name="Subtotal (line) 2 3 27" xfId="4964" xr:uid="{00000000-0005-0000-0000-00004B850000}"/>
    <cellStyle name="Subtotal (line) 2 3 27 2" xfId="36040" xr:uid="{00000000-0005-0000-0000-00004C850000}"/>
    <cellStyle name="Subtotal (line) 2 3 27 2 2" xfId="36041" xr:uid="{00000000-0005-0000-0000-00004D850000}"/>
    <cellStyle name="Subtotal (line) 2 3 27 2 3" xfId="36042" xr:uid="{00000000-0005-0000-0000-00004E850000}"/>
    <cellStyle name="Subtotal (line) 2 3 27 2 4" xfId="36043" xr:uid="{00000000-0005-0000-0000-00004F850000}"/>
    <cellStyle name="Subtotal (line) 2 3 27 3" xfId="36044" xr:uid="{00000000-0005-0000-0000-000050850000}"/>
    <cellStyle name="Subtotal (line) 2 3 27 4" xfId="36045" xr:uid="{00000000-0005-0000-0000-000051850000}"/>
    <cellStyle name="Subtotal (line) 2 3 27 5" xfId="36046" xr:uid="{00000000-0005-0000-0000-000052850000}"/>
    <cellStyle name="Subtotal (line) 2 3 28" xfId="4965" xr:uid="{00000000-0005-0000-0000-000053850000}"/>
    <cellStyle name="Subtotal (line) 2 3 28 2" xfId="36047" xr:uid="{00000000-0005-0000-0000-000054850000}"/>
    <cellStyle name="Subtotal (line) 2 3 28 2 2" xfId="36048" xr:uid="{00000000-0005-0000-0000-000055850000}"/>
    <cellStyle name="Subtotal (line) 2 3 28 2 3" xfId="36049" xr:uid="{00000000-0005-0000-0000-000056850000}"/>
    <cellStyle name="Subtotal (line) 2 3 28 2 4" xfId="36050" xr:uid="{00000000-0005-0000-0000-000057850000}"/>
    <cellStyle name="Subtotal (line) 2 3 28 3" xfId="36051" xr:uid="{00000000-0005-0000-0000-000058850000}"/>
    <cellStyle name="Subtotal (line) 2 3 28 4" xfId="36052" xr:uid="{00000000-0005-0000-0000-000059850000}"/>
    <cellStyle name="Subtotal (line) 2 3 28 5" xfId="36053" xr:uid="{00000000-0005-0000-0000-00005A850000}"/>
    <cellStyle name="Subtotal (line) 2 3 29" xfId="4966" xr:uid="{00000000-0005-0000-0000-00005B850000}"/>
    <cellStyle name="Subtotal (line) 2 3 29 2" xfId="36054" xr:uid="{00000000-0005-0000-0000-00005C850000}"/>
    <cellStyle name="Subtotal (line) 2 3 29 2 2" xfId="36055" xr:uid="{00000000-0005-0000-0000-00005D850000}"/>
    <cellStyle name="Subtotal (line) 2 3 29 2 3" xfId="36056" xr:uid="{00000000-0005-0000-0000-00005E850000}"/>
    <cellStyle name="Subtotal (line) 2 3 29 2 4" xfId="36057" xr:uid="{00000000-0005-0000-0000-00005F850000}"/>
    <cellStyle name="Subtotal (line) 2 3 29 3" xfId="36058" xr:uid="{00000000-0005-0000-0000-000060850000}"/>
    <cellStyle name="Subtotal (line) 2 3 29 4" xfId="36059" xr:uid="{00000000-0005-0000-0000-000061850000}"/>
    <cellStyle name="Subtotal (line) 2 3 29 5" xfId="36060" xr:uid="{00000000-0005-0000-0000-000062850000}"/>
    <cellStyle name="Subtotal (line) 2 3 3" xfId="4967" xr:uid="{00000000-0005-0000-0000-000063850000}"/>
    <cellStyle name="Subtotal (line) 2 3 3 2" xfId="36061" xr:uid="{00000000-0005-0000-0000-000064850000}"/>
    <cellStyle name="Subtotal (line) 2 3 3 2 2" xfId="36062" xr:uid="{00000000-0005-0000-0000-000065850000}"/>
    <cellStyle name="Subtotal (line) 2 3 3 2 3" xfId="36063" xr:uid="{00000000-0005-0000-0000-000066850000}"/>
    <cellStyle name="Subtotal (line) 2 3 3 2 4" xfId="36064" xr:uid="{00000000-0005-0000-0000-000067850000}"/>
    <cellStyle name="Subtotal (line) 2 3 3 3" xfId="36065" xr:uid="{00000000-0005-0000-0000-000068850000}"/>
    <cellStyle name="Subtotal (line) 2 3 3 4" xfId="36066" xr:uid="{00000000-0005-0000-0000-000069850000}"/>
    <cellStyle name="Subtotal (line) 2 3 3 5" xfId="36067" xr:uid="{00000000-0005-0000-0000-00006A850000}"/>
    <cellStyle name="Subtotal (line) 2 3 30" xfId="4968" xr:uid="{00000000-0005-0000-0000-00006B850000}"/>
    <cellStyle name="Subtotal (line) 2 3 30 2" xfId="36068" xr:uid="{00000000-0005-0000-0000-00006C850000}"/>
    <cellStyle name="Subtotal (line) 2 3 30 2 2" xfId="36069" xr:uid="{00000000-0005-0000-0000-00006D850000}"/>
    <cellStyle name="Subtotal (line) 2 3 30 2 3" xfId="36070" xr:uid="{00000000-0005-0000-0000-00006E850000}"/>
    <cellStyle name="Subtotal (line) 2 3 30 2 4" xfId="36071" xr:uid="{00000000-0005-0000-0000-00006F850000}"/>
    <cellStyle name="Subtotal (line) 2 3 30 3" xfId="36072" xr:uid="{00000000-0005-0000-0000-000070850000}"/>
    <cellStyle name="Subtotal (line) 2 3 30 4" xfId="36073" xr:uid="{00000000-0005-0000-0000-000071850000}"/>
    <cellStyle name="Subtotal (line) 2 3 30 5" xfId="36074" xr:uid="{00000000-0005-0000-0000-000072850000}"/>
    <cellStyle name="Subtotal (line) 2 3 31" xfId="4969" xr:uid="{00000000-0005-0000-0000-000073850000}"/>
    <cellStyle name="Subtotal (line) 2 3 31 2" xfId="36075" xr:uid="{00000000-0005-0000-0000-000074850000}"/>
    <cellStyle name="Subtotal (line) 2 3 31 2 2" xfId="36076" xr:uid="{00000000-0005-0000-0000-000075850000}"/>
    <cellStyle name="Subtotal (line) 2 3 31 2 3" xfId="36077" xr:uid="{00000000-0005-0000-0000-000076850000}"/>
    <cellStyle name="Subtotal (line) 2 3 31 2 4" xfId="36078" xr:uid="{00000000-0005-0000-0000-000077850000}"/>
    <cellStyle name="Subtotal (line) 2 3 31 3" xfId="36079" xr:uid="{00000000-0005-0000-0000-000078850000}"/>
    <cellStyle name="Subtotal (line) 2 3 31 4" xfId="36080" xr:uid="{00000000-0005-0000-0000-000079850000}"/>
    <cellStyle name="Subtotal (line) 2 3 31 5" xfId="36081" xr:uid="{00000000-0005-0000-0000-00007A850000}"/>
    <cellStyle name="Subtotal (line) 2 3 32" xfId="4970" xr:uid="{00000000-0005-0000-0000-00007B850000}"/>
    <cellStyle name="Subtotal (line) 2 3 32 2" xfId="36082" xr:uid="{00000000-0005-0000-0000-00007C850000}"/>
    <cellStyle name="Subtotal (line) 2 3 32 2 2" xfId="36083" xr:uid="{00000000-0005-0000-0000-00007D850000}"/>
    <cellStyle name="Subtotal (line) 2 3 32 2 3" xfId="36084" xr:uid="{00000000-0005-0000-0000-00007E850000}"/>
    <cellStyle name="Subtotal (line) 2 3 32 2 4" xfId="36085" xr:uid="{00000000-0005-0000-0000-00007F850000}"/>
    <cellStyle name="Subtotal (line) 2 3 32 3" xfId="36086" xr:uid="{00000000-0005-0000-0000-000080850000}"/>
    <cellStyle name="Subtotal (line) 2 3 32 4" xfId="36087" xr:uid="{00000000-0005-0000-0000-000081850000}"/>
    <cellStyle name="Subtotal (line) 2 3 32 5" xfId="36088" xr:uid="{00000000-0005-0000-0000-000082850000}"/>
    <cellStyle name="Subtotal (line) 2 3 33" xfId="4971" xr:uid="{00000000-0005-0000-0000-000083850000}"/>
    <cellStyle name="Subtotal (line) 2 3 33 2" xfId="36089" xr:uid="{00000000-0005-0000-0000-000084850000}"/>
    <cellStyle name="Subtotal (line) 2 3 33 2 2" xfId="36090" xr:uid="{00000000-0005-0000-0000-000085850000}"/>
    <cellStyle name="Subtotal (line) 2 3 33 2 3" xfId="36091" xr:uid="{00000000-0005-0000-0000-000086850000}"/>
    <cellStyle name="Subtotal (line) 2 3 33 2 4" xfId="36092" xr:uid="{00000000-0005-0000-0000-000087850000}"/>
    <cellStyle name="Subtotal (line) 2 3 33 3" xfId="36093" xr:uid="{00000000-0005-0000-0000-000088850000}"/>
    <cellStyle name="Subtotal (line) 2 3 33 4" xfId="36094" xr:uid="{00000000-0005-0000-0000-000089850000}"/>
    <cellStyle name="Subtotal (line) 2 3 33 5" xfId="36095" xr:uid="{00000000-0005-0000-0000-00008A850000}"/>
    <cellStyle name="Subtotal (line) 2 3 34" xfId="4972" xr:uid="{00000000-0005-0000-0000-00008B850000}"/>
    <cellStyle name="Subtotal (line) 2 3 34 2" xfId="36096" xr:uid="{00000000-0005-0000-0000-00008C850000}"/>
    <cellStyle name="Subtotal (line) 2 3 34 2 2" xfId="36097" xr:uid="{00000000-0005-0000-0000-00008D850000}"/>
    <cellStyle name="Subtotal (line) 2 3 34 2 3" xfId="36098" xr:uid="{00000000-0005-0000-0000-00008E850000}"/>
    <cellStyle name="Subtotal (line) 2 3 34 2 4" xfId="36099" xr:uid="{00000000-0005-0000-0000-00008F850000}"/>
    <cellStyle name="Subtotal (line) 2 3 34 3" xfId="36100" xr:uid="{00000000-0005-0000-0000-000090850000}"/>
    <cellStyle name="Subtotal (line) 2 3 34 4" xfId="36101" xr:uid="{00000000-0005-0000-0000-000091850000}"/>
    <cellStyle name="Subtotal (line) 2 3 34 5" xfId="36102" xr:uid="{00000000-0005-0000-0000-000092850000}"/>
    <cellStyle name="Subtotal (line) 2 3 35" xfId="4973" xr:uid="{00000000-0005-0000-0000-000093850000}"/>
    <cellStyle name="Subtotal (line) 2 3 35 2" xfId="36103" xr:uid="{00000000-0005-0000-0000-000094850000}"/>
    <cellStyle name="Subtotal (line) 2 3 35 2 2" xfId="36104" xr:uid="{00000000-0005-0000-0000-000095850000}"/>
    <cellStyle name="Subtotal (line) 2 3 35 2 3" xfId="36105" xr:uid="{00000000-0005-0000-0000-000096850000}"/>
    <cellStyle name="Subtotal (line) 2 3 35 2 4" xfId="36106" xr:uid="{00000000-0005-0000-0000-000097850000}"/>
    <cellStyle name="Subtotal (line) 2 3 35 3" xfId="36107" xr:uid="{00000000-0005-0000-0000-000098850000}"/>
    <cellStyle name="Subtotal (line) 2 3 35 4" xfId="36108" xr:uid="{00000000-0005-0000-0000-000099850000}"/>
    <cellStyle name="Subtotal (line) 2 3 35 5" xfId="36109" xr:uid="{00000000-0005-0000-0000-00009A850000}"/>
    <cellStyle name="Subtotal (line) 2 3 36" xfId="4974" xr:uid="{00000000-0005-0000-0000-00009B850000}"/>
    <cellStyle name="Subtotal (line) 2 3 36 2" xfId="36110" xr:uid="{00000000-0005-0000-0000-00009C850000}"/>
    <cellStyle name="Subtotal (line) 2 3 36 2 2" xfId="36111" xr:uid="{00000000-0005-0000-0000-00009D850000}"/>
    <cellStyle name="Subtotal (line) 2 3 36 2 3" xfId="36112" xr:uid="{00000000-0005-0000-0000-00009E850000}"/>
    <cellStyle name="Subtotal (line) 2 3 36 2 4" xfId="36113" xr:uid="{00000000-0005-0000-0000-00009F850000}"/>
    <cellStyle name="Subtotal (line) 2 3 36 3" xfId="36114" xr:uid="{00000000-0005-0000-0000-0000A0850000}"/>
    <cellStyle name="Subtotal (line) 2 3 36 4" xfId="36115" xr:uid="{00000000-0005-0000-0000-0000A1850000}"/>
    <cellStyle name="Subtotal (line) 2 3 36 5" xfId="36116" xr:uid="{00000000-0005-0000-0000-0000A2850000}"/>
    <cellStyle name="Subtotal (line) 2 3 37" xfId="4975" xr:uid="{00000000-0005-0000-0000-0000A3850000}"/>
    <cellStyle name="Subtotal (line) 2 3 37 2" xfId="36117" xr:uid="{00000000-0005-0000-0000-0000A4850000}"/>
    <cellStyle name="Subtotal (line) 2 3 37 2 2" xfId="36118" xr:uid="{00000000-0005-0000-0000-0000A5850000}"/>
    <cellStyle name="Subtotal (line) 2 3 37 2 3" xfId="36119" xr:uid="{00000000-0005-0000-0000-0000A6850000}"/>
    <cellStyle name="Subtotal (line) 2 3 37 2 4" xfId="36120" xr:uid="{00000000-0005-0000-0000-0000A7850000}"/>
    <cellStyle name="Subtotal (line) 2 3 37 3" xfId="36121" xr:uid="{00000000-0005-0000-0000-0000A8850000}"/>
    <cellStyle name="Subtotal (line) 2 3 37 4" xfId="36122" xr:uid="{00000000-0005-0000-0000-0000A9850000}"/>
    <cellStyle name="Subtotal (line) 2 3 37 5" xfId="36123" xr:uid="{00000000-0005-0000-0000-0000AA850000}"/>
    <cellStyle name="Subtotal (line) 2 3 38" xfId="4976" xr:uid="{00000000-0005-0000-0000-0000AB850000}"/>
    <cellStyle name="Subtotal (line) 2 3 38 2" xfId="36124" xr:uid="{00000000-0005-0000-0000-0000AC850000}"/>
    <cellStyle name="Subtotal (line) 2 3 38 2 2" xfId="36125" xr:uid="{00000000-0005-0000-0000-0000AD850000}"/>
    <cellStyle name="Subtotal (line) 2 3 38 2 3" xfId="36126" xr:uid="{00000000-0005-0000-0000-0000AE850000}"/>
    <cellStyle name="Subtotal (line) 2 3 38 2 4" xfId="36127" xr:uid="{00000000-0005-0000-0000-0000AF850000}"/>
    <cellStyle name="Subtotal (line) 2 3 38 3" xfId="36128" xr:uid="{00000000-0005-0000-0000-0000B0850000}"/>
    <cellStyle name="Subtotal (line) 2 3 38 4" xfId="36129" xr:uid="{00000000-0005-0000-0000-0000B1850000}"/>
    <cellStyle name="Subtotal (line) 2 3 38 5" xfId="36130" xr:uid="{00000000-0005-0000-0000-0000B2850000}"/>
    <cellStyle name="Subtotal (line) 2 3 39" xfId="4977" xr:uid="{00000000-0005-0000-0000-0000B3850000}"/>
    <cellStyle name="Subtotal (line) 2 3 39 2" xfId="36131" xr:uid="{00000000-0005-0000-0000-0000B4850000}"/>
    <cellStyle name="Subtotal (line) 2 3 39 2 2" xfId="36132" xr:uid="{00000000-0005-0000-0000-0000B5850000}"/>
    <cellStyle name="Subtotal (line) 2 3 39 2 3" xfId="36133" xr:uid="{00000000-0005-0000-0000-0000B6850000}"/>
    <cellStyle name="Subtotal (line) 2 3 39 2 4" xfId="36134" xr:uid="{00000000-0005-0000-0000-0000B7850000}"/>
    <cellStyle name="Subtotal (line) 2 3 39 3" xfId="36135" xr:uid="{00000000-0005-0000-0000-0000B8850000}"/>
    <cellStyle name="Subtotal (line) 2 3 39 4" xfId="36136" xr:uid="{00000000-0005-0000-0000-0000B9850000}"/>
    <cellStyle name="Subtotal (line) 2 3 39 5" xfId="36137" xr:uid="{00000000-0005-0000-0000-0000BA850000}"/>
    <cellStyle name="Subtotal (line) 2 3 4" xfId="4978" xr:uid="{00000000-0005-0000-0000-0000BB850000}"/>
    <cellStyle name="Subtotal (line) 2 3 4 2" xfId="36138" xr:uid="{00000000-0005-0000-0000-0000BC850000}"/>
    <cellStyle name="Subtotal (line) 2 3 4 2 2" xfId="36139" xr:uid="{00000000-0005-0000-0000-0000BD850000}"/>
    <cellStyle name="Subtotal (line) 2 3 4 2 3" xfId="36140" xr:uid="{00000000-0005-0000-0000-0000BE850000}"/>
    <cellStyle name="Subtotal (line) 2 3 4 2 4" xfId="36141" xr:uid="{00000000-0005-0000-0000-0000BF850000}"/>
    <cellStyle name="Subtotal (line) 2 3 4 3" xfId="36142" xr:uid="{00000000-0005-0000-0000-0000C0850000}"/>
    <cellStyle name="Subtotal (line) 2 3 4 4" xfId="36143" xr:uid="{00000000-0005-0000-0000-0000C1850000}"/>
    <cellStyle name="Subtotal (line) 2 3 4 5" xfId="36144" xr:uid="{00000000-0005-0000-0000-0000C2850000}"/>
    <cellStyle name="Subtotal (line) 2 3 40" xfId="4979" xr:uid="{00000000-0005-0000-0000-0000C3850000}"/>
    <cellStyle name="Subtotal (line) 2 3 40 2" xfId="36145" xr:uid="{00000000-0005-0000-0000-0000C4850000}"/>
    <cellStyle name="Subtotal (line) 2 3 40 2 2" xfId="36146" xr:uid="{00000000-0005-0000-0000-0000C5850000}"/>
    <cellStyle name="Subtotal (line) 2 3 40 2 3" xfId="36147" xr:uid="{00000000-0005-0000-0000-0000C6850000}"/>
    <cellStyle name="Subtotal (line) 2 3 40 2 4" xfId="36148" xr:uid="{00000000-0005-0000-0000-0000C7850000}"/>
    <cellStyle name="Subtotal (line) 2 3 40 3" xfId="36149" xr:uid="{00000000-0005-0000-0000-0000C8850000}"/>
    <cellStyle name="Subtotal (line) 2 3 40 4" xfId="36150" xr:uid="{00000000-0005-0000-0000-0000C9850000}"/>
    <cellStyle name="Subtotal (line) 2 3 40 5" xfId="36151" xr:uid="{00000000-0005-0000-0000-0000CA850000}"/>
    <cellStyle name="Subtotal (line) 2 3 41" xfId="4980" xr:uid="{00000000-0005-0000-0000-0000CB850000}"/>
    <cellStyle name="Subtotal (line) 2 3 41 2" xfId="36152" xr:uid="{00000000-0005-0000-0000-0000CC850000}"/>
    <cellStyle name="Subtotal (line) 2 3 41 2 2" xfId="36153" xr:uid="{00000000-0005-0000-0000-0000CD850000}"/>
    <cellStyle name="Subtotal (line) 2 3 41 2 3" xfId="36154" xr:uid="{00000000-0005-0000-0000-0000CE850000}"/>
    <cellStyle name="Subtotal (line) 2 3 41 2 4" xfId="36155" xr:uid="{00000000-0005-0000-0000-0000CF850000}"/>
    <cellStyle name="Subtotal (line) 2 3 41 3" xfId="36156" xr:uid="{00000000-0005-0000-0000-0000D0850000}"/>
    <cellStyle name="Subtotal (line) 2 3 41 4" xfId="36157" xr:uid="{00000000-0005-0000-0000-0000D1850000}"/>
    <cellStyle name="Subtotal (line) 2 3 41 5" xfId="36158" xr:uid="{00000000-0005-0000-0000-0000D2850000}"/>
    <cellStyle name="Subtotal (line) 2 3 42" xfId="4981" xr:uid="{00000000-0005-0000-0000-0000D3850000}"/>
    <cellStyle name="Subtotal (line) 2 3 42 2" xfId="36159" xr:uid="{00000000-0005-0000-0000-0000D4850000}"/>
    <cellStyle name="Subtotal (line) 2 3 42 2 2" xfId="36160" xr:uid="{00000000-0005-0000-0000-0000D5850000}"/>
    <cellStyle name="Subtotal (line) 2 3 42 2 3" xfId="36161" xr:uid="{00000000-0005-0000-0000-0000D6850000}"/>
    <cellStyle name="Subtotal (line) 2 3 42 2 4" xfId="36162" xr:uid="{00000000-0005-0000-0000-0000D7850000}"/>
    <cellStyle name="Subtotal (line) 2 3 42 3" xfId="36163" xr:uid="{00000000-0005-0000-0000-0000D8850000}"/>
    <cellStyle name="Subtotal (line) 2 3 42 4" xfId="36164" xr:uid="{00000000-0005-0000-0000-0000D9850000}"/>
    <cellStyle name="Subtotal (line) 2 3 42 5" xfId="36165" xr:uid="{00000000-0005-0000-0000-0000DA850000}"/>
    <cellStyle name="Subtotal (line) 2 3 43" xfId="4982" xr:uid="{00000000-0005-0000-0000-0000DB850000}"/>
    <cellStyle name="Subtotal (line) 2 3 43 2" xfId="36166" xr:uid="{00000000-0005-0000-0000-0000DC850000}"/>
    <cellStyle name="Subtotal (line) 2 3 43 2 2" xfId="36167" xr:uid="{00000000-0005-0000-0000-0000DD850000}"/>
    <cellStyle name="Subtotal (line) 2 3 43 2 3" xfId="36168" xr:uid="{00000000-0005-0000-0000-0000DE850000}"/>
    <cellStyle name="Subtotal (line) 2 3 43 2 4" xfId="36169" xr:uid="{00000000-0005-0000-0000-0000DF850000}"/>
    <cellStyle name="Subtotal (line) 2 3 43 3" xfId="36170" xr:uid="{00000000-0005-0000-0000-0000E0850000}"/>
    <cellStyle name="Subtotal (line) 2 3 43 4" xfId="36171" xr:uid="{00000000-0005-0000-0000-0000E1850000}"/>
    <cellStyle name="Subtotal (line) 2 3 43 5" xfId="36172" xr:uid="{00000000-0005-0000-0000-0000E2850000}"/>
    <cellStyle name="Subtotal (line) 2 3 44" xfId="4983" xr:uid="{00000000-0005-0000-0000-0000E3850000}"/>
    <cellStyle name="Subtotal (line) 2 3 44 2" xfId="36173" xr:uid="{00000000-0005-0000-0000-0000E4850000}"/>
    <cellStyle name="Subtotal (line) 2 3 44 2 2" xfId="36174" xr:uid="{00000000-0005-0000-0000-0000E5850000}"/>
    <cellStyle name="Subtotal (line) 2 3 44 2 3" xfId="36175" xr:uid="{00000000-0005-0000-0000-0000E6850000}"/>
    <cellStyle name="Subtotal (line) 2 3 44 2 4" xfId="36176" xr:uid="{00000000-0005-0000-0000-0000E7850000}"/>
    <cellStyle name="Subtotal (line) 2 3 44 3" xfId="36177" xr:uid="{00000000-0005-0000-0000-0000E8850000}"/>
    <cellStyle name="Subtotal (line) 2 3 44 4" xfId="36178" xr:uid="{00000000-0005-0000-0000-0000E9850000}"/>
    <cellStyle name="Subtotal (line) 2 3 44 5" xfId="36179" xr:uid="{00000000-0005-0000-0000-0000EA850000}"/>
    <cellStyle name="Subtotal (line) 2 3 45" xfId="4984" xr:uid="{00000000-0005-0000-0000-0000EB850000}"/>
    <cellStyle name="Subtotal (line) 2 3 45 2" xfId="36180" xr:uid="{00000000-0005-0000-0000-0000EC850000}"/>
    <cellStyle name="Subtotal (line) 2 3 45 2 2" xfId="36181" xr:uid="{00000000-0005-0000-0000-0000ED850000}"/>
    <cellStyle name="Subtotal (line) 2 3 45 2 3" xfId="36182" xr:uid="{00000000-0005-0000-0000-0000EE850000}"/>
    <cellStyle name="Subtotal (line) 2 3 45 2 4" xfId="36183" xr:uid="{00000000-0005-0000-0000-0000EF850000}"/>
    <cellStyle name="Subtotal (line) 2 3 45 3" xfId="36184" xr:uid="{00000000-0005-0000-0000-0000F0850000}"/>
    <cellStyle name="Subtotal (line) 2 3 45 4" xfId="36185" xr:uid="{00000000-0005-0000-0000-0000F1850000}"/>
    <cellStyle name="Subtotal (line) 2 3 45 5" xfId="36186" xr:uid="{00000000-0005-0000-0000-0000F2850000}"/>
    <cellStyle name="Subtotal (line) 2 3 46" xfId="36187" xr:uid="{00000000-0005-0000-0000-0000F3850000}"/>
    <cellStyle name="Subtotal (line) 2 3 46 2" xfId="36188" xr:uid="{00000000-0005-0000-0000-0000F4850000}"/>
    <cellStyle name="Subtotal (line) 2 3 46 3" xfId="36189" xr:uid="{00000000-0005-0000-0000-0000F5850000}"/>
    <cellStyle name="Subtotal (line) 2 3 46 4" xfId="36190" xr:uid="{00000000-0005-0000-0000-0000F6850000}"/>
    <cellStyle name="Subtotal (line) 2 3 47" xfId="36191" xr:uid="{00000000-0005-0000-0000-0000F7850000}"/>
    <cellStyle name="Subtotal (line) 2 3 48" xfId="36192" xr:uid="{00000000-0005-0000-0000-0000F8850000}"/>
    <cellStyle name="Subtotal (line) 2 3 49" xfId="36193" xr:uid="{00000000-0005-0000-0000-0000F9850000}"/>
    <cellStyle name="Subtotal (line) 2 3 5" xfId="4985" xr:uid="{00000000-0005-0000-0000-0000FA850000}"/>
    <cellStyle name="Subtotal (line) 2 3 5 2" xfId="36194" xr:uid="{00000000-0005-0000-0000-0000FB850000}"/>
    <cellStyle name="Subtotal (line) 2 3 5 2 2" xfId="36195" xr:uid="{00000000-0005-0000-0000-0000FC850000}"/>
    <cellStyle name="Subtotal (line) 2 3 5 2 3" xfId="36196" xr:uid="{00000000-0005-0000-0000-0000FD850000}"/>
    <cellStyle name="Subtotal (line) 2 3 5 2 4" xfId="36197" xr:uid="{00000000-0005-0000-0000-0000FE850000}"/>
    <cellStyle name="Subtotal (line) 2 3 5 3" xfId="36198" xr:uid="{00000000-0005-0000-0000-0000FF850000}"/>
    <cellStyle name="Subtotal (line) 2 3 5 4" xfId="36199" xr:uid="{00000000-0005-0000-0000-000000860000}"/>
    <cellStyle name="Subtotal (line) 2 3 5 5" xfId="36200" xr:uid="{00000000-0005-0000-0000-000001860000}"/>
    <cellStyle name="Subtotal (line) 2 3 6" xfId="4986" xr:uid="{00000000-0005-0000-0000-000002860000}"/>
    <cellStyle name="Subtotal (line) 2 3 6 2" xfId="36201" xr:uid="{00000000-0005-0000-0000-000003860000}"/>
    <cellStyle name="Subtotal (line) 2 3 6 2 2" xfId="36202" xr:uid="{00000000-0005-0000-0000-000004860000}"/>
    <cellStyle name="Subtotal (line) 2 3 6 2 3" xfId="36203" xr:uid="{00000000-0005-0000-0000-000005860000}"/>
    <cellStyle name="Subtotal (line) 2 3 6 2 4" xfId="36204" xr:uid="{00000000-0005-0000-0000-000006860000}"/>
    <cellStyle name="Subtotal (line) 2 3 6 3" xfId="36205" xr:uid="{00000000-0005-0000-0000-000007860000}"/>
    <cellStyle name="Subtotal (line) 2 3 6 4" xfId="36206" xr:uid="{00000000-0005-0000-0000-000008860000}"/>
    <cellStyle name="Subtotal (line) 2 3 6 5" xfId="36207" xr:uid="{00000000-0005-0000-0000-000009860000}"/>
    <cellStyle name="Subtotal (line) 2 3 7" xfId="4987" xr:uid="{00000000-0005-0000-0000-00000A860000}"/>
    <cellStyle name="Subtotal (line) 2 3 7 2" xfId="36208" xr:uid="{00000000-0005-0000-0000-00000B860000}"/>
    <cellStyle name="Subtotal (line) 2 3 7 2 2" xfId="36209" xr:uid="{00000000-0005-0000-0000-00000C860000}"/>
    <cellStyle name="Subtotal (line) 2 3 7 2 3" xfId="36210" xr:uid="{00000000-0005-0000-0000-00000D860000}"/>
    <cellStyle name="Subtotal (line) 2 3 7 2 4" xfId="36211" xr:uid="{00000000-0005-0000-0000-00000E860000}"/>
    <cellStyle name="Subtotal (line) 2 3 7 3" xfId="36212" xr:uid="{00000000-0005-0000-0000-00000F860000}"/>
    <cellStyle name="Subtotal (line) 2 3 7 4" xfId="36213" xr:uid="{00000000-0005-0000-0000-000010860000}"/>
    <cellStyle name="Subtotal (line) 2 3 7 5" xfId="36214" xr:uid="{00000000-0005-0000-0000-000011860000}"/>
    <cellStyle name="Subtotal (line) 2 3 8" xfId="4988" xr:uid="{00000000-0005-0000-0000-000012860000}"/>
    <cellStyle name="Subtotal (line) 2 3 8 2" xfId="36215" xr:uid="{00000000-0005-0000-0000-000013860000}"/>
    <cellStyle name="Subtotal (line) 2 3 8 2 2" xfId="36216" xr:uid="{00000000-0005-0000-0000-000014860000}"/>
    <cellStyle name="Subtotal (line) 2 3 8 2 3" xfId="36217" xr:uid="{00000000-0005-0000-0000-000015860000}"/>
    <cellStyle name="Subtotal (line) 2 3 8 2 4" xfId="36218" xr:uid="{00000000-0005-0000-0000-000016860000}"/>
    <cellStyle name="Subtotal (line) 2 3 8 3" xfId="36219" xr:uid="{00000000-0005-0000-0000-000017860000}"/>
    <cellStyle name="Subtotal (line) 2 3 8 4" xfId="36220" xr:uid="{00000000-0005-0000-0000-000018860000}"/>
    <cellStyle name="Subtotal (line) 2 3 8 5" xfId="36221" xr:uid="{00000000-0005-0000-0000-000019860000}"/>
    <cellStyle name="Subtotal (line) 2 3 9" xfId="4989" xr:uid="{00000000-0005-0000-0000-00001A860000}"/>
    <cellStyle name="Subtotal (line) 2 3 9 2" xfId="36222" xr:uid="{00000000-0005-0000-0000-00001B860000}"/>
    <cellStyle name="Subtotal (line) 2 3 9 2 2" xfId="36223" xr:uid="{00000000-0005-0000-0000-00001C860000}"/>
    <cellStyle name="Subtotal (line) 2 3 9 2 3" xfId="36224" xr:uid="{00000000-0005-0000-0000-00001D860000}"/>
    <cellStyle name="Subtotal (line) 2 3 9 2 4" xfId="36225" xr:uid="{00000000-0005-0000-0000-00001E860000}"/>
    <cellStyle name="Subtotal (line) 2 3 9 3" xfId="36226" xr:uid="{00000000-0005-0000-0000-00001F860000}"/>
    <cellStyle name="Subtotal (line) 2 3 9 4" xfId="36227" xr:uid="{00000000-0005-0000-0000-000020860000}"/>
    <cellStyle name="Subtotal (line) 2 3 9 5" xfId="36228" xr:uid="{00000000-0005-0000-0000-000021860000}"/>
    <cellStyle name="Subtotal (line) 2 4" xfId="4990" xr:uid="{00000000-0005-0000-0000-000022860000}"/>
    <cellStyle name="Subtotal (line) 2 4 10" xfId="4991" xr:uid="{00000000-0005-0000-0000-000023860000}"/>
    <cellStyle name="Subtotal (line) 2 4 10 2" xfId="36229" xr:uid="{00000000-0005-0000-0000-000024860000}"/>
    <cellStyle name="Subtotal (line) 2 4 10 2 2" xfId="36230" xr:uid="{00000000-0005-0000-0000-000025860000}"/>
    <cellStyle name="Subtotal (line) 2 4 10 2 3" xfId="36231" xr:uid="{00000000-0005-0000-0000-000026860000}"/>
    <cellStyle name="Subtotal (line) 2 4 10 2 4" xfId="36232" xr:uid="{00000000-0005-0000-0000-000027860000}"/>
    <cellStyle name="Subtotal (line) 2 4 10 3" xfId="36233" xr:uid="{00000000-0005-0000-0000-000028860000}"/>
    <cellStyle name="Subtotal (line) 2 4 10 4" xfId="36234" xr:uid="{00000000-0005-0000-0000-000029860000}"/>
    <cellStyle name="Subtotal (line) 2 4 10 5" xfId="36235" xr:uid="{00000000-0005-0000-0000-00002A860000}"/>
    <cellStyle name="Subtotal (line) 2 4 11" xfId="4992" xr:uid="{00000000-0005-0000-0000-00002B860000}"/>
    <cellStyle name="Subtotal (line) 2 4 11 2" xfId="36236" xr:uid="{00000000-0005-0000-0000-00002C860000}"/>
    <cellStyle name="Subtotal (line) 2 4 11 2 2" xfId="36237" xr:uid="{00000000-0005-0000-0000-00002D860000}"/>
    <cellStyle name="Subtotal (line) 2 4 11 2 3" xfId="36238" xr:uid="{00000000-0005-0000-0000-00002E860000}"/>
    <cellStyle name="Subtotal (line) 2 4 11 2 4" xfId="36239" xr:uid="{00000000-0005-0000-0000-00002F860000}"/>
    <cellStyle name="Subtotal (line) 2 4 11 3" xfId="36240" xr:uid="{00000000-0005-0000-0000-000030860000}"/>
    <cellStyle name="Subtotal (line) 2 4 11 4" xfId="36241" xr:uid="{00000000-0005-0000-0000-000031860000}"/>
    <cellStyle name="Subtotal (line) 2 4 11 5" xfId="36242" xr:uid="{00000000-0005-0000-0000-000032860000}"/>
    <cellStyle name="Subtotal (line) 2 4 12" xfId="4993" xr:uid="{00000000-0005-0000-0000-000033860000}"/>
    <cellStyle name="Subtotal (line) 2 4 12 2" xfId="36243" xr:uid="{00000000-0005-0000-0000-000034860000}"/>
    <cellStyle name="Subtotal (line) 2 4 12 2 2" xfId="36244" xr:uid="{00000000-0005-0000-0000-000035860000}"/>
    <cellStyle name="Subtotal (line) 2 4 12 2 3" xfId="36245" xr:uid="{00000000-0005-0000-0000-000036860000}"/>
    <cellStyle name="Subtotal (line) 2 4 12 2 4" xfId="36246" xr:uid="{00000000-0005-0000-0000-000037860000}"/>
    <cellStyle name="Subtotal (line) 2 4 12 3" xfId="36247" xr:uid="{00000000-0005-0000-0000-000038860000}"/>
    <cellStyle name="Subtotal (line) 2 4 12 4" xfId="36248" xr:uid="{00000000-0005-0000-0000-000039860000}"/>
    <cellStyle name="Subtotal (line) 2 4 12 5" xfId="36249" xr:uid="{00000000-0005-0000-0000-00003A860000}"/>
    <cellStyle name="Subtotal (line) 2 4 13" xfId="4994" xr:uid="{00000000-0005-0000-0000-00003B860000}"/>
    <cellStyle name="Subtotal (line) 2 4 13 2" xfId="36250" xr:uid="{00000000-0005-0000-0000-00003C860000}"/>
    <cellStyle name="Subtotal (line) 2 4 13 2 2" xfId="36251" xr:uid="{00000000-0005-0000-0000-00003D860000}"/>
    <cellStyle name="Subtotal (line) 2 4 13 2 3" xfId="36252" xr:uid="{00000000-0005-0000-0000-00003E860000}"/>
    <cellStyle name="Subtotal (line) 2 4 13 2 4" xfId="36253" xr:uid="{00000000-0005-0000-0000-00003F860000}"/>
    <cellStyle name="Subtotal (line) 2 4 13 3" xfId="36254" xr:uid="{00000000-0005-0000-0000-000040860000}"/>
    <cellStyle name="Subtotal (line) 2 4 13 4" xfId="36255" xr:uid="{00000000-0005-0000-0000-000041860000}"/>
    <cellStyle name="Subtotal (line) 2 4 13 5" xfId="36256" xr:uid="{00000000-0005-0000-0000-000042860000}"/>
    <cellStyle name="Subtotal (line) 2 4 14" xfId="4995" xr:uid="{00000000-0005-0000-0000-000043860000}"/>
    <cellStyle name="Subtotal (line) 2 4 14 2" xfId="36257" xr:uid="{00000000-0005-0000-0000-000044860000}"/>
    <cellStyle name="Subtotal (line) 2 4 14 2 2" xfId="36258" xr:uid="{00000000-0005-0000-0000-000045860000}"/>
    <cellStyle name="Subtotal (line) 2 4 14 2 3" xfId="36259" xr:uid="{00000000-0005-0000-0000-000046860000}"/>
    <cellStyle name="Subtotal (line) 2 4 14 2 4" xfId="36260" xr:uid="{00000000-0005-0000-0000-000047860000}"/>
    <cellStyle name="Subtotal (line) 2 4 14 3" xfId="36261" xr:uid="{00000000-0005-0000-0000-000048860000}"/>
    <cellStyle name="Subtotal (line) 2 4 14 4" xfId="36262" xr:uid="{00000000-0005-0000-0000-000049860000}"/>
    <cellStyle name="Subtotal (line) 2 4 14 5" xfId="36263" xr:uid="{00000000-0005-0000-0000-00004A860000}"/>
    <cellStyle name="Subtotal (line) 2 4 15" xfId="4996" xr:uid="{00000000-0005-0000-0000-00004B860000}"/>
    <cellStyle name="Subtotal (line) 2 4 15 2" xfId="36264" xr:uid="{00000000-0005-0000-0000-00004C860000}"/>
    <cellStyle name="Subtotal (line) 2 4 15 2 2" xfId="36265" xr:uid="{00000000-0005-0000-0000-00004D860000}"/>
    <cellStyle name="Subtotal (line) 2 4 15 2 3" xfId="36266" xr:uid="{00000000-0005-0000-0000-00004E860000}"/>
    <cellStyle name="Subtotal (line) 2 4 15 2 4" xfId="36267" xr:uid="{00000000-0005-0000-0000-00004F860000}"/>
    <cellStyle name="Subtotal (line) 2 4 15 3" xfId="36268" xr:uid="{00000000-0005-0000-0000-000050860000}"/>
    <cellStyle name="Subtotal (line) 2 4 15 4" xfId="36269" xr:uid="{00000000-0005-0000-0000-000051860000}"/>
    <cellStyle name="Subtotal (line) 2 4 15 5" xfId="36270" xr:uid="{00000000-0005-0000-0000-000052860000}"/>
    <cellStyle name="Subtotal (line) 2 4 16" xfId="4997" xr:uid="{00000000-0005-0000-0000-000053860000}"/>
    <cellStyle name="Subtotal (line) 2 4 16 2" xfId="36271" xr:uid="{00000000-0005-0000-0000-000054860000}"/>
    <cellStyle name="Subtotal (line) 2 4 16 2 2" xfId="36272" xr:uid="{00000000-0005-0000-0000-000055860000}"/>
    <cellStyle name="Subtotal (line) 2 4 16 2 3" xfId="36273" xr:uid="{00000000-0005-0000-0000-000056860000}"/>
    <cellStyle name="Subtotal (line) 2 4 16 2 4" xfId="36274" xr:uid="{00000000-0005-0000-0000-000057860000}"/>
    <cellStyle name="Subtotal (line) 2 4 16 3" xfId="36275" xr:uid="{00000000-0005-0000-0000-000058860000}"/>
    <cellStyle name="Subtotal (line) 2 4 16 4" xfId="36276" xr:uid="{00000000-0005-0000-0000-000059860000}"/>
    <cellStyle name="Subtotal (line) 2 4 16 5" xfId="36277" xr:uid="{00000000-0005-0000-0000-00005A860000}"/>
    <cellStyle name="Subtotal (line) 2 4 17" xfId="4998" xr:uid="{00000000-0005-0000-0000-00005B860000}"/>
    <cellStyle name="Subtotal (line) 2 4 17 2" xfId="36278" xr:uid="{00000000-0005-0000-0000-00005C860000}"/>
    <cellStyle name="Subtotal (line) 2 4 17 2 2" xfId="36279" xr:uid="{00000000-0005-0000-0000-00005D860000}"/>
    <cellStyle name="Subtotal (line) 2 4 17 2 3" xfId="36280" xr:uid="{00000000-0005-0000-0000-00005E860000}"/>
    <cellStyle name="Subtotal (line) 2 4 17 2 4" xfId="36281" xr:uid="{00000000-0005-0000-0000-00005F860000}"/>
    <cellStyle name="Subtotal (line) 2 4 17 3" xfId="36282" xr:uid="{00000000-0005-0000-0000-000060860000}"/>
    <cellStyle name="Subtotal (line) 2 4 17 4" xfId="36283" xr:uid="{00000000-0005-0000-0000-000061860000}"/>
    <cellStyle name="Subtotal (line) 2 4 17 5" xfId="36284" xr:uid="{00000000-0005-0000-0000-000062860000}"/>
    <cellStyle name="Subtotal (line) 2 4 18" xfId="4999" xr:uid="{00000000-0005-0000-0000-000063860000}"/>
    <cellStyle name="Subtotal (line) 2 4 18 2" xfId="36285" xr:uid="{00000000-0005-0000-0000-000064860000}"/>
    <cellStyle name="Subtotal (line) 2 4 18 2 2" xfId="36286" xr:uid="{00000000-0005-0000-0000-000065860000}"/>
    <cellStyle name="Subtotal (line) 2 4 18 2 3" xfId="36287" xr:uid="{00000000-0005-0000-0000-000066860000}"/>
    <cellStyle name="Subtotal (line) 2 4 18 2 4" xfId="36288" xr:uid="{00000000-0005-0000-0000-000067860000}"/>
    <cellStyle name="Subtotal (line) 2 4 18 3" xfId="36289" xr:uid="{00000000-0005-0000-0000-000068860000}"/>
    <cellStyle name="Subtotal (line) 2 4 18 4" xfId="36290" xr:uid="{00000000-0005-0000-0000-000069860000}"/>
    <cellStyle name="Subtotal (line) 2 4 18 5" xfId="36291" xr:uid="{00000000-0005-0000-0000-00006A860000}"/>
    <cellStyle name="Subtotal (line) 2 4 19" xfId="5000" xr:uid="{00000000-0005-0000-0000-00006B860000}"/>
    <cellStyle name="Subtotal (line) 2 4 19 2" xfId="36292" xr:uid="{00000000-0005-0000-0000-00006C860000}"/>
    <cellStyle name="Subtotal (line) 2 4 19 2 2" xfId="36293" xr:uid="{00000000-0005-0000-0000-00006D860000}"/>
    <cellStyle name="Subtotal (line) 2 4 19 2 3" xfId="36294" xr:uid="{00000000-0005-0000-0000-00006E860000}"/>
    <cellStyle name="Subtotal (line) 2 4 19 2 4" xfId="36295" xr:uid="{00000000-0005-0000-0000-00006F860000}"/>
    <cellStyle name="Subtotal (line) 2 4 19 3" xfId="36296" xr:uid="{00000000-0005-0000-0000-000070860000}"/>
    <cellStyle name="Subtotal (line) 2 4 19 4" xfId="36297" xr:uid="{00000000-0005-0000-0000-000071860000}"/>
    <cellStyle name="Subtotal (line) 2 4 19 5" xfId="36298" xr:uid="{00000000-0005-0000-0000-000072860000}"/>
    <cellStyle name="Subtotal (line) 2 4 2" xfId="5001" xr:uid="{00000000-0005-0000-0000-000073860000}"/>
    <cellStyle name="Subtotal (line) 2 4 2 10" xfId="5002" xr:uid="{00000000-0005-0000-0000-000074860000}"/>
    <cellStyle name="Subtotal (line) 2 4 2 10 2" xfId="36299" xr:uid="{00000000-0005-0000-0000-000075860000}"/>
    <cellStyle name="Subtotal (line) 2 4 2 10 2 2" xfId="36300" xr:uid="{00000000-0005-0000-0000-000076860000}"/>
    <cellStyle name="Subtotal (line) 2 4 2 10 2 3" xfId="36301" xr:uid="{00000000-0005-0000-0000-000077860000}"/>
    <cellStyle name="Subtotal (line) 2 4 2 10 2 4" xfId="36302" xr:uid="{00000000-0005-0000-0000-000078860000}"/>
    <cellStyle name="Subtotal (line) 2 4 2 10 3" xfId="36303" xr:uid="{00000000-0005-0000-0000-000079860000}"/>
    <cellStyle name="Subtotal (line) 2 4 2 10 4" xfId="36304" xr:uid="{00000000-0005-0000-0000-00007A860000}"/>
    <cellStyle name="Subtotal (line) 2 4 2 10 5" xfId="36305" xr:uid="{00000000-0005-0000-0000-00007B860000}"/>
    <cellStyle name="Subtotal (line) 2 4 2 11" xfId="5003" xr:uid="{00000000-0005-0000-0000-00007C860000}"/>
    <cellStyle name="Subtotal (line) 2 4 2 11 2" xfId="36306" xr:uid="{00000000-0005-0000-0000-00007D860000}"/>
    <cellStyle name="Subtotal (line) 2 4 2 11 2 2" xfId="36307" xr:uid="{00000000-0005-0000-0000-00007E860000}"/>
    <cellStyle name="Subtotal (line) 2 4 2 11 2 3" xfId="36308" xr:uid="{00000000-0005-0000-0000-00007F860000}"/>
    <cellStyle name="Subtotal (line) 2 4 2 11 2 4" xfId="36309" xr:uid="{00000000-0005-0000-0000-000080860000}"/>
    <cellStyle name="Subtotal (line) 2 4 2 11 3" xfId="36310" xr:uid="{00000000-0005-0000-0000-000081860000}"/>
    <cellStyle name="Subtotal (line) 2 4 2 11 4" xfId="36311" xr:uid="{00000000-0005-0000-0000-000082860000}"/>
    <cellStyle name="Subtotal (line) 2 4 2 11 5" xfId="36312" xr:uid="{00000000-0005-0000-0000-000083860000}"/>
    <cellStyle name="Subtotal (line) 2 4 2 12" xfId="5004" xr:uid="{00000000-0005-0000-0000-000084860000}"/>
    <cellStyle name="Subtotal (line) 2 4 2 12 2" xfId="36313" xr:uid="{00000000-0005-0000-0000-000085860000}"/>
    <cellStyle name="Subtotal (line) 2 4 2 12 2 2" xfId="36314" xr:uid="{00000000-0005-0000-0000-000086860000}"/>
    <cellStyle name="Subtotal (line) 2 4 2 12 2 3" xfId="36315" xr:uid="{00000000-0005-0000-0000-000087860000}"/>
    <cellStyle name="Subtotal (line) 2 4 2 12 2 4" xfId="36316" xr:uid="{00000000-0005-0000-0000-000088860000}"/>
    <cellStyle name="Subtotal (line) 2 4 2 12 3" xfId="36317" xr:uid="{00000000-0005-0000-0000-000089860000}"/>
    <cellStyle name="Subtotal (line) 2 4 2 12 4" xfId="36318" xr:uid="{00000000-0005-0000-0000-00008A860000}"/>
    <cellStyle name="Subtotal (line) 2 4 2 12 5" xfId="36319" xr:uid="{00000000-0005-0000-0000-00008B860000}"/>
    <cellStyle name="Subtotal (line) 2 4 2 13" xfId="5005" xr:uid="{00000000-0005-0000-0000-00008C860000}"/>
    <cellStyle name="Subtotal (line) 2 4 2 13 2" xfId="36320" xr:uid="{00000000-0005-0000-0000-00008D860000}"/>
    <cellStyle name="Subtotal (line) 2 4 2 13 2 2" xfId="36321" xr:uid="{00000000-0005-0000-0000-00008E860000}"/>
    <cellStyle name="Subtotal (line) 2 4 2 13 2 3" xfId="36322" xr:uid="{00000000-0005-0000-0000-00008F860000}"/>
    <cellStyle name="Subtotal (line) 2 4 2 13 2 4" xfId="36323" xr:uid="{00000000-0005-0000-0000-000090860000}"/>
    <cellStyle name="Subtotal (line) 2 4 2 13 3" xfId="36324" xr:uid="{00000000-0005-0000-0000-000091860000}"/>
    <cellStyle name="Subtotal (line) 2 4 2 13 4" xfId="36325" xr:uid="{00000000-0005-0000-0000-000092860000}"/>
    <cellStyle name="Subtotal (line) 2 4 2 13 5" xfId="36326" xr:uid="{00000000-0005-0000-0000-000093860000}"/>
    <cellStyle name="Subtotal (line) 2 4 2 14" xfId="5006" xr:uid="{00000000-0005-0000-0000-000094860000}"/>
    <cellStyle name="Subtotal (line) 2 4 2 14 2" xfId="36327" xr:uid="{00000000-0005-0000-0000-000095860000}"/>
    <cellStyle name="Subtotal (line) 2 4 2 14 2 2" xfId="36328" xr:uid="{00000000-0005-0000-0000-000096860000}"/>
    <cellStyle name="Subtotal (line) 2 4 2 14 2 3" xfId="36329" xr:uid="{00000000-0005-0000-0000-000097860000}"/>
    <cellStyle name="Subtotal (line) 2 4 2 14 2 4" xfId="36330" xr:uid="{00000000-0005-0000-0000-000098860000}"/>
    <cellStyle name="Subtotal (line) 2 4 2 14 3" xfId="36331" xr:uid="{00000000-0005-0000-0000-000099860000}"/>
    <cellStyle name="Subtotal (line) 2 4 2 14 4" xfId="36332" xr:uid="{00000000-0005-0000-0000-00009A860000}"/>
    <cellStyle name="Subtotal (line) 2 4 2 14 5" xfId="36333" xr:uid="{00000000-0005-0000-0000-00009B860000}"/>
    <cellStyle name="Subtotal (line) 2 4 2 15" xfId="5007" xr:uid="{00000000-0005-0000-0000-00009C860000}"/>
    <cellStyle name="Subtotal (line) 2 4 2 15 2" xfId="36334" xr:uid="{00000000-0005-0000-0000-00009D860000}"/>
    <cellStyle name="Subtotal (line) 2 4 2 15 2 2" xfId="36335" xr:uid="{00000000-0005-0000-0000-00009E860000}"/>
    <cellStyle name="Subtotal (line) 2 4 2 15 2 3" xfId="36336" xr:uid="{00000000-0005-0000-0000-00009F860000}"/>
    <cellStyle name="Subtotal (line) 2 4 2 15 2 4" xfId="36337" xr:uid="{00000000-0005-0000-0000-0000A0860000}"/>
    <cellStyle name="Subtotal (line) 2 4 2 15 3" xfId="36338" xr:uid="{00000000-0005-0000-0000-0000A1860000}"/>
    <cellStyle name="Subtotal (line) 2 4 2 15 4" xfId="36339" xr:uid="{00000000-0005-0000-0000-0000A2860000}"/>
    <cellStyle name="Subtotal (line) 2 4 2 15 5" xfId="36340" xr:uid="{00000000-0005-0000-0000-0000A3860000}"/>
    <cellStyle name="Subtotal (line) 2 4 2 16" xfId="5008" xr:uid="{00000000-0005-0000-0000-0000A4860000}"/>
    <cellStyle name="Subtotal (line) 2 4 2 16 2" xfId="36341" xr:uid="{00000000-0005-0000-0000-0000A5860000}"/>
    <cellStyle name="Subtotal (line) 2 4 2 16 2 2" xfId="36342" xr:uid="{00000000-0005-0000-0000-0000A6860000}"/>
    <cellStyle name="Subtotal (line) 2 4 2 16 2 3" xfId="36343" xr:uid="{00000000-0005-0000-0000-0000A7860000}"/>
    <cellStyle name="Subtotal (line) 2 4 2 16 2 4" xfId="36344" xr:uid="{00000000-0005-0000-0000-0000A8860000}"/>
    <cellStyle name="Subtotal (line) 2 4 2 16 3" xfId="36345" xr:uid="{00000000-0005-0000-0000-0000A9860000}"/>
    <cellStyle name="Subtotal (line) 2 4 2 16 4" xfId="36346" xr:uid="{00000000-0005-0000-0000-0000AA860000}"/>
    <cellStyle name="Subtotal (line) 2 4 2 16 5" xfId="36347" xr:uid="{00000000-0005-0000-0000-0000AB860000}"/>
    <cellStyle name="Subtotal (line) 2 4 2 17" xfId="5009" xr:uid="{00000000-0005-0000-0000-0000AC860000}"/>
    <cellStyle name="Subtotal (line) 2 4 2 17 2" xfId="36348" xr:uid="{00000000-0005-0000-0000-0000AD860000}"/>
    <cellStyle name="Subtotal (line) 2 4 2 17 2 2" xfId="36349" xr:uid="{00000000-0005-0000-0000-0000AE860000}"/>
    <cellStyle name="Subtotal (line) 2 4 2 17 2 3" xfId="36350" xr:uid="{00000000-0005-0000-0000-0000AF860000}"/>
    <cellStyle name="Subtotal (line) 2 4 2 17 2 4" xfId="36351" xr:uid="{00000000-0005-0000-0000-0000B0860000}"/>
    <cellStyle name="Subtotal (line) 2 4 2 17 3" xfId="36352" xr:uid="{00000000-0005-0000-0000-0000B1860000}"/>
    <cellStyle name="Subtotal (line) 2 4 2 17 4" xfId="36353" xr:uid="{00000000-0005-0000-0000-0000B2860000}"/>
    <cellStyle name="Subtotal (line) 2 4 2 17 5" xfId="36354" xr:uid="{00000000-0005-0000-0000-0000B3860000}"/>
    <cellStyle name="Subtotal (line) 2 4 2 18" xfId="5010" xr:uid="{00000000-0005-0000-0000-0000B4860000}"/>
    <cellStyle name="Subtotal (line) 2 4 2 18 2" xfId="36355" xr:uid="{00000000-0005-0000-0000-0000B5860000}"/>
    <cellStyle name="Subtotal (line) 2 4 2 18 2 2" xfId="36356" xr:uid="{00000000-0005-0000-0000-0000B6860000}"/>
    <cellStyle name="Subtotal (line) 2 4 2 18 2 3" xfId="36357" xr:uid="{00000000-0005-0000-0000-0000B7860000}"/>
    <cellStyle name="Subtotal (line) 2 4 2 18 2 4" xfId="36358" xr:uid="{00000000-0005-0000-0000-0000B8860000}"/>
    <cellStyle name="Subtotal (line) 2 4 2 18 3" xfId="36359" xr:uid="{00000000-0005-0000-0000-0000B9860000}"/>
    <cellStyle name="Subtotal (line) 2 4 2 18 4" xfId="36360" xr:uid="{00000000-0005-0000-0000-0000BA860000}"/>
    <cellStyle name="Subtotal (line) 2 4 2 18 5" xfId="36361" xr:uid="{00000000-0005-0000-0000-0000BB860000}"/>
    <cellStyle name="Subtotal (line) 2 4 2 19" xfId="5011" xr:uid="{00000000-0005-0000-0000-0000BC860000}"/>
    <cellStyle name="Subtotal (line) 2 4 2 19 2" xfId="36362" xr:uid="{00000000-0005-0000-0000-0000BD860000}"/>
    <cellStyle name="Subtotal (line) 2 4 2 19 2 2" xfId="36363" xr:uid="{00000000-0005-0000-0000-0000BE860000}"/>
    <cellStyle name="Subtotal (line) 2 4 2 19 2 3" xfId="36364" xr:uid="{00000000-0005-0000-0000-0000BF860000}"/>
    <cellStyle name="Subtotal (line) 2 4 2 19 2 4" xfId="36365" xr:uid="{00000000-0005-0000-0000-0000C0860000}"/>
    <cellStyle name="Subtotal (line) 2 4 2 19 3" xfId="36366" xr:uid="{00000000-0005-0000-0000-0000C1860000}"/>
    <cellStyle name="Subtotal (line) 2 4 2 19 4" xfId="36367" xr:uid="{00000000-0005-0000-0000-0000C2860000}"/>
    <cellStyle name="Subtotal (line) 2 4 2 19 5" xfId="36368" xr:uid="{00000000-0005-0000-0000-0000C3860000}"/>
    <cellStyle name="Subtotal (line) 2 4 2 2" xfId="5012" xr:uid="{00000000-0005-0000-0000-0000C4860000}"/>
    <cellStyle name="Subtotal (line) 2 4 2 2 2" xfId="36369" xr:uid="{00000000-0005-0000-0000-0000C5860000}"/>
    <cellStyle name="Subtotal (line) 2 4 2 2 2 2" xfId="36370" xr:uid="{00000000-0005-0000-0000-0000C6860000}"/>
    <cellStyle name="Subtotal (line) 2 4 2 2 2 3" xfId="36371" xr:uid="{00000000-0005-0000-0000-0000C7860000}"/>
    <cellStyle name="Subtotal (line) 2 4 2 2 2 4" xfId="36372" xr:uid="{00000000-0005-0000-0000-0000C8860000}"/>
    <cellStyle name="Subtotal (line) 2 4 2 2 3" xfId="36373" xr:uid="{00000000-0005-0000-0000-0000C9860000}"/>
    <cellStyle name="Subtotal (line) 2 4 2 2 4" xfId="36374" xr:uid="{00000000-0005-0000-0000-0000CA860000}"/>
    <cellStyle name="Subtotal (line) 2 4 2 2 5" xfId="36375" xr:uid="{00000000-0005-0000-0000-0000CB860000}"/>
    <cellStyle name="Subtotal (line) 2 4 2 20" xfId="5013" xr:uid="{00000000-0005-0000-0000-0000CC860000}"/>
    <cellStyle name="Subtotal (line) 2 4 2 20 2" xfId="36376" xr:uid="{00000000-0005-0000-0000-0000CD860000}"/>
    <cellStyle name="Subtotal (line) 2 4 2 20 2 2" xfId="36377" xr:uid="{00000000-0005-0000-0000-0000CE860000}"/>
    <cellStyle name="Subtotal (line) 2 4 2 20 2 3" xfId="36378" xr:uid="{00000000-0005-0000-0000-0000CF860000}"/>
    <cellStyle name="Subtotal (line) 2 4 2 20 2 4" xfId="36379" xr:uid="{00000000-0005-0000-0000-0000D0860000}"/>
    <cellStyle name="Subtotal (line) 2 4 2 20 3" xfId="36380" xr:uid="{00000000-0005-0000-0000-0000D1860000}"/>
    <cellStyle name="Subtotal (line) 2 4 2 20 4" xfId="36381" xr:uid="{00000000-0005-0000-0000-0000D2860000}"/>
    <cellStyle name="Subtotal (line) 2 4 2 20 5" xfId="36382" xr:uid="{00000000-0005-0000-0000-0000D3860000}"/>
    <cellStyle name="Subtotal (line) 2 4 2 21" xfId="5014" xr:uid="{00000000-0005-0000-0000-0000D4860000}"/>
    <cellStyle name="Subtotal (line) 2 4 2 21 2" xfId="36383" xr:uid="{00000000-0005-0000-0000-0000D5860000}"/>
    <cellStyle name="Subtotal (line) 2 4 2 21 2 2" xfId="36384" xr:uid="{00000000-0005-0000-0000-0000D6860000}"/>
    <cellStyle name="Subtotal (line) 2 4 2 21 2 3" xfId="36385" xr:uid="{00000000-0005-0000-0000-0000D7860000}"/>
    <cellStyle name="Subtotal (line) 2 4 2 21 2 4" xfId="36386" xr:uid="{00000000-0005-0000-0000-0000D8860000}"/>
    <cellStyle name="Subtotal (line) 2 4 2 21 3" xfId="36387" xr:uid="{00000000-0005-0000-0000-0000D9860000}"/>
    <cellStyle name="Subtotal (line) 2 4 2 21 4" xfId="36388" xr:uid="{00000000-0005-0000-0000-0000DA860000}"/>
    <cellStyle name="Subtotal (line) 2 4 2 21 5" xfId="36389" xr:uid="{00000000-0005-0000-0000-0000DB860000}"/>
    <cellStyle name="Subtotal (line) 2 4 2 22" xfId="5015" xr:uid="{00000000-0005-0000-0000-0000DC860000}"/>
    <cellStyle name="Subtotal (line) 2 4 2 22 2" xfId="36390" xr:uid="{00000000-0005-0000-0000-0000DD860000}"/>
    <cellStyle name="Subtotal (line) 2 4 2 22 2 2" xfId="36391" xr:uid="{00000000-0005-0000-0000-0000DE860000}"/>
    <cellStyle name="Subtotal (line) 2 4 2 22 2 3" xfId="36392" xr:uid="{00000000-0005-0000-0000-0000DF860000}"/>
    <cellStyle name="Subtotal (line) 2 4 2 22 2 4" xfId="36393" xr:uid="{00000000-0005-0000-0000-0000E0860000}"/>
    <cellStyle name="Subtotal (line) 2 4 2 22 3" xfId="36394" xr:uid="{00000000-0005-0000-0000-0000E1860000}"/>
    <cellStyle name="Subtotal (line) 2 4 2 22 4" xfId="36395" xr:uid="{00000000-0005-0000-0000-0000E2860000}"/>
    <cellStyle name="Subtotal (line) 2 4 2 22 5" xfId="36396" xr:uid="{00000000-0005-0000-0000-0000E3860000}"/>
    <cellStyle name="Subtotal (line) 2 4 2 23" xfId="5016" xr:uid="{00000000-0005-0000-0000-0000E4860000}"/>
    <cellStyle name="Subtotal (line) 2 4 2 23 2" xfId="36397" xr:uid="{00000000-0005-0000-0000-0000E5860000}"/>
    <cellStyle name="Subtotal (line) 2 4 2 23 2 2" xfId="36398" xr:uid="{00000000-0005-0000-0000-0000E6860000}"/>
    <cellStyle name="Subtotal (line) 2 4 2 23 2 3" xfId="36399" xr:uid="{00000000-0005-0000-0000-0000E7860000}"/>
    <cellStyle name="Subtotal (line) 2 4 2 23 2 4" xfId="36400" xr:uid="{00000000-0005-0000-0000-0000E8860000}"/>
    <cellStyle name="Subtotal (line) 2 4 2 23 3" xfId="36401" xr:uid="{00000000-0005-0000-0000-0000E9860000}"/>
    <cellStyle name="Subtotal (line) 2 4 2 23 4" xfId="36402" xr:uid="{00000000-0005-0000-0000-0000EA860000}"/>
    <cellStyle name="Subtotal (line) 2 4 2 23 5" xfId="36403" xr:uid="{00000000-0005-0000-0000-0000EB860000}"/>
    <cellStyle name="Subtotal (line) 2 4 2 24" xfId="5017" xr:uid="{00000000-0005-0000-0000-0000EC860000}"/>
    <cellStyle name="Subtotal (line) 2 4 2 24 2" xfId="36404" xr:uid="{00000000-0005-0000-0000-0000ED860000}"/>
    <cellStyle name="Subtotal (line) 2 4 2 24 2 2" xfId="36405" xr:uid="{00000000-0005-0000-0000-0000EE860000}"/>
    <cellStyle name="Subtotal (line) 2 4 2 24 2 3" xfId="36406" xr:uid="{00000000-0005-0000-0000-0000EF860000}"/>
    <cellStyle name="Subtotal (line) 2 4 2 24 2 4" xfId="36407" xr:uid="{00000000-0005-0000-0000-0000F0860000}"/>
    <cellStyle name="Subtotal (line) 2 4 2 24 3" xfId="36408" xr:uid="{00000000-0005-0000-0000-0000F1860000}"/>
    <cellStyle name="Subtotal (line) 2 4 2 24 4" xfId="36409" xr:uid="{00000000-0005-0000-0000-0000F2860000}"/>
    <cellStyle name="Subtotal (line) 2 4 2 24 5" xfId="36410" xr:uid="{00000000-0005-0000-0000-0000F3860000}"/>
    <cellStyle name="Subtotal (line) 2 4 2 25" xfId="5018" xr:uid="{00000000-0005-0000-0000-0000F4860000}"/>
    <cellStyle name="Subtotal (line) 2 4 2 25 2" xfId="36411" xr:uid="{00000000-0005-0000-0000-0000F5860000}"/>
    <cellStyle name="Subtotal (line) 2 4 2 25 2 2" xfId="36412" xr:uid="{00000000-0005-0000-0000-0000F6860000}"/>
    <cellStyle name="Subtotal (line) 2 4 2 25 2 3" xfId="36413" xr:uid="{00000000-0005-0000-0000-0000F7860000}"/>
    <cellStyle name="Subtotal (line) 2 4 2 25 2 4" xfId="36414" xr:uid="{00000000-0005-0000-0000-0000F8860000}"/>
    <cellStyle name="Subtotal (line) 2 4 2 25 3" xfId="36415" xr:uid="{00000000-0005-0000-0000-0000F9860000}"/>
    <cellStyle name="Subtotal (line) 2 4 2 25 4" xfId="36416" xr:uid="{00000000-0005-0000-0000-0000FA860000}"/>
    <cellStyle name="Subtotal (line) 2 4 2 25 5" xfId="36417" xr:uid="{00000000-0005-0000-0000-0000FB860000}"/>
    <cellStyle name="Subtotal (line) 2 4 2 26" xfId="5019" xr:uid="{00000000-0005-0000-0000-0000FC860000}"/>
    <cellStyle name="Subtotal (line) 2 4 2 26 2" xfId="36418" xr:uid="{00000000-0005-0000-0000-0000FD860000}"/>
    <cellStyle name="Subtotal (line) 2 4 2 26 2 2" xfId="36419" xr:uid="{00000000-0005-0000-0000-0000FE860000}"/>
    <cellStyle name="Subtotal (line) 2 4 2 26 2 3" xfId="36420" xr:uid="{00000000-0005-0000-0000-0000FF860000}"/>
    <cellStyle name="Subtotal (line) 2 4 2 26 2 4" xfId="36421" xr:uid="{00000000-0005-0000-0000-000000870000}"/>
    <cellStyle name="Subtotal (line) 2 4 2 26 3" xfId="36422" xr:uid="{00000000-0005-0000-0000-000001870000}"/>
    <cellStyle name="Subtotal (line) 2 4 2 26 4" xfId="36423" xr:uid="{00000000-0005-0000-0000-000002870000}"/>
    <cellStyle name="Subtotal (line) 2 4 2 26 5" xfId="36424" xr:uid="{00000000-0005-0000-0000-000003870000}"/>
    <cellStyle name="Subtotal (line) 2 4 2 27" xfId="5020" xr:uid="{00000000-0005-0000-0000-000004870000}"/>
    <cellStyle name="Subtotal (line) 2 4 2 27 2" xfId="36425" xr:uid="{00000000-0005-0000-0000-000005870000}"/>
    <cellStyle name="Subtotal (line) 2 4 2 27 2 2" xfId="36426" xr:uid="{00000000-0005-0000-0000-000006870000}"/>
    <cellStyle name="Subtotal (line) 2 4 2 27 2 3" xfId="36427" xr:uid="{00000000-0005-0000-0000-000007870000}"/>
    <cellStyle name="Subtotal (line) 2 4 2 27 2 4" xfId="36428" xr:uid="{00000000-0005-0000-0000-000008870000}"/>
    <cellStyle name="Subtotal (line) 2 4 2 27 3" xfId="36429" xr:uid="{00000000-0005-0000-0000-000009870000}"/>
    <cellStyle name="Subtotal (line) 2 4 2 27 4" xfId="36430" xr:uid="{00000000-0005-0000-0000-00000A870000}"/>
    <cellStyle name="Subtotal (line) 2 4 2 27 5" xfId="36431" xr:uid="{00000000-0005-0000-0000-00000B870000}"/>
    <cellStyle name="Subtotal (line) 2 4 2 28" xfId="5021" xr:uid="{00000000-0005-0000-0000-00000C870000}"/>
    <cellStyle name="Subtotal (line) 2 4 2 28 2" xfId="36432" xr:uid="{00000000-0005-0000-0000-00000D870000}"/>
    <cellStyle name="Subtotal (line) 2 4 2 28 2 2" xfId="36433" xr:uid="{00000000-0005-0000-0000-00000E870000}"/>
    <cellStyle name="Subtotal (line) 2 4 2 28 2 3" xfId="36434" xr:uid="{00000000-0005-0000-0000-00000F870000}"/>
    <cellStyle name="Subtotal (line) 2 4 2 28 2 4" xfId="36435" xr:uid="{00000000-0005-0000-0000-000010870000}"/>
    <cellStyle name="Subtotal (line) 2 4 2 28 3" xfId="36436" xr:uid="{00000000-0005-0000-0000-000011870000}"/>
    <cellStyle name="Subtotal (line) 2 4 2 28 4" xfId="36437" xr:uid="{00000000-0005-0000-0000-000012870000}"/>
    <cellStyle name="Subtotal (line) 2 4 2 28 5" xfId="36438" xr:uid="{00000000-0005-0000-0000-000013870000}"/>
    <cellStyle name="Subtotal (line) 2 4 2 29" xfId="5022" xr:uid="{00000000-0005-0000-0000-000014870000}"/>
    <cellStyle name="Subtotal (line) 2 4 2 29 2" xfId="36439" xr:uid="{00000000-0005-0000-0000-000015870000}"/>
    <cellStyle name="Subtotal (line) 2 4 2 29 2 2" xfId="36440" xr:uid="{00000000-0005-0000-0000-000016870000}"/>
    <cellStyle name="Subtotal (line) 2 4 2 29 2 3" xfId="36441" xr:uid="{00000000-0005-0000-0000-000017870000}"/>
    <cellStyle name="Subtotal (line) 2 4 2 29 2 4" xfId="36442" xr:uid="{00000000-0005-0000-0000-000018870000}"/>
    <cellStyle name="Subtotal (line) 2 4 2 29 3" xfId="36443" xr:uid="{00000000-0005-0000-0000-000019870000}"/>
    <cellStyle name="Subtotal (line) 2 4 2 29 4" xfId="36444" xr:uid="{00000000-0005-0000-0000-00001A870000}"/>
    <cellStyle name="Subtotal (line) 2 4 2 29 5" xfId="36445" xr:uid="{00000000-0005-0000-0000-00001B870000}"/>
    <cellStyle name="Subtotal (line) 2 4 2 3" xfId="5023" xr:uid="{00000000-0005-0000-0000-00001C870000}"/>
    <cellStyle name="Subtotal (line) 2 4 2 3 2" xfId="36446" xr:uid="{00000000-0005-0000-0000-00001D870000}"/>
    <cellStyle name="Subtotal (line) 2 4 2 3 2 2" xfId="36447" xr:uid="{00000000-0005-0000-0000-00001E870000}"/>
    <cellStyle name="Subtotal (line) 2 4 2 3 2 3" xfId="36448" xr:uid="{00000000-0005-0000-0000-00001F870000}"/>
    <cellStyle name="Subtotal (line) 2 4 2 3 2 4" xfId="36449" xr:uid="{00000000-0005-0000-0000-000020870000}"/>
    <cellStyle name="Subtotal (line) 2 4 2 3 3" xfId="36450" xr:uid="{00000000-0005-0000-0000-000021870000}"/>
    <cellStyle name="Subtotal (line) 2 4 2 3 4" xfId="36451" xr:uid="{00000000-0005-0000-0000-000022870000}"/>
    <cellStyle name="Subtotal (line) 2 4 2 3 5" xfId="36452" xr:uid="{00000000-0005-0000-0000-000023870000}"/>
    <cellStyle name="Subtotal (line) 2 4 2 30" xfId="5024" xr:uid="{00000000-0005-0000-0000-000024870000}"/>
    <cellStyle name="Subtotal (line) 2 4 2 30 2" xfId="36453" xr:uid="{00000000-0005-0000-0000-000025870000}"/>
    <cellStyle name="Subtotal (line) 2 4 2 30 2 2" xfId="36454" xr:uid="{00000000-0005-0000-0000-000026870000}"/>
    <cellStyle name="Subtotal (line) 2 4 2 30 2 3" xfId="36455" xr:uid="{00000000-0005-0000-0000-000027870000}"/>
    <cellStyle name="Subtotal (line) 2 4 2 30 2 4" xfId="36456" xr:uid="{00000000-0005-0000-0000-000028870000}"/>
    <cellStyle name="Subtotal (line) 2 4 2 30 3" xfId="36457" xr:uid="{00000000-0005-0000-0000-000029870000}"/>
    <cellStyle name="Subtotal (line) 2 4 2 30 4" xfId="36458" xr:uid="{00000000-0005-0000-0000-00002A870000}"/>
    <cellStyle name="Subtotal (line) 2 4 2 30 5" xfId="36459" xr:uid="{00000000-0005-0000-0000-00002B870000}"/>
    <cellStyle name="Subtotal (line) 2 4 2 31" xfId="5025" xr:uid="{00000000-0005-0000-0000-00002C870000}"/>
    <cellStyle name="Subtotal (line) 2 4 2 31 2" xfId="36460" xr:uid="{00000000-0005-0000-0000-00002D870000}"/>
    <cellStyle name="Subtotal (line) 2 4 2 31 2 2" xfId="36461" xr:uid="{00000000-0005-0000-0000-00002E870000}"/>
    <cellStyle name="Subtotal (line) 2 4 2 31 2 3" xfId="36462" xr:uid="{00000000-0005-0000-0000-00002F870000}"/>
    <cellStyle name="Subtotal (line) 2 4 2 31 2 4" xfId="36463" xr:uid="{00000000-0005-0000-0000-000030870000}"/>
    <cellStyle name="Subtotal (line) 2 4 2 31 3" xfId="36464" xr:uid="{00000000-0005-0000-0000-000031870000}"/>
    <cellStyle name="Subtotal (line) 2 4 2 31 4" xfId="36465" xr:uid="{00000000-0005-0000-0000-000032870000}"/>
    <cellStyle name="Subtotal (line) 2 4 2 31 5" xfId="36466" xr:uid="{00000000-0005-0000-0000-000033870000}"/>
    <cellStyle name="Subtotal (line) 2 4 2 32" xfId="5026" xr:uid="{00000000-0005-0000-0000-000034870000}"/>
    <cellStyle name="Subtotal (line) 2 4 2 32 2" xfId="36467" xr:uid="{00000000-0005-0000-0000-000035870000}"/>
    <cellStyle name="Subtotal (line) 2 4 2 32 2 2" xfId="36468" xr:uid="{00000000-0005-0000-0000-000036870000}"/>
    <cellStyle name="Subtotal (line) 2 4 2 32 2 3" xfId="36469" xr:uid="{00000000-0005-0000-0000-000037870000}"/>
    <cellStyle name="Subtotal (line) 2 4 2 32 2 4" xfId="36470" xr:uid="{00000000-0005-0000-0000-000038870000}"/>
    <cellStyle name="Subtotal (line) 2 4 2 32 3" xfId="36471" xr:uid="{00000000-0005-0000-0000-000039870000}"/>
    <cellStyle name="Subtotal (line) 2 4 2 32 4" xfId="36472" xr:uid="{00000000-0005-0000-0000-00003A870000}"/>
    <cellStyle name="Subtotal (line) 2 4 2 32 5" xfId="36473" xr:uid="{00000000-0005-0000-0000-00003B870000}"/>
    <cellStyle name="Subtotal (line) 2 4 2 33" xfId="5027" xr:uid="{00000000-0005-0000-0000-00003C870000}"/>
    <cellStyle name="Subtotal (line) 2 4 2 33 2" xfId="36474" xr:uid="{00000000-0005-0000-0000-00003D870000}"/>
    <cellStyle name="Subtotal (line) 2 4 2 33 2 2" xfId="36475" xr:uid="{00000000-0005-0000-0000-00003E870000}"/>
    <cellStyle name="Subtotal (line) 2 4 2 33 2 3" xfId="36476" xr:uid="{00000000-0005-0000-0000-00003F870000}"/>
    <cellStyle name="Subtotal (line) 2 4 2 33 2 4" xfId="36477" xr:uid="{00000000-0005-0000-0000-000040870000}"/>
    <cellStyle name="Subtotal (line) 2 4 2 33 3" xfId="36478" xr:uid="{00000000-0005-0000-0000-000041870000}"/>
    <cellStyle name="Subtotal (line) 2 4 2 33 4" xfId="36479" xr:uid="{00000000-0005-0000-0000-000042870000}"/>
    <cellStyle name="Subtotal (line) 2 4 2 33 5" xfId="36480" xr:uid="{00000000-0005-0000-0000-000043870000}"/>
    <cellStyle name="Subtotal (line) 2 4 2 34" xfId="5028" xr:uid="{00000000-0005-0000-0000-000044870000}"/>
    <cellStyle name="Subtotal (line) 2 4 2 34 2" xfId="36481" xr:uid="{00000000-0005-0000-0000-000045870000}"/>
    <cellStyle name="Subtotal (line) 2 4 2 34 2 2" xfId="36482" xr:uid="{00000000-0005-0000-0000-000046870000}"/>
    <cellStyle name="Subtotal (line) 2 4 2 34 2 3" xfId="36483" xr:uid="{00000000-0005-0000-0000-000047870000}"/>
    <cellStyle name="Subtotal (line) 2 4 2 34 2 4" xfId="36484" xr:uid="{00000000-0005-0000-0000-000048870000}"/>
    <cellStyle name="Subtotal (line) 2 4 2 34 3" xfId="36485" xr:uid="{00000000-0005-0000-0000-000049870000}"/>
    <cellStyle name="Subtotal (line) 2 4 2 34 4" xfId="36486" xr:uid="{00000000-0005-0000-0000-00004A870000}"/>
    <cellStyle name="Subtotal (line) 2 4 2 34 5" xfId="36487" xr:uid="{00000000-0005-0000-0000-00004B870000}"/>
    <cellStyle name="Subtotal (line) 2 4 2 35" xfId="5029" xr:uid="{00000000-0005-0000-0000-00004C870000}"/>
    <cellStyle name="Subtotal (line) 2 4 2 35 2" xfId="36488" xr:uid="{00000000-0005-0000-0000-00004D870000}"/>
    <cellStyle name="Subtotal (line) 2 4 2 35 2 2" xfId="36489" xr:uid="{00000000-0005-0000-0000-00004E870000}"/>
    <cellStyle name="Subtotal (line) 2 4 2 35 2 3" xfId="36490" xr:uid="{00000000-0005-0000-0000-00004F870000}"/>
    <cellStyle name="Subtotal (line) 2 4 2 35 2 4" xfId="36491" xr:uid="{00000000-0005-0000-0000-000050870000}"/>
    <cellStyle name="Subtotal (line) 2 4 2 35 3" xfId="36492" xr:uid="{00000000-0005-0000-0000-000051870000}"/>
    <cellStyle name="Subtotal (line) 2 4 2 35 4" xfId="36493" xr:uid="{00000000-0005-0000-0000-000052870000}"/>
    <cellStyle name="Subtotal (line) 2 4 2 35 5" xfId="36494" xr:uid="{00000000-0005-0000-0000-000053870000}"/>
    <cellStyle name="Subtotal (line) 2 4 2 36" xfId="5030" xr:uid="{00000000-0005-0000-0000-000054870000}"/>
    <cellStyle name="Subtotal (line) 2 4 2 36 2" xfId="36495" xr:uid="{00000000-0005-0000-0000-000055870000}"/>
    <cellStyle name="Subtotal (line) 2 4 2 36 2 2" xfId="36496" xr:uid="{00000000-0005-0000-0000-000056870000}"/>
    <cellStyle name="Subtotal (line) 2 4 2 36 2 3" xfId="36497" xr:uid="{00000000-0005-0000-0000-000057870000}"/>
    <cellStyle name="Subtotal (line) 2 4 2 36 2 4" xfId="36498" xr:uid="{00000000-0005-0000-0000-000058870000}"/>
    <cellStyle name="Subtotal (line) 2 4 2 36 3" xfId="36499" xr:uid="{00000000-0005-0000-0000-000059870000}"/>
    <cellStyle name="Subtotal (line) 2 4 2 36 4" xfId="36500" xr:uid="{00000000-0005-0000-0000-00005A870000}"/>
    <cellStyle name="Subtotal (line) 2 4 2 36 5" xfId="36501" xr:uid="{00000000-0005-0000-0000-00005B870000}"/>
    <cellStyle name="Subtotal (line) 2 4 2 37" xfId="5031" xr:uid="{00000000-0005-0000-0000-00005C870000}"/>
    <cellStyle name="Subtotal (line) 2 4 2 37 2" xfId="36502" xr:uid="{00000000-0005-0000-0000-00005D870000}"/>
    <cellStyle name="Subtotal (line) 2 4 2 37 2 2" xfId="36503" xr:uid="{00000000-0005-0000-0000-00005E870000}"/>
    <cellStyle name="Subtotal (line) 2 4 2 37 2 3" xfId="36504" xr:uid="{00000000-0005-0000-0000-00005F870000}"/>
    <cellStyle name="Subtotal (line) 2 4 2 37 2 4" xfId="36505" xr:uid="{00000000-0005-0000-0000-000060870000}"/>
    <cellStyle name="Subtotal (line) 2 4 2 37 3" xfId="36506" xr:uid="{00000000-0005-0000-0000-000061870000}"/>
    <cellStyle name="Subtotal (line) 2 4 2 37 4" xfId="36507" xr:uid="{00000000-0005-0000-0000-000062870000}"/>
    <cellStyle name="Subtotal (line) 2 4 2 37 5" xfId="36508" xr:uid="{00000000-0005-0000-0000-000063870000}"/>
    <cellStyle name="Subtotal (line) 2 4 2 38" xfId="5032" xr:uid="{00000000-0005-0000-0000-000064870000}"/>
    <cellStyle name="Subtotal (line) 2 4 2 38 2" xfId="36509" xr:uid="{00000000-0005-0000-0000-000065870000}"/>
    <cellStyle name="Subtotal (line) 2 4 2 38 2 2" xfId="36510" xr:uid="{00000000-0005-0000-0000-000066870000}"/>
    <cellStyle name="Subtotal (line) 2 4 2 38 2 3" xfId="36511" xr:uid="{00000000-0005-0000-0000-000067870000}"/>
    <cellStyle name="Subtotal (line) 2 4 2 38 2 4" xfId="36512" xr:uid="{00000000-0005-0000-0000-000068870000}"/>
    <cellStyle name="Subtotal (line) 2 4 2 38 3" xfId="36513" xr:uid="{00000000-0005-0000-0000-000069870000}"/>
    <cellStyle name="Subtotal (line) 2 4 2 38 4" xfId="36514" xr:uid="{00000000-0005-0000-0000-00006A870000}"/>
    <cellStyle name="Subtotal (line) 2 4 2 38 5" xfId="36515" xr:uid="{00000000-0005-0000-0000-00006B870000}"/>
    <cellStyle name="Subtotal (line) 2 4 2 39" xfId="5033" xr:uid="{00000000-0005-0000-0000-00006C870000}"/>
    <cellStyle name="Subtotal (line) 2 4 2 39 2" xfId="36516" xr:uid="{00000000-0005-0000-0000-00006D870000}"/>
    <cellStyle name="Subtotal (line) 2 4 2 39 2 2" xfId="36517" xr:uid="{00000000-0005-0000-0000-00006E870000}"/>
    <cellStyle name="Subtotal (line) 2 4 2 39 2 3" xfId="36518" xr:uid="{00000000-0005-0000-0000-00006F870000}"/>
    <cellStyle name="Subtotal (line) 2 4 2 39 2 4" xfId="36519" xr:uid="{00000000-0005-0000-0000-000070870000}"/>
    <cellStyle name="Subtotal (line) 2 4 2 39 3" xfId="36520" xr:uid="{00000000-0005-0000-0000-000071870000}"/>
    <cellStyle name="Subtotal (line) 2 4 2 39 4" xfId="36521" xr:uid="{00000000-0005-0000-0000-000072870000}"/>
    <cellStyle name="Subtotal (line) 2 4 2 39 5" xfId="36522" xr:uid="{00000000-0005-0000-0000-000073870000}"/>
    <cellStyle name="Subtotal (line) 2 4 2 4" xfId="5034" xr:uid="{00000000-0005-0000-0000-000074870000}"/>
    <cellStyle name="Subtotal (line) 2 4 2 4 2" xfId="36523" xr:uid="{00000000-0005-0000-0000-000075870000}"/>
    <cellStyle name="Subtotal (line) 2 4 2 4 2 2" xfId="36524" xr:uid="{00000000-0005-0000-0000-000076870000}"/>
    <cellStyle name="Subtotal (line) 2 4 2 4 2 3" xfId="36525" xr:uid="{00000000-0005-0000-0000-000077870000}"/>
    <cellStyle name="Subtotal (line) 2 4 2 4 2 4" xfId="36526" xr:uid="{00000000-0005-0000-0000-000078870000}"/>
    <cellStyle name="Subtotal (line) 2 4 2 4 3" xfId="36527" xr:uid="{00000000-0005-0000-0000-000079870000}"/>
    <cellStyle name="Subtotal (line) 2 4 2 4 4" xfId="36528" xr:uid="{00000000-0005-0000-0000-00007A870000}"/>
    <cellStyle name="Subtotal (line) 2 4 2 4 5" xfId="36529" xr:uid="{00000000-0005-0000-0000-00007B870000}"/>
    <cellStyle name="Subtotal (line) 2 4 2 40" xfId="5035" xr:uid="{00000000-0005-0000-0000-00007C870000}"/>
    <cellStyle name="Subtotal (line) 2 4 2 40 2" xfId="36530" xr:uid="{00000000-0005-0000-0000-00007D870000}"/>
    <cellStyle name="Subtotal (line) 2 4 2 40 2 2" xfId="36531" xr:uid="{00000000-0005-0000-0000-00007E870000}"/>
    <cellStyle name="Subtotal (line) 2 4 2 40 2 3" xfId="36532" xr:uid="{00000000-0005-0000-0000-00007F870000}"/>
    <cellStyle name="Subtotal (line) 2 4 2 40 2 4" xfId="36533" xr:uid="{00000000-0005-0000-0000-000080870000}"/>
    <cellStyle name="Subtotal (line) 2 4 2 40 3" xfId="36534" xr:uid="{00000000-0005-0000-0000-000081870000}"/>
    <cellStyle name="Subtotal (line) 2 4 2 40 4" xfId="36535" xr:uid="{00000000-0005-0000-0000-000082870000}"/>
    <cellStyle name="Subtotal (line) 2 4 2 40 5" xfId="36536" xr:uid="{00000000-0005-0000-0000-000083870000}"/>
    <cellStyle name="Subtotal (line) 2 4 2 41" xfId="5036" xr:uid="{00000000-0005-0000-0000-000084870000}"/>
    <cellStyle name="Subtotal (line) 2 4 2 41 2" xfId="36537" xr:uid="{00000000-0005-0000-0000-000085870000}"/>
    <cellStyle name="Subtotal (line) 2 4 2 41 2 2" xfId="36538" xr:uid="{00000000-0005-0000-0000-000086870000}"/>
    <cellStyle name="Subtotal (line) 2 4 2 41 2 3" xfId="36539" xr:uid="{00000000-0005-0000-0000-000087870000}"/>
    <cellStyle name="Subtotal (line) 2 4 2 41 2 4" xfId="36540" xr:uid="{00000000-0005-0000-0000-000088870000}"/>
    <cellStyle name="Subtotal (line) 2 4 2 41 3" xfId="36541" xr:uid="{00000000-0005-0000-0000-000089870000}"/>
    <cellStyle name="Subtotal (line) 2 4 2 41 4" xfId="36542" xr:uid="{00000000-0005-0000-0000-00008A870000}"/>
    <cellStyle name="Subtotal (line) 2 4 2 41 5" xfId="36543" xr:uid="{00000000-0005-0000-0000-00008B870000}"/>
    <cellStyle name="Subtotal (line) 2 4 2 42" xfId="5037" xr:uid="{00000000-0005-0000-0000-00008C870000}"/>
    <cellStyle name="Subtotal (line) 2 4 2 42 2" xfId="36544" xr:uid="{00000000-0005-0000-0000-00008D870000}"/>
    <cellStyle name="Subtotal (line) 2 4 2 42 2 2" xfId="36545" xr:uid="{00000000-0005-0000-0000-00008E870000}"/>
    <cellStyle name="Subtotal (line) 2 4 2 42 2 3" xfId="36546" xr:uid="{00000000-0005-0000-0000-00008F870000}"/>
    <cellStyle name="Subtotal (line) 2 4 2 42 2 4" xfId="36547" xr:uid="{00000000-0005-0000-0000-000090870000}"/>
    <cellStyle name="Subtotal (line) 2 4 2 42 3" xfId="36548" xr:uid="{00000000-0005-0000-0000-000091870000}"/>
    <cellStyle name="Subtotal (line) 2 4 2 42 4" xfId="36549" xr:uid="{00000000-0005-0000-0000-000092870000}"/>
    <cellStyle name="Subtotal (line) 2 4 2 42 5" xfId="36550" xr:uid="{00000000-0005-0000-0000-000093870000}"/>
    <cellStyle name="Subtotal (line) 2 4 2 43" xfId="5038" xr:uid="{00000000-0005-0000-0000-000094870000}"/>
    <cellStyle name="Subtotal (line) 2 4 2 43 2" xfId="36551" xr:uid="{00000000-0005-0000-0000-000095870000}"/>
    <cellStyle name="Subtotal (line) 2 4 2 43 2 2" xfId="36552" xr:uid="{00000000-0005-0000-0000-000096870000}"/>
    <cellStyle name="Subtotal (line) 2 4 2 43 2 3" xfId="36553" xr:uid="{00000000-0005-0000-0000-000097870000}"/>
    <cellStyle name="Subtotal (line) 2 4 2 43 2 4" xfId="36554" xr:uid="{00000000-0005-0000-0000-000098870000}"/>
    <cellStyle name="Subtotal (line) 2 4 2 43 3" xfId="36555" xr:uid="{00000000-0005-0000-0000-000099870000}"/>
    <cellStyle name="Subtotal (line) 2 4 2 43 4" xfId="36556" xr:uid="{00000000-0005-0000-0000-00009A870000}"/>
    <cellStyle name="Subtotal (line) 2 4 2 43 5" xfId="36557" xr:uid="{00000000-0005-0000-0000-00009B870000}"/>
    <cellStyle name="Subtotal (line) 2 4 2 44" xfId="5039" xr:uid="{00000000-0005-0000-0000-00009C870000}"/>
    <cellStyle name="Subtotal (line) 2 4 2 44 2" xfId="36558" xr:uid="{00000000-0005-0000-0000-00009D870000}"/>
    <cellStyle name="Subtotal (line) 2 4 2 44 2 2" xfId="36559" xr:uid="{00000000-0005-0000-0000-00009E870000}"/>
    <cellStyle name="Subtotal (line) 2 4 2 44 2 3" xfId="36560" xr:uid="{00000000-0005-0000-0000-00009F870000}"/>
    <cellStyle name="Subtotal (line) 2 4 2 44 2 4" xfId="36561" xr:uid="{00000000-0005-0000-0000-0000A0870000}"/>
    <cellStyle name="Subtotal (line) 2 4 2 44 3" xfId="36562" xr:uid="{00000000-0005-0000-0000-0000A1870000}"/>
    <cellStyle name="Subtotal (line) 2 4 2 44 4" xfId="36563" xr:uid="{00000000-0005-0000-0000-0000A2870000}"/>
    <cellStyle name="Subtotal (line) 2 4 2 44 5" xfId="36564" xr:uid="{00000000-0005-0000-0000-0000A3870000}"/>
    <cellStyle name="Subtotal (line) 2 4 2 45" xfId="36565" xr:uid="{00000000-0005-0000-0000-0000A4870000}"/>
    <cellStyle name="Subtotal (line) 2 4 2 45 2" xfId="36566" xr:uid="{00000000-0005-0000-0000-0000A5870000}"/>
    <cellStyle name="Subtotal (line) 2 4 2 45 3" xfId="36567" xr:uid="{00000000-0005-0000-0000-0000A6870000}"/>
    <cellStyle name="Subtotal (line) 2 4 2 45 4" xfId="36568" xr:uid="{00000000-0005-0000-0000-0000A7870000}"/>
    <cellStyle name="Subtotal (line) 2 4 2 46" xfId="36569" xr:uid="{00000000-0005-0000-0000-0000A8870000}"/>
    <cellStyle name="Subtotal (line) 2 4 2 46 2" xfId="36570" xr:uid="{00000000-0005-0000-0000-0000A9870000}"/>
    <cellStyle name="Subtotal (line) 2 4 2 46 3" xfId="36571" xr:uid="{00000000-0005-0000-0000-0000AA870000}"/>
    <cellStyle name="Subtotal (line) 2 4 2 46 4" xfId="36572" xr:uid="{00000000-0005-0000-0000-0000AB870000}"/>
    <cellStyle name="Subtotal (line) 2 4 2 47" xfId="36573" xr:uid="{00000000-0005-0000-0000-0000AC870000}"/>
    <cellStyle name="Subtotal (line) 2 4 2 5" xfId="5040" xr:uid="{00000000-0005-0000-0000-0000AD870000}"/>
    <cellStyle name="Subtotal (line) 2 4 2 5 2" xfId="36574" xr:uid="{00000000-0005-0000-0000-0000AE870000}"/>
    <cellStyle name="Subtotal (line) 2 4 2 5 2 2" xfId="36575" xr:uid="{00000000-0005-0000-0000-0000AF870000}"/>
    <cellStyle name="Subtotal (line) 2 4 2 5 2 3" xfId="36576" xr:uid="{00000000-0005-0000-0000-0000B0870000}"/>
    <cellStyle name="Subtotal (line) 2 4 2 5 2 4" xfId="36577" xr:uid="{00000000-0005-0000-0000-0000B1870000}"/>
    <cellStyle name="Subtotal (line) 2 4 2 5 3" xfId="36578" xr:uid="{00000000-0005-0000-0000-0000B2870000}"/>
    <cellStyle name="Subtotal (line) 2 4 2 5 4" xfId="36579" xr:uid="{00000000-0005-0000-0000-0000B3870000}"/>
    <cellStyle name="Subtotal (line) 2 4 2 5 5" xfId="36580" xr:uid="{00000000-0005-0000-0000-0000B4870000}"/>
    <cellStyle name="Subtotal (line) 2 4 2 6" xfId="5041" xr:uid="{00000000-0005-0000-0000-0000B5870000}"/>
    <cellStyle name="Subtotal (line) 2 4 2 6 2" xfId="36581" xr:uid="{00000000-0005-0000-0000-0000B6870000}"/>
    <cellStyle name="Subtotal (line) 2 4 2 6 2 2" xfId="36582" xr:uid="{00000000-0005-0000-0000-0000B7870000}"/>
    <cellStyle name="Subtotal (line) 2 4 2 6 2 3" xfId="36583" xr:uid="{00000000-0005-0000-0000-0000B8870000}"/>
    <cellStyle name="Subtotal (line) 2 4 2 6 2 4" xfId="36584" xr:uid="{00000000-0005-0000-0000-0000B9870000}"/>
    <cellStyle name="Subtotal (line) 2 4 2 6 3" xfId="36585" xr:uid="{00000000-0005-0000-0000-0000BA870000}"/>
    <cellStyle name="Subtotal (line) 2 4 2 6 4" xfId="36586" xr:uid="{00000000-0005-0000-0000-0000BB870000}"/>
    <cellStyle name="Subtotal (line) 2 4 2 6 5" xfId="36587" xr:uid="{00000000-0005-0000-0000-0000BC870000}"/>
    <cellStyle name="Subtotal (line) 2 4 2 7" xfId="5042" xr:uid="{00000000-0005-0000-0000-0000BD870000}"/>
    <cellStyle name="Subtotal (line) 2 4 2 7 2" xfId="36588" xr:uid="{00000000-0005-0000-0000-0000BE870000}"/>
    <cellStyle name="Subtotal (line) 2 4 2 7 2 2" xfId="36589" xr:uid="{00000000-0005-0000-0000-0000BF870000}"/>
    <cellStyle name="Subtotal (line) 2 4 2 7 2 3" xfId="36590" xr:uid="{00000000-0005-0000-0000-0000C0870000}"/>
    <cellStyle name="Subtotal (line) 2 4 2 7 2 4" xfId="36591" xr:uid="{00000000-0005-0000-0000-0000C1870000}"/>
    <cellStyle name="Subtotal (line) 2 4 2 7 3" xfId="36592" xr:uid="{00000000-0005-0000-0000-0000C2870000}"/>
    <cellStyle name="Subtotal (line) 2 4 2 7 4" xfId="36593" xr:uid="{00000000-0005-0000-0000-0000C3870000}"/>
    <cellStyle name="Subtotal (line) 2 4 2 7 5" xfId="36594" xr:uid="{00000000-0005-0000-0000-0000C4870000}"/>
    <cellStyle name="Subtotal (line) 2 4 2 8" xfId="5043" xr:uid="{00000000-0005-0000-0000-0000C5870000}"/>
    <cellStyle name="Subtotal (line) 2 4 2 8 2" xfId="36595" xr:uid="{00000000-0005-0000-0000-0000C6870000}"/>
    <cellStyle name="Subtotal (line) 2 4 2 8 2 2" xfId="36596" xr:uid="{00000000-0005-0000-0000-0000C7870000}"/>
    <cellStyle name="Subtotal (line) 2 4 2 8 2 3" xfId="36597" xr:uid="{00000000-0005-0000-0000-0000C8870000}"/>
    <cellStyle name="Subtotal (line) 2 4 2 8 2 4" xfId="36598" xr:uid="{00000000-0005-0000-0000-0000C9870000}"/>
    <cellStyle name="Subtotal (line) 2 4 2 8 3" xfId="36599" xr:uid="{00000000-0005-0000-0000-0000CA870000}"/>
    <cellStyle name="Subtotal (line) 2 4 2 8 4" xfId="36600" xr:uid="{00000000-0005-0000-0000-0000CB870000}"/>
    <cellStyle name="Subtotal (line) 2 4 2 8 5" xfId="36601" xr:uid="{00000000-0005-0000-0000-0000CC870000}"/>
    <cellStyle name="Subtotal (line) 2 4 2 9" xfId="5044" xr:uid="{00000000-0005-0000-0000-0000CD870000}"/>
    <cellStyle name="Subtotal (line) 2 4 2 9 2" xfId="36602" xr:uid="{00000000-0005-0000-0000-0000CE870000}"/>
    <cellStyle name="Subtotal (line) 2 4 2 9 2 2" xfId="36603" xr:uid="{00000000-0005-0000-0000-0000CF870000}"/>
    <cellStyle name="Subtotal (line) 2 4 2 9 2 3" xfId="36604" xr:uid="{00000000-0005-0000-0000-0000D0870000}"/>
    <cellStyle name="Subtotal (line) 2 4 2 9 2 4" xfId="36605" xr:uid="{00000000-0005-0000-0000-0000D1870000}"/>
    <cellStyle name="Subtotal (line) 2 4 2 9 3" xfId="36606" xr:uid="{00000000-0005-0000-0000-0000D2870000}"/>
    <cellStyle name="Subtotal (line) 2 4 2 9 4" xfId="36607" xr:uid="{00000000-0005-0000-0000-0000D3870000}"/>
    <cellStyle name="Subtotal (line) 2 4 2 9 5" xfId="36608" xr:uid="{00000000-0005-0000-0000-0000D4870000}"/>
    <cellStyle name="Subtotal (line) 2 4 20" xfId="5045" xr:uid="{00000000-0005-0000-0000-0000D5870000}"/>
    <cellStyle name="Subtotal (line) 2 4 20 2" xfId="36609" xr:uid="{00000000-0005-0000-0000-0000D6870000}"/>
    <cellStyle name="Subtotal (line) 2 4 20 2 2" xfId="36610" xr:uid="{00000000-0005-0000-0000-0000D7870000}"/>
    <cellStyle name="Subtotal (line) 2 4 20 2 3" xfId="36611" xr:uid="{00000000-0005-0000-0000-0000D8870000}"/>
    <cellStyle name="Subtotal (line) 2 4 20 2 4" xfId="36612" xr:uid="{00000000-0005-0000-0000-0000D9870000}"/>
    <cellStyle name="Subtotal (line) 2 4 20 3" xfId="36613" xr:uid="{00000000-0005-0000-0000-0000DA870000}"/>
    <cellStyle name="Subtotal (line) 2 4 20 4" xfId="36614" xr:uid="{00000000-0005-0000-0000-0000DB870000}"/>
    <cellStyle name="Subtotal (line) 2 4 20 5" xfId="36615" xr:uid="{00000000-0005-0000-0000-0000DC870000}"/>
    <cellStyle name="Subtotal (line) 2 4 21" xfId="5046" xr:uid="{00000000-0005-0000-0000-0000DD870000}"/>
    <cellStyle name="Subtotal (line) 2 4 21 2" xfId="36616" xr:uid="{00000000-0005-0000-0000-0000DE870000}"/>
    <cellStyle name="Subtotal (line) 2 4 21 2 2" xfId="36617" xr:uid="{00000000-0005-0000-0000-0000DF870000}"/>
    <cellStyle name="Subtotal (line) 2 4 21 2 3" xfId="36618" xr:uid="{00000000-0005-0000-0000-0000E0870000}"/>
    <cellStyle name="Subtotal (line) 2 4 21 2 4" xfId="36619" xr:uid="{00000000-0005-0000-0000-0000E1870000}"/>
    <cellStyle name="Subtotal (line) 2 4 21 3" xfId="36620" xr:uid="{00000000-0005-0000-0000-0000E2870000}"/>
    <cellStyle name="Subtotal (line) 2 4 21 4" xfId="36621" xr:uid="{00000000-0005-0000-0000-0000E3870000}"/>
    <cellStyle name="Subtotal (line) 2 4 21 5" xfId="36622" xr:uid="{00000000-0005-0000-0000-0000E4870000}"/>
    <cellStyle name="Subtotal (line) 2 4 22" xfId="5047" xr:uid="{00000000-0005-0000-0000-0000E5870000}"/>
    <cellStyle name="Subtotal (line) 2 4 22 2" xfId="36623" xr:uid="{00000000-0005-0000-0000-0000E6870000}"/>
    <cellStyle name="Subtotal (line) 2 4 22 2 2" xfId="36624" xr:uid="{00000000-0005-0000-0000-0000E7870000}"/>
    <cellStyle name="Subtotal (line) 2 4 22 2 3" xfId="36625" xr:uid="{00000000-0005-0000-0000-0000E8870000}"/>
    <cellStyle name="Subtotal (line) 2 4 22 2 4" xfId="36626" xr:uid="{00000000-0005-0000-0000-0000E9870000}"/>
    <cellStyle name="Subtotal (line) 2 4 22 3" xfId="36627" xr:uid="{00000000-0005-0000-0000-0000EA870000}"/>
    <cellStyle name="Subtotal (line) 2 4 22 4" xfId="36628" xr:uid="{00000000-0005-0000-0000-0000EB870000}"/>
    <cellStyle name="Subtotal (line) 2 4 22 5" xfId="36629" xr:uid="{00000000-0005-0000-0000-0000EC870000}"/>
    <cellStyle name="Subtotal (line) 2 4 23" xfId="5048" xr:uid="{00000000-0005-0000-0000-0000ED870000}"/>
    <cellStyle name="Subtotal (line) 2 4 23 2" xfId="36630" xr:uid="{00000000-0005-0000-0000-0000EE870000}"/>
    <cellStyle name="Subtotal (line) 2 4 23 2 2" xfId="36631" xr:uid="{00000000-0005-0000-0000-0000EF870000}"/>
    <cellStyle name="Subtotal (line) 2 4 23 2 3" xfId="36632" xr:uid="{00000000-0005-0000-0000-0000F0870000}"/>
    <cellStyle name="Subtotal (line) 2 4 23 2 4" xfId="36633" xr:uid="{00000000-0005-0000-0000-0000F1870000}"/>
    <cellStyle name="Subtotal (line) 2 4 23 3" xfId="36634" xr:uid="{00000000-0005-0000-0000-0000F2870000}"/>
    <cellStyle name="Subtotal (line) 2 4 23 4" xfId="36635" xr:uid="{00000000-0005-0000-0000-0000F3870000}"/>
    <cellStyle name="Subtotal (line) 2 4 23 5" xfId="36636" xr:uid="{00000000-0005-0000-0000-0000F4870000}"/>
    <cellStyle name="Subtotal (line) 2 4 24" xfId="5049" xr:uid="{00000000-0005-0000-0000-0000F5870000}"/>
    <cellStyle name="Subtotal (line) 2 4 24 2" xfId="36637" xr:uid="{00000000-0005-0000-0000-0000F6870000}"/>
    <cellStyle name="Subtotal (line) 2 4 24 2 2" xfId="36638" xr:uid="{00000000-0005-0000-0000-0000F7870000}"/>
    <cellStyle name="Subtotal (line) 2 4 24 2 3" xfId="36639" xr:uid="{00000000-0005-0000-0000-0000F8870000}"/>
    <cellStyle name="Subtotal (line) 2 4 24 2 4" xfId="36640" xr:uid="{00000000-0005-0000-0000-0000F9870000}"/>
    <cellStyle name="Subtotal (line) 2 4 24 3" xfId="36641" xr:uid="{00000000-0005-0000-0000-0000FA870000}"/>
    <cellStyle name="Subtotal (line) 2 4 24 4" xfId="36642" xr:uid="{00000000-0005-0000-0000-0000FB870000}"/>
    <cellStyle name="Subtotal (line) 2 4 24 5" xfId="36643" xr:uid="{00000000-0005-0000-0000-0000FC870000}"/>
    <cellStyle name="Subtotal (line) 2 4 25" xfId="5050" xr:uid="{00000000-0005-0000-0000-0000FD870000}"/>
    <cellStyle name="Subtotal (line) 2 4 25 2" xfId="36644" xr:uid="{00000000-0005-0000-0000-0000FE870000}"/>
    <cellStyle name="Subtotal (line) 2 4 25 2 2" xfId="36645" xr:uid="{00000000-0005-0000-0000-0000FF870000}"/>
    <cellStyle name="Subtotal (line) 2 4 25 2 3" xfId="36646" xr:uid="{00000000-0005-0000-0000-000000880000}"/>
    <cellStyle name="Subtotal (line) 2 4 25 2 4" xfId="36647" xr:uid="{00000000-0005-0000-0000-000001880000}"/>
    <cellStyle name="Subtotal (line) 2 4 25 3" xfId="36648" xr:uid="{00000000-0005-0000-0000-000002880000}"/>
    <cellStyle name="Subtotal (line) 2 4 25 4" xfId="36649" xr:uid="{00000000-0005-0000-0000-000003880000}"/>
    <cellStyle name="Subtotal (line) 2 4 25 5" xfId="36650" xr:uid="{00000000-0005-0000-0000-000004880000}"/>
    <cellStyle name="Subtotal (line) 2 4 26" xfId="5051" xr:uid="{00000000-0005-0000-0000-000005880000}"/>
    <cellStyle name="Subtotal (line) 2 4 26 2" xfId="36651" xr:uid="{00000000-0005-0000-0000-000006880000}"/>
    <cellStyle name="Subtotal (line) 2 4 26 2 2" xfId="36652" xr:uid="{00000000-0005-0000-0000-000007880000}"/>
    <cellStyle name="Subtotal (line) 2 4 26 2 3" xfId="36653" xr:uid="{00000000-0005-0000-0000-000008880000}"/>
    <cellStyle name="Subtotal (line) 2 4 26 2 4" xfId="36654" xr:uid="{00000000-0005-0000-0000-000009880000}"/>
    <cellStyle name="Subtotal (line) 2 4 26 3" xfId="36655" xr:uid="{00000000-0005-0000-0000-00000A880000}"/>
    <cellStyle name="Subtotal (line) 2 4 26 4" xfId="36656" xr:uid="{00000000-0005-0000-0000-00000B880000}"/>
    <cellStyle name="Subtotal (line) 2 4 26 5" xfId="36657" xr:uid="{00000000-0005-0000-0000-00000C880000}"/>
    <cellStyle name="Subtotal (line) 2 4 27" xfId="5052" xr:uid="{00000000-0005-0000-0000-00000D880000}"/>
    <cellStyle name="Subtotal (line) 2 4 27 2" xfId="36658" xr:uid="{00000000-0005-0000-0000-00000E880000}"/>
    <cellStyle name="Subtotal (line) 2 4 27 2 2" xfId="36659" xr:uid="{00000000-0005-0000-0000-00000F880000}"/>
    <cellStyle name="Subtotal (line) 2 4 27 2 3" xfId="36660" xr:uid="{00000000-0005-0000-0000-000010880000}"/>
    <cellStyle name="Subtotal (line) 2 4 27 2 4" xfId="36661" xr:uid="{00000000-0005-0000-0000-000011880000}"/>
    <cellStyle name="Subtotal (line) 2 4 27 3" xfId="36662" xr:uid="{00000000-0005-0000-0000-000012880000}"/>
    <cellStyle name="Subtotal (line) 2 4 27 4" xfId="36663" xr:uid="{00000000-0005-0000-0000-000013880000}"/>
    <cellStyle name="Subtotal (line) 2 4 27 5" xfId="36664" xr:uid="{00000000-0005-0000-0000-000014880000}"/>
    <cellStyle name="Subtotal (line) 2 4 28" xfId="5053" xr:uid="{00000000-0005-0000-0000-000015880000}"/>
    <cellStyle name="Subtotal (line) 2 4 28 2" xfId="36665" xr:uid="{00000000-0005-0000-0000-000016880000}"/>
    <cellStyle name="Subtotal (line) 2 4 28 2 2" xfId="36666" xr:uid="{00000000-0005-0000-0000-000017880000}"/>
    <cellStyle name="Subtotal (line) 2 4 28 2 3" xfId="36667" xr:uid="{00000000-0005-0000-0000-000018880000}"/>
    <cellStyle name="Subtotal (line) 2 4 28 2 4" xfId="36668" xr:uid="{00000000-0005-0000-0000-000019880000}"/>
    <cellStyle name="Subtotal (line) 2 4 28 3" xfId="36669" xr:uid="{00000000-0005-0000-0000-00001A880000}"/>
    <cellStyle name="Subtotal (line) 2 4 28 4" xfId="36670" xr:uid="{00000000-0005-0000-0000-00001B880000}"/>
    <cellStyle name="Subtotal (line) 2 4 28 5" xfId="36671" xr:uid="{00000000-0005-0000-0000-00001C880000}"/>
    <cellStyle name="Subtotal (line) 2 4 29" xfId="5054" xr:uid="{00000000-0005-0000-0000-00001D880000}"/>
    <cellStyle name="Subtotal (line) 2 4 29 2" xfId="36672" xr:uid="{00000000-0005-0000-0000-00001E880000}"/>
    <cellStyle name="Subtotal (line) 2 4 29 2 2" xfId="36673" xr:uid="{00000000-0005-0000-0000-00001F880000}"/>
    <cellStyle name="Subtotal (line) 2 4 29 2 3" xfId="36674" xr:uid="{00000000-0005-0000-0000-000020880000}"/>
    <cellStyle name="Subtotal (line) 2 4 29 2 4" xfId="36675" xr:uid="{00000000-0005-0000-0000-000021880000}"/>
    <cellStyle name="Subtotal (line) 2 4 29 3" xfId="36676" xr:uid="{00000000-0005-0000-0000-000022880000}"/>
    <cellStyle name="Subtotal (line) 2 4 29 4" xfId="36677" xr:uid="{00000000-0005-0000-0000-000023880000}"/>
    <cellStyle name="Subtotal (line) 2 4 29 5" xfId="36678" xr:uid="{00000000-0005-0000-0000-000024880000}"/>
    <cellStyle name="Subtotal (line) 2 4 3" xfId="5055" xr:uid="{00000000-0005-0000-0000-000025880000}"/>
    <cellStyle name="Subtotal (line) 2 4 3 2" xfId="36679" xr:uid="{00000000-0005-0000-0000-000026880000}"/>
    <cellStyle name="Subtotal (line) 2 4 3 2 2" xfId="36680" xr:uid="{00000000-0005-0000-0000-000027880000}"/>
    <cellStyle name="Subtotal (line) 2 4 3 2 3" xfId="36681" xr:uid="{00000000-0005-0000-0000-000028880000}"/>
    <cellStyle name="Subtotal (line) 2 4 3 2 4" xfId="36682" xr:uid="{00000000-0005-0000-0000-000029880000}"/>
    <cellStyle name="Subtotal (line) 2 4 3 3" xfId="36683" xr:uid="{00000000-0005-0000-0000-00002A880000}"/>
    <cellStyle name="Subtotal (line) 2 4 3 4" xfId="36684" xr:uid="{00000000-0005-0000-0000-00002B880000}"/>
    <cellStyle name="Subtotal (line) 2 4 3 5" xfId="36685" xr:uid="{00000000-0005-0000-0000-00002C880000}"/>
    <cellStyle name="Subtotal (line) 2 4 30" xfId="5056" xr:uid="{00000000-0005-0000-0000-00002D880000}"/>
    <cellStyle name="Subtotal (line) 2 4 30 2" xfId="36686" xr:uid="{00000000-0005-0000-0000-00002E880000}"/>
    <cellStyle name="Subtotal (line) 2 4 30 2 2" xfId="36687" xr:uid="{00000000-0005-0000-0000-00002F880000}"/>
    <cellStyle name="Subtotal (line) 2 4 30 2 3" xfId="36688" xr:uid="{00000000-0005-0000-0000-000030880000}"/>
    <cellStyle name="Subtotal (line) 2 4 30 2 4" xfId="36689" xr:uid="{00000000-0005-0000-0000-000031880000}"/>
    <cellStyle name="Subtotal (line) 2 4 30 3" xfId="36690" xr:uid="{00000000-0005-0000-0000-000032880000}"/>
    <cellStyle name="Subtotal (line) 2 4 30 4" xfId="36691" xr:uid="{00000000-0005-0000-0000-000033880000}"/>
    <cellStyle name="Subtotal (line) 2 4 30 5" xfId="36692" xr:uid="{00000000-0005-0000-0000-000034880000}"/>
    <cellStyle name="Subtotal (line) 2 4 31" xfId="5057" xr:uid="{00000000-0005-0000-0000-000035880000}"/>
    <cellStyle name="Subtotal (line) 2 4 31 2" xfId="36693" xr:uid="{00000000-0005-0000-0000-000036880000}"/>
    <cellStyle name="Subtotal (line) 2 4 31 2 2" xfId="36694" xr:uid="{00000000-0005-0000-0000-000037880000}"/>
    <cellStyle name="Subtotal (line) 2 4 31 2 3" xfId="36695" xr:uid="{00000000-0005-0000-0000-000038880000}"/>
    <cellStyle name="Subtotal (line) 2 4 31 2 4" xfId="36696" xr:uid="{00000000-0005-0000-0000-000039880000}"/>
    <cellStyle name="Subtotal (line) 2 4 31 3" xfId="36697" xr:uid="{00000000-0005-0000-0000-00003A880000}"/>
    <cellStyle name="Subtotal (line) 2 4 31 4" xfId="36698" xr:uid="{00000000-0005-0000-0000-00003B880000}"/>
    <cellStyle name="Subtotal (line) 2 4 31 5" xfId="36699" xr:uid="{00000000-0005-0000-0000-00003C880000}"/>
    <cellStyle name="Subtotal (line) 2 4 32" xfId="5058" xr:uid="{00000000-0005-0000-0000-00003D880000}"/>
    <cellStyle name="Subtotal (line) 2 4 32 2" xfId="36700" xr:uid="{00000000-0005-0000-0000-00003E880000}"/>
    <cellStyle name="Subtotal (line) 2 4 32 2 2" xfId="36701" xr:uid="{00000000-0005-0000-0000-00003F880000}"/>
    <cellStyle name="Subtotal (line) 2 4 32 2 3" xfId="36702" xr:uid="{00000000-0005-0000-0000-000040880000}"/>
    <cellStyle name="Subtotal (line) 2 4 32 2 4" xfId="36703" xr:uid="{00000000-0005-0000-0000-000041880000}"/>
    <cellStyle name="Subtotal (line) 2 4 32 3" xfId="36704" xr:uid="{00000000-0005-0000-0000-000042880000}"/>
    <cellStyle name="Subtotal (line) 2 4 32 4" xfId="36705" xr:uid="{00000000-0005-0000-0000-000043880000}"/>
    <cellStyle name="Subtotal (line) 2 4 32 5" xfId="36706" xr:uid="{00000000-0005-0000-0000-000044880000}"/>
    <cellStyle name="Subtotal (line) 2 4 33" xfId="5059" xr:uid="{00000000-0005-0000-0000-000045880000}"/>
    <cellStyle name="Subtotal (line) 2 4 33 2" xfId="36707" xr:uid="{00000000-0005-0000-0000-000046880000}"/>
    <cellStyle name="Subtotal (line) 2 4 33 2 2" xfId="36708" xr:uid="{00000000-0005-0000-0000-000047880000}"/>
    <cellStyle name="Subtotal (line) 2 4 33 2 3" xfId="36709" xr:uid="{00000000-0005-0000-0000-000048880000}"/>
    <cellStyle name="Subtotal (line) 2 4 33 2 4" xfId="36710" xr:uid="{00000000-0005-0000-0000-000049880000}"/>
    <cellStyle name="Subtotal (line) 2 4 33 3" xfId="36711" xr:uid="{00000000-0005-0000-0000-00004A880000}"/>
    <cellStyle name="Subtotal (line) 2 4 33 4" xfId="36712" xr:uid="{00000000-0005-0000-0000-00004B880000}"/>
    <cellStyle name="Subtotal (line) 2 4 33 5" xfId="36713" xr:uid="{00000000-0005-0000-0000-00004C880000}"/>
    <cellStyle name="Subtotal (line) 2 4 34" xfId="5060" xr:uid="{00000000-0005-0000-0000-00004D880000}"/>
    <cellStyle name="Subtotal (line) 2 4 34 2" xfId="36714" xr:uid="{00000000-0005-0000-0000-00004E880000}"/>
    <cellStyle name="Subtotal (line) 2 4 34 2 2" xfId="36715" xr:uid="{00000000-0005-0000-0000-00004F880000}"/>
    <cellStyle name="Subtotal (line) 2 4 34 2 3" xfId="36716" xr:uid="{00000000-0005-0000-0000-000050880000}"/>
    <cellStyle name="Subtotal (line) 2 4 34 2 4" xfId="36717" xr:uid="{00000000-0005-0000-0000-000051880000}"/>
    <cellStyle name="Subtotal (line) 2 4 34 3" xfId="36718" xr:uid="{00000000-0005-0000-0000-000052880000}"/>
    <cellStyle name="Subtotal (line) 2 4 34 4" xfId="36719" xr:uid="{00000000-0005-0000-0000-000053880000}"/>
    <cellStyle name="Subtotal (line) 2 4 34 5" xfId="36720" xr:uid="{00000000-0005-0000-0000-000054880000}"/>
    <cellStyle name="Subtotal (line) 2 4 35" xfId="5061" xr:uid="{00000000-0005-0000-0000-000055880000}"/>
    <cellStyle name="Subtotal (line) 2 4 35 2" xfId="36721" xr:uid="{00000000-0005-0000-0000-000056880000}"/>
    <cellStyle name="Subtotal (line) 2 4 35 2 2" xfId="36722" xr:uid="{00000000-0005-0000-0000-000057880000}"/>
    <cellStyle name="Subtotal (line) 2 4 35 2 3" xfId="36723" xr:uid="{00000000-0005-0000-0000-000058880000}"/>
    <cellStyle name="Subtotal (line) 2 4 35 2 4" xfId="36724" xr:uid="{00000000-0005-0000-0000-000059880000}"/>
    <cellStyle name="Subtotal (line) 2 4 35 3" xfId="36725" xr:uid="{00000000-0005-0000-0000-00005A880000}"/>
    <cellStyle name="Subtotal (line) 2 4 35 4" xfId="36726" xr:uid="{00000000-0005-0000-0000-00005B880000}"/>
    <cellStyle name="Subtotal (line) 2 4 35 5" xfId="36727" xr:uid="{00000000-0005-0000-0000-00005C880000}"/>
    <cellStyle name="Subtotal (line) 2 4 36" xfId="5062" xr:uid="{00000000-0005-0000-0000-00005D880000}"/>
    <cellStyle name="Subtotal (line) 2 4 36 2" xfId="36728" xr:uid="{00000000-0005-0000-0000-00005E880000}"/>
    <cellStyle name="Subtotal (line) 2 4 36 2 2" xfId="36729" xr:uid="{00000000-0005-0000-0000-00005F880000}"/>
    <cellStyle name="Subtotal (line) 2 4 36 2 3" xfId="36730" xr:uid="{00000000-0005-0000-0000-000060880000}"/>
    <cellStyle name="Subtotal (line) 2 4 36 2 4" xfId="36731" xr:uid="{00000000-0005-0000-0000-000061880000}"/>
    <cellStyle name="Subtotal (line) 2 4 36 3" xfId="36732" xr:uid="{00000000-0005-0000-0000-000062880000}"/>
    <cellStyle name="Subtotal (line) 2 4 36 4" xfId="36733" xr:uid="{00000000-0005-0000-0000-000063880000}"/>
    <cellStyle name="Subtotal (line) 2 4 36 5" xfId="36734" xr:uid="{00000000-0005-0000-0000-000064880000}"/>
    <cellStyle name="Subtotal (line) 2 4 37" xfId="5063" xr:uid="{00000000-0005-0000-0000-000065880000}"/>
    <cellStyle name="Subtotal (line) 2 4 37 2" xfId="36735" xr:uid="{00000000-0005-0000-0000-000066880000}"/>
    <cellStyle name="Subtotal (line) 2 4 37 2 2" xfId="36736" xr:uid="{00000000-0005-0000-0000-000067880000}"/>
    <cellStyle name="Subtotal (line) 2 4 37 2 3" xfId="36737" xr:uid="{00000000-0005-0000-0000-000068880000}"/>
    <cellStyle name="Subtotal (line) 2 4 37 2 4" xfId="36738" xr:uid="{00000000-0005-0000-0000-000069880000}"/>
    <cellStyle name="Subtotal (line) 2 4 37 3" xfId="36739" xr:uid="{00000000-0005-0000-0000-00006A880000}"/>
    <cellStyle name="Subtotal (line) 2 4 37 4" xfId="36740" xr:uid="{00000000-0005-0000-0000-00006B880000}"/>
    <cellStyle name="Subtotal (line) 2 4 37 5" xfId="36741" xr:uid="{00000000-0005-0000-0000-00006C880000}"/>
    <cellStyle name="Subtotal (line) 2 4 38" xfId="5064" xr:uid="{00000000-0005-0000-0000-00006D880000}"/>
    <cellStyle name="Subtotal (line) 2 4 38 2" xfId="36742" xr:uid="{00000000-0005-0000-0000-00006E880000}"/>
    <cellStyle name="Subtotal (line) 2 4 38 2 2" xfId="36743" xr:uid="{00000000-0005-0000-0000-00006F880000}"/>
    <cellStyle name="Subtotal (line) 2 4 38 2 3" xfId="36744" xr:uid="{00000000-0005-0000-0000-000070880000}"/>
    <cellStyle name="Subtotal (line) 2 4 38 2 4" xfId="36745" xr:uid="{00000000-0005-0000-0000-000071880000}"/>
    <cellStyle name="Subtotal (line) 2 4 38 3" xfId="36746" xr:uid="{00000000-0005-0000-0000-000072880000}"/>
    <cellStyle name="Subtotal (line) 2 4 38 4" xfId="36747" xr:uid="{00000000-0005-0000-0000-000073880000}"/>
    <cellStyle name="Subtotal (line) 2 4 38 5" xfId="36748" xr:uid="{00000000-0005-0000-0000-000074880000}"/>
    <cellStyle name="Subtotal (line) 2 4 39" xfId="5065" xr:uid="{00000000-0005-0000-0000-000075880000}"/>
    <cellStyle name="Subtotal (line) 2 4 39 2" xfId="36749" xr:uid="{00000000-0005-0000-0000-000076880000}"/>
    <cellStyle name="Subtotal (line) 2 4 39 2 2" xfId="36750" xr:uid="{00000000-0005-0000-0000-000077880000}"/>
    <cellStyle name="Subtotal (line) 2 4 39 2 3" xfId="36751" xr:uid="{00000000-0005-0000-0000-000078880000}"/>
    <cellStyle name="Subtotal (line) 2 4 39 2 4" xfId="36752" xr:uid="{00000000-0005-0000-0000-000079880000}"/>
    <cellStyle name="Subtotal (line) 2 4 39 3" xfId="36753" xr:uid="{00000000-0005-0000-0000-00007A880000}"/>
    <cellStyle name="Subtotal (line) 2 4 39 4" xfId="36754" xr:uid="{00000000-0005-0000-0000-00007B880000}"/>
    <cellStyle name="Subtotal (line) 2 4 39 5" xfId="36755" xr:uid="{00000000-0005-0000-0000-00007C880000}"/>
    <cellStyle name="Subtotal (line) 2 4 4" xfId="5066" xr:uid="{00000000-0005-0000-0000-00007D880000}"/>
    <cellStyle name="Subtotal (line) 2 4 4 2" xfId="36756" xr:uid="{00000000-0005-0000-0000-00007E880000}"/>
    <cellStyle name="Subtotal (line) 2 4 4 2 2" xfId="36757" xr:uid="{00000000-0005-0000-0000-00007F880000}"/>
    <cellStyle name="Subtotal (line) 2 4 4 2 3" xfId="36758" xr:uid="{00000000-0005-0000-0000-000080880000}"/>
    <cellStyle name="Subtotal (line) 2 4 4 2 4" xfId="36759" xr:uid="{00000000-0005-0000-0000-000081880000}"/>
    <cellStyle name="Subtotal (line) 2 4 4 3" xfId="36760" xr:uid="{00000000-0005-0000-0000-000082880000}"/>
    <cellStyle name="Subtotal (line) 2 4 4 4" xfId="36761" xr:uid="{00000000-0005-0000-0000-000083880000}"/>
    <cellStyle name="Subtotal (line) 2 4 4 5" xfId="36762" xr:uid="{00000000-0005-0000-0000-000084880000}"/>
    <cellStyle name="Subtotal (line) 2 4 40" xfId="5067" xr:uid="{00000000-0005-0000-0000-000085880000}"/>
    <cellStyle name="Subtotal (line) 2 4 40 2" xfId="36763" xr:uid="{00000000-0005-0000-0000-000086880000}"/>
    <cellStyle name="Subtotal (line) 2 4 40 2 2" xfId="36764" xr:uid="{00000000-0005-0000-0000-000087880000}"/>
    <cellStyle name="Subtotal (line) 2 4 40 2 3" xfId="36765" xr:uid="{00000000-0005-0000-0000-000088880000}"/>
    <cellStyle name="Subtotal (line) 2 4 40 2 4" xfId="36766" xr:uid="{00000000-0005-0000-0000-000089880000}"/>
    <cellStyle name="Subtotal (line) 2 4 40 3" xfId="36767" xr:uid="{00000000-0005-0000-0000-00008A880000}"/>
    <cellStyle name="Subtotal (line) 2 4 40 4" xfId="36768" xr:uid="{00000000-0005-0000-0000-00008B880000}"/>
    <cellStyle name="Subtotal (line) 2 4 40 5" xfId="36769" xr:uid="{00000000-0005-0000-0000-00008C880000}"/>
    <cellStyle name="Subtotal (line) 2 4 41" xfId="5068" xr:uid="{00000000-0005-0000-0000-00008D880000}"/>
    <cellStyle name="Subtotal (line) 2 4 41 2" xfId="36770" xr:uid="{00000000-0005-0000-0000-00008E880000}"/>
    <cellStyle name="Subtotal (line) 2 4 41 2 2" xfId="36771" xr:uid="{00000000-0005-0000-0000-00008F880000}"/>
    <cellStyle name="Subtotal (line) 2 4 41 2 3" xfId="36772" xr:uid="{00000000-0005-0000-0000-000090880000}"/>
    <cellStyle name="Subtotal (line) 2 4 41 2 4" xfId="36773" xr:uid="{00000000-0005-0000-0000-000091880000}"/>
    <cellStyle name="Subtotal (line) 2 4 41 3" xfId="36774" xr:uid="{00000000-0005-0000-0000-000092880000}"/>
    <cellStyle name="Subtotal (line) 2 4 41 4" xfId="36775" xr:uid="{00000000-0005-0000-0000-000093880000}"/>
    <cellStyle name="Subtotal (line) 2 4 41 5" xfId="36776" xr:uid="{00000000-0005-0000-0000-000094880000}"/>
    <cellStyle name="Subtotal (line) 2 4 42" xfId="5069" xr:uid="{00000000-0005-0000-0000-000095880000}"/>
    <cellStyle name="Subtotal (line) 2 4 42 2" xfId="36777" xr:uid="{00000000-0005-0000-0000-000096880000}"/>
    <cellStyle name="Subtotal (line) 2 4 42 2 2" xfId="36778" xr:uid="{00000000-0005-0000-0000-000097880000}"/>
    <cellStyle name="Subtotal (line) 2 4 42 2 3" xfId="36779" xr:uid="{00000000-0005-0000-0000-000098880000}"/>
    <cellStyle name="Subtotal (line) 2 4 42 2 4" xfId="36780" xr:uid="{00000000-0005-0000-0000-000099880000}"/>
    <cellStyle name="Subtotal (line) 2 4 42 3" xfId="36781" xr:uid="{00000000-0005-0000-0000-00009A880000}"/>
    <cellStyle name="Subtotal (line) 2 4 42 4" xfId="36782" xr:uid="{00000000-0005-0000-0000-00009B880000}"/>
    <cellStyle name="Subtotal (line) 2 4 42 5" xfId="36783" xr:uid="{00000000-0005-0000-0000-00009C880000}"/>
    <cellStyle name="Subtotal (line) 2 4 43" xfId="5070" xr:uid="{00000000-0005-0000-0000-00009D880000}"/>
    <cellStyle name="Subtotal (line) 2 4 43 2" xfId="36784" xr:uid="{00000000-0005-0000-0000-00009E880000}"/>
    <cellStyle name="Subtotal (line) 2 4 43 2 2" xfId="36785" xr:uid="{00000000-0005-0000-0000-00009F880000}"/>
    <cellStyle name="Subtotal (line) 2 4 43 2 3" xfId="36786" xr:uid="{00000000-0005-0000-0000-0000A0880000}"/>
    <cellStyle name="Subtotal (line) 2 4 43 2 4" xfId="36787" xr:uid="{00000000-0005-0000-0000-0000A1880000}"/>
    <cellStyle name="Subtotal (line) 2 4 43 3" xfId="36788" xr:uid="{00000000-0005-0000-0000-0000A2880000}"/>
    <cellStyle name="Subtotal (line) 2 4 43 4" xfId="36789" xr:uid="{00000000-0005-0000-0000-0000A3880000}"/>
    <cellStyle name="Subtotal (line) 2 4 43 5" xfId="36790" xr:uid="{00000000-0005-0000-0000-0000A4880000}"/>
    <cellStyle name="Subtotal (line) 2 4 44" xfId="5071" xr:uid="{00000000-0005-0000-0000-0000A5880000}"/>
    <cellStyle name="Subtotal (line) 2 4 44 2" xfId="36791" xr:uid="{00000000-0005-0000-0000-0000A6880000}"/>
    <cellStyle name="Subtotal (line) 2 4 44 2 2" xfId="36792" xr:uid="{00000000-0005-0000-0000-0000A7880000}"/>
    <cellStyle name="Subtotal (line) 2 4 44 2 3" xfId="36793" xr:uid="{00000000-0005-0000-0000-0000A8880000}"/>
    <cellStyle name="Subtotal (line) 2 4 44 2 4" xfId="36794" xr:uid="{00000000-0005-0000-0000-0000A9880000}"/>
    <cellStyle name="Subtotal (line) 2 4 44 3" xfId="36795" xr:uid="{00000000-0005-0000-0000-0000AA880000}"/>
    <cellStyle name="Subtotal (line) 2 4 44 4" xfId="36796" xr:uid="{00000000-0005-0000-0000-0000AB880000}"/>
    <cellStyle name="Subtotal (line) 2 4 44 5" xfId="36797" xr:uid="{00000000-0005-0000-0000-0000AC880000}"/>
    <cellStyle name="Subtotal (line) 2 4 45" xfId="5072" xr:uid="{00000000-0005-0000-0000-0000AD880000}"/>
    <cellStyle name="Subtotal (line) 2 4 45 2" xfId="36798" xr:uid="{00000000-0005-0000-0000-0000AE880000}"/>
    <cellStyle name="Subtotal (line) 2 4 45 2 2" xfId="36799" xr:uid="{00000000-0005-0000-0000-0000AF880000}"/>
    <cellStyle name="Subtotal (line) 2 4 45 2 3" xfId="36800" xr:uid="{00000000-0005-0000-0000-0000B0880000}"/>
    <cellStyle name="Subtotal (line) 2 4 45 2 4" xfId="36801" xr:uid="{00000000-0005-0000-0000-0000B1880000}"/>
    <cellStyle name="Subtotal (line) 2 4 45 3" xfId="36802" xr:uid="{00000000-0005-0000-0000-0000B2880000}"/>
    <cellStyle name="Subtotal (line) 2 4 45 4" xfId="36803" xr:uid="{00000000-0005-0000-0000-0000B3880000}"/>
    <cellStyle name="Subtotal (line) 2 4 45 5" xfId="36804" xr:uid="{00000000-0005-0000-0000-0000B4880000}"/>
    <cellStyle name="Subtotal (line) 2 4 46" xfId="36805" xr:uid="{00000000-0005-0000-0000-0000B5880000}"/>
    <cellStyle name="Subtotal (line) 2 4 46 2" xfId="36806" xr:uid="{00000000-0005-0000-0000-0000B6880000}"/>
    <cellStyle name="Subtotal (line) 2 4 46 3" xfId="36807" xr:uid="{00000000-0005-0000-0000-0000B7880000}"/>
    <cellStyle name="Subtotal (line) 2 4 46 4" xfId="36808" xr:uid="{00000000-0005-0000-0000-0000B8880000}"/>
    <cellStyle name="Subtotal (line) 2 4 47" xfId="36809" xr:uid="{00000000-0005-0000-0000-0000B9880000}"/>
    <cellStyle name="Subtotal (line) 2 4 5" xfId="5073" xr:uid="{00000000-0005-0000-0000-0000BA880000}"/>
    <cellStyle name="Subtotal (line) 2 4 5 2" xfId="36810" xr:uid="{00000000-0005-0000-0000-0000BB880000}"/>
    <cellStyle name="Subtotal (line) 2 4 5 2 2" xfId="36811" xr:uid="{00000000-0005-0000-0000-0000BC880000}"/>
    <cellStyle name="Subtotal (line) 2 4 5 2 3" xfId="36812" xr:uid="{00000000-0005-0000-0000-0000BD880000}"/>
    <cellStyle name="Subtotal (line) 2 4 5 2 4" xfId="36813" xr:uid="{00000000-0005-0000-0000-0000BE880000}"/>
    <cellStyle name="Subtotal (line) 2 4 5 3" xfId="36814" xr:uid="{00000000-0005-0000-0000-0000BF880000}"/>
    <cellStyle name="Subtotal (line) 2 4 5 4" xfId="36815" xr:uid="{00000000-0005-0000-0000-0000C0880000}"/>
    <cellStyle name="Subtotal (line) 2 4 5 5" xfId="36816" xr:uid="{00000000-0005-0000-0000-0000C1880000}"/>
    <cellStyle name="Subtotal (line) 2 4 6" xfId="5074" xr:uid="{00000000-0005-0000-0000-0000C2880000}"/>
    <cellStyle name="Subtotal (line) 2 4 6 2" xfId="36817" xr:uid="{00000000-0005-0000-0000-0000C3880000}"/>
    <cellStyle name="Subtotal (line) 2 4 6 2 2" xfId="36818" xr:uid="{00000000-0005-0000-0000-0000C4880000}"/>
    <cellStyle name="Subtotal (line) 2 4 6 2 3" xfId="36819" xr:uid="{00000000-0005-0000-0000-0000C5880000}"/>
    <cellStyle name="Subtotal (line) 2 4 6 2 4" xfId="36820" xr:uid="{00000000-0005-0000-0000-0000C6880000}"/>
    <cellStyle name="Subtotal (line) 2 4 6 3" xfId="36821" xr:uid="{00000000-0005-0000-0000-0000C7880000}"/>
    <cellStyle name="Subtotal (line) 2 4 6 4" xfId="36822" xr:uid="{00000000-0005-0000-0000-0000C8880000}"/>
    <cellStyle name="Subtotal (line) 2 4 6 5" xfId="36823" xr:uid="{00000000-0005-0000-0000-0000C9880000}"/>
    <cellStyle name="Subtotal (line) 2 4 7" xfId="5075" xr:uid="{00000000-0005-0000-0000-0000CA880000}"/>
    <cellStyle name="Subtotal (line) 2 4 7 2" xfId="36824" xr:uid="{00000000-0005-0000-0000-0000CB880000}"/>
    <cellStyle name="Subtotal (line) 2 4 7 2 2" xfId="36825" xr:uid="{00000000-0005-0000-0000-0000CC880000}"/>
    <cellStyle name="Subtotal (line) 2 4 7 2 3" xfId="36826" xr:uid="{00000000-0005-0000-0000-0000CD880000}"/>
    <cellStyle name="Subtotal (line) 2 4 7 2 4" xfId="36827" xr:uid="{00000000-0005-0000-0000-0000CE880000}"/>
    <cellStyle name="Subtotal (line) 2 4 7 3" xfId="36828" xr:uid="{00000000-0005-0000-0000-0000CF880000}"/>
    <cellStyle name="Subtotal (line) 2 4 7 4" xfId="36829" xr:uid="{00000000-0005-0000-0000-0000D0880000}"/>
    <cellStyle name="Subtotal (line) 2 4 7 5" xfId="36830" xr:uid="{00000000-0005-0000-0000-0000D1880000}"/>
    <cellStyle name="Subtotal (line) 2 4 8" xfId="5076" xr:uid="{00000000-0005-0000-0000-0000D2880000}"/>
    <cellStyle name="Subtotal (line) 2 4 8 2" xfId="36831" xr:uid="{00000000-0005-0000-0000-0000D3880000}"/>
    <cellStyle name="Subtotal (line) 2 4 8 2 2" xfId="36832" xr:uid="{00000000-0005-0000-0000-0000D4880000}"/>
    <cellStyle name="Subtotal (line) 2 4 8 2 3" xfId="36833" xr:uid="{00000000-0005-0000-0000-0000D5880000}"/>
    <cellStyle name="Subtotal (line) 2 4 8 2 4" xfId="36834" xr:uid="{00000000-0005-0000-0000-0000D6880000}"/>
    <cellStyle name="Subtotal (line) 2 4 8 3" xfId="36835" xr:uid="{00000000-0005-0000-0000-0000D7880000}"/>
    <cellStyle name="Subtotal (line) 2 4 8 4" xfId="36836" xr:uid="{00000000-0005-0000-0000-0000D8880000}"/>
    <cellStyle name="Subtotal (line) 2 4 8 5" xfId="36837" xr:uid="{00000000-0005-0000-0000-0000D9880000}"/>
    <cellStyle name="Subtotal (line) 2 4 9" xfId="5077" xr:uid="{00000000-0005-0000-0000-0000DA880000}"/>
    <cellStyle name="Subtotal (line) 2 4 9 2" xfId="36838" xr:uid="{00000000-0005-0000-0000-0000DB880000}"/>
    <cellStyle name="Subtotal (line) 2 4 9 2 2" xfId="36839" xr:uid="{00000000-0005-0000-0000-0000DC880000}"/>
    <cellStyle name="Subtotal (line) 2 4 9 2 3" xfId="36840" xr:uid="{00000000-0005-0000-0000-0000DD880000}"/>
    <cellStyle name="Subtotal (line) 2 4 9 2 4" xfId="36841" xr:uid="{00000000-0005-0000-0000-0000DE880000}"/>
    <cellStyle name="Subtotal (line) 2 4 9 3" xfId="36842" xr:uid="{00000000-0005-0000-0000-0000DF880000}"/>
    <cellStyle name="Subtotal (line) 2 4 9 4" xfId="36843" xr:uid="{00000000-0005-0000-0000-0000E0880000}"/>
    <cellStyle name="Subtotal (line) 2 4 9 5" xfId="36844" xr:uid="{00000000-0005-0000-0000-0000E1880000}"/>
    <cellStyle name="Subtotal (line) 2 5" xfId="5078" xr:uid="{00000000-0005-0000-0000-0000E2880000}"/>
    <cellStyle name="Subtotal (line) 2 5 10" xfId="5079" xr:uid="{00000000-0005-0000-0000-0000E3880000}"/>
    <cellStyle name="Subtotal (line) 2 5 10 2" xfId="36845" xr:uid="{00000000-0005-0000-0000-0000E4880000}"/>
    <cellStyle name="Subtotal (line) 2 5 10 2 2" xfId="36846" xr:uid="{00000000-0005-0000-0000-0000E5880000}"/>
    <cellStyle name="Subtotal (line) 2 5 10 2 3" xfId="36847" xr:uid="{00000000-0005-0000-0000-0000E6880000}"/>
    <cellStyle name="Subtotal (line) 2 5 10 2 4" xfId="36848" xr:uid="{00000000-0005-0000-0000-0000E7880000}"/>
    <cellStyle name="Subtotal (line) 2 5 10 3" xfId="36849" xr:uid="{00000000-0005-0000-0000-0000E8880000}"/>
    <cellStyle name="Subtotal (line) 2 5 10 4" xfId="36850" xr:uid="{00000000-0005-0000-0000-0000E9880000}"/>
    <cellStyle name="Subtotal (line) 2 5 10 5" xfId="36851" xr:uid="{00000000-0005-0000-0000-0000EA880000}"/>
    <cellStyle name="Subtotal (line) 2 5 11" xfId="5080" xr:uid="{00000000-0005-0000-0000-0000EB880000}"/>
    <cellStyle name="Subtotal (line) 2 5 11 2" xfId="36852" xr:uid="{00000000-0005-0000-0000-0000EC880000}"/>
    <cellStyle name="Subtotal (line) 2 5 11 2 2" xfId="36853" xr:uid="{00000000-0005-0000-0000-0000ED880000}"/>
    <cellStyle name="Subtotal (line) 2 5 11 2 3" xfId="36854" xr:uid="{00000000-0005-0000-0000-0000EE880000}"/>
    <cellStyle name="Subtotal (line) 2 5 11 2 4" xfId="36855" xr:uid="{00000000-0005-0000-0000-0000EF880000}"/>
    <cellStyle name="Subtotal (line) 2 5 11 3" xfId="36856" xr:uid="{00000000-0005-0000-0000-0000F0880000}"/>
    <cellStyle name="Subtotal (line) 2 5 11 4" xfId="36857" xr:uid="{00000000-0005-0000-0000-0000F1880000}"/>
    <cellStyle name="Subtotal (line) 2 5 11 5" xfId="36858" xr:uid="{00000000-0005-0000-0000-0000F2880000}"/>
    <cellStyle name="Subtotal (line) 2 5 12" xfId="5081" xr:uid="{00000000-0005-0000-0000-0000F3880000}"/>
    <cellStyle name="Subtotal (line) 2 5 12 2" xfId="36859" xr:uid="{00000000-0005-0000-0000-0000F4880000}"/>
    <cellStyle name="Subtotal (line) 2 5 12 2 2" xfId="36860" xr:uid="{00000000-0005-0000-0000-0000F5880000}"/>
    <cellStyle name="Subtotal (line) 2 5 12 2 3" xfId="36861" xr:uid="{00000000-0005-0000-0000-0000F6880000}"/>
    <cellStyle name="Subtotal (line) 2 5 12 2 4" xfId="36862" xr:uid="{00000000-0005-0000-0000-0000F7880000}"/>
    <cellStyle name="Subtotal (line) 2 5 12 3" xfId="36863" xr:uid="{00000000-0005-0000-0000-0000F8880000}"/>
    <cellStyle name="Subtotal (line) 2 5 12 4" xfId="36864" xr:uid="{00000000-0005-0000-0000-0000F9880000}"/>
    <cellStyle name="Subtotal (line) 2 5 12 5" xfId="36865" xr:uid="{00000000-0005-0000-0000-0000FA880000}"/>
    <cellStyle name="Subtotal (line) 2 5 13" xfId="5082" xr:uid="{00000000-0005-0000-0000-0000FB880000}"/>
    <cellStyle name="Subtotal (line) 2 5 13 2" xfId="36866" xr:uid="{00000000-0005-0000-0000-0000FC880000}"/>
    <cellStyle name="Subtotal (line) 2 5 13 2 2" xfId="36867" xr:uid="{00000000-0005-0000-0000-0000FD880000}"/>
    <cellStyle name="Subtotal (line) 2 5 13 2 3" xfId="36868" xr:uid="{00000000-0005-0000-0000-0000FE880000}"/>
    <cellStyle name="Subtotal (line) 2 5 13 2 4" xfId="36869" xr:uid="{00000000-0005-0000-0000-0000FF880000}"/>
    <cellStyle name="Subtotal (line) 2 5 13 3" xfId="36870" xr:uid="{00000000-0005-0000-0000-000000890000}"/>
    <cellStyle name="Subtotal (line) 2 5 13 4" xfId="36871" xr:uid="{00000000-0005-0000-0000-000001890000}"/>
    <cellStyle name="Subtotal (line) 2 5 13 5" xfId="36872" xr:uid="{00000000-0005-0000-0000-000002890000}"/>
    <cellStyle name="Subtotal (line) 2 5 14" xfId="5083" xr:uid="{00000000-0005-0000-0000-000003890000}"/>
    <cellStyle name="Subtotal (line) 2 5 14 2" xfId="36873" xr:uid="{00000000-0005-0000-0000-000004890000}"/>
    <cellStyle name="Subtotal (line) 2 5 14 2 2" xfId="36874" xr:uid="{00000000-0005-0000-0000-000005890000}"/>
    <cellStyle name="Subtotal (line) 2 5 14 2 3" xfId="36875" xr:uid="{00000000-0005-0000-0000-000006890000}"/>
    <cellStyle name="Subtotal (line) 2 5 14 2 4" xfId="36876" xr:uid="{00000000-0005-0000-0000-000007890000}"/>
    <cellStyle name="Subtotal (line) 2 5 14 3" xfId="36877" xr:uid="{00000000-0005-0000-0000-000008890000}"/>
    <cellStyle name="Subtotal (line) 2 5 14 4" xfId="36878" xr:uid="{00000000-0005-0000-0000-000009890000}"/>
    <cellStyle name="Subtotal (line) 2 5 14 5" xfId="36879" xr:uid="{00000000-0005-0000-0000-00000A890000}"/>
    <cellStyle name="Subtotal (line) 2 5 15" xfId="5084" xr:uid="{00000000-0005-0000-0000-00000B890000}"/>
    <cellStyle name="Subtotal (line) 2 5 15 2" xfId="36880" xr:uid="{00000000-0005-0000-0000-00000C890000}"/>
    <cellStyle name="Subtotal (line) 2 5 15 2 2" xfId="36881" xr:uid="{00000000-0005-0000-0000-00000D890000}"/>
    <cellStyle name="Subtotal (line) 2 5 15 2 3" xfId="36882" xr:uid="{00000000-0005-0000-0000-00000E890000}"/>
    <cellStyle name="Subtotal (line) 2 5 15 2 4" xfId="36883" xr:uid="{00000000-0005-0000-0000-00000F890000}"/>
    <cellStyle name="Subtotal (line) 2 5 15 3" xfId="36884" xr:uid="{00000000-0005-0000-0000-000010890000}"/>
    <cellStyle name="Subtotal (line) 2 5 15 4" xfId="36885" xr:uid="{00000000-0005-0000-0000-000011890000}"/>
    <cellStyle name="Subtotal (line) 2 5 15 5" xfId="36886" xr:uid="{00000000-0005-0000-0000-000012890000}"/>
    <cellStyle name="Subtotal (line) 2 5 16" xfId="5085" xr:uid="{00000000-0005-0000-0000-000013890000}"/>
    <cellStyle name="Subtotal (line) 2 5 16 2" xfId="36887" xr:uid="{00000000-0005-0000-0000-000014890000}"/>
    <cellStyle name="Subtotal (line) 2 5 16 2 2" xfId="36888" xr:uid="{00000000-0005-0000-0000-000015890000}"/>
    <cellStyle name="Subtotal (line) 2 5 16 2 3" xfId="36889" xr:uid="{00000000-0005-0000-0000-000016890000}"/>
    <cellStyle name="Subtotal (line) 2 5 16 2 4" xfId="36890" xr:uid="{00000000-0005-0000-0000-000017890000}"/>
    <cellStyle name="Subtotal (line) 2 5 16 3" xfId="36891" xr:uid="{00000000-0005-0000-0000-000018890000}"/>
    <cellStyle name="Subtotal (line) 2 5 16 4" xfId="36892" xr:uid="{00000000-0005-0000-0000-000019890000}"/>
    <cellStyle name="Subtotal (line) 2 5 16 5" xfId="36893" xr:uid="{00000000-0005-0000-0000-00001A890000}"/>
    <cellStyle name="Subtotal (line) 2 5 17" xfId="5086" xr:uid="{00000000-0005-0000-0000-00001B890000}"/>
    <cellStyle name="Subtotal (line) 2 5 17 2" xfId="36894" xr:uid="{00000000-0005-0000-0000-00001C890000}"/>
    <cellStyle name="Subtotal (line) 2 5 17 2 2" xfId="36895" xr:uid="{00000000-0005-0000-0000-00001D890000}"/>
    <cellStyle name="Subtotal (line) 2 5 17 2 3" xfId="36896" xr:uid="{00000000-0005-0000-0000-00001E890000}"/>
    <cellStyle name="Subtotal (line) 2 5 17 2 4" xfId="36897" xr:uid="{00000000-0005-0000-0000-00001F890000}"/>
    <cellStyle name="Subtotal (line) 2 5 17 3" xfId="36898" xr:uid="{00000000-0005-0000-0000-000020890000}"/>
    <cellStyle name="Subtotal (line) 2 5 17 4" xfId="36899" xr:uid="{00000000-0005-0000-0000-000021890000}"/>
    <cellStyle name="Subtotal (line) 2 5 17 5" xfId="36900" xr:uid="{00000000-0005-0000-0000-000022890000}"/>
    <cellStyle name="Subtotal (line) 2 5 18" xfId="5087" xr:uid="{00000000-0005-0000-0000-000023890000}"/>
    <cellStyle name="Subtotal (line) 2 5 18 2" xfId="36901" xr:uid="{00000000-0005-0000-0000-000024890000}"/>
    <cellStyle name="Subtotal (line) 2 5 18 2 2" xfId="36902" xr:uid="{00000000-0005-0000-0000-000025890000}"/>
    <cellStyle name="Subtotal (line) 2 5 18 2 3" xfId="36903" xr:uid="{00000000-0005-0000-0000-000026890000}"/>
    <cellStyle name="Subtotal (line) 2 5 18 2 4" xfId="36904" xr:uid="{00000000-0005-0000-0000-000027890000}"/>
    <cellStyle name="Subtotal (line) 2 5 18 3" xfId="36905" xr:uid="{00000000-0005-0000-0000-000028890000}"/>
    <cellStyle name="Subtotal (line) 2 5 18 4" xfId="36906" xr:uid="{00000000-0005-0000-0000-000029890000}"/>
    <cellStyle name="Subtotal (line) 2 5 18 5" xfId="36907" xr:uid="{00000000-0005-0000-0000-00002A890000}"/>
    <cellStyle name="Subtotal (line) 2 5 19" xfId="5088" xr:uid="{00000000-0005-0000-0000-00002B890000}"/>
    <cellStyle name="Subtotal (line) 2 5 19 2" xfId="36908" xr:uid="{00000000-0005-0000-0000-00002C890000}"/>
    <cellStyle name="Subtotal (line) 2 5 19 2 2" xfId="36909" xr:uid="{00000000-0005-0000-0000-00002D890000}"/>
    <cellStyle name="Subtotal (line) 2 5 19 2 3" xfId="36910" xr:uid="{00000000-0005-0000-0000-00002E890000}"/>
    <cellStyle name="Subtotal (line) 2 5 19 2 4" xfId="36911" xr:uid="{00000000-0005-0000-0000-00002F890000}"/>
    <cellStyle name="Subtotal (line) 2 5 19 3" xfId="36912" xr:uid="{00000000-0005-0000-0000-000030890000}"/>
    <cellStyle name="Subtotal (line) 2 5 19 4" xfId="36913" xr:uid="{00000000-0005-0000-0000-000031890000}"/>
    <cellStyle name="Subtotal (line) 2 5 19 5" xfId="36914" xr:uid="{00000000-0005-0000-0000-000032890000}"/>
    <cellStyle name="Subtotal (line) 2 5 2" xfId="5089" xr:uid="{00000000-0005-0000-0000-000033890000}"/>
    <cellStyle name="Subtotal (line) 2 5 2 2" xfId="36915" xr:uid="{00000000-0005-0000-0000-000034890000}"/>
    <cellStyle name="Subtotal (line) 2 5 2 2 2" xfId="36916" xr:uid="{00000000-0005-0000-0000-000035890000}"/>
    <cellStyle name="Subtotal (line) 2 5 2 2 3" xfId="36917" xr:uid="{00000000-0005-0000-0000-000036890000}"/>
    <cellStyle name="Subtotal (line) 2 5 2 2 4" xfId="36918" xr:uid="{00000000-0005-0000-0000-000037890000}"/>
    <cellStyle name="Subtotal (line) 2 5 2 3" xfId="36919" xr:uid="{00000000-0005-0000-0000-000038890000}"/>
    <cellStyle name="Subtotal (line) 2 5 2 4" xfId="36920" xr:uid="{00000000-0005-0000-0000-000039890000}"/>
    <cellStyle name="Subtotal (line) 2 5 2 5" xfId="36921" xr:uid="{00000000-0005-0000-0000-00003A890000}"/>
    <cellStyle name="Subtotal (line) 2 5 20" xfId="5090" xr:uid="{00000000-0005-0000-0000-00003B890000}"/>
    <cellStyle name="Subtotal (line) 2 5 20 2" xfId="36922" xr:uid="{00000000-0005-0000-0000-00003C890000}"/>
    <cellStyle name="Subtotal (line) 2 5 20 2 2" xfId="36923" xr:uid="{00000000-0005-0000-0000-00003D890000}"/>
    <cellStyle name="Subtotal (line) 2 5 20 2 3" xfId="36924" xr:uid="{00000000-0005-0000-0000-00003E890000}"/>
    <cellStyle name="Subtotal (line) 2 5 20 2 4" xfId="36925" xr:uid="{00000000-0005-0000-0000-00003F890000}"/>
    <cellStyle name="Subtotal (line) 2 5 20 3" xfId="36926" xr:uid="{00000000-0005-0000-0000-000040890000}"/>
    <cellStyle name="Subtotal (line) 2 5 20 4" xfId="36927" xr:uid="{00000000-0005-0000-0000-000041890000}"/>
    <cellStyle name="Subtotal (line) 2 5 20 5" xfId="36928" xr:uid="{00000000-0005-0000-0000-000042890000}"/>
    <cellStyle name="Subtotal (line) 2 5 21" xfId="5091" xr:uid="{00000000-0005-0000-0000-000043890000}"/>
    <cellStyle name="Subtotal (line) 2 5 21 2" xfId="36929" xr:uid="{00000000-0005-0000-0000-000044890000}"/>
    <cellStyle name="Subtotal (line) 2 5 21 2 2" xfId="36930" xr:uid="{00000000-0005-0000-0000-000045890000}"/>
    <cellStyle name="Subtotal (line) 2 5 21 2 3" xfId="36931" xr:uid="{00000000-0005-0000-0000-000046890000}"/>
    <cellStyle name="Subtotal (line) 2 5 21 2 4" xfId="36932" xr:uid="{00000000-0005-0000-0000-000047890000}"/>
    <cellStyle name="Subtotal (line) 2 5 21 3" xfId="36933" xr:uid="{00000000-0005-0000-0000-000048890000}"/>
    <cellStyle name="Subtotal (line) 2 5 21 4" xfId="36934" xr:uid="{00000000-0005-0000-0000-000049890000}"/>
    <cellStyle name="Subtotal (line) 2 5 21 5" xfId="36935" xr:uid="{00000000-0005-0000-0000-00004A890000}"/>
    <cellStyle name="Subtotal (line) 2 5 22" xfId="5092" xr:uid="{00000000-0005-0000-0000-00004B890000}"/>
    <cellStyle name="Subtotal (line) 2 5 22 2" xfId="36936" xr:uid="{00000000-0005-0000-0000-00004C890000}"/>
    <cellStyle name="Subtotal (line) 2 5 22 2 2" xfId="36937" xr:uid="{00000000-0005-0000-0000-00004D890000}"/>
    <cellStyle name="Subtotal (line) 2 5 22 2 3" xfId="36938" xr:uid="{00000000-0005-0000-0000-00004E890000}"/>
    <cellStyle name="Subtotal (line) 2 5 22 2 4" xfId="36939" xr:uid="{00000000-0005-0000-0000-00004F890000}"/>
    <cellStyle name="Subtotal (line) 2 5 22 3" xfId="36940" xr:uid="{00000000-0005-0000-0000-000050890000}"/>
    <cellStyle name="Subtotal (line) 2 5 22 4" xfId="36941" xr:uid="{00000000-0005-0000-0000-000051890000}"/>
    <cellStyle name="Subtotal (line) 2 5 22 5" xfId="36942" xr:uid="{00000000-0005-0000-0000-000052890000}"/>
    <cellStyle name="Subtotal (line) 2 5 23" xfId="5093" xr:uid="{00000000-0005-0000-0000-000053890000}"/>
    <cellStyle name="Subtotal (line) 2 5 23 2" xfId="36943" xr:uid="{00000000-0005-0000-0000-000054890000}"/>
    <cellStyle name="Subtotal (line) 2 5 23 2 2" xfId="36944" xr:uid="{00000000-0005-0000-0000-000055890000}"/>
    <cellStyle name="Subtotal (line) 2 5 23 2 3" xfId="36945" xr:uid="{00000000-0005-0000-0000-000056890000}"/>
    <cellStyle name="Subtotal (line) 2 5 23 2 4" xfId="36946" xr:uid="{00000000-0005-0000-0000-000057890000}"/>
    <cellStyle name="Subtotal (line) 2 5 23 3" xfId="36947" xr:uid="{00000000-0005-0000-0000-000058890000}"/>
    <cellStyle name="Subtotal (line) 2 5 23 4" xfId="36948" xr:uid="{00000000-0005-0000-0000-000059890000}"/>
    <cellStyle name="Subtotal (line) 2 5 23 5" xfId="36949" xr:uid="{00000000-0005-0000-0000-00005A890000}"/>
    <cellStyle name="Subtotal (line) 2 5 24" xfId="5094" xr:uid="{00000000-0005-0000-0000-00005B890000}"/>
    <cellStyle name="Subtotal (line) 2 5 24 2" xfId="36950" xr:uid="{00000000-0005-0000-0000-00005C890000}"/>
    <cellStyle name="Subtotal (line) 2 5 24 2 2" xfId="36951" xr:uid="{00000000-0005-0000-0000-00005D890000}"/>
    <cellStyle name="Subtotal (line) 2 5 24 2 3" xfId="36952" xr:uid="{00000000-0005-0000-0000-00005E890000}"/>
    <cellStyle name="Subtotal (line) 2 5 24 2 4" xfId="36953" xr:uid="{00000000-0005-0000-0000-00005F890000}"/>
    <cellStyle name="Subtotal (line) 2 5 24 3" xfId="36954" xr:uid="{00000000-0005-0000-0000-000060890000}"/>
    <cellStyle name="Subtotal (line) 2 5 24 4" xfId="36955" xr:uid="{00000000-0005-0000-0000-000061890000}"/>
    <cellStyle name="Subtotal (line) 2 5 24 5" xfId="36956" xr:uid="{00000000-0005-0000-0000-000062890000}"/>
    <cellStyle name="Subtotal (line) 2 5 25" xfId="5095" xr:uid="{00000000-0005-0000-0000-000063890000}"/>
    <cellStyle name="Subtotal (line) 2 5 25 2" xfId="36957" xr:uid="{00000000-0005-0000-0000-000064890000}"/>
    <cellStyle name="Subtotal (line) 2 5 25 2 2" xfId="36958" xr:uid="{00000000-0005-0000-0000-000065890000}"/>
    <cellStyle name="Subtotal (line) 2 5 25 2 3" xfId="36959" xr:uid="{00000000-0005-0000-0000-000066890000}"/>
    <cellStyle name="Subtotal (line) 2 5 25 2 4" xfId="36960" xr:uid="{00000000-0005-0000-0000-000067890000}"/>
    <cellStyle name="Subtotal (line) 2 5 25 3" xfId="36961" xr:uid="{00000000-0005-0000-0000-000068890000}"/>
    <cellStyle name="Subtotal (line) 2 5 25 4" xfId="36962" xr:uid="{00000000-0005-0000-0000-000069890000}"/>
    <cellStyle name="Subtotal (line) 2 5 25 5" xfId="36963" xr:uid="{00000000-0005-0000-0000-00006A890000}"/>
    <cellStyle name="Subtotal (line) 2 5 26" xfId="5096" xr:uid="{00000000-0005-0000-0000-00006B890000}"/>
    <cellStyle name="Subtotal (line) 2 5 26 2" xfId="36964" xr:uid="{00000000-0005-0000-0000-00006C890000}"/>
    <cellStyle name="Subtotal (line) 2 5 26 2 2" xfId="36965" xr:uid="{00000000-0005-0000-0000-00006D890000}"/>
    <cellStyle name="Subtotal (line) 2 5 26 2 3" xfId="36966" xr:uid="{00000000-0005-0000-0000-00006E890000}"/>
    <cellStyle name="Subtotal (line) 2 5 26 2 4" xfId="36967" xr:uid="{00000000-0005-0000-0000-00006F890000}"/>
    <cellStyle name="Subtotal (line) 2 5 26 3" xfId="36968" xr:uid="{00000000-0005-0000-0000-000070890000}"/>
    <cellStyle name="Subtotal (line) 2 5 26 4" xfId="36969" xr:uid="{00000000-0005-0000-0000-000071890000}"/>
    <cellStyle name="Subtotal (line) 2 5 26 5" xfId="36970" xr:uid="{00000000-0005-0000-0000-000072890000}"/>
    <cellStyle name="Subtotal (line) 2 5 27" xfId="5097" xr:uid="{00000000-0005-0000-0000-000073890000}"/>
    <cellStyle name="Subtotal (line) 2 5 27 2" xfId="36971" xr:uid="{00000000-0005-0000-0000-000074890000}"/>
    <cellStyle name="Subtotal (line) 2 5 27 2 2" xfId="36972" xr:uid="{00000000-0005-0000-0000-000075890000}"/>
    <cellStyle name="Subtotal (line) 2 5 27 2 3" xfId="36973" xr:uid="{00000000-0005-0000-0000-000076890000}"/>
    <cellStyle name="Subtotal (line) 2 5 27 2 4" xfId="36974" xr:uid="{00000000-0005-0000-0000-000077890000}"/>
    <cellStyle name="Subtotal (line) 2 5 27 3" xfId="36975" xr:uid="{00000000-0005-0000-0000-000078890000}"/>
    <cellStyle name="Subtotal (line) 2 5 27 4" xfId="36976" xr:uid="{00000000-0005-0000-0000-000079890000}"/>
    <cellStyle name="Subtotal (line) 2 5 27 5" xfId="36977" xr:uid="{00000000-0005-0000-0000-00007A890000}"/>
    <cellStyle name="Subtotal (line) 2 5 28" xfId="5098" xr:uid="{00000000-0005-0000-0000-00007B890000}"/>
    <cellStyle name="Subtotal (line) 2 5 28 2" xfId="36978" xr:uid="{00000000-0005-0000-0000-00007C890000}"/>
    <cellStyle name="Subtotal (line) 2 5 28 2 2" xfId="36979" xr:uid="{00000000-0005-0000-0000-00007D890000}"/>
    <cellStyle name="Subtotal (line) 2 5 28 2 3" xfId="36980" xr:uid="{00000000-0005-0000-0000-00007E890000}"/>
    <cellStyle name="Subtotal (line) 2 5 28 2 4" xfId="36981" xr:uid="{00000000-0005-0000-0000-00007F890000}"/>
    <cellStyle name="Subtotal (line) 2 5 28 3" xfId="36982" xr:uid="{00000000-0005-0000-0000-000080890000}"/>
    <cellStyle name="Subtotal (line) 2 5 28 4" xfId="36983" xr:uid="{00000000-0005-0000-0000-000081890000}"/>
    <cellStyle name="Subtotal (line) 2 5 28 5" xfId="36984" xr:uid="{00000000-0005-0000-0000-000082890000}"/>
    <cellStyle name="Subtotal (line) 2 5 29" xfId="5099" xr:uid="{00000000-0005-0000-0000-000083890000}"/>
    <cellStyle name="Subtotal (line) 2 5 29 2" xfId="36985" xr:uid="{00000000-0005-0000-0000-000084890000}"/>
    <cellStyle name="Subtotal (line) 2 5 29 2 2" xfId="36986" xr:uid="{00000000-0005-0000-0000-000085890000}"/>
    <cellStyle name="Subtotal (line) 2 5 29 2 3" xfId="36987" xr:uid="{00000000-0005-0000-0000-000086890000}"/>
    <cellStyle name="Subtotal (line) 2 5 29 2 4" xfId="36988" xr:uid="{00000000-0005-0000-0000-000087890000}"/>
    <cellStyle name="Subtotal (line) 2 5 29 3" xfId="36989" xr:uid="{00000000-0005-0000-0000-000088890000}"/>
    <cellStyle name="Subtotal (line) 2 5 29 4" xfId="36990" xr:uid="{00000000-0005-0000-0000-000089890000}"/>
    <cellStyle name="Subtotal (line) 2 5 29 5" xfId="36991" xr:uid="{00000000-0005-0000-0000-00008A890000}"/>
    <cellStyle name="Subtotal (line) 2 5 3" xfId="5100" xr:uid="{00000000-0005-0000-0000-00008B890000}"/>
    <cellStyle name="Subtotal (line) 2 5 3 2" xfId="36992" xr:uid="{00000000-0005-0000-0000-00008C890000}"/>
    <cellStyle name="Subtotal (line) 2 5 3 2 2" xfId="36993" xr:uid="{00000000-0005-0000-0000-00008D890000}"/>
    <cellStyle name="Subtotal (line) 2 5 3 2 3" xfId="36994" xr:uid="{00000000-0005-0000-0000-00008E890000}"/>
    <cellStyle name="Subtotal (line) 2 5 3 2 4" xfId="36995" xr:uid="{00000000-0005-0000-0000-00008F890000}"/>
    <cellStyle name="Subtotal (line) 2 5 3 3" xfId="36996" xr:uid="{00000000-0005-0000-0000-000090890000}"/>
    <cellStyle name="Subtotal (line) 2 5 3 4" xfId="36997" xr:uid="{00000000-0005-0000-0000-000091890000}"/>
    <cellStyle name="Subtotal (line) 2 5 3 5" xfId="36998" xr:uid="{00000000-0005-0000-0000-000092890000}"/>
    <cellStyle name="Subtotal (line) 2 5 30" xfId="5101" xr:uid="{00000000-0005-0000-0000-000093890000}"/>
    <cellStyle name="Subtotal (line) 2 5 30 2" xfId="36999" xr:uid="{00000000-0005-0000-0000-000094890000}"/>
    <cellStyle name="Subtotal (line) 2 5 30 2 2" xfId="37000" xr:uid="{00000000-0005-0000-0000-000095890000}"/>
    <cellStyle name="Subtotal (line) 2 5 30 2 3" xfId="37001" xr:uid="{00000000-0005-0000-0000-000096890000}"/>
    <cellStyle name="Subtotal (line) 2 5 30 2 4" xfId="37002" xr:uid="{00000000-0005-0000-0000-000097890000}"/>
    <cellStyle name="Subtotal (line) 2 5 30 3" xfId="37003" xr:uid="{00000000-0005-0000-0000-000098890000}"/>
    <cellStyle name="Subtotal (line) 2 5 30 4" xfId="37004" xr:uid="{00000000-0005-0000-0000-000099890000}"/>
    <cellStyle name="Subtotal (line) 2 5 30 5" xfId="37005" xr:uid="{00000000-0005-0000-0000-00009A890000}"/>
    <cellStyle name="Subtotal (line) 2 5 31" xfId="5102" xr:uid="{00000000-0005-0000-0000-00009B890000}"/>
    <cellStyle name="Subtotal (line) 2 5 31 2" xfId="37006" xr:uid="{00000000-0005-0000-0000-00009C890000}"/>
    <cellStyle name="Subtotal (line) 2 5 31 2 2" xfId="37007" xr:uid="{00000000-0005-0000-0000-00009D890000}"/>
    <cellStyle name="Subtotal (line) 2 5 31 2 3" xfId="37008" xr:uid="{00000000-0005-0000-0000-00009E890000}"/>
    <cellStyle name="Subtotal (line) 2 5 31 2 4" xfId="37009" xr:uid="{00000000-0005-0000-0000-00009F890000}"/>
    <cellStyle name="Subtotal (line) 2 5 31 3" xfId="37010" xr:uid="{00000000-0005-0000-0000-0000A0890000}"/>
    <cellStyle name="Subtotal (line) 2 5 31 4" xfId="37011" xr:uid="{00000000-0005-0000-0000-0000A1890000}"/>
    <cellStyle name="Subtotal (line) 2 5 31 5" xfId="37012" xr:uid="{00000000-0005-0000-0000-0000A2890000}"/>
    <cellStyle name="Subtotal (line) 2 5 32" xfId="5103" xr:uid="{00000000-0005-0000-0000-0000A3890000}"/>
    <cellStyle name="Subtotal (line) 2 5 32 2" xfId="37013" xr:uid="{00000000-0005-0000-0000-0000A4890000}"/>
    <cellStyle name="Subtotal (line) 2 5 32 2 2" xfId="37014" xr:uid="{00000000-0005-0000-0000-0000A5890000}"/>
    <cellStyle name="Subtotal (line) 2 5 32 2 3" xfId="37015" xr:uid="{00000000-0005-0000-0000-0000A6890000}"/>
    <cellStyle name="Subtotal (line) 2 5 32 2 4" xfId="37016" xr:uid="{00000000-0005-0000-0000-0000A7890000}"/>
    <cellStyle name="Subtotal (line) 2 5 32 3" xfId="37017" xr:uid="{00000000-0005-0000-0000-0000A8890000}"/>
    <cellStyle name="Subtotal (line) 2 5 32 4" xfId="37018" xr:uid="{00000000-0005-0000-0000-0000A9890000}"/>
    <cellStyle name="Subtotal (line) 2 5 32 5" xfId="37019" xr:uid="{00000000-0005-0000-0000-0000AA890000}"/>
    <cellStyle name="Subtotal (line) 2 5 33" xfId="5104" xr:uid="{00000000-0005-0000-0000-0000AB890000}"/>
    <cellStyle name="Subtotal (line) 2 5 33 2" xfId="37020" xr:uid="{00000000-0005-0000-0000-0000AC890000}"/>
    <cellStyle name="Subtotal (line) 2 5 33 2 2" xfId="37021" xr:uid="{00000000-0005-0000-0000-0000AD890000}"/>
    <cellStyle name="Subtotal (line) 2 5 33 2 3" xfId="37022" xr:uid="{00000000-0005-0000-0000-0000AE890000}"/>
    <cellStyle name="Subtotal (line) 2 5 33 2 4" xfId="37023" xr:uid="{00000000-0005-0000-0000-0000AF890000}"/>
    <cellStyle name="Subtotal (line) 2 5 33 3" xfId="37024" xr:uid="{00000000-0005-0000-0000-0000B0890000}"/>
    <cellStyle name="Subtotal (line) 2 5 33 4" xfId="37025" xr:uid="{00000000-0005-0000-0000-0000B1890000}"/>
    <cellStyle name="Subtotal (line) 2 5 33 5" xfId="37026" xr:uid="{00000000-0005-0000-0000-0000B2890000}"/>
    <cellStyle name="Subtotal (line) 2 5 34" xfId="5105" xr:uid="{00000000-0005-0000-0000-0000B3890000}"/>
    <cellStyle name="Subtotal (line) 2 5 34 2" xfId="37027" xr:uid="{00000000-0005-0000-0000-0000B4890000}"/>
    <cellStyle name="Subtotal (line) 2 5 34 2 2" xfId="37028" xr:uid="{00000000-0005-0000-0000-0000B5890000}"/>
    <cellStyle name="Subtotal (line) 2 5 34 2 3" xfId="37029" xr:uid="{00000000-0005-0000-0000-0000B6890000}"/>
    <cellStyle name="Subtotal (line) 2 5 34 2 4" xfId="37030" xr:uid="{00000000-0005-0000-0000-0000B7890000}"/>
    <cellStyle name="Subtotal (line) 2 5 34 3" xfId="37031" xr:uid="{00000000-0005-0000-0000-0000B8890000}"/>
    <cellStyle name="Subtotal (line) 2 5 34 4" xfId="37032" xr:uid="{00000000-0005-0000-0000-0000B9890000}"/>
    <cellStyle name="Subtotal (line) 2 5 34 5" xfId="37033" xr:uid="{00000000-0005-0000-0000-0000BA890000}"/>
    <cellStyle name="Subtotal (line) 2 5 35" xfId="5106" xr:uid="{00000000-0005-0000-0000-0000BB890000}"/>
    <cellStyle name="Subtotal (line) 2 5 35 2" xfId="37034" xr:uid="{00000000-0005-0000-0000-0000BC890000}"/>
    <cellStyle name="Subtotal (line) 2 5 35 2 2" xfId="37035" xr:uid="{00000000-0005-0000-0000-0000BD890000}"/>
    <cellStyle name="Subtotal (line) 2 5 35 2 3" xfId="37036" xr:uid="{00000000-0005-0000-0000-0000BE890000}"/>
    <cellStyle name="Subtotal (line) 2 5 35 2 4" xfId="37037" xr:uid="{00000000-0005-0000-0000-0000BF890000}"/>
    <cellStyle name="Subtotal (line) 2 5 35 3" xfId="37038" xr:uid="{00000000-0005-0000-0000-0000C0890000}"/>
    <cellStyle name="Subtotal (line) 2 5 35 4" xfId="37039" xr:uid="{00000000-0005-0000-0000-0000C1890000}"/>
    <cellStyle name="Subtotal (line) 2 5 35 5" xfId="37040" xr:uid="{00000000-0005-0000-0000-0000C2890000}"/>
    <cellStyle name="Subtotal (line) 2 5 36" xfId="5107" xr:uid="{00000000-0005-0000-0000-0000C3890000}"/>
    <cellStyle name="Subtotal (line) 2 5 36 2" xfId="37041" xr:uid="{00000000-0005-0000-0000-0000C4890000}"/>
    <cellStyle name="Subtotal (line) 2 5 36 2 2" xfId="37042" xr:uid="{00000000-0005-0000-0000-0000C5890000}"/>
    <cellStyle name="Subtotal (line) 2 5 36 2 3" xfId="37043" xr:uid="{00000000-0005-0000-0000-0000C6890000}"/>
    <cellStyle name="Subtotal (line) 2 5 36 2 4" xfId="37044" xr:uid="{00000000-0005-0000-0000-0000C7890000}"/>
    <cellStyle name="Subtotal (line) 2 5 36 3" xfId="37045" xr:uid="{00000000-0005-0000-0000-0000C8890000}"/>
    <cellStyle name="Subtotal (line) 2 5 36 4" xfId="37046" xr:uid="{00000000-0005-0000-0000-0000C9890000}"/>
    <cellStyle name="Subtotal (line) 2 5 36 5" xfId="37047" xr:uid="{00000000-0005-0000-0000-0000CA890000}"/>
    <cellStyle name="Subtotal (line) 2 5 37" xfId="5108" xr:uid="{00000000-0005-0000-0000-0000CB890000}"/>
    <cellStyle name="Subtotal (line) 2 5 37 2" xfId="37048" xr:uid="{00000000-0005-0000-0000-0000CC890000}"/>
    <cellStyle name="Subtotal (line) 2 5 37 2 2" xfId="37049" xr:uid="{00000000-0005-0000-0000-0000CD890000}"/>
    <cellStyle name="Subtotal (line) 2 5 37 2 3" xfId="37050" xr:uid="{00000000-0005-0000-0000-0000CE890000}"/>
    <cellStyle name="Subtotal (line) 2 5 37 2 4" xfId="37051" xr:uid="{00000000-0005-0000-0000-0000CF890000}"/>
    <cellStyle name="Subtotal (line) 2 5 37 3" xfId="37052" xr:uid="{00000000-0005-0000-0000-0000D0890000}"/>
    <cellStyle name="Subtotal (line) 2 5 37 4" xfId="37053" xr:uid="{00000000-0005-0000-0000-0000D1890000}"/>
    <cellStyle name="Subtotal (line) 2 5 37 5" xfId="37054" xr:uid="{00000000-0005-0000-0000-0000D2890000}"/>
    <cellStyle name="Subtotal (line) 2 5 38" xfId="5109" xr:uid="{00000000-0005-0000-0000-0000D3890000}"/>
    <cellStyle name="Subtotal (line) 2 5 38 2" xfId="37055" xr:uid="{00000000-0005-0000-0000-0000D4890000}"/>
    <cellStyle name="Subtotal (line) 2 5 38 2 2" xfId="37056" xr:uid="{00000000-0005-0000-0000-0000D5890000}"/>
    <cellStyle name="Subtotal (line) 2 5 38 2 3" xfId="37057" xr:uid="{00000000-0005-0000-0000-0000D6890000}"/>
    <cellStyle name="Subtotal (line) 2 5 38 2 4" xfId="37058" xr:uid="{00000000-0005-0000-0000-0000D7890000}"/>
    <cellStyle name="Subtotal (line) 2 5 38 3" xfId="37059" xr:uid="{00000000-0005-0000-0000-0000D8890000}"/>
    <cellStyle name="Subtotal (line) 2 5 38 4" xfId="37060" xr:uid="{00000000-0005-0000-0000-0000D9890000}"/>
    <cellStyle name="Subtotal (line) 2 5 38 5" xfId="37061" xr:uid="{00000000-0005-0000-0000-0000DA890000}"/>
    <cellStyle name="Subtotal (line) 2 5 39" xfId="5110" xr:uid="{00000000-0005-0000-0000-0000DB890000}"/>
    <cellStyle name="Subtotal (line) 2 5 39 2" xfId="37062" xr:uid="{00000000-0005-0000-0000-0000DC890000}"/>
    <cellStyle name="Subtotal (line) 2 5 39 2 2" xfId="37063" xr:uid="{00000000-0005-0000-0000-0000DD890000}"/>
    <cellStyle name="Subtotal (line) 2 5 39 2 3" xfId="37064" xr:uid="{00000000-0005-0000-0000-0000DE890000}"/>
    <cellStyle name="Subtotal (line) 2 5 39 2 4" xfId="37065" xr:uid="{00000000-0005-0000-0000-0000DF890000}"/>
    <cellStyle name="Subtotal (line) 2 5 39 3" xfId="37066" xr:uid="{00000000-0005-0000-0000-0000E0890000}"/>
    <cellStyle name="Subtotal (line) 2 5 39 4" xfId="37067" xr:uid="{00000000-0005-0000-0000-0000E1890000}"/>
    <cellStyle name="Subtotal (line) 2 5 39 5" xfId="37068" xr:uid="{00000000-0005-0000-0000-0000E2890000}"/>
    <cellStyle name="Subtotal (line) 2 5 4" xfId="5111" xr:uid="{00000000-0005-0000-0000-0000E3890000}"/>
    <cellStyle name="Subtotal (line) 2 5 4 2" xfId="37069" xr:uid="{00000000-0005-0000-0000-0000E4890000}"/>
    <cellStyle name="Subtotal (line) 2 5 4 2 2" xfId="37070" xr:uid="{00000000-0005-0000-0000-0000E5890000}"/>
    <cellStyle name="Subtotal (line) 2 5 4 2 3" xfId="37071" xr:uid="{00000000-0005-0000-0000-0000E6890000}"/>
    <cellStyle name="Subtotal (line) 2 5 4 2 4" xfId="37072" xr:uid="{00000000-0005-0000-0000-0000E7890000}"/>
    <cellStyle name="Subtotal (line) 2 5 4 3" xfId="37073" xr:uid="{00000000-0005-0000-0000-0000E8890000}"/>
    <cellStyle name="Subtotal (line) 2 5 4 4" xfId="37074" xr:uid="{00000000-0005-0000-0000-0000E9890000}"/>
    <cellStyle name="Subtotal (line) 2 5 4 5" xfId="37075" xr:uid="{00000000-0005-0000-0000-0000EA890000}"/>
    <cellStyle name="Subtotal (line) 2 5 40" xfId="5112" xr:uid="{00000000-0005-0000-0000-0000EB890000}"/>
    <cellStyle name="Subtotal (line) 2 5 40 2" xfId="37076" xr:uid="{00000000-0005-0000-0000-0000EC890000}"/>
    <cellStyle name="Subtotal (line) 2 5 40 2 2" xfId="37077" xr:uid="{00000000-0005-0000-0000-0000ED890000}"/>
    <cellStyle name="Subtotal (line) 2 5 40 2 3" xfId="37078" xr:uid="{00000000-0005-0000-0000-0000EE890000}"/>
    <cellStyle name="Subtotal (line) 2 5 40 2 4" xfId="37079" xr:uid="{00000000-0005-0000-0000-0000EF890000}"/>
    <cellStyle name="Subtotal (line) 2 5 40 3" xfId="37080" xr:uid="{00000000-0005-0000-0000-0000F0890000}"/>
    <cellStyle name="Subtotal (line) 2 5 40 4" xfId="37081" xr:uid="{00000000-0005-0000-0000-0000F1890000}"/>
    <cellStyle name="Subtotal (line) 2 5 40 5" xfId="37082" xr:uid="{00000000-0005-0000-0000-0000F2890000}"/>
    <cellStyle name="Subtotal (line) 2 5 41" xfId="5113" xr:uid="{00000000-0005-0000-0000-0000F3890000}"/>
    <cellStyle name="Subtotal (line) 2 5 41 2" xfId="37083" xr:uid="{00000000-0005-0000-0000-0000F4890000}"/>
    <cellStyle name="Subtotal (line) 2 5 41 2 2" xfId="37084" xr:uid="{00000000-0005-0000-0000-0000F5890000}"/>
    <cellStyle name="Subtotal (line) 2 5 41 2 3" xfId="37085" xr:uid="{00000000-0005-0000-0000-0000F6890000}"/>
    <cellStyle name="Subtotal (line) 2 5 41 2 4" xfId="37086" xr:uid="{00000000-0005-0000-0000-0000F7890000}"/>
    <cellStyle name="Subtotal (line) 2 5 41 3" xfId="37087" xr:uid="{00000000-0005-0000-0000-0000F8890000}"/>
    <cellStyle name="Subtotal (line) 2 5 41 4" xfId="37088" xr:uid="{00000000-0005-0000-0000-0000F9890000}"/>
    <cellStyle name="Subtotal (line) 2 5 41 5" xfId="37089" xr:uid="{00000000-0005-0000-0000-0000FA890000}"/>
    <cellStyle name="Subtotal (line) 2 5 42" xfId="5114" xr:uid="{00000000-0005-0000-0000-0000FB890000}"/>
    <cellStyle name="Subtotal (line) 2 5 42 2" xfId="37090" xr:uid="{00000000-0005-0000-0000-0000FC890000}"/>
    <cellStyle name="Subtotal (line) 2 5 42 2 2" xfId="37091" xr:uid="{00000000-0005-0000-0000-0000FD890000}"/>
    <cellStyle name="Subtotal (line) 2 5 42 2 3" xfId="37092" xr:uid="{00000000-0005-0000-0000-0000FE890000}"/>
    <cellStyle name="Subtotal (line) 2 5 42 2 4" xfId="37093" xr:uid="{00000000-0005-0000-0000-0000FF890000}"/>
    <cellStyle name="Subtotal (line) 2 5 42 3" xfId="37094" xr:uid="{00000000-0005-0000-0000-0000008A0000}"/>
    <cellStyle name="Subtotal (line) 2 5 42 4" xfId="37095" xr:uid="{00000000-0005-0000-0000-0000018A0000}"/>
    <cellStyle name="Subtotal (line) 2 5 42 5" xfId="37096" xr:uid="{00000000-0005-0000-0000-0000028A0000}"/>
    <cellStyle name="Subtotal (line) 2 5 43" xfId="5115" xr:uid="{00000000-0005-0000-0000-0000038A0000}"/>
    <cellStyle name="Subtotal (line) 2 5 43 2" xfId="37097" xr:uid="{00000000-0005-0000-0000-0000048A0000}"/>
    <cellStyle name="Subtotal (line) 2 5 43 2 2" xfId="37098" xr:uid="{00000000-0005-0000-0000-0000058A0000}"/>
    <cellStyle name="Subtotal (line) 2 5 43 2 3" xfId="37099" xr:uid="{00000000-0005-0000-0000-0000068A0000}"/>
    <cellStyle name="Subtotal (line) 2 5 43 2 4" xfId="37100" xr:uid="{00000000-0005-0000-0000-0000078A0000}"/>
    <cellStyle name="Subtotal (line) 2 5 43 3" xfId="37101" xr:uid="{00000000-0005-0000-0000-0000088A0000}"/>
    <cellStyle name="Subtotal (line) 2 5 43 4" xfId="37102" xr:uid="{00000000-0005-0000-0000-0000098A0000}"/>
    <cellStyle name="Subtotal (line) 2 5 43 5" xfId="37103" xr:uid="{00000000-0005-0000-0000-00000A8A0000}"/>
    <cellStyle name="Subtotal (line) 2 5 44" xfId="5116" xr:uid="{00000000-0005-0000-0000-00000B8A0000}"/>
    <cellStyle name="Subtotal (line) 2 5 44 2" xfId="37104" xr:uid="{00000000-0005-0000-0000-00000C8A0000}"/>
    <cellStyle name="Subtotal (line) 2 5 44 2 2" xfId="37105" xr:uid="{00000000-0005-0000-0000-00000D8A0000}"/>
    <cellStyle name="Subtotal (line) 2 5 44 2 3" xfId="37106" xr:uid="{00000000-0005-0000-0000-00000E8A0000}"/>
    <cellStyle name="Subtotal (line) 2 5 44 2 4" xfId="37107" xr:uid="{00000000-0005-0000-0000-00000F8A0000}"/>
    <cellStyle name="Subtotal (line) 2 5 44 3" xfId="37108" xr:uid="{00000000-0005-0000-0000-0000108A0000}"/>
    <cellStyle name="Subtotal (line) 2 5 44 4" xfId="37109" xr:uid="{00000000-0005-0000-0000-0000118A0000}"/>
    <cellStyle name="Subtotal (line) 2 5 44 5" xfId="37110" xr:uid="{00000000-0005-0000-0000-0000128A0000}"/>
    <cellStyle name="Subtotal (line) 2 5 45" xfId="37111" xr:uid="{00000000-0005-0000-0000-0000138A0000}"/>
    <cellStyle name="Subtotal (line) 2 5 45 2" xfId="37112" xr:uid="{00000000-0005-0000-0000-0000148A0000}"/>
    <cellStyle name="Subtotal (line) 2 5 45 3" xfId="37113" xr:uid="{00000000-0005-0000-0000-0000158A0000}"/>
    <cellStyle name="Subtotal (line) 2 5 45 4" xfId="37114" xr:uid="{00000000-0005-0000-0000-0000168A0000}"/>
    <cellStyle name="Subtotal (line) 2 5 46" xfId="37115" xr:uid="{00000000-0005-0000-0000-0000178A0000}"/>
    <cellStyle name="Subtotal (line) 2 5 46 2" xfId="37116" xr:uid="{00000000-0005-0000-0000-0000188A0000}"/>
    <cellStyle name="Subtotal (line) 2 5 46 3" xfId="37117" xr:uid="{00000000-0005-0000-0000-0000198A0000}"/>
    <cellStyle name="Subtotal (line) 2 5 46 4" xfId="37118" xr:uid="{00000000-0005-0000-0000-00001A8A0000}"/>
    <cellStyle name="Subtotal (line) 2 5 47" xfId="37119" xr:uid="{00000000-0005-0000-0000-00001B8A0000}"/>
    <cellStyle name="Subtotal (line) 2 5 48" xfId="37120" xr:uid="{00000000-0005-0000-0000-00001C8A0000}"/>
    <cellStyle name="Subtotal (line) 2 5 49" xfId="37121" xr:uid="{00000000-0005-0000-0000-00001D8A0000}"/>
    <cellStyle name="Subtotal (line) 2 5 5" xfId="5117" xr:uid="{00000000-0005-0000-0000-00001E8A0000}"/>
    <cellStyle name="Subtotal (line) 2 5 5 2" xfId="37122" xr:uid="{00000000-0005-0000-0000-00001F8A0000}"/>
    <cellStyle name="Subtotal (line) 2 5 5 2 2" xfId="37123" xr:uid="{00000000-0005-0000-0000-0000208A0000}"/>
    <cellStyle name="Subtotal (line) 2 5 5 2 3" xfId="37124" xr:uid="{00000000-0005-0000-0000-0000218A0000}"/>
    <cellStyle name="Subtotal (line) 2 5 5 2 4" xfId="37125" xr:uid="{00000000-0005-0000-0000-0000228A0000}"/>
    <cellStyle name="Subtotal (line) 2 5 5 3" xfId="37126" xr:uid="{00000000-0005-0000-0000-0000238A0000}"/>
    <cellStyle name="Subtotal (line) 2 5 5 4" xfId="37127" xr:uid="{00000000-0005-0000-0000-0000248A0000}"/>
    <cellStyle name="Subtotal (line) 2 5 5 5" xfId="37128" xr:uid="{00000000-0005-0000-0000-0000258A0000}"/>
    <cellStyle name="Subtotal (line) 2 5 6" xfId="5118" xr:uid="{00000000-0005-0000-0000-0000268A0000}"/>
    <cellStyle name="Subtotal (line) 2 5 6 2" xfId="37129" xr:uid="{00000000-0005-0000-0000-0000278A0000}"/>
    <cellStyle name="Subtotal (line) 2 5 6 2 2" xfId="37130" xr:uid="{00000000-0005-0000-0000-0000288A0000}"/>
    <cellStyle name="Subtotal (line) 2 5 6 2 3" xfId="37131" xr:uid="{00000000-0005-0000-0000-0000298A0000}"/>
    <cellStyle name="Subtotal (line) 2 5 6 2 4" xfId="37132" xr:uid="{00000000-0005-0000-0000-00002A8A0000}"/>
    <cellStyle name="Subtotal (line) 2 5 6 3" xfId="37133" xr:uid="{00000000-0005-0000-0000-00002B8A0000}"/>
    <cellStyle name="Subtotal (line) 2 5 6 4" xfId="37134" xr:uid="{00000000-0005-0000-0000-00002C8A0000}"/>
    <cellStyle name="Subtotal (line) 2 5 6 5" xfId="37135" xr:uid="{00000000-0005-0000-0000-00002D8A0000}"/>
    <cellStyle name="Subtotal (line) 2 5 7" xfId="5119" xr:uid="{00000000-0005-0000-0000-00002E8A0000}"/>
    <cellStyle name="Subtotal (line) 2 5 7 2" xfId="37136" xr:uid="{00000000-0005-0000-0000-00002F8A0000}"/>
    <cellStyle name="Subtotal (line) 2 5 7 2 2" xfId="37137" xr:uid="{00000000-0005-0000-0000-0000308A0000}"/>
    <cellStyle name="Subtotal (line) 2 5 7 2 3" xfId="37138" xr:uid="{00000000-0005-0000-0000-0000318A0000}"/>
    <cellStyle name="Subtotal (line) 2 5 7 2 4" xfId="37139" xr:uid="{00000000-0005-0000-0000-0000328A0000}"/>
    <cellStyle name="Subtotal (line) 2 5 7 3" xfId="37140" xr:uid="{00000000-0005-0000-0000-0000338A0000}"/>
    <cellStyle name="Subtotal (line) 2 5 7 4" xfId="37141" xr:uid="{00000000-0005-0000-0000-0000348A0000}"/>
    <cellStyle name="Subtotal (line) 2 5 7 5" xfId="37142" xr:uid="{00000000-0005-0000-0000-0000358A0000}"/>
    <cellStyle name="Subtotal (line) 2 5 8" xfId="5120" xr:uid="{00000000-0005-0000-0000-0000368A0000}"/>
    <cellStyle name="Subtotal (line) 2 5 8 2" xfId="37143" xr:uid="{00000000-0005-0000-0000-0000378A0000}"/>
    <cellStyle name="Subtotal (line) 2 5 8 2 2" xfId="37144" xr:uid="{00000000-0005-0000-0000-0000388A0000}"/>
    <cellStyle name="Subtotal (line) 2 5 8 2 3" xfId="37145" xr:uid="{00000000-0005-0000-0000-0000398A0000}"/>
    <cellStyle name="Subtotal (line) 2 5 8 2 4" xfId="37146" xr:uid="{00000000-0005-0000-0000-00003A8A0000}"/>
    <cellStyle name="Subtotal (line) 2 5 8 3" xfId="37147" xr:uid="{00000000-0005-0000-0000-00003B8A0000}"/>
    <cellStyle name="Subtotal (line) 2 5 8 4" xfId="37148" xr:uid="{00000000-0005-0000-0000-00003C8A0000}"/>
    <cellStyle name="Subtotal (line) 2 5 8 5" xfId="37149" xr:uid="{00000000-0005-0000-0000-00003D8A0000}"/>
    <cellStyle name="Subtotal (line) 2 5 9" xfId="5121" xr:uid="{00000000-0005-0000-0000-00003E8A0000}"/>
    <cellStyle name="Subtotal (line) 2 5 9 2" xfId="37150" xr:uid="{00000000-0005-0000-0000-00003F8A0000}"/>
    <cellStyle name="Subtotal (line) 2 5 9 2 2" xfId="37151" xr:uid="{00000000-0005-0000-0000-0000408A0000}"/>
    <cellStyle name="Subtotal (line) 2 5 9 2 3" xfId="37152" xr:uid="{00000000-0005-0000-0000-0000418A0000}"/>
    <cellStyle name="Subtotal (line) 2 5 9 2 4" xfId="37153" xr:uid="{00000000-0005-0000-0000-0000428A0000}"/>
    <cellStyle name="Subtotal (line) 2 5 9 3" xfId="37154" xr:uid="{00000000-0005-0000-0000-0000438A0000}"/>
    <cellStyle name="Subtotal (line) 2 5 9 4" xfId="37155" xr:uid="{00000000-0005-0000-0000-0000448A0000}"/>
    <cellStyle name="Subtotal (line) 2 5 9 5" xfId="37156" xr:uid="{00000000-0005-0000-0000-0000458A0000}"/>
    <cellStyle name="Subtotal (line) 2 6" xfId="5122" xr:uid="{00000000-0005-0000-0000-0000468A0000}"/>
    <cellStyle name="Subtotal (line) 2 6 2" xfId="37157" xr:uid="{00000000-0005-0000-0000-0000478A0000}"/>
    <cellStyle name="Subtotal (line) 2 6 2 2" xfId="37158" xr:uid="{00000000-0005-0000-0000-0000488A0000}"/>
    <cellStyle name="Subtotal (line) 2 6 2 3" xfId="37159" xr:uid="{00000000-0005-0000-0000-0000498A0000}"/>
    <cellStyle name="Subtotal (line) 2 6 2 4" xfId="37160" xr:uid="{00000000-0005-0000-0000-00004A8A0000}"/>
    <cellStyle name="Subtotal (line) 2 6 3" xfId="37161" xr:uid="{00000000-0005-0000-0000-00004B8A0000}"/>
    <cellStyle name="Subtotal (line) 2 6 4" xfId="37162" xr:uid="{00000000-0005-0000-0000-00004C8A0000}"/>
    <cellStyle name="Subtotal (line) 2 6 5" xfId="37163" xr:uid="{00000000-0005-0000-0000-00004D8A0000}"/>
    <cellStyle name="Subtotal (line) 2 7" xfId="5123" xr:uid="{00000000-0005-0000-0000-00004E8A0000}"/>
    <cellStyle name="Subtotal (line) 2 7 2" xfId="37164" xr:uid="{00000000-0005-0000-0000-00004F8A0000}"/>
    <cellStyle name="Subtotal (line) 2 7 2 2" xfId="37165" xr:uid="{00000000-0005-0000-0000-0000508A0000}"/>
    <cellStyle name="Subtotal (line) 2 7 2 3" xfId="37166" xr:uid="{00000000-0005-0000-0000-0000518A0000}"/>
    <cellStyle name="Subtotal (line) 2 7 2 4" xfId="37167" xr:uid="{00000000-0005-0000-0000-0000528A0000}"/>
    <cellStyle name="Subtotal (line) 2 7 3" xfId="37168" xr:uid="{00000000-0005-0000-0000-0000538A0000}"/>
    <cellStyle name="Subtotal (line) 2 7 4" xfId="37169" xr:uid="{00000000-0005-0000-0000-0000548A0000}"/>
    <cellStyle name="Subtotal (line) 2 7 5" xfId="37170" xr:uid="{00000000-0005-0000-0000-0000558A0000}"/>
    <cellStyle name="Subtotal (line) 2 8" xfId="5124" xr:uid="{00000000-0005-0000-0000-0000568A0000}"/>
    <cellStyle name="Subtotal (line) 2 8 2" xfId="37171" xr:uid="{00000000-0005-0000-0000-0000578A0000}"/>
    <cellStyle name="Subtotal (line) 2 8 2 2" xfId="37172" xr:uid="{00000000-0005-0000-0000-0000588A0000}"/>
    <cellStyle name="Subtotal (line) 2 8 2 3" xfId="37173" xr:uid="{00000000-0005-0000-0000-0000598A0000}"/>
    <cellStyle name="Subtotal (line) 2 8 2 4" xfId="37174" xr:uid="{00000000-0005-0000-0000-00005A8A0000}"/>
    <cellStyle name="Subtotal (line) 2 8 3" xfId="37175" xr:uid="{00000000-0005-0000-0000-00005B8A0000}"/>
    <cellStyle name="Subtotal (line) 2 8 4" xfId="37176" xr:uid="{00000000-0005-0000-0000-00005C8A0000}"/>
    <cellStyle name="Subtotal (line) 2 8 5" xfId="37177" xr:uid="{00000000-0005-0000-0000-00005D8A0000}"/>
    <cellStyle name="Subtotal (line) 2 9" xfId="5125" xr:uid="{00000000-0005-0000-0000-00005E8A0000}"/>
    <cellStyle name="Subtotal (line) 2 9 2" xfId="37178" xr:uid="{00000000-0005-0000-0000-00005F8A0000}"/>
    <cellStyle name="Subtotal (line) 2 9 2 2" xfId="37179" xr:uid="{00000000-0005-0000-0000-0000608A0000}"/>
    <cellStyle name="Subtotal (line) 2 9 2 3" xfId="37180" xr:uid="{00000000-0005-0000-0000-0000618A0000}"/>
    <cellStyle name="Subtotal (line) 2 9 2 4" xfId="37181" xr:uid="{00000000-0005-0000-0000-0000628A0000}"/>
    <cellStyle name="Subtotal (line) 2 9 3" xfId="37182" xr:uid="{00000000-0005-0000-0000-0000638A0000}"/>
    <cellStyle name="Subtotal (line) 2 9 4" xfId="37183" xr:uid="{00000000-0005-0000-0000-0000648A0000}"/>
    <cellStyle name="Subtotal (line) 2 9 5" xfId="37184" xr:uid="{00000000-0005-0000-0000-0000658A0000}"/>
    <cellStyle name="Subtotal (line) 20" xfId="37185" xr:uid="{00000000-0005-0000-0000-0000668A0000}"/>
    <cellStyle name="Subtotal (line) 3" xfId="5126" xr:uid="{00000000-0005-0000-0000-0000678A0000}"/>
    <cellStyle name="Subtotal (line) 3 10" xfId="5127" xr:uid="{00000000-0005-0000-0000-0000688A0000}"/>
    <cellStyle name="Subtotal (line) 3 10 2" xfId="37186" xr:uid="{00000000-0005-0000-0000-0000698A0000}"/>
    <cellStyle name="Subtotal (line) 3 10 2 2" xfId="37187" xr:uid="{00000000-0005-0000-0000-00006A8A0000}"/>
    <cellStyle name="Subtotal (line) 3 10 2 3" xfId="37188" xr:uid="{00000000-0005-0000-0000-00006B8A0000}"/>
    <cellStyle name="Subtotal (line) 3 10 2 4" xfId="37189" xr:uid="{00000000-0005-0000-0000-00006C8A0000}"/>
    <cellStyle name="Subtotal (line) 3 10 3" xfId="37190" xr:uid="{00000000-0005-0000-0000-00006D8A0000}"/>
    <cellStyle name="Subtotal (line) 3 10 4" xfId="37191" xr:uid="{00000000-0005-0000-0000-00006E8A0000}"/>
    <cellStyle name="Subtotal (line) 3 10 5" xfId="37192" xr:uid="{00000000-0005-0000-0000-00006F8A0000}"/>
    <cellStyle name="Subtotal (line) 3 11" xfId="5128" xr:uid="{00000000-0005-0000-0000-0000708A0000}"/>
    <cellStyle name="Subtotal (line) 3 11 2" xfId="37193" xr:uid="{00000000-0005-0000-0000-0000718A0000}"/>
    <cellStyle name="Subtotal (line) 3 11 2 2" xfId="37194" xr:uid="{00000000-0005-0000-0000-0000728A0000}"/>
    <cellStyle name="Subtotal (line) 3 11 2 3" xfId="37195" xr:uid="{00000000-0005-0000-0000-0000738A0000}"/>
    <cellStyle name="Subtotal (line) 3 11 2 4" xfId="37196" xr:uid="{00000000-0005-0000-0000-0000748A0000}"/>
    <cellStyle name="Subtotal (line) 3 11 3" xfId="37197" xr:uid="{00000000-0005-0000-0000-0000758A0000}"/>
    <cellStyle name="Subtotal (line) 3 11 4" xfId="37198" xr:uid="{00000000-0005-0000-0000-0000768A0000}"/>
    <cellStyle name="Subtotal (line) 3 11 5" xfId="37199" xr:uid="{00000000-0005-0000-0000-0000778A0000}"/>
    <cellStyle name="Subtotal (line) 3 12" xfId="5129" xr:uid="{00000000-0005-0000-0000-0000788A0000}"/>
    <cellStyle name="Subtotal (line) 3 12 2" xfId="37200" xr:uid="{00000000-0005-0000-0000-0000798A0000}"/>
    <cellStyle name="Subtotal (line) 3 12 2 2" xfId="37201" xr:uid="{00000000-0005-0000-0000-00007A8A0000}"/>
    <cellStyle name="Subtotal (line) 3 12 2 3" xfId="37202" xr:uid="{00000000-0005-0000-0000-00007B8A0000}"/>
    <cellStyle name="Subtotal (line) 3 12 2 4" xfId="37203" xr:uid="{00000000-0005-0000-0000-00007C8A0000}"/>
    <cellStyle name="Subtotal (line) 3 12 3" xfId="37204" xr:uid="{00000000-0005-0000-0000-00007D8A0000}"/>
    <cellStyle name="Subtotal (line) 3 12 4" xfId="37205" xr:uid="{00000000-0005-0000-0000-00007E8A0000}"/>
    <cellStyle name="Subtotal (line) 3 12 5" xfId="37206" xr:uid="{00000000-0005-0000-0000-00007F8A0000}"/>
    <cellStyle name="Subtotal (line) 3 13" xfId="5130" xr:uid="{00000000-0005-0000-0000-0000808A0000}"/>
    <cellStyle name="Subtotal (line) 3 13 2" xfId="37207" xr:uid="{00000000-0005-0000-0000-0000818A0000}"/>
    <cellStyle name="Subtotal (line) 3 13 2 2" xfId="37208" xr:uid="{00000000-0005-0000-0000-0000828A0000}"/>
    <cellStyle name="Subtotal (line) 3 13 2 3" xfId="37209" xr:uid="{00000000-0005-0000-0000-0000838A0000}"/>
    <cellStyle name="Subtotal (line) 3 13 2 4" xfId="37210" xr:uid="{00000000-0005-0000-0000-0000848A0000}"/>
    <cellStyle name="Subtotal (line) 3 13 3" xfId="37211" xr:uid="{00000000-0005-0000-0000-0000858A0000}"/>
    <cellStyle name="Subtotal (line) 3 13 4" xfId="37212" xr:uid="{00000000-0005-0000-0000-0000868A0000}"/>
    <cellStyle name="Subtotal (line) 3 13 5" xfId="37213" xr:uid="{00000000-0005-0000-0000-0000878A0000}"/>
    <cellStyle name="Subtotal (line) 3 14" xfId="5131" xr:uid="{00000000-0005-0000-0000-0000888A0000}"/>
    <cellStyle name="Subtotal (line) 3 14 2" xfId="37214" xr:uid="{00000000-0005-0000-0000-0000898A0000}"/>
    <cellStyle name="Subtotal (line) 3 14 2 2" xfId="37215" xr:uid="{00000000-0005-0000-0000-00008A8A0000}"/>
    <cellStyle name="Subtotal (line) 3 14 2 3" xfId="37216" xr:uid="{00000000-0005-0000-0000-00008B8A0000}"/>
    <cellStyle name="Subtotal (line) 3 14 2 4" xfId="37217" xr:uid="{00000000-0005-0000-0000-00008C8A0000}"/>
    <cellStyle name="Subtotal (line) 3 14 3" xfId="37218" xr:uid="{00000000-0005-0000-0000-00008D8A0000}"/>
    <cellStyle name="Subtotal (line) 3 14 4" xfId="37219" xr:uid="{00000000-0005-0000-0000-00008E8A0000}"/>
    <cellStyle name="Subtotal (line) 3 14 5" xfId="37220" xr:uid="{00000000-0005-0000-0000-00008F8A0000}"/>
    <cellStyle name="Subtotal (line) 3 15" xfId="5132" xr:uid="{00000000-0005-0000-0000-0000908A0000}"/>
    <cellStyle name="Subtotal (line) 3 15 2" xfId="37221" xr:uid="{00000000-0005-0000-0000-0000918A0000}"/>
    <cellStyle name="Subtotal (line) 3 15 2 2" xfId="37222" xr:uid="{00000000-0005-0000-0000-0000928A0000}"/>
    <cellStyle name="Subtotal (line) 3 15 2 3" xfId="37223" xr:uid="{00000000-0005-0000-0000-0000938A0000}"/>
    <cellStyle name="Subtotal (line) 3 15 2 4" xfId="37224" xr:uid="{00000000-0005-0000-0000-0000948A0000}"/>
    <cellStyle name="Subtotal (line) 3 15 3" xfId="37225" xr:uid="{00000000-0005-0000-0000-0000958A0000}"/>
    <cellStyle name="Subtotal (line) 3 15 4" xfId="37226" xr:uid="{00000000-0005-0000-0000-0000968A0000}"/>
    <cellStyle name="Subtotal (line) 3 15 5" xfId="37227" xr:uid="{00000000-0005-0000-0000-0000978A0000}"/>
    <cellStyle name="Subtotal (line) 3 16" xfId="5133" xr:uid="{00000000-0005-0000-0000-0000988A0000}"/>
    <cellStyle name="Subtotal (line) 3 16 2" xfId="37228" xr:uid="{00000000-0005-0000-0000-0000998A0000}"/>
    <cellStyle name="Subtotal (line) 3 16 2 2" xfId="37229" xr:uid="{00000000-0005-0000-0000-00009A8A0000}"/>
    <cellStyle name="Subtotal (line) 3 16 2 3" xfId="37230" xr:uid="{00000000-0005-0000-0000-00009B8A0000}"/>
    <cellStyle name="Subtotal (line) 3 16 2 4" xfId="37231" xr:uid="{00000000-0005-0000-0000-00009C8A0000}"/>
    <cellStyle name="Subtotal (line) 3 16 3" xfId="37232" xr:uid="{00000000-0005-0000-0000-00009D8A0000}"/>
    <cellStyle name="Subtotal (line) 3 16 4" xfId="37233" xr:uid="{00000000-0005-0000-0000-00009E8A0000}"/>
    <cellStyle name="Subtotal (line) 3 16 5" xfId="37234" xr:uid="{00000000-0005-0000-0000-00009F8A0000}"/>
    <cellStyle name="Subtotal (line) 3 17" xfId="37235" xr:uid="{00000000-0005-0000-0000-0000A08A0000}"/>
    <cellStyle name="Subtotal (line) 3 2" xfId="5134" xr:uid="{00000000-0005-0000-0000-0000A18A0000}"/>
    <cellStyle name="Subtotal (line) 3 2 10" xfId="5135" xr:uid="{00000000-0005-0000-0000-0000A28A0000}"/>
    <cellStyle name="Subtotal (line) 3 2 10 2" xfId="37236" xr:uid="{00000000-0005-0000-0000-0000A38A0000}"/>
    <cellStyle name="Subtotal (line) 3 2 10 2 2" xfId="37237" xr:uid="{00000000-0005-0000-0000-0000A48A0000}"/>
    <cellStyle name="Subtotal (line) 3 2 10 2 3" xfId="37238" xr:uid="{00000000-0005-0000-0000-0000A58A0000}"/>
    <cellStyle name="Subtotal (line) 3 2 10 2 4" xfId="37239" xr:uid="{00000000-0005-0000-0000-0000A68A0000}"/>
    <cellStyle name="Subtotal (line) 3 2 10 3" xfId="37240" xr:uid="{00000000-0005-0000-0000-0000A78A0000}"/>
    <cellStyle name="Subtotal (line) 3 2 10 4" xfId="37241" xr:uid="{00000000-0005-0000-0000-0000A88A0000}"/>
    <cellStyle name="Subtotal (line) 3 2 10 5" xfId="37242" xr:uid="{00000000-0005-0000-0000-0000A98A0000}"/>
    <cellStyle name="Subtotal (line) 3 2 11" xfId="5136" xr:uid="{00000000-0005-0000-0000-0000AA8A0000}"/>
    <cellStyle name="Subtotal (line) 3 2 11 2" xfId="37243" xr:uid="{00000000-0005-0000-0000-0000AB8A0000}"/>
    <cellStyle name="Subtotal (line) 3 2 11 2 2" xfId="37244" xr:uid="{00000000-0005-0000-0000-0000AC8A0000}"/>
    <cellStyle name="Subtotal (line) 3 2 11 2 3" xfId="37245" xr:uid="{00000000-0005-0000-0000-0000AD8A0000}"/>
    <cellStyle name="Subtotal (line) 3 2 11 2 4" xfId="37246" xr:uid="{00000000-0005-0000-0000-0000AE8A0000}"/>
    <cellStyle name="Subtotal (line) 3 2 11 3" xfId="37247" xr:uid="{00000000-0005-0000-0000-0000AF8A0000}"/>
    <cellStyle name="Subtotal (line) 3 2 11 4" xfId="37248" xr:uid="{00000000-0005-0000-0000-0000B08A0000}"/>
    <cellStyle name="Subtotal (line) 3 2 11 5" xfId="37249" xr:uid="{00000000-0005-0000-0000-0000B18A0000}"/>
    <cellStyle name="Subtotal (line) 3 2 12" xfId="5137" xr:uid="{00000000-0005-0000-0000-0000B28A0000}"/>
    <cellStyle name="Subtotal (line) 3 2 12 2" xfId="37250" xr:uid="{00000000-0005-0000-0000-0000B38A0000}"/>
    <cellStyle name="Subtotal (line) 3 2 12 2 2" xfId="37251" xr:uid="{00000000-0005-0000-0000-0000B48A0000}"/>
    <cellStyle name="Subtotal (line) 3 2 12 2 3" xfId="37252" xr:uid="{00000000-0005-0000-0000-0000B58A0000}"/>
    <cellStyle name="Subtotal (line) 3 2 12 2 4" xfId="37253" xr:uid="{00000000-0005-0000-0000-0000B68A0000}"/>
    <cellStyle name="Subtotal (line) 3 2 12 3" xfId="37254" xr:uid="{00000000-0005-0000-0000-0000B78A0000}"/>
    <cellStyle name="Subtotal (line) 3 2 12 4" xfId="37255" xr:uid="{00000000-0005-0000-0000-0000B88A0000}"/>
    <cellStyle name="Subtotal (line) 3 2 12 5" xfId="37256" xr:uid="{00000000-0005-0000-0000-0000B98A0000}"/>
    <cellStyle name="Subtotal (line) 3 2 13" xfId="5138" xr:uid="{00000000-0005-0000-0000-0000BA8A0000}"/>
    <cellStyle name="Subtotal (line) 3 2 13 2" xfId="37257" xr:uid="{00000000-0005-0000-0000-0000BB8A0000}"/>
    <cellStyle name="Subtotal (line) 3 2 13 2 2" xfId="37258" xr:uid="{00000000-0005-0000-0000-0000BC8A0000}"/>
    <cellStyle name="Subtotal (line) 3 2 13 2 3" xfId="37259" xr:uid="{00000000-0005-0000-0000-0000BD8A0000}"/>
    <cellStyle name="Subtotal (line) 3 2 13 2 4" xfId="37260" xr:uid="{00000000-0005-0000-0000-0000BE8A0000}"/>
    <cellStyle name="Subtotal (line) 3 2 13 3" xfId="37261" xr:uid="{00000000-0005-0000-0000-0000BF8A0000}"/>
    <cellStyle name="Subtotal (line) 3 2 13 4" xfId="37262" xr:uid="{00000000-0005-0000-0000-0000C08A0000}"/>
    <cellStyle name="Subtotal (line) 3 2 13 5" xfId="37263" xr:uid="{00000000-0005-0000-0000-0000C18A0000}"/>
    <cellStyle name="Subtotal (line) 3 2 14" xfId="5139" xr:uid="{00000000-0005-0000-0000-0000C28A0000}"/>
    <cellStyle name="Subtotal (line) 3 2 14 2" xfId="37264" xr:uid="{00000000-0005-0000-0000-0000C38A0000}"/>
    <cellStyle name="Subtotal (line) 3 2 14 2 2" xfId="37265" xr:uid="{00000000-0005-0000-0000-0000C48A0000}"/>
    <cellStyle name="Subtotal (line) 3 2 14 2 3" xfId="37266" xr:uid="{00000000-0005-0000-0000-0000C58A0000}"/>
    <cellStyle name="Subtotal (line) 3 2 14 2 4" xfId="37267" xr:uid="{00000000-0005-0000-0000-0000C68A0000}"/>
    <cellStyle name="Subtotal (line) 3 2 14 3" xfId="37268" xr:uid="{00000000-0005-0000-0000-0000C78A0000}"/>
    <cellStyle name="Subtotal (line) 3 2 14 4" xfId="37269" xr:uid="{00000000-0005-0000-0000-0000C88A0000}"/>
    <cellStyle name="Subtotal (line) 3 2 14 5" xfId="37270" xr:uid="{00000000-0005-0000-0000-0000C98A0000}"/>
    <cellStyle name="Subtotal (line) 3 2 15" xfId="5140" xr:uid="{00000000-0005-0000-0000-0000CA8A0000}"/>
    <cellStyle name="Subtotal (line) 3 2 15 2" xfId="37271" xr:uid="{00000000-0005-0000-0000-0000CB8A0000}"/>
    <cellStyle name="Subtotal (line) 3 2 15 2 2" xfId="37272" xr:uid="{00000000-0005-0000-0000-0000CC8A0000}"/>
    <cellStyle name="Subtotal (line) 3 2 15 2 3" xfId="37273" xr:uid="{00000000-0005-0000-0000-0000CD8A0000}"/>
    <cellStyle name="Subtotal (line) 3 2 15 2 4" xfId="37274" xr:uid="{00000000-0005-0000-0000-0000CE8A0000}"/>
    <cellStyle name="Subtotal (line) 3 2 15 3" xfId="37275" xr:uid="{00000000-0005-0000-0000-0000CF8A0000}"/>
    <cellStyle name="Subtotal (line) 3 2 15 4" xfId="37276" xr:uid="{00000000-0005-0000-0000-0000D08A0000}"/>
    <cellStyle name="Subtotal (line) 3 2 15 5" xfId="37277" xr:uid="{00000000-0005-0000-0000-0000D18A0000}"/>
    <cellStyle name="Subtotal (line) 3 2 16" xfId="5141" xr:uid="{00000000-0005-0000-0000-0000D28A0000}"/>
    <cellStyle name="Subtotal (line) 3 2 16 2" xfId="37278" xr:uid="{00000000-0005-0000-0000-0000D38A0000}"/>
    <cellStyle name="Subtotal (line) 3 2 16 2 2" xfId="37279" xr:uid="{00000000-0005-0000-0000-0000D48A0000}"/>
    <cellStyle name="Subtotal (line) 3 2 16 2 3" xfId="37280" xr:uid="{00000000-0005-0000-0000-0000D58A0000}"/>
    <cellStyle name="Subtotal (line) 3 2 16 2 4" xfId="37281" xr:uid="{00000000-0005-0000-0000-0000D68A0000}"/>
    <cellStyle name="Subtotal (line) 3 2 16 3" xfId="37282" xr:uid="{00000000-0005-0000-0000-0000D78A0000}"/>
    <cellStyle name="Subtotal (line) 3 2 16 4" xfId="37283" xr:uid="{00000000-0005-0000-0000-0000D88A0000}"/>
    <cellStyle name="Subtotal (line) 3 2 16 5" xfId="37284" xr:uid="{00000000-0005-0000-0000-0000D98A0000}"/>
    <cellStyle name="Subtotal (line) 3 2 17" xfId="5142" xr:uid="{00000000-0005-0000-0000-0000DA8A0000}"/>
    <cellStyle name="Subtotal (line) 3 2 17 2" xfId="37285" xr:uid="{00000000-0005-0000-0000-0000DB8A0000}"/>
    <cellStyle name="Subtotal (line) 3 2 17 2 2" xfId="37286" xr:uid="{00000000-0005-0000-0000-0000DC8A0000}"/>
    <cellStyle name="Subtotal (line) 3 2 17 2 3" xfId="37287" xr:uid="{00000000-0005-0000-0000-0000DD8A0000}"/>
    <cellStyle name="Subtotal (line) 3 2 17 2 4" xfId="37288" xr:uid="{00000000-0005-0000-0000-0000DE8A0000}"/>
    <cellStyle name="Subtotal (line) 3 2 17 3" xfId="37289" xr:uid="{00000000-0005-0000-0000-0000DF8A0000}"/>
    <cellStyle name="Subtotal (line) 3 2 17 4" xfId="37290" xr:uid="{00000000-0005-0000-0000-0000E08A0000}"/>
    <cellStyle name="Subtotal (line) 3 2 17 5" xfId="37291" xr:uid="{00000000-0005-0000-0000-0000E18A0000}"/>
    <cellStyle name="Subtotal (line) 3 2 18" xfId="5143" xr:uid="{00000000-0005-0000-0000-0000E28A0000}"/>
    <cellStyle name="Subtotal (line) 3 2 18 2" xfId="37292" xr:uid="{00000000-0005-0000-0000-0000E38A0000}"/>
    <cellStyle name="Subtotal (line) 3 2 18 2 2" xfId="37293" xr:uid="{00000000-0005-0000-0000-0000E48A0000}"/>
    <cellStyle name="Subtotal (line) 3 2 18 2 3" xfId="37294" xr:uid="{00000000-0005-0000-0000-0000E58A0000}"/>
    <cellStyle name="Subtotal (line) 3 2 18 2 4" xfId="37295" xr:uid="{00000000-0005-0000-0000-0000E68A0000}"/>
    <cellStyle name="Subtotal (line) 3 2 18 3" xfId="37296" xr:uid="{00000000-0005-0000-0000-0000E78A0000}"/>
    <cellStyle name="Subtotal (line) 3 2 18 4" xfId="37297" xr:uid="{00000000-0005-0000-0000-0000E88A0000}"/>
    <cellStyle name="Subtotal (line) 3 2 18 5" xfId="37298" xr:uid="{00000000-0005-0000-0000-0000E98A0000}"/>
    <cellStyle name="Subtotal (line) 3 2 19" xfId="5144" xr:uid="{00000000-0005-0000-0000-0000EA8A0000}"/>
    <cellStyle name="Subtotal (line) 3 2 19 2" xfId="37299" xr:uid="{00000000-0005-0000-0000-0000EB8A0000}"/>
    <cellStyle name="Subtotal (line) 3 2 19 2 2" xfId="37300" xr:uid="{00000000-0005-0000-0000-0000EC8A0000}"/>
    <cellStyle name="Subtotal (line) 3 2 19 2 3" xfId="37301" xr:uid="{00000000-0005-0000-0000-0000ED8A0000}"/>
    <cellStyle name="Subtotal (line) 3 2 19 2 4" xfId="37302" xr:uid="{00000000-0005-0000-0000-0000EE8A0000}"/>
    <cellStyle name="Subtotal (line) 3 2 19 3" xfId="37303" xr:uid="{00000000-0005-0000-0000-0000EF8A0000}"/>
    <cellStyle name="Subtotal (line) 3 2 19 4" xfId="37304" xr:uid="{00000000-0005-0000-0000-0000F08A0000}"/>
    <cellStyle name="Subtotal (line) 3 2 19 5" xfId="37305" xr:uid="{00000000-0005-0000-0000-0000F18A0000}"/>
    <cellStyle name="Subtotal (line) 3 2 2" xfId="5145" xr:uid="{00000000-0005-0000-0000-0000F28A0000}"/>
    <cellStyle name="Subtotal (line) 3 2 2 10" xfId="5146" xr:uid="{00000000-0005-0000-0000-0000F38A0000}"/>
    <cellStyle name="Subtotal (line) 3 2 2 10 2" xfId="37306" xr:uid="{00000000-0005-0000-0000-0000F48A0000}"/>
    <cellStyle name="Subtotal (line) 3 2 2 10 2 2" xfId="37307" xr:uid="{00000000-0005-0000-0000-0000F58A0000}"/>
    <cellStyle name="Subtotal (line) 3 2 2 10 2 3" xfId="37308" xr:uid="{00000000-0005-0000-0000-0000F68A0000}"/>
    <cellStyle name="Subtotal (line) 3 2 2 10 2 4" xfId="37309" xr:uid="{00000000-0005-0000-0000-0000F78A0000}"/>
    <cellStyle name="Subtotal (line) 3 2 2 10 3" xfId="37310" xr:uid="{00000000-0005-0000-0000-0000F88A0000}"/>
    <cellStyle name="Subtotal (line) 3 2 2 10 4" xfId="37311" xr:uid="{00000000-0005-0000-0000-0000F98A0000}"/>
    <cellStyle name="Subtotal (line) 3 2 2 10 5" xfId="37312" xr:uid="{00000000-0005-0000-0000-0000FA8A0000}"/>
    <cellStyle name="Subtotal (line) 3 2 2 11" xfId="5147" xr:uid="{00000000-0005-0000-0000-0000FB8A0000}"/>
    <cellStyle name="Subtotal (line) 3 2 2 11 2" xfId="37313" xr:uid="{00000000-0005-0000-0000-0000FC8A0000}"/>
    <cellStyle name="Subtotal (line) 3 2 2 11 2 2" xfId="37314" xr:uid="{00000000-0005-0000-0000-0000FD8A0000}"/>
    <cellStyle name="Subtotal (line) 3 2 2 11 2 3" xfId="37315" xr:uid="{00000000-0005-0000-0000-0000FE8A0000}"/>
    <cellStyle name="Subtotal (line) 3 2 2 11 2 4" xfId="37316" xr:uid="{00000000-0005-0000-0000-0000FF8A0000}"/>
    <cellStyle name="Subtotal (line) 3 2 2 11 3" xfId="37317" xr:uid="{00000000-0005-0000-0000-0000008B0000}"/>
    <cellStyle name="Subtotal (line) 3 2 2 11 4" xfId="37318" xr:uid="{00000000-0005-0000-0000-0000018B0000}"/>
    <cellStyle name="Subtotal (line) 3 2 2 11 5" xfId="37319" xr:uid="{00000000-0005-0000-0000-0000028B0000}"/>
    <cellStyle name="Subtotal (line) 3 2 2 12" xfId="5148" xr:uid="{00000000-0005-0000-0000-0000038B0000}"/>
    <cellStyle name="Subtotal (line) 3 2 2 12 2" xfId="37320" xr:uid="{00000000-0005-0000-0000-0000048B0000}"/>
    <cellStyle name="Subtotal (line) 3 2 2 12 2 2" xfId="37321" xr:uid="{00000000-0005-0000-0000-0000058B0000}"/>
    <cellStyle name="Subtotal (line) 3 2 2 12 2 3" xfId="37322" xr:uid="{00000000-0005-0000-0000-0000068B0000}"/>
    <cellStyle name="Subtotal (line) 3 2 2 12 2 4" xfId="37323" xr:uid="{00000000-0005-0000-0000-0000078B0000}"/>
    <cellStyle name="Subtotal (line) 3 2 2 12 3" xfId="37324" xr:uid="{00000000-0005-0000-0000-0000088B0000}"/>
    <cellStyle name="Subtotal (line) 3 2 2 12 4" xfId="37325" xr:uid="{00000000-0005-0000-0000-0000098B0000}"/>
    <cellStyle name="Subtotal (line) 3 2 2 12 5" xfId="37326" xr:uid="{00000000-0005-0000-0000-00000A8B0000}"/>
    <cellStyle name="Subtotal (line) 3 2 2 13" xfId="5149" xr:uid="{00000000-0005-0000-0000-00000B8B0000}"/>
    <cellStyle name="Subtotal (line) 3 2 2 13 2" xfId="37327" xr:uid="{00000000-0005-0000-0000-00000C8B0000}"/>
    <cellStyle name="Subtotal (line) 3 2 2 13 2 2" xfId="37328" xr:uid="{00000000-0005-0000-0000-00000D8B0000}"/>
    <cellStyle name="Subtotal (line) 3 2 2 13 2 3" xfId="37329" xr:uid="{00000000-0005-0000-0000-00000E8B0000}"/>
    <cellStyle name="Subtotal (line) 3 2 2 13 2 4" xfId="37330" xr:uid="{00000000-0005-0000-0000-00000F8B0000}"/>
    <cellStyle name="Subtotal (line) 3 2 2 13 3" xfId="37331" xr:uid="{00000000-0005-0000-0000-0000108B0000}"/>
    <cellStyle name="Subtotal (line) 3 2 2 13 4" xfId="37332" xr:uid="{00000000-0005-0000-0000-0000118B0000}"/>
    <cellStyle name="Subtotal (line) 3 2 2 13 5" xfId="37333" xr:uid="{00000000-0005-0000-0000-0000128B0000}"/>
    <cellStyle name="Subtotal (line) 3 2 2 14" xfId="5150" xr:uid="{00000000-0005-0000-0000-0000138B0000}"/>
    <cellStyle name="Subtotal (line) 3 2 2 14 2" xfId="37334" xr:uid="{00000000-0005-0000-0000-0000148B0000}"/>
    <cellStyle name="Subtotal (line) 3 2 2 14 2 2" xfId="37335" xr:uid="{00000000-0005-0000-0000-0000158B0000}"/>
    <cellStyle name="Subtotal (line) 3 2 2 14 2 3" xfId="37336" xr:uid="{00000000-0005-0000-0000-0000168B0000}"/>
    <cellStyle name="Subtotal (line) 3 2 2 14 2 4" xfId="37337" xr:uid="{00000000-0005-0000-0000-0000178B0000}"/>
    <cellStyle name="Subtotal (line) 3 2 2 14 3" xfId="37338" xr:uid="{00000000-0005-0000-0000-0000188B0000}"/>
    <cellStyle name="Subtotal (line) 3 2 2 14 4" xfId="37339" xr:uid="{00000000-0005-0000-0000-0000198B0000}"/>
    <cellStyle name="Subtotal (line) 3 2 2 14 5" xfId="37340" xr:uid="{00000000-0005-0000-0000-00001A8B0000}"/>
    <cellStyle name="Subtotal (line) 3 2 2 15" xfId="5151" xr:uid="{00000000-0005-0000-0000-00001B8B0000}"/>
    <cellStyle name="Subtotal (line) 3 2 2 15 2" xfId="37341" xr:uid="{00000000-0005-0000-0000-00001C8B0000}"/>
    <cellStyle name="Subtotal (line) 3 2 2 15 2 2" xfId="37342" xr:uid="{00000000-0005-0000-0000-00001D8B0000}"/>
    <cellStyle name="Subtotal (line) 3 2 2 15 2 3" xfId="37343" xr:uid="{00000000-0005-0000-0000-00001E8B0000}"/>
    <cellStyle name="Subtotal (line) 3 2 2 15 2 4" xfId="37344" xr:uid="{00000000-0005-0000-0000-00001F8B0000}"/>
    <cellStyle name="Subtotal (line) 3 2 2 15 3" xfId="37345" xr:uid="{00000000-0005-0000-0000-0000208B0000}"/>
    <cellStyle name="Subtotal (line) 3 2 2 15 4" xfId="37346" xr:uid="{00000000-0005-0000-0000-0000218B0000}"/>
    <cellStyle name="Subtotal (line) 3 2 2 15 5" xfId="37347" xr:uid="{00000000-0005-0000-0000-0000228B0000}"/>
    <cellStyle name="Subtotal (line) 3 2 2 16" xfId="5152" xr:uid="{00000000-0005-0000-0000-0000238B0000}"/>
    <cellStyle name="Subtotal (line) 3 2 2 16 2" xfId="37348" xr:uid="{00000000-0005-0000-0000-0000248B0000}"/>
    <cellStyle name="Subtotal (line) 3 2 2 16 2 2" xfId="37349" xr:uid="{00000000-0005-0000-0000-0000258B0000}"/>
    <cellStyle name="Subtotal (line) 3 2 2 16 2 3" xfId="37350" xr:uid="{00000000-0005-0000-0000-0000268B0000}"/>
    <cellStyle name="Subtotal (line) 3 2 2 16 2 4" xfId="37351" xr:uid="{00000000-0005-0000-0000-0000278B0000}"/>
    <cellStyle name="Subtotal (line) 3 2 2 16 3" xfId="37352" xr:uid="{00000000-0005-0000-0000-0000288B0000}"/>
    <cellStyle name="Subtotal (line) 3 2 2 16 4" xfId="37353" xr:uid="{00000000-0005-0000-0000-0000298B0000}"/>
    <cellStyle name="Subtotal (line) 3 2 2 16 5" xfId="37354" xr:uid="{00000000-0005-0000-0000-00002A8B0000}"/>
    <cellStyle name="Subtotal (line) 3 2 2 17" xfId="5153" xr:uid="{00000000-0005-0000-0000-00002B8B0000}"/>
    <cellStyle name="Subtotal (line) 3 2 2 17 2" xfId="37355" xr:uid="{00000000-0005-0000-0000-00002C8B0000}"/>
    <cellStyle name="Subtotal (line) 3 2 2 17 2 2" xfId="37356" xr:uid="{00000000-0005-0000-0000-00002D8B0000}"/>
    <cellStyle name="Subtotal (line) 3 2 2 17 2 3" xfId="37357" xr:uid="{00000000-0005-0000-0000-00002E8B0000}"/>
    <cellStyle name="Subtotal (line) 3 2 2 17 2 4" xfId="37358" xr:uid="{00000000-0005-0000-0000-00002F8B0000}"/>
    <cellStyle name="Subtotal (line) 3 2 2 17 3" xfId="37359" xr:uid="{00000000-0005-0000-0000-0000308B0000}"/>
    <cellStyle name="Subtotal (line) 3 2 2 17 4" xfId="37360" xr:uid="{00000000-0005-0000-0000-0000318B0000}"/>
    <cellStyle name="Subtotal (line) 3 2 2 17 5" xfId="37361" xr:uid="{00000000-0005-0000-0000-0000328B0000}"/>
    <cellStyle name="Subtotal (line) 3 2 2 18" xfId="5154" xr:uid="{00000000-0005-0000-0000-0000338B0000}"/>
    <cellStyle name="Subtotal (line) 3 2 2 18 2" xfId="37362" xr:uid="{00000000-0005-0000-0000-0000348B0000}"/>
    <cellStyle name="Subtotal (line) 3 2 2 18 2 2" xfId="37363" xr:uid="{00000000-0005-0000-0000-0000358B0000}"/>
    <cellStyle name="Subtotal (line) 3 2 2 18 2 3" xfId="37364" xr:uid="{00000000-0005-0000-0000-0000368B0000}"/>
    <cellStyle name="Subtotal (line) 3 2 2 18 2 4" xfId="37365" xr:uid="{00000000-0005-0000-0000-0000378B0000}"/>
    <cellStyle name="Subtotal (line) 3 2 2 18 3" xfId="37366" xr:uid="{00000000-0005-0000-0000-0000388B0000}"/>
    <cellStyle name="Subtotal (line) 3 2 2 18 4" xfId="37367" xr:uid="{00000000-0005-0000-0000-0000398B0000}"/>
    <cellStyle name="Subtotal (line) 3 2 2 18 5" xfId="37368" xr:uid="{00000000-0005-0000-0000-00003A8B0000}"/>
    <cellStyle name="Subtotal (line) 3 2 2 19" xfId="5155" xr:uid="{00000000-0005-0000-0000-00003B8B0000}"/>
    <cellStyle name="Subtotal (line) 3 2 2 19 2" xfId="37369" xr:uid="{00000000-0005-0000-0000-00003C8B0000}"/>
    <cellStyle name="Subtotal (line) 3 2 2 19 2 2" xfId="37370" xr:uid="{00000000-0005-0000-0000-00003D8B0000}"/>
    <cellStyle name="Subtotal (line) 3 2 2 19 2 3" xfId="37371" xr:uid="{00000000-0005-0000-0000-00003E8B0000}"/>
    <cellStyle name="Subtotal (line) 3 2 2 19 2 4" xfId="37372" xr:uid="{00000000-0005-0000-0000-00003F8B0000}"/>
    <cellStyle name="Subtotal (line) 3 2 2 19 3" xfId="37373" xr:uid="{00000000-0005-0000-0000-0000408B0000}"/>
    <cellStyle name="Subtotal (line) 3 2 2 19 4" xfId="37374" xr:uid="{00000000-0005-0000-0000-0000418B0000}"/>
    <cellStyle name="Subtotal (line) 3 2 2 19 5" xfId="37375" xr:uid="{00000000-0005-0000-0000-0000428B0000}"/>
    <cellStyle name="Subtotal (line) 3 2 2 2" xfId="5156" xr:uid="{00000000-0005-0000-0000-0000438B0000}"/>
    <cellStyle name="Subtotal (line) 3 2 2 2 2" xfId="37376" xr:uid="{00000000-0005-0000-0000-0000448B0000}"/>
    <cellStyle name="Subtotal (line) 3 2 2 2 2 2" xfId="37377" xr:uid="{00000000-0005-0000-0000-0000458B0000}"/>
    <cellStyle name="Subtotal (line) 3 2 2 2 2 3" xfId="37378" xr:uid="{00000000-0005-0000-0000-0000468B0000}"/>
    <cellStyle name="Subtotal (line) 3 2 2 2 2 4" xfId="37379" xr:uid="{00000000-0005-0000-0000-0000478B0000}"/>
    <cellStyle name="Subtotal (line) 3 2 2 2 3" xfId="37380" xr:uid="{00000000-0005-0000-0000-0000488B0000}"/>
    <cellStyle name="Subtotal (line) 3 2 2 2 4" xfId="37381" xr:uid="{00000000-0005-0000-0000-0000498B0000}"/>
    <cellStyle name="Subtotal (line) 3 2 2 2 5" xfId="37382" xr:uid="{00000000-0005-0000-0000-00004A8B0000}"/>
    <cellStyle name="Subtotal (line) 3 2 2 20" xfId="5157" xr:uid="{00000000-0005-0000-0000-00004B8B0000}"/>
    <cellStyle name="Subtotal (line) 3 2 2 20 2" xfId="37383" xr:uid="{00000000-0005-0000-0000-00004C8B0000}"/>
    <cellStyle name="Subtotal (line) 3 2 2 20 2 2" xfId="37384" xr:uid="{00000000-0005-0000-0000-00004D8B0000}"/>
    <cellStyle name="Subtotal (line) 3 2 2 20 2 3" xfId="37385" xr:uid="{00000000-0005-0000-0000-00004E8B0000}"/>
    <cellStyle name="Subtotal (line) 3 2 2 20 2 4" xfId="37386" xr:uid="{00000000-0005-0000-0000-00004F8B0000}"/>
    <cellStyle name="Subtotal (line) 3 2 2 20 3" xfId="37387" xr:uid="{00000000-0005-0000-0000-0000508B0000}"/>
    <cellStyle name="Subtotal (line) 3 2 2 20 4" xfId="37388" xr:uid="{00000000-0005-0000-0000-0000518B0000}"/>
    <cellStyle name="Subtotal (line) 3 2 2 20 5" xfId="37389" xr:uid="{00000000-0005-0000-0000-0000528B0000}"/>
    <cellStyle name="Subtotal (line) 3 2 2 21" xfId="5158" xr:uid="{00000000-0005-0000-0000-0000538B0000}"/>
    <cellStyle name="Subtotal (line) 3 2 2 21 2" xfId="37390" xr:uid="{00000000-0005-0000-0000-0000548B0000}"/>
    <cellStyle name="Subtotal (line) 3 2 2 21 2 2" xfId="37391" xr:uid="{00000000-0005-0000-0000-0000558B0000}"/>
    <cellStyle name="Subtotal (line) 3 2 2 21 2 3" xfId="37392" xr:uid="{00000000-0005-0000-0000-0000568B0000}"/>
    <cellStyle name="Subtotal (line) 3 2 2 21 2 4" xfId="37393" xr:uid="{00000000-0005-0000-0000-0000578B0000}"/>
    <cellStyle name="Subtotal (line) 3 2 2 21 3" xfId="37394" xr:uid="{00000000-0005-0000-0000-0000588B0000}"/>
    <cellStyle name="Subtotal (line) 3 2 2 21 4" xfId="37395" xr:uid="{00000000-0005-0000-0000-0000598B0000}"/>
    <cellStyle name="Subtotal (line) 3 2 2 21 5" xfId="37396" xr:uid="{00000000-0005-0000-0000-00005A8B0000}"/>
    <cellStyle name="Subtotal (line) 3 2 2 22" xfId="5159" xr:uid="{00000000-0005-0000-0000-00005B8B0000}"/>
    <cellStyle name="Subtotal (line) 3 2 2 22 2" xfId="37397" xr:uid="{00000000-0005-0000-0000-00005C8B0000}"/>
    <cellStyle name="Subtotal (line) 3 2 2 22 2 2" xfId="37398" xr:uid="{00000000-0005-0000-0000-00005D8B0000}"/>
    <cellStyle name="Subtotal (line) 3 2 2 22 2 3" xfId="37399" xr:uid="{00000000-0005-0000-0000-00005E8B0000}"/>
    <cellStyle name="Subtotal (line) 3 2 2 22 2 4" xfId="37400" xr:uid="{00000000-0005-0000-0000-00005F8B0000}"/>
    <cellStyle name="Subtotal (line) 3 2 2 22 3" xfId="37401" xr:uid="{00000000-0005-0000-0000-0000608B0000}"/>
    <cellStyle name="Subtotal (line) 3 2 2 22 4" xfId="37402" xr:uid="{00000000-0005-0000-0000-0000618B0000}"/>
    <cellStyle name="Subtotal (line) 3 2 2 22 5" xfId="37403" xr:uid="{00000000-0005-0000-0000-0000628B0000}"/>
    <cellStyle name="Subtotal (line) 3 2 2 23" xfId="5160" xr:uid="{00000000-0005-0000-0000-0000638B0000}"/>
    <cellStyle name="Subtotal (line) 3 2 2 23 2" xfId="37404" xr:uid="{00000000-0005-0000-0000-0000648B0000}"/>
    <cellStyle name="Subtotal (line) 3 2 2 23 2 2" xfId="37405" xr:uid="{00000000-0005-0000-0000-0000658B0000}"/>
    <cellStyle name="Subtotal (line) 3 2 2 23 2 3" xfId="37406" xr:uid="{00000000-0005-0000-0000-0000668B0000}"/>
    <cellStyle name="Subtotal (line) 3 2 2 23 2 4" xfId="37407" xr:uid="{00000000-0005-0000-0000-0000678B0000}"/>
    <cellStyle name="Subtotal (line) 3 2 2 23 3" xfId="37408" xr:uid="{00000000-0005-0000-0000-0000688B0000}"/>
    <cellStyle name="Subtotal (line) 3 2 2 23 4" xfId="37409" xr:uid="{00000000-0005-0000-0000-0000698B0000}"/>
    <cellStyle name="Subtotal (line) 3 2 2 23 5" xfId="37410" xr:uid="{00000000-0005-0000-0000-00006A8B0000}"/>
    <cellStyle name="Subtotal (line) 3 2 2 24" xfId="5161" xr:uid="{00000000-0005-0000-0000-00006B8B0000}"/>
    <cellStyle name="Subtotal (line) 3 2 2 24 2" xfId="37411" xr:uid="{00000000-0005-0000-0000-00006C8B0000}"/>
    <cellStyle name="Subtotal (line) 3 2 2 24 2 2" xfId="37412" xr:uid="{00000000-0005-0000-0000-00006D8B0000}"/>
    <cellStyle name="Subtotal (line) 3 2 2 24 2 3" xfId="37413" xr:uid="{00000000-0005-0000-0000-00006E8B0000}"/>
    <cellStyle name="Subtotal (line) 3 2 2 24 2 4" xfId="37414" xr:uid="{00000000-0005-0000-0000-00006F8B0000}"/>
    <cellStyle name="Subtotal (line) 3 2 2 24 3" xfId="37415" xr:uid="{00000000-0005-0000-0000-0000708B0000}"/>
    <cellStyle name="Subtotal (line) 3 2 2 24 4" xfId="37416" xr:uid="{00000000-0005-0000-0000-0000718B0000}"/>
    <cellStyle name="Subtotal (line) 3 2 2 24 5" xfId="37417" xr:uid="{00000000-0005-0000-0000-0000728B0000}"/>
    <cellStyle name="Subtotal (line) 3 2 2 25" xfId="5162" xr:uid="{00000000-0005-0000-0000-0000738B0000}"/>
    <cellStyle name="Subtotal (line) 3 2 2 25 2" xfId="37418" xr:uid="{00000000-0005-0000-0000-0000748B0000}"/>
    <cellStyle name="Subtotal (line) 3 2 2 25 2 2" xfId="37419" xr:uid="{00000000-0005-0000-0000-0000758B0000}"/>
    <cellStyle name="Subtotal (line) 3 2 2 25 2 3" xfId="37420" xr:uid="{00000000-0005-0000-0000-0000768B0000}"/>
    <cellStyle name="Subtotal (line) 3 2 2 25 2 4" xfId="37421" xr:uid="{00000000-0005-0000-0000-0000778B0000}"/>
    <cellStyle name="Subtotal (line) 3 2 2 25 3" xfId="37422" xr:uid="{00000000-0005-0000-0000-0000788B0000}"/>
    <cellStyle name="Subtotal (line) 3 2 2 25 4" xfId="37423" xr:uid="{00000000-0005-0000-0000-0000798B0000}"/>
    <cellStyle name="Subtotal (line) 3 2 2 25 5" xfId="37424" xr:uid="{00000000-0005-0000-0000-00007A8B0000}"/>
    <cellStyle name="Subtotal (line) 3 2 2 26" xfId="5163" xr:uid="{00000000-0005-0000-0000-00007B8B0000}"/>
    <cellStyle name="Subtotal (line) 3 2 2 26 2" xfId="37425" xr:uid="{00000000-0005-0000-0000-00007C8B0000}"/>
    <cellStyle name="Subtotal (line) 3 2 2 26 2 2" xfId="37426" xr:uid="{00000000-0005-0000-0000-00007D8B0000}"/>
    <cellStyle name="Subtotal (line) 3 2 2 26 2 3" xfId="37427" xr:uid="{00000000-0005-0000-0000-00007E8B0000}"/>
    <cellStyle name="Subtotal (line) 3 2 2 26 2 4" xfId="37428" xr:uid="{00000000-0005-0000-0000-00007F8B0000}"/>
    <cellStyle name="Subtotal (line) 3 2 2 26 3" xfId="37429" xr:uid="{00000000-0005-0000-0000-0000808B0000}"/>
    <cellStyle name="Subtotal (line) 3 2 2 26 4" xfId="37430" xr:uid="{00000000-0005-0000-0000-0000818B0000}"/>
    <cellStyle name="Subtotal (line) 3 2 2 26 5" xfId="37431" xr:uid="{00000000-0005-0000-0000-0000828B0000}"/>
    <cellStyle name="Subtotal (line) 3 2 2 27" xfId="5164" xr:uid="{00000000-0005-0000-0000-0000838B0000}"/>
    <cellStyle name="Subtotal (line) 3 2 2 27 2" xfId="37432" xr:uid="{00000000-0005-0000-0000-0000848B0000}"/>
    <cellStyle name="Subtotal (line) 3 2 2 27 2 2" xfId="37433" xr:uid="{00000000-0005-0000-0000-0000858B0000}"/>
    <cellStyle name="Subtotal (line) 3 2 2 27 2 3" xfId="37434" xr:uid="{00000000-0005-0000-0000-0000868B0000}"/>
    <cellStyle name="Subtotal (line) 3 2 2 27 2 4" xfId="37435" xr:uid="{00000000-0005-0000-0000-0000878B0000}"/>
    <cellStyle name="Subtotal (line) 3 2 2 27 3" xfId="37436" xr:uid="{00000000-0005-0000-0000-0000888B0000}"/>
    <cellStyle name="Subtotal (line) 3 2 2 27 4" xfId="37437" xr:uid="{00000000-0005-0000-0000-0000898B0000}"/>
    <cellStyle name="Subtotal (line) 3 2 2 27 5" xfId="37438" xr:uid="{00000000-0005-0000-0000-00008A8B0000}"/>
    <cellStyle name="Subtotal (line) 3 2 2 28" xfId="5165" xr:uid="{00000000-0005-0000-0000-00008B8B0000}"/>
    <cellStyle name="Subtotal (line) 3 2 2 28 2" xfId="37439" xr:uid="{00000000-0005-0000-0000-00008C8B0000}"/>
    <cellStyle name="Subtotal (line) 3 2 2 28 2 2" xfId="37440" xr:uid="{00000000-0005-0000-0000-00008D8B0000}"/>
    <cellStyle name="Subtotal (line) 3 2 2 28 2 3" xfId="37441" xr:uid="{00000000-0005-0000-0000-00008E8B0000}"/>
    <cellStyle name="Subtotal (line) 3 2 2 28 2 4" xfId="37442" xr:uid="{00000000-0005-0000-0000-00008F8B0000}"/>
    <cellStyle name="Subtotal (line) 3 2 2 28 3" xfId="37443" xr:uid="{00000000-0005-0000-0000-0000908B0000}"/>
    <cellStyle name="Subtotal (line) 3 2 2 28 4" xfId="37444" xr:uid="{00000000-0005-0000-0000-0000918B0000}"/>
    <cellStyle name="Subtotal (line) 3 2 2 28 5" xfId="37445" xr:uid="{00000000-0005-0000-0000-0000928B0000}"/>
    <cellStyle name="Subtotal (line) 3 2 2 29" xfId="5166" xr:uid="{00000000-0005-0000-0000-0000938B0000}"/>
    <cellStyle name="Subtotal (line) 3 2 2 29 2" xfId="37446" xr:uid="{00000000-0005-0000-0000-0000948B0000}"/>
    <cellStyle name="Subtotal (line) 3 2 2 29 2 2" xfId="37447" xr:uid="{00000000-0005-0000-0000-0000958B0000}"/>
    <cellStyle name="Subtotal (line) 3 2 2 29 2 3" xfId="37448" xr:uid="{00000000-0005-0000-0000-0000968B0000}"/>
    <cellStyle name="Subtotal (line) 3 2 2 29 2 4" xfId="37449" xr:uid="{00000000-0005-0000-0000-0000978B0000}"/>
    <cellStyle name="Subtotal (line) 3 2 2 29 3" xfId="37450" xr:uid="{00000000-0005-0000-0000-0000988B0000}"/>
    <cellStyle name="Subtotal (line) 3 2 2 29 4" xfId="37451" xr:uid="{00000000-0005-0000-0000-0000998B0000}"/>
    <cellStyle name="Subtotal (line) 3 2 2 29 5" xfId="37452" xr:uid="{00000000-0005-0000-0000-00009A8B0000}"/>
    <cellStyle name="Subtotal (line) 3 2 2 3" xfId="5167" xr:uid="{00000000-0005-0000-0000-00009B8B0000}"/>
    <cellStyle name="Subtotal (line) 3 2 2 3 2" xfId="37453" xr:uid="{00000000-0005-0000-0000-00009C8B0000}"/>
    <cellStyle name="Subtotal (line) 3 2 2 3 2 2" xfId="37454" xr:uid="{00000000-0005-0000-0000-00009D8B0000}"/>
    <cellStyle name="Subtotal (line) 3 2 2 3 2 3" xfId="37455" xr:uid="{00000000-0005-0000-0000-00009E8B0000}"/>
    <cellStyle name="Subtotal (line) 3 2 2 3 2 4" xfId="37456" xr:uid="{00000000-0005-0000-0000-00009F8B0000}"/>
    <cellStyle name="Subtotal (line) 3 2 2 3 3" xfId="37457" xr:uid="{00000000-0005-0000-0000-0000A08B0000}"/>
    <cellStyle name="Subtotal (line) 3 2 2 3 4" xfId="37458" xr:uid="{00000000-0005-0000-0000-0000A18B0000}"/>
    <cellStyle name="Subtotal (line) 3 2 2 3 5" xfId="37459" xr:uid="{00000000-0005-0000-0000-0000A28B0000}"/>
    <cellStyle name="Subtotal (line) 3 2 2 30" xfId="5168" xr:uid="{00000000-0005-0000-0000-0000A38B0000}"/>
    <cellStyle name="Subtotal (line) 3 2 2 30 2" xfId="37460" xr:uid="{00000000-0005-0000-0000-0000A48B0000}"/>
    <cellStyle name="Subtotal (line) 3 2 2 30 2 2" xfId="37461" xr:uid="{00000000-0005-0000-0000-0000A58B0000}"/>
    <cellStyle name="Subtotal (line) 3 2 2 30 2 3" xfId="37462" xr:uid="{00000000-0005-0000-0000-0000A68B0000}"/>
    <cellStyle name="Subtotal (line) 3 2 2 30 2 4" xfId="37463" xr:uid="{00000000-0005-0000-0000-0000A78B0000}"/>
    <cellStyle name="Subtotal (line) 3 2 2 30 3" xfId="37464" xr:uid="{00000000-0005-0000-0000-0000A88B0000}"/>
    <cellStyle name="Subtotal (line) 3 2 2 30 4" xfId="37465" xr:uid="{00000000-0005-0000-0000-0000A98B0000}"/>
    <cellStyle name="Subtotal (line) 3 2 2 30 5" xfId="37466" xr:uid="{00000000-0005-0000-0000-0000AA8B0000}"/>
    <cellStyle name="Subtotal (line) 3 2 2 31" xfId="5169" xr:uid="{00000000-0005-0000-0000-0000AB8B0000}"/>
    <cellStyle name="Subtotal (line) 3 2 2 31 2" xfId="37467" xr:uid="{00000000-0005-0000-0000-0000AC8B0000}"/>
    <cellStyle name="Subtotal (line) 3 2 2 31 2 2" xfId="37468" xr:uid="{00000000-0005-0000-0000-0000AD8B0000}"/>
    <cellStyle name="Subtotal (line) 3 2 2 31 2 3" xfId="37469" xr:uid="{00000000-0005-0000-0000-0000AE8B0000}"/>
    <cellStyle name="Subtotal (line) 3 2 2 31 2 4" xfId="37470" xr:uid="{00000000-0005-0000-0000-0000AF8B0000}"/>
    <cellStyle name="Subtotal (line) 3 2 2 31 3" xfId="37471" xr:uid="{00000000-0005-0000-0000-0000B08B0000}"/>
    <cellStyle name="Subtotal (line) 3 2 2 31 4" xfId="37472" xr:uid="{00000000-0005-0000-0000-0000B18B0000}"/>
    <cellStyle name="Subtotal (line) 3 2 2 31 5" xfId="37473" xr:uid="{00000000-0005-0000-0000-0000B28B0000}"/>
    <cellStyle name="Subtotal (line) 3 2 2 32" xfId="5170" xr:uid="{00000000-0005-0000-0000-0000B38B0000}"/>
    <cellStyle name="Subtotal (line) 3 2 2 32 2" xfId="37474" xr:uid="{00000000-0005-0000-0000-0000B48B0000}"/>
    <cellStyle name="Subtotal (line) 3 2 2 32 2 2" xfId="37475" xr:uid="{00000000-0005-0000-0000-0000B58B0000}"/>
    <cellStyle name="Subtotal (line) 3 2 2 32 2 3" xfId="37476" xr:uid="{00000000-0005-0000-0000-0000B68B0000}"/>
    <cellStyle name="Subtotal (line) 3 2 2 32 2 4" xfId="37477" xr:uid="{00000000-0005-0000-0000-0000B78B0000}"/>
    <cellStyle name="Subtotal (line) 3 2 2 32 3" xfId="37478" xr:uid="{00000000-0005-0000-0000-0000B88B0000}"/>
    <cellStyle name="Subtotal (line) 3 2 2 32 4" xfId="37479" xr:uid="{00000000-0005-0000-0000-0000B98B0000}"/>
    <cellStyle name="Subtotal (line) 3 2 2 32 5" xfId="37480" xr:uid="{00000000-0005-0000-0000-0000BA8B0000}"/>
    <cellStyle name="Subtotal (line) 3 2 2 33" xfId="5171" xr:uid="{00000000-0005-0000-0000-0000BB8B0000}"/>
    <cellStyle name="Subtotal (line) 3 2 2 33 2" xfId="37481" xr:uid="{00000000-0005-0000-0000-0000BC8B0000}"/>
    <cellStyle name="Subtotal (line) 3 2 2 33 2 2" xfId="37482" xr:uid="{00000000-0005-0000-0000-0000BD8B0000}"/>
    <cellStyle name="Subtotal (line) 3 2 2 33 2 3" xfId="37483" xr:uid="{00000000-0005-0000-0000-0000BE8B0000}"/>
    <cellStyle name="Subtotal (line) 3 2 2 33 2 4" xfId="37484" xr:uid="{00000000-0005-0000-0000-0000BF8B0000}"/>
    <cellStyle name="Subtotal (line) 3 2 2 33 3" xfId="37485" xr:uid="{00000000-0005-0000-0000-0000C08B0000}"/>
    <cellStyle name="Subtotal (line) 3 2 2 33 4" xfId="37486" xr:uid="{00000000-0005-0000-0000-0000C18B0000}"/>
    <cellStyle name="Subtotal (line) 3 2 2 33 5" xfId="37487" xr:uid="{00000000-0005-0000-0000-0000C28B0000}"/>
    <cellStyle name="Subtotal (line) 3 2 2 34" xfId="5172" xr:uid="{00000000-0005-0000-0000-0000C38B0000}"/>
    <cellStyle name="Subtotal (line) 3 2 2 34 2" xfId="37488" xr:uid="{00000000-0005-0000-0000-0000C48B0000}"/>
    <cellStyle name="Subtotal (line) 3 2 2 34 2 2" xfId="37489" xr:uid="{00000000-0005-0000-0000-0000C58B0000}"/>
    <cellStyle name="Subtotal (line) 3 2 2 34 2 3" xfId="37490" xr:uid="{00000000-0005-0000-0000-0000C68B0000}"/>
    <cellStyle name="Subtotal (line) 3 2 2 34 2 4" xfId="37491" xr:uid="{00000000-0005-0000-0000-0000C78B0000}"/>
    <cellStyle name="Subtotal (line) 3 2 2 34 3" xfId="37492" xr:uid="{00000000-0005-0000-0000-0000C88B0000}"/>
    <cellStyle name="Subtotal (line) 3 2 2 34 4" xfId="37493" xr:uid="{00000000-0005-0000-0000-0000C98B0000}"/>
    <cellStyle name="Subtotal (line) 3 2 2 34 5" xfId="37494" xr:uid="{00000000-0005-0000-0000-0000CA8B0000}"/>
    <cellStyle name="Subtotal (line) 3 2 2 35" xfId="5173" xr:uid="{00000000-0005-0000-0000-0000CB8B0000}"/>
    <cellStyle name="Subtotal (line) 3 2 2 35 2" xfId="37495" xr:uid="{00000000-0005-0000-0000-0000CC8B0000}"/>
    <cellStyle name="Subtotal (line) 3 2 2 35 2 2" xfId="37496" xr:uid="{00000000-0005-0000-0000-0000CD8B0000}"/>
    <cellStyle name="Subtotal (line) 3 2 2 35 2 3" xfId="37497" xr:uid="{00000000-0005-0000-0000-0000CE8B0000}"/>
    <cellStyle name="Subtotal (line) 3 2 2 35 2 4" xfId="37498" xr:uid="{00000000-0005-0000-0000-0000CF8B0000}"/>
    <cellStyle name="Subtotal (line) 3 2 2 35 3" xfId="37499" xr:uid="{00000000-0005-0000-0000-0000D08B0000}"/>
    <cellStyle name="Subtotal (line) 3 2 2 35 4" xfId="37500" xr:uid="{00000000-0005-0000-0000-0000D18B0000}"/>
    <cellStyle name="Subtotal (line) 3 2 2 35 5" xfId="37501" xr:uid="{00000000-0005-0000-0000-0000D28B0000}"/>
    <cellStyle name="Subtotal (line) 3 2 2 36" xfId="5174" xr:uid="{00000000-0005-0000-0000-0000D38B0000}"/>
    <cellStyle name="Subtotal (line) 3 2 2 36 2" xfId="37502" xr:uid="{00000000-0005-0000-0000-0000D48B0000}"/>
    <cellStyle name="Subtotal (line) 3 2 2 36 2 2" xfId="37503" xr:uid="{00000000-0005-0000-0000-0000D58B0000}"/>
    <cellStyle name="Subtotal (line) 3 2 2 36 2 3" xfId="37504" xr:uid="{00000000-0005-0000-0000-0000D68B0000}"/>
    <cellStyle name="Subtotal (line) 3 2 2 36 2 4" xfId="37505" xr:uid="{00000000-0005-0000-0000-0000D78B0000}"/>
    <cellStyle name="Subtotal (line) 3 2 2 36 3" xfId="37506" xr:uid="{00000000-0005-0000-0000-0000D88B0000}"/>
    <cellStyle name="Subtotal (line) 3 2 2 36 4" xfId="37507" xr:uid="{00000000-0005-0000-0000-0000D98B0000}"/>
    <cellStyle name="Subtotal (line) 3 2 2 36 5" xfId="37508" xr:uid="{00000000-0005-0000-0000-0000DA8B0000}"/>
    <cellStyle name="Subtotal (line) 3 2 2 37" xfId="5175" xr:uid="{00000000-0005-0000-0000-0000DB8B0000}"/>
    <cellStyle name="Subtotal (line) 3 2 2 37 2" xfId="37509" xr:uid="{00000000-0005-0000-0000-0000DC8B0000}"/>
    <cellStyle name="Subtotal (line) 3 2 2 37 2 2" xfId="37510" xr:uid="{00000000-0005-0000-0000-0000DD8B0000}"/>
    <cellStyle name="Subtotal (line) 3 2 2 37 2 3" xfId="37511" xr:uid="{00000000-0005-0000-0000-0000DE8B0000}"/>
    <cellStyle name="Subtotal (line) 3 2 2 37 2 4" xfId="37512" xr:uid="{00000000-0005-0000-0000-0000DF8B0000}"/>
    <cellStyle name="Subtotal (line) 3 2 2 37 3" xfId="37513" xr:uid="{00000000-0005-0000-0000-0000E08B0000}"/>
    <cellStyle name="Subtotal (line) 3 2 2 37 4" xfId="37514" xr:uid="{00000000-0005-0000-0000-0000E18B0000}"/>
    <cellStyle name="Subtotal (line) 3 2 2 37 5" xfId="37515" xr:uid="{00000000-0005-0000-0000-0000E28B0000}"/>
    <cellStyle name="Subtotal (line) 3 2 2 38" xfId="5176" xr:uid="{00000000-0005-0000-0000-0000E38B0000}"/>
    <cellStyle name="Subtotal (line) 3 2 2 38 2" xfId="37516" xr:uid="{00000000-0005-0000-0000-0000E48B0000}"/>
    <cellStyle name="Subtotal (line) 3 2 2 38 2 2" xfId="37517" xr:uid="{00000000-0005-0000-0000-0000E58B0000}"/>
    <cellStyle name="Subtotal (line) 3 2 2 38 2 3" xfId="37518" xr:uid="{00000000-0005-0000-0000-0000E68B0000}"/>
    <cellStyle name="Subtotal (line) 3 2 2 38 2 4" xfId="37519" xr:uid="{00000000-0005-0000-0000-0000E78B0000}"/>
    <cellStyle name="Subtotal (line) 3 2 2 38 3" xfId="37520" xr:uid="{00000000-0005-0000-0000-0000E88B0000}"/>
    <cellStyle name="Subtotal (line) 3 2 2 38 4" xfId="37521" xr:uid="{00000000-0005-0000-0000-0000E98B0000}"/>
    <cellStyle name="Subtotal (line) 3 2 2 38 5" xfId="37522" xr:uid="{00000000-0005-0000-0000-0000EA8B0000}"/>
    <cellStyle name="Subtotal (line) 3 2 2 39" xfId="5177" xr:uid="{00000000-0005-0000-0000-0000EB8B0000}"/>
    <cellStyle name="Subtotal (line) 3 2 2 39 2" xfId="37523" xr:uid="{00000000-0005-0000-0000-0000EC8B0000}"/>
    <cellStyle name="Subtotal (line) 3 2 2 39 2 2" xfId="37524" xr:uid="{00000000-0005-0000-0000-0000ED8B0000}"/>
    <cellStyle name="Subtotal (line) 3 2 2 39 2 3" xfId="37525" xr:uid="{00000000-0005-0000-0000-0000EE8B0000}"/>
    <cellStyle name="Subtotal (line) 3 2 2 39 2 4" xfId="37526" xr:uid="{00000000-0005-0000-0000-0000EF8B0000}"/>
    <cellStyle name="Subtotal (line) 3 2 2 39 3" xfId="37527" xr:uid="{00000000-0005-0000-0000-0000F08B0000}"/>
    <cellStyle name="Subtotal (line) 3 2 2 39 4" xfId="37528" xr:uid="{00000000-0005-0000-0000-0000F18B0000}"/>
    <cellStyle name="Subtotal (line) 3 2 2 39 5" xfId="37529" xr:uid="{00000000-0005-0000-0000-0000F28B0000}"/>
    <cellStyle name="Subtotal (line) 3 2 2 4" xfId="5178" xr:uid="{00000000-0005-0000-0000-0000F38B0000}"/>
    <cellStyle name="Subtotal (line) 3 2 2 4 2" xfId="37530" xr:uid="{00000000-0005-0000-0000-0000F48B0000}"/>
    <cellStyle name="Subtotal (line) 3 2 2 4 2 2" xfId="37531" xr:uid="{00000000-0005-0000-0000-0000F58B0000}"/>
    <cellStyle name="Subtotal (line) 3 2 2 4 2 3" xfId="37532" xr:uid="{00000000-0005-0000-0000-0000F68B0000}"/>
    <cellStyle name="Subtotal (line) 3 2 2 4 2 4" xfId="37533" xr:uid="{00000000-0005-0000-0000-0000F78B0000}"/>
    <cellStyle name="Subtotal (line) 3 2 2 4 3" xfId="37534" xr:uid="{00000000-0005-0000-0000-0000F88B0000}"/>
    <cellStyle name="Subtotal (line) 3 2 2 4 4" xfId="37535" xr:uid="{00000000-0005-0000-0000-0000F98B0000}"/>
    <cellStyle name="Subtotal (line) 3 2 2 4 5" xfId="37536" xr:uid="{00000000-0005-0000-0000-0000FA8B0000}"/>
    <cellStyle name="Subtotal (line) 3 2 2 40" xfId="5179" xr:uid="{00000000-0005-0000-0000-0000FB8B0000}"/>
    <cellStyle name="Subtotal (line) 3 2 2 40 2" xfId="37537" xr:uid="{00000000-0005-0000-0000-0000FC8B0000}"/>
    <cellStyle name="Subtotal (line) 3 2 2 40 2 2" xfId="37538" xr:uid="{00000000-0005-0000-0000-0000FD8B0000}"/>
    <cellStyle name="Subtotal (line) 3 2 2 40 2 3" xfId="37539" xr:uid="{00000000-0005-0000-0000-0000FE8B0000}"/>
    <cellStyle name="Subtotal (line) 3 2 2 40 2 4" xfId="37540" xr:uid="{00000000-0005-0000-0000-0000FF8B0000}"/>
    <cellStyle name="Subtotal (line) 3 2 2 40 3" xfId="37541" xr:uid="{00000000-0005-0000-0000-0000008C0000}"/>
    <cellStyle name="Subtotal (line) 3 2 2 40 4" xfId="37542" xr:uid="{00000000-0005-0000-0000-0000018C0000}"/>
    <cellStyle name="Subtotal (line) 3 2 2 40 5" xfId="37543" xr:uid="{00000000-0005-0000-0000-0000028C0000}"/>
    <cellStyle name="Subtotal (line) 3 2 2 41" xfId="5180" xr:uid="{00000000-0005-0000-0000-0000038C0000}"/>
    <cellStyle name="Subtotal (line) 3 2 2 41 2" xfId="37544" xr:uid="{00000000-0005-0000-0000-0000048C0000}"/>
    <cellStyle name="Subtotal (line) 3 2 2 41 2 2" xfId="37545" xr:uid="{00000000-0005-0000-0000-0000058C0000}"/>
    <cellStyle name="Subtotal (line) 3 2 2 41 2 3" xfId="37546" xr:uid="{00000000-0005-0000-0000-0000068C0000}"/>
    <cellStyle name="Subtotal (line) 3 2 2 41 2 4" xfId="37547" xr:uid="{00000000-0005-0000-0000-0000078C0000}"/>
    <cellStyle name="Subtotal (line) 3 2 2 41 3" xfId="37548" xr:uid="{00000000-0005-0000-0000-0000088C0000}"/>
    <cellStyle name="Subtotal (line) 3 2 2 41 4" xfId="37549" xr:uid="{00000000-0005-0000-0000-0000098C0000}"/>
    <cellStyle name="Subtotal (line) 3 2 2 41 5" xfId="37550" xr:uid="{00000000-0005-0000-0000-00000A8C0000}"/>
    <cellStyle name="Subtotal (line) 3 2 2 42" xfId="5181" xr:uid="{00000000-0005-0000-0000-00000B8C0000}"/>
    <cellStyle name="Subtotal (line) 3 2 2 42 2" xfId="37551" xr:uid="{00000000-0005-0000-0000-00000C8C0000}"/>
    <cellStyle name="Subtotal (line) 3 2 2 42 2 2" xfId="37552" xr:uid="{00000000-0005-0000-0000-00000D8C0000}"/>
    <cellStyle name="Subtotal (line) 3 2 2 42 2 3" xfId="37553" xr:uid="{00000000-0005-0000-0000-00000E8C0000}"/>
    <cellStyle name="Subtotal (line) 3 2 2 42 2 4" xfId="37554" xr:uid="{00000000-0005-0000-0000-00000F8C0000}"/>
    <cellStyle name="Subtotal (line) 3 2 2 42 3" xfId="37555" xr:uid="{00000000-0005-0000-0000-0000108C0000}"/>
    <cellStyle name="Subtotal (line) 3 2 2 42 4" xfId="37556" xr:uid="{00000000-0005-0000-0000-0000118C0000}"/>
    <cellStyle name="Subtotal (line) 3 2 2 42 5" xfId="37557" xr:uid="{00000000-0005-0000-0000-0000128C0000}"/>
    <cellStyle name="Subtotal (line) 3 2 2 43" xfId="5182" xr:uid="{00000000-0005-0000-0000-0000138C0000}"/>
    <cellStyle name="Subtotal (line) 3 2 2 43 2" xfId="37558" xr:uid="{00000000-0005-0000-0000-0000148C0000}"/>
    <cellStyle name="Subtotal (line) 3 2 2 43 2 2" xfId="37559" xr:uid="{00000000-0005-0000-0000-0000158C0000}"/>
    <cellStyle name="Subtotal (line) 3 2 2 43 2 3" xfId="37560" xr:uid="{00000000-0005-0000-0000-0000168C0000}"/>
    <cellStyle name="Subtotal (line) 3 2 2 43 2 4" xfId="37561" xr:uid="{00000000-0005-0000-0000-0000178C0000}"/>
    <cellStyle name="Subtotal (line) 3 2 2 43 3" xfId="37562" xr:uid="{00000000-0005-0000-0000-0000188C0000}"/>
    <cellStyle name="Subtotal (line) 3 2 2 43 4" xfId="37563" xr:uid="{00000000-0005-0000-0000-0000198C0000}"/>
    <cellStyle name="Subtotal (line) 3 2 2 43 5" xfId="37564" xr:uid="{00000000-0005-0000-0000-00001A8C0000}"/>
    <cellStyle name="Subtotal (line) 3 2 2 44" xfId="5183" xr:uid="{00000000-0005-0000-0000-00001B8C0000}"/>
    <cellStyle name="Subtotal (line) 3 2 2 44 2" xfId="37565" xr:uid="{00000000-0005-0000-0000-00001C8C0000}"/>
    <cellStyle name="Subtotal (line) 3 2 2 44 2 2" xfId="37566" xr:uid="{00000000-0005-0000-0000-00001D8C0000}"/>
    <cellStyle name="Subtotal (line) 3 2 2 44 2 3" xfId="37567" xr:uid="{00000000-0005-0000-0000-00001E8C0000}"/>
    <cellStyle name="Subtotal (line) 3 2 2 44 2 4" xfId="37568" xr:uid="{00000000-0005-0000-0000-00001F8C0000}"/>
    <cellStyle name="Subtotal (line) 3 2 2 44 3" xfId="37569" xr:uid="{00000000-0005-0000-0000-0000208C0000}"/>
    <cellStyle name="Subtotal (line) 3 2 2 44 4" xfId="37570" xr:uid="{00000000-0005-0000-0000-0000218C0000}"/>
    <cellStyle name="Subtotal (line) 3 2 2 44 5" xfId="37571" xr:uid="{00000000-0005-0000-0000-0000228C0000}"/>
    <cellStyle name="Subtotal (line) 3 2 2 45" xfId="37572" xr:uid="{00000000-0005-0000-0000-0000238C0000}"/>
    <cellStyle name="Subtotal (line) 3 2 2 45 2" xfId="37573" xr:uid="{00000000-0005-0000-0000-0000248C0000}"/>
    <cellStyle name="Subtotal (line) 3 2 2 45 3" xfId="37574" xr:uid="{00000000-0005-0000-0000-0000258C0000}"/>
    <cellStyle name="Subtotal (line) 3 2 2 45 4" xfId="37575" xr:uid="{00000000-0005-0000-0000-0000268C0000}"/>
    <cellStyle name="Subtotal (line) 3 2 2 46" xfId="37576" xr:uid="{00000000-0005-0000-0000-0000278C0000}"/>
    <cellStyle name="Subtotal (line) 3 2 2 46 2" xfId="37577" xr:uid="{00000000-0005-0000-0000-0000288C0000}"/>
    <cellStyle name="Subtotal (line) 3 2 2 46 3" xfId="37578" xr:uid="{00000000-0005-0000-0000-0000298C0000}"/>
    <cellStyle name="Subtotal (line) 3 2 2 46 4" xfId="37579" xr:uid="{00000000-0005-0000-0000-00002A8C0000}"/>
    <cellStyle name="Subtotal (line) 3 2 2 47" xfId="37580" xr:uid="{00000000-0005-0000-0000-00002B8C0000}"/>
    <cellStyle name="Subtotal (line) 3 2 2 48" xfId="37581" xr:uid="{00000000-0005-0000-0000-00002C8C0000}"/>
    <cellStyle name="Subtotal (line) 3 2 2 49" xfId="37582" xr:uid="{00000000-0005-0000-0000-00002D8C0000}"/>
    <cellStyle name="Subtotal (line) 3 2 2 5" xfId="5184" xr:uid="{00000000-0005-0000-0000-00002E8C0000}"/>
    <cellStyle name="Subtotal (line) 3 2 2 5 2" xfId="37583" xr:uid="{00000000-0005-0000-0000-00002F8C0000}"/>
    <cellStyle name="Subtotal (line) 3 2 2 5 2 2" xfId="37584" xr:uid="{00000000-0005-0000-0000-0000308C0000}"/>
    <cellStyle name="Subtotal (line) 3 2 2 5 2 3" xfId="37585" xr:uid="{00000000-0005-0000-0000-0000318C0000}"/>
    <cellStyle name="Subtotal (line) 3 2 2 5 2 4" xfId="37586" xr:uid="{00000000-0005-0000-0000-0000328C0000}"/>
    <cellStyle name="Subtotal (line) 3 2 2 5 3" xfId="37587" xr:uid="{00000000-0005-0000-0000-0000338C0000}"/>
    <cellStyle name="Subtotal (line) 3 2 2 5 4" xfId="37588" xr:uid="{00000000-0005-0000-0000-0000348C0000}"/>
    <cellStyle name="Subtotal (line) 3 2 2 5 5" xfId="37589" xr:uid="{00000000-0005-0000-0000-0000358C0000}"/>
    <cellStyle name="Subtotal (line) 3 2 2 6" xfId="5185" xr:uid="{00000000-0005-0000-0000-0000368C0000}"/>
    <cellStyle name="Subtotal (line) 3 2 2 6 2" xfId="37590" xr:uid="{00000000-0005-0000-0000-0000378C0000}"/>
    <cellStyle name="Subtotal (line) 3 2 2 6 2 2" xfId="37591" xr:uid="{00000000-0005-0000-0000-0000388C0000}"/>
    <cellStyle name="Subtotal (line) 3 2 2 6 2 3" xfId="37592" xr:uid="{00000000-0005-0000-0000-0000398C0000}"/>
    <cellStyle name="Subtotal (line) 3 2 2 6 2 4" xfId="37593" xr:uid="{00000000-0005-0000-0000-00003A8C0000}"/>
    <cellStyle name="Subtotal (line) 3 2 2 6 3" xfId="37594" xr:uid="{00000000-0005-0000-0000-00003B8C0000}"/>
    <cellStyle name="Subtotal (line) 3 2 2 6 4" xfId="37595" xr:uid="{00000000-0005-0000-0000-00003C8C0000}"/>
    <cellStyle name="Subtotal (line) 3 2 2 6 5" xfId="37596" xr:uid="{00000000-0005-0000-0000-00003D8C0000}"/>
    <cellStyle name="Subtotal (line) 3 2 2 7" xfId="5186" xr:uid="{00000000-0005-0000-0000-00003E8C0000}"/>
    <cellStyle name="Subtotal (line) 3 2 2 7 2" xfId="37597" xr:uid="{00000000-0005-0000-0000-00003F8C0000}"/>
    <cellStyle name="Subtotal (line) 3 2 2 7 2 2" xfId="37598" xr:uid="{00000000-0005-0000-0000-0000408C0000}"/>
    <cellStyle name="Subtotal (line) 3 2 2 7 2 3" xfId="37599" xr:uid="{00000000-0005-0000-0000-0000418C0000}"/>
    <cellStyle name="Subtotal (line) 3 2 2 7 2 4" xfId="37600" xr:uid="{00000000-0005-0000-0000-0000428C0000}"/>
    <cellStyle name="Subtotal (line) 3 2 2 7 3" xfId="37601" xr:uid="{00000000-0005-0000-0000-0000438C0000}"/>
    <cellStyle name="Subtotal (line) 3 2 2 7 4" xfId="37602" xr:uid="{00000000-0005-0000-0000-0000448C0000}"/>
    <cellStyle name="Subtotal (line) 3 2 2 7 5" xfId="37603" xr:uid="{00000000-0005-0000-0000-0000458C0000}"/>
    <cellStyle name="Subtotal (line) 3 2 2 8" xfId="5187" xr:uid="{00000000-0005-0000-0000-0000468C0000}"/>
    <cellStyle name="Subtotal (line) 3 2 2 8 2" xfId="37604" xr:uid="{00000000-0005-0000-0000-0000478C0000}"/>
    <cellStyle name="Subtotal (line) 3 2 2 8 2 2" xfId="37605" xr:uid="{00000000-0005-0000-0000-0000488C0000}"/>
    <cellStyle name="Subtotal (line) 3 2 2 8 2 3" xfId="37606" xr:uid="{00000000-0005-0000-0000-0000498C0000}"/>
    <cellStyle name="Subtotal (line) 3 2 2 8 2 4" xfId="37607" xr:uid="{00000000-0005-0000-0000-00004A8C0000}"/>
    <cellStyle name="Subtotal (line) 3 2 2 8 3" xfId="37608" xr:uid="{00000000-0005-0000-0000-00004B8C0000}"/>
    <cellStyle name="Subtotal (line) 3 2 2 8 4" xfId="37609" xr:uid="{00000000-0005-0000-0000-00004C8C0000}"/>
    <cellStyle name="Subtotal (line) 3 2 2 8 5" xfId="37610" xr:uid="{00000000-0005-0000-0000-00004D8C0000}"/>
    <cellStyle name="Subtotal (line) 3 2 2 9" xfId="5188" xr:uid="{00000000-0005-0000-0000-00004E8C0000}"/>
    <cellStyle name="Subtotal (line) 3 2 2 9 2" xfId="37611" xr:uid="{00000000-0005-0000-0000-00004F8C0000}"/>
    <cellStyle name="Subtotal (line) 3 2 2 9 2 2" xfId="37612" xr:uid="{00000000-0005-0000-0000-0000508C0000}"/>
    <cellStyle name="Subtotal (line) 3 2 2 9 2 3" xfId="37613" xr:uid="{00000000-0005-0000-0000-0000518C0000}"/>
    <cellStyle name="Subtotal (line) 3 2 2 9 2 4" xfId="37614" xr:uid="{00000000-0005-0000-0000-0000528C0000}"/>
    <cellStyle name="Subtotal (line) 3 2 2 9 3" xfId="37615" xr:uid="{00000000-0005-0000-0000-0000538C0000}"/>
    <cellStyle name="Subtotal (line) 3 2 2 9 4" xfId="37616" xr:uid="{00000000-0005-0000-0000-0000548C0000}"/>
    <cellStyle name="Subtotal (line) 3 2 2 9 5" xfId="37617" xr:uid="{00000000-0005-0000-0000-0000558C0000}"/>
    <cellStyle name="Subtotal (line) 3 2 20" xfId="5189" xr:uid="{00000000-0005-0000-0000-0000568C0000}"/>
    <cellStyle name="Subtotal (line) 3 2 20 2" xfId="37618" xr:uid="{00000000-0005-0000-0000-0000578C0000}"/>
    <cellStyle name="Subtotal (line) 3 2 20 2 2" xfId="37619" xr:uid="{00000000-0005-0000-0000-0000588C0000}"/>
    <cellStyle name="Subtotal (line) 3 2 20 2 3" xfId="37620" xr:uid="{00000000-0005-0000-0000-0000598C0000}"/>
    <cellStyle name="Subtotal (line) 3 2 20 2 4" xfId="37621" xr:uid="{00000000-0005-0000-0000-00005A8C0000}"/>
    <cellStyle name="Subtotal (line) 3 2 20 3" xfId="37622" xr:uid="{00000000-0005-0000-0000-00005B8C0000}"/>
    <cellStyle name="Subtotal (line) 3 2 20 4" xfId="37623" xr:uid="{00000000-0005-0000-0000-00005C8C0000}"/>
    <cellStyle name="Subtotal (line) 3 2 20 5" xfId="37624" xr:uid="{00000000-0005-0000-0000-00005D8C0000}"/>
    <cellStyle name="Subtotal (line) 3 2 21" xfId="5190" xr:uid="{00000000-0005-0000-0000-00005E8C0000}"/>
    <cellStyle name="Subtotal (line) 3 2 21 2" xfId="37625" xr:uid="{00000000-0005-0000-0000-00005F8C0000}"/>
    <cellStyle name="Subtotal (line) 3 2 21 2 2" xfId="37626" xr:uid="{00000000-0005-0000-0000-0000608C0000}"/>
    <cellStyle name="Subtotal (line) 3 2 21 2 3" xfId="37627" xr:uid="{00000000-0005-0000-0000-0000618C0000}"/>
    <cellStyle name="Subtotal (line) 3 2 21 2 4" xfId="37628" xr:uid="{00000000-0005-0000-0000-0000628C0000}"/>
    <cellStyle name="Subtotal (line) 3 2 21 3" xfId="37629" xr:uid="{00000000-0005-0000-0000-0000638C0000}"/>
    <cellStyle name="Subtotal (line) 3 2 21 4" xfId="37630" xr:uid="{00000000-0005-0000-0000-0000648C0000}"/>
    <cellStyle name="Subtotal (line) 3 2 21 5" xfId="37631" xr:uid="{00000000-0005-0000-0000-0000658C0000}"/>
    <cellStyle name="Subtotal (line) 3 2 22" xfId="5191" xr:uid="{00000000-0005-0000-0000-0000668C0000}"/>
    <cellStyle name="Subtotal (line) 3 2 22 2" xfId="37632" xr:uid="{00000000-0005-0000-0000-0000678C0000}"/>
    <cellStyle name="Subtotal (line) 3 2 22 2 2" xfId="37633" xr:uid="{00000000-0005-0000-0000-0000688C0000}"/>
    <cellStyle name="Subtotal (line) 3 2 22 2 3" xfId="37634" xr:uid="{00000000-0005-0000-0000-0000698C0000}"/>
    <cellStyle name="Subtotal (line) 3 2 22 2 4" xfId="37635" xr:uid="{00000000-0005-0000-0000-00006A8C0000}"/>
    <cellStyle name="Subtotal (line) 3 2 22 3" xfId="37636" xr:uid="{00000000-0005-0000-0000-00006B8C0000}"/>
    <cellStyle name="Subtotal (line) 3 2 22 4" xfId="37637" xr:uid="{00000000-0005-0000-0000-00006C8C0000}"/>
    <cellStyle name="Subtotal (line) 3 2 22 5" xfId="37638" xr:uid="{00000000-0005-0000-0000-00006D8C0000}"/>
    <cellStyle name="Subtotal (line) 3 2 23" xfId="5192" xr:uid="{00000000-0005-0000-0000-00006E8C0000}"/>
    <cellStyle name="Subtotal (line) 3 2 23 2" xfId="37639" xr:uid="{00000000-0005-0000-0000-00006F8C0000}"/>
    <cellStyle name="Subtotal (line) 3 2 23 2 2" xfId="37640" xr:uid="{00000000-0005-0000-0000-0000708C0000}"/>
    <cellStyle name="Subtotal (line) 3 2 23 2 3" xfId="37641" xr:uid="{00000000-0005-0000-0000-0000718C0000}"/>
    <cellStyle name="Subtotal (line) 3 2 23 2 4" xfId="37642" xr:uid="{00000000-0005-0000-0000-0000728C0000}"/>
    <cellStyle name="Subtotal (line) 3 2 23 3" xfId="37643" xr:uid="{00000000-0005-0000-0000-0000738C0000}"/>
    <cellStyle name="Subtotal (line) 3 2 23 4" xfId="37644" xr:uid="{00000000-0005-0000-0000-0000748C0000}"/>
    <cellStyle name="Subtotal (line) 3 2 23 5" xfId="37645" xr:uid="{00000000-0005-0000-0000-0000758C0000}"/>
    <cellStyle name="Subtotal (line) 3 2 24" xfId="5193" xr:uid="{00000000-0005-0000-0000-0000768C0000}"/>
    <cellStyle name="Subtotal (line) 3 2 24 2" xfId="37646" xr:uid="{00000000-0005-0000-0000-0000778C0000}"/>
    <cellStyle name="Subtotal (line) 3 2 24 2 2" xfId="37647" xr:uid="{00000000-0005-0000-0000-0000788C0000}"/>
    <cellStyle name="Subtotal (line) 3 2 24 2 3" xfId="37648" xr:uid="{00000000-0005-0000-0000-0000798C0000}"/>
    <cellStyle name="Subtotal (line) 3 2 24 2 4" xfId="37649" xr:uid="{00000000-0005-0000-0000-00007A8C0000}"/>
    <cellStyle name="Subtotal (line) 3 2 24 3" xfId="37650" xr:uid="{00000000-0005-0000-0000-00007B8C0000}"/>
    <cellStyle name="Subtotal (line) 3 2 24 4" xfId="37651" xr:uid="{00000000-0005-0000-0000-00007C8C0000}"/>
    <cellStyle name="Subtotal (line) 3 2 24 5" xfId="37652" xr:uid="{00000000-0005-0000-0000-00007D8C0000}"/>
    <cellStyle name="Subtotal (line) 3 2 25" xfId="5194" xr:uid="{00000000-0005-0000-0000-00007E8C0000}"/>
    <cellStyle name="Subtotal (line) 3 2 25 2" xfId="37653" xr:uid="{00000000-0005-0000-0000-00007F8C0000}"/>
    <cellStyle name="Subtotal (line) 3 2 25 2 2" xfId="37654" xr:uid="{00000000-0005-0000-0000-0000808C0000}"/>
    <cellStyle name="Subtotal (line) 3 2 25 2 3" xfId="37655" xr:uid="{00000000-0005-0000-0000-0000818C0000}"/>
    <cellStyle name="Subtotal (line) 3 2 25 2 4" xfId="37656" xr:uid="{00000000-0005-0000-0000-0000828C0000}"/>
    <cellStyle name="Subtotal (line) 3 2 25 3" xfId="37657" xr:uid="{00000000-0005-0000-0000-0000838C0000}"/>
    <cellStyle name="Subtotal (line) 3 2 25 4" xfId="37658" xr:uid="{00000000-0005-0000-0000-0000848C0000}"/>
    <cellStyle name="Subtotal (line) 3 2 25 5" xfId="37659" xr:uid="{00000000-0005-0000-0000-0000858C0000}"/>
    <cellStyle name="Subtotal (line) 3 2 26" xfId="5195" xr:uid="{00000000-0005-0000-0000-0000868C0000}"/>
    <cellStyle name="Subtotal (line) 3 2 26 2" xfId="37660" xr:uid="{00000000-0005-0000-0000-0000878C0000}"/>
    <cellStyle name="Subtotal (line) 3 2 26 2 2" xfId="37661" xr:uid="{00000000-0005-0000-0000-0000888C0000}"/>
    <cellStyle name="Subtotal (line) 3 2 26 2 3" xfId="37662" xr:uid="{00000000-0005-0000-0000-0000898C0000}"/>
    <cellStyle name="Subtotal (line) 3 2 26 2 4" xfId="37663" xr:uid="{00000000-0005-0000-0000-00008A8C0000}"/>
    <cellStyle name="Subtotal (line) 3 2 26 3" xfId="37664" xr:uid="{00000000-0005-0000-0000-00008B8C0000}"/>
    <cellStyle name="Subtotal (line) 3 2 26 4" xfId="37665" xr:uid="{00000000-0005-0000-0000-00008C8C0000}"/>
    <cellStyle name="Subtotal (line) 3 2 26 5" xfId="37666" xr:uid="{00000000-0005-0000-0000-00008D8C0000}"/>
    <cellStyle name="Subtotal (line) 3 2 27" xfId="5196" xr:uid="{00000000-0005-0000-0000-00008E8C0000}"/>
    <cellStyle name="Subtotal (line) 3 2 27 2" xfId="37667" xr:uid="{00000000-0005-0000-0000-00008F8C0000}"/>
    <cellStyle name="Subtotal (line) 3 2 27 2 2" xfId="37668" xr:uid="{00000000-0005-0000-0000-0000908C0000}"/>
    <cellStyle name="Subtotal (line) 3 2 27 2 3" xfId="37669" xr:uid="{00000000-0005-0000-0000-0000918C0000}"/>
    <cellStyle name="Subtotal (line) 3 2 27 2 4" xfId="37670" xr:uid="{00000000-0005-0000-0000-0000928C0000}"/>
    <cellStyle name="Subtotal (line) 3 2 27 3" xfId="37671" xr:uid="{00000000-0005-0000-0000-0000938C0000}"/>
    <cellStyle name="Subtotal (line) 3 2 27 4" xfId="37672" xr:uid="{00000000-0005-0000-0000-0000948C0000}"/>
    <cellStyle name="Subtotal (line) 3 2 27 5" xfId="37673" xr:uid="{00000000-0005-0000-0000-0000958C0000}"/>
    <cellStyle name="Subtotal (line) 3 2 28" xfId="5197" xr:uid="{00000000-0005-0000-0000-0000968C0000}"/>
    <cellStyle name="Subtotal (line) 3 2 28 2" xfId="37674" xr:uid="{00000000-0005-0000-0000-0000978C0000}"/>
    <cellStyle name="Subtotal (line) 3 2 28 2 2" xfId="37675" xr:uid="{00000000-0005-0000-0000-0000988C0000}"/>
    <cellStyle name="Subtotal (line) 3 2 28 2 3" xfId="37676" xr:uid="{00000000-0005-0000-0000-0000998C0000}"/>
    <cellStyle name="Subtotal (line) 3 2 28 2 4" xfId="37677" xr:uid="{00000000-0005-0000-0000-00009A8C0000}"/>
    <cellStyle name="Subtotal (line) 3 2 28 3" xfId="37678" xr:uid="{00000000-0005-0000-0000-00009B8C0000}"/>
    <cellStyle name="Subtotal (line) 3 2 28 4" xfId="37679" xr:uid="{00000000-0005-0000-0000-00009C8C0000}"/>
    <cellStyle name="Subtotal (line) 3 2 28 5" xfId="37680" xr:uid="{00000000-0005-0000-0000-00009D8C0000}"/>
    <cellStyle name="Subtotal (line) 3 2 29" xfId="5198" xr:uid="{00000000-0005-0000-0000-00009E8C0000}"/>
    <cellStyle name="Subtotal (line) 3 2 29 2" xfId="37681" xr:uid="{00000000-0005-0000-0000-00009F8C0000}"/>
    <cellStyle name="Subtotal (line) 3 2 29 2 2" xfId="37682" xr:uid="{00000000-0005-0000-0000-0000A08C0000}"/>
    <cellStyle name="Subtotal (line) 3 2 29 2 3" xfId="37683" xr:uid="{00000000-0005-0000-0000-0000A18C0000}"/>
    <cellStyle name="Subtotal (line) 3 2 29 2 4" xfId="37684" xr:uid="{00000000-0005-0000-0000-0000A28C0000}"/>
    <cellStyle name="Subtotal (line) 3 2 29 3" xfId="37685" xr:uid="{00000000-0005-0000-0000-0000A38C0000}"/>
    <cellStyle name="Subtotal (line) 3 2 29 4" xfId="37686" xr:uid="{00000000-0005-0000-0000-0000A48C0000}"/>
    <cellStyle name="Subtotal (line) 3 2 29 5" xfId="37687" xr:uid="{00000000-0005-0000-0000-0000A58C0000}"/>
    <cellStyle name="Subtotal (line) 3 2 3" xfId="5199" xr:uid="{00000000-0005-0000-0000-0000A68C0000}"/>
    <cellStyle name="Subtotal (line) 3 2 3 2" xfId="37688" xr:uid="{00000000-0005-0000-0000-0000A78C0000}"/>
    <cellStyle name="Subtotal (line) 3 2 3 2 2" xfId="37689" xr:uid="{00000000-0005-0000-0000-0000A88C0000}"/>
    <cellStyle name="Subtotal (line) 3 2 3 2 3" xfId="37690" xr:uid="{00000000-0005-0000-0000-0000A98C0000}"/>
    <cellStyle name="Subtotal (line) 3 2 3 2 4" xfId="37691" xr:uid="{00000000-0005-0000-0000-0000AA8C0000}"/>
    <cellStyle name="Subtotal (line) 3 2 3 3" xfId="37692" xr:uid="{00000000-0005-0000-0000-0000AB8C0000}"/>
    <cellStyle name="Subtotal (line) 3 2 3 4" xfId="37693" xr:uid="{00000000-0005-0000-0000-0000AC8C0000}"/>
    <cellStyle name="Subtotal (line) 3 2 3 5" xfId="37694" xr:uid="{00000000-0005-0000-0000-0000AD8C0000}"/>
    <cellStyle name="Subtotal (line) 3 2 30" xfId="5200" xr:uid="{00000000-0005-0000-0000-0000AE8C0000}"/>
    <cellStyle name="Subtotal (line) 3 2 30 2" xfId="37695" xr:uid="{00000000-0005-0000-0000-0000AF8C0000}"/>
    <cellStyle name="Subtotal (line) 3 2 30 2 2" xfId="37696" xr:uid="{00000000-0005-0000-0000-0000B08C0000}"/>
    <cellStyle name="Subtotal (line) 3 2 30 2 3" xfId="37697" xr:uid="{00000000-0005-0000-0000-0000B18C0000}"/>
    <cellStyle name="Subtotal (line) 3 2 30 2 4" xfId="37698" xr:uid="{00000000-0005-0000-0000-0000B28C0000}"/>
    <cellStyle name="Subtotal (line) 3 2 30 3" xfId="37699" xr:uid="{00000000-0005-0000-0000-0000B38C0000}"/>
    <cellStyle name="Subtotal (line) 3 2 30 4" xfId="37700" xr:uid="{00000000-0005-0000-0000-0000B48C0000}"/>
    <cellStyle name="Subtotal (line) 3 2 30 5" xfId="37701" xr:uid="{00000000-0005-0000-0000-0000B58C0000}"/>
    <cellStyle name="Subtotal (line) 3 2 31" xfId="5201" xr:uid="{00000000-0005-0000-0000-0000B68C0000}"/>
    <cellStyle name="Subtotal (line) 3 2 31 2" xfId="37702" xr:uid="{00000000-0005-0000-0000-0000B78C0000}"/>
    <cellStyle name="Subtotal (line) 3 2 31 2 2" xfId="37703" xr:uid="{00000000-0005-0000-0000-0000B88C0000}"/>
    <cellStyle name="Subtotal (line) 3 2 31 2 3" xfId="37704" xr:uid="{00000000-0005-0000-0000-0000B98C0000}"/>
    <cellStyle name="Subtotal (line) 3 2 31 2 4" xfId="37705" xr:uid="{00000000-0005-0000-0000-0000BA8C0000}"/>
    <cellStyle name="Subtotal (line) 3 2 31 3" xfId="37706" xr:uid="{00000000-0005-0000-0000-0000BB8C0000}"/>
    <cellStyle name="Subtotal (line) 3 2 31 4" xfId="37707" xr:uid="{00000000-0005-0000-0000-0000BC8C0000}"/>
    <cellStyle name="Subtotal (line) 3 2 31 5" xfId="37708" xr:uid="{00000000-0005-0000-0000-0000BD8C0000}"/>
    <cellStyle name="Subtotal (line) 3 2 32" xfId="5202" xr:uid="{00000000-0005-0000-0000-0000BE8C0000}"/>
    <cellStyle name="Subtotal (line) 3 2 32 2" xfId="37709" xr:uid="{00000000-0005-0000-0000-0000BF8C0000}"/>
    <cellStyle name="Subtotal (line) 3 2 32 2 2" xfId="37710" xr:uid="{00000000-0005-0000-0000-0000C08C0000}"/>
    <cellStyle name="Subtotal (line) 3 2 32 2 3" xfId="37711" xr:uid="{00000000-0005-0000-0000-0000C18C0000}"/>
    <cellStyle name="Subtotal (line) 3 2 32 2 4" xfId="37712" xr:uid="{00000000-0005-0000-0000-0000C28C0000}"/>
    <cellStyle name="Subtotal (line) 3 2 32 3" xfId="37713" xr:uid="{00000000-0005-0000-0000-0000C38C0000}"/>
    <cellStyle name="Subtotal (line) 3 2 32 4" xfId="37714" xr:uid="{00000000-0005-0000-0000-0000C48C0000}"/>
    <cellStyle name="Subtotal (line) 3 2 32 5" xfId="37715" xr:uid="{00000000-0005-0000-0000-0000C58C0000}"/>
    <cellStyle name="Subtotal (line) 3 2 33" xfId="5203" xr:uid="{00000000-0005-0000-0000-0000C68C0000}"/>
    <cellStyle name="Subtotal (line) 3 2 33 2" xfId="37716" xr:uid="{00000000-0005-0000-0000-0000C78C0000}"/>
    <cellStyle name="Subtotal (line) 3 2 33 2 2" xfId="37717" xr:uid="{00000000-0005-0000-0000-0000C88C0000}"/>
    <cellStyle name="Subtotal (line) 3 2 33 2 3" xfId="37718" xr:uid="{00000000-0005-0000-0000-0000C98C0000}"/>
    <cellStyle name="Subtotal (line) 3 2 33 2 4" xfId="37719" xr:uid="{00000000-0005-0000-0000-0000CA8C0000}"/>
    <cellStyle name="Subtotal (line) 3 2 33 3" xfId="37720" xr:uid="{00000000-0005-0000-0000-0000CB8C0000}"/>
    <cellStyle name="Subtotal (line) 3 2 33 4" xfId="37721" xr:uid="{00000000-0005-0000-0000-0000CC8C0000}"/>
    <cellStyle name="Subtotal (line) 3 2 33 5" xfId="37722" xr:uid="{00000000-0005-0000-0000-0000CD8C0000}"/>
    <cellStyle name="Subtotal (line) 3 2 34" xfId="5204" xr:uid="{00000000-0005-0000-0000-0000CE8C0000}"/>
    <cellStyle name="Subtotal (line) 3 2 34 2" xfId="37723" xr:uid="{00000000-0005-0000-0000-0000CF8C0000}"/>
    <cellStyle name="Subtotal (line) 3 2 34 2 2" xfId="37724" xr:uid="{00000000-0005-0000-0000-0000D08C0000}"/>
    <cellStyle name="Subtotal (line) 3 2 34 2 3" xfId="37725" xr:uid="{00000000-0005-0000-0000-0000D18C0000}"/>
    <cellStyle name="Subtotal (line) 3 2 34 2 4" xfId="37726" xr:uid="{00000000-0005-0000-0000-0000D28C0000}"/>
    <cellStyle name="Subtotal (line) 3 2 34 3" xfId="37727" xr:uid="{00000000-0005-0000-0000-0000D38C0000}"/>
    <cellStyle name="Subtotal (line) 3 2 34 4" xfId="37728" xr:uid="{00000000-0005-0000-0000-0000D48C0000}"/>
    <cellStyle name="Subtotal (line) 3 2 34 5" xfId="37729" xr:uid="{00000000-0005-0000-0000-0000D58C0000}"/>
    <cellStyle name="Subtotal (line) 3 2 35" xfId="5205" xr:uid="{00000000-0005-0000-0000-0000D68C0000}"/>
    <cellStyle name="Subtotal (line) 3 2 35 2" xfId="37730" xr:uid="{00000000-0005-0000-0000-0000D78C0000}"/>
    <cellStyle name="Subtotal (line) 3 2 35 2 2" xfId="37731" xr:uid="{00000000-0005-0000-0000-0000D88C0000}"/>
    <cellStyle name="Subtotal (line) 3 2 35 2 3" xfId="37732" xr:uid="{00000000-0005-0000-0000-0000D98C0000}"/>
    <cellStyle name="Subtotal (line) 3 2 35 2 4" xfId="37733" xr:uid="{00000000-0005-0000-0000-0000DA8C0000}"/>
    <cellStyle name="Subtotal (line) 3 2 35 3" xfId="37734" xr:uid="{00000000-0005-0000-0000-0000DB8C0000}"/>
    <cellStyle name="Subtotal (line) 3 2 35 4" xfId="37735" xr:uid="{00000000-0005-0000-0000-0000DC8C0000}"/>
    <cellStyle name="Subtotal (line) 3 2 35 5" xfId="37736" xr:uid="{00000000-0005-0000-0000-0000DD8C0000}"/>
    <cellStyle name="Subtotal (line) 3 2 36" xfId="5206" xr:uid="{00000000-0005-0000-0000-0000DE8C0000}"/>
    <cellStyle name="Subtotal (line) 3 2 36 2" xfId="37737" xr:uid="{00000000-0005-0000-0000-0000DF8C0000}"/>
    <cellStyle name="Subtotal (line) 3 2 36 2 2" xfId="37738" xr:uid="{00000000-0005-0000-0000-0000E08C0000}"/>
    <cellStyle name="Subtotal (line) 3 2 36 2 3" xfId="37739" xr:uid="{00000000-0005-0000-0000-0000E18C0000}"/>
    <cellStyle name="Subtotal (line) 3 2 36 2 4" xfId="37740" xr:uid="{00000000-0005-0000-0000-0000E28C0000}"/>
    <cellStyle name="Subtotal (line) 3 2 36 3" xfId="37741" xr:uid="{00000000-0005-0000-0000-0000E38C0000}"/>
    <cellStyle name="Subtotal (line) 3 2 36 4" xfId="37742" xr:uid="{00000000-0005-0000-0000-0000E48C0000}"/>
    <cellStyle name="Subtotal (line) 3 2 36 5" xfId="37743" xr:uid="{00000000-0005-0000-0000-0000E58C0000}"/>
    <cellStyle name="Subtotal (line) 3 2 37" xfId="5207" xr:uid="{00000000-0005-0000-0000-0000E68C0000}"/>
    <cellStyle name="Subtotal (line) 3 2 37 2" xfId="37744" xr:uid="{00000000-0005-0000-0000-0000E78C0000}"/>
    <cellStyle name="Subtotal (line) 3 2 37 2 2" xfId="37745" xr:uid="{00000000-0005-0000-0000-0000E88C0000}"/>
    <cellStyle name="Subtotal (line) 3 2 37 2 3" xfId="37746" xr:uid="{00000000-0005-0000-0000-0000E98C0000}"/>
    <cellStyle name="Subtotal (line) 3 2 37 2 4" xfId="37747" xr:uid="{00000000-0005-0000-0000-0000EA8C0000}"/>
    <cellStyle name="Subtotal (line) 3 2 37 3" xfId="37748" xr:uid="{00000000-0005-0000-0000-0000EB8C0000}"/>
    <cellStyle name="Subtotal (line) 3 2 37 4" xfId="37749" xr:uid="{00000000-0005-0000-0000-0000EC8C0000}"/>
    <cellStyle name="Subtotal (line) 3 2 37 5" xfId="37750" xr:uid="{00000000-0005-0000-0000-0000ED8C0000}"/>
    <cellStyle name="Subtotal (line) 3 2 38" xfId="5208" xr:uid="{00000000-0005-0000-0000-0000EE8C0000}"/>
    <cellStyle name="Subtotal (line) 3 2 38 2" xfId="37751" xr:uid="{00000000-0005-0000-0000-0000EF8C0000}"/>
    <cellStyle name="Subtotal (line) 3 2 38 2 2" xfId="37752" xr:uid="{00000000-0005-0000-0000-0000F08C0000}"/>
    <cellStyle name="Subtotal (line) 3 2 38 2 3" xfId="37753" xr:uid="{00000000-0005-0000-0000-0000F18C0000}"/>
    <cellStyle name="Subtotal (line) 3 2 38 2 4" xfId="37754" xr:uid="{00000000-0005-0000-0000-0000F28C0000}"/>
    <cellStyle name="Subtotal (line) 3 2 38 3" xfId="37755" xr:uid="{00000000-0005-0000-0000-0000F38C0000}"/>
    <cellStyle name="Subtotal (line) 3 2 38 4" xfId="37756" xr:uid="{00000000-0005-0000-0000-0000F48C0000}"/>
    <cellStyle name="Subtotal (line) 3 2 38 5" xfId="37757" xr:uid="{00000000-0005-0000-0000-0000F58C0000}"/>
    <cellStyle name="Subtotal (line) 3 2 39" xfId="5209" xr:uid="{00000000-0005-0000-0000-0000F68C0000}"/>
    <cellStyle name="Subtotal (line) 3 2 39 2" xfId="37758" xr:uid="{00000000-0005-0000-0000-0000F78C0000}"/>
    <cellStyle name="Subtotal (line) 3 2 39 2 2" xfId="37759" xr:uid="{00000000-0005-0000-0000-0000F88C0000}"/>
    <cellStyle name="Subtotal (line) 3 2 39 2 3" xfId="37760" xr:uid="{00000000-0005-0000-0000-0000F98C0000}"/>
    <cellStyle name="Subtotal (line) 3 2 39 2 4" xfId="37761" xr:uid="{00000000-0005-0000-0000-0000FA8C0000}"/>
    <cellStyle name="Subtotal (line) 3 2 39 3" xfId="37762" xr:uid="{00000000-0005-0000-0000-0000FB8C0000}"/>
    <cellStyle name="Subtotal (line) 3 2 39 4" xfId="37763" xr:uid="{00000000-0005-0000-0000-0000FC8C0000}"/>
    <cellStyle name="Subtotal (line) 3 2 39 5" xfId="37764" xr:uid="{00000000-0005-0000-0000-0000FD8C0000}"/>
    <cellStyle name="Subtotal (line) 3 2 4" xfId="5210" xr:uid="{00000000-0005-0000-0000-0000FE8C0000}"/>
    <cellStyle name="Subtotal (line) 3 2 4 2" xfId="37765" xr:uid="{00000000-0005-0000-0000-0000FF8C0000}"/>
    <cellStyle name="Subtotal (line) 3 2 4 2 2" xfId="37766" xr:uid="{00000000-0005-0000-0000-0000008D0000}"/>
    <cellStyle name="Subtotal (line) 3 2 4 2 3" xfId="37767" xr:uid="{00000000-0005-0000-0000-0000018D0000}"/>
    <cellStyle name="Subtotal (line) 3 2 4 2 4" xfId="37768" xr:uid="{00000000-0005-0000-0000-0000028D0000}"/>
    <cellStyle name="Subtotal (line) 3 2 4 3" xfId="37769" xr:uid="{00000000-0005-0000-0000-0000038D0000}"/>
    <cellStyle name="Subtotal (line) 3 2 4 4" xfId="37770" xr:uid="{00000000-0005-0000-0000-0000048D0000}"/>
    <cellStyle name="Subtotal (line) 3 2 4 5" xfId="37771" xr:uid="{00000000-0005-0000-0000-0000058D0000}"/>
    <cellStyle name="Subtotal (line) 3 2 40" xfId="5211" xr:uid="{00000000-0005-0000-0000-0000068D0000}"/>
    <cellStyle name="Subtotal (line) 3 2 40 2" xfId="37772" xr:uid="{00000000-0005-0000-0000-0000078D0000}"/>
    <cellStyle name="Subtotal (line) 3 2 40 2 2" xfId="37773" xr:uid="{00000000-0005-0000-0000-0000088D0000}"/>
    <cellStyle name="Subtotal (line) 3 2 40 2 3" xfId="37774" xr:uid="{00000000-0005-0000-0000-0000098D0000}"/>
    <cellStyle name="Subtotal (line) 3 2 40 2 4" xfId="37775" xr:uid="{00000000-0005-0000-0000-00000A8D0000}"/>
    <cellStyle name="Subtotal (line) 3 2 40 3" xfId="37776" xr:uid="{00000000-0005-0000-0000-00000B8D0000}"/>
    <cellStyle name="Subtotal (line) 3 2 40 4" xfId="37777" xr:uid="{00000000-0005-0000-0000-00000C8D0000}"/>
    <cellStyle name="Subtotal (line) 3 2 40 5" xfId="37778" xr:uid="{00000000-0005-0000-0000-00000D8D0000}"/>
    <cellStyle name="Subtotal (line) 3 2 41" xfId="5212" xr:uid="{00000000-0005-0000-0000-00000E8D0000}"/>
    <cellStyle name="Subtotal (line) 3 2 41 2" xfId="37779" xr:uid="{00000000-0005-0000-0000-00000F8D0000}"/>
    <cellStyle name="Subtotal (line) 3 2 41 2 2" xfId="37780" xr:uid="{00000000-0005-0000-0000-0000108D0000}"/>
    <cellStyle name="Subtotal (line) 3 2 41 2 3" xfId="37781" xr:uid="{00000000-0005-0000-0000-0000118D0000}"/>
    <cellStyle name="Subtotal (line) 3 2 41 2 4" xfId="37782" xr:uid="{00000000-0005-0000-0000-0000128D0000}"/>
    <cellStyle name="Subtotal (line) 3 2 41 3" xfId="37783" xr:uid="{00000000-0005-0000-0000-0000138D0000}"/>
    <cellStyle name="Subtotal (line) 3 2 41 4" xfId="37784" xr:uid="{00000000-0005-0000-0000-0000148D0000}"/>
    <cellStyle name="Subtotal (line) 3 2 41 5" xfId="37785" xr:uid="{00000000-0005-0000-0000-0000158D0000}"/>
    <cellStyle name="Subtotal (line) 3 2 42" xfId="5213" xr:uid="{00000000-0005-0000-0000-0000168D0000}"/>
    <cellStyle name="Subtotal (line) 3 2 42 2" xfId="37786" xr:uid="{00000000-0005-0000-0000-0000178D0000}"/>
    <cellStyle name="Subtotal (line) 3 2 42 2 2" xfId="37787" xr:uid="{00000000-0005-0000-0000-0000188D0000}"/>
    <cellStyle name="Subtotal (line) 3 2 42 2 3" xfId="37788" xr:uid="{00000000-0005-0000-0000-0000198D0000}"/>
    <cellStyle name="Subtotal (line) 3 2 42 2 4" xfId="37789" xr:uid="{00000000-0005-0000-0000-00001A8D0000}"/>
    <cellStyle name="Subtotal (line) 3 2 42 3" xfId="37790" xr:uid="{00000000-0005-0000-0000-00001B8D0000}"/>
    <cellStyle name="Subtotal (line) 3 2 42 4" xfId="37791" xr:uid="{00000000-0005-0000-0000-00001C8D0000}"/>
    <cellStyle name="Subtotal (line) 3 2 42 5" xfId="37792" xr:uid="{00000000-0005-0000-0000-00001D8D0000}"/>
    <cellStyle name="Subtotal (line) 3 2 43" xfId="5214" xr:uid="{00000000-0005-0000-0000-00001E8D0000}"/>
    <cellStyle name="Subtotal (line) 3 2 43 2" xfId="37793" xr:uid="{00000000-0005-0000-0000-00001F8D0000}"/>
    <cellStyle name="Subtotal (line) 3 2 43 2 2" xfId="37794" xr:uid="{00000000-0005-0000-0000-0000208D0000}"/>
    <cellStyle name="Subtotal (line) 3 2 43 2 3" xfId="37795" xr:uid="{00000000-0005-0000-0000-0000218D0000}"/>
    <cellStyle name="Subtotal (line) 3 2 43 2 4" xfId="37796" xr:uid="{00000000-0005-0000-0000-0000228D0000}"/>
    <cellStyle name="Subtotal (line) 3 2 43 3" xfId="37797" xr:uid="{00000000-0005-0000-0000-0000238D0000}"/>
    <cellStyle name="Subtotal (line) 3 2 43 4" xfId="37798" xr:uid="{00000000-0005-0000-0000-0000248D0000}"/>
    <cellStyle name="Subtotal (line) 3 2 43 5" xfId="37799" xr:uid="{00000000-0005-0000-0000-0000258D0000}"/>
    <cellStyle name="Subtotal (line) 3 2 44" xfId="5215" xr:uid="{00000000-0005-0000-0000-0000268D0000}"/>
    <cellStyle name="Subtotal (line) 3 2 44 2" xfId="37800" xr:uid="{00000000-0005-0000-0000-0000278D0000}"/>
    <cellStyle name="Subtotal (line) 3 2 44 2 2" xfId="37801" xr:uid="{00000000-0005-0000-0000-0000288D0000}"/>
    <cellStyle name="Subtotal (line) 3 2 44 2 3" xfId="37802" xr:uid="{00000000-0005-0000-0000-0000298D0000}"/>
    <cellStyle name="Subtotal (line) 3 2 44 2 4" xfId="37803" xr:uid="{00000000-0005-0000-0000-00002A8D0000}"/>
    <cellStyle name="Subtotal (line) 3 2 44 3" xfId="37804" xr:uid="{00000000-0005-0000-0000-00002B8D0000}"/>
    <cellStyle name="Subtotal (line) 3 2 44 4" xfId="37805" xr:uid="{00000000-0005-0000-0000-00002C8D0000}"/>
    <cellStyle name="Subtotal (line) 3 2 44 5" xfId="37806" xr:uid="{00000000-0005-0000-0000-00002D8D0000}"/>
    <cellStyle name="Subtotal (line) 3 2 45" xfId="5216" xr:uid="{00000000-0005-0000-0000-00002E8D0000}"/>
    <cellStyle name="Subtotal (line) 3 2 45 2" xfId="37807" xr:uid="{00000000-0005-0000-0000-00002F8D0000}"/>
    <cellStyle name="Subtotal (line) 3 2 45 2 2" xfId="37808" xr:uid="{00000000-0005-0000-0000-0000308D0000}"/>
    <cellStyle name="Subtotal (line) 3 2 45 2 3" xfId="37809" xr:uid="{00000000-0005-0000-0000-0000318D0000}"/>
    <cellStyle name="Subtotal (line) 3 2 45 2 4" xfId="37810" xr:uid="{00000000-0005-0000-0000-0000328D0000}"/>
    <cellStyle name="Subtotal (line) 3 2 45 3" xfId="37811" xr:uid="{00000000-0005-0000-0000-0000338D0000}"/>
    <cellStyle name="Subtotal (line) 3 2 45 4" xfId="37812" xr:uid="{00000000-0005-0000-0000-0000348D0000}"/>
    <cellStyle name="Subtotal (line) 3 2 45 5" xfId="37813" xr:uid="{00000000-0005-0000-0000-0000358D0000}"/>
    <cellStyle name="Subtotal (line) 3 2 46" xfId="37814" xr:uid="{00000000-0005-0000-0000-0000368D0000}"/>
    <cellStyle name="Subtotal (line) 3 2 46 2" xfId="37815" xr:uid="{00000000-0005-0000-0000-0000378D0000}"/>
    <cellStyle name="Subtotal (line) 3 2 46 3" xfId="37816" xr:uid="{00000000-0005-0000-0000-0000388D0000}"/>
    <cellStyle name="Subtotal (line) 3 2 46 4" xfId="37817" xr:uid="{00000000-0005-0000-0000-0000398D0000}"/>
    <cellStyle name="Subtotal (line) 3 2 47" xfId="37818" xr:uid="{00000000-0005-0000-0000-00003A8D0000}"/>
    <cellStyle name="Subtotal (line) 3 2 47 2" xfId="37819" xr:uid="{00000000-0005-0000-0000-00003B8D0000}"/>
    <cellStyle name="Subtotal (line) 3 2 47 3" xfId="37820" xr:uid="{00000000-0005-0000-0000-00003C8D0000}"/>
    <cellStyle name="Subtotal (line) 3 2 47 4" xfId="37821" xr:uid="{00000000-0005-0000-0000-00003D8D0000}"/>
    <cellStyle name="Subtotal (line) 3 2 48" xfId="37822" xr:uid="{00000000-0005-0000-0000-00003E8D0000}"/>
    <cellStyle name="Subtotal (line) 3 2 49" xfId="37823" xr:uid="{00000000-0005-0000-0000-00003F8D0000}"/>
    <cellStyle name="Subtotal (line) 3 2 5" xfId="5217" xr:uid="{00000000-0005-0000-0000-0000408D0000}"/>
    <cellStyle name="Subtotal (line) 3 2 5 2" xfId="37824" xr:uid="{00000000-0005-0000-0000-0000418D0000}"/>
    <cellStyle name="Subtotal (line) 3 2 5 2 2" xfId="37825" xr:uid="{00000000-0005-0000-0000-0000428D0000}"/>
    <cellStyle name="Subtotal (line) 3 2 5 2 3" xfId="37826" xr:uid="{00000000-0005-0000-0000-0000438D0000}"/>
    <cellStyle name="Subtotal (line) 3 2 5 2 4" xfId="37827" xr:uid="{00000000-0005-0000-0000-0000448D0000}"/>
    <cellStyle name="Subtotal (line) 3 2 5 3" xfId="37828" xr:uid="{00000000-0005-0000-0000-0000458D0000}"/>
    <cellStyle name="Subtotal (line) 3 2 5 4" xfId="37829" xr:uid="{00000000-0005-0000-0000-0000468D0000}"/>
    <cellStyle name="Subtotal (line) 3 2 5 5" xfId="37830" xr:uid="{00000000-0005-0000-0000-0000478D0000}"/>
    <cellStyle name="Subtotal (line) 3 2 50" xfId="37831" xr:uid="{00000000-0005-0000-0000-0000488D0000}"/>
    <cellStyle name="Subtotal (line) 3 2 6" xfId="5218" xr:uid="{00000000-0005-0000-0000-0000498D0000}"/>
    <cellStyle name="Subtotal (line) 3 2 6 2" xfId="37832" xr:uid="{00000000-0005-0000-0000-00004A8D0000}"/>
    <cellStyle name="Subtotal (line) 3 2 6 2 2" xfId="37833" xr:uid="{00000000-0005-0000-0000-00004B8D0000}"/>
    <cellStyle name="Subtotal (line) 3 2 6 2 3" xfId="37834" xr:uid="{00000000-0005-0000-0000-00004C8D0000}"/>
    <cellStyle name="Subtotal (line) 3 2 6 2 4" xfId="37835" xr:uid="{00000000-0005-0000-0000-00004D8D0000}"/>
    <cellStyle name="Subtotal (line) 3 2 6 3" xfId="37836" xr:uid="{00000000-0005-0000-0000-00004E8D0000}"/>
    <cellStyle name="Subtotal (line) 3 2 6 4" xfId="37837" xr:uid="{00000000-0005-0000-0000-00004F8D0000}"/>
    <cellStyle name="Subtotal (line) 3 2 6 5" xfId="37838" xr:uid="{00000000-0005-0000-0000-0000508D0000}"/>
    <cellStyle name="Subtotal (line) 3 2 7" xfId="5219" xr:uid="{00000000-0005-0000-0000-0000518D0000}"/>
    <cellStyle name="Subtotal (line) 3 2 7 2" xfId="37839" xr:uid="{00000000-0005-0000-0000-0000528D0000}"/>
    <cellStyle name="Subtotal (line) 3 2 7 2 2" xfId="37840" xr:uid="{00000000-0005-0000-0000-0000538D0000}"/>
    <cellStyle name="Subtotal (line) 3 2 7 2 3" xfId="37841" xr:uid="{00000000-0005-0000-0000-0000548D0000}"/>
    <cellStyle name="Subtotal (line) 3 2 7 2 4" xfId="37842" xr:uid="{00000000-0005-0000-0000-0000558D0000}"/>
    <cellStyle name="Subtotal (line) 3 2 7 3" xfId="37843" xr:uid="{00000000-0005-0000-0000-0000568D0000}"/>
    <cellStyle name="Subtotal (line) 3 2 7 4" xfId="37844" xr:uid="{00000000-0005-0000-0000-0000578D0000}"/>
    <cellStyle name="Subtotal (line) 3 2 7 5" xfId="37845" xr:uid="{00000000-0005-0000-0000-0000588D0000}"/>
    <cellStyle name="Subtotal (line) 3 2 8" xfId="5220" xr:uid="{00000000-0005-0000-0000-0000598D0000}"/>
    <cellStyle name="Subtotal (line) 3 2 8 2" xfId="37846" xr:uid="{00000000-0005-0000-0000-00005A8D0000}"/>
    <cellStyle name="Subtotal (line) 3 2 8 2 2" xfId="37847" xr:uid="{00000000-0005-0000-0000-00005B8D0000}"/>
    <cellStyle name="Subtotal (line) 3 2 8 2 3" xfId="37848" xr:uid="{00000000-0005-0000-0000-00005C8D0000}"/>
    <cellStyle name="Subtotal (line) 3 2 8 2 4" xfId="37849" xr:uid="{00000000-0005-0000-0000-00005D8D0000}"/>
    <cellStyle name="Subtotal (line) 3 2 8 3" xfId="37850" xr:uid="{00000000-0005-0000-0000-00005E8D0000}"/>
    <cellStyle name="Subtotal (line) 3 2 8 4" xfId="37851" xr:uid="{00000000-0005-0000-0000-00005F8D0000}"/>
    <cellStyle name="Subtotal (line) 3 2 8 5" xfId="37852" xr:uid="{00000000-0005-0000-0000-0000608D0000}"/>
    <cellStyle name="Subtotal (line) 3 2 9" xfId="5221" xr:uid="{00000000-0005-0000-0000-0000618D0000}"/>
    <cellStyle name="Subtotal (line) 3 2 9 2" xfId="37853" xr:uid="{00000000-0005-0000-0000-0000628D0000}"/>
    <cellStyle name="Subtotal (line) 3 2 9 2 2" xfId="37854" xr:uid="{00000000-0005-0000-0000-0000638D0000}"/>
    <cellStyle name="Subtotal (line) 3 2 9 2 3" xfId="37855" xr:uid="{00000000-0005-0000-0000-0000648D0000}"/>
    <cellStyle name="Subtotal (line) 3 2 9 2 4" xfId="37856" xr:uid="{00000000-0005-0000-0000-0000658D0000}"/>
    <cellStyle name="Subtotal (line) 3 2 9 3" xfId="37857" xr:uid="{00000000-0005-0000-0000-0000668D0000}"/>
    <cellStyle name="Subtotal (line) 3 2 9 4" xfId="37858" xr:uid="{00000000-0005-0000-0000-0000678D0000}"/>
    <cellStyle name="Subtotal (line) 3 2 9 5" xfId="37859" xr:uid="{00000000-0005-0000-0000-0000688D0000}"/>
    <cellStyle name="Subtotal (line) 3 3" xfId="5222" xr:uid="{00000000-0005-0000-0000-0000698D0000}"/>
    <cellStyle name="Subtotal (line) 3 3 10" xfId="5223" xr:uid="{00000000-0005-0000-0000-00006A8D0000}"/>
    <cellStyle name="Subtotal (line) 3 3 10 2" xfId="37860" xr:uid="{00000000-0005-0000-0000-00006B8D0000}"/>
    <cellStyle name="Subtotal (line) 3 3 10 2 2" xfId="37861" xr:uid="{00000000-0005-0000-0000-00006C8D0000}"/>
    <cellStyle name="Subtotal (line) 3 3 10 2 3" xfId="37862" xr:uid="{00000000-0005-0000-0000-00006D8D0000}"/>
    <cellStyle name="Subtotal (line) 3 3 10 2 4" xfId="37863" xr:uid="{00000000-0005-0000-0000-00006E8D0000}"/>
    <cellStyle name="Subtotal (line) 3 3 10 3" xfId="37864" xr:uid="{00000000-0005-0000-0000-00006F8D0000}"/>
    <cellStyle name="Subtotal (line) 3 3 10 4" xfId="37865" xr:uid="{00000000-0005-0000-0000-0000708D0000}"/>
    <cellStyle name="Subtotal (line) 3 3 10 5" xfId="37866" xr:uid="{00000000-0005-0000-0000-0000718D0000}"/>
    <cellStyle name="Subtotal (line) 3 3 11" xfId="5224" xr:uid="{00000000-0005-0000-0000-0000728D0000}"/>
    <cellStyle name="Subtotal (line) 3 3 11 2" xfId="37867" xr:uid="{00000000-0005-0000-0000-0000738D0000}"/>
    <cellStyle name="Subtotal (line) 3 3 11 2 2" xfId="37868" xr:uid="{00000000-0005-0000-0000-0000748D0000}"/>
    <cellStyle name="Subtotal (line) 3 3 11 2 3" xfId="37869" xr:uid="{00000000-0005-0000-0000-0000758D0000}"/>
    <cellStyle name="Subtotal (line) 3 3 11 2 4" xfId="37870" xr:uid="{00000000-0005-0000-0000-0000768D0000}"/>
    <cellStyle name="Subtotal (line) 3 3 11 3" xfId="37871" xr:uid="{00000000-0005-0000-0000-0000778D0000}"/>
    <cellStyle name="Subtotal (line) 3 3 11 4" xfId="37872" xr:uid="{00000000-0005-0000-0000-0000788D0000}"/>
    <cellStyle name="Subtotal (line) 3 3 11 5" xfId="37873" xr:uid="{00000000-0005-0000-0000-0000798D0000}"/>
    <cellStyle name="Subtotal (line) 3 3 12" xfId="5225" xr:uid="{00000000-0005-0000-0000-00007A8D0000}"/>
    <cellStyle name="Subtotal (line) 3 3 12 2" xfId="37874" xr:uid="{00000000-0005-0000-0000-00007B8D0000}"/>
    <cellStyle name="Subtotal (line) 3 3 12 2 2" xfId="37875" xr:uid="{00000000-0005-0000-0000-00007C8D0000}"/>
    <cellStyle name="Subtotal (line) 3 3 12 2 3" xfId="37876" xr:uid="{00000000-0005-0000-0000-00007D8D0000}"/>
    <cellStyle name="Subtotal (line) 3 3 12 2 4" xfId="37877" xr:uid="{00000000-0005-0000-0000-00007E8D0000}"/>
    <cellStyle name="Subtotal (line) 3 3 12 3" xfId="37878" xr:uid="{00000000-0005-0000-0000-00007F8D0000}"/>
    <cellStyle name="Subtotal (line) 3 3 12 4" xfId="37879" xr:uid="{00000000-0005-0000-0000-0000808D0000}"/>
    <cellStyle name="Subtotal (line) 3 3 12 5" xfId="37880" xr:uid="{00000000-0005-0000-0000-0000818D0000}"/>
    <cellStyle name="Subtotal (line) 3 3 13" xfId="5226" xr:uid="{00000000-0005-0000-0000-0000828D0000}"/>
    <cellStyle name="Subtotal (line) 3 3 13 2" xfId="37881" xr:uid="{00000000-0005-0000-0000-0000838D0000}"/>
    <cellStyle name="Subtotal (line) 3 3 13 2 2" xfId="37882" xr:uid="{00000000-0005-0000-0000-0000848D0000}"/>
    <cellStyle name="Subtotal (line) 3 3 13 2 3" xfId="37883" xr:uid="{00000000-0005-0000-0000-0000858D0000}"/>
    <cellStyle name="Subtotal (line) 3 3 13 2 4" xfId="37884" xr:uid="{00000000-0005-0000-0000-0000868D0000}"/>
    <cellStyle name="Subtotal (line) 3 3 13 3" xfId="37885" xr:uid="{00000000-0005-0000-0000-0000878D0000}"/>
    <cellStyle name="Subtotal (line) 3 3 13 4" xfId="37886" xr:uid="{00000000-0005-0000-0000-0000888D0000}"/>
    <cellStyle name="Subtotal (line) 3 3 13 5" xfId="37887" xr:uid="{00000000-0005-0000-0000-0000898D0000}"/>
    <cellStyle name="Subtotal (line) 3 3 14" xfId="5227" xr:uid="{00000000-0005-0000-0000-00008A8D0000}"/>
    <cellStyle name="Subtotal (line) 3 3 14 2" xfId="37888" xr:uid="{00000000-0005-0000-0000-00008B8D0000}"/>
    <cellStyle name="Subtotal (line) 3 3 14 2 2" xfId="37889" xr:uid="{00000000-0005-0000-0000-00008C8D0000}"/>
    <cellStyle name="Subtotal (line) 3 3 14 2 3" xfId="37890" xr:uid="{00000000-0005-0000-0000-00008D8D0000}"/>
    <cellStyle name="Subtotal (line) 3 3 14 2 4" xfId="37891" xr:uid="{00000000-0005-0000-0000-00008E8D0000}"/>
    <cellStyle name="Subtotal (line) 3 3 14 3" xfId="37892" xr:uid="{00000000-0005-0000-0000-00008F8D0000}"/>
    <cellStyle name="Subtotal (line) 3 3 14 4" xfId="37893" xr:uid="{00000000-0005-0000-0000-0000908D0000}"/>
    <cellStyle name="Subtotal (line) 3 3 14 5" xfId="37894" xr:uid="{00000000-0005-0000-0000-0000918D0000}"/>
    <cellStyle name="Subtotal (line) 3 3 15" xfId="5228" xr:uid="{00000000-0005-0000-0000-0000928D0000}"/>
    <cellStyle name="Subtotal (line) 3 3 15 2" xfId="37895" xr:uid="{00000000-0005-0000-0000-0000938D0000}"/>
    <cellStyle name="Subtotal (line) 3 3 15 2 2" xfId="37896" xr:uid="{00000000-0005-0000-0000-0000948D0000}"/>
    <cellStyle name="Subtotal (line) 3 3 15 2 3" xfId="37897" xr:uid="{00000000-0005-0000-0000-0000958D0000}"/>
    <cellStyle name="Subtotal (line) 3 3 15 2 4" xfId="37898" xr:uid="{00000000-0005-0000-0000-0000968D0000}"/>
    <cellStyle name="Subtotal (line) 3 3 15 3" xfId="37899" xr:uid="{00000000-0005-0000-0000-0000978D0000}"/>
    <cellStyle name="Subtotal (line) 3 3 15 4" xfId="37900" xr:uid="{00000000-0005-0000-0000-0000988D0000}"/>
    <cellStyle name="Subtotal (line) 3 3 15 5" xfId="37901" xr:uid="{00000000-0005-0000-0000-0000998D0000}"/>
    <cellStyle name="Subtotal (line) 3 3 16" xfId="5229" xr:uid="{00000000-0005-0000-0000-00009A8D0000}"/>
    <cellStyle name="Subtotal (line) 3 3 16 2" xfId="37902" xr:uid="{00000000-0005-0000-0000-00009B8D0000}"/>
    <cellStyle name="Subtotal (line) 3 3 16 2 2" xfId="37903" xr:uid="{00000000-0005-0000-0000-00009C8D0000}"/>
    <cellStyle name="Subtotal (line) 3 3 16 2 3" xfId="37904" xr:uid="{00000000-0005-0000-0000-00009D8D0000}"/>
    <cellStyle name="Subtotal (line) 3 3 16 2 4" xfId="37905" xr:uid="{00000000-0005-0000-0000-00009E8D0000}"/>
    <cellStyle name="Subtotal (line) 3 3 16 3" xfId="37906" xr:uid="{00000000-0005-0000-0000-00009F8D0000}"/>
    <cellStyle name="Subtotal (line) 3 3 16 4" xfId="37907" xr:uid="{00000000-0005-0000-0000-0000A08D0000}"/>
    <cellStyle name="Subtotal (line) 3 3 16 5" xfId="37908" xr:uid="{00000000-0005-0000-0000-0000A18D0000}"/>
    <cellStyle name="Subtotal (line) 3 3 17" xfId="5230" xr:uid="{00000000-0005-0000-0000-0000A28D0000}"/>
    <cellStyle name="Subtotal (line) 3 3 17 2" xfId="37909" xr:uid="{00000000-0005-0000-0000-0000A38D0000}"/>
    <cellStyle name="Subtotal (line) 3 3 17 2 2" xfId="37910" xr:uid="{00000000-0005-0000-0000-0000A48D0000}"/>
    <cellStyle name="Subtotal (line) 3 3 17 2 3" xfId="37911" xr:uid="{00000000-0005-0000-0000-0000A58D0000}"/>
    <cellStyle name="Subtotal (line) 3 3 17 2 4" xfId="37912" xr:uid="{00000000-0005-0000-0000-0000A68D0000}"/>
    <cellStyle name="Subtotal (line) 3 3 17 3" xfId="37913" xr:uid="{00000000-0005-0000-0000-0000A78D0000}"/>
    <cellStyle name="Subtotal (line) 3 3 17 4" xfId="37914" xr:uid="{00000000-0005-0000-0000-0000A88D0000}"/>
    <cellStyle name="Subtotal (line) 3 3 17 5" xfId="37915" xr:uid="{00000000-0005-0000-0000-0000A98D0000}"/>
    <cellStyle name="Subtotal (line) 3 3 18" xfId="5231" xr:uid="{00000000-0005-0000-0000-0000AA8D0000}"/>
    <cellStyle name="Subtotal (line) 3 3 18 2" xfId="37916" xr:uid="{00000000-0005-0000-0000-0000AB8D0000}"/>
    <cellStyle name="Subtotal (line) 3 3 18 2 2" xfId="37917" xr:uid="{00000000-0005-0000-0000-0000AC8D0000}"/>
    <cellStyle name="Subtotal (line) 3 3 18 2 3" xfId="37918" xr:uid="{00000000-0005-0000-0000-0000AD8D0000}"/>
    <cellStyle name="Subtotal (line) 3 3 18 2 4" xfId="37919" xr:uid="{00000000-0005-0000-0000-0000AE8D0000}"/>
    <cellStyle name="Subtotal (line) 3 3 18 3" xfId="37920" xr:uid="{00000000-0005-0000-0000-0000AF8D0000}"/>
    <cellStyle name="Subtotal (line) 3 3 18 4" xfId="37921" xr:uid="{00000000-0005-0000-0000-0000B08D0000}"/>
    <cellStyle name="Subtotal (line) 3 3 18 5" xfId="37922" xr:uid="{00000000-0005-0000-0000-0000B18D0000}"/>
    <cellStyle name="Subtotal (line) 3 3 19" xfId="5232" xr:uid="{00000000-0005-0000-0000-0000B28D0000}"/>
    <cellStyle name="Subtotal (line) 3 3 19 2" xfId="37923" xr:uid="{00000000-0005-0000-0000-0000B38D0000}"/>
    <cellStyle name="Subtotal (line) 3 3 19 2 2" xfId="37924" xr:uid="{00000000-0005-0000-0000-0000B48D0000}"/>
    <cellStyle name="Subtotal (line) 3 3 19 2 3" xfId="37925" xr:uid="{00000000-0005-0000-0000-0000B58D0000}"/>
    <cellStyle name="Subtotal (line) 3 3 19 2 4" xfId="37926" xr:uid="{00000000-0005-0000-0000-0000B68D0000}"/>
    <cellStyle name="Subtotal (line) 3 3 19 3" xfId="37927" xr:uid="{00000000-0005-0000-0000-0000B78D0000}"/>
    <cellStyle name="Subtotal (line) 3 3 19 4" xfId="37928" xr:uid="{00000000-0005-0000-0000-0000B88D0000}"/>
    <cellStyle name="Subtotal (line) 3 3 19 5" xfId="37929" xr:uid="{00000000-0005-0000-0000-0000B98D0000}"/>
    <cellStyle name="Subtotal (line) 3 3 2" xfId="5233" xr:uid="{00000000-0005-0000-0000-0000BA8D0000}"/>
    <cellStyle name="Subtotal (line) 3 3 2 10" xfId="5234" xr:uid="{00000000-0005-0000-0000-0000BB8D0000}"/>
    <cellStyle name="Subtotal (line) 3 3 2 10 2" xfId="37930" xr:uid="{00000000-0005-0000-0000-0000BC8D0000}"/>
    <cellStyle name="Subtotal (line) 3 3 2 10 2 2" xfId="37931" xr:uid="{00000000-0005-0000-0000-0000BD8D0000}"/>
    <cellStyle name="Subtotal (line) 3 3 2 10 2 3" xfId="37932" xr:uid="{00000000-0005-0000-0000-0000BE8D0000}"/>
    <cellStyle name="Subtotal (line) 3 3 2 10 2 4" xfId="37933" xr:uid="{00000000-0005-0000-0000-0000BF8D0000}"/>
    <cellStyle name="Subtotal (line) 3 3 2 10 3" xfId="37934" xr:uid="{00000000-0005-0000-0000-0000C08D0000}"/>
    <cellStyle name="Subtotal (line) 3 3 2 10 4" xfId="37935" xr:uid="{00000000-0005-0000-0000-0000C18D0000}"/>
    <cellStyle name="Subtotal (line) 3 3 2 10 5" xfId="37936" xr:uid="{00000000-0005-0000-0000-0000C28D0000}"/>
    <cellStyle name="Subtotal (line) 3 3 2 11" xfId="5235" xr:uid="{00000000-0005-0000-0000-0000C38D0000}"/>
    <cellStyle name="Subtotal (line) 3 3 2 11 2" xfId="37937" xr:uid="{00000000-0005-0000-0000-0000C48D0000}"/>
    <cellStyle name="Subtotal (line) 3 3 2 11 2 2" xfId="37938" xr:uid="{00000000-0005-0000-0000-0000C58D0000}"/>
    <cellStyle name="Subtotal (line) 3 3 2 11 2 3" xfId="37939" xr:uid="{00000000-0005-0000-0000-0000C68D0000}"/>
    <cellStyle name="Subtotal (line) 3 3 2 11 2 4" xfId="37940" xr:uid="{00000000-0005-0000-0000-0000C78D0000}"/>
    <cellStyle name="Subtotal (line) 3 3 2 11 3" xfId="37941" xr:uid="{00000000-0005-0000-0000-0000C88D0000}"/>
    <cellStyle name="Subtotal (line) 3 3 2 11 4" xfId="37942" xr:uid="{00000000-0005-0000-0000-0000C98D0000}"/>
    <cellStyle name="Subtotal (line) 3 3 2 11 5" xfId="37943" xr:uid="{00000000-0005-0000-0000-0000CA8D0000}"/>
    <cellStyle name="Subtotal (line) 3 3 2 12" xfId="5236" xr:uid="{00000000-0005-0000-0000-0000CB8D0000}"/>
    <cellStyle name="Subtotal (line) 3 3 2 12 2" xfId="37944" xr:uid="{00000000-0005-0000-0000-0000CC8D0000}"/>
    <cellStyle name="Subtotal (line) 3 3 2 12 2 2" xfId="37945" xr:uid="{00000000-0005-0000-0000-0000CD8D0000}"/>
    <cellStyle name="Subtotal (line) 3 3 2 12 2 3" xfId="37946" xr:uid="{00000000-0005-0000-0000-0000CE8D0000}"/>
    <cellStyle name="Subtotal (line) 3 3 2 12 2 4" xfId="37947" xr:uid="{00000000-0005-0000-0000-0000CF8D0000}"/>
    <cellStyle name="Subtotal (line) 3 3 2 12 3" xfId="37948" xr:uid="{00000000-0005-0000-0000-0000D08D0000}"/>
    <cellStyle name="Subtotal (line) 3 3 2 12 4" xfId="37949" xr:uid="{00000000-0005-0000-0000-0000D18D0000}"/>
    <cellStyle name="Subtotal (line) 3 3 2 12 5" xfId="37950" xr:uid="{00000000-0005-0000-0000-0000D28D0000}"/>
    <cellStyle name="Subtotal (line) 3 3 2 13" xfId="5237" xr:uid="{00000000-0005-0000-0000-0000D38D0000}"/>
    <cellStyle name="Subtotal (line) 3 3 2 13 2" xfId="37951" xr:uid="{00000000-0005-0000-0000-0000D48D0000}"/>
    <cellStyle name="Subtotal (line) 3 3 2 13 2 2" xfId="37952" xr:uid="{00000000-0005-0000-0000-0000D58D0000}"/>
    <cellStyle name="Subtotal (line) 3 3 2 13 2 3" xfId="37953" xr:uid="{00000000-0005-0000-0000-0000D68D0000}"/>
    <cellStyle name="Subtotal (line) 3 3 2 13 2 4" xfId="37954" xr:uid="{00000000-0005-0000-0000-0000D78D0000}"/>
    <cellStyle name="Subtotal (line) 3 3 2 13 3" xfId="37955" xr:uid="{00000000-0005-0000-0000-0000D88D0000}"/>
    <cellStyle name="Subtotal (line) 3 3 2 13 4" xfId="37956" xr:uid="{00000000-0005-0000-0000-0000D98D0000}"/>
    <cellStyle name="Subtotal (line) 3 3 2 13 5" xfId="37957" xr:uid="{00000000-0005-0000-0000-0000DA8D0000}"/>
    <cellStyle name="Subtotal (line) 3 3 2 14" xfId="5238" xr:uid="{00000000-0005-0000-0000-0000DB8D0000}"/>
    <cellStyle name="Subtotal (line) 3 3 2 14 2" xfId="37958" xr:uid="{00000000-0005-0000-0000-0000DC8D0000}"/>
    <cellStyle name="Subtotal (line) 3 3 2 14 2 2" xfId="37959" xr:uid="{00000000-0005-0000-0000-0000DD8D0000}"/>
    <cellStyle name="Subtotal (line) 3 3 2 14 2 3" xfId="37960" xr:uid="{00000000-0005-0000-0000-0000DE8D0000}"/>
    <cellStyle name="Subtotal (line) 3 3 2 14 2 4" xfId="37961" xr:uid="{00000000-0005-0000-0000-0000DF8D0000}"/>
    <cellStyle name="Subtotal (line) 3 3 2 14 3" xfId="37962" xr:uid="{00000000-0005-0000-0000-0000E08D0000}"/>
    <cellStyle name="Subtotal (line) 3 3 2 14 4" xfId="37963" xr:uid="{00000000-0005-0000-0000-0000E18D0000}"/>
    <cellStyle name="Subtotal (line) 3 3 2 14 5" xfId="37964" xr:uid="{00000000-0005-0000-0000-0000E28D0000}"/>
    <cellStyle name="Subtotal (line) 3 3 2 15" xfId="5239" xr:uid="{00000000-0005-0000-0000-0000E38D0000}"/>
    <cellStyle name="Subtotal (line) 3 3 2 15 2" xfId="37965" xr:uid="{00000000-0005-0000-0000-0000E48D0000}"/>
    <cellStyle name="Subtotal (line) 3 3 2 15 2 2" xfId="37966" xr:uid="{00000000-0005-0000-0000-0000E58D0000}"/>
    <cellStyle name="Subtotal (line) 3 3 2 15 2 3" xfId="37967" xr:uid="{00000000-0005-0000-0000-0000E68D0000}"/>
    <cellStyle name="Subtotal (line) 3 3 2 15 2 4" xfId="37968" xr:uid="{00000000-0005-0000-0000-0000E78D0000}"/>
    <cellStyle name="Subtotal (line) 3 3 2 15 3" xfId="37969" xr:uid="{00000000-0005-0000-0000-0000E88D0000}"/>
    <cellStyle name="Subtotal (line) 3 3 2 15 4" xfId="37970" xr:uid="{00000000-0005-0000-0000-0000E98D0000}"/>
    <cellStyle name="Subtotal (line) 3 3 2 15 5" xfId="37971" xr:uid="{00000000-0005-0000-0000-0000EA8D0000}"/>
    <cellStyle name="Subtotal (line) 3 3 2 16" xfId="5240" xr:uid="{00000000-0005-0000-0000-0000EB8D0000}"/>
    <cellStyle name="Subtotal (line) 3 3 2 16 2" xfId="37972" xr:uid="{00000000-0005-0000-0000-0000EC8D0000}"/>
    <cellStyle name="Subtotal (line) 3 3 2 16 2 2" xfId="37973" xr:uid="{00000000-0005-0000-0000-0000ED8D0000}"/>
    <cellStyle name="Subtotal (line) 3 3 2 16 2 3" xfId="37974" xr:uid="{00000000-0005-0000-0000-0000EE8D0000}"/>
    <cellStyle name="Subtotal (line) 3 3 2 16 2 4" xfId="37975" xr:uid="{00000000-0005-0000-0000-0000EF8D0000}"/>
    <cellStyle name="Subtotal (line) 3 3 2 16 3" xfId="37976" xr:uid="{00000000-0005-0000-0000-0000F08D0000}"/>
    <cellStyle name="Subtotal (line) 3 3 2 16 4" xfId="37977" xr:uid="{00000000-0005-0000-0000-0000F18D0000}"/>
    <cellStyle name="Subtotal (line) 3 3 2 16 5" xfId="37978" xr:uid="{00000000-0005-0000-0000-0000F28D0000}"/>
    <cellStyle name="Subtotal (line) 3 3 2 17" xfId="5241" xr:uid="{00000000-0005-0000-0000-0000F38D0000}"/>
    <cellStyle name="Subtotal (line) 3 3 2 17 2" xfId="37979" xr:uid="{00000000-0005-0000-0000-0000F48D0000}"/>
    <cellStyle name="Subtotal (line) 3 3 2 17 2 2" xfId="37980" xr:uid="{00000000-0005-0000-0000-0000F58D0000}"/>
    <cellStyle name="Subtotal (line) 3 3 2 17 2 3" xfId="37981" xr:uid="{00000000-0005-0000-0000-0000F68D0000}"/>
    <cellStyle name="Subtotal (line) 3 3 2 17 2 4" xfId="37982" xr:uid="{00000000-0005-0000-0000-0000F78D0000}"/>
    <cellStyle name="Subtotal (line) 3 3 2 17 3" xfId="37983" xr:uid="{00000000-0005-0000-0000-0000F88D0000}"/>
    <cellStyle name="Subtotal (line) 3 3 2 17 4" xfId="37984" xr:uid="{00000000-0005-0000-0000-0000F98D0000}"/>
    <cellStyle name="Subtotal (line) 3 3 2 17 5" xfId="37985" xr:uid="{00000000-0005-0000-0000-0000FA8D0000}"/>
    <cellStyle name="Subtotal (line) 3 3 2 18" xfId="5242" xr:uid="{00000000-0005-0000-0000-0000FB8D0000}"/>
    <cellStyle name="Subtotal (line) 3 3 2 18 2" xfId="37986" xr:uid="{00000000-0005-0000-0000-0000FC8D0000}"/>
    <cellStyle name="Subtotal (line) 3 3 2 18 2 2" xfId="37987" xr:uid="{00000000-0005-0000-0000-0000FD8D0000}"/>
    <cellStyle name="Subtotal (line) 3 3 2 18 2 3" xfId="37988" xr:uid="{00000000-0005-0000-0000-0000FE8D0000}"/>
    <cellStyle name="Subtotal (line) 3 3 2 18 2 4" xfId="37989" xr:uid="{00000000-0005-0000-0000-0000FF8D0000}"/>
    <cellStyle name="Subtotal (line) 3 3 2 18 3" xfId="37990" xr:uid="{00000000-0005-0000-0000-0000008E0000}"/>
    <cellStyle name="Subtotal (line) 3 3 2 18 4" xfId="37991" xr:uid="{00000000-0005-0000-0000-0000018E0000}"/>
    <cellStyle name="Subtotal (line) 3 3 2 18 5" xfId="37992" xr:uid="{00000000-0005-0000-0000-0000028E0000}"/>
    <cellStyle name="Subtotal (line) 3 3 2 19" xfId="5243" xr:uid="{00000000-0005-0000-0000-0000038E0000}"/>
    <cellStyle name="Subtotal (line) 3 3 2 19 2" xfId="37993" xr:uid="{00000000-0005-0000-0000-0000048E0000}"/>
    <cellStyle name="Subtotal (line) 3 3 2 19 2 2" xfId="37994" xr:uid="{00000000-0005-0000-0000-0000058E0000}"/>
    <cellStyle name="Subtotal (line) 3 3 2 19 2 3" xfId="37995" xr:uid="{00000000-0005-0000-0000-0000068E0000}"/>
    <cellStyle name="Subtotal (line) 3 3 2 19 2 4" xfId="37996" xr:uid="{00000000-0005-0000-0000-0000078E0000}"/>
    <cellStyle name="Subtotal (line) 3 3 2 19 3" xfId="37997" xr:uid="{00000000-0005-0000-0000-0000088E0000}"/>
    <cellStyle name="Subtotal (line) 3 3 2 19 4" xfId="37998" xr:uid="{00000000-0005-0000-0000-0000098E0000}"/>
    <cellStyle name="Subtotal (line) 3 3 2 19 5" xfId="37999" xr:uid="{00000000-0005-0000-0000-00000A8E0000}"/>
    <cellStyle name="Subtotal (line) 3 3 2 2" xfId="5244" xr:uid="{00000000-0005-0000-0000-00000B8E0000}"/>
    <cellStyle name="Subtotal (line) 3 3 2 2 2" xfId="38000" xr:uid="{00000000-0005-0000-0000-00000C8E0000}"/>
    <cellStyle name="Subtotal (line) 3 3 2 2 2 2" xfId="38001" xr:uid="{00000000-0005-0000-0000-00000D8E0000}"/>
    <cellStyle name="Subtotal (line) 3 3 2 2 2 3" xfId="38002" xr:uid="{00000000-0005-0000-0000-00000E8E0000}"/>
    <cellStyle name="Subtotal (line) 3 3 2 2 2 4" xfId="38003" xr:uid="{00000000-0005-0000-0000-00000F8E0000}"/>
    <cellStyle name="Subtotal (line) 3 3 2 2 3" xfId="38004" xr:uid="{00000000-0005-0000-0000-0000108E0000}"/>
    <cellStyle name="Subtotal (line) 3 3 2 2 4" xfId="38005" xr:uid="{00000000-0005-0000-0000-0000118E0000}"/>
    <cellStyle name="Subtotal (line) 3 3 2 2 5" xfId="38006" xr:uid="{00000000-0005-0000-0000-0000128E0000}"/>
    <cellStyle name="Subtotal (line) 3 3 2 20" xfId="5245" xr:uid="{00000000-0005-0000-0000-0000138E0000}"/>
    <cellStyle name="Subtotal (line) 3 3 2 20 2" xfId="38007" xr:uid="{00000000-0005-0000-0000-0000148E0000}"/>
    <cellStyle name="Subtotal (line) 3 3 2 20 2 2" xfId="38008" xr:uid="{00000000-0005-0000-0000-0000158E0000}"/>
    <cellStyle name="Subtotal (line) 3 3 2 20 2 3" xfId="38009" xr:uid="{00000000-0005-0000-0000-0000168E0000}"/>
    <cellStyle name="Subtotal (line) 3 3 2 20 2 4" xfId="38010" xr:uid="{00000000-0005-0000-0000-0000178E0000}"/>
    <cellStyle name="Subtotal (line) 3 3 2 20 3" xfId="38011" xr:uid="{00000000-0005-0000-0000-0000188E0000}"/>
    <cellStyle name="Subtotal (line) 3 3 2 20 4" xfId="38012" xr:uid="{00000000-0005-0000-0000-0000198E0000}"/>
    <cellStyle name="Subtotal (line) 3 3 2 20 5" xfId="38013" xr:uid="{00000000-0005-0000-0000-00001A8E0000}"/>
    <cellStyle name="Subtotal (line) 3 3 2 21" xfId="5246" xr:uid="{00000000-0005-0000-0000-00001B8E0000}"/>
    <cellStyle name="Subtotal (line) 3 3 2 21 2" xfId="38014" xr:uid="{00000000-0005-0000-0000-00001C8E0000}"/>
    <cellStyle name="Subtotal (line) 3 3 2 21 2 2" xfId="38015" xr:uid="{00000000-0005-0000-0000-00001D8E0000}"/>
    <cellStyle name="Subtotal (line) 3 3 2 21 2 3" xfId="38016" xr:uid="{00000000-0005-0000-0000-00001E8E0000}"/>
    <cellStyle name="Subtotal (line) 3 3 2 21 2 4" xfId="38017" xr:uid="{00000000-0005-0000-0000-00001F8E0000}"/>
    <cellStyle name="Subtotal (line) 3 3 2 21 3" xfId="38018" xr:uid="{00000000-0005-0000-0000-0000208E0000}"/>
    <cellStyle name="Subtotal (line) 3 3 2 21 4" xfId="38019" xr:uid="{00000000-0005-0000-0000-0000218E0000}"/>
    <cellStyle name="Subtotal (line) 3 3 2 21 5" xfId="38020" xr:uid="{00000000-0005-0000-0000-0000228E0000}"/>
    <cellStyle name="Subtotal (line) 3 3 2 22" xfId="5247" xr:uid="{00000000-0005-0000-0000-0000238E0000}"/>
    <cellStyle name="Subtotal (line) 3 3 2 22 2" xfId="38021" xr:uid="{00000000-0005-0000-0000-0000248E0000}"/>
    <cellStyle name="Subtotal (line) 3 3 2 22 2 2" xfId="38022" xr:uid="{00000000-0005-0000-0000-0000258E0000}"/>
    <cellStyle name="Subtotal (line) 3 3 2 22 2 3" xfId="38023" xr:uid="{00000000-0005-0000-0000-0000268E0000}"/>
    <cellStyle name="Subtotal (line) 3 3 2 22 2 4" xfId="38024" xr:uid="{00000000-0005-0000-0000-0000278E0000}"/>
    <cellStyle name="Subtotal (line) 3 3 2 22 3" xfId="38025" xr:uid="{00000000-0005-0000-0000-0000288E0000}"/>
    <cellStyle name="Subtotal (line) 3 3 2 22 4" xfId="38026" xr:uid="{00000000-0005-0000-0000-0000298E0000}"/>
    <cellStyle name="Subtotal (line) 3 3 2 22 5" xfId="38027" xr:uid="{00000000-0005-0000-0000-00002A8E0000}"/>
    <cellStyle name="Subtotal (line) 3 3 2 23" xfId="5248" xr:uid="{00000000-0005-0000-0000-00002B8E0000}"/>
    <cellStyle name="Subtotal (line) 3 3 2 23 2" xfId="38028" xr:uid="{00000000-0005-0000-0000-00002C8E0000}"/>
    <cellStyle name="Subtotal (line) 3 3 2 23 2 2" xfId="38029" xr:uid="{00000000-0005-0000-0000-00002D8E0000}"/>
    <cellStyle name="Subtotal (line) 3 3 2 23 2 3" xfId="38030" xr:uid="{00000000-0005-0000-0000-00002E8E0000}"/>
    <cellStyle name="Subtotal (line) 3 3 2 23 2 4" xfId="38031" xr:uid="{00000000-0005-0000-0000-00002F8E0000}"/>
    <cellStyle name="Subtotal (line) 3 3 2 23 3" xfId="38032" xr:uid="{00000000-0005-0000-0000-0000308E0000}"/>
    <cellStyle name="Subtotal (line) 3 3 2 23 4" xfId="38033" xr:uid="{00000000-0005-0000-0000-0000318E0000}"/>
    <cellStyle name="Subtotal (line) 3 3 2 23 5" xfId="38034" xr:uid="{00000000-0005-0000-0000-0000328E0000}"/>
    <cellStyle name="Subtotal (line) 3 3 2 24" xfId="5249" xr:uid="{00000000-0005-0000-0000-0000338E0000}"/>
    <cellStyle name="Subtotal (line) 3 3 2 24 2" xfId="38035" xr:uid="{00000000-0005-0000-0000-0000348E0000}"/>
    <cellStyle name="Subtotal (line) 3 3 2 24 2 2" xfId="38036" xr:uid="{00000000-0005-0000-0000-0000358E0000}"/>
    <cellStyle name="Subtotal (line) 3 3 2 24 2 3" xfId="38037" xr:uid="{00000000-0005-0000-0000-0000368E0000}"/>
    <cellStyle name="Subtotal (line) 3 3 2 24 2 4" xfId="38038" xr:uid="{00000000-0005-0000-0000-0000378E0000}"/>
    <cellStyle name="Subtotal (line) 3 3 2 24 3" xfId="38039" xr:uid="{00000000-0005-0000-0000-0000388E0000}"/>
    <cellStyle name="Subtotal (line) 3 3 2 24 4" xfId="38040" xr:uid="{00000000-0005-0000-0000-0000398E0000}"/>
    <cellStyle name="Subtotal (line) 3 3 2 24 5" xfId="38041" xr:uid="{00000000-0005-0000-0000-00003A8E0000}"/>
    <cellStyle name="Subtotal (line) 3 3 2 25" xfId="5250" xr:uid="{00000000-0005-0000-0000-00003B8E0000}"/>
    <cellStyle name="Subtotal (line) 3 3 2 25 2" xfId="38042" xr:uid="{00000000-0005-0000-0000-00003C8E0000}"/>
    <cellStyle name="Subtotal (line) 3 3 2 25 2 2" xfId="38043" xr:uid="{00000000-0005-0000-0000-00003D8E0000}"/>
    <cellStyle name="Subtotal (line) 3 3 2 25 2 3" xfId="38044" xr:uid="{00000000-0005-0000-0000-00003E8E0000}"/>
    <cellStyle name="Subtotal (line) 3 3 2 25 2 4" xfId="38045" xr:uid="{00000000-0005-0000-0000-00003F8E0000}"/>
    <cellStyle name="Subtotal (line) 3 3 2 25 3" xfId="38046" xr:uid="{00000000-0005-0000-0000-0000408E0000}"/>
    <cellStyle name="Subtotal (line) 3 3 2 25 4" xfId="38047" xr:uid="{00000000-0005-0000-0000-0000418E0000}"/>
    <cellStyle name="Subtotal (line) 3 3 2 25 5" xfId="38048" xr:uid="{00000000-0005-0000-0000-0000428E0000}"/>
    <cellStyle name="Subtotal (line) 3 3 2 26" xfId="5251" xr:uid="{00000000-0005-0000-0000-0000438E0000}"/>
    <cellStyle name="Subtotal (line) 3 3 2 26 2" xfId="38049" xr:uid="{00000000-0005-0000-0000-0000448E0000}"/>
    <cellStyle name="Subtotal (line) 3 3 2 26 2 2" xfId="38050" xr:uid="{00000000-0005-0000-0000-0000458E0000}"/>
    <cellStyle name="Subtotal (line) 3 3 2 26 2 3" xfId="38051" xr:uid="{00000000-0005-0000-0000-0000468E0000}"/>
    <cellStyle name="Subtotal (line) 3 3 2 26 2 4" xfId="38052" xr:uid="{00000000-0005-0000-0000-0000478E0000}"/>
    <cellStyle name="Subtotal (line) 3 3 2 26 3" xfId="38053" xr:uid="{00000000-0005-0000-0000-0000488E0000}"/>
    <cellStyle name="Subtotal (line) 3 3 2 26 4" xfId="38054" xr:uid="{00000000-0005-0000-0000-0000498E0000}"/>
    <cellStyle name="Subtotal (line) 3 3 2 26 5" xfId="38055" xr:uid="{00000000-0005-0000-0000-00004A8E0000}"/>
    <cellStyle name="Subtotal (line) 3 3 2 27" xfId="5252" xr:uid="{00000000-0005-0000-0000-00004B8E0000}"/>
    <cellStyle name="Subtotal (line) 3 3 2 27 2" xfId="38056" xr:uid="{00000000-0005-0000-0000-00004C8E0000}"/>
    <cellStyle name="Subtotal (line) 3 3 2 27 2 2" xfId="38057" xr:uid="{00000000-0005-0000-0000-00004D8E0000}"/>
    <cellStyle name="Subtotal (line) 3 3 2 27 2 3" xfId="38058" xr:uid="{00000000-0005-0000-0000-00004E8E0000}"/>
    <cellStyle name="Subtotal (line) 3 3 2 27 2 4" xfId="38059" xr:uid="{00000000-0005-0000-0000-00004F8E0000}"/>
    <cellStyle name="Subtotal (line) 3 3 2 27 3" xfId="38060" xr:uid="{00000000-0005-0000-0000-0000508E0000}"/>
    <cellStyle name="Subtotal (line) 3 3 2 27 4" xfId="38061" xr:uid="{00000000-0005-0000-0000-0000518E0000}"/>
    <cellStyle name="Subtotal (line) 3 3 2 27 5" xfId="38062" xr:uid="{00000000-0005-0000-0000-0000528E0000}"/>
    <cellStyle name="Subtotal (line) 3 3 2 28" xfId="5253" xr:uid="{00000000-0005-0000-0000-0000538E0000}"/>
    <cellStyle name="Subtotal (line) 3 3 2 28 2" xfId="38063" xr:uid="{00000000-0005-0000-0000-0000548E0000}"/>
    <cellStyle name="Subtotal (line) 3 3 2 28 2 2" xfId="38064" xr:uid="{00000000-0005-0000-0000-0000558E0000}"/>
    <cellStyle name="Subtotal (line) 3 3 2 28 2 3" xfId="38065" xr:uid="{00000000-0005-0000-0000-0000568E0000}"/>
    <cellStyle name="Subtotal (line) 3 3 2 28 2 4" xfId="38066" xr:uid="{00000000-0005-0000-0000-0000578E0000}"/>
    <cellStyle name="Subtotal (line) 3 3 2 28 3" xfId="38067" xr:uid="{00000000-0005-0000-0000-0000588E0000}"/>
    <cellStyle name="Subtotal (line) 3 3 2 28 4" xfId="38068" xr:uid="{00000000-0005-0000-0000-0000598E0000}"/>
    <cellStyle name="Subtotal (line) 3 3 2 28 5" xfId="38069" xr:uid="{00000000-0005-0000-0000-00005A8E0000}"/>
    <cellStyle name="Subtotal (line) 3 3 2 29" xfId="5254" xr:uid="{00000000-0005-0000-0000-00005B8E0000}"/>
    <cellStyle name="Subtotal (line) 3 3 2 29 2" xfId="38070" xr:uid="{00000000-0005-0000-0000-00005C8E0000}"/>
    <cellStyle name="Subtotal (line) 3 3 2 29 2 2" xfId="38071" xr:uid="{00000000-0005-0000-0000-00005D8E0000}"/>
    <cellStyle name="Subtotal (line) 3 3 2 29 2 3" xfId="38072" xr:uid="{00000000-0005-0000-0000-00005E8E0000}"/>
    <cellStyle name="Subtotal (line) 3 3 2 29 2 4" xfId="38073" xr:uid="{00000000-0005-0000-0000-00005F8E0000}"/>
    <cellStyle name="Subtotal (line) 3 3 2 29 3" xfId="38074" xr:uid="{00000000-0005-0000-0000-0000608E0000}"/>
    <cellStyle name="Subtotal (line) 3 3 2 29 4" xfId="38075" xr:uid="{00000000-0005-0000-0000-0000618E0000}"/>
    <cellStyle name="Subtotal (line) 3 3 2 29 5" xfId="38076" xr:uid="{00000000-0005-0000-0000-0000628E0000}"/>
    <cellStyle name="Subtotal (line) 3 3 2 3" xfId="5255" xr:uid="{00000000-0005-0000-0000-0000638E0000}"/>
    <cellStyle name="Subtotal (line) 3 3 2 3 2" xfId="38077" xr:uid="{00000000-0005-0000-0000-0000648E0000}"/>
    <cellStyle name="Subtotal (line) 3 3 2 3 2 2" xfId="38078" xr:uid="{00000000-0005-0000-0000-0000658E0000}"/>
    <cellStyle name="Subtotal (line) 3 3 2 3 2 3" xfId="38079" xr:uid="{00000000-0005-0000-0000-0000668E0000}"/>
    <cellStyle name="Subtotal (line) 3 3 2 3 2 4" xfId="38080" xr:uid="{00000000-0005-0000-0000-0000678E0000}"/>
    <cellStyle name="Subtotal (line) 3 3 2 3 3" xfId="38081" xr:uid="{00000000-0005-0000-0000-0000688E0000}"/>
    <cellStyle name="Subtotal (line) 3 3 2 3 4" xfId="38082" xr:uid="{00000000-0005-0000-0000-0000698E0000}"/>
    <cellStyle name="Subtotal (line) 3 3 2 3 5" xfId="38083" xr:uid="{00000000-0005-0000-0000-00006A8E0000}"/>
    <cellStyle name="Subtotal (line) 3 3 2 30" xfId="5256" xr:uid="{00000000-0005-0000-0000-00006B8E0000}"/>
    <cellStyle name="Subtotal (line) 3 3 2 30 2" xfId="38084" xr:uid="{00000000-0005-0000-0000-00006C8E0000}"/>
    <cellStyle name="Subtotal (line) 3 3 2 30 2 2" xfId="38085" xr:uid="{00000000-0005-0000-0000-00006D8E0000}"/>
    <cellStyle name="Subtotal (line) 3 3 2 30 2 3" xfId="38086" xr:uid="{00000000-0005-0000-0000-00006E8E0000}"/>
    <cellStyle name="Subtotal (line) 3 3 2 30 2 4" xfId="38087" xr:uid="{00000000-0005-0000-0000-00006F8E0000}"/>
    <cellStyle name="Subtotal (line) 3 3 2 30 3" xfId="38088" xr:uid="{00000000-0005-0000-0000-0000708E0000}"/>
    <cellStyle name="Subtotal (line) 3 3 2 30 4" xfId="38089" xr:uid="{00000000-0005-0000-0000-0000718E0000}"/>
    <cellStyle name="Subtotal (line) 3 3 2 30 5" xfId="38090" xr:uid="{00000000-0005-0000-0000-0000728E0000}"/>
    <cellStyle name="Subtotal (line) 3 3 2 31" xfId="5257" xr:uid="{00000000-0005-0000-0000-0000738E0000}"/>
    <cellStyle name="Subtotal (line) 3 3 2 31 2" xfId="38091" xr:uid="{00000000-0005-0000-0000-0000748E0000}"/>
    <cellStyle name="Subtotal (line) 3 3 2 31 2 2" xfId="38092" xr:uid="{00000000-0005-0000-0000-0000758E0000}"/>
    <cellStyle name="Subtotal (line) 3 3 2 31 2 3" xfId="38093" xr:uid="{00000000-0005-0000-0000-0000768E0000}"/>
    <cellStyle name="Subtotal (line) 3 3 2 31 2 4" xfId="38094" xr:uid="{00000000-0005-0000-0000-0000778E0000}"/>
    <cellStyle name="Subtotal (line) 3 3 2 31 3" xfId="38095" xr:uid="{00000000-0005-0000-0000-0000788E0000}"/>
    <cellStyle name="Subtotal (line) 3 3 2 31 4" xfId="38096" xr:uid="{00000000-0005-0000-0000-0000798E0000}"/>
    <cellStyle name="Subtotal (line) 3 3 2 31 5" xfId="38097" xr:uid="{00000000-0005-0000-0000-00007A8E0000}"/>
    <cellStyle name="Subtotal (line) 3 3 2 32" xfId="5258" xr:uid="{00000000-0005-0000-0000-00007B8E0000}"/>
    <cellStyle name="Subtotal (line) 3 3 2 32 2" xfId="38098" xr:uid="{00000000-0005-0000-0000-00007C8E0000}"/>
    <cellStyle name="Subtotal (line) 3 3 2 32 2 2" xfId="38099" xr:uid="{00000000-0005-0000-0000-00007D8E0000}"/>
    <cellStyle name="Subtotal (line) 3 3 2 32 2 3" xfId="38100" xr:uid="{00000000-0005-0000-0000-00007E8E0000}"/>
    <cellStyle name="Subtotal (line) 3 3 2 32 2 4" xfId="38101" xr:uid="{00000000-0005-0000-0000-00007F8E0000}"/>
    <cellStyle name="Subtotal (line) 3 3 2 32 3" xfId="38102" xr:uid="{00000000-0005-0000-0000-0000808E0000}"/>
    <cellStyle name="Subtotal (line) 3 3 2 32 4" xfId="38103" xr:uid="{00000000-0005-0000-0000-0000818E0000}"/>
    <cellStyle name="Subtotal (line) 3 3 2 32 5" xfId="38104" xr:uid="{00000000-0005-0000-0000-0000828E0000}"/>
    <cellStyle name="Subtotal (line) 3 3 2 33" xfId="5259" xr:uid="{00000000-0005-0000-0000-0000838E0000}"/>
    <cellStyle name="Subtotal (line) 3 3 2 33 2" xfId="38105" xr:uid="{00000000-0005-0000-0000-0000848E0000}"/>
    <cellStyle name="Subtotal (line) 3 3 2 33 2 2" xfId="38106" xr:uid="{00000000-0005-0000-0000-0000858E0000}"/>
    <cellStyle name="Subtotal (line) 3 3 2 33 2 3" xfId="38107" xr:uid="{00000000-0005-0000-0000-0000868E0000}"/>
    <cellStyle name="Subtotal (line) 3 3 2 33 2 4" xfId="38108" xr:uid="{00000000-0005-0000-0000-0000878E0000}"/>
    <cellStyle name="Subtotal (line) 3 3 2 33 3" xfId="38109" xr:uid="{00000000-0005-0000-0000-0000888E0000}"/>
    <cellStyle name="Subtotal (line) 3 3 2 33 4" xfId="38110" xr:uid="{00000000-0005-0000-0000-0000898E0000}"/>
    <cellStyle name="Subtotal (line) 3 3 2 33 5" xfId="38111" xr:uid="{00000000-0005-0000-0000-00008A8E0000}"/>
    <cellStyle name="Subtotal (line) 3 3 2 34" xfId="5260" xr:uid="{00000000-0005-0000-0000-00008B8E0000}"/>
    <cellStyle name="Subtotal (line) 3 3 2 34 2" xfId="38112" xr:uid="{00000000-0005-0000-0000-00008C8E0000}"/>
    <cellStyle name="Subtotal (line) 3 3 2 34 2 2" xfId="38113" xr:uid="{00000000-0005-0000-0000-00008D8E0000}"/>
    <cellStyle name="Subtotal (line) 3 3 2 34 2 3" xfId="38114" xr:uid="{00000000-0005-0000-0000-00008E8E0000}"/>
    <cellStyle name="Subtotal (line) 3 3 2 34 2 4" xfId="38115" xr:uid="{00000000-0005-0000-0000-00008F8E0000}"/>
    <cellStyle name="Subtotal (line) 3 3 2 34 3" xfId="38116" xr:uid="{00000000-0005-0000-0000-0000908E0000}"/>
    <cellStyle name="Subtotal (line) 3 3 2 34 4" xfId="38117" xr:uid="{00000000-0005-0000-0000-0000918E0000}"/>
    <cellStyle name="Subtotal (line) 3 3 2 34 5" xfId="38118" xr:uid="{00000000-0005-0000-0000-0000928E0000}"/>
    <cellStyle name="Subtotal (line) 3 3 2 35" xfId="5261" xr:uid="{00000000-0005-0000-0000-0000938E0000}"/>
    <cellStyle name="Subtotal (line) 3 3 2 35 2" xfId="38119" xr:uid="{00000000-0005-0000-0000-0000948E0000}"/>
    <cellStyle name="Subtotal (line) 3 3 2 35 2 2" xfId="38120" xr:uid="{00000000-0005-0000-0000-0000958E0000}"/>
    <cellStyle name="Subtotal (line) 3 3 2 35 2 3" xfId="38121" xr:uid="{00000000-0005-0000-0000-0000968E0000}"/>
    <cellStyle name="Subtotal (line) 3 3 2 35 2 4" xfId="38122" xr:uid="{00000000-0005-0000-0000-0000978E0000}"/>
    <cellStyle name="Subtotal (line) 3 3 2 35 3" xfId="38123" xr:uid="{00000000-0005-0000-0000-0000988E0000}"/>
    <cellStyle name="Subtotal (line) 3 3 2 35 4" xfId="38124" xr:uid="{00000000-0005-0000-0000-0000998E0000}"/>
    <cellStyle name="Subtotal (line) 3 3 2 35 5" xfId="38125" xr:uid="{00000000-0005-0000-0000-00009A8E0000}"/>
    <cellStyle name="Subtotal (line) 3 3 2 36" xfId="5262" xr:uid="{00000000-0005-0000-0000-00009B8E0000}"/>
    <cellStyle name="Subtotal (line) 3 3 2 36 2" xfId="38126" xr:uid="{00000000-0005-0000-0000-00009C8E0000}"/>
    <cellStyle name="Subtotal (line) 3 3 2 36 2 2" xfId="38127" xr:uid="{00000000-0005-0000-0000-00009D8E0000}"/>
    <cellStyle name="Subtotal (line) 3 3 2 36 2 3" xfId="38128" xr:uid="{00000000-0005-0000-0000-00009E8E0000}"/>
    <cellStyle name="Subtotal (line) 3 3 2 36 2 4" xfId="38129" xr:uid="{00000000-0005-0000-0000-00009F8E0000}"/>
    <cellStyle name="Subtotal (line) 3 3 2 36 3" xfId="38130" xr:uid="{00000000-0005-0000-0000-0000A08E0000}"/>
    <cellStyle name="Subtotal (line) 3 3 2 36 4" xfId="38131" xr:uid="{00000000-0005-0000-0000-0000A18E0000}"/>
    <cellStyle name="Subtotal (line) 3 3 2 36 5" xfId="38132" xr:uid="{00000000-0005-0000-0000-0000A28E0000}"/>
    <cellStyle name="Subtotal (line) 3 3 2 37" xfId="5263" xr:uid="{00000000-0005-0000-0000-0000A38E0000}"/>
    <cellStyle name="Subtotal (line) 3 3 2 37 2" xfId="38133" xr:uid="{00000000-0005-0000-0000-0000A48E0000}"/>
    <cellStyle name="Subtotal (line) 3 3 2 37 2 2" xfId="38134" xr:uid="{00000000-0005-0000-0000-0000A58E0000}"/>
    <cellStyle name="Subtotal (line) 3 3 2 37 2 3" xfId="38135" xr:uid="{00000000-0005-0000-0000-0000A68E0000}"/>
    <cellStyle name="Subtotal (line) 3 3 2 37 2 4" xfId="38136" xr:uid="{00000000-0005-0000-0000-0000A78E0000}"/>
    <cellStyle name="Subtotal (line) 3 3 2 37 3" xfId="38137" xr:uid="{00000000-0005-0000-0000-0000A88E0000}"/>
    <cellStyle name="Subtotal (line) 3 3 2 37 4" xfId="38138" xr:uid="{00000000-0005-0000-0000-0000A98E0000}"/>
    <cellStyle name="Subtotal (line) 3 3 2 37 5" xfId="38139" xr:uid="{00000000-0005-0000-0000-0000AA8E0000}"/>
    <cellStyle name="Subtotal (line) 3 3 2 38" xfId="5264" xr:uid="{00000000-0005-0000-0000-0000AB8E0000}"/>
    <cellStyle name="Subtotal (line) 3 3 2 38 2" xfId="38140" xr:uid="{00000000-0005-0000-0000-0000AC8E0000}"/>
    <cellStyle name="Subtotal (line) 3 3 2 38 2 2" xfId="38141" xr:uid="{00000000-0005-0000-0000-0000AD8E0000}"/>
    <cellStyle name="Subtotal (line) 3 3 2 38 2 3" xfId="38142" xr:uid="{00000000-0005-0000-0000-0000AE8E0000}"/>
    <cellStyle name="Subtotal (line) 3 3 2 38 2 4" xfId="38143" xr:uid="{00000000-0005-0000-0000-0000AF8E0000}"/>
    <cellStyle name="Subtotal (line) 3 3 2 38 3" xfId="38144" xr:uid="{00000000-0005-0000-0000-0000B08E0000}"/>
    <cellStyle name="Subtotal (line) 3 3 2 38 4" xfId="38145" xr:uid="{00000000-0005-0000-0000-0000B18E0000}"/>
    <cellStyle name="Subtotal (line) 3 3 2 38 5" xfId="38146" xr:uid="{00000000-0005-0000-0000-0000B28E0000}"/>
    <cellStyle name="Subtotal (line) 3 3 2 39" xfId="5265" xr:uid="{00000000-0005-0000-0000-0000B38E0000}"/>
    <cellStyle name="Subtotal (line) 3 3 2 39 2" xfId="38147" xr:uid="{00000000-0005-0000-0000-0000B48E0000}"/>
    <cellStyle name="Subtotal (line) 3 3 2 39 2 2" xfId="38148" xr:uid="{00000000-0005-0000-0000-0000B58E0000}"/>
    <cellStyle name="Subtotal (line) 3 3 2 39 2 3" xfId="38149" xr:uid="{00000000-0005-0000-0000-0000B68E0000}"/>
    <cellStyle name="Subtotal (line) 3 3 2 39 2 4" xfId="38150" xr:uid="{00000000-0005-0000-0000-0000B78E0000}"/>
    <cellStyle name="Subtotal (line) 3 3 2 39 3" xfId="38151" xr:uid="{00000000-0005-0000-0000-0000B88E0000}"/>
    <cellStyle name="Subtotal (line) 3 3 2 39 4" xfId="38152" xr:uid="{00000000-0005-0000-0000-0000B98E0000}"/>
    <cellStyle name="Subtotal (line) 3 3 2 39 5" xfId="38153" xr:uid="{00000000-0005-0000-0000-0000BA8E0000}"/>
    <cellStyle name="Subtotal (line) 3 3 2 4" xfId="5266" xr:uid="{00000000-0005-0000-0000-0000BB8E0000}"/>
    <cellStyle name="Subtotal (line) 3 3 2 4 2" xfId="38154" xr:uid="{00000000-0005-0000-0000-0000BC8E0000}"/>
    <cellStyle name="Subtotal (line) 3 3 2 4 2 2" xfId="38155" xr:uid="{00000000-0005-0000-0000-0000BD8E0000}"/>
    <cellStyle name="Subtotal (line) 3 3 2 4 2 3" xfId="38156" xr:uid="{00000000-0005-0000-0000-0000BE8E0000}"/>
    <cellStyle name="Subtotal (line) 3 3 2 4 2 4" xfId="38157" xr:uid="{00000000-0005-0000-0000-0000BF8E0000}"/>
    <cellStyle name="Subtotal (line) 3 3 2 4 3" xfId="38158" xr:uid="{00000000-0005-0000-0000-0000C08E0000}"/>
    <cellStyle name="Subtotal (line) 3 3 2 4 4" xfId="38159" xr:uid="{00000000-0005-0000-0000-0000C18E0000}"/>
    <cellStyle name="Subtotal (line) 3 3 2 4 5" xfId="38160" xr:uid="{00000000-0005-0000-0000-0000C28E0000}"/>
    <cellStyle name="Subtotal (line) 3 3 2 40" xfId="5267" xr:uid="{00000000-0005-0000-0000-0000C38E0000}"/>
    <cellStyle name="Subtotal (line) 3 3 2 40 2" xfId="38161" xr:uid="{00000000-0005-0000-0000-0000C48E0000}"/>
    <cellStyle name="Subtotal (line) 3 3 2 40 2 2" xfId="38162" xr:uid="{00000000-0005-0000-0000-0000C58E0000}"/>
    <cellStyle name="Subtotal (line) 3 3 2 40 2 3" xfId="38163" xr:uid="{00000000-0005-0000-0000-0000C68E0000}"/>
    <cellStyle name="Subtotal (line) 3 3 2 40 2 4" xfId="38164" xr:uid="{00000000-0005-0000-0000-0000C78E0000}"/>
    <cellStyle name="Subtotal (line) 3 3 2 40 3" xfId="38165" xr:uid="{00000000-0005-0000-0000-0000C88E0000}"/>
    <cellStyle name="Subtotal (line) 3 3 2 40 4" xfId="38166" xr:uid="{00000000-0005-0000-0000-0000C98E0000}"/>
    <cellStyle name="Subtotal (line) 3 3 2 40 5" xfId="38167" xr:uid="{00000000-0005-0000-0000-0000CA8E0000}"/>
    <cellStyle name="Subtotal (line) 3 3 2 41" xfId="5268" xr:uid="{00000000-0005-0000-0000-0000CB8E0000}"/>
    <cellStyle name="Subtotal (line) 3 3 2 41 2" xfId="38168" xr:uid="{00000000-0005-0000-0000-0000CC8E0000}"/>
    <cellStyle name="Subtotal (line) 3 3 2 41 2 2" xfId="38169" xr:uid="{00000000-0005-0000-0000-0000CD8E0000}"/>
    <cellStyle name="Subtotal (line) 3 3 2 41 2 3" xfId="38170" xr:uid="{00000000-0005-0000-0000-0000CE8E0000}"/>
    <cellStyle name="Subtotal (line) 3 3 2 41 2 4" xfId="38171" xr:uid="{00000000-0005-0000-0000-0000CF8E0000}"/>
    <cellStyle name="Subtotal (line) 3 3 2 41 3" xfId="38172" xr:uid="{00000000-0005-0000-0000-0000D08E0000}"/>
    <cellStyle name="Subtotal (line) 3 3 2 41 4" xfId="38173" xr:uid="{00000000-0005-0000-0000-0000D18E0000}"/>
    <cellStyle name="Subtotal (line) 3 3 2 41 5" xfId="38174" xr:uid="{00000000-0005-0000-0000-0000D28E0000}"/>
    <cellStyle name="Subtotal (line) 3 3 2 42" xfId="5269" xr:uid="{00000000-0005-0000-0000-0000D38E0000}"/>
    <cellStyle name="Subtotal (line) 3 3 2 42 2" xfId="38175" xr:uid="{00000000-0005-0000-0000-0000D48E0000}"/>
    <cellStyle name="Subtotal (line) 3 3 2 42 2 2" xfId="38176" xr:uid="{00000000-0005-0000-0000-0000D58E0000}"/>
    <cellStyle name="Subtotal (line) 3 3 2 42 2 3" xfId="38177" xr:uid="{00000000-0005-0000-0000-0000D68E0000}"/>
    <cellStyle name="Subtotal (line) 3 3 2 42 2 4" xfId="38178" xr:uid="{00000000-0005-0000-0000-0000D78E0000}"/>
    <cellStyle name="Subtotal (line) 3 3 2 42 3" xfId="38179" xr:uid="{00000000-0005-0000-0000-0000D88E0000}"/>
    <cellStyle name="Subtotal (line) 3 3 2 42 4" xfId="38180" xr:uid="{00000000-0005-0000-0000-0000D98E0000}"/>
    <cellStyle name="Subtotal (line) 3 3 2 42 5" xfId="38181" xr:uid="{00000000-0005-0000-0000-0000DA8E0000}"/>
    <cellStyle name="Subtotal (line) 3 3 2 43" xfId="5270" xr:uid="{00000000-0005-0000-0000-0000DB8E0000}"/>
    <cellStyle name="Subtotal (line) 3 3 2 43 2" xfId="38182" xr:uid="{00000000-0005-0000-0000-0000DC8E0000}"/>
    <cellStyle name="Subtotal (line) 3 3 2 43 2 2" xfId="38183" xr:uid="{00000000-0005-0000-0000-0000DD8E0000}"/>
    <cellStyle name="Subtotal (line) 3 3 2 43 2 3" xfId="38184" xr:uid="{00000000-0005-0000-0000-0000DE8E0000}"/>
    <cellStyle name="Subtotal (line) 3 3 2 43 2 4" xfId="38185" xr:uid="{00000000-0005-0000-0000-0000DF8E0000}"/>
    <cellStyle name="Subtotal (line) 3 3 2 43 3" xfId="38186" xr:uid="{00000000-0005-0000-0000-0000E08E0000}"/>
    <cellStyle name="Subtotal (line) 3 3 2 43 4" xfId="38187" xr:uid="{00000000-0005-0000-0000-0000E18E0000}"/>
    <cellStyle name="Subtotal (line) 3 3 2 43 5" xfId="38188" xr:uid="{00000000-0005-0000-0000-0000E28E0000}"/>
    <cellStyle name="Subtotal (line) 3 3 2 44" xfId="5271" xr:uid="{00000000-0005-0000-0000-0000E38E0000}"/>
    <cellStyle name="Subtotal (line) 3 3 2 44 2" xfId="38189" xr:uid="{00000000-0005-0000-0000-0000E48E0000}"/>
    <cellStyle name="Subtotal (line) 3 3 2 44 2 2" xfId="38190" xr:uid="{00000000-0005-0000-0000-0000E58E0000}"/>
    <cellStyle name="Subtotal (line) 3 3 2 44 2 3" xfId="38191" xr:uid="{00000000-0005-0000-0000-0000E68E0000}"/>
    <cellStyle name="Subtotal (line) 3 3 2 44 2 4" xfId="38192" xr:uid="{00000000-0005-0000-0000-0000E78E0000}"/>
    <cellStyle name="Subtotal (line) 3 3 2 44 3" xfId="38193" xr:uid="{00000000-0005-0000-0000-0000E88E0000}"/>
    <cellStyle name="Subtotal (line) 3 3 2 44 4" xfId="38194" xr:uid="{00000000-0005-0000-0000-0000E98E0000}"/>
    <cellStyle name="Subtotal (line) 3 3 2 44 5" xfId="38195" xr:uid="{00000000-0005-0000-0000-0000EA8E0000}"/>
    <cellStyle name="Subtotal (line) 3 3 2 45" xfId="38196" xr:uid="{00000000-0005-0000-0000-0000EB8E0000}"/>
    <cellStyle name="Subtotal (line) 3 3 2 45 2" xfId="38197" xr:uid="{00000000-0005-0000-0000-0000EC8E0000}"/>
    <cellStyle name="Subtotal (line) 3 3 2 45 3" xfId="38198" xr:uid="{00000000-0005-0000-0000-0000ED8E0000}"/>
    <cellStyle name="Subtotal (line) 3 3 2 45 4" xfId="38199" xr:uid="{00000000-0005-0000-0000-0000EE8E0000}"/>
    <cellStyle name="Subtotal (line) 3 3 2 46" xfId="38200" xr:uid="{00000000-0005-0000-0000-0000EF8E0000}"/>
    <cellStyle name="Subtotal (line) 3 3 2 46 2" xfId="38201" xr:uid="{00000000-0005-0000-0000-0000F08E0000}"/>
    <cellStyle name="Subtotal (line) 3 3 2 46 3" xfId="38202" xr:uid="{00000000-0005-0000-0000-0000F18E0000}"/>
    <cellStyle name="Subtotal (line) 3 3 2 46 4" xfId="38203" xr:uid="{00000000-0005-0000-0000-0000F28E0000}"/>
    <cellStyle name="Subtotal (line) 3 3 2 47" xfId="38204" xr:uid="{00000000-0005-0000-0000-0000F38E0000}"/>
    <cellStyle name="Subtotal (line) 3 3 2 48" xfId="38205" xr:uid="{00000000-0005-0000-0000-0000F48E0000}"/>
    <cellStyle name="Subtotal (line) 3 3 2 49" xfId="38206" xr:uid="{00000000-0005-0000-0000-0000F58E0000}"/>
    <cellStyle name="Subtotal (line) 3 3 2 5" xfId="5272" xr:uid="{00000000-0005-0000-0000-0000F68E0000}"/>
    <cellStyle name="Subtotal (line) 3 3 2 5 2" xfId="38207" xr:uid="{00000000-0005-0000-0000-0000F78E0000}"/>
    <cellStyle name="Subtotal (line) 3 3 2 5 2 2" xfId="38208" xr:uid="{00000000-0005-0000-0000-0000F88E0000}"/>
    <cellStyle name="Subtotal (line) 3 3 2 5 2 3" xfId="38209" xr:uid="{00000000-0005-0000-0000-0000F98E0000}"/>
    <cellStyle name="Subtotal (line) 3 3 2 5 2 4" xfId="38210" xr:uid="{00000000-0005-0000-0000-0000FA8E0000}"/>
    <cellStyle name="Subtotal (line) 3 3 2 5 3" xfId="38211" xr:uid="{00000000-0005-0000-0000-0000FB8E0000}"/>
    <cellStyle name="Subtotal (line) 3 3 2 5 4" xfId="38212" xr:uid="{00000000-0005-0000-0000-0000FC8E0000}"/>
    <cellStyle name="Subtotal (line) 3 3 2 5 5" xfId="38213" xr:uid="{00000000-0005-0000-0000-0000FD8E0000}"/>
    <cellStyle name="Subtotal (line) 3 3 2 6" xfId="5273" xr:uid="{00000000-0005-0000-0000-0000FE8E0000}"/>
    <cellStyle name="Subtotal (line) 3 3 2 6 2" xfId="38214" xr:uid="{00000000-0005-0000-0000-0000FF8E0000}"/>
    <cellStyle name="Subtotal (line) 3 3 2 6 2 2" xfId="38215" xr:uid="{00000000-0005-0000-0000-0000008F0000}"/>
    <cellStyle name="Subtotal (line) 3 3 2 6 2 3" xfId="38216" xr:uid="{00000000-0005-0000-0000-0000018F0000}"/>
    <cellStyle name="Subtotal (line) 3 3 2 6 2 4" xfId="38217" xr:uid="{00000000-0005-0000-0000-0000028F0000}"/>
    <cellStyle name="Subtotal (line) 3 3 2 6 3" xfId="38218" xr:uid="{00000000-0005-0000-0000-0000038F0000}"/>
    <cellStyle name="Subtotal (line) 3 3 2 6 4" xfId="38219" xr:uid="{00000000-0005-0000-0000-0000048F0000}"/>
    <cellStyle name="Subtotal (line) 3 3 2 6 5" xfId="38220" xr:uid="{00000000-0005-0000-0000-0000058F0000}"/>
    <cellStyle name="Subtotal (line) 3 3 2 7" xfId="5274" xr:uid="{00000000-0005-0000-0000-0000068F0000}"/>
    <cellStyle name="Subtotal (line) 3 3 2 7 2" xfId="38221" xr:uid="{00000000-0005-0000-0000-0000078F0000}"/>
    <cellStyle name="Subtotal (line) 3 3 2 7 2 2" xfId="38222" xr:uid="{00000000-0005-0000-0000-0000088F0000}"/>
    <cellStyle name="Subtotal (line) 3 3 2 7 2 3" xfId="38223" xr:uid="{00000000-0005-0000-0000-0000098F0000}"/>
    <cellStyle name="Subtotal (line) 3 3 2 7 2 4" xfId="38224" xr:uid="{00000000-0005-0000-0000-00000A8F0000}"/>
    <cellStyle name="Subtotal (line) 3 3 2 7 3" xfId="38225" xr:uid="{00000000-0005-0000-0000-00000B8F0000}"/>
    <cellStyle name="Subtotal (line) 3 3 2 7 4" xfId="38226" xr:uid="{00000000-0005-0000-0000-00000C8F0000}"/>
    <cellStyle name="Subtotal (line) 3 3 2 7 5" xfId="38227" xr:uid="{00000000-0005-0000-0000-00000D8F0000}"/>
    <cellStyle name="Subtotal (line) 3 3 2 8" xfId="5275" xr:uid="{00000000-0005-0000-0000-00000E8F0000}"/>
    <cellStyle name="Subtotal (line) 3 3 2 8 2" xfId="38228" xr:uid="{00000000-0005-0000-0000-00000F8F0000}"/>
    <cellStyle name="Subtotal (line) 3 3 2 8 2 2" xfId="38229" xr:uid="{00000000-0005-0000-0000-0000108F0000}"/>
    <cellStyle name="Subtotal (line) 3 3 2 8 2 3" xfId="38230" xr:uid="{00000000-0005-0000-0000-0000118F0000}"/>
    <cellStyle name="Subtotal (line) 3 3 2 8 2 4" xfId="38231" xr:uid="{00000000-0005-0000-0000-0000128F0000}"/>
    <cellStyle name="Subtotal (line) 3 3 2 8 3" xfId="38232" xr:uid="{00000000-0005-0000-0000-0000138F0000}"/>
    <cellStyle name="Subtotal (line) 3 3 2 8 4" xfId="38233" xr:uid="{00000000-0005-0000-0000-0000148F0000}"/>
    <cellStyle name="Subtotal (line) 3 3 2 8 5" xfId="38234" xr:uid="{00000000-0005-0000-0000-0000158F0000}"/>
    <cellStyle name="Subtotal (line) 3 3 2 9" xfId="5276" xr:uid="{00000000-0005-0000-0000-0000168F0000}"/>
    <cellStyle name="Subtotal (line) 3 3 2 9 2" xfId="38235" xr:uid="{00000000-0005-0000-0000-0000178F0000}"/>
    <cellStyle name="Subtotal (line) 3 3 2 9 2 2" xfId="38236" xr:uid="{00000000-0005-0000-0000-0000188F0000}"/>
    <cellStyle name="Subtotal (line) 3 3 2 9 2 3" xfId="38237" xr:uid="{00000000-0005-0000-0000-0000198F0000}"/>
    <cellStyle name="Subtotal (line) 3 3 2 9 2 4" xfId="38238" xr:uid="{00000000-0005-0000-0000-00001A8F0000}"/>
    <cellStyle name="Subtotal (line) 3 3 2 9 3" xfId="38239" xr:uid="{00000000-0005-0000-0000-00001B8F0000}"/>
    <cellStyle name="Subtotal (line) 3 3 2 9 4" xfId="38240" xr:uid="{00000000-0005-0000-0000-00001C8F0000}"/>
    <cellStyle name="Subtotal (line) 3 3 2 9 5" xfId="38241" xr:uid="{00000000-0005-0000-0000-00001D8F0000}"/>
    <cellStyle name="Subtotal (line) 3 3 20" xfId="5277" xr:uid="{00000000-0005-0000-0000-00001E8F0000}"/>
    <cellStyle name="Subtotal (line) 3 3 20 2" xfId="38242" xr:uid="{00000000-0005-0000-0000-00001F8F0000}"/>
    <cellStyle name="Subtotal (line) 3 3 20 2 2" xfId="38243" xr:uid="{00000000-0005-0000-0000-0000208F0000}"/>
    <cellStyle name="Subtotal (line) 3 3 20 2 3" xfId="38244" xr:uid="{00000000-0005-0000-0000-0000218F0000}"/>
    <cellStyle name="Subtotal (line) 3 3 20 2 4" xfId="38245" xr:uid="{00000000-0005-0000-0000-0000228F0000}"/>
    <cellStyle name="Subtotal (line) 3 3 20 3" xfId="38246" xr:uid="{00000000-0005-0000-0000-0000238F0000}"/>
    <cellStyle name="Subtotal (line) 3 3 20 4" xfId="38247" xr:uid="{00000000-0005-0000-0000-0000248F0000}"/>
    <cellStyle name="Subtotal (line) 3 3 20 5" xfId="38248" xr:uid="{00000000-0005-0000-0000-0000258F0000}"/>
    <cellStyle name="Subtotal (line) 3 3 21" xfId="5278" xr:uid="{00000000-0005-0000-0000-0000268F0000}"/>
    <cellStyle name="Subtotal (line) 3 3 21 2" xfId="38249" xr:uid="{00000000-0005-0000-0000-0000278F0000}"/>
    <cellStyle name="Subtotal (line) 3 3 21 2 2" xfId="38250" xr:uid="{00000000-0005-0000-0000-0000288F0000}"/>
    <cellStyle name="Subtotal (line) 3 3 21 2 3" xfId="38251" xr:uid="{00000000-0005-0000-0000-0000298F0000}"/>
    <cellStyle name="Subtotal (line) 3 3 21 2 4" xfId="38252" xr:uid="{00000000-0005-0000-0000-00002A8F0000}"/>
    <cellStyle name="Subtotal (line) 3 3 21 3" xfId="38253" xr:uid="{00000000-0005-0000-0000-00002B8F0000}"/>
    <cellStyle name="Subtotal (line) 3 3 21 4" xfId="38254" xr:uid="{00000000-0005-0000-0000-00002C8F0000}"/>
    <cellStyle name="Subtotal (line) 3 3 21 5" xfId="38255" xr:uid="{00000000-0005-0000-0000-00002D8F0000}"/>
    <cellStyle name="Subtotal (line) 3 3 22" xfId="5279" xr:uid="{00000000-0005-0000-0000-00002E8F0000}"/>
    <cellStyle name="Subtotal (line) 3 3 22 2" xfId="38256" xr:uid="{00000000-0005-0000-0000-00002F8F0000}"/>
    <cellStyle name="Subtotal (line) 3 3 22 2 2" xfId="38257" xr:uid="{00000000-0005-0000-0000-0000308F0000}"/>
    <cellStyle name="Subtotal (line) 3 3 22 2 3" xfId="38258" xr:uid="{00000000-0005-0000-0000-0000318F0000}"/>
    <cellStyle name="Subtotal (line) 3 3 22 2 4" xfId="38259" xr:uid="{00000000-0005-0000-0000-0000328F0000}"/>
    <cellStyle name="Subtotal (line) 3 3 22 3" xfId="38260" xr:uid="{00000000-0005-0000-0000-0000338F0000}"/>
    <cellStyle name="Subtotal (line) 3 3 22 4" xfId="38261" xr:uid="{00000000-0005-0000-0000-0000348F0000}"/>
    <cellStyle name="Subtotal (line) 3 3 22 5" xfId="38262" xr:uid="{00000000-0005-0000-0000-0000358F0000}"/>
    <cellStyle name="Subtotal (line) 3 3 23" xfId="5280" xr:uid="{00000000-0005-0000-0000-0000368F0000}"/>
    <cellStyle name="Subtotal (line) 3 3 23 2" xfId="38263" xr:uid="{00000000-0005-0000-0000-0000378F0000}"/>
    <cellStyle name="Subtotal (line) 3 3 23 2 2" xfId="38264" xr:uid="{00000000-0005-0000-0000-0000388F0000}"/>
    <cellStyle name="Subtotal (line) 3 3 23 2 3" xfId="38265" xr:uid="{00000000-0005-0000-0000-0000398F0000}"/>
    <cellStyle name="Subtotal (line) 3 3 23 2 4" xfId="38266" xr:uid="{00000000-0005-0000-0000-00003A8F0000}"/>
    <cellStyle name="Subtotal (line) 3 3 23 3" xfId="38267" xr:uid="{00000000-0005-0000-0000-00003B8F0000}"/>
    <cellStyle name="Subtotal (line) 3 3 23 4" xfId="38268" xr:uid="{00000000-0005-0000-0000-00003C8F0000}"/>
    <cellStyle name="Subtotal (line) 3 3 23 5" xfId="38269" xr:uid="{00000000-0005-0000-0000-00003D8F0000}"/>
    <cellStyle name="Subtotal (line) 3 3 24" xfId="5281" xr:uid="{00000000-0005-0000-0000-00003E8F0000}"/>
    <cellStyle name="Subtotal (line) 3 3 24 2" xfId="38270" xr:uid="{00000000-0005-0000-0000-00003F8F0000}"/>
    <cellStyle name="Subtotal (line) 3 3 24 2 2" xfId="38271" xr:uid="{00000000-0005-0000-0000-0000408F0000}"/>
    <cellStyle name="Subtotal (line) 3 3 24 2 3" xfId="38272" xr:uid="{00000000-0005-0000-0000-0000418F0000}"/>
    <cellStyle name="Subtotal (line) 3 3 24 2 4" xfId="38273" xr:uid="{00000000-0005-0000-0000-0000428F0000}"/>
    <cellStyle name="Subtotal (line) 3 3 24 3" xfId="38274" xr:uid="{00000000-0005-0000-0000-0000438F0000}"/>
    <cellStyle name="Subtotal (line) 3 3 24 4" xfId="38275" xr:uid="{00000000-0005-0000-0000-0000448F0000}"/>
    <cellStyle name="Subtotal (line) 3 3 24 5" xfId="38276" xr:uid="{00000000-0005-0000-0000-0000458F0000}"/>
    <cellStyle name="Subtotal (line) 3 3 25" xfId="5282" xr:uid="{00000000-0005-0000-0000-0000468F0000}"/>
    <cellStyle name="Subtotal (line) 3 3 25 2" xfId="38277" xr:uid="{00000000-0005-0000-0000-0000478F0000}"/>
    <cellStyle name="Subtotal (line) 3 3 25 2 2" xfId="38278" xr:uid="{00000000-0005-0000-0000-0000488F0000}"/>
    <cellStyle name="Subtotal (line) 3 3 25 2 3" xfId="38279" xr:uid="{00000000-0005-0000-0000-0000498F0000}"/>
    <cellStyle name="Subtotal (line) 3 3 25 2 4" xfId="38280" xr:uid="{00000000-0005-0000-0000-00004A8F0000}"/>
    <cellStyle name="Subtotal (line) 3 3 25 3" xfId="38281" xr:uid="{00000000-0005-0000-0000-00004B8F0000}"/>
    <cellStyle name="Subtotal (line) 3 3 25 4" xfId="38282" xr:uid="{00000000-0005-0000-0000-00004C8F0000}"/>
    <cellStyle name="Subtotal (line) 3 3 25 5" xfId="38283" xr:uid="{00000000-0005-0000-0000-00004D8F0000}"/>
    <cellStyle name="Subtotal (line) 3 3 26" xfId="5283" xr:uid="{00000000-0005-0000-0000-00004E8F0000}"/>
    <cellStyle name="Subtotal (line) 3 3 26 2" xfId="38284" xr:uid="{00000000-0005-0000-0000-00004F8F0000}"/>
    <cellStyle name="Subtotal (line) 3 3 26 2 2" xfId="38285" xr:uid="{00000000-0005-0000-0000-0000508F0000}"/>
    <cellStyle name="Subtotal (line) 3 3 26 2 3" xfId="38286" xr:uid="{00000000-0005-0000-0000-0000518F0000}"/>
    <cellStyle name="Subtotal (line) 3 3 26 2 4" xfId="38287" xr:uid="{00000000-0005-0000-0000-0000528F0000}"/>
    <cellStyle name="Subtotal (line) 3 3 26 3" xfId="38288" xr:uid="{00000000-0005-0000-0000-0000538F0000}"/>
    <cellStyle name="Subtotal (line) 3 3 26 4" xfId="38289" xr:uid="{00000000-0005-0000-0000-0000548F0000}"/>
    <cellStyle name="Subtotal (line) 3 3 26 5" xfId="38290" xr:uid="{00000000-0005-0000-0000-0000558F0000}"/>
    <cellStyle name="Subtotal (line) 3 3 27" xfId="5284" xr:uid="{00000000-0005-0000-0000-0000568F0000}"/>
    <cellStyle name="Subtotal (line) 3 3 27 2" xfId="38291" xr:uid="{00000000-0005-0000-0000-0000578F0000}"/>
    <cellStyle name="Subtotal (line) 3 3 27 2 2" xfId="38292" xr:uid="{00000000-0005-0000-0000-0000588F0000}"/>
    <cellStyle name="Subtotal (line) 3 3 27 2 3" xfId="38293" xr:uid="{00000000-0005-0000-0000-0000598F0000}"/>
    <cellStyle name="Subtotal (line) 3 3 27 2 4" xfId="38294" xr:uid="{00000000-0005-0000-0000-00005A8F0000}"/>
    <cellStyle name="Subtotal (line) 3 3 27 3" xfId="38295" xr:uid="{00000000-0005-0000-0000-00005B8F0000}"/>
    <cellStyle name="Subtotal (line) 3 3 27 4" xfId="38296" xr:uid="{00000000-0005-0000-0000-00005C8F0000}"/>
    <cellStyle name="Subtotal (line) 3 3 27 5" xfId="38297" xr:uid="{00000000-0005-0000-0000-00005D8F0000}"/>
    <cellStyle name="Subtotal (line) 3 3 28" xfId="5285" xr:uid="{00000000-0005-0000-0000-00005E8F0000}"/>
    <cellStyle name="Subtotal (line) 3 3 28 2" xfId="38298" xr:uid="{00000000-0005-0000-0000-00005F8F0000}"/>
    <cellStyle name="Subtotal (line) 3 3 28 2 2" xfId="38299" xr:uid="{00000000-0005-0000-0000-0000608F0000}"/>
    <cellStyle name="Subtotal (line) 3 3 28 2 3" xfId="38300" xr:uid="{00000000-0005-0000-0000-0000618F0000}"/>
    <cellStyle name="Subtotal (line) 3 3 28 2 4" xfId="38301" xr:uid="{00000000-0005-0000-0000-0000628F0000}"/>
    <cellStyle name="Subtotal (line) 3 3 28 3" xfId="38302" xr:uid="{00000000-0005-0000-0000-0000638F0000}"/>
    <cellStyle name="Subtotal (line) 3 3 28 4" xfId="38303" xr:uid="{00000000-0005-0000-0000-0000648F0000}"/>
    <cellStyle name="Subtotal (line) 3 3 28 5" xfId="38304" xr:uid="{00000000-0005-0000-0000-0000658F0000}"/>
    <cellStyle name="Subtotal (line) 3 3 29" xfId="5286" xr:uid="{00000000-0005-0000-0000-0000668F0000}"/>
    <cellStyle name="Subtotal (line) 3 3 29 2" xfId="38305" xr:uid="{00000000-0005-0000-0000-0000678F0000}"/>
    <cellStyle name="Subtotal (line) 3 3 29 2 2" xfId="38306" xr:uid="{00000000-0005-0000-0000-0000688F0000}"/>
    <cellStyle name="Subtotal (line) 3 3 29 2 3" xfId="38307" xr:uid="{00000000-0005-0000-0000-0000698F0000}"/>
    <cellStyle name="Subtotal (line) 3 3 29 2 4" xfId="38308" xr:uid="{00000000-0005-0000-0000-00006A8F0000}"/>
    <cellStyle name="Subtotal (line) 3 3 29 3" xfId="38309" xr:uid="{00000000-0005-0000-0000-00006B8F0000}"/>
    <cellStyle name="Subtotal (line) 3 3 29 4" xfId="38310" xr:uid="{00000000-0005-0000-0000-00006C8F0000}"/>
    <cellStyle name="Subtotal (line) 3 3 29 5" xfId="38311" xr:uid="{00000000-0005-0000-0000-00006D8F0000}"/>
    <cellStyle name="Subtotal (line) 3 3 3" xfId="5287" xr:uid="{00000000-0005-0000-0000-00006E8F0000}"/>
    <cellStyle name="Subtotal (line) 3 3 3 2" xfId="38312" xr:uid="{00000000-0005-0000-0000-00006F8F0000}"/>
    <cellStyle name="Subtotal (line) 3 3 3 2 2" xfId="38313" xr:uid="{00000000-0005-0000-0000-0000708F0000}"/>
    <cellStyle name="Subtotal (line) 3 3 3 2 3" xfId="38314" xr:uid="{00000000-0005-0000-0000-0000718F0000}"/>
    <cellStyle name="Subtotal (line) 3 3 3 2 4" xfId="38315" xr:uid="{00000000-0005-0000-0000-0000728F0000}"/>
    <cellStyle name="Subtotal (line) 3 3 3 3" xfId="38316" xr:uid="{00000000-0005-0000-0000-0000738F0000}"/>
    <cellStyle name="Subtotal (line) 3 3 3 4" xfId="38317" xr:uid="{00000000-0005-0000-0000-0000748F0000}"/>
    <cellStyle name="Subtotal (line) 3 3 3 5" xfId="38318" xr:uid="{00000000-0005-0000-0000-0000758F0000}"/>
    <cellStyle name="Subtotal (line) 3 3 30" xfId="5288" xr:uid="{00000000-0005-0000-0000-0000768F0000}"/>
    <cellStyle name="Subtotal (line) 3 3 30 2" xfId="38319" xr:uid="{00000000-0005-0000-0000-0000778F0000}"/>
    <cellStyle name="Subtotal (line) 3 3 30 2 2" xfId="38320" xr:uid="{00000000-0005-0000-0000-0000788F0000}"/>
    <cellStyle name="Subtotal (line) 3 3 30 2 3" xfId="38321" xr:uid="{00000000-0005-0000-0000-0000798F0000}"/>
    <cellStyle name="Subtotal (line) 3 3 30 2 4" xfId="38322" xr:uid="{00000000-0005-0000-0000-00007A8F0000}"/>
    <cellStyle name="Subtotal (line) 3 3 30 3" xfId="38323" xr:uid="{00000000-0005-0000-0000-00007B8F0000}"/>
    <cellStyle name="Subtotal (line) 3 3 30 4" xfId="38324" xr:uid="{00000000-0005-0000-0000-00007C8F0000}"/>
    <cellStyle name="Subtotal (line) 3 3 30 5" xfId="38325" xr:uid="{00000000-0005-0000-0000-00007D8F0000}"/>
    <cellStyle name="Subtotal (line) 3 3 31" xfId="5289" xr:uid="{00000000-0005-0000-0000-00007E8F0000}"/>
    <cellStyle name="Subtotal (line) 3 3 31 2" xfId="38326" xr:uid="{00000000-0005-0000-0000-00007F8F0000}"/>
    <cellStyle name="Subtotal (line) 3 3 31 2 2" xfId="38327" xr:uid="{00000000-0005-0000-0000-0000808F0000}"/>
    <cellStyle name="Subtotal (line) 3 3 31 2 3" xfId="38328" xr:uid="{00000000-0005-0000-0000-0000818F0000}"/>
    <cellStyle name="Subtotal (line) 3 3 31 2 4" xfId="38329" xr:uid="{00000000-0005-0000-0000-0000828F0000}"/>
    <cellStyle name="Subtotal (line) 3 3 31 3" xfId="38330" xr:uid="{00000000-0005-0000-0000-0000838F0000}"/>
    <cellStyle name="Subtotal (line) 3 3 31 4" xfId="38331" xr:uid="{00000000-0005-0000-0000-0000848F0000}"/>
    <cellStyle name="Subtotal (line) 3 3 31 5" xfId="38332" xr:uid="{00000000-0005-0000-0000-0000858F0000}"/>
    <cellStyle name="Subtotal (line) 3 3 32" xfId="5290" xr:uid="{00000000-0005-0000-0000-0000868F0000}"/>
    <cellStyle name="Subtotal (line) 3 3 32 2" xfId="38333" xr:uid="{00000000-0005-0000-0000-0000878F0000}"/>
    <cellStyle name="Subtotal (line) 3 3 32 2 2" xfId="38334" xr:uid="{00000000-0005-0000-0000-0000888F0000}"/>
    <cellStyle name="Subtotal (line) 3 3 32 2 3" xfId="38335" xr:uid="{00000000-0005-0000-0000-0000898F0000}"/>
    <cellStyle name="Subtotal (line) 3 3 32 2 4" xfId="38336" xr:uid="{00000000-0005-0000-0000-00008A8F0000}"/>
    <cellStyle name="Subtotal (line) 3 3 32 3" xfId="38337" xr:uid="{00000000-0005-0000-0000-00008B8F0000}"/>
    <cellStyle name="Subtotal (line) 3 3 32 4" xfId="38338" xr:uid="{00000000-0005-0000-0000-00008C8F0000}"/>
    <cellStyle name="Subtotal (line) 3 3 32 5" xfId="38339" xr:uid="{00000000-0005-0000-0000-00008D8F0000}"/>
    <cellStyle name="Subtotal (line) 3 3 33" xfId="5291" xr:uid="{00000000-0005-0000-0000-00008E8F0000}"/>
    <cellStyle name="Subtotal (line) 3 3 33 2" xfId="38340" xr:uid="{00000000-0005-0000-0000-00008F8F0000}"/>
    <cellStyle name="Subtotal (line) 3 3 33 2 2" xfId="38341" xr:uid="{00000000-0005-0000-0000-0000908F0000}"/>
    <cellStyle name="Subtotal (line) 3 3 33 2 3" xfId="38342" xr:uid="{00000000-0005-0000-0000-0000918F0000}"/>
    <cellStyle name="Subtotal (line) 3 3 33 2 4" xfId="38343" xr:uid="{00000000-0005-0000-0000-0000928F0000}"/>
    <cellStyle name="Subtotal (line) 3 3 33 3" xfId="38344" xr:uid="{00000000-0005-0000-0000-0000938F0000}"/>
    <cellStyle name="Subtotal (line) 3 3 33 4" xfId="38345" xr:uid="{00000000-0005-0000-0000-0000948F0000}"/>
    <cellStyle name="Subtotal (line) 3 3 33 5" xfId="38346" xr:uid="{00000000-0005-0000-0000-0000958F0000}"/>
    <cellStyle name="Subtotal (line) 3 3 34" xfId="5292" xr:uid="{00000000-0005-0000-0000-0000968F0000}"/>
    <cellStyle name="Subtotal (line) 3 3 34 2" xfId="38347" xr:uid="{00000000-0005-0000-0000-0000978F0000}"/>
    <cellStyle name="Subtotal (line) 3 3 34 2 2" xfId="38348" xr:uid="{00000000-0005-0000-0000-0000988F0000}"/>
    <cellStyle name="Subtotal (line) 3 3 34 2 3" xfId="38349" xr:uid="{00000000-0005-0000-0000-0000998F0000}"/>
    <cellStyle name="Subtotal (line) 3 3 34 2 4" xfId="38350" xr:uid="{00000000-0005-0000-0000-00009A8F0000}"/>
    <cellStyle name="Subtotal (line) 3 3 34 3" xfId="38351" xr:uid="{00000000-0005-0000-0000-00009B8F0000}"/>
    <cellStyle name="Subtotal (line) 3 3 34 4" xfId="38352" xr:uid="{00000000-0005-0000-0000-00009C8F0000}"/>
    <cellStyle name="Subtotal (line) 3 3 34 5" xfId="38353" xr:uid="{00000000-0005-0000-0000-00009D8F0000}"/>
    <cellStyle name="Subtotal (line) 3 3 35" xfId="5293" xr:uid="{00000000-0005-0000-0000-00009E8F0000}"/>
    <cellStyle name="Subtotal (line) 3 3 35 2" xfId="38354" xr:uid="{00000000-0005-0000-0000-00009F8F0000}"/>
    <cellStyle name="Subtotal (line) 3 3 35 2 2" xfId="38355" xr:uid="{00000000-0005-0000-0000-0000A08F0000}"/>
    <cellStyle name="Subtotal (line) 3 3 35 2 3" xfId="38356" xr:uid="{00000000-0005-0000-0000-0000A18F0000}"/>
    <cellStyle name="Subtotal (line) 3 3 35 2 4" xfId="38357" xr:uid="{00000000-0005-0000-0000-0000A28F0000}"/>
    <cellStyle name="Subtotal (line) 3 3 35 3" xfId="38358" xr:uid="{00000000-0005-0000-0000-0000A38F0000}"/>
    <cellStyle name="Subtotal (line) 3 3 35 4" xfId="38359" xr:uid="{00000000-0005-0000-0000-0000A48F0000}"/>
    <cellStyle name="Subtotal (line) 3 3 35 5" xfId="38360" xr:uid="{00000000-0005-0000-0000-0000A58F0000}"/>
    <cellStyle name="Subtotal (line) 3 3 36" xfId="5294" xr:uid="{00000000-0005-0000-0000-0000A68F0000}"/>
    <cellStyle name="Subtotal (line) 3 3 36 2" xfId="38361" xr:uid="{00000000-0005-0000-0000-0000A78F0000}"/>
    <cellStyle name="Subtotal (line) 3 3 36 2 2" xfId="38362" xr:uid="{00000000-0005-0000-0000-0000A88F0000}"/>
    <cellStyle name="Subtotal (line) 3 3 36 2 3" xfId="38363" xr:uid="{00000000-0005-0000-0000-0000A98F0000}"/>
    <cellStyle name="Subtotal (line) 3 3 36 2 4" xfId="38364" xr:uid="{00000000-0005-0000-0000-0000AA8F0000}"/>
    <cellStyle name="Subtotal (line) 3 3 36 3" xfId="38365" xr:uid="{00000000-0005-0000-0000-0000AB8F0000}"/>
    <cellStyle name="Subtotal (line) 3 3 36 4" xfId="38366" xr:uid="{00000000-0005-0000-0000-0000AC8F0000}"/>
    <cellStyle name="Subtotal (line) 3 3 36 5" xfId="38367" xr:uid="{00000000-0005-0000-0000-0000AD8F0000}"/>
    <cellStyle name="Subtotal (line) 3 3 37" xfId="5295" xr:uid="{00000000-0005-0000-0000-0000AE8F0000}"/>
    <cellStyle name="Subtotal (line) 3 3 37 2" xfId="38368" xr:uid="{00000000-0005-0000-0000-0000AF8F0000}"/>
    <cellStyle name="Subtotal (line) 3 3 37 2 2" xfId="38369" xr:uid="{00000000-0005-0000-0000-0000B08F0000}"/>
    <cellStyle name="Subtotal (line) 3 3 37 2 3" xfId="38370" xr:uid="{00000000-0005-0000-0000-0000B18F0000}"/>
    <cellStyle name="Subtotal (line) 3 3 37 2 4" xfId="38371" xr:uid="{00000000-0005-0000-0000-0000B28F0000}"/>
    <cellStyle name="Subtotal (line) 3 3 37 3" xfId="38372" xr:uid="{00000000-0005-0000-0000-0000B38F0000}"/>
    <cellStyle name="Subtotal (line) 3 3 37 4" xfId="38373" xr:uid="{00000000-0005-0000-0000-0000B48F0000}"/>
    <cellStyle name="Subtotal (line) 3 3 37 5" xfId="38374" xr:uid="{00000000-0005-0000-0000-0000B58F0000}"/>
    <cellStyle name="Subtotal (line) 3 3 38" xfId="5296" xr:uid="{00000000-0005-0000-0000-0000B68F0000}"/>
    <cellStyle name="Subtotal (line) 3 3 38 2" xfId="38375" xr:uid="{00000000-0005-0000-0000-0000B78F0000}"/>
    <cellStyle name="Subtotal (line) 3 3 38 2 2" xfId="38376" xr:uid="{00000000-0005-0000-0000-0000B88F0000}"/>
    <cellStyle name="Subtotal (line) 3 3 38 2 3" xfId="38377" xr:uid="{00000000-0005-0000-0000-0000B98F0000}"/>
    <cellStyle name="Subtotal (line) 3 3 38 2 4" xfId="38378" xr:uid="{00000000-0005-0000-0000-0000BA8F0000}"/>
    <cellStyle name="Subtotal (line) 3 3 38 3" xfId="38379" xr:uid="{00000000-0005-0000-0000-0000BB8F0000}"/>
    <cellStyle name="Subtotal (line) 3 3 38 4" xfId="38380" xr:uid="{00000000-0005-0000-0000-0000BC8F0000}"/>
    <cellStyle name="Subtotal (line) 3 3 38 5" xfId="38381" xr:uid="{00000000-0005-0000-0000-0000BD8F0000}"/>
    <cellStyle name="Subtotal (line) 3 3 39" xfId="5297" xr:uid="{00000000-0005-0000-0000-0000BE8F0000}"/>
    <cellStyle name="Subtotal (line) 3 3 39 2" xfId="38382" xr:uid="{00000000-0005-0000-0000-0000BF8F0000}"/>
    <cellStyle name="Subtotal (line) 3 3 39 2 2" xfId="38383" xr:uid="{00000000-0005-0000-0000-0000C08F0000}"/>
    <cellStyle name="Subtotal (line) 3 3 39 2 3" xfId="38384" xr:uid="{00000000-0005-0000-0000-0000C18F0000}"/>
    <cellStyle name="Subtotal (line) 3 3 39 2 4" xfId="38385" xr:uid="{00000000-0005-0000-0000-0000C28F0000}"/>
    <cellStyle name="Subtotal (line) 3 3 39 3" xfId="38386" xr:uid="{00000000-0005-0000-0000-0000C38F0000}"/>
    <cellStyle name="Subtotal (line) 3 3 39 4" xfId="38387" xr:uid="{00000000-0005-0000-0000-0000C48F0000}"/>
    <cellStyle name="Subtotal (line) 3 3 39 5" xfId="38388" xr:uid="{00000000-0005-0000-0000-0000C58F0000}"/>
    <cellStyle name="Subtotal (line) 3 3 4" xfId="5298" xr:uid="{00000000-0005-0000-0000-0000C68F0000}"/>
    <cellStyle name="Subtotal (line) 3 3 4 2" xfId="38389" xr:uid="{00000000-0005-0000-0000-0000C78F0000}"/>
    <cellStyle name="Subtotal (line) 3 3 4 2 2" xfId="38390" xr:uid="{00000000-0005-0000-0000-0000C88F0000}"/>
    <cellStyle name="Subtotal (line) 3 3 4 2 3" xfId="38391" xr:uid="{00000000-0005-0000-0000-0000C98F0000}"/>
    <cellStyle name="Subtotal (line) 3 3 4 2 4" xfId="38392" xr:uid="{00000000-0005-0000-0000-0000CA8F0000}"/>
    <cellStyle name="Subtotal (line) 3 3 4 3" xfId="38393" xr:uid="{00000000-0005-0000-0000-0000CB8F0000}"/>
    <cellStyle name="Subtotal (line) 3 3 4 4" xfId="38394" xr:uid="{00000000-0005-0000-0000-0000CC8F0000}"/>
    <cellStyle name="Subtotal (line) 3 3 4 5" xfId="38395" xr:uid="{00000000-0005-0000-0000-0000CD8F0000}"/>
    <cellStyle name="Subtotal (line) 3 3 40" xfId="5299" xr:uid="{00000000-0005-0000-0000-0000CE8F0000}"/>
    <cellStyle name="Subtotal (line) 3 3 40 2" xfId="38396" xr:uid="{00000000-0005-0000-0000-0000CF8F0000}"/>
    <cellStyle name="Subtotal (line) 3 3 40 2 2" xfId="38397" xr:uid="{00000000-0005-0000-0000-0000D08F0000}"/>
    <cellStyle name="Subtotal (line) 3 3 40 2 3" xfId="38398" xr:uid="{00000000-0005-0000-0000-0000D18F0000}"/>
    <cellStyle name="Subtotal (line) 3 3 40 2 4" xfId="38399" xr:uid="{00000000-0005-0000-0000-0000D28F0000}"/>
    <cellStyle name="Subtotal (line) 3 3 40 3" xfId="38400" xr:uid="{00000000-0005-0000-0000-0000D38F0000}"/>
    <cellStyle name="Subtotal (line) 3 3 40 4" xfId="38401" xr:uid="{00000000-0005-0000-0000-0000D48F0000}"/>
    <cellStyle name="Subtotal (line) 3 3 40 5" xfId="38402" xr:uid="{00000000-0005-0000-0000-0000D58F0000}"/>
    <cellStyle name="Subtotal (line) 3 3 41" xfId="5300" xr:uid="{00000000-0005-0000-0000-0000D68F0000}"/>
    <cellStyle name="Subtotal (line) 3 3 41 2" xfId="38403" xr:uid="{00000000-0005-0000-0000-0000D78F0000}"/>
    <cellStyle name="Subtotal (line) 3 3 41 2 2" xfId="38404" xr:uid="{00000000-0005-0000-0000-0000D88F0000}"/>
    <cellStyle name="Subtotal (line) 3 3 41 2 3" xfId="38405" xr:uid="{00000000-0005-0000-0000-0000D98F0000}"/>
    <cellStyle name="Subtotal (line) 3 3 41 2 4" xfId="38406" xr:uid="{00000000-0005-0000-0000-0000DA8F0000}"/>
    <cellStyle name="Subtotal (line) 3 3 41 3" xfId="38407" xr:uid="{00000000-0005-0000-0000-0000DB8F0000}"/>
    <cellStyle name="Subtotal (line) 3 3 41 4" xfId="38408" xr:uid="{00000000-0005-0000-0000-0000DC8F0000}"/>
    <cellStyle name="Subtotal (line) 3 3 41 5" xfId="38409" xr:uid="{00000000-0005-0000-0000-0000DD8F0000}"/>
    <cellStyle name="Subtotal (line) 3 3 42" xfId="5301" xr:uid="{00000000-0005-0000-0000-0000DE8F0000}"/>
    <cellStyle name="Subtotal (line) 3 3 42 2" xfId="38410" xr:uid="{00000000-0005-0000-0000-0000DF8F0000}"/>
    <cellStyle name="Subtotal (line) 3 3 42 2 2" xfId="38411" xr:uid="{00000000-0005-0000-0000-0000E08F0000}"/>
    <cellStyle name="Subtotal (line) 3 3 42 2 3" xfId="38412" xr:uid="{00000000-0005-0000-0000-0000E18F0000}"/>
    <cellStyle name="Subtotal (line) 3 3 42 2 4" xfId="38413" xr:uid="{00000000-0005-0000-0000-0000E28F0000}"/>
    <cellStyle name="Subtotal (line) 3 3 42 3" xfId="38414" xr:uid="{00000000-0005-0000-0000-0000E38F0000}"/>
    <cellStyle name="Subtotal (line) 3 3 42 4" xfId="38415" xr:uid="{00000000-0005-0000-0000-0000E48F0000}"/>
    <cellStyle name="Subtotal (line) 3 3 42 5" xfId="38416" xr:uid="{00000000-0005-0000-0000-0000E58F0000}"/>
    <cellStyle name="Subtotal (line) 3 3 43" xfId="5302" xr:uid="{00000000-0005-0000-0000-0000E68F0000}"/>
    <cellStyle name="Subtotal (line) 3 3 43 2" xfId="38417" xr:uid="{00000000-0005-0000-0000-0000E78F0000}"/>
    <cellStyle name="Subtotal (line) 3 3 43 2 2" xfId="38418" xr:uid="{00000000-0005-0000-0000-0000E88F0000}"/>
    <cellStyle name="Subtotal (line) 3 3 43 2 3" xfId="38419" xr:uid="{00000000-0005-0000-0000-0000E98F0000}"/>
    <cellStyle name="Subtotal (line) 3 3 43 2 4" xfId="38420" xr:uid="{00000000-0005-0000-0000-0000EA8F0000}"/>
    <cellStyle name="Subtotal (line) 3 3 43 3" xfId="38421" xr:uid="{00000000-0005-0000-0000-0000EB8F0000}"/>
    <cellStyle name="Subtotal (line) 3 3 43 4" xfId="38422" xr:uid="{00000000-0005-0000-0000-0000EC8F0000}"/>
    <cellStyle name="Subtotal (line) 3 3 43 5" xfId="38423" xr:uid="{00000000-0005-0000-0000-0000ED8F0000}"/>
    <cellStyle name="Subtotal (line) 3 3 44" xfId="5303" xr:uid="{00000000-0005-0000-0000-0000EE8F0000}"/>
    <cellStyle name="Subtotal (line) 3 3 44 2" xfId="38424" xr:uid="{00000000-0005-0000-0000-0000EF8F0000}"/>
    <cellStyle name="Subtotal (line) 3 3 44 2 2" xfId="38425" xr:uid="{00000000-0005-0000-0000-0000F08F0000}"/>
    <cellStyle name="Subtotal (line) 3 3 44 2 3" xfId="38426" xr:uid="{00000000-0005-0000-0000-0000F18F0000}"/>
    <cellStyle name="Subtotal (line) 3 3 44 2 4" xfId="38427" xr:uid="{00000000-0005-0000-0000-0000F28F0000}"/>
    <cellStyle name="Subtotal (line) 3 3 44 3" xfId="38428" xr:uid="{00000000-0005-0000-0000-0000F38F0000}"/>
    <cellStyle name="Subtotal (line) 3 3 44 4" xfId="38429" xr:uid="{00000000-0005-0000-0000-0000F48F0000}"/>
    <cellStyle name="Subtotal (line) 3 3 44 5" xfId="38430" xr:uid="{00000000-0005-0000-0000-0000F58F0000}"/>
    <cellStyle name="Subtotal (line) 3 3 45" xfId="5304" xr:uid="{00000000-0005-0000-0000-0000F68F0000}"/>
    <cellStyle name="Subtotal (line) 3 3 45 2" xfId="38431" xr:uid="{00000000-0005-0000-0000-0000F78F0000}"/>
    <cellStyle name="Subtotal (line) 3 3 45 2 2" xfId="38432" xr:uid="{00000000-0005-0000-0000-0000F88F0000}"/>
    <cellStyle name="Subtotal (line) 3 3 45 2 3" xfId="38433" xr:uid="{00000000-0005-0000-0000-0000F98F0000}"/>
    <cellStyle name="Subtotal (line) 3 3 45 2 4" xfId="38434" xr:uid="{00000000-0005-0000-0000-0000FA8F0000}"/>
    <cellStyle name="Subtotal (line) 3 3 45 3" xfId="38435" xr:uid="{00000000-0005-0000-0000-0000FB8F0000}"/>
    <cellStyle name="Subtotal (line) 3 3 45 4" xfId="38436" xr:uid="{00000000-0005-0000-0000-0000FC8F0000}"/>
    <cellStyle name="Subtotal (line) 3 3 45 5" xfId="38437" xr:uid="{00000000-0005-0000-0000-0000FD8F0000}"/>
    <cellStyle name="Subtotal (line) 3 3 46" xfId="38438" xr:uid="{00000000-0005-0000-0000-0000FE8F0000}"/>
    <cellStyle name="Subtotal (line) 3 3 46 2" xfId="38439" xr:uid="{00000000-0005-0000-0000-0000FF8F0000}"/>
    <cellStyle name="Subtotal (line) 3 3 46 3" xfId="38440" xr:uid="{00000000-0005-0000-0000-000000900000}"/>
    <cellStyle name="Subtotal (line) 3 3 46 4" xfId="38441" xr:uid="{00000000-0005-0000-0000-000001900000}"/>
    <cellStyle name="Subtotal (line) 3 3 47" xfId="38442" xr:uid="{00000000-0005-0000-0000-000002900000}"/>
    <cellStyle name="Subtotal (line) 3 3 48" xfId="38443" xr:uid="{00000000-0005-0000-0000-000003900000}"/>
    <cellStyle name="Subtotal (line) 3 3 49" xfId="38444" xr:uid="{00000000-0005-0000-0000-000004900000}"/>
    <cellStyle name="Subtotal (line) 3 3 5" xfId="5305" xr:uid="{00000000-0005-0000-0000-000005900000}"/>
    <cellStyle name="Subtotal (line) 3 3 5 2" xfId="38445" xr:uid="{00000000-0005-0000-0000-000006900000}"/>
    <cellStyle name="Subtotal (line) 3 3 5 2 2" xfId="38446" xr:uid="{00000000-0005-0000-0000-000007900000}"/>
    <cellStyle name="Subtotal (line) 3 3 5 2 3" xfId="38447" xr:uid="{00000000-0005-0000-0000-000008900000}"/>
    <cellStyle name="Subtotal (line) 3 3 5 2 4" xfId="38448" xr:uid="{00000000-0005-0000-0000-000009900000}"/>
    <cellStyle name="Subtotal (line) 3 3 5 3" xfId="38449" xr:uid="{00000000-0005-0000-0000-00000A900000}"/>
    <cellStyle name="Subtotal (line) 3 3 5 4" xfId="38450" xr:uid="{00000000-0005-0000-0000-00000B900000}"/>
    <cellStyle name="Subtotal (line) 3 3 5 5" xfId="38451" xr:uid="{00000000-0005-0000-0000-00000C900000}"/>
    <cellStyle name="Subtotal (line) 3 3 6" xfId="5306" xr:uid="{00000000-0005-0000-0000-00000D900000}"/>
    <cellStyle name="Subtotal (line) 3 3 6 2" xfId="38452" xr:uid="{00000000-0005-0000-0000-00000E900000}"/>
    <cellStyle name="Subtotal (line) 3 3 6 2 2" xfId="38453" xr:uid="{00000000-0005-0000-0000-00000F900000}"/>
    <cellStyle name="Subtotal (line) 3 3 6 2 3" xfId="38454" xr:uid="{00000000-0005-0000-0000-000010900000}"/>
    <cellStyle name="Subtotal (line) 3 3 6 2 4" xfId="38455" xr:uid="{00000000-0005-0000-0000-000011900000}"/>
    <cellStyle name="Subtotal (line) 3 3 6 3" xfId="38456" xr:uid="{00000000-0005-0000-0000-000012900000}"/>
    <cellStyle name="Subtotal (line) 3 3 6 4" xfId="38457" xr:uid="{00000000-0005-0000-0000-000013900000}"/>
    <cellStyle name="Subtotal (line) 3 3 6 5" xfId="38458" xr:uid="{00000000-0005-0000-0000-000014900000}"/>
    <cellStyle name="Subtotal (line) 3 3 7" xfId="5307" xr:uid="{00000000-0005-0000-0000-000015900000}"/>
    <cellStyle name="Subtotal (line) 3 3 7 2" xfId="38459" xr:uid="{00000000-0005-0000-0000-000016900000}"/>
    <cellStyle name="Subtotal (line) 3 3 7 2 2" xfId="38460" xr:uid="{00000000-0005-0000-0000-000017900000}"/>
    <cellStyle name="Subtotal (line) 3 3 7 2 3" xfId="38461" xr:uid="{00000000-0005-0000-0000-000018900000}"/>
    <cellStyle name="Subtotal (line) 3 3 7 2 4" xfId="38462" xr:uid="{00000000-0005-0000-0000-000019900000}"/>
    <cellStyle name="Subtotal (line) 3 3 7 3" xfId="38463" xr:uid="{00000000-0005-0000-0000-00001A900000}"/>
    <cellStyle name="Subtotal (line) 3 3 7 4" xfId="38464" xr:uid="{00000000-0005-0000-0000-00001B900000}"/>
    <cellStyle name="Subtotal (line) 3 3 7 5" xfId="38465" xr:uid="{00000000-0005-0000-0000-00001C900000}"/>
    <cellStyle name="Subtotal (line) 3 3 8" xfId="5308" xr:uid="{00000000-0005-0000-0000-00001D900000}"/>
    <cellStyle name="Subtotal (line) 3 3 8 2" xfId="38466" xr:uid="{00000000-0005-0000-0000-00001E900000}"/>
    <cellStyle name="Subtotal (line) 3 3 8 2 2" xfId="38467" xr:uid="{00000000-0005-0000-0000-00001F900000}"/>
    <cellStyle name="Subtotal (line) 3 3 8 2 3" xfId="38468" xr:uid="{00000000-0005-0000-0000-000020900000}"/>
    <cellStyle name="Subtotal (line) 3 3 8 2 4" xfId="38469" xr:uid="{00000000-0005-0000-0000-000021900000}"/>
    <cellStyle name="Subtotal (line) 3 3 8 3" xfId="38470" xr:uid="{00000000-0005-0000-0000-000022900000}"/>
    <cellStyle name="Subtotal (line) 3 3 8 4" xfId="38471" xr:uid="{00000000-0005-0000-0000-000023900000}"/>
    <cellStyle name="Subtotal (line) 3 3 8 5" xfId="38472" xr:uid="{00000000-0005-0000-0000-000024900000}"/>
    <cellStyle name="Subtotal (line) 3 3 9" xfId="5309" xr:uid="{00000000-0005-0000-0000-000025900000}"/>
    <cellStyle name="Subtotal (line) 3 3 9 2" xfId="38473" xr:uid="{00000000-0005-0000-0000-000026900000}"/>
    <cellStyle name="Subtotal (line) 3 3 9 2 2" xfId="38474" xr:uid="{00000000-0005-0000-0000-000027900000}"/>
    <cellStyle name="Subtotal (line) 3 3 9 2 3" xfId="38475" xr:uid="{00000000-0005-0000-0000-000028900000}"/>
    <cellStyle name="Subtotal (line) 3 3 9 2 4" xfId="38476" xr:uid="{00000000-0005-0000-0000-000029900000}"/>
    <cellStyle name="Subtotal (line) 3 3 9 3" xfId="38477" xr:uid="{00000000-0005-0000-0000-00002A900000}"/>
    <cellStyle name="Subtotal (line) 3 3 9 4" xfId="38478" xr:uid="{00000000-0005-0000-0000-00002B900000}"/>
    <cellStyle name="Subtotal (line) 3 3 9 5" xfId="38479" xr:uid="{00000000-0005-0000-0000-00002C900000}"/>
    <cellStyle name="Subtotal (line) 3 4" xfId="5310" xr:uid="{00000000-0005-0000-0000-00002D900000}"/>
    <cellStyle name="Subtotal (line) 3 4 10" xfId="5311" xr:uid="{00000000-0005-0000-0000-00002E900000}"/>
    <cellStyle name="Subtotal (line) 3 4 10 2" xfId="38480" xr:uid="{00000000-0005-0000-0000-00002F900000}"/>
    <cellStyle name="Subtotal (line) 3 4 10 2 2" xfId="38481" xr:uid="{00000000-0005-0000-0000-000030900000}"/>
    <cellStyle name="Subtotal (line) 3 4 10 2 3" xfId="38482" xr:uid="{00000000-0005-0000-0000-000031900000}"/>
    <cellStyle name="Subtotal (line) 3 4 10 2 4" xfId="38483" xr:uid="{00000000-0005-0000-0000-000032900000}"/>
    <cellStyle name="Subtotal (line) 3 4 10 3" xfId="38484" xr:uid="{00000000-0005-0000-0000-000033900000}"/>
    <cellStyle name="Subtotal (line) 3 4 10 4" xfId="38485" xr:uid="{00000000-0005-0000-0000-000034900000}"/>
    <cellStyle name="Subtotal (line) 3 4 10 5" xfId="38486" xr:uid="{00000000-0005-0000-0000-000035900000}"/>
    <cellStyle name="Subtotal (line) 3 4 11" xfId="5312" xr:uid="{00000000-0005-0000-0000-000036900000}"/>
    <cellStyle name="Subtotal (line) 3 4 11 2" xfId="38487" xr:uid="{00000000-0005-0000-0000-000037900000}"/>
    <cellStyle name="Subtotal (line) 3 4 11 2 2" xfId="38488" xr:uid="{00000000-0005-0000-0000-000038900000}"/>
    <cellStyle name="Subtotal (line) 3 4 11 2 3" xfId="38489" xr:uid="{00000000-0005-0000-0000-000039900000}"/>
    <cellStyle name="Subtotal (line) 3 4 11 2 4" xfId="38490" xr:uid="{00000000-0005-0000-0000-00003A900000}"/>
    <cellStyle name="Subtotal (line) 3 4 11 3" xfId="38491" xr:uid="{00000000-0005-0000-0000-00003B900000}"/>
    <cellStyle name="Subtotal (line) 3 4 11 4" xfId="38492" xr:uid="{00000000-0005-0000-0000-00003C900000}"/>
    <cellStyle name="Subtotal (line) 3 4 11 5" xfId="38493" xr:uid="{00000000-0005-0000-0000-00003D900000}"/>
    <cellStyle name="Subtotal (line) 3 4 12" xfId="5313" xr:uid="{00000000-0005-0000-0000-00003E900000}"/>
    <cellStyle name="Subtotal (line) 3 4 12 2" xfId="38494" xr:uid="{00000000-0005-0000-0000-00003F900000}"/>
    <cellStyle name="Subtotal (line) 3 4 12 2 2" xfId="38495" xr:uid="{00000000-0005-0000-0000-000040900000}"/>
    <cellStyle name="Subtotal (line) 3 4 12 2 3" xfId="38496" xr:uid="{00000000-0005-0000-0000-000041900000}"/>
    <cellStyle name="Subtotal (line) 3 4 12 2 4" xfId="38497" xr:uid="{00000000-0005-0000-0000-000042900000}"/>
    <cellStyle name="Subtotal (line) 3 4 12 3" xfId="38498" xr:uid="{00000000-0005-0000-0000-000043900000}"/>
    <cellStyle name="Subtotal (line) 3 4 12 4" xfId="38499" xr:uid="{00000000-0005-0000-0000-000044900000}"/>
    <cellStyle name="Subtotal (line) 3 4 12 5" xfId="38500" xr:uid="{00000000-0005-0000-0000-000045900000}"/>
    <cellStyle name="Subtotal (line) 3 4 13" xfId="5314" xr:uid="{00000000-0005-0000-0000-000046900000}"/>
    <cellStyle name="Subtotal (line) 3 4 13 2" xfId="38501" xr:uid="{00000000-0005-0000-0000-000047900000}"/>
    <cellStyle name="Subtotal (line) 3 4 13 2 2" xfId="38502" xr:uid="{00000000-0005-0000-0000-000048900000}"/>
    <cellStyle name="Subtotal (line) 3 4 13 2 3" xfId="38503" xr:uid="{00000000-0005-0000-0000-000049900000}"/>
    <cellStyle name="Subtotal (line) 3 4 13 2 4" xfId="38504" xr:uid="{00000000-0005-0000-0000-00004A900000}"/>
    <cellStyle name="Subtotal (line) 3 4 13 3" xfId="38505" xr:uid="{00000000-0005-0000-0000-00004B900000}"/>
    <cellStyle name="Subtotal (line) 3 4 13 4" xfId="38506" xr:uid="{00000000-0005-0000-0000-00004C900000}"/>
    <cellStyle name="Subtotal (line) 3 4 13 5" xfId="38507" xr:uid="{00000000-0005-0000-0000-00004D900000}"/>
    <cellStyle name="Subtotal (line) 3 4 14" xfId="5315" xr:uid="{00000000-0005-0000-0000-00004E900000}"/>
    <cellStyle name="Subtotal (line) 3 4 14 2" xfId="38508" xr:uid="{00000000-0005-0000-0000-00004F900000}"/>
    <cellStyle name="Subtotal (line) 3 4 14 2 2" xfId="38509" xr:uid="{00000000-0005-0000-0000-000050900000}"/>
    <cellStyle name="Subtotal (line) 3 4 14 2 3" xfId="38510" xr:uid="{00000000-0005-0000-0000-000051900000}"/>
    <cellStyle name="Subtotal (line) 3 4 14 2 4" xfId="38511" xr:uid="{00000000-0005-0000-0000-000052900000}"/>
    <cellStyle name="Subtotal (line) 3 4 14 3" xfId="38512" xr:uid="{00000000-0005-0000-0000-000053900000}"/>
    <cellStyle name="Subtotal (line) 3 4 14 4" xfId="38513" xr:uid="{00000000-0005-0000-0000-000054900000}"/>
    <cellStyle name="Subtotal (line) 3 4 14 5" xfId="38514" xr:uid="{00000000-0005-0000-0000-000055900000}"/>
    <cellStyle name="Subtotal (line) 3 4 15" xfId="5316" xr:uid="{00000000-0005-0000-0000-000056900000}"/>
    <cellStyle name="Subtotal (line) 3 4 15 2" xfId="38515" xr:uid="{00000000-0005-0000-0000-000057900000}"/>
    <cellStyle name="Subtotal (line) 3 4 15 2 2" xfId="38516" xr:uid="{00000000-0005-0000-0000-000058900000}"/>
    <cellStyle name="Subtotal (line) 3 4 15 2 3" xfId="38517" xr:uid="{00000000-0005-0000-0000-000059900000}"/>
    <cellStyle name="Subtotal (line) 3 4 15 2 4" xfId="38518" xr:uid="{00000000-0005-0000-0000-00005A900000}"/>
    <cellStyle name="Subtotal (line) 3 4 15 3" xfId="38519" xr:uid="{00000000-0005-0000-0000-00005B900000}"/>
    <cellStyle name="Subtotal (line) 3 4 15 4" xfId="38520" xr:uid="{00000000-0005-0000-0000-00005C900000}"/>
    <cellStyle name="Subtotal (line) 3 4 15 5" xfId="38521" xr:uid="{00000000-0005-0000-0000-00005D900000}"/>
    <cellStyle name="Subtotal (line) 3 4 16" xfId="5317" xr:uid="{00000000-0005-0000-0000-00005E900000}"/>
    <cellStyle name="Subtotal (line) 3 4 16 2" xfId="38522" xr:uid="{00000000-0005-0000-0000-00005F900000}"/>
    <cellStyle name="Subtotal (line) 3 4 16 2 2" xfId="38523" xr:uid="{00000000-0005-0000-0000-000060900000}"/>
    <cellStyle name="Subtotal (line) 3 4 16 2 3" xfId="38524" xr:uid="{00000000-0005-0000-0000-000061900000}"/>
    <cellStyle name="Subtotal (line) 3 4 16 2 4" xfId="38525" xr:uid="{00000000-0005-0000-0000-000062900000}"/>
    <cellStyle name="Subtotal (line) 3 4 16 3" xfId="38526" xr:uid="{00000000-0005-0000-0000-000063900000}"/>
    <cellStyle name="Subtotal (line) 3 4 16 4" xfId="38527" xr:uid="{00000000-0005-0000-0000-000064900000}"/>
    <cellStyle name="Subtotal (line) 3 4 16 5" xfId="38528" xr:uid="{00000000-0005-0000-0000-000065900000}"/>
    <cellStyle name="Subtotal (line) 3 4 17" xfId="5318" xr:uid="{00000000-0005-0000-0000-000066900000}"/>
    <cellStyle name="Subtotal (line) 3 4 17 2" xfId="38529" xr:uid="{00000000-0005-0000-0000-000067900000}"/>
    <cellStyle name="Subtotal (line) 3 4 17 2 2" xfId="38530" xr:uid="{00000000-0005-0000-0000-000068900000}"/>
    <cellStyle name="Subtotal (line) 3 4 17 2 3" xfId="38531" xr:uid="{00000000-0005-0000-0000-000069900000}"/>
    <cellStyle name="Subtotal (line) 3 4 17 2 4" xfId="38532" xr:uid="{00000000-0005-0000-0000-00006A900000}"/>
    <cellStyle name="Subtotal (line) 3 4 17 3" xfId="38533" xr:uid="{00000000-0005-0000-0000-00006B900000}"/>
    <cellStyle name="Subtotal (line) 3 4 17 4" xfId="38534" xr:uid="{00000000-0005-0000-0000-00006C900000}"/>
    <cellStyle name="Subtotal (line) 3 4 17 5" xfId="38535" xr:uid="{00000000-0005-0000-0000-00006D900000}"/>
    <cellStyle name="Subtotal (line) 3 4 18" xfId="5319" xr:uid="{00000000-0005-0000-0000-00006E900000}"/>
    <cellStyle name="Subtotal (line) 3 4 18 2" xfId="38536" xr:uid="{00000000-0005-0000-0000-00006F900000}"/>
    <cellStyle name="Subtotal (line) 3 4 18 2 2" xfId="38537" xr:uid="{00000000-0005-0000-0000-000070900000}"/>
    <cellStyle name="Subtotal (line) 3 4 18 2 3" xfId="38538" xr:uid="{00000000-0005-0000-0000-000071900000}"/>
    <cellStyle name="Subtotal (line) 3 4 18 2 4" xfId="38539" xr:uid="{00000000-0005-0000-0000-000072900000}"/>
    <cellStyle name="Subtotal (line) 3 4 18 3" xfId="38540" xr:uid="{00000000-0005-0000-0000-000073900000}"/>
    <cellStyle name="Subtotal (line) 3 4 18 4" xfId="38541" xr:uid="{00000000-0005-0000-0000-000074900000}"/>
    <cellStyle name="Subtotal (line) 3 4 18 5" xfId="38542" xr:uid="{00000000-0005-0000-0000-000075900000}"/>
    <cellStyle name="Subtotal (line) 3 4 19" xfId="5320" xr:uid="{00000000-0005-0000-0000-000076900000}"/>
    <cellStyle name="Subtotal (line) 3 4 19 2" xfId="38543" xr:uid="{00000000-0005-0000-0000-000077900000}"/>
    <cellStyle name="Subtotal (line) 3 4 19 2 2" xfId="38544" xr:uid="{00000000-0005-0000-0000-000078900000}"/>
    <cellStyle name="Subtotal (line) 3 4 19 2 3" xfId="38545" xr:uid="{00000000-0005-0000-0000-000079900000}"/>
    <cellStyle name="Subtotal (line) 3 4 19 2 4" xfId="38546" xr:uid="{00000000-0005-0000-0000-00007A900000}"/>
    <cellStyle name="Subtotal (line) 3 4 19 3" xfId="38547" xr:uid="{00000000-0005-0000-0000-00007B900000}"/>
    <cellStyle name="Subtotal (line) 3 4 19 4" xfId="38548" xr:uid="{00000000-0005-0000-0000-00007C900000}"/>
    <cellStyle name="Subtotal (line) 3 4 19 5" xfId="38549" xr:uid="{00000000-0005-0000-0000-00007D900000}"/>
    <cellStyle name="Subtotal (line) 3 4 2" xfId="5321" xr:uid="{00000000-0005-0000-0000-00007E900000}"/>
    <cellStyle name="Subtotal (line) 3 4 2 10" xfId="5322" xr:uid="{00000000-0005-0000-0000-00007F900000}"/>
    <cellStyle name="Subtotal (line) 3 4 2 10 2" xfId="38550" xr:uid="{00000000-0005-0000-0000-000080900000}"/>
    <cellStyle name="Subtotal (line) 3 4 2 10 2 2" xfId="38551" xr:uid="{00000000-0005-0000-0000-000081900000}"/>
    <cellStyle name="Subtotal (line) 3 4 2 10 2 3" xfId="38552" xr:uid="{00000000-0005-0000-0000-000082900000}"/>
    <cellStyle name="Subtotal (line) 3 4 2 10 2 4" xfId="38553" xr:uid="{00000000-0005-0000-0000-000083900000}"/>
    <cellStyle name="Subtotal (line) 3 4 2 10 3" xfId="38554" xr:uid="{00000000-0005-0000-0000-000084900000}"/>
    <cellStyle name="Subtotal (line) 3 4 2 10 4" xfId="38555" xr:uid="{00000000-0005-0000-0000-000085900000}"/>
    <cellStyle name="Subtotal (line) 3 4 2 10 5" xfId="38556" xr:uid="{00000000-0005-0000-0000-000086900000}"/>
    <cellStyle name="Subtotal (line) 3 4 2 11" xfId="5323" xr:uid="{00000000-0005-0000-0000-000087900000}"/>
    <cellStyle name="Subtotal (line) 3 4 2 11 2" xfId="38557" xr:uid="{00000000-0005-0000-0000-000088900000}"/>
    <cellStyle name="Subtotal (line) 3 4 2 11 2 2" xfId="38558" xr:uid="{00000000-0005-0000-0000-000089900000}"/>
    <cellStyle name="Subtotal (line) 3 4 2 11 2 3" xfId="38559" xr:uid="{00000000-0005-0000-0000-00008A900000}"/>
    <cellStyle name="Subtotal (line) 3 4 2 11 2 4" xfId="38560" xr:uid="{00000000-0005-0000-0000-00008B900000}"/>
    <cellStyle name="Subtotal (line) 3 4 2 11 3" xfId="38561" xr:uid="{00000000-0005-0000-0000-00008C900000}"/>
    <cellStyle name="Subtotal (line) 3 4 2 11 4" xfId="38562" xr:uid="{00000000-0005-0000-0000-00008D900000}"/>
    <cellStyle name="Subtotal (line) 3 4 2 11 5" xfId="38563" xr:uid="{00000000-0005-0000-0000-00008E900000}"/>
    <cellStyle name="Subtotal (line) 3 4 2 12" xfId="5324" xr:uid="{00000000-0005-0000-0000-00008F900000}"/>
    <cellStyle name="Subtotal (line) 3 4 2 12 2" xfId="38564" xr:uid="{00000000-0005-0000-0000-000090900000}"/>
    <cellStyle name="Subtotal (line) 3 4 2 12 2 2" xfId="38565" xr:uid="{00000000-0005-0000-0000-000091900000}"/>
    <cellStyle name="Subtotal (line) 3 4 2 12 2 3" xfId="38566" xr:uid="{00000000-0005-0000-0000-000092900000}"/>
    <cellStyle name="Subtotal (line) 3 4 2 12 2 4" xfId="38567" xr:uid="{00000000-0005-0000-0000-000093900000}"/>
    <cellStyle name="Subtotal (line) 3 4 2 12 3" xfId="38568" xr:uid="{00000000-0005-0000-0000-000094900000}"/>
    <cellStyle name="Subtotal (line) 3 4 2 12 4" xfId="38569" xr:uid="{00000000-0005-0000-0000-000095900000}"/>
    <cellStyle name="Subtotal (line) 3 4 2 12 5" xfId="38570" xr:uid="{00000000-0005-0000-0000-000096900000}"/>
    <cellStyle name="Subtotal (line) 3 4 2 13" xfId="5325" xr:uid="{00000000-0005-0000-0000-000097900000}"/>
    <cellStyle name="Subtotal (line) 3 4 2 13 2" xfId="38571" xr:uid="{00000000-0005-0000-0000-000098900000}"/>
    <cellStyle name="Subtotal (line) 3 4 2 13 2 2" xfId="38572" xr:uid="{00000000-0005-0000-0000-000099900000}"/>
    <cellStyle name="Subtotal (line) 3 4 2 13 2 3" xfId="38573" xr:uid="{00000000-0005-0000-0000-00009A900000}"/>
    <cellStyle name="Subtotal (line) 3 4 2 13 2 4" xfId="38574" xr:uid="{00000000-0005-0000-0000-00009B900000}"/>
    <cellStyle name="Subtotal (line) 3 4 2 13 3" xfId="38575" xr:uid="{00000000-0005-0000-0000-00009C900000}"/>
    <cellStyle name="Subtotal (line) 3 4 2 13 4" xfId="38576" xr:uid="{00000000-0005-0000-0000-00009D900000}"/>
    <cellStyle name="Subtotal (line) 3 4 2 13 5" xfId="38577" xr:uid="{00000000-0005-0000-0000-00009E900000}"/>
    <cellStyle name="Subtotal (line) 3 4 2 14" xfId="5326" xr:uid="{00000000-0005-0000-0000-00009F900000}"/>
    <cellStyle name="Subtotal (line) 3 4 2 14 2" xfId="38578" xr:uid="{00000000-0005-0000-0000-0000A0900000}"/>
    <cellStyle name="Subtotal (line) 3 4 2 14 2 2" xfId="38579" xr:uid="{00000000-0005-0000-0000-0000A1900000}"/>
    <cellStyle name="Subtotal (line) 3 4 2 14 2 3" xfId="38580" xr:uid="{00000000-0005-0000-0000-0000A2900000}"/>
    <cellStyle name="Subtotal (line) 3 4 2 14 2 4" xfId="38581" xr:uid="{00000000-0005-0000-0000-0000A3900000}"/>
    <cellStyle name="Subtotal (line) 3 4 2 14 3" xfId="38582" xr:uid="{00000000-0005-0000-0000-0000A4900000}"/>
    <cellStyle name="Subtotal (line) 3 4 2 14 4" xfId="38583" xr:uid="{00000000-0005-0000-0000-0000A5900000}"/>
    <cellStyle name="Subtotal (line) 3 4 2 14 5" xfId="38584" xr:uid="{00000000-0005-0000-0000-0000A6900000}"/>
    <cellStyle name="Subtotal (line) 3 4 2 15" xfId="5327" xr:uid="{00000000-0005-0000-0000-0000A7900000}"/>
    <cellStyle name="Subtotal (line) 3 4 2 15 2" xfId="38585" xr:uid="{00000000-0005-0000-0000-0000A8900000}"/>
    <cellStyle name="Subtotal (line) 3 4 2 15 2 2" xfId="38586" xr:uid="{00000000-0005-0000-0000-0000A9900000}"/>
    <cellStyle name="Subtotal (line) 3 4 2 15 2 3" xfId="38587" xr:uid="{00000000-0005-0000-0000-0000AA900000}"/>
    <cellStyle name="Subtotal (line) 3 4 2 15 2 4" xfId="38588" xr:uid="{00000000-0005-0000-0000-0000AB900000}"/>
    <cellStyle name="Subtotal (line) 3 4 2 15 3" xfId="38589" xr:uid="{00000000-0005-0000-0000-0000AC900000}"/>
    <cellStyle name="Subtotal (line) 3 4 2 15 4" xfId="38590" xr:uid="{00000000-0005-0000-0000-0000AD900000}"/>
    <cellStyle name="Subtotal (line) 3 4 2 15 5" xfId="38591" xr:uid="{00000000-0005-0000-0000-0000AE900000}"/>
    <cellStyle name="Subtotal (line) 3 4 2 16" xfId="5328" xr:uid="{00000000-0005-0000-0000-0000AF900000}"/>
    <cellStyle name="Subtotal (line) 3 4 2 16 2" xfId="38592" xr:uid="{00000000-0005-0000-0000-0000B0900000}"/>
    <cellStyle name="Subtotal (line) 3 4 2 16 2 2" xfId="38593" xr:uid="{00000000-0005-0000-0000-0000B1900000}"/>
    <cellStyle name="Subtotal (line) 3 4 2 16 2 3" xfId="38594" xr:uid="{00000000-0005-0000-0000-0000B2900000}"/>
    <cellStyle name="Subtotal (line) 3 4 2 16 2 4" xfId="38595" xr:uid="{00000000-0005-0000-0000-0000B3900000}"/>
    <cellStyle name="Subtotal (line) 3 4 2 16 3" xfId="38596" xr:uid="{00000000-0005-0000-0000-0000B4900000}"/>
    <cellStyle name="Subtotal (line) 3 4 2 16 4" xfId="38597" xr:uid="{00000000-0005-0000-0000-0000B5900000}"/>
    <cellStyle name="Subtotal (line) 3 4 2 16 5" xfId="38598" xr:uid="{00000000-0005-0000-0000-0000B6900000}"/>
    <cellStyle name="Subtotal (line) 3 4 2 17" xfId="5329" xr:uid="{00000000-0005-0000-0000-0000B7900000}"/>
    <cellStyle name="Subtotal (line) 3 4 2 17 2" xfId="38599" xr:uid="{00000000-0005-0000-0000-0000B8900000}"/>
    <cellStyle name="Subtotal (line) 3 4 2 17 2 2" xfId="38600" xr:uid="{00000000-0005-0000-0000-0000B9900000}"/>
    <cellStyle name="Subtotal (line) 3 4 2 17 2 3" xfId="38601" xr:uid="{00000000-0005-0000-0000-0000BA900000}"/>
    <cellStyle name="Subtotal (line) 3 4 2 17 2 4" xfId="38602" xr:uid="{00000000-0005-0000-0000-0000BB900000}"/>
    <cellStyle name="Subtotal (line) 3 4 2 17 3" xfId="38603" xr:uid="{00000000-0005-0000-0000-0000BC900000}"/>
    <cellStyle name="Subtotal (line) 3 4 2 17 4" xfId="38604" xr:uid="{00000000-0005-0000-0000-0000BD900000}"/>
    <cellStyle name="Subtotal (line) 3 4 2 17 5" xfId="38605" xr:uid="{00000000-0005-0000-0000-0000BE900000}"/>
    <cellStyle name="Subtotal (line) 3 4 2 18" xfId="5330" xr:uid="{00000000-0005-0000-0000-0000BF900000}"/>
    <cellStyle name="Subtotal (line) 3 4 2 18 2" xfId="38606" xr:uid="{00000000-0005-0000-0000-0000C0900000}"/>
    <cellStyle name="Subtotal (line) 3 4 2 18 2 2" xfId="38607" xr:uid="{00000000-0005-0000-0000-0000C1900000}"/>
    <cellStyle name="Subtotal (line) 3 4 2 18 2 3" xfId="38608" xr:uid="{00000000-0005-0000-0000-0000C2900000}"/>
    <cellStyle name="Subtotal (line) 3 4 2 18 2 4" xfId="38609" xr:uid="{00000000-0005-0000-0000-0000C3900000}"/>
    <cellStyle name="Subtotal (line) 3 4 2 18 3" xfId="38610" xr:uid="{00000000-0005-0000-0000-0000C4900000}"/>
    <cellStyle name="Subtotal (line) 3 4 2 18 4" xfId="38611" xr:uid="{00000000-0005-0000-0000-0000C5900000}"/>
    <cellStyle name="Subtotal (line) 3 4 2 18 5" xfId="38612" xr:uid="{00000000-0005-0000-0000-0000C6900000}"/>
    <cellStyle name="Subtotal (line) 3 4 2 19" xfId="5331" xr:uid="{00000000-0005-0000-0000-0000C7900000}"/>
    <cellStyle name="Subtotal (line) 3 4 2 19 2" xfId="38613" xr:uid="{00000000-0005-0000-0000-0000C8900000}"/>
    <cellStyle name="Subtotal (line) 3 4 2 19 2 2" xfId="38614" xr:uid="{00000000-0005-0000-0000-0000C9900000}"/>
    <cellStyle name="Subtotal (line) 3 4 2 19 2 3" xfId="38615" xr:uid="{00000000-0005-0000-0000-0000CA900000}"/>
    <cellStyle name="Subtotal (line) 3 4 2 19 2 4" xfId="38616" xr:uid="{00000000-0005-0000-0000-0000CB900000}"/>
    <cellStyle name="Subtotal (line) 3 4 2 19 3" xfId="38617" xr:uid="{00000000-0005-0000-0000-0000CC900000}"/>
    <cellStyle name="Subtotal (line) 3 4 2 19 4" xfId="38618" xr:uid="{00000000-0005-0000-0000-0000CD900000}"/>
    <cellStyle name="Subtotal (line) 3 4 2 19 5" xfId="38619" xr:uid="{00000000-0005-0000-0000-0000CE900000}"/>
    <cellStyle name="Subtotal (line) 3 4 2 2" xfId="5332" xr:uid="{00000000-0005-0000-0000-0000CF900000}"/>
    <cellStyle name="Subtotal (line) 3 4 2 2 2" xfId="38620" xr:uid="{00000000-0005-0000-0000-0000D0900000}"/>
    <cellStyle name="Subtotal (line) 3 4 2 2 2 2" xfId="38621" xr:uid="{00000000-0005-0000-0000-0000D1900000}"/>
    <cellStyle name="Subtotal (line) 3 4 2 2 2 3" xfId="38622" xr:uid="{00000000-0005-0000-0000-0000D2900000}"/>
    <cellStyle name="Subtotal (line) 3 4 2 2 2 4" xfId="38623" xr:uid="{00000000-0005-0000-0000-0000D3900000}"/>
    <cellStyle name="Subtotal (line) 3 4 2 2 3" xfId="38624" xr:uid="{00000000-0005-0000-0000-0000D4900000}"/>
    <cellStyle name="Subtotal (line) 3 4 2 2 4" xfId="38625" xr:uid="{00000000-0005-0000-0000-0000D5900000}"/>
    <cellStyle name="Subtotal (line) 3 4 2 2 5" xfId="38626" xr:uid="{00000000-0005-0000-0000-0000D6900000}"/>
    <cellStyle name="Subtotal (line) 3 4 2 20" xfId="5333" xr:uid="{00000000-0005-0000-0000-0000D7900000}"/>
    <cellStyle name="Subtotal (line) 3 4 2 20 2" xfId="38627" xr:uid="{00000000-0005-0000-0000-0000D8900000}"/>
    <cellStyle name="Subtotal (line) 3 4 2 20 2 2" xfId="38628" xr:uid="{00000000-0005-0000-0000-0000D9900000}"/>
    <cellStyle name="Subtotal (line) 3 4 2 20 2 3" xfId="38629" xr:uid="{00000000-0005-0000-0000-0000DA900000}"/>
    <cellStyle name="Subtotal (line) 3 4 2 20 2 4" xfId="38630" xr:uid="{00000000-0005-0000-0000-0000DB900000}"/>
    <cellStyle name="Subtotal (line) 3 4 2 20 3" xfId="38631" xr:uid="{00000000-0005-0000-0000-0000DC900000}"/>
    <cellStyle name="Subtotal (line) 3 4 2 20 4" xfId="38632" xr:uid="{00000000-0005-0000-0000-0000DD900000}"/>
    <cellStyle name="Subtotal (line) 3 4 2 20 5" xfId="38633" xr:uid="{00000000-0005-0000-0000-0000DE900000}"/>
    <cellStyle name="Subtotal (line) 3 4 2 21" xfId="5334" xr:uid="{00000000-0005-0000-0000-0000DF900000}"/>
    <cellStyle name="Subtotal (line) 3 4 2 21 2" xfId="38634" xr:uid="{00000000-0005-0000-0000-0000E0900000}"/>
    <cellStyle name="Subtotal (line) 3 4 2 21 2 2" xfId="38635" xr:uid="{00000000-0005-0000-0000-0000E1900000}"/>
    <cellStyle name="Subtotal (line) 3 4 2 21 2 3" xfId="38636" xr:uid="{00000000-0005-0000-0000-0000E2900000}"/>
    <cellStyle name="Subtotal (line) 3 4 2 21 2 4" xfId="38637" xr:uid="{00000000-0005-0000-0000-0000E3900000}"/>
    <cellStyle name="Subtotal (line) 3 4 2 21 3" xfId="38638" xr:uid="{00000000-0005-0000-0000-0000E4900000}"/>
    <cellStyle name="Subtotal (line) 3 4 2 21 4" xfId="38639" xr:uid="{00000000-0005-0000-0000-0000E5900000}"/>
    <cellStyle name="Subtotal (line) 3 4 2 21 5" xfId="38640" xr:uid="{00000000-0005-0000-0000-0000E6900000}"/>
    <cellStyle name="Subtotal (line) 3 4 2 22" xfId="5335" xr:uid="{00000000-0005-0000-0000-0000E7900000}"/>
    <cellStyle name="Subtotal (line) 3 4 2 22 2" xfId="38641" xr:uid="{00000000-0005-0000-0000-0000E8900000}"/>
    <cellStyle name="Subtotal (line) 3 4 2 22 2 2" xfId="38642" xr:uid="{00000000-0005-0000-0000-0000E9900000}"/>
    <cellStyle name="Subtotal (line) 3 4 2 22 2 3" xfId="38643" xr:uid="{00000000-0005-0000-0000-0000EA900000}"/>
    <cellStyle name="Subtotal (line) 3 4 2 22 2 4" xfId="38644" xr:uid="{00000000-0005-0000-0000-0000EB900000}"/>
    <cellStyle name="Subtotal (line) 3 4 2 22 3" xfId="38645" xr:uid="{00000000-0005-0000-0000-0000EC900000}"/>
    <cellStyle name="Subtotal (line) 3 4 2 22 4" xfId="38646" xr:uid="{00000000-0005-0000-0000-0000ED900000}"/>
    <cellStyle name="Subtotal (line) 3 4 2 22 5" xfId="38647" xr:uid="{00000000-0005-0000-0000-0000EE900000}"/>
    <cellStyle name="Subtotal (line) 3 4 2 23" xfId="5336" xr:uid="{00000000-0005-0000-0000-0000EF900000}"/>
    <cellStyle name="Subtotal (line) 3 4 2 23 2" xfId="38648" xr:uid="{00000000-0005-0000-0000-0000F0900000}"/>
    <cellStyle name="Subtotal (line) 3 4 2 23 2 2" xfId="38649" xr:uid="{00000000-0005-0000-0000-0000F1900000}"/>
    <cellStyle name="Subtotal (line) 3 4 2 23 2 3" xfId="38650" xr:uid="{00000000-0005-0000-0000-0000F2900000}"/>
    <cellStyle name="Subtotal (line) 3 4 2 23 2 4" xfId="38651" xr:uid="{00000000-0005-0000-0000-0000F3900000}"/>
    <cellStyle name="Subtotal (line) 3 4 2 23 3" xfId="38652" xr:uid="{00000000-0005-0000-0000-0000F4900000}"/>
    <cellStyle name="Subtotal (line) 3 4 2 23 4" xfId="38653" xr:uid="{00000000-0005-0000-0000-0000F5900000}"/>
    <cellStyle name="Subtotal (line) 3 4 2 23 5" xfId="38654" xr:uid="{00000000-0005-0000-0000-0000F6900000}"/>
    <cellStyle name="Subtotal (line) 3 4 2 24" xfId="5337" xr:uid="{00000000-0005-0000-0000-0000F7900000}"/>
    <cellStyle name="Subtotal (line) 3 4 2 24 2" xfId="38655" xr:uid="{00000000-0005-0000-0000-0000F8900000}"/>
    <cellStyle name="Subtotal (line) 3 4 2 24 2 2" xfId="38656" xr:uid="{00000000-0005-0000-0000-0000F9900000}"/>
    <cellStyle name="Subtotal (line) 3 4 2 24 2 3" xfId="38657" xr:uid="{00000000-0005-0000-0000-0000FA900000}"/>
    <cellStyle name="Subtotal (line) 3 4 2 24 2 4" xfId="38658" xr:uid="{00000000-0005-0000-0000-0000FB900000}"/>
    <cellStyle name="Subtotal (line) 3 4 2 24 3" xfId="38659" xr:uid="{00000000-0005-0000-0000-0000FC900000}"/>
    <cellStyle name="Subtotal (line) 3 4 2 24 4" xfId="38660" xr:uid="{00000000-0005-0000-0000-0000FD900000}"/>
    <cellStyle name="Subtotal (line) 3 4 2 24 5" xfId="38661" xr:uid="{00000000-0005-0000-0000-0000FE900000}"/>
    <cellStyle name="Subtotal (line) 3 4 2 25" xfId="5338" xr:uid="{00000000-0005-0000-0000-0000FF900000}"/>
    <cellStyle name="Subtotal (line) 3 4 2 25 2" xfId="38662" xr:uid="{00000000-0005-0000-0000-000000910000}"/>
    <cellStyle name="Subtotal (line) 3 4 2 25 2 2" xfId="38663" xr:uid="{00000000-0005-0000-0000-000001910000}"/>
    <cellStyle name="Subtotal (line) 3 4 2 25 2 3" xfId="38664" xr:uid="{00000000-0005-0000-0000-000002910000}"/>
    <cellStyle name="Subtotal (line) 3 4 2 25 2 4" xfId="38665" xr:uid="{00000000-0005-0000-0000-000003910000}"/>
    <cellStyle name="Subtotal (line) 3 4 2 25 3" xfId="38666" xr:uid="{00000000-0005-0000-0000-000004910000}"/>
    <cellStyle name="Subtotal (line) 3 4 2 25 4" xfId="38667" xr:uid="{00000000-0005-0000-0000-000005910000}"/>
    <cellStyle name="Subtotal (line) 3 4 2 25 5" xfId="38668" xr:uid="{00000000-0005-0000-0000-000006910000}"/>
    <cellStyle name="Subtotal (line) 3 4 2 26" xfId="5339" xr:uid="{00000000-0005-0000-0000-000007910000}"/>
    <cellStyle name="Subtotal (line) 3 4 2 26 2" xfId="38669" xr:uid="{00000000-0005-0000-0000-000008910000}"/>
    <cellStyle name="Subtotal (line) 3 4 2 26 2 2" xfId="38670" xr:uid="{00000000-0005-0000-0000-000009910000}"/>
    <cellStyle name="Subtotal (line) 3 4 2 26 2 3" xfId="38671" xr:uid="{00000000-0005-0000-0000-00000A910000}"/>
    <cellStyle name="Subtotal (line) 3 4 2 26 2 4" xfId="38672" xr:uid="{00000000-0005-0000-0000-00000B910000}"/>
    <cellStyle name="Subtotal (line) 3 4 2 26 3" xfId="38673" xr:uid="{00000000-0005-0000-0000-00000C910000}"/>
    <cellStyle name="Subtotal (line) 3 4 2 26 4" xfId="38674" xr:uid="{00000000-0005-0000-0000-00000D910000}"/>
    <cellStyle name="Subtotal (line) 3 4 2 26 5" xfId="38675" xr:uid="{00000000-0005-0000-0000-00000E910000}"/>
    <cellStyle name="Subtotal (line) 3 4 2 27" xfId="5340" xr:uid="{00000000-0005-0000-0000-00000F910000}"/>
    <cellStyle name="Subtotal (line) 3 4 2 27 2" xfId="38676" xr:uid="{00000000-0005-0000-0000-000010910000}"/>
    <cellStyle name="Subtotal (line) 3 4 2 27 2 2" xfId="38677" xr:uid="{00000000-0005-0000-0000-000011910000}"/>
    <cellStyle name="Subtotal (line) 3 4 2 27 2 3" xfId="38678" xr:uid="{00000000-0005-0000-0000-000012910000}"/>
    <cellStyle name="Subtotal (line) 3 4 2 27 2 4" xfId="38679" xr:uid="{00000000-0005-0000-0000-000013910000}"/>
    <cellStyle name="Subtotal (line) 3 4 2 27 3" xfId="38680" xr:uid="{00000000-0005-0000-0000-000014910000}"/>
    <cellStyle name="Subtotal (line) 3 4 2 27 4" xfId="38681" xr:uid="{00000000-0005-0000-0000-000015910000}"/>
    <cellStyle name="Subtotal (line) 3 4 2 27 5" xfId="38682" xr:uid="{00000000-0005-0000-0000-000016910000}"/>
    <cellStyle name="Subtotal (line) 3 4 2 28" xfId="5341" xr:uid="{00000000-0005-0000-0000-000017910000}"/>
    <cellStyle name="Subtotal (line) 3 4 2 28 2" xfId="38683" xr:uid="{00000000-0005-0000-0000-000018910000}"/>
    <cellStyle name="Subtotal (line) 3 4 2 28 2 2" xfId="38684" xr:uid="{00000000-0005-0000-0000-000019910000}"/>
    <cellStyle name="Subtotal (line) 3 4 2 28 2 3" xfId="38685" xr:uid="{00000000-0005-0000-0000-00001A910000}"/>
    <cellStyle name="Subtotal (line) 3 4 2 28 2 4" xfId="38686" xr:uid="{00000000-0005-0000-0000-00001B910000}"/>
    <cellStyle name="Subtotal (line) 3 4 2 28 3" xfId="38687" xr:uid="{00000000-0005-0000-0000-00001C910000}"/>
    <cellStyle name="Subtotal (line) 3 4 2 28 4" xfId="38688" xr:uid="{00000000-0005-0000-0000-00001D910000}"/>
    <cellStyle name="Subtotal (line) 3 4 2 28 5" xfId="38689" xr:uid="{00000000-0005-0000-0000-00001E910000}"/>
    <cellStyle name="Subtotal (line) 3 4 2 29" xfId="5342" xr:uid="{00000000-0005-0000-0000-00001F910000}"/>
    <cellStyle name="Subtotal (line) 3 4 2 29 2" xfId="38690" xr:uid="{00000000-0005-0000-0000-000020910000}"/>
    <cellStyle name="Subtotal (line) 3 4 2 29 2 2" xfId="38691" xr:uid="{00000000-0005-0000-0000-000021910000}"/>
    <cellStyle name="Subtotal (line) 3 4 2 29 2 3" xfId="38692" xr:uid="{00000000-0005-0000-0000-000022910000}"/>
    <cellStyle name="Subtotal (line) 3 4 2 29 2 4" xfId="38693" xr:uid="{00000000-0005-0000-0000-000023910000}"/>
    <cellStyle name="Subtotal (line) 3 4 2 29 3" xfId="38694" xr:uid="{00000000-0005-0000-0000-000024910000}"/>
    <cellStyle name="Subtotal (line) 3 4 2 29 4" xfId="38695" xr:uid="{00000000-0005-0000-0000-000025910000}"/>
    <cellStyle name="Subtotal (line) 3 4 2 29 5" xfId="38696" xr:uid="{00000000-0005-0000-0000-000026910000}"/>
    <cellStyle name="Subtotal (line) 3 4 2 3" xfId="5343" xr:uid="{00000000-0005-0000-0000-000027910000}"/>
    <cellStyle name="Subtotal (line) 3 4 2 3 2" xfId="38697" xr:uid="{00000000-0005-0000-0000-000028910000}"/>
    <cellStyle name="Subtotal (line) 3 4 2 3 2 2" xfId="38698" xr:uid="{00000000-0005-0000-0000-000029910000}"/>
    <cellStyle name="Subtotal (line) 3 4 2 3 2 3" xfId="38699" xr:uid="{00000000-0005-0000-0000-00002A910000}"/>
    <cellStyle name="Subtotal (line) 3 4 2 3 2 4" xfId="38700" xr:uid="{00000000-0005-0000-0000-00002B910000}"/>
    <cellStyle name="Subtotal (line) 3 4 2 3 3" xfId="38701" xr:uid="{00000000-0005-0000-0000-00002C910000}"/>
    <cellStyle name="Subtotal (line) 3 4 2 3 4" xfId="38702" xr:uid="{00000000-0005-0000-0000-00002D910000}"/>
    <cellStyle name="Subtotal (line) 3 4 2 3 5" xfId="38703" xr:uid="{00000000-0005-0000-0000-00002E910000}"/>
    <cellStyle name="Subtotal (line) 3 4 2 30" xfId="5344" xr:uid="{00000000-0005-0000-0000-00002F910000}"/>
    <cellStyle name="Subtotal (line) 3 4 2 30 2" xfId="38704" xr:uid="{00000000-0005-0000-0000-000030910000}"/>
    <cellStyle name="Subtotal (line) 3 4 2 30 2 2" xfId="38705" xr:uid="{00000000-0005-0000-0000-000031910000}"/>
    <cellStyle name="Subtotal (line) 3 4 2 30 2 3" xfId="38706" xr:uid="{00000000-0005-0000-0000-000032910000}"/>
    <cellStyle name="Subtotal (line) 3 4 2 30 2 4" xfId="38707" xr:uid="{00000000-0005-0000-0000-000033910000}"/>
    <cellStyle name="Subtotal (line) 3 4 2 30 3" xfId="38708" xr:uid="{00000000-0005-0000-0000-000034910000}"/>
    <cellStyle name="Subtotal (line) 3 4 2 30 4" xfId="38709" xr:uid="{00000000-0005-0000-0000-000035910000}"/>
    <cellStyle name="Subtotal (line) 3 4 2 30 5" xfId="38710" xr:uid="{00000000-0005-0000-0000-000036910000}"/>
    <cellStyle name="Subtotal (line) 3 4 2 31" xfId="5345" xr:uid="{00000000-0005-0000-0000-000037910000}"/>
    <cellStyle name="Subtotal (line) 3 4 2 31 2" xfId="38711" xr:uid="{00000000-0005-0000-0000-000038910000}"/>
    <cellStyle name="Subtotal (line) 3 4 2 31 2 2" xfId="38712" xr:uid="{00000000-0005-0000-0000-000039910000}"/>
    <cellStyle name="Subtotal (line) 3 4 2 31 2 3" xfId="38713" xr:uid="{00000000-0005-0000-0000-00003A910000}"/>
    <cellStyle name="Subtotal (line) 3 4 2 31 2 4" xfId="38714" xr:uid="{00000000-0005-0000-0000-00003B910000}"/>
    <cellStyle name="Subtotal (line) 3 4 2 31 3" xfId="38715" xr:uid="{00000000-0005-0000-0000-00003C910000}"/>
    <cellStyle name="Subtotal (line) 3 4 2 31 4" xfId="38716" xr:uid="{00000000-0005-0000-0000-00003D910000}"/>
    <cellStyle name="Subtotal (line) 3 4 2 31 5" xfId="38717" xr:uid="{00000000-0005-0000-0000-00003E910000}"/>
    <cellStyle name="Subtotal (line) 3 4 2 32" xfId="5346" xr:uid="{00000000-0005-0000-0000-00003F910000}"/>
    <cellStyle name="Subtotal (line) 3 4 2 32 2" xfId="38718" xr:uid="{00000000-0005-0000-0000-000040910000}"/>
    <cellStyle name="Subtotal (line) 3 4 2 32 2 2" xfId="38719" xr:uid="{00000000-0005-0000-0000-000041910000}"/>
    <cellStyle name="Subtotal (line) 3 4 2 32 2 3" xfId="38720" xr:uid="{00000000-0005-0000-0000-000042910000}"/>
    <cellStyle name="Subtotal (line) 3 4 2 32 2 4" xfId="38721" xr:uid="{00000000-0005-0000-0000-000043910000}"/>
    <cellStyle name="Subtotal (line) 3 4 2 32 3" xfId="38722" xr:uid="{00000000-0005-0000-0000-000044910000}"/>
    <cellStyle name="Subtotal (line) 3 4 2 32 4" xfId="38723" xr:uid="{00000000-0005-0000-0000-000045910000}"/>
    <cellStyle name="Subtotal (line) 3 4 2 32 5" xfId="38724" xr:uid="{00000000-0005-0000-0000-000046910000}"/>
    <cellStyle name="Subtotal (line) 3 4 2 33" xfId="5347" xr:uid="{00000000-0005-0000-0000-000047910000}"/>
    <cellStyle name="Subtotal (line) 3 4 2 33 2" xfId="38725" xr:uid="{00000000-0005-0000-0000-000048910000}"/>
    <cellStyle name="Subtotal (line) 3 4 2 33 2 2" xfId="38726" xr:uid="{00000000-0005-0000-0000-000049910000}"/>
    <cellStyle name="Subtotal (line) 3 4 2 33 2 3" xfId="38727" xr:uid="{00000000-0005-0000-0000-00004A910000}"/>
    <cellStyle name="Subtotal (line) 3 4 2 33 2 4" xfId="38728" xr:uid="{00000000-0005-0000-0000-00004B910000}"/>
    <cellStyle name="Subtotal (line) 3 4 2 33 3" xfId="38729" xr:uid="{00000000-0005-0000-0000-00004C910000}"/>
    <cellStyle name="Subtotal (line) 3 4 2 33 4" xfId="38730" xr:uid="{00000000-0005-0000-0000-00004D910000}"/>
    <cellStyle name="Subtotal (line) 3 4 2 33 5" xfId="38731" xr:uid="{00000000-0005-0000-0000-00004E910000}"/>
    <cellStyle name="Subtotal (line) 3 4 2 34" xfId="5348" xr:uid="{00000000-0005-0000-0000-00004F910000}"/>
    <cellStyle name="Subtotal (line) 3 4 2 34 2" xfId="38732" xr:uid="{00000000-0005-0000-0000-000050910000}"/>
    <cellStyle name="Subtotal (line) 3 4 2 34 2 2" xfId="38733" xr:uid="{00000000-0005-0000-0000-000051910000}"/>
    <cellStyle name="Subtotal (line) 3 4 2 34 2 3" xfId="38734" xr:uid="{00000000-0005-0000-0000-000052910000}"/>
    <cellStyle name="Subtotal (line) 3 4 2 34 2 4" xfId="38735" xr:uid="{00000000-0005-0000-0000-000053910000}"/>
    <cellStyle name="Subtotal (line) 3 4 2 34 3" xfId="38736" xr:uid="{00000000-0005-0000-0000-000054910000}"/>
    <cellStyle name="Subtotal (line) 3 4 2 34 4" xfId="38737" xr:uid="{00000000-0005-0000-0000-000055910000}"/>
    <cellStyle name="Subtotal (line) 3 4 2 34 5" xfId="38738" xr:uid="{00000000-0005-0000-0000-000056910000}"/>
    <cellStyle name="Subtotal (line) 3 4 2 35" xfId="5349" xr:uid="{00000000-0005-0000-0000-000057910000}"/>
    <cellStyle name="Subtotal (line) 3 4 2 35 2" xfId="38739" xr:uid="{00000000-0005-0000-0000-000058910000}"/>
    <cellStyle name="Subtotal (line) 3 4 2 35 2 2" xfId="38740" xr:uid="{00000000-0005-0000-0000-000059910000}"/>
    <cellStyle name="Subtotal (line) 3 4 2 35 2 3" xfId="38741" xr:uid="{00000000-0005-0000-0000-00005A910000}"/>
    <cellStyle name="Subtotal (line) 3 4 2 35 2 4" xfId="38742" xr:uid="{00000000-0005-0000-0000-00005B910000}"/>
    <cellStyle name="Subtotal (line) 3 4 2 35 3" xfId="38743" xr:uid="{00000000-0005-0000-0000-00005C910000}"/>
    <cellStyle name="Subtotal (line) 3 4 2 35 4" xfId="38744" xr:uid="{00000000-0005-0000-0000-00005D910000}"/>
    <cellStyle name="Subtotal (line) 3 4 2 35 5" xfId="38745" xr:uid="{00000000-0005-0000-0000-00005E910000}"/>
    <cellStyle name="Subtotal (line) 3 4 2 36" xfId="5350" xr:uid="{00000000-0005-0000-0000-00005F910000}"/>
    <cellStyle name="Subtotal (line) 3 4 2 36 2" xfId="38746" xr:uid="{00000000-0005-0000-0000-000060910000}"/>
    <cellStyle name="Subtotal (line) 3 4 2 36 2 2" xfId="38747" xr:uid="{00000000-0005-0000-0000-000061910000}"/>
    <cellStyle name="Subtotal (line) 3 4 2 36 2 3" xfId="38748" xr:uid="{00000000-0005-0000-0000-000062910000}"/>
    <cellStyle name="Subtotal (line) 3 4 2 36 2 4" xfId="38749" xr:uid="{00000000-0005-0000-0000-000063910000}"/>
    <cellStyle name="Subtotal (line) 3 4 2 36 3" xfId="38750" xr:uid="{00000000-0005-0000-0000-000064910000}"/>
    <cellStyle name="Subtotal (line) 3 4 2 36 4" xfId="38751" xr:uid="{00000000-0005-0000-0000-000065910000}"/>
    <cellStyle name="Subtotal (line) 3 4 2 36 5" xfId="38752" xr:uid="{00000000-0005-0000-0000-000066910000}"/>
    <cellStyle name="Subtotal (line) 3 4 2 37" xfId="5351" xr:uid="{00000000-0005-0000-0000-000067910000}"/>
    <cellStyle name="Subtotal (line) 3 4 2 37 2" xfId="38753" xr:uid="{00000000-0005-0000-0000-000068910000}"/>
    <cellStyle name="Subtotal (line) 3 4 2 37 2 2" xfId="38754" xr:uid="{00000000-0005-0000-0000-000069910000}"/>
    <cellStyle name="Subtotal (line) 3 4 2 37 2 3" xfId="38755" xr:uid="{00000000-0005-0000-0000-00006A910000}"/>
    <cellStyle name="Subtotal (line) 3 4 2 37 2 4" xfId="38756" xr:uid="{00000000-0005-0000-0000-00006B910000}"/>
    <cellStyle name="Subtotal (line) 3 4 2 37 3" xfId="38757" xr:uid="{00000000-0005-0000-0000-00006C910000}"/>
    <cellStyle name="Subtotal (line) 3 4 2 37 4" xfId="38758" xr:uid="{00000000-0005-0000-0000-00006D910000}"/>
    <cellStyle name="Subtotal (line) 3 4 2 37 5" xfId="38759" xr:uid="{00000000-0005-0000-0000-00006E910000}"/>
    <cellStyle name="Subtotal (line) 3 4 2 38" xfId="5352" xr:uid="{00000000-0005-0000-0000-00006F910000}"/>
    <cellStyle name="Subtotal (line) 3 4 2 38 2" xfId="38760" xr:uid="{00000000-0005-0000-0000-000070910000}"/>
    <cellStyle name="Subtotal (line) 3 4 2 38 2 2" xfId="38761" xr:uid="{00000000-0005-0000-0000-000071910000}"/>
    <cellStyle name="Subtotal (line) 3 4 2 38 2 3" xfId="38762" xr:uid="{00000000-0005-0000-0000-000072910000}"/>
    <cellStyle name="Subtotal (line) 3 4 2 38 2 4" xfId="38763" xr:uid="{00000000-0005-0000-0000-000073910000}"/>
    <cellStyle name="Subtotal (line) 3 4 2 38 3" xfId="38764" xr:uid="{00000000-0005-0000-0000-000074910000}"/>
    <cellStyle name="Subtotal (line) 3 4 2 38 4" xfId="38765" xr:uid="{00000000-0005-0000-0000-000075910000}"/>
    <cellStyle name="Subtotal (line) 3 4 2 38 5" xfId="38766" xr:uid="{00000000-0005-0000-0000-000076910000}"/>
    <cellStyle name="Subtotal (line) 3 4 2 39" xfId="5353" xr:uid="{00000000-0005-0000-0000-000077910000}"/>
    <cellStyle name="Subtotal (line) 3 4 2 39 2" xfId="38767" xr:uid="{00000000-0005-0000-0000-000078910000}"/>
    <cellStyle name="Subtotal (line) 3 4 2 39 2 2" xfId="38768" xr:uid="{00000000-0005-0000-0000-000079910000}"/>
    <cellStyle name="Subtotal (line) 3 4 2 39 2 3" xfId="38769" xr:uid="{00000000-0005-0000-0000-00007A910000}"/>
    <cellStyle name="Subtotal (line) 3 4 2 39 2 4" xfId="38770" xr:uid="{00000000-0005-0000-0000-00007B910000}"/>
    <cellStyle name="Subtotal (line) 3 4 2 39 3" xfId="38771" xr:uid="{00000000-0005-0000-0000-00007C910000}"/>
    <cellStyle name="Subtotal (line) 3 4 2 39 4" xfId="38772" xr:uid="{00000000-0005-0000-0000-00007D910000}"/>
    <cellStyle name="Subtotal (line) 3 4 2 39 5" xfId="38773" xr:uid="{00000000-0005-0000-0000-00007E910000}"/>
    <cellStyle name="Subtotal (line) 3 4 2 4" xfId="5354" xr:uid="{00000000-0005-0000-0000-00007F910000}"/>
    <cellStyle name="Subtotal (line) 3 4 2 4 2" xfId="38774" xr:uid="{00000000-0005-0000-0000-000080910000}"/>
    <cellStyle name="Subtotal (line) 3 4 2 4 2 2" xfId="38775" xr:uid="{00000000-0005-0000-0000-000081910000}"/>
    <cellStyle name="Subtotal (line) 3 4 2 4 2 3" xfId="38776" xr:uid="{00000000-0005-0000-0000-000082910000}"/>
    <cellStyle name="Subtotal (line) 3 4 2 4 2 4" xfId="38777" xr:uid="{00000000-0005-0000-0000-000083910000}"/>
    <cellStyle name="Subtotal (line) 3 4 2 4 3" xfId="38778" xr:uid="{00000000-0005-0000-0000-000084910000}"/>
    <cellStyle name="Subtotal (line) 3 4 2 4 4" xfId="38779" xr:uid="{00000000-0005-0000-0000-000085910000}"/>
    <cellStyle name="Subtotal (line) 3 4 2 4 5" xfId="38780" xr:uid="{00000000-0005-0000-0000-000086910000}"/>
    <cellStyle name="Subtotal (line) 3 4 2 40" xfId="5355" xr:uid="{00000000-0005-0000-0000-000087910000}"/>
    <cellStyle name="Subtotal (line) 3 4 2 40 2" xfId="38781" xr:uid="{00000000-0005-0000-0000-000088910000}"/>
    <cellStyle name="Subtotal (line) 3 4 2 40 2 2" xfId="38782" xr:uid="{00000000-0005-0000-0000-000089910000}"/>
    <cellStyle name="Subtotal (line) 3 4 2 40 2 3" xfId="38783" xr:uid="{00000000-0005-0000-0000-00008A910000}"/>
    <cellStyle name="Subtotal (line) 3 4 2 40 2 4" xfId="38784" xr:uid="{00000000-0005-0000-0000-00008B910000}"/>
    <cellStyle name="Subtotal (line) 3 4 2 40 3" xfId="38785" xr:uid="{00000000-0005-0000-0000-00008C910000}"/>
    <cellStyle name="Subtotal (line) 3 4 2 40 4" xfId="38786" xr:uid="{00000000-0005-0000-0000-00008D910000}"/>
    <cellStyle name="Subtotal (line) 3 4 2 40 5" xfId="38787" xr:uid="{00000000-0005-0000-0000-00008E910000}"/>
    <cellStyle name="Subtotal (line) 3 4 2 41" xfId="5356" xr:uid="{00000000-0005-0000-0000-00008F910000}"/>
    <cellStyle name="Subtotal (line) 3 4 2 41 2" xfId="38788" xr:uid="{00000000-0005-0000-0000-000090910000}"/>
    <cellStyle name="Subtotal (line) 3 4 2 41 2 2" xfId="38789" xr:uid="{00000000-0005-0000-0000-000091910000}"/>
    <cellStyle name="Subtotal (line) 3 4 2 41 2 3" xfId="38790" xr:uid="{00000000-0005-0000-0000-000092910000}"/>
    <cellStyle name="Subtotal (line) 3 4 2 41 2 4" xfId="38791" xr:uid="{00000000-0005-0000-0000-000093910000}"/>
    <cellStyle name="Subtotal (line) 3 4 2 41 3" xfId="38792" xr:uid="{00000000-0005-0000-0000-000094910000}"/>
    <cellStyle name="Subtotal (line) 3 4 2 41 4" xfId="38793" xr:uid="{00000000-0005-0000-0000-000095910000}"/>
    <cellStyle name="Subtotal (line) 3 4 2 41 5" xfId="38794" xr:uid="{00000000-0005-0000-0000-000096910000}"/>
    <cellStyle name="Subtotal (line) 3 4 2 42" xfId="5357" xr:uid="{00000000-0005-0000-0000-000097910000}"/>
    <cellStyle name="Subtotal (line) 3 4 2 42 2" xfId="38795" xr:uid="{00000000-0005-0000-0000-000098910000}"/>
    <cellStyle name="Subtotal (line) 3 4 2 42 2 2" xfId="38796" xr:uid="{00000000-0005-0000-0000-000099910000}"/>
    <cellStyle name="Subtotal (line) 3 4 2 42 2 3" xfId="38797" xr:uid="{00000000-0005-0000-0000-00009A910000}"/>
    <cellStyle name="Subtotal (line) 3 4 2 42 2 4" xfId="38798" xr:uid="{00000000-0005-0000-0000-00009B910000}"/>
    <cellStyle name="Subtotal (line) 3 4 2 42 3" xfId="38799" xr:uid="{00000000-0005-0000-0000-00009C910000}"/>
    <cellStyle name="Subtotal (line) 3 4 2 42 4" xfId="38800" xr:uid="{00000000-0005-0000-0000-00009D910000}"/>
    <cellStyle name="Subtotal (line) 3 4 2 42 5" xfId="38801" xr:uid="{00000000-0005-0000-0000-00009E910000}"/>
    <cellStyle name="Subtotal (line) 3 4 2 43" xfId="5358" xr:uid="{00000000-0005-0000-0000-00009F910000}"/>
    <cellStyle name="Subtotal (line) 3 4 2 43 2" xfId="38802" xr:uid="{00000000-0005-0000-0000-0000A0910000}"/>
    <cellStyle name="Subtotal (line) 3 4 2 43 2 2" xfId="38803" xr:uid="{00000000-0005-0000-0000-0000A1910000}"/>
    <cellStyle name="Subtotal (line) 3 4 2 43 2 3" xfId="38804" xr:uid="{00000000-0005-0000-0000-0000A2910000}"/>
    <cellStyle name="Subtotal (line) 3 4 2 43 2 4" xfId="38805" xr:uid="{00000000-0005-0000-0000-0000A3910000}"/>
    <cellStyle name="Subtotal (line) 3 4 2 43 3" xfId="38806" xr:uid="{00000000-0005-0000-0000-0000A4910000}"/>
    <cellStyle name="Subtotal (line) 3 4 2 43 4" xfId="38807" xr:uid="{00000000-0005-0000-0000-0000A5910000}"/>
    <cellStyle name="Subtotal (line) 3 4 2 43 5" xfId="38808" xr:uid="{00000000-0005-0000-0000-0000A6910000}"/>
    <cellStyle name="Subtotal (line) 3 4 2 44" xfId="5359" xr:uid="{00000000-0005-0000-0000-0000A7910000}"/>
    <cellStyle name="Subtotal (line) 3 4 2 44 2" xfId="38809" xr:uid="{00000000-0005-0000-0000-0000A8910000}"/>
    <cellStyle name="Subtotal (line) 3 4 2 44 2 2" xfId="38810" xr:uid="{00000000-0005-0000-0000-0000A9910000}"/>
    <cellStyle name="Subtotal (line) 3 4 2 44 2 3" xfId="38811" xr:uid="{00000000-0005-0000-0000-0000AA910000}"/>
    <cellStyle name="Subtotal (line) 3 4 2 44 2 4" xfId="38812" xr:uid="{00000000-0005-0000-0000-0000AB910000}"/>
    <cellStyle name="Subtotal (line) 3 4 2 44 3" xfId="38813" xr:uid="{00000000-0005-0000-0000-0000AC910000}"/>
    <cellStyle name="Subtotal (line) 3 4 2 44 4" xfId="38814" xr:uid="{00000000-0005-0000-0000-0000AD910000}"/>
    <cellStyle name="Subtotal (line) 3 4 2 44 5" xfId="38815" xr:uid="{00000000-0005-0000-0000-0000AE910000}"/>
    <cellStyle name="Subtotal (line) 3 4 2 45" xfId="38816" xr:uid="{00000000-0005-0000-0000-0000AF910000}"/>
    <cellStyle name="Subtotal (line) 3 4 2 45 2" xfId="38817" xr:uid="{00000000-0005-0000-0000-0000B0910000}"/>
    <cellStyle name="Subtotal (line) 3 4 2 45 3" xfId="38818" xr:uid="{00000000-0005-0000-0000-0000B1910000}"/>
    <cellStyle name="Subtotal (line) 3 4 2 45 4" xfId="38819" xr:uid="{00000000-0005-0000-0000-0000B2910000}"/>
    <cellStyle name="Subtotal (line) 3 4 2 46" xfId="38820" xr:uid="{00000000-0005-0000-0000-0000B3910000}"/>
    <cellStyle name="Subtotal (line) 3 4 2 46 2" xfId="38821" xr:uid="{00000000-0005-0000-0000-0000B4910000}"/>
    <cellStyle name="Subtotal (line) 3 4 2 46 3" xfId="38822" xr:uid="{00000000-0005-0000-0000-0000B5910000}"/>
    <cellStyle name="Subtotal (line) 3 4 2 46 4" xfId="38823" xr:uid="{00000000-0005-0000-0000-0000B6910000}"/>
    <cellStyle name="Subtotal (line) 3 4 2 47" xfId="38824" xr:uid="{00000000-0005-0000-0000-0000B7910000}"/>
    <cellStyle name="Subtotal (line) 3 4 2 5" xfId="5360" xr:uid="{00000000-0005-0000-0000-0000B8910000}"/>
    <cellStyle name="Subtotal (line) 3 4 2 5 2" xfId="38825" xr:uid="{00000000-0005-0000-0000-0000B9910000}"/>
    <cellStyle name="Subtotal (line) 3 4 2 5 2 2" xfId="38826" xr:uid="{00000000-0005-0000-0000-0000BA910000}"/>
    <cellStyle name="Subtotal (line) 3 4 2 5 2 3" xfId="38827" xr:uid="{00000000-0005-0000-0000-0000BB910000}"/>
    <cellStyle name="Subtotal (line) 3 4 2 5 2 4" xfId="38828" xr:uid="{00000000-0005-0000-0000-0000BC910000}"/>
    <cellStyle name="Subtotal (line) 3 4 2 5 3" xfId="38829" xr:uid="{00000000-0005-0000-0000-0000BD910000}"/>
    <cellStyle name="Subtotal (line) 3 4 2 5 4" xfId="38830" xr:uid="{00000000-0005-0000-0000-0000BE910000}"/>
    <cellStyle name="Subtotal (line) 3 4 2 5 5" xfId="38831" xr:uid="{00000000-0005-0000-0000-0000BF910000}"/>
    <cellStyle name="Subtotal (line) 3 4 2 6" xfId="5361" xr:uid="{00000000-0005-0000-0000-0000C0910000}"/>
    <cellStyle name="Subtotal (line) 3 4 2 6 2" xfId="38832" xr:uid="{00000000-0005-0000-0000-0000C1910000}"/>
    <cellStyle name="Subtotal (line) 3 4 2 6 2 2" xfId="38833" xr:uid="{00000000-0005-0000-0000-0000C2910000}"/>
    <cellStyle name="Subtotal (line) 3 4 2 6 2 3" xfId="38834" xr:uid="{00000000-0005-0000-0000-0000C3910000}"/>
    <cellStyle name="Subtotal (line) 3 4 2 6 2 4" xfId="38835" xr:uid="{00000000-0005-0000-0000-0000C4910000}"/>
    <cellStyle name="Subtotal (line) 3 4 2 6 3" xfId="38836" xr:uid="{00000000-0005-0000-0000-0000C5910000}"/>
    <cellStyle name="Subtotal (line) 3 4 2 6 4" xfId="38837" xr:uid="{00000000-0005-0000-0000-0000C6910000}"/>
    <cellStyle name="Subtotal (line) 3 4 2 6 5" xfId="38838" xr:uid="{00000000-0005-0000-0000-0000C7910000}"/>
    <cellStyle name="Subtotal (line) 3 4 2 7" xfId="5362" xr:uid="{00000000-0005-0000-0000-0000C8910000}"/>
    <cellStyle name="Subtotal (line) 3 4 2 7 2" xfId="38839" xr:uid="{00000000-0005-0000-0000-0000C9910000}"/>
    <cellStyle name="Subtotal (line) 3 4 2 7 2 2" xfId="38840" xr:uid="{00000000-0005-0000-0000-0000CA910000}"/>
    <cellStyle name="Subtotal (line) 3 4 2 7 2 3" xfId="38841" xr:uid="{00000000-0005-0000-0000-0000CB910000}"/>
    <cellStyle name="Subtotal (line) 3 4 2 7 2 4" xfId="38842" xr:uid="{00000000-0005-0000-0000-0000CC910000}"/>
    <cellStyle name="Subtotal (line) 3 4 2 7 3" xfId="38843" xr:uid="{00000000-0005-0000-0000-0000CD910000}"/>
    <cellStyle name="Subtotal (line) 3 4 2 7 4" xfId="38844" xr:uid="{00000000-0005-0000-0000-0000CE910000}"/>
    <cellStyle name="Subtotal (line) 3 4 2 7 5" xfId="38845" xr:uid="{00000000-0005-0000-0000-0000CF910000}"/>
    <cellStyle name="Subtotal (line) 3 4 2 8" xfId="5363" xr:uid="{00000000-0005-0000-0000-0000D0910000}"/>
    <cellStyle name="Subtotal (line) 3 4 2 8 2" xfId="38846" xr:uid="{00000000-0005-0000-0000-0000D1910000}"/>
    <cellStyle name="Subtotal (line) 3 4 2 8 2 2" xfId="38847" xr:uid="{00000000-0005-0000-0000-0000D2910000}"/>
    <cellStyle name="Subtotal (line) 3 4 2 8 2 3" xfId="38848" xr:uid="{00000000-0005-0000-0000-0000D3910000}"/>
    <cellStyle name="Subtotal (line) 3 4 2 8 2 4" xfId="38849" xr:uid="{00000000-0005-0000-0000-0000D4910000}"/>
    <cellStyle name="Subtotal (line) 3 4 2 8 3" xfId="38850" xr:uid="{00000000-0005-0000-0000-0000D5910000}"/>
    <cellStyle name="Subtotal (line) 3 4 2 8 4" xfId="38851" xr:uid="{00000000-0005-0000-0000-0000D6910000}"/>
    <cellStyle name="Subtotal (line) 3 4 2 8 5" xfId="38852" xr:uid="{00000000-0005-0000-0000-0000D7910000}"/>
    <cellStyle name="Subtotal (line) 3 4 2 9" xfId="5364" xr:uid="{00000000-0005-0000-0000-0000D8910000}"/>
    <cellStyle name="Subtotal (line) 3 4 2 9 2" xfId="38853" xr:uid="{00000000-0005-0000-0000-0000D9910000}"/>
    <cellStyle name="Subtotal (line) 3 4 2 9 2 2" xfId="38854" xr:uid="{00000000-0005-0000-0000-0000DA910000}"/>
    <cellStyle name="Subtotal (line) 3 4 2 9 2 3" xfId="38855" xr:uid="{00000000-0005-0000-0000-0000DB910000}"/>
    <cellStyle name="Subtotal (line) 3 4 2 9 2 4" xfId="38856" xr:uid="{00000000-0005-0000-0000-0000DC910000}"/>
    <cellStyle name="Subtotal (line) 3 4 2 9 3" xfId="38857" xr:uid="{00000000-0005-0000-0000-0000DD910000}"/>
    <cellStyle name="Subtotal (line) 3 4 2 9 4" xfId="38858" xr:uid="{00000000-0005-0000-0000-0000DE910000}"/>
    <cellStyle name="Subtotal (line) 3 4 2 9 5" xfId="38859" xr:uid="{00000000-0005-0000-0000-0000DF910000}"/>
    <cellStyle name="Subtotal (line) 3 4 20" xfId="5365" xr:uid="{00000000-0005-0000-0000-0000E0910000}"/>
    <cellStyle name="Subtotal (line) 3 4 20 2" xfId="38860" xr:uid="{00000000-0005-0000-0000-0000E1910000}"/>
    <cellStyle name="Subtotal (line) 3 4 20 2 2" xfId="38861" xr:uid="{00000000-0005-0000-0000-0000E2910000}"/>
    <cellStyle name="Subtotal (line) 3 4 20 2 3" xfId="38862" xr:uid="{00000000-0005-0000-0000-0000E3910000}"/>
    <cellStyle name="Subtotal (line) 3 4 20 2 4" xfId="38863" xr:uid="{00000000-0005-0000-0000-0000E4910000}"/>
    <cellStyle name="Subtotal (line) 3 4 20 3" xfId="38864" xr:uid="{00000000-0005-0000-0000-0000E5910000}"/>
    <cellStyle name="Subtotal (line) 3 4 20 4" xfId="38865" xr:uid="{00000000-0005-0000-0000-0000E6910000}"/>
    <cellStyle name="Subtotal (line) 3 4 20 5" xfId="38866" xr:uid="{00000000-0005-0000-0000-0000E7910000}"/>
    <cellStyle name="Subtotal (line) 3 4 21" xfId="5366" xr:uid="{00000000-0005-0000-0000-0000E8910000}"/>
    <cellStyle name="Subtotal (line) 3 4 21 2" xfId="38867" xr:uid="{00000000-0005-0000-0000-0000E9910000}"/>
    <cellStyle name="Subtotal (line) 3 4 21 2 2" xfId="38868" xr:uid="{00000000-0005-0000-0000-0000EA910000}"/>
    <cellStyle name="Subtotal (line) 3 4 21 2 3" xfId="38869" xr:uid="{00000000-0005-0000-0000-0000EB910000}"/>
    <cellStyle name="Subtotal (line) 3 4 21 2 4" xfId="38870" xr:uid="{00000000-0005-0000-0000-0000EC910000}"/>
    <cellStyle name="Subtotal (line) 3 4 21 3" xfId="38871" xr:uid="{00000000-0005-0000-0000-0000ED910000}"/>
    <cellStyle name="Subtotal (line) 3 4 21 4" xfId="38872" xr:uid="{00000000-0005-0000-0000-0000EE910000}"/>
    <cellStyle name="Subtotal (line) 3 4 21 5" xfId="38873" xr:uid="{00000000-0005-0000-0000-0000EF910000}"/>
    <cellStyle name="Subtotal (line) 3 4 22" xfId="5367" xr:uid="{00000000-0005-0000-0000-0000F0910000}"/>
    <cellStyle name="Subtotal (line) 3 4 22 2" xfId="38874" xr:uid="{00000000-0005-0000-0000-0000F1910000}"/>
    <cellStyle name="Subtotal (line) 3 4 22 2 2" xfId="38875" xr:uid="{00000000-0005-0000-0000-0000F2910000}"/>
    <cellStyle name="Subtotal (line) 3 4 22 2 3" xfId="38876" xr:uid="{00000000-0005-0000-0000-0000F3910000}"/>
    <cellStyle name="Subtotal (line) 3 4 22 2 4" xfId="38877" xr:uid="{00000000-0005-0000-0000-0000F4910000}"/>
    <cellStyle name="Subtotal (line) 3 4 22 3" xfId="38878" xr:uid="{00000000-0005-0000-0000-0000F5910000}"/>
    <cellStyle name="Subtotal (line) 3 4 22 4" xfId="38879" xr:uid="{00000000-0005-0000-0000-0000F6910000}"/>
    <cellStyle name="Subtotal (line) 3 4 22 5" xfId="38880" xr:uid="{00000000-0005-0000-0000-0000F7910000}"/>
    <cellStyle name="Subtotal (line) 3 4 23" xfId="5368" xr:uid="{00000000-0005-0000-0000-0000F8910000}"/>
    <cellStyle name="Subtotal (line) 3 4 23 2" xfId="38881" xr:uid="{00000000-0005-0000-0000-0000F9910000}"/>
    <cellStyle name="Subtotal (line) 3 4 23 2 2" xfId="38882" xr:uid="{00000000-0005-0000-0000-0000FA910000}"/>
    <cellStyle name="Subtotal (line) 3 4 23 2 3" xfId="38883" xr:uid="{00000000-0005-0000-0000-0000FB910000}"/>
    <cellStyle name="Subtotal (line) 3 4 23 2 4" xfId="38884" xr:uid="{00000000-0005-0000-0000-0000FC910000}"/>
    <cellStyle name="Subtotal (line) 3 4 23 3" xfId="38885" xr:uid="{00000000-0005-0000-0000-0000FD910000}"/>
    <cellStyle name="Subtotal (line) 3 4 23 4" xfId="38886" xr:uid="{00000000-0005-0000-0000-0000FE910000}"/>
    <cellStyle name="Subtotal (line) 3 4 23 5" xfId="38887" xr:uid="{00000000-0005-0000-0000-0000FF910000}"/>
    <cellStyle name="Subtotal (line) 3 4 24" xfId="5369" xr:uid="{00000000-0005-0000-0000-000000920000}"/>
    <cellStyle name="Subtotal (line) 3 4 24 2" xfId="38888" xr:uid="{00000000-0005-0000-0000-000001920000}"/>
    <cellStyle name="Subtotal (line) 3 4 24 2 2" xfId="38889" xr:uid="{00000000-0005-0000-0000-000002920000}"/>
    <cellStyle name="Subtotal (line) 3 4 24 2 3" xfId="38890" xr:uid="{00000000-0005-0000-0000-000003920000}"/>
    <cellStyle name="Subtotal (line) 3 4 24 2 4" xfId="38891" xr:uid="{00000000-0005-0000-0000-000004920000}"/>
    <cellStyle name="Subtotal (line) 3 4 24 3" xfId="38892" xr:uid="{00000000-0005-0000-0000-000005920000}"/>
    <cellStyle name="Subtotal (line) 3 4 24 4" xfId="38893" xr:uid="{00000000-0005-0000-0000-000006920000}"/>
    <cellStyle name="Subtotal (line) 3 4 24 5" xfId="38894" xr:uid="{00000000-0005-0000-0000-000007920000}"/>
    <cellStyle name="Subtotal (line) 3 4 25" xfId="5370" xr:uid="{00000000-0005-0000-0000-000008920000}"/>
    <cellStyle name="Subtotal (line) 3 4 25 2" xfId="38895" xr:uid="{00000000-0005-0000-0000-000009920000}"/>
    <cellStyle name="Subtotal (line) 3 4 25 2 2" xfId="38896" xr:uid="{00000000-0005-0000-0000-00000A920000}"/>
    <cellStyle name="Subtotal (line) 3 4 25 2 3" xfId="38897" xr:uid="{00000000-0005-0000-0000-00000B920000}"/>
    <cellStyle name="Subtotal (line) 3 4 25 2 4" xfId="38898" xr:uid="{00000000-0005-0000-0000-00000C920000}"/>
    <cellStyle name="Subtotal (line) 3 4 25 3" xfId="38899" xr:uid="{00000000-0005-0000-0000-00000D920000}"/>
    <cellStyle name="Subtotal (line) 3 4 25 4" xfId="38900" xr:uid="{00000000-0005-0000-0000-00000E920000}"/>
    <cellStyle name="Subtotal (line) 3 4 25 5" xfId="38901" xr:uid="{00000000-0005-0000-0000-00000F920000}"/>
    <cellStyle name="Subtotal (line) 3 4 26" xfId="5371" xr:uid="{00000000-0005-0000-0000-000010920000}"/>
    <cellStyle name="Subtotal (line) 3 4 26 2" xfId="38902" xr:uid="{00000000-0005-0000-0000-000011920000}"/>
    <cellStyle name="Subtotal (line) 3 4 26 2 2" xfId="38903" xr:uid="{00000000-0005-0000-0000-000012920000}"/>
    <cellStyle name="Subtotal (line) 3 4 26 2 3" xfId="38904" xr:uid="{00000000-0005-0000-0000-000013920000}"/>
    <cellStyle name="Subtotal (line) 3 4 26 2 4" xfId="38905" xr:uid="{00000000-0005-0000-0000-000014920000}"/>
    <cellStyle name="Subtotal (line) 3 4 26 3" xfId="38906" xr:uid="{00000000-0005-0000-0000-000015920000}"/>
    <cellStyle name="Subtotal (line) 3 4 26 4" xfId="38907" xr:uid="{00000000-0005-0000-0000-000016920000}"/>
    <cellStyle name="Subtotal (line) 3 4 26 5" xfId="38908" xr:uid="{00000000-0005-0000-0000-000017920000}"/>
    <cellStyle name="Subtotal (line) 3 4 27" xfId="5372" xr:uid="{00000000-0005-0000-0000-000018920000}"/>
    <cellStyle name="Subtotal (line) 3 4 27 2" xfId="38909" xr:uid="{00000000-0005-0000-0000-000019920000}"/>
    <cellStyle name="Subtotal (line) 3 4 27 2 2" xfId="38910" xr:uid="{00000000-0005-0000-0000-00001A920000}"/>
    <cellStyle name="Subtotal (line) 3 4 27 2 3" xfId="38911" xr:uid="{00000000-0005-0000-0000-00001B920000}"/>
    <cellStyle name="Subtotal (line) 3 4 27 2 4" xfId="38912" xr:uid="{00000000-0005-0000-0000-00001C920000}"/>
    <cellStyle name="Subtotal (line) 3 4 27 3" xfId="38913" xr:uid="{00000000-0005-0000-0000-00001D920000}"/>
    <cellStyle name="Subtotal (line) 3 4 27 4" xfId="38914" xr:uid="{00000000-0005-0000-0000-00001E920000}"/>
    <cellStyle name="Subtotal (line) 3 4 27 5" xfId="38915" xr:uid="{00000000-0005-0000-0000-00001F920000}"/>
    <cellStyle name="Subtotal (line) 3 4 28" xfId="5373" xr:uid="{00000000-0005-0000-0000-000020920000}"/>
    <cellStyle name="Subtotal (line) 3 4 28 2" xfId="38916" xr:uid="{00000000-0005-0000-0000-000021920000}"/>
    <cellStyle name="Subtotal (line) 3 4 28 2 2" xfId="38917" xr:uid="{00000000-0005-0000-0000-000022920000}"/>
    <cellStyle name="Subtotal (line) 3 4 28 2 3" xfId="38918" xr:uid="{00000000-0005-0000-0000-000023920000}"/>
    <cellStyle name="Subtotal (line) 3 4 28 2 4" xfId="38919" xr:uid="{00000000-0005-0000-0000-000024920000}"/>
    <cellStyle name="Subtotal (line) 3 4 28 3" xfId="38920" xr:uid="{00000000-0005-0000-0000-000025920000}"/>
    <cellStyle name="Subtotal (line) 3 4 28 4" xfId="38921" xr:uid="{00000000-0005-0000-0000-000026920000}"/>
    <cellStyle name="Subtotal (line) 3 4 28 5" xfId="38922" xr:uid="{00000000-0005-0000-0000-000027920000}"/>
    <cellStyle name="Subtotal (line) 3 4 29" xfId="5374" xr:uid="{00000000-0005-0000-0000-000028920000}"/>
    <cellStyle name="Subtotal (line) 3 4 29 2" xfId="38923" xr:uid="{00000000-0005-0000-0000-000029920000}"/>
    <cellStyle name="Subtotal (line) 3 4 29 2 2" xfId="38924" xr:uid="{00000000-0005-0000-0000-00002A920000}"/>
    <cellStyle name="Subtotal (line) 3 4 29 2 3" xfId="38925" xr:uid="{00000000-0005-0000-0000-00002B920000}"/>
    <cellStyle name="Subtotal (line) 3 4 29 2 4" xfId="38926" xr:uid="{00000000-0005-0000-0000-00002C920000}"/>
    <cellStyle name="Subtotal (line) 3 4 29 3" xfId="38927" xr:uid="{00000000-0005-0000-0000-00002D920000}"/>
    <cellStyle name="Subtotal (line) 3 4 29 4" xfId="38928" xr:uid="{00000000-0005-0000-0000-00002E920000}"/>
    <cellStyle name="Subtotal (line) 3 4 29 5" xfId="38929" xr:uid="{00000000-0005-0000-0000-00002F920000}"/>
    <cellStyle name="Subtotal (line) 3 4 3" xfId="5375" xr:uid="{00000000-0005-0000-0000-000030920000}"/>
    <cellStyle name="Subtotal (line) 3 4 3 2" xfId="38930" xr:uid="{00000000-0005-0000-0000-000031920000}"/>
    <cellStyle name="Subtotal (line) 3 4 3 2 2" xfId="38931" xr:uid="{00000000-0005-0000-0000-000032920000}"/>
    <cellStyle name="Subtotal (line) 3 4 3 2 3" xfId="38932" xr:uid="{00000000-0005-0000-0000-000033920000}"/>
    <cellStyle name="Subtotal (line) 3 4 3 2 4" xfId="38933" xr:uid="{00000000-0005-0000-0000-000034920000}"/>
    <cellStyle name="Subtotal (line) 3 4 3 3" xfId="38934" xr:uid="{00000000-0005-0000-0000-000035920000}"/>
    <cellStyle name="Subtotal (line) 3 4 3 4" xfId="38935" xr:uid="{00000000-0005-0000-0000-000036920000}"/>
    <cellStyle name="Subtotal (line) 3 4 3 5" xfId="38936" xr:uid="{00000000-0005-0000-0000-000037920000}"/>
    <cellStyle name="Subtotal (line) 3 4 30" xfId="5376" xr:uid="{00000000-0005-0000-0000-000038920000}"/>
    <cellStyle name="Subtotal (line) 3 4 30 2" xfId="38937" xr:uid="{00000000-0005-0000-0000-000039920000}"/>
    <cellStyle name="Subtotal (line) 3 4 30 2 2" xfId="38938" xr:uid="{00000000-0005-0000-0000-00003A920000}"/>
    <cellStyle name="Subtotal (line) 3 4 30 2 3" xfId="38939" xr:uid="{00000000-0005-0000-0000-00003B920000}"/>
    <cellStyle name="Subtotal (line) 3 4 30 2 4" xfId="38940" xr:uid="{00000000-0005-0000-0000-00003C920000}"/>
    <cellStyle name="Subtotal (line) 3 4 30 3" xfId="38941" xr:uid="{00000000-0005-0000-0000-00003D920000}"/>
    <cellStyle name="Subtotal (line) 3 4 30 4" xfId="38942" xr:uid="{00000000-0005-0000-0000-00003E920000}"/>
    <cellStyle name="Subtotal (line) 3 4 30 5" xfId="38943" xr:uid="{00000000-0005-0000-0000-00003F920000}"/>
    <cellStyle name="Subtotal (line) 3 4 31" xfId="5377" xr:uid="{00000000-0005-0000-0000-000040920000}"/>
    <cellStyle name="Subtotal (line) 3 4 31 2" xfId="38944" xr:uid="{00000000-0005-0000-0000-000041920000}"/>
    <cellStyle name="Subtotal (line) 3 4 31 2 2" xfId="38945" xr:uid="{00000000-0005-0000-0000-000042920000}"/>
    <cellStyle name="Subtotal (line) 3 4 31 2 3" xfId="38946" xr:uid="{00000000-0005-0000-0000-000043920000}"/>
    <cellStyle name="Subtotal (line) 3 4 31 2 4" xfId="38947" xr:uid="{00000000-0005-0000-0000-000044920000}"/>
    <cellStyle name="Subtotal (line) 3 4 31 3" xfId="38948" xr:uid="{00000000-0005-0000-0000-000045920000}"/>
    <cellStyle name="Subtotal (line) 3 4 31 4" xfId="38949" xr:uid="{00000000-0005-0000-0000-000046920000}"/>
    <cellStyle name="Subtotal (line) 3 4 31 5" xfId="38950" xr:uid="{00000000-0005-0000-0000-000047920000}"/>
    <cellStyle name="Subtotal (line) 3 4 32" xfId="5378" xr:uid="{00000000-0005-0000-0000-000048920000}"/>
    <cellStyle name="Subtotal (line) 3 4 32 2" xfId="38951" xr:uid="{00000000-0005-0000-0000-000049920000}"/>
    <cellStyle name="Subtotal (line) 3 4 32 2 2" xfId="38952" xr:uid="{00000000-0005-0000-0000-00004A920000}"/>
    <cellStyle name="Subtotal (line) 3 4 32 2 3" xfId="38953" xr:uid="{00000000-0005-0000-0000-00004B920000}"/>
    <cellStyle name="Subtotal (line) 3 4 32 2 4" xfId="38954" xr:uid="{00000000-0005-0000-0000-00004C920000}"/>
    <cellStyle name="Subtotal (line) 3 4 32 3" xfId="38955" xr:uid="{00000000-0005-0000-0000-00004D920000}"/>
    <cellStyle name="Subtotal (line) 3 4 32 4" xfId="38956" xr:uid="{00000000-0005-0000-0000-00004E920000}"/>
    <cellStyle name="Subtotal (line) 3 4 32 5" xfId="38957" xr:uid="{00000000-0005-0000-0000-00004F920000}"/>
    <cellStyle name="Subtotal (line) 3 4 33" xfId="5379" xr:uid="{00000000-0005-0000-0000-000050920000}"/>
    <cellStyle name="Subtotal (line) 3 4 33 2" xfId="38958" xr:uid="{00000000-0005-0000-0000-000051920000}"/>
    <cellStyle name="Subtotal (line) 3 4 33 2 2" xfId="38959" xr:uid="{00000000-0005-0000-0000-000052920000}"/>
    <cellStyle name="Subtotal (line) 3 4 33 2 3" xfId="38960" xr:uid="{00000000-0005-0000-0000-000053920000}"/>
    <cellStyle name="Subtotal (line) 3 4 33 2 4" xfId="38961" xr:uid="{00000000-0005-0000-0000-000054920000}"/>
    <cellStyle name="Subtotal (line) 3 4 33 3" xfId="38962" xr:uid="{00000000-0005-0000-0000-000055920000}"/>
    <cellStyle name="Subtotal (line) 3 4 33 4" xfId="38963" xr:uid="{00000000-0005-0000-0000-000056920000}"/>
    <cellStyle name="Subtotal (line) 3 4 33 5" xfId="38964" xr:uid="{00000000-0005-0000-0000-000057920000}"/>
    <cellStyle name="Subtotal (line) 3 4 34" xfId="5380" xr:uid="{00000000-0005-0000-0000-000058920000}"/>
    <cellStyle name="Subtotal (line) 3 4 34 2" xfId="38965" xr:uid="{00000000-0005-0000-0000-000059920000}"/>
    <cellStyle name="Subtotal (line) 3 4 34 2 2" xfId="38966" xr:uid="{00000000-0005-0000-0000-00005A920000}"/>
    <cellStyle name="Subtotal (line) 3 4 34 2 3" xfId="38967" xr:uid="{00000000-0005-0000-0000-00005B920000}"/>
    <cellStyle name="Subtotal (line) 3 4 34 2 4" xfId="38968" xr:uid="{00000000-0005-0000-0000-00005C920000}"/>
    <cellStyle name="Subtotal (line) 3 4 34 3" xfId="38969" xr:uid="{00000000-0005-0000-0000-00005D920000}"/>
    <cellStyle name="Subtotal (line) 3 4 34 4" xfId="38970" xr:uid="{00000000-0005-0000-0000-00005E920000}"/>
    <cellStyle name="Subtotal (line) 3 4 34 5" xfId="38971" xr:uid="{00000000-0005-0000-0000-00005F920000}"/>
    <cellStyle name="Subtotal (line) 3 4 35" xfId="5381" xr:uid="{00000000-0005-0000-0000-000060920000}"/>
    <cellStyle name="Subtotal (line) 3 4 35 2" xfId="38972" xr:uid="{00000000-0005-0000-0000-000061920000}"/>
    <cellStyle name="Subtotal (line) 3 4 35 2 2" xfId="38973" xr:uid="{00000000-0005-0000-0000-000062920000}"/>
    <cellStyle name="Subtotal (line) 3 4 35 2 3" xfId="38974" xr:uid="{00000000-0005-0000-0000-000063920000}"/>
    <cellStyle name="Subtotal (line) 3 4 35 2 4" xfId="38975" xr:uid="{00000000-0005-0000-0000-000064920000}"/>
    <cellStyle name="Subtotal (line) 3 4 35 3" xfId="38976" xr:uid="{00000000-0005-0000-0000-000065920000}"/>
    <cellStyle name="Subtotal (line) 3 4 35 4" xfId="38977" xr:uid="{00000000-0005-0000-0000-000066920000}"/>
    <cellStyle name="Subtotal (line) 3 4 35 5" xfId="38978" xr:uid="{00000000-0005-0000-0000-000067920000}"/>
    <cellStyle name="Subtotal (line) 3 4 36" xfId="5382" xr:uid="{00000000-0005-0000-0000-000068920000}"/>
    <cellStyle name="Subtotal (line) 3 4 36 2" xfId="38979" xr:uid="{00000000-0005-0000-0000-000069920000}"/>
    <cellStyle name="Subtotal (line) 3 4 36 2 2" xfId="38980" xr:uid="{00000000-0005-0000-0000-00006A920000}"/>
    <cellStyle name="Subtotal (line) 3 4 36 2 3" xfId="38981" xr:uid="{00000000-0005-0000-0000-00006B920000}"/>
    <cellStyle name="Subtotal (line) 3 4 36 2 4" xfId="38982" xr:uid="{00000000-0005-0000-0000-00006C920000}"/>
    <cellStyle name="Subtotal (line) 3 4 36 3" xfId="38983" xr:uid="{00000000-0005-0000-0000-00006D920000}"/>
    <cellStyle name="Subtotal (line) 3 4 36 4" xfId="38984" xr:uid="{00000000-0005-0000-0000-00006E920000}"/>
    <cellStyle name="Subtotal (line) 3 4 36 5" xfId="38985" xr:uid="{00000000-0005-0000-0000-00006F920000}"/>
    <cellStyle name="Subtotal (line) 3 4 37" xfId="5383" xr:uid="{00000000-0005-0000-0000-000070920000}"/>
    <cellStyle name="Subtotal (line) 3 4 37 2" xfId="38986" xr:uid="{00000000-0005-0000-0000-000071920000}"/>
    <cellStyle name="Subtotal (line) 3 4 37 2 2" xfId="38987" xr:uid="{00000000-0005-0000-0000-000072920000}"/>
    <cellStyle name="Subtotal (line) 3 4 37 2 3" xfId="38988" xr:uid="{00000000-0005-0000-0000-000073920000}"/>
    <cellStyle name="Subtotal (line) 3 4 37 2 4" xfId="38989" xr:uid="{00000000-0005-0000-0000-000074920000}"/>
    <cellStyle name="Subtotal (line) 3 4 37 3" xfId="38990" xr:uid="{00000000-0005-0000-0000-000075920000}"/>
    <cellStyle name="Subtotal (line) 3 4 37 4" xfId="38991" xr:uid="{00000000-0005-0000-0000-000076920000}"/>
    <cellStyle name="Subtotal (line) 3 4 37 5" xfId="38992" xr:uid="{00000000-0005-0000-0000-000077920000}"/>
    <cellStyle name="Subtotal (line) 3 4 38" xfId="5384" xr:uid="{00000000-0005-0000-0000-000078920000}"/>
    <cellStyle name="Subtotal (line) 3 4 38 2" xfId="38993" xr:uid="{00000000-0005-0000-0000-000079920000}"/>
    <cellStyle name="Subtotal (line) 3 4 38 2 2" xfId="38994" xr:uid="{00000000-0005-0000-0000-00007A920000}"/>
    <cellStyle name="Subtotal (line) 3 4 38 2 3" xfId="38995" xr:uid="{00000000-0005-0000-0000-00007B920000}"/>
    <cellStyle name="Subtotal (line) 3 4 38 2 4" xfId="38996" xr:uid="{00000000-0005-0000-0000-00007C920000}"/>
    <cellStyle name="Subtotal (line) 3 4 38 3" xfId="38997" xr:uid="{00000000-0005-0000-0000-00007D920000}"/>
    <cellStyle name="Subtotal (line) 3 4 38 4" xfId="38998" xr:uid="{00000000-0005-0000-0000-00007E920000}"/>
    <cellStyle name="Subtotal (line) 3 4 38 5" xfId="38999" xr:uid="{00000000-0005-0000-0000-00007F920000}"/>
    <cellStyle name="Subtotal (line) 3 4 39" xfId="5385" xr:uid="{00000000-0005-0000-0000-000080920000}"/>
    <cellStyle name="Subtotal (line) 3 4 39 2" xfId="39000" xr:uid="{00000000-0005-0000-0000-000081920000}"/>
    <cellStyle name="Subtotal (line) 3 4 39 2 2" xfId="39001" xr:uid="{00000000-0005-0000-0000-000082920000}"/>
    <cellStyle name="Subtotal (line) 3 4 39 2 3" xfId="39002" xr:uid="{00000000-0005-0000-0000-000083920000}"/>
    <cellStyle name="Subtotal (line) 3 4 39 2 4" xfId="39003" xr:uid="{00000000-0005-0000-0000-000084920000}"/>
    <cellStyle name="Subtotal (line) 3 4 39 3" xfId="39004" xr:uid="{00000000-0005-0000-0000-000085920000}"/>
    <cellStyle name="Subtotal (line) 3 4 39 4" xfId="39005" xr:uid="{00000000-0005-0000-0000-000086920000}"/>
    <cellStyle name="Subtotal (line) 3 4 39 5" xfId="39006" xr:uid="{00000000-0005-0000-0000-000087920000}"/>
    <cellStyle name="Subtotal (line) 3 4 4" xfId="5386" xr:uid="{00000000-0005-0000-0000-000088920000}"/>
    <cellStyle name="Subtotal (line) 3 4 4 2" xfId="39007" xr:uid="{00000000-0005-0000-0000-000089920000}"/>
    <cellStyle name="Subtotal (line) 3 4 4 2 2" xfId="39008" xr:uid="{00000000-0005-0000-0000-00008A920000}"/>
    <cellStyle name="Subtotal (line) 3 4 4 2 3" xfId="39009" xr:uid="{00000000-0005-0000-0000-00008B920000}"/>
    <cellStyle name="Subtotal (line) 3 4 4 2 4" xfId="39010" xr:uid="{00000000-0005-0000-0000-00008C920000}"/>
    <cellStyle name="Subtotal (line) 3 4 4 3" xfId="39011" xr:uid="{00000000-0005-0000-0000-00008D920000}"/>
    <cellStyle name="Subtotal (line) 3 4 4 4" xfId="39012" xr:uid="{00000000-0005-0000-0000-00008E920000}"/>
    <cellStyle name="Subtotal (line) 3 4 4 5" xfId="39013" xr:uid="{00000000-0005-0000-0000-00008F920000}"/>
    <cellStyle name="Subtotal (line) 3 4 40" xfId="5387" xr:uid="{00000000-0005-0000-0000-000090920000}"/>
    <cellStyle name="Subtotal (line) 3 4 40 2" xfId="39014" xr:uid="{00000000-0005-0000-0000-000091920000}"/>
    <cellStyle name="Subtotal (line) 3 4 40 2 2" xfId="39015" xr:uid="{00000000-0005-0000-0000-000092920000}"/>
    <cellStyle name="Subtotal (line) 3 4 40 2 3" xfId="39016" xr:uid="{00000000-0005-0000-0000-000093920000}"/>
    <cellStyle name="Subtotal (line) 3 4 40 2 4" xfId="39017" xr:uid="{00000000-0005-0000-0000-000094920000}"/>
    <cellStyle name="Subtotal (line) 3 4 40 3" xfId="39018" xr:uid="{00000000-0005-0000-0000-000095920000}"/>
    <cellStyle name="Subtotal (line) 3 4 40 4" xfId="39019" xr:uid="{00000000-0005-0000-0000-000096920000}"/>
    <cellStyle name="Subtotal (line) 3 4 40 5" xfId="39020" xr:uid="{00000000-0005-0000-0000-000097920000}"/>
    <cellStyle name="Subtotal (line) 3 4 41" xfId="5388" xr:uid="{00000000-0005-0000-0000-000098920000}"/>
    <cellStyle name="Subtotal (line) 3 4 41 2" xfId="39021" xr:uid="{00000000-0005-0000-0000-000099920000}"/>
    <cellStyle name="Subtotal (line) 3 4 41 2 2" xfId="39022" xr:uid="{00000000-0005-0000-0000-00009A920000}"/>
    <cellStyle name="Subtotal (line) 3 4 41 2 3" xfId="39023" xr:uid="{00000000-0005-0000-0000-00009B920000}"/>
    <cellStyle name="Subtotal (line) 3 4 41 2 4" xfId="39024" xr:uid="{00000000-0005-0000-0000-00009C920000}"/>
    <cellStyle name="Subtotal (line) 3 4 41 3" xfId="39025" xr:uid="{00000000-0005-0000-0000-00009D920000}"/>
    <cellStyle name="Subtotal (line) 3 4 41 4" xfId="39026" xr:uid="{00000000-0005-0000-0000-00009E920000}"/>
    <cellStyle name="Subtotal (line) 3 4 41 5" xfId="39027" xr:uid="{00000000-0005-0000-0000-00009F920000}"/>
    <cellStyle name="Subtotal (line) 3 4 42" xfId="5389" xr:uid="{00000000-0005-0000-0000-0000A0920000}"/>
    <cellStyle name="Subtotal (line) 3 4 42 2" xfId="39028" xr:uid="{00000000-0005-0000-0000-0000A1920000}"/>
    <cellStyle name="Subtotal (line) 3 4 42 2 2" xfId="39029" xr:uid="{00000000-0005-0000-0000-0000A2920000}"/>
    <cellStyle name="Subtotal (line) 3 4 42 2 3" xfId="39030" xr:uid="{00000000-0005-0000-0000-0000A3920000}"/>
    <cellStyle name="Subtotal (line) 3 4 42 2 4" xfId="39031" xr:uid="{00000000-0005-0000-0000-0000A4920000}"/>
    <cellStyle name="Subtotal (line) 3 4 42 3" xfId="39032" xr:uid="{00000000-0005-0000-0000-0000A5920000}"/>
    <cellStyle name="Subtotal (line) 3 4 42 4" xfId="39033" xr:uid="{00000000-0005-0000-0000-0000A6920000}"/>
    <cellStyle name="Subtotal (line) 3 4 42 5" xfId="39034" xr:uid="{00000000-0005-0000-0000-0000A7920000}"/>
    <cellStyle name="Subtotal (line) 3 4 43" xfId="5390" xr:uid="{00000000-0005-0000-0000-0000A8920000}"/>
    <cellStyle name="Subtotal (line) 3 4 43 2" xfId="39035" xr:uid="{00000000-0005-0000-0000-0000A9920000}"/>
    <cellStyle name="Subtotal (line) 3 4 43 2 2" xfId="39036" xr:uid="{00000000-0005-0000-0000-0000AA920000}"/>
    <cellStyle name="Subtotal (line) 3 4 43 2 3" xfId="39037" xr:uid="{00000000-0005-0000-0000-0000AB920000}"/>
    <cellStyle name="Subtotal (line) 3 4 43 2 4" xfId="39038" xr:uid="{00000000-0005-0000-0000-0000AC920000}"/>
    <cellStyle name="Subtotal (line) 3 4 43 3" xfId="39039" xr:uid="{00000000-0005-0000-0000-0000AD920000}"/>
    <cellStyle name="Subtotal (line) 3 4 43 4" xfId="39040" xr:uid="{00000000-0005-0000-0000-0000AE920000}"/>
    <cellStyle name="Subtotal (line) 3 4 43 5" xfId="39041" xr:uid="{00000000-0005-0000-0000-0000AF920000}"/>
    <cellStyle name="Subtotal (line) 3 4 44" xfId="5391" xr:uid="{00000000-0005-0000-0000-0000B0920000}"/>
    <cellStyle name="Subtotal (line) 3 4 44 2" xfId="39042" xr:uid="{00000000-0005-0000-0000-0000B1920000}"/>
    <cellStyle name="Subtotal (line) 3 4 44 2 2" xfId="39043" xr:uid="{00000000-0005-0000-0000-0000B2920000}"/>
    <cellStyle name="Subtotal (line) 3 4 44 2 3" xfId="39044" xr:uid="{00000000-0005-0000-0000-0000B3920000}"/>
    <cellStyle name="Subtotal (line) 3 4 44 2 4" xfId="39045" xr:uid="{00000000-0005-0000-0000-0000B4920000}"/>
    <cellStyle name="Subtotal (line) 3 4 44 3" xfId="39046" xr:uid="{00000000-0005-0000-0000-0000B5920000}"/>
    <cellStyle name="Subtotal (line) 3 4 44 4" xfId="39047" xr:uid="{00000000-0005-0000-0000-0000B6920000}"/>
    <cellStyle name="Subtotal (line) 3 4 44 5" xfId="39048" xr:uid="{00000000-0005-0000-0000-0000B7920000}"/>
    <cellStyle name="Subtotal (line) 3 4 45" xfId="5392" xr:uid="{00000000-0005-0000-0000-0000B8920000}"/>
    <cellStyle name="Subtotal (line) 3 4 45 2" xfId="39049" xr:uid="{00000000-0005-0000-0000-0000B9920000}"/>
    <cellStyle name="Subtotal (line) 3 4 45 2 2" xfId="39050" xr:uid="{00000000-0005-0000-0000-0000BA920000}"/>
    <cellStyle name="Subtotal (line) 3 4 45 2 3" xfId="39051" xr:uid="{00000000-0005-0000-0000-0000BB920000}"/>
    <cellStyle name="Subtotal (line) 3 4 45 2 4" xfId="39052" xr:uid="{00000000-0005-0000-0000-0000BC920000}"/>
    <cellStyle name="Subtotal (line) 3 4 45 3" xfId="39053" xr:uid="{00000000-0005-0000-0000-0000BD920000}"/>
    <cellStyle name="Subtotal (line) 3 4 45 4" xfId="39054" xr:uid="{00000000-0005-0000-0000-0000BE920000}"/>
    <cellStyle name="Subtotal (line) 3 4 45 5" xfId="39055" xr:uid="{00000000-0005-0000-0000-0000BF920000}"/>
    <cellStyle name="Subtotal (line) 3 4 46" xfId="39056" xr:uid="{00000000-0005-0000-0000-0000C0920000}"/>
    <cellStyle name="Subtotal (line) 3 4 46 2" xfId="39057" xr:uid="{00000000-0005-0000-0000-0000C1920000}"/>
    <cellStyle name="Subtotal (line) 3 4 46 3" xfId="39058" xr:uid="{00000000-0005-0000-0000-0000C2920000}"/>
    <cellStyle name="Subtotal (line) 3 4 46 4" xfId="39059" xr:uid="{00000000-0005-0000-0000-0000C3920000}"/>
    <cellStyle name="Subtotal (line) 3 4 47" xfId="39060" xr:uid="{00000000-0005-0000-0000-0000C4920000}"/>
    <cellStyle name="Subtotal (line) 3 4 5" xfId="5393" xr:uid="{00000000-0005-0000-0000-0000C5920000}"/>
    <cellStyle name="Subtotal (line) 3 4 5 2" xfId="39061" xr:uid="{00000000-0005-0000-0000-0000C6920000}"/>
    <cellStyle name="Subtotal (line) 3 4 5 2 2" xfId="39062" xr:uid="{00000000-0005-0000-0000-0000C7920000}"/>
    <cellStyle name="Subtotal (line) 3 4 5 2 3" xfId="39063" xr:uid="{00000000-0005-0000-0000-0000C8920000}"/>
    <cellStyle name="Subtotal (line) 3 4 5 2 4" xfId="39064" xr:uid="{00000000-0005-0000-0000-0000C9920000}"/>
    <cellStyle name="Subtotal (line) 3 4 5 3" xfId="39065" xr:uid="{00000000-0005-0000-0000-0000CA920000}"/>
    <cellStyle name="Subtotal (line) 3 4 5 4" xfId="39066" xr:uid="{00000000-0005-0000-0000-0000CB920000}"/>
    <cellStyle name="Subtotal (line) 3 4 5 5" xfId="39067" xr:uid="{00000000-0005-0000-0000-0000CC920000}"/>
    <cellStyle name="Subtotal (line) 3 4 6" xfId="5394" xr:uid="{00000000-0005-0000-0000-0000CD920000}"/>
    <cellStyle name="Subtotal (line) 3 4 6 2" xfId="39068" xr:uid="{00000000-0005-0000-0000-0000CE920000}"/>
    <cellStyle name="Subtotal (line) 3 4 6 2 2" xfId="39069" xr:uid="{00000000-0005-0000-0000-0000CF920000}"/>
    <cellStyle name="Subtotal (line) 3 4 6 2 3" xfId="39070" xr:uid="{00000000-0005-0000-0000-0000D0920000}"/>
    <cellStyle name="Subtotal (line) 3 4 6 2 4" xfId="39071" xr:uid="{00000000-0005-0000-0000-0000D1920000}"/>
    <cellStyle name="Subtotal (line) 3 4 6 3" xfId="39072" xr:uid="{00000000-0005-0000-0000-0000D2920000}"/>
    <cellStyle name="Subtotal (line) 3 4 6 4" xfId="39073" xr:uid="{00000000-0005-0000-0000-0000D3920000}"/>
    <cellStyle name="Subtotal (line) 3 4 6 5" xfId="39074" xr:uid="{00000000-0005-0000-0000-0000D4920000}"/>
    <cellStyle name="Subtotal (line) 3 4 7" xfId="5395" xr:uid="{00000000-0005-0000-0000-0000D5920000}"/>
    <cellStyle name="Subtotal (line) 3 4 7 2" xfId="39075" xr:uid="{00000000-0005-0000-0000-0000D6920000}"/>
    <cellStyle name="Subtotal (line) 3 4 7 2 2" xfId="39076" xr:uid="{00000000-0005-0000-0000-0000D7920000}"/>
    <cellStyle name="Subtotal (line) 3 4 7 2 3" xfId="39077" xr:uid="{00000000-0005-0000-0000-0000D8920000}"/>
    <cellStyle name="Subtotal (line) 3 4 7 2 4" xfId="39078" xr:uid="{00000000-0005-0000-0000-0000D9920000}"/>
    <cellStyle name="Subtotal (line) 3 4 7 3" xfId="39079" xr:uid="{00000000-0005-0000-0000-0000DA920000}"/>
    <cellStyle name="Subtotal (line) 3 4 7 4" xfId="39080" xr:uid="{00000000-0005-0000-0000-0000DB920000}"/>
    <cellStyle name="Subtotal (line) 3 4 7 5" xfId="39081" xr:uid="{00000000-0005-0000-0000-0000DC920000}"/>
    <cellStyle name="Subtotal (line) 3 4 8" xfId="5396" xr:uid="{00000000-0005-0000-0000-0000DD920000}"/>
    <cellStyle name="Subtotal (line) 3 4 8 2" xfId="39082" xr:uid="{00000000-0005-0000-0000-0000DE920000}"/>
    <cellStyle name="Subtotal (line) 3 4 8 2 2" xfId="39083" xr:uid="{00000000-0005-0000-0000-0000DF920000}"/>
    <cellStyle name="Subtotal (line) 3 4 8 2 3" xfId="39084" xr:uid="{00000000-0005-0000-0000-0000E0920000}"/>
    <cellStyle name="Subtotal (line) 3 4 8 2 4" xfId="39085" xr:uid="{00000000-0005-0000-0000-0000E1920000}"/>
    <cellStyle name="Subtotal (line) 3 4 8 3" xfId="39086" xr:uid="{00000000-0005-0000-0000-0000E2920000}"/>
    <cellStyle name="Subtotal (line) 3 4 8 4" xfId="39087" xr:uid="{00000000-0005-0000-0000-0000E3920000}"/>
    <cellStyle name="Subtotal (line) 3 4 8 5" xfId="39088" xr:uid="{00000000-0005-0000-0000-0000E4920000}"/>
    <cellStyle name="Subtotal (line) 3 4 9" xfId="5397" xr:uid="{00000000-0005-0000-0000-0000E5920000}"/>
    <cellStyle name="Subtotal (line) 3 4 9 2" xfId="39089" xr:uid="{00000000-0005-0000-0000-0000E6920000}"/>
    <cellStyle name="Subtotal (line) 3 4 9 2 2" xfId="39090" xr:uid="{00000000-0005-0000-0000-0000E7920000}"/>
    <cellStyle name="Subtotal (line) 3 4 9 2 3" xfId="39091" xr:uid="{00000000-0005-0000-0000-0000E8920000}"/>
    <cellStyle name="Subtotal (line) 3 4 9 2 4" xfId="39092" xr:uid="{00000000-0005-0000-0000-0000E9920000}"/>
    <cellStyle name="Subtotal (line) 3 4 9 3" xfId="39093" xr:uid="{00000000-0005-0000-0000-0000EA920000}"/>
    <cellStyle name="Subtotal (line) 3 4 9 4" xfId="39094" xr:uid="{00000000-0005-0000-0000-0000EB920000}"/>
    <cellStyle name="Subtotal (line) 3 4 9 5" xfId="39095" xr:uid="{00000000-0005-0000-0000-0000EC920000}"/>
    <cellStyle name="Subtotal (line) 3 5" xfId="5398" xr:uid="{00000000-0005-0000-0000-0000ED920000}"/>
    <cellStyle name="Subtotal (line) 3 5 10" xfId="5399" xr:uid="{00000000-0005-0000-0000-0000EE920000}"/>
    <cellStyle name="Subtotal (line) 3 5 10 2" xfId="39096" xr:uid="{00000000-0005-0000-0000-0000EF920000}"/>
    <cellStyle name="Subtotal (line) 3 5 10 2 2" xfId="39097" xr:uid="{00000000-0005-0000-0000-0000F0920000}"/>
    <cellStyle name="Subtotal (line) 3 5 10 2 3" xfId="39098" xr:uid="{00000000-0005-0000-0000-0000F1920000}"/>
    <cellStyle name="Subtotal (line) 3 5 10 2 4" xfId="39099" xr:uid="{00000000-0005-0000-0000-0000F2920000}"/>
    <cellStyle name="Subtotal (line) 3 5 10 3" xfId="39100" xr:uid="{00000000-0005-0000-0000-0000F3920000}"/>
    <cellStyle name="Subtotal (line) 3 5 10 4" xfId="39101" xr:uid="{00000000-0005-0000-0000-0000F4920000}"/>
    <cellStyle name="Subtotal (line) 3 5 10 5" xfId="39102" xr:uid="{00000000-0005-0000-0000-0000F5920000}"/>
    <cellStyle name="Subtotal (line) 3 5 11" xfId="5400" xr:uid="{00000000-0005-0000-0000-0000F6920000}"/>
    <cellStyle name="Subtotal (line) 3 5 11 2" xfId="39103" xr:uid="{00000000-0005-0000-0000-0000F7920000}"/>
    <cellStyle name="Subtotal (line) 3 5 11 2 2" xfId="39104" xr:uid="{00000000-0005-0000-0000-0000F8920000}"/>
    <cellStyle name="Subtotal (line) 3 5 11 2 3" xfId="39105" xr:uid="{00000000-0005-0000-0000-0000F9920000}"/>
    <cellStyle name="Subtotal (line) 3 5 11 2 4" xfId="39106" xr:uid="{00000000-0005-0000-0000-0000FA920000}"/>
    <cellStyle name="Subtotal (line) 3 5 11 3" xfId="39107" xr:uid="{00000000-0005-0000-0000-0000FB920000}"/>
    <cellStyle name="Subtotal (line) 3 5 11 4" xfId="39108" xr:uid="{00000000-0005-0000-0000-0000FC920000}"/>
    <cellStyle name="Subtotal (line) 3 5 11 5" xfId="39109" xr:uid="{00000000-0005-0000-0000-0000FD920000}"/>
    <cellStyle name="Subtotal (line) 3 5 12" xfId="5401" xr:uid="{00000000-0005-0000-0000-0000FE920000}"/>
    <cellStyle name="Subtotal (line) 3 5 12 2" xfId="39110" xr:uid="{00000000-0005-0000-0000-0000FF920000}"/>
    <cellStyle name="Subtotal (line) 3 5 12 2 2" xfId="39111" xr:uid="{00000000-0005-0000-0000-000000930000}"/>
    <cellStyle name="Subtotal (line) 3 5 12 2 3" xfId="39112" xr:uid="{00000000-0005-0000-0000-000001930000}"/>
    <cellStyle name="Subtotal (line) 3 5 12 2 4" xfId="39113" xr:uid="{00000000-0005-0000-0000-000002930000}"/>
    <cellStyle name="Subtotal (line) 3 5 12 3" xfId="39114" xr:uid="{00000000-0005-0000-0000-000003930000}"/>
    <cellStyle name="Subtotal (line) 3 5 12 4" xfId="39115" xr:uid="{00000000-0005-0000-0000-000004930000}"/>
    <cellStyle name="Subtotal (line) 3 5 12 5" xfId="39116" xr:uid="{00000000-0005-0000-0000-000005930000}"/>
    <cellStyle name="Subtotal (line) 3 5 13" xfId="5402" xr:uid="{00000000-0005-0000-0000-000006930000}"/>
    <cellStyle name="Subtotal (line) 3 5 13 2" xfId="39117" xr:uid="{00000000-0005-0000-0000-000007930000}"/>
    <cellStyle name="Subtotal (line) 3 5 13 2 2" xfId="39118" xr:uid="{00000000-0005-0000-0000-000008930000}"/>
    <cellStyle name="Subtotal (line) 3 5 13 2 3" xfId="39119" xr:uid="{00000000-0005-0000-0000-000009930000}"/>
    <cellStyle name="Subtotal (line) 3 5 13 2 4" xfId="39120" xr:uid="{00000000-0005-0000-0000-00000A930000}"/>
    <cellStyle name="Subtotal (line) 3 5 13 3" xfId="39121" xr:uid="{00000000-0005-0000-0000-00000B930000}"/>
    <cellStyle name="Subtotal (line) 3 5 13 4" xfId="39122" xr:uid="{00000000-0005-0000-0000-00000C930000}"/>
    <cellStyle name="Subtotal (line) 3 5 13 5" xfId="39123" xr:uid="{00000000-0005-0000-0000-00000D930000}"/>
    <cellStyle name="Subtotal (line) 3 5 14" xfId="5403" xr:uid="{00000000-0005-0000-0000-00000E930000}"/>
    <cellStyle name="Subtotal (line) 3 5 14 2" xfId="39124" xr:uid="{00000000-0005-0000-0000-00000F930000}"/>
    <cellStyle name="Subtotal (line) 3 5 14 2 2" xfId="39125" xr:uid="{00000000-0005-0000-0000-000010930000}"/>
    <cellStyle name="Subtotal (line) 3 5 14 2 3" xfId="39126" xr:uid="{00000000-0005-0000-0000-000011930000}"/>
    <cellStyle name="Subtotal (line) 3 5 14 2 4" xfId="39127" xr:uid="{00000000-0005-0000-0000-000012930000}"/>
    <cellStyle name="Subtotal (line) 3 5 14 3" xfId="39128" xr:uid="{00000000-0005-0000-0000-000013930000}"/>
    <cellStyle name="Subtotal (line) 3 5 14 4" xfId="39129" xr:uid="{00000000-0005-0000-0000-000014930000}"/>
    <cellStyle name="Subtotal (line) 3 5 14 5" xfId="39130" xr:uid="{00000000-0005-0000-0000-000015930000}"/>
    <cellStyle name="Subtotal (line) 3 5 15" xfId="5404" xr:uid="{00000000-0005-0000-0000-000016930000}"/>
    <cellStyle name="Subtotal (line) 3 5 15 2" xfId="39131" xr:uid="{00000000-0005-0000-0000-000017930000}"/>
    <cellStyle name="Subtotal (line) 3 5 15 2 2" xfId="39132" xr:uid="{00000000-0005-0000-0000-000018930000}"/>
    <cellStyle name="Subtotal (line) 3 5 15 2 3" xfId="39133" xr:uid="{00000000-0005-0000-0000-000019930000}"/>
    <cellStyle name="Subtotal (line) 3 5 15 2 4" xfId="39134" xr:uid="{00000000-0005-0000-0000-00001A930000}"/>
    <cellStyle name="Subtotal (line) 3 5 15 3" xfId="39135" xr:uid="{00000000-0005-0000-0000-00001B930000}"/>
    <cellStyle name="Subtotal (line) 3 5 15 4" xfId="39136" xr:uid="{00000000-0005-0000-0000-00001C930000}"/>
    <cellStyle name="Subtotal (line) 3 5 15 5" xfId="39137" xr:uid="{00000000-0005-0000-0000-00001D930000}"/>
    <cellStyle name="Subtotal (line) 3 5 16" xfId="5405" xr:uid="{00000000-0005-0000-0000-00001E930000}"/>
    <cellStyle name="Subtotal (line) 3 5 16 2" xfId="39138" xr:uid="{00000000-0005-0000-0000-00001F930000}"/>
    <cellStyle name="Subtotal (line) 3 5 16 2 2" xfId="39139" xr:uid="{00000000-0005-0000-0000-000020930000}"/>
    <cellStyle name="Subtotal (line) 3 5 16 2 3" xfId="39140" xr:uid="{00000000-0005-0000-0000-000021930000}"/>
    <cellStyle name="Subtotal (line) 3 5 16 2 4" xfId="39141" xr:uid="{00000000-0005-0000-0000-000022930000}"/>
    <cellStyle name="Subtotal (line) 3 5 16 3" xfId="39142" xr:uid="{00000000-0005-0000-0000-000023930000}"/>
    <cellStyle name="Subtotal (line) 3 5 16 4" xfId="39143" xr:uid="{00000000-0005-0000-0000-000024930000}"/>
    <cellStyle name="Subtotal (line) 3 5 16 5" xfId="39144" xr:uid="{00000000-0005-0000-0000-000025930000}"/>
    <cellStyle name="Subtotal (line) 3 5 17" xfId="5406" xr:uid="{00000000-0005-0000-0000-000026930000}"/>
    <cellStyle name="Subtotal (line) 3 5 17 2" xfId="39145" xr:uid="{00000000-0005-0000-0000-000027930000}"/>
    <cellStyle name="Subtotal (line) 3 5 17 2 2" xfId="39146" xr:uid="{00000000-0005-0000-0000-000028930000}"/>
    <cellStyle name="Subtotal (line) 3 5 17 2 3" xfId="39147" xr:uid="{00000000-0005-0000-0000-000029930000}"/>
    <cellStyle name="Subtotal (line) 3 5 17 2 4" xfId="39148" xr:uid="{00000000-0005-0000-0000-00002A930000}"/>
    <cellStyle name="Subtotal (line) 3 5 17 3" xfId="39149" xr:uid="{00000000-0005-0000-0000-00002B930000}"/>
    <cellStyle name="Subtotal (line) 3 5 17 4" xfId="39150" xr:uid="{00000000-0005-0000-0000-00002C930000}"/>
    <cellStyle name="Subtotal (line) 3 5 17 5" xfId="39151" xr:uid="{00000000-0005-0000-0000-00002D930000}"/>
    <cellStyle name="Subtotal (line) 3 5 18" xfId="5407" xr:uid="{00000000-0005-0000-0000-00002E930000}"/>
    <cellStyle name="Subtotal (line) 3 5 18 2" xfId="39152" xr:uid="{00000000-0005-0000-0000-00002F930000}"/>
    <cellStyle name="Subtotal (line) 3 5 18 2 2" xfId="39153" xr:uid="{00000000-0005-0000-0000-000030930000}"/>
    <cellStyle name="Subtotal (line) 3 5 18 2 3" xfId="39154" xr:uid="{00000000-0005-0000-0000-000031930000}"/>
    <cellStyle name="Subtotal (line) 3 5 18 2 4" xfId="39155" xr:uid="{00000000-0005-0000-0000-000032930000}"/>
    <cellStyle name="Subtotal (line) 3 5 18 3" xfId="39156" xr:uid="{00000000-0005-0000-0000-000033930000}"/>
    <cellStyle name="Subtotal (line) 3 5 18 4" xfId="39157" xr:uid="{00000000-0005-0000-0000-000034930000}"/>
    <cellStyle name="Subtotal (line) 3 5 18 5" xfId="39158" xr:uid="{00000000-0005-0000-0000-000035930000}"/>
    <cellStyle name="Subtotal (line) 3 5 19" xfId="5408" xr:uid="{00000000-0005-0000-0000-000036930000}"/>
    <cellStyle name="Subtotal (line) 3 5 19 2" xfId="39159" xr:uid="{00000000-0005-0000-0000-000037930000}"/>
    <cellStyle name="Subtotal (line) 3 5 19 2 2" xfId="39160" xr:uid="{00000000-0005-0000-0000-000038930000}"/>
    <cellStyle name="Subtotal (line) 3 5 19 2 3" xfId="39161" xr:uid="{00000000-0005-0000-0000-000039930000}"/>
    <cellStyle name="Subtotal (line) 3 5 19 2 4" xfId="39162" xr:uid="{00000000-0005-0000-0000-00003A930000}"/>
    <cellStyle name="Subtotal (line) 3 5 19 3" xfId="39163" xr:uid="{00000000-0005-0000-0000-00003B930000}"/>
    <cellStyle name="Subtotal (line) 3 5 19 4" xfId="39164" xr:uid="{00000000-0005-0000-0000-00003C930000}"/>
    <cellStyle name="Subtotal (line) 3 5 19 5" xfId="39165" xr:uid="{00000000-0005-0000-0000-00003D930000}"/>
    <cellStyle name="Subtotal (line) 3 5 2" xfId="5409" xr:uid="{00000000-0005-0000-0000-00003E930000}"/>
    <cellStyle name="Subtotal (line) 3 5 2 2" xfId="39166" xr:uid="{00000000-0005-0000-0000-00003F930000}"/>
    <cellStyle name="Subtotal (line) 3 5 2 2 2" xfId="39167" xr:uid="{00000000-0005-0000-0000-000040930000}"/>
    <cellStyle name="Subtotal (line) 3 5 2 2 3" xfId="39168" xr:uid="{00000000-0005-0000-0000-000041930000}"/>
    <cellStyle name="Subtotal (line) 3 5 2 2 4" xfId="39169" xr:uid="{00000000-0005-0000-0000-000042930000}"/>
    <cellStyle name="Subtotal (line) 3 5 2 3" xfId="39170" xr:uid="{00000000-0005-0000-0000-000043930000}"/>
    <cellStyle name="Subtotal (line) 3 5 2 4" xfId="39171" xr:uid="{00000000-0005-0000-0000-000044930000}"/>
    <cellStyle name="Subtotal (line) 3 5 2 5" xfId="39172" xr:uid="{00000000-0005-0000-0000-000045930000}"/>
    <cellStyle name="Subtotal (line) 3 5 20" xfId="5410" xr:uid="{00000000-0005-0000-0000-000046930000}"/>
    <cellStyle name="Subtotal (line) 3 5 20 2" xfId="39173" xr:uid="{00000000-0005-0000-0000-000047930000}"/>
    <cellStyle name="Subtotal (line) 3 5 20 2 2" xfId="39174" xr:uid="{00000000-0005-0000-0000-000048930000}"/>
    <cellStyle name="Subtotal (line) 3 5 20 2 3" xfId="39175" xr:uid="{00000000-0005-0000-0000-000049930000}"/>
    <cellStyle name="Subtotal (line) 3 5 20 2 4" xfId="39176" xr:uid="{00000000-0005-0000-0000-00004A930000}"/>
    <cellStyle name="Subtotal (line) 3 5 20 3" xfId="39177" xr:uid="{00000000-0005-0000-0000-00004B930000}"/>
    <cellStyle name="Subtotal (line) 3 5 20 4" xfId="39178" xr:uid="{00000000-0005-0000-0000-00004C930000}"/>
    <cellStyle name="Subtotal (line) 3 5 20 5" xfId="39179" xr:uid="{00000000-0005-0000-0000-00004D930000}"/>
    <cellStyle name="Subtotal (line) 3 5 21" xfId="5411" xr:uid="{00000000-0005-0000-0000-00004E930000}"/>
    <cellStyle name="Subtotal (line) 3 5 21 2" xfId="39180" xr:uid="{00000000-0005-0000-0000-00004F930000}"/>
    <cellStyle name="Subtotal (line) 3 5 21 2 2" xfId="39181" xr:uid="{00000000-0005-0000-0000-000050930000}"/>
    <cellStyle name="Subtotal (line) 3 5 21 2 3" xfId="39182" xr:uid="{00000000-0005-0000-0000-000051930000}"/>
    <cellStyle name="Subtotal (line) 3 5 21 2 4" xfId="39183" xr:uid="{00000000-0005-0000-0000-000052930000}"/>
    <cellStyle name="Subtotal (line) 3 5 21 3" xfId="39184" xr:uid="{00000000-0005-0000-0000-000053930000}"/>
    <cellStyle name="Subtotal (line) 3 5 21 4" xfId="39185" xr:uid="{00000000-0005-0000-0000-000054930000}"/>
    <cellStyle name="Subtotal (line) 3 5 21 5" xfId="39186" xr:uid="{00000000-0005-0000-0000-000055930000}"/>
    <cellStyle name="Subtotal (line) 3 5 22" xfId="5412" xr:uid="{00000000-0005-0000-0000-000056930000}"/>
    <cellStyle name="Subtotal (line) 3 5 22 2" xfId="39187" xr:uid="{00000000-0005-0000-0000-000057930000}"/>
    <cellStyle name="Subtotal (line) 3 5 22 2 2" xfId="39188" xr:uid="{00000000-0005-0000-0000-000058930000}"/>
    <cellStyle name="Subtotal (line) 3 5 22 2 3" xfId="39189" xr:uid="{00000000-0005-0000-0000-000059930000}"/>
    <cellStyle name="Subtotal (line) 3 5 22 2 4" xfId="39190" xr:uid="{00000000-0005-0000-0000-00005A930000}"/>
    <cellStyle name="Subtotal (line) 3 5 22 3" xfId="39191" xr:uid="{00000000-0005-0000-0000-00005B930000}"/>
    <cellStyle name="Subtotal (line) 3 5 22 4" xfId="39192" xr:uid="{00000000-0005-0000-0000-00005C930000}"/>
    <cellStyle name="Subtotal (line) 3 5 22 5" xfId="39193" xr:uid="{00000000-0005-0000-0000-00005D930000}"/>
    <cellStyle name="Subtotal (line) 3 5 23" xfId="5413" xr:uid="{00000000-0005-0000-0000-00005E930000}"/>
    <cellStyle name="Subtotal (line) 3 5 23 2" xfId="39194" xr:uid="{00000000-0005-0000-0000-00005F930000}"/>
    <cellStyle name="Subtotal (line) 3 5 23 2 2" xfId="39195" xr:uid="{00000000-0005-0000-0000-000060930000}"/>
    <cellStyle name="Subtotal (line) 3 5 23 2 3" xfId="39196" xr:uid="{00000000-0005-0000-0000-000061930000}"/>
    <cellStyle name="Subtotal (line) 3 5 23 2 4" xfId="39197" xr:uid="{00000000-0005-0000-0000-000062930000}"/>
    <cellStyle name="Subtotal (line) 3 5 23 3" xfId="39198" xr:uid="{00000000-0005-0000-0000-000063930000}"/>
    <cellStyle name="Subtotal (line) 3 5 23 4" xfId="39199" xr:uid="{00000000-0005-0000-0000-000064930000}"/>
    <cellStyle name="Subtotal (line) 3 5 23 5" xfId="39200" xr:uid="{00000000-0005-0000-0000-000065930000}"/>
    <cellStyle name="Subtotal (line) 3 5 24" xfId="5414" xr:uid="{00000000-0005-0000-0000-000066930000}"/>
    <cellStyle name="Subtotal (line) 3 5 24 2" xfId="39201" xr:uid="{00000000-0005-0000-0000-000067930000}"/>
    <cellStyle name="Subtotal (line) 3 5 24 2 2" xfId="39202" xr:uid="{00000000-0005-0000-0000-000068930000}"/>
    <cellStyle name="Subtotal (line) 3 5 24 2 3" xfId="39203" xr:uid="{00000000-0005-0000-0000-000069930000}"/>
    <cellStyle name="Subtotal (line) 3 5 24 2 4" xfId="39204" xr:uid="{00000000-0005-0000-0000-00006A930000}"/>
    <cellStyle name="Subtotal (line) 3 5 24 3" xfId="39205" xr:uid="{00000000-0005-0000-0000-00006B930000}"/>
    <cellStyle name="Subtotal (line) 3 5 24 4" xfId="39206" xr:uid="{00000000-0005-0000-0000-00006C930000}"/>
    <cellStyle name="Subtotal (line) 3 5 24 5" xfId="39207" xr:uid="{00000000-0005-0000-0000-00006D930000}"/>
    <cellStyle name="Subtotal (line) 3 5 25" xfId="5415" xr:uid="{00000000-0005-0000-0000-00006E930000}"/>
    <cellStyle name="Subtotal (line) 3 5 25 2" xfId="39208" xr:uid="{00000000-0005-0000-0000-00006F930000}"/>
    <cellStyle name="Subtotal (line) 3 5 25 2 2" xfId="39209" xr:uid="{00000000-0005-0000-0000-000070930000}"/>
    <cellStyle name="Subtotal (line) 3 5 25 2 3" xfId="39210" xr:uid="{00000000-0005-0000-0000-000071930000}"/>
    <cellStyle name="Subtotal (line) 3 5 25 2 4" xfId="39211" xr:uid="{00000000-0005-0000-0000-000072930000}"/>
    <cellStyle name="Subtotal (line) 3 5 25 3" xfId="39212" xr:uid="{00000000-0005-0000-0000-000073930000}"/>
    <cellStyle name="Subtotal (line) 3 5 25 4" xfId="39213" xr:uid="{00000000-0005-0000-0000-000074930000}"/>
    <cellStyle name="Subtotal (line) 3 5 25 5" xfId="39214" xr:uid="{00000000-0005-0000-0000-000075930000}"/>
    <cellStyle name="Subtotal (line) 3 5 26" xfId="5416" xr:uid="{00000000-0005-0000-0000-000076930000}"/>
    <cellStyle name="Subtotal (line) 3 5 26 2" xfId="39215" xr:uid="{00000000-0005-0000-0000-000077930000}"/>
    <cellStyle name="Subtotal (line) 3 5 26 2 2" xfId="39216" xr:uid="{00000000-0005-0000-0000-000078930000}"/>
    <cellStyle name="Subtotal (line) 3 5 26 2 3" xfId="39217" xr:uid="{00000000-0005-0000-0000-000079930000}"/>
    <cellStyle name="Subtotal (line) 3 5 26 2 4" xfId="39218" xr:uid="{00000000-0005-0000-0000-00007A930000}"/>
    <cellStyle name="Subtotal (line) 3 5 26 3" xfId="39219" xr:uid="{00000000-0005-0000-0000-00007B930000}"/>
    <cellStyle name="Subtotal (line) 3 5 26 4" xfId="39220" xr:uid="{00000000-0005-0000-0000-00007C930000}"/>
    <cellStyle name="Subtotal (line) 3 5 26 5" xfId="39221" xr:uid="{00000000-0005-0000-0000-00007D930000}"/>
    <cellStyle name="Subtotal (line) 3 5 27" xfId="5417" xr:uid="{00000000-0005-0000-0000-00007E930000}"/>
    <cellStyle name="Subtotal (line) 3 5 27 2" xfId="39222" xr:uid="{00000000-0005-0000-0000-00007F930000}"/>
    <cellStyle name="Subtotal (line) 3 5 27 2 2" xfId="39223" xr:uid="{00000000-0005-0000-0000-000080930000}"/>
    <cellStyle name="Subtotal (line) 3 5 27 2 3" xfId="39224" xr:uid="{00000000-0005-0000-0000-000081930000}"/>
    <cellStyle name="Subtotal (line) 3 5 27 2 4" xfId="39225" xr:uid="{00000000-0005-0000-0000-000082930000}"/>
    <cellStyle name="Subtotal (line) 3 5 27 3" xfId="39226" xr:uid="{00000000-0005-0000-0000-000083930000}"/>
    <cellStyle name="Subtotal (line) 3 5 27 4" xfId="39227" xr:uid="{00000000-0005-0000-0000-000084930000}"/>
    <cellStyle name="Subtotal (line) 3 5 27 5" xfId="39228" xr:uid="{00000000-0005-0000-0000-000085930000}"/>
    <cellStyle name="Subtotal (line) 3 5 28" xfId="5418" xr:uid="{00000000-0005-0000-0000-000086930000}"/>
    <cellStyle name="Subtotal (line) 3 5 28 2" xfId="39229" xr:uid="{00000000-0005-0000-0000-000087930000}"/>
    <cellStyle name="Subtotal (line) 3 5 28 2 2" xfId="39230" xr:uid="{00000000-0005-0000-0000-000088930000}"/>
    <cellStyle name="Subtotal (line) 3 5 28 2 3" xfId="39231" xr:uid="{00000000-0005-0000-0000-000089930000}"/>
    <cellStyle name="Subtotal (line) 3 5 28 2 4" xfId="39232" xr:uid="{00000000-0005-0000-0000-00008A930000}"/>
    <cellStyle name="Subtotal (line) 3 5 28 3" xfId="39233" xr:uid="{00000000-0005-0000-0000-00008B930000}"/>
    <cellStyle name="Subtotal (line) 3 5 28 4" xfId="39234" xr:uid="{00000000-0005-0000-0000-00008C930000}"/>
    <cellStyle name="Subtotal (line) 3 5 28 5" xfId="39235" xr:uid="{00000000-0005-0000-0000-00008D930000}"/>
    <cellStyle name="Subtotal (line) 3 5 29" xfId="5419" xr:uid="{00000000-0005-0000-0000-00008E930000}"/>
    <cellStyle name="Subtotal (line) 3 5 29 2" xfId="39236" xr:uid="{00000000-0005-0000-0000-00008F930000}"/>
    <cellStyle name="Subtotal (line) 3 5 29 2 2" xfId="39237" xr:uid="{00000000-0005-0000-0000-000090930000}"/>
    <cellStyle name="Subtotal (line) 3 5 29 2 3" xfId="39238" xr:uid="{00000000-0005-0000-0000-000091930000}"/>
    <cellStyle name="Subtotal (line) 3 5 29 2 4" xfId="39239" xr:uid="{00000000-0005-0000-0000-000092930000}"/>
    <cellStyle name="Subtotal (line) 3 5 29 3" xfId="39240" xr:uid="{00000000-0005-0000-0000-000093930000}"/>
    <cellStyle name="Subtotal (line) 3 5 29 4" xfId="39241" xr:uid="{00000000-0005-0000-0000-000094930000}"/>
    <cellStyle name="Subtotal (line) 3 5 29 5" xfId="39242" xr:uid="{00000000-0005-0000-0000-000095930000}"/>
    <cellStyle name="Subtotal (line) 3 5 3" xfId="5420" xr:uid="{00000000-0005-0000-0000-000096930000}"/>
    <cellStyle name="Subtotal (line) 3 5 3 2" xfId="39243" xr:uid="{00000000-0005-0000-0000-000097930000}"/>
    <cellStyle name="Subtotal (line) 3 5 3 2 2" xfId="39244" xr:uid="{00000000-0005-0000-0000-000098930000}"/>
    <cellStyle name="Subtotal (line) 3 5 3 2 3" xfId="39245" xr:uid="{00000000-0005-0000-0000-000099930000}"/>
    <cellStyle name="Subtotal (line) 3 5 3 2 4" xfId="39246" xr:uid="{00000000-0005-0000-0000-00009A930000}"/>
    <cellStyle name="Subtotal (line) 3 5 3 3" xfId="39247" xr:uid="{00000000-0005-0000-0000-00009B930000}"/>
    <cellStyle name="Subtotal (line) 3 5 3 4" xfId="39248" xr:uid="{00000000-0005-0000-0000-00009C930000}"/>
    <cellStyle name="Subtotal (line) 3 5 3 5" xfId="39249" xr:uid="{00000000-0005-0000-0000-00009D930000}"/>
    <cellStyle name="Subtotal (line) 3 5 30" xfId="5421" xr:uid="{00000000-0005-0000-0000-00009E930000}"/>
    <cellStyle name="Subtotal (line) 3 5 30 2" xfId="39250" xr:uid="{00000000-0005-0000-0000-00009F930000}"/>
    <cellStyle name="Subtotal (line) 3 5 30 2 2" xfId="39251" xr:uid="{00000000-0005-0000-0000-0000A0930000}"/>
    <cellStyle name="Subtotal (line) 3 5 30 2 3" xfId="39252" xr:uid="{00000000-0005-0000-0000-0000A1930000}"/>
    <cellStyle name="Subtotal (line) 3 5 30 2 4" xfId="39253" xr:uid="{00000000-0005-0000-0000-0000A2930000}"/>
    <cellStyle name="Subtotal (line) 3 5 30 3" xfId="39254" xr:uid="{00000000-0005-0000-0000-0000A3930000}"/>
    <cellStyle name="Subtotal (line) 3 5 30 4" xfId="39255" xr:uid="{00000000-0005-0000-0000-0000A4930000}"/>
    <cellStyle name="Subtotal (line) 3 5 30 5" xfId="39256" xr:uid="{00000000-0005-0000-0000-0000A5930000}"/>
    <cellStyle name="Subtotal (line) 3 5 31" xfId="5422" xr:uid="{00000000-0005-0000-0000-0000A6930000}"/>
    <cellStyle name="Subtotal (line) 3 5 31 2" xfId="39257" xr:uid="{00000000-0005-0000-0000-0000A7930000}"/>
    <cellStyle name="Subtotal (line) 3 5 31 2 2" xfId="39258" xr:uid="{00000000-0005-0000-0000-0000A8930000}"/>
    <cellStyle name="Subtotal (line) 3 5 31 2 3" xfId="39259" xr:uid="{00000000-0005-0000-0000-0000A9930000}"/>
    <cellStyle name="Subtotal (line) 3 5 31 2 4" xfId="39260" xr:uid="{00000000-0005-0000-0000-0000AA930000}"/>
    <cellStyle name="Subtotal (line) 3 5 31 3" xfId="39261" xr:uid="{00000000-0005-0000-0000-0000AB930000}"/>
    <cellStyle name="Subtotal (line) 3 5 31 4" xfId="39262" xr:uid="{00000000-0005-0000-0000-0000AC930000}"/>
    <cellStyle name="Subtotal (line) 3 5 31 5" xfId="39263" xr:uid="{00000000-0005-0000-0000-0000AD930000}"/>
    <cellStyle name="Subtotal (line) 3 5 32" xfId="5423" xr:uid="{00000000-0005-0000-0000-0000AE930000}"/>
    <cellStyle name="Subtotal (line) 3 5 32 2" xfId="39264" xr:uid="{00000000-0005-0000-0000-0000AF930000}"/>
    <cellStyle name="Subtotal (line) 3 5 32 2 2" xfId="39265" xr:uid="{00000000-0005-0000-0000-0000B0930000}"/>
    <cellStyle name="Subtotal (line) 3 5 32 2 3" xfId="39266" xr:uid="{00000000-0005-0000-0000-0000B1930000}"/>
    <cellStyle name="Subtotal (line) 3 5 32 2 4" xfId="39267" xr:uid="{00000000-0005-0000-0000-0000B2930000}"/>
    <cellStyle name="Subtotal (line) 3 5 32 3" xfId="39268" xr:uid="{00000000-0005-0000-0000-0000B3930000}"/>
    <cellStyle name="Subtotal (line) 3 5 32 4" xfId="39269" xr:uid="{00000000-0005-0000-0000-0000B4930000}"/>
    <cellStyle name="Subtotal (line) 3 5 32 5" xfId="39270" xr:uid="{00000000-0005-0000-0000-0000B5930000}"/>
    <cellStyle name="Subtotal (line) 3 5 33" xfId="5424" xr:uid="{00000000-0005-0000-0000-0000B6930000}"/>
    <cellStyle name="Subtotal (line) 3 5 33 2" xfId="39271" xr:uid="{00000000-0005-0000-0000-0000B7930000}"/>
    <cellStyle name="Subtotal (line) 3 5 33 2 2" xfId="39272" xr:uid="{00000000-0005-0000-0000-0000B8930000}"/>
    <cellStyle name="Subtotal (line) 3 5 33 2 3" xfId="39273" xr:uid="{00000000-0005-0000-0000-0000B9930000}"/>
    <cellStyle name="Subtotal (line) 3 5 33 2 4" xfId="39274" xr:uid="{00000000-0005-0000-0000-0000BA930000}"/>
    <cellStyle name="Subtotal (line) 3 5 33 3" xfId="39275" xr:uid="{00000000-0005-0000-0000-0000BB930000}"/>
    <cellStyle name="Subtotal (line) 3 5 33 4" xfId="39276" xr:uid="{00000000-0005-0000-0000-0000BC930000}"/>
    <cellStyle name="Subtotal (line) 3 5 33 5" xfId="39277" xr:uid="{00000000-0005-0000-0000-0000BD930000}"/>
    <cellStyle name="Subtotal (line) 3 5 34" xfId="5425" xr:uid="{00000000-0005-0000-0000-0000BE930000}"/>
    <cellStyle name="Subtotal (line) 3 5 34 2" xfId="39278" xr:uid="{00000000-0005-0000-0000-0000BF930000}"/>
    <cellStyle name="Subtotal (line) 3 5 34 2 2" xfId="39279" xr:uid="{00000000-0005-0000-0000-0000C0930000}"/>
    <cellStyle name="Subtotal (line) 3 5 34 2 3" xfId="39280" xr:uid="{00000000-0005-0000-0000-0000C1930000}"/>
    <cellStyle name="Subtotal (line) 3 5 34 2 4" xfId="39281" xr:uid="{00000000-0005-0000-0000-0000C2930000}"/>
    <cellStyle name="Subtotal (line) 3 5 34 3" xfId="39282" xr:uid="{00000000-0005-0000-0000-0000C3930000}"/>
    <cellStyle name="Subtotal (line) 3 5 34 4" xfId="39283" xr:uid="{00000000-0005-0000-0000-0000C4930000}"/>
    <cellStyle name="Subtotal (line) 3 5 34 5" xfId="39284" xr:uid="{00000000-0005-0000-0000-0000C5930000}"/>
    <cellStyle name="Subtotal (line) 3 5 35" xfId="5426" xr:uid="{00000000-0005-0000-0000-0000C6930000}"/>
    <cellStyle name="Subtotal (line) 3 5 35 2" xfId="39285" xr:uid="{00000000-0005-0000-0000-0000C7930000}"/>
    <cellStyle name="Subtotal (line) 3 5 35 2 2" xfId="39286" xr:uid="{00000000-0005-0000-0000-0000C8930000}"/>
    <cellStyle name="Subtotal (line) 3 5 35 2 3" xfId="39287" xr:uid="{00000000-0005-0000-0000-0000C9930000}"/>
    <cellStyle name="Subtotal (line) 3 5 35 2 4" xfId="39288" xr:uid="{00000000-0005-0000-0000-0000CA930000}"/>
    <cellStyle name="Subtotal (line) 3 5 35 3" xfId="39289" xr:uid="{00000000-0005-0000-0000-0000CB930000}"/>
    <cellStyle name="Subtotal (line) 3 5 35 4" xfId="39290" xr:uid="{00000000-0005-0000-0000-0000CC930000}"/>
    <cellStyle name="Subtotal (line) 3 5 35 5" xfId="39291" xr:uid="{00000000-0005-0000-0000-0000CD930000}"/>
    <cellStyle name="Subtotal (line) 3 5 36" xfId="5427" xr:uid="{00000000-0005-0000-0000-0000CE930000}"/>
    <cellStyle name="Subtotal (line) 3 5 36 2" xfId="39292" xr:uid="{00000000-0005-0000-0000-0000CF930000}"/>
    <cellStyle name="Subtotal (line) 3 5 36 2 2" xfId="39293" xr:uid="{00000000-0005-0000-0000-0000D0930000}"/>
    <cellStyle name="Subtotal (line) 3 5 36 2 3" xfId="39294" xr:uid="{00000000-0005-0000-0000-0000D1930000}"/>
    <cellStyle name="Subtotal (line) 3 5 36 2 4" xfId="39295" xr:uid="{00000000-0005-0000-0000-0000D2930000}"/>
    <cellStyle name="Subtotal (line) 3 5 36 3" xfId="39296" xr:uid="{00000000-0005-0000-0000-0000D3930000}"/>
    <cellStyle name="Subtotal (line) 3 5 36 4" xfId="39297" xr:uid="{00000000-0005-0000-0000-0000D4930000}"/>
    <cellStyle name="Subtotal (line) 3 5 36 5" xfId="39298" xr:uid="{00000000-0005-0000-0000-0000D5930000}"/>
    <cellStyle name="Subtotal (line) 3 5 37" xfId="5428" xr:uid="{00000000-0005-0000-0000-0000D6930000}"/>
    <cellStyle name="Subtotal (line) 3 5 37 2" xfId="39299" xr:uid="{00000000-0005-0000-0000-0000D7930000}"/>
    <cellStyle name="Subtotal (line) 3 5 37 2 2" xfId="39300" xr:uid="{00000000-0005-0000-0000-0000D8930000}"/>
    <cellStyle name="Subtotal (line) 3 5 37 2 3" xfId="39301" xr:uid="{00000000-0005-0000-0000-0000D9930000}"/>
    <cellStyle name="Subtotal (line) 3 5 37 2 4" xfId="39302" xr:uid="{00000000-0005-0000-0000-0000DA930000}"/>
    <cellStyle name="Subtotal (line) 3 5 37 3" xfId="39303" xr:uid="{00000000-0005-0000-0000-0000DB930000}"/>
    <cellStyle name="Subtotal (line) 3 5 37 4" xfId="39304" xr:uid="{00000000-0005-0000-0000-0000DC930000}"/>
    <cellStyle name="Subtotal (line) 3 5 37 5" xfId="39305" xr:uid="{00000000-0005-0000-0000-0000DD930000}"/>
    <cellStyle name="Subtotal (line) 3 5 38" xfId="5429" xr:uid="{00000000-0005-0000-0000-0000DE930000}"/>
    <cellStyle name="Subtotal (line) 3 5 38 2" xfId="39306" xr:uid="{00000000-0005-0000-0000-0000DF930000}"/>
    <cellStyle name="Subtotal (line) 3 5 38 2 2" xfId="39307" xr:uid="{00000000-0005-0000-0000-0000E0930000}"/>
    <cellStyle name="Subtotal (line) 3 5 38 2 3" xfId="39308" xr:uid="{00000000-0005-0000-0000-0000E1930000}"/>
    <cellStyle name="Subtotal (line) 3 5 38 2 4" xfId="39309" xr:uid="{00000000-0005-0000-0000-0000E2930000}"/>
    <cellStyle name="Subtotal (line) 3 5 38 3" xfId="39310" xr:uid="{00000000-0005-0000-0000-0000E3930000}"/>
    <cellStyle name="Subtotal (line) 3 5 38 4" xfId="39311" xr:uid="{00000000-0005-0000-0000-0000E4930000}"/>
    <cellStyle name="Subtotal (line) 3 5 38 5" xfId="39312" xr:uid="{00000000-0005-0000-0000-0000E5930000}"/>
    <cellStyle name="Subtotal (line) 3 5 39" xfId="5430" xr:uid="{00000000-0005-0000-0000-0000E6930000}"/>
    <cellStyle name="Subtotal (line) 3 5 39 2" xfId="39313" xr:uid="{00000000-0005-0000-0000-0000E7930000}"/>
    <cellStyle name="Subtotal (line) 3 5 39 2 2" xfId="39314" xr:uid="{00000000-0005-0000-0000-0000E8930000}"/>
    <cellStyle name="Subtotal (line) 3 5 39 2 3" xfId="39315" xr:uid="{00000000-0005-0000-0000-0000E9930000}"/>
    <cellStyle name="Subtotal (line) 3 5 39 2 4" xfId="39316" xr:uid="{00000000-0005-0000-0000-0000EA930000}"/>
    <cellStyle name="Subtotal (line) 3 5 39 3" xfId="39317" xr:uid="{00000000-0005-0000-0000-0000EB930000}"/>
    <cellStyle name="Subtotal (line) 3 5 39 4" xfId="39318" xr:uid="{00000000-0005-0000-0000-0000EC930000}"/>
    <cellStyle name="Subtotal (line) 3 5 39 5" xfId="39319" xr:uid="{00000000-0005-0000-0000-0000ED930000}"/>
    <cellStyle name="Subtotal (line) 3 5 4" xfId="5431" xr:uid="{00000000-0005-0000-0000-0000EE930000}"/>
    <cellStyle name="Subtotal (line) 3 5 4 2" xfId="39320" xr:uid="{00000000-0005-0000-0000-0000EF930000}"/>
    <cellStyle name="Subtotal (line) 3 5 4 2 2" xfId="39321" xr:uid="{00000000-0005-0000-0000-0000F0930000}"/>
    <cellStyle name="Subtotal (line) 3 5 4 2 3" xfId="39322" xr:uid="{00000000-0005-0000-0000-0000F1930000}"/>
    <cellStyle name="Subtotal (line) 3 5 4 2 4" xfId="39323" xr:uid="{00000000-0005-0000-0000-0000F2930000}"/>
    <cellStyle name="Subtotal (line) 3 5 4 3" xfId="39324" xr:uid="{00000000-0005-0000-0000-0000F3930000}"/>
    <cellStyle name="Subtotal (line) 3 5 4 4" xfId="39325" xr:uid="{00000000-0005-0000-0000-0000F4930000}"/>
    <cellStyle name="Subtotal (line) 3 5 4 5" xfId="39326" xr:uid="{00000000-0005-0000-0000-0000F5930000}"/>
    <cellStyle name="Subtotal (line) 3 5 40" xfId="5432" xr:uid="{00000000-0005-0000-0000-0000F6930000}"/>
    <cellStyle name="Subtotal (line) 3 5 40 2" xfId="39327" xr:uid="{00000000-0005-0000-0000-0000F7930000}"/>
    <cellStyle name="Subtotal (line) 3 5 40 2 2" xfId="39328" xr:uid="{00000000-0005-0000-0000-0000F8930000}"/>
    <cellStyle name="Subtotal (line) 3 5 40 2 3" xfId="39329" xr:uid="{00000000-0005-0000-0000-0000F9930000}"/>
    <cellStyle name="Subtotal (line) 3 5 40 2 4" xfId="39330" xr:uid="{00000000-0005-0000-0000-0000FA930000}"/>
    <cellStyle name="Subtotal (line) 3 5 40 3" xfId="39331" xr:uid="{00000000-0005-0000-0000-0000FB930000}"/>
    <cellStyle name="Subtotal (line) 3 5 40 4" xfId="39332" xr:uid="{00000000-0005-0000-0000-0000FC930000}"/>
    <cellStyle name="Subtotal (line) 3 5 40 5" xfId="39333" xr:uid="{00000000-0005-0000-0000-0000FD930000}"/>
    <cellStyle name="Subtotal (line) 3 5 41" xfId="5433" xr:uid="{00000000-0005-0000-0000-0000FE930000}"/>
    <cellStyle name="Subtotal (line) 3 5 41 2" xfId="39334" xr:uid="{00000000-0005-0000-0000-0000FF930000}"/>
    <cellStyle name="Subtotal (line) 3 5 41 2 2" xfId="39335" xr:uid="{00000000-0005-0000-0000-000000940000}"/>
    <cellStyle name="Subtotal (line) 3 5 41 2 3" xfId="39336" xr:uid="{00000000-0005-0000-0000-000001940000}"/>
    <cellStyle name="Subtotal (line) 3 5 41 2 4" xfId="39337" xr:uid="{00000000-0005-0000-0000-000002940000}"/>
    <cellStyle name="Subtotal (line) 3 5 41 3" xfId="39338" xr:uid="{00000000-0005-0000-0000-000003940000}"/>
    <cellStyle name="Subtotal (line) 3 5 41 4" xfId="39339" xr:uid="{00000000-0005-0000-0000-000004940000}"/>
    <cellStyle name="Subtotal (line) 3 5 41 5" xfId="39340" xr:uid="{00000000-0005-0000-0000-000005940000}"/>
    <cellStyle name="Subtotal (line) 3 5 42" xfId="5434" xr:uid="{00000000-0005-0000-0000-000006940000}"/>
    <cellStyle name="Subtotal (line) 3 5 42 2" xfId="39341" xr:uid="{00000000-0005-0000-0000-000007940000}"/>
    <cellStyle name="Subtotal (line) 3 5 42 2 2" xfId="39342" xr:uid="{00000000-0005-0000-0000-000008940000}"/>
    <cellStyle name="Subtotal (line) 3 5 42 2 3" xfId="39343" xr:uid="{00000000-0005-0000-0000-000009940000}"/>
    <cellStyle name="Subtotal (line) 3 5 42 2 4" xfId="39344" xr:uid="{00000000-0005-0000-0000-00000A940000}"/>
    <cellStyle name="Subtotal (line) 3 5 42 3" xfId="39345" xr:uid="{00000000-0005-0000-0000-00000B940000}"/>
    <cellStyle name="Subtotal (line) 3 5 42 4" xfId="39346" xr:uid="{00000000-0005-0000-0000-00000C940000}"/>
    <cellStyle name="Subtotal (line) 3 5 42 5" xfId="39347" xr:uid="{00000000-0005-0000-0000-00000D940000}"/>
    <cellStyle name="Subtotal (line) 3 5 43" xfId="5435" xr:uid="{00000000-0005-0000-0000-00000E940000}"/>
    <cellStyle name="Subtotal (line) 3 5 43 2" xfId="39348" xr:uid="{00000000-0005-0000-0000-00000F940000}"/>
    <cellStyle name="Subtotal (line) 3 5 43 2 2" xfId="39349" xr:uid="{00000000-0005-0000-0000-000010940000}"/>
    <cellStyle name="Subtotal (line) 3 5 43 2 3" xfId="39350" xr:uid="{00000000-0005-0000-0000-000011940000}"/>
    <cellStyle name="Subtotal (line) 3 5 43 2 4" xfId="39351" xr:uid="{00000000-0005-0000-0000-000012940000}"/>
    <cellStyle name="Subtotal (line) 3 5 43 3" xfId="39352" xr:uid="{00000000-0005-0000-0000-000013940000}"/>
    <cellStyle name="Subtotal (line) 3 5 43 4" xfId="39353" xr:uid="{00000000-0005-0000-0000-000014940000}"/>
    <cellStyle name="Subtotal (line) 3 5 43 5" xfId="39354" xr:uid="{00000000-0005-0000-0000-000015940000}"/>
    <cellStyle name="Subtotal (line) 3 5 44" xfId="5436" xr:uid="{00000000-0005-0000-0000-000016940000}"/>
    <cellStyle name="Subtotal (line) 3 5 44 2" xfId="39355" xr:uid="{00000000-0005-0000-0000-000017940000}"/>
    <cellStyle name="Subtotal (line) 3 5 44 2 2" xfId="39356" xr:uid="{00000000-0005-0000-0000-000018940000}"/>
    <cellStyle name="Subtotal (line) 3 5 44 2 3" xfId="39357" xr:uid="{00000000-0005-0000-0000-000019940000}"/>
    <cellStyle name="Subtotal (line) 3 5 44 2 4" xfId="39358" xr:uid="{00000000-0005-0000-0000-00001A940000}"/>
    <cellStyle name="Subtotal (line) 3 5 44 3" xfId="39359" xr:uid="{00000000-0005-0000-0000-00001B940000}"/>
    <cellStyle name="Subtotal (line) 3 5 44 4" xfId="39360" xr:uid="{00000000-0005-0000-0000-00001C940000}"/>
    <cellStyle name="Subtotal (line) 3 5 44 5" xfId="39361" xr:uid="{00000000-0005-0000-0000-00001D940000}"/>
    <cellStyle name="Subtotal (line) 3 5 45" xfId="39362" xr:uid="{00000000-0005-0000-0000-00001E940000}"/>
    <cellStyle name="Subtotal (line) 3 5 45 2" xfId="39363" xr:uid="{00000000-0005-0000-0000-00001F940000}"/>
    <cellStyle name="Subtotal (line) 3 5 45 3" xfId="39364" xr:uid="{00000000-0005-0000-0000-000020940000}"/>
    <cellStyle name="Subtotal (line) 3 5 45 4" xfId="39365" xr:uid="{00000000-0005-0000-0000-000021940000}"/>
    <cellStyle name="Subtotal (line) 3 5 46" xfId="39366" xr:uid="{00000000-0005-0000-0000-000022940000}"/>
    <cellStyle name="Subtotal (line) 3 5 46 2" xfId="39367" xr:uid="{00000000-0005-0000-0000-000023940000}"/>
    <cellStyle name="Subtotal (line) 3 5 46 3" xfId="39368" xr:uid="{00000000-0005-0000-0000-000024940000}"/>
    <cellStyle name="Subtotal (line) 3 5 46 4" xfId="39369" xr:uid="{00000000-0005-0000-0000-000025940000}"/>
    <cellStyle name="Subtotal (line) 3 5 47" xfId="39370" xr:uid="{00000000-0005-0000-0000-000026940000}"/>
    <cellStyle name="Subtotal (line) 3 5 48" xfId="39371" xr:uid="{00000000-0005-0000-0000-000027940000}"/>
    <cellStyle name="Subtotal (line) 3 5 49" xfId="39372" xr:uid="{00000000-0005-0000-0000-000028940000}"/>
    <cellStyle name="Subtotal (line) 3 5 5" xfId="5437" xr:uid="{00000000-0005-0000-0000-000029940000}"/>
    <cellStyle name="Subtotal (line) 3 5 5 2" xfId="39373" xr:uid="{00000000-0005-0000-0000-00002A940000}"/>
    <cellStyle name="Subtotal (line) 3 5 5 2 2" xfId="39374" xr:uid="{00000000-0005-0000-0000-00002B940000}"/>
    <cellStyle name="Subtotal (line) 3 5 5 2 3" xfId="39375" xr:uid="{00000000-0005-0000-0000-00002C940000}"/>
    <cellStyle name="Subtotal (line) 3 5 5 2 4" xfId="39376" xr:uid="{00000000-0005-0000-0000-00002D940000}"/>
    <cellStyle name="Subtotal (line) 3 5 5 3" xfId="39377" xr:uid="{00000000-0005-0000-0000-00002E940000}"/>
    <cellStyle name="Subtotal (line) 3 5 5 4" xfId="39378" xr:uid="{00000000-0005-0000-0000-00002F940000}"/>
    <cellStyle name="Subtotal (line) 3 5 5 5" xfId="39379" xr:uid="{00000000-0005-0000-0000-000030940000}"/>
    <cellStyle name="Subtotal (line) 3 5 6" xfId="5438" xr:uid="{00000000-0005-0000-0000-000031940000}"/>
    <cellStyle name="Subtotal (line) 3 5 6 2" xfId="39380" xr:uid="{00000000-0005-0000-0000-000032940000}"/>
    <cellStyle name="Subtotal (line) 3 5 6 2 2" xfId="39381" xr:uid="{00000000-0005-0000-0000-000033940000}"/>
    <cellStyle name="Subtotal (line) 3 5 6 2 3" xfId="39382" xr:uid="{00000000-0005-0000-0000-000034940000}"/>
    <cellStyle name="Subtotal (line) 3 5 6 2 4" xfId="39383" xr:uid="{00000000-0005-0000-0000-000035940000}"/>
    <cellStyle name="Subtotal (line) 3 5 6 3" xfId="39384" xr:uid="{00000000-0005-0000-0000-000036940000}"/>
    <cellStyle name="Subtotal (line) 3 5 6 4" xfId="39385" xr:uid="{00000000-0005-0000-0000-000037940000}"/>
    <cellStyle name="Subtotal (line) 3 5 6 5" xfId="39386" xr:uid="{00000000-0005-0000-0000-000038940000}"/>
    <cellStyle name="Subtotal (line) 3 5 7" xfId="5439" xr:uid="{00000000-0005-0000-0000-000039940000}"/>
    <cellStyle name="Subtotal (line) 3 5 7 2" xfId="39387" xr:uid="{00000000-0005-0000-0000-00003A940000}"/>
    <cellStyle name="Subtotal (line) 3 5 7 2 2" xfId="39388" xr:uid="{00000000-0005-0000-0000-00003B940000}"/>
    <cellStyle name="Subtotal (line) 3 5 7 2 3" xfId="39389" xr:uid="{00000000-0005-0000-0000-00003C940000}"/>
    <cellStyle name="Subtotal (line) 3 5 7 2 4" xfId="39390" xr:uid="{00000000-0005-0000-0000-00003D940000}"/>
    <cellStyle name="Subtotal (line) 3 5 7 3" xfId="39391" xr:uid="{00000000-0005-0000-0000-00003E940000}"/>
    <cellStyle name="Subtotal (line) 3 5 7 4" xfId="39392" xr:uid="{00000000-0005-0000-0000-00003F940000}"/>
    <cellStyle name="Subtotal (line) 3 5 7 5" xfId="39393" xr:uid="{00000000-0005-0000-0000-000040940000}"/>
    <cellStyle name="Subtotal (line) 3 5 8" xfId="5440" xr:uid="{00000000-0005-0000-0000-000041940000}"/>
    <cellStyle name="Subtotal (line) 3 5 8 2" xfId="39394" xr:uid="{00000000-0005-0000-0000-000042940000}"/>
    <cellStyle name="Subtotal (line) 3 5 8 2 2" xfId="39395" xr:uid="{00000000-0005-0000-0000-000043940000}"/>
    <cellStyle name="Subtotal (line) 3 5 8 2 3" xfId="39396" xr:uid="{00000000-0005-0000-0000-000044940000}"/>
    <cellStyle name="Subtotal (line) 3 5 8 2 4" xfId="39397" xr:uid="{00000000-0005-0000-0000-000045940000}"/>
    <cellStyle name="Subtotal (line) 3 5 8 3" xfId="39398" xr:uid="{00000000-0005-0000-0000-000046940000}"/>
    <cellStyle name="Subtotal (line) 3 5 8 4" xfId="39399" xr:uid="{00000000-0005-0000-0000-000047940000}"/>
    <cellStyle name="Subtotal (line) 3 5 8 5" xfId="39400" xr:uid="{00000000-0005-0000-0000-000048940000}"/>
    <cellStyle name="Subtotal (line) 3 5 9" xfId="5441" xr:uid="{00000000-0005-0000-0000-000049940000}"/>
    <cellStyle name="Subtotal (line) 3 5 9 2" xfId="39401" xr:uid="{00000000-0005-0000-0000-00004A940000}"/>
    <cellStyle name="Subtotal (line) 3 5 9 2 2" xfId="39402" xr:uid="{00000000-0005-0000-0000-00004B940000}"/>
    <cellStyle name="Subtotal (line) 3 5 9 2 3" xfId="39403" xr:uid="{00000000-0005-0000-0000-00004C940000}"/>
    <cellStyle name="Subtotal (line) 3 5 9 2 4" xfId="39404" xr:uid="{00000000-0005-0000-0000-00004D940000}"/>
    <cellStyle name="Subtotal (line) 3 5 9 3" xfId="39405" xr:uid="{00000000-0005-0000-0000-00004E940000}"/>
    <cellStyle name="Subtotal (line) 3 5 9 4" xfId="39406" xr:uid="{00000000-0005-0000-0000-00004F940000}"/>
    <cellStyle name="Subtotal (line) 3 5 9 5" xfId="39407" xr:uid="{00000000-0005-0000-0000-000050940000}"/>
    <cellStyle name="Subtotal (line) 3 6" xfId="5442" xr:uid="{00000000-0005-0000-0000-000051940000}"/>
    <cellStyle name="Subtotal (line) 3 6 2" xfId="39408" xr:uid="{00000000-0005-0000-0000-000052940000}"/>
    <cellStyle name="Subtotal (line) 3 6 2 2" xfId="39409" xr:uid="{00000000-0005-0000-0000-000053940000}"/>
    <cellStyle name="Subtotal (line) 3 6 2 3" xfId="39410" xr:uid="{00000000-0005-0000-0000-000054940000}"/>
    <cellStyle name="Subtotal (line) 3 6 2 4" xfId="39411" xr:uid="{00000000-0005-0000-0000-000055940000}"/>
    <cellStyle name="Subtotal (line) 3 6 3" xfId="39412" xr:uid="{00000000-0005-0000-0000-000056940000}"/>
    <cellStyle name="Subtotal (line) 3 6 4" xfId="39413" xr:uid="{00000000-0005-0000-0000-000057940000}"/>
    <cellStyle name="Subtotal (line) 3 6 5" xfId="39414" xr:uid="{00000000-0005-0000-0000-000058940000}"/>
    <cellStyle name="Subtotal (line) 3 7" xfId="5443" xr:uid="{00000000-0005-0000-0000-000059940000}"/>
    <cellStyle name="Subtotal (line) 3 7 2" xfId="39415" xr:uid="{00000000-0005-0000-0000-00005A940000}"/>
    <cellStyle name="Subtotal (line) 3 7 2 2" xfId="39416" xr:uid="{00000000-0005-0000-0000-00005B940000}"/>
    <cellStyle name="Subtotal (line) 3 7 2 3" xfId="39417" xr:uid="{00000000-0005-0000-0000-00005C940000}"/>
    <cellStyle name="Subtotal (line) 3 7 2 4" xfId="39418" xr:uid="{00000000-0005-0000-0000-00005D940000}"/>
    <cellStyle name="Subtotal (line) 3 7 3" xfId="39419" xr:uid="{00000000-0005-0000-0000-00005E940000}"/>
    <cellStyle name="Subtotal (line) 3 7 4" xfId="39420" xr:uid="{00000000-0005-0000-0000-00005F940000}"/>
    <cellStyle name="Subtotal (line) 3 7 5" xfId="39421" xr:uid="{00000000-0005-0000-0000-000060940000}"/>
    <cellStyle name="Subtotal (line) 3 8" xfId="5444" xr:uid="{00000000-0005-0000-0000-000061940000}"/>
    <cellStyle name="Subtotal (line) 3 8 2" xfId="39422" xr:uid="{00000000-0005-0000-0000-000062940000}"/>
    <cellStyle name="Subtotal (line) 3 8 2 2" xfId="39423" xr:uid="{00000000-0005-0000-0000-000063940000}"/>
    <cellStyle name="Subtotal (line) 3 8 2 3" xfId="39424" xr:uid="{00000000-0005-0000-0000-000064940000}"/>
    <cellStyle name="Subtotal (line) 3 8 2 4" xfId="39425" xr:uid="{00000000-0005-0000-0000-000065940000}"/>
    <cellStyle name="Subtotal (line) 3 8 3" xfId="39426" xr:uid="{00000000-0005-0000-0000-000066940000}"/>
    <cellStyle name="Subtotal (line) 3 8 4" xfId="39427" xr:uid="{00000000-0005-0000-0000-000067940000}"/>
    <cellStyle name="Subtotal (line) 3 8 5" xfId="39428" xr:uid="{00000000-0005-0000-0000-000068940000}"/>
    <cellStyle name="Subtotal (line) 3 9" xfId="5445" xr:uid="{00000000-0005-0000-0000-000069940000}"/>
    <cellStyle name="Subtotal (line) 3 9 2" xfId="39429" xr:uid="{00000000-0005-0000-0000-00006A940000}"/>
    <cellStyle name="Subtotal (line) 3 9 2 2" xfId="39430" xr:uid="{00000000-0005-0000-0000-00006B940000}"/>
    <cellStyle name="Subtotal (line) 3 9 2 3" xfId="39431" xr:uid="{00000000-0005-0000-0000-00006C940000}"/>
    <cellStyle name="Subtotal (line) 3 9 2 4" xfId="39432" xr:uid="{00000000-0005-0000-0000-00006D940000}"/>
    <cellStyle name="Subtotal (line) 3 9 3" xfId="39433" xr:uid="{00000000-0005-0000-0000-00006E940000}"/>
    <cellStyle name="Subtotal (line) 3 9 4" xfId="39434" xr:uid="{00000000-0005-0000-0000-00006F940000}"/>
    <cellStyle name="Subtotal (line) 3 9 5" xfId="39435" xr:uid="{00000000-0005-0000-0000-000070940000}"/>
    <cellStyle name="Subtotal (line) 4" xfId="5446" xr:uid="{00000000-0005-0000-0000-000071940000}"/>
    <cellStyle name="Subtotal (line) 4 10" xfId="5447" xr:uid="{00000000-0005-0000-0000-000072940000}"/>
    <cellStyle name="Subtotal (line) 4 10 2" xfId="39436" xr:uid="{00000000-0005-0000-0000-000073940000}"/>
    <cellStyle name="Subtotal (line) 4 10 2 2" xfId="39437" xr:uid="{00000000-0005-0000-0000-000074940000}"/>
    <cellStyle name="Subtotal (line) 4 10 2 3" xfId="39438" xr:uid="{00000000-0005-0000-0000-000075940000}"/>
    <cellStyle name="Subtotal (line) 4 10 2 4" xfId="39439" xr:uid="{00000000-0005-0000-0000-000076940000}"/>
    <cellStyle name="Subtotal (line) 4 10 3" xfId="39440" xr:uid="{00000000-0005-0000-0000-000077940000}"/>
    <cellStyle name="Subtotal (line) 4 10 4" xfId="39441" xr:uid="{00000000-0005-0000-0000-000078940000}"/>
    <cellStyle name="Subtotal (line) 4 10 5" xfId="39442" xr:uid="{00000000-0005-0000-0000-000079940000}"/>
    <cellStyle name="Subtotal (line) 4 11" xfId="5448" xr:uid="{00000000-0005-0000-0000-00007A940000}"/>
    <cellStyle name="Subtotal (line) 4 11 2" xfId="39443" xr:uid="{00000000-0005-0000-0000-00007B940000}"/>
    <cellStyle name="Subtotal (line) 4 11 2 2" xfId="39444" xr:uid="{00000000-0005-0000-0000-00007C940000}"/>
    <cellStyle name="Subtotal (line) 4 11 2 3" xfId="39445" xr:uid="{00000000-0005-0000-0000-00007D940000}"/>
    <cellStyle name="Subtotal (line) 4 11 2 4" xfId="39446" xr:uid="{00000000-0005-0000-0000-00007E940000}"/>
    <cellStyle name="Subtotal (line) 4 11 3" xfId="39447" xr:uid="{00000000-0005-0000-0000-00007F940000}"/>
    <cellStyle name="Subtotal (line) 4 11 4" xfId="39448" xr:uid="{00000000-0005-0000-0000-000080940000}"/>
    <cellStyle name="Subtotal (line) 4 11 5" xfId="39449" xr:uid="{00000000-0005-0000-0000-000081940000}"/>
    <cellStyle name="Subtotal (line) 4 12" xfId="5449" xr:uid="{00000000-0005-0000-0000-000082940000}"/>
    <cellStyle name="Subtotal (line) 4 12 2" xfId="39450" xr:uid="{00000000-0005-0000-0000-000083940000}"/>
    <cellStyle name="Subtotal (line) 4 12 2 2" xfId="39451" xr:uid="{00000000-0005-0000-0000-000084940000}"/>
    <cellStyle name="Subtotal (line) 4 12 2 3" xfId="39452" xr:uid="{00000000-0005-0000-0000-000085940000}"/>
    <cellStyle name="Subtotal (line) 4 12 2 4" xfId="39453" xr:uid="{00000000-0005-0000-0000-000086940000}"/>
    <cellStyle name="Subtotal (line) 4 12 3" xfId="39454" xr:uid="{00000000-0005-0000-0000-000087940000}"/>
    <cellStyle name="Subtotal (line) 4 12 4" xfId="39455" xr:uid="{00000000-0005-0000-0000-000088940000}"/>
    <cellStyle name="Subtotal (line) 4 12 5" xfId="39456" xr:uid="{00000000-0005-0000-0000-000089940000}"/>
    <cellStyle name="Subtotal (line) 4 13" xfId="5450" xr:uid="{00000000-0005-0000-0000-00008A940000}"/>
    <cellStyle name="Subtotal (line) 4 13 2" xfId="39457" xr:uid="{00000000-0005-0000-0000-00008B940000}"/>
    <cellStyle name="Subtotal (line) 4 13 2 2" xfId="39458" xr:uid="{00000000-0005-0000-0000-00008C940000}"/>
    <cellStyle name="Subtotal (line) 4 13 2 3" xfId="39459" xr:uid="{00000000-0005-0000-0000-00008D940000}"/>
    <cellStyle name="Subtotal (line) 4 13 2 4" xfId="39460" xr:uid="{00000000-0005-0000-0000-00008E940000}"/>
    <cellStyle name="Subtotal (line) 4 13 3" xfId="39461" xr:uid="{00000000-0005-0000-0000-00008F940000}"/>
    <cellStyle name="Subtotal (line) 4 13 4" xfId="39462" xr:uid="{00000000-0005-0000-0000-000090940000}"/>
    <cellStyle name="Subtotal (line) 4 13 5" xfId="39463" xr:uid="{00000000-0005-0000-0000-000091940000}"/>
    <cellStyle name="Subtotal (line) 4 14" xfId="5451" xr:uid="{00000000-0005-0000-0000-000092940000}"/>
    <cellStyle name="Subtotal (line) 4 14 2" xfId="39464" xr:uid="{00000000-0005-0000-0000-000093940000}"/>
    <cellStyle name="Subtotal (line) 4 14 2 2" xfId="39465" xr:uid="{00000000-0005-0000-0000-000094940000}"/>
    <cellStyle name="Subtotal (line) 4 14 2 3" xfId="39466" xr:uid="{00000000-0005-0000-0000-000095940000}"/>
    <cellStyle name="Subtotal (line) 4 14 2 4" xfId="39467" xr:uid="{00000000-0005-0000-0000-000096940000}"/>
    <cellStyle name="Subtotal (line) 4 14 3" xfId="39468" xr:uid="{00000000-0005-0000-0000-000097940000}"/>
    <cellStyle name="Subtotal (line) 4 14 4" xfId="39469" xr:uid="{00000000-0005-0000-0000-000098940000}"/>
    <cellStyle name="Subtotal (line) 4 14 5" xfId="39470" xr:uid="{00000000-0005-0000-0000-000099940000}"/>
    <cellStyle name="Subtotal (line) 4 15" xfId="5452" xr:uid="{00000000-0005-0000-0000-00009A940000}"/>
    <cellStyle name="Subtotal (line) 4 15 2" xfId="39471" xr:uid="{00000000-0005-0000-0000-00009B940000}"/>
    <cellStyle name="Subtotal (line) 4 15 2 2" xfId="39472" xr:uid="{00000000-0005-0000-0000-00009C940000}"/>
    <cellStyle name="Subtotal (line) 4 15 2 3" xfId="39473" xr:uid="{00000000-0005-0000-0000-00009D940000}"/>
    <cellStyle name="Subtotal (line) 4 15 2 4" xfId="39474" xr:uid="{00000000-0005-0000-0000-00009E940000}"/>
    <cellStyle name="Subtotal (line) 4 15 3" xfId="39475" xr:uid="{00000000-0005-0000-0000-00009F940000}"/>
    <cellStyle name="Subtotal (line) 4 15 4" xfId="39476" xr:uid="{00000000-0005-0000-0000-0000A0940000}"/>
    <cellStyle name="Subtotal (line) 4 15 5" xfId="39477" xr:uid="{00000000-0005-0000-0000-0000A1940000}"/>
    <cellStyle name="Subtotal (line) 4 16" xfId="5453" xr:uid="{00000000-0005-0000-0000-0000A2940000}"/>
    <cellStyle name="Subtotal (line) 4 16 2" xfId="39478" xr:uid="{00000000-0005-0000-0000-0000A3940000}"/>
    <cellStyle name="Subtotal (line) 4 16 2 2" xfId="39479" xr:uid="{00000000-0005-0000-0000-0000A4940000}"/>
    <cellStyle name="Subtotal (line) 4 16 2 3" xfId="39480" xr:uid="{00000000-0005-0000-0000-0000A5940000}"/>
    <cellStyle name="Subtotal (line) 4 16 2 4" xfId="39481" xr:uid="{00000000-0005-0000-0000-0000A6940000}"/>
    <cellStyle name="Subtotal (line) 4 16 3" xfId="39482" xr:uid="{00000000-0005-0000-0000-0000A7940000}"/>
    <cellStyle name="Subtotal (line) 4 16 4" xfId="39483" xr:uid="{00000000-0005-0000-0000-0000A8940000}"/>
    <cellStyle name="Subtotal (line) 4 16 5" xfId="39484" xr:uid="{00000000-0005-0000-0000-0000A9940000}"/>
    <cellStyle name="Subtotal (line) 4 17" xfId="39485" xr:uid="{00000000-0005-0000-0000-0000AA940000}"/>
    <cellStyle name="Subtotal (line) 4 2" xfId="5454" xr:uid="{00000000-0005-0000-0000-0000AB940000}"/>
    <cellStyle name="Subtotal (line) 4 2 10" xfId="5455" xr:uid="{00000000-0005-0000-0000-0000AC940000}"/>
    <cellStyle name="Subtotal (line) 4 2 10 2" xfId="39486" xr:uid="{00000000-0005-0000-0000-0000AD940000}"/>
    <cellStyle name="Subtotal (line) 4 2 10 2 2" xfId="39487" xr:uid="{00000000-0005-0000-0000-0000AE940000}"/>
    <cellStyle name="Subtotal (line) 4 2 10 2 3" xfId="39488" xr:uid="{00000000-0005-0000-0000-0000AF940000}"/>
    <cellStyle name="Subtotal (line) 4 2 10 2 4" xfId="39489" xr:uid="{00000000-0005-0000-0000-0000B0940000}"/>
    <cellStyle name="Subtotal (line) 4 2 10 3" xfId="39490" xr:uid="{00000000-0005-0000-0000-0000B1940000}"/>
    <cellStyle name="Subtotal (line) 4 2 10 4" xfId="39491" xr:uid="{00000000-0005-0000-0000-0000B2940000}"/>
    <cellStyle name="Subtotal (line) 4 2 10 5" xfId="39492" xr:uid="{00000000-0005-0000-0000-0000B3940000}"/>
    <cellStyle name="Subtotal (line) 4 2 11" xfId="5456" xr:uid="{00000000-0005-0000-0000-0000B4940000}"/>
    <cellStyle name="Subtotal (line) 4 2 11 2" xfId="39493" xr:uid="{00000000-0005-0000-0000-0000B5940000}"/>
    <cellStyle name="Subtotal (line) 4 2 11 2 2" xfId="39494" xr:uid="{00000000-0005-0000-0000-0000B6940000}"/>
    <cellStyle name="Subtotal (line) 4 2 11 2 3" xfId="39495" xr:uid="{00000000-0005-0000-0000-0000B7940000}"/>
    <cellStyle name="Subtotal (line) 4 2 11 2 4" xfId="39496" xr:uid="{00000000-0005-0000-0000-0000B8940000}"/>
    <cellStyle name="Subtotal (line) 4 2 11 3" xfId="39497" xr:uid="{00000000-0005-0000-0000-0000B9940000}"/>
    <cellStyle name="Subtotal (line) 4 2 11 4" xfId="39498" xr:uid="{00000000-0005-0000-0000-0000BA940000}"/>
    <cellStyle name="Subtotal (line) 4 2 11 5" xfId="39499" xr:uid="{00000000-0005-0000-0000-0000BB940000}"/>
    <cellStyle name="Subtotal (line) 4 2 12" xfId="5457" xr:uid="{00000000-0005-0000-0000-0000BC940000}"/>
    <cellStyle name="Subtotal (line) 4 2 12 2" xfId="39500" xr:uid="{00000000-0005-0000-0000-0000BD940000}"/>
    <cellStyle name="Subtotal (line) 4 2 12 2 2" xfId="39501" xr:uid="{00000000-0005-0000-0000-0000BE940000}"/>
    <cellStyle name="Subtotal (line) 4 2 12 2 3" xfId="39502" xr:uid="{00000000-0005-0000-0000-0000BF940000}"/>
    <cellStyle name="Subtotal (line) 4 2 12 2 4" xfId="39503" xr:uid="{00000000-0005-0000-0000-0000C0940000}"/>
    <cellStyle name="Subtotal (line) 4 2 12 3" xfId="39504" xr:uid="{00000000-0005-0000-0000-0000C1940000}"/>
    <cellStyle name="Subtotal (line) 4 2 12 4" xfId="39505" xr:uid="{00000000-0005-0000-0000-0000C2940000}"/>
    <cellStyle name="Subtotal (line) 4 2 12 5" xfId="39506" xr:uid="{00000000-0005-0000-0000-0000C3940000}"/>
    <cellStyle name="Subtotal (line) 4 2 13" xfId="5458" xr:uid="{00000000-0005-0000-0000-0000C4940000}"/>
    <cellStyle name="Subtotal (line) 4 2 13 2" xfId="39507" xr:uid="{00000000-0005-0000-0000-0000C5940000}"/>
    <cellStyle name="Subtotal (line) 4 2 13 2 2" xfId="39508" xr:uid="{00000000-0005-0000-0000-0000C6940000}"/>
    <cellStyle name="Subtotal (line) 4 2 13 2 3" xfId="39509" xr:uid="{00000000-0005-0000-0000-0000C7940000}"/>
    <cellStyle name="Subtotal (line) 4 2 13 2 4" xfId="39510" xr:uid="{00000000-0005-0000-0000-0000C8940000}"/>
    <cellStyle name="Subtotal (line) 4 2 13 3" xfId="39511" xr:uid="{00000000-0005-0000-0000-0000C9940000}"/>
    <cellStyle name="Subtotal (line) 4 2 13 4" xfId="39512" xr:uid="{00000000-0005-0000-0000-0000CA940000}"/>
    <cellStyle name="Subtotal (line) 4 2 13 5" xfId="39513" xr:uid="{00000000-0005-0000-0000-0000CB940000}"/>
    <cellStyle name="Subtotal (line) 4 2 14" xfId="5459" xr:uid="{00000000-0005-0000-0000-0000CC940000}"/>
    <cellStyle name="Subtotal (line) 4 2 14 2" xfId="39514" xr:uid="{00000000-0005-0000-0000-0000CD940000}"/>
    <cellStyle name="Subtotal (line) 4 2 14 2 2" xfId="39515" xr:uid="{00000000-0005-0000-0000-0000CE940000}"/>
    <cellStyle name="Subtotal (line) 4 2 14 2 3" xfId="39516" xr:uid="{00000000-0005-0000-0000-0000CF940000}"/>
    <cellStyle name="Subtotal (line) 4 2 14 2 4" xfId="39517" xr:uid="{00000000-0005-0000-0000-0000D0940000}"/>
    <cellStyle name="Subtotal (line) 4 2 14 3" xfId="39518" xr:uid="{00000000-0005-0000-0000-0000D1940000}"/>
    <cellStyle name="Subtotal (line) 4 2 14 4" xfId="39519" xr:uid="{00000000-0005-0000-0000-0000D2940000}"/>
    <cellStyle name="Subtotal (line) 4 2 14 5" xfId="39520" xr:uid="{00000000-0005-0000-0000-0000D3940000}"/>
    <cellStyle name="Subtotal (line) 4 2 15" xfId="5460" xr:uid="{00000000-0005-0000-0000-0000D4940000}"/>
    <cellStyle name="Subtotal (line) 4 2 15 2" xfId="39521" xr:uid="{00000000-0005-0000-0000-0000D5940000}"/>
    <cellStyle name="Subtotal (line) 4 2 15 2 2" xfId="39522" xr:uid="{00000000-0005-0000-0000-0000D6940000}"/>
    <cellStyle name="Subtotal (line) 4 2 15 2 3" xfId="39523" xr:uid="{00000000-0005-0000-0000-0000D7940000}"/>
    <cellStyle name="Subtotal (line) 4 2 15 2 4" xfId="39524" xr:uid="{00000000-0005-0000-0000-0000D8940000}"/>
    <cellStyle name="Subtotal (line) 4 2 15 3" xfId="39525" xr:uid="{00000000-0005-0000-0000-0000D9940000}"/>
    <cellStyle name="Subtotal (line) 4 2 15 4" xfId="39526" xr:uid="{00000000-0005-0000-0000-0000DA940000}"/>
    <cellStyle name="Subtotal (line) 4 2 15 5" xfId="39527" xr:uid="{00000000-0005-0000-0000-0000DB940000}"/>
    <cellStyle name="Subtotal (line) 4 2 16" xfId="5461" xr:uid="{00000000-0005-0000-0000-0000DC940000}"/>
    <cellStyle name="Subtotal (line) 4 2 16 2" xfId="39528" xr:uid="{00000000-0005-0000-0000-0000DD940000}"/>
    <cellStyle name="Subtotal (line) 4 2 16 2 2" xfId="39529" xr:uid="{00000000-0005-0000-0000-0000DE940000}"/>
    <cellStyle name="Subtotal (line) 4 2 16 2 3" xfId="39530" xr:uid="{00000000-0005-0000-0000-0000DF940000}"/>
    <cellStyle name="Subtotal (line) 4 2 16 2 4" xfId="39531" xr:uid="{00000000-0005-0000-0000-0000E0940000}"/>
    <cellStyle name="Subtotal (line) 4 2 16 3" xfId="39532" xr:uid="{00000000-0005-0000-0000-0000E1940000}"/>
    <cellStyle name="Subtotal (line) 4 2 16 4" xfId="39533" xr:uid="{00000000-0005-0000-0000-0000E2940000}"/>
    <cellStyle name="Subtotal (line) 4 2 16 5" xfId="39534" xr:uid="{00000000-0005-0000-0000-0000E3940000}"/>
    <cellStyle name="Subtotal (line) 4 2 17" xfId="5462" xr:uid="{00000000-0005-0000-0000-0000E4940000}"/>
    <cellStyle name="Subtotal (line) 4 2 17 2" xfId="39535" xr:uid="{00000000-0005-0000-0000-0000E5940000}"/>
    <cellStyle name="Subtotal (line) 4 2 17 2 2" xfId="39536" xr:uid="{00000000-0005-0000-0000-0000E6940000}"/>
    <cellStyle name="Subtotal (line) 4 2 17 2 3" xfId="39537" xr:uid="{00000000-0005-0000-0000-0000E7940000}"/>
    <cellStyle name="Subtotal (line) 4 2 17 2 4" xfId="39538" xr:uid="{00000000-0005-0000-0000-0000E8940000}"/>
    <cellStyle name="Subtotal (line) 4 2 17 3" xfId="39539" xr:uid="{00000000-0005-0000-0000-0000E9940000}"/>
    <cellStyle name="Subtotal (line) 4 2 17 4" xfId="39540" xr:uid="{00000000-0005-0000-0000-0000EA940000}"/>
    <cellStyle name="Subtotal (line) 4 2 17 5" xfId="39541" xr:uid="{00000000-0005-0000-0000-0000EB940000}"/>
    <cellStyle name="Subtotal (line) 4 2 18" xfId="5463" xr:uid="{00000000-0005-0000-0000-0000EC940000}"/>
    <cellStyle name="Subtotal (line) 4 2 18 2" xfId="39542" xr:uid="{00000000-0005-0000-0000-0000ED940000}"/>
    <cellStyle name="Subtotal (line) 4 2 18 2 2" xfId="39543" xr:uid="{00000000-0005-0000-0000-0000EE940000}"/>
    <cellStyle name="Subtotal (line) 4 2 18 2 3" xfId="39544" xr:uid="{00000000-0005-0000-0000-0000EF940000}"/>
    <cellStyle name="Subtotal (line) 4 2 18 2 4" xfId="39545" xr:uid="{00000000-0005-0000-0000-0000F0940000}"/>
    <cellStyle name="Subtotal (line) 4 2 18 3" xfId="39546" xr:uid="{00000000-0005-0000-0000-0000F1940000}"/>
    <cellStyle name="Subtotal (line) 4 2 18 4" xfId="39547" xr:uid="{00000000-0005-0000-0000-0000F2940000}"/>
    <cellStyle name="Subtotal (line) 4 2 18 5" xfId="39548" xr:uid="{00000000-0005-0000-0000-0000F3940000}"/>
    <cellStyle name="Subtotal (line) 4 2 19" xfId="5464" xr:uid="{00000000-0005-0000-0000-0000F4940000}"/>
    <cellStyle name="Subtotal (line) 4 2 19 2" xfId="39549" xr:uid="{00000000-0005-0000-0000-0000F5940000}"/>
    <cellStyle name="Subtotal (line) 4 2 19 2 2" xfId="39550" xr:uid="{00000000-0005-0000-0000-0000F6940000}"/>
    <cellStyle name="Subtotal (line) 4 2 19 2 3" xfId="39551" xr:uid="{00000000-0005-0000-0000-0000F7940000}"/>
    <cellStyle name="Subtotal (line) 4 2 19 2 4" xfId="39552" xr:uid="{00000000-0005-0000-0000-0000F8940000}"/>
    <cellStyle name="Subtotal (line) 4 2 19 3" xfId="39553" xr:uid="{00000000-0005-0000-0000-0000F9940000}"/>
    <cellStyle name="Subtotal (line) 4 2 19 4" xfId="39554" xr:uid="{00000000-0005-0000-0000-0000FA940000}"/>
    <cellStyle name="Subtotal (line) 4 2 19 5" xfId="39555" xr:uid="{00000000-0005-0000-0000-0000FB940000}"/>
    <cellStyle name="Subtotal (line) 4 2 2" xfId="5465" xr:uid="{00000000-0005-0000-0000-0000FC940000}"/>
    <cellStyle name="Subtotal (line) 4 2 2 10" xfId="5466" xr:uid="{00000000-0005-0000-0000-0000FD940000}"/>
    <cellStyle name="Subtotal (line) 4 2 2 10 2" xfId="39556" xr:uid="{00000000-0005-0000-0000-0000FE940000}"/>
    <cellStyle name="Subtotal (line) 4 2 2 10 2 2" xfId="39557" xr:uid="{00000000-0005-0000-0000-0000FF940000}"/>
    <cellStyle name="Subtotal (line) 4 2 2 10 2 3" xfId="39558" xr:uid="{00000000-0005-0000-0000-000000950000}"/>
    <cellStyle name="Subtotal (line) 4 2 2 10 2 4" xfId="39559" xr:uid="{00000000-0005-0000-0000-000001950000}"/>
    <cellStyle name="Subtotal (line) 4 2 2 10 3" xfId="39560" xr:uid="{00000000-0005-0000-0000-000002950000}"/>
    <cellStyle name="Subtotal (line) 4 2 2 10 4" xfId="39561" xr:uid="{00000000-0005-0000-0000-000003950000}"/>
    <cellStyle name="Subtotal (line) 4 2 2 10 5" xfId="39562" xr:uid="{00000000-0005-0000-0000-000004950000}"/>
    <cellStyle name="Subtotal (line) 4 2 2 11" xfId="5467" xr:uid="{00000000-0005-0000-0000-000005950000}"/>
    <cellStyle name="Subtotal (line) 4 2 2 11 2" xfId="39563" xr:uid="{00000000-0005-0000-0000-000006950000}"/>
    <cellStyle name="Subtotal (line) 4 2 2 11 2 2" xfId="39564" xr:uid="{00000000-0005-0000-0000-000007950000}"/>
    <cellStyle name="Subtotal (line) 4 2 2 11 2 3" xfId="39565" xr:uid="{00000000-0005-0000-0000-000008950000}"/>
    <cellStyle name="Subtotal (line) 4 2 2 11 2 4" xfId="39566" xr:uid="{00000000-0005-0000-0000-000009950000}"/>
    <cellStyle name="Subtotal (line) 4 2 2 11 3" xfId="39567" xr:uid="{00000000-0005-0000-0000-00000A950000}"/>
    <cellStyle name="Subtotal (line) 4 2 2 11 4" xfId="39568" xr:uid="{00000000-0005-0000-0000-00000B950000}"/>
    <cellStyle name="Subtotal (line) 4 2 2 11 5" xfId="39569" xr:uid="{00000000-0005-0000-0000-00000C950000}"/>
    <cellStyle name="Subtotal (line) 4 2 2 12" xfId="5468" xr:uid="{00000000-0005-0000-0000-00000D950000}"/>
    <cellStyle name="Subtotal (line) 4 2 2 12 2" xfId="39570" xr:uid="{00000000-0005-0000-0000-00000E950000}"/>
    <cellStyle name="Subtotal (line) 4 2 2 12 2 2" xfId="39571" xr:uid="{00000000-0005-0000-0000-00000F950000}"/>
    <cellStyle name="Subtotal (line) 4 2 2 12 2 3" xfId="39572" xr:uid="{00000000-0005-0000-0000-000010950000}"/>
    <cellStyle name="Subtotal (line) 4 2 2 12 2 4" xfId="39573" xr:uid="{00000000-0005-0000-0000-000011950000}"/>
    <cellStyle name="Subtotal (line) 4 2 2 12 3" xfId="39574" xr:uid="{00000000-0005-0000-0000-000012950000}"/>
    <cellStyle name="Subtotal (line) 4 2 2 12 4" xfId="39575" xr:uid="{00000000-0005-0000-0000-000013950000}"/>
    <cellStyle name="Subtotal (line) 4 2 2 12 5" xfId="39576" xr:uid="{00000000-0005-0000-0000-000014950000}"/>
    <cellStyle name="Subtotal (line) 4 2 2 13" xfId="5469" xr:uid="{00000000-0005-0000-0000-000015950000}"/>
    <cellStyle name="Subtotal (line) 4 2 2 13 2" xfId="39577" xr:uid="{00000000-0005-0000-0000-000016950000}"/>
    <cellStyle name="Subtotal (line) 4 2 2 13 2 2" xfId="39578" xr:uid="{00000000-0005-0000-0000-000017950000}"/>
    <cellStyle name="Subtotal (line) 4 2 2 13 2 3" xfId="39579" xr:uid="{00000000-0005-0000-0000-000018950000}"/>
    <cellStyle name="Subtotal (line) 4 2 2 13 2 4" xfId="39580" xr:uid="{00000000-0005-0000-0000-000019950000}"/>
    <cellStyle name="Subtotal (line) 4 2 2 13 3" xfId="39581" xr:uid="{00000000-0005-0000-0000-00001A950000}"/>
    <cellStyle name="Subtotal (line) 4 2 2 13 4" xfId="39582" xr:uid="{00000000-0005-0000-0000-00001B950000}"/>
    <cellStyle name="Subtotal (line) 4 2 2 13 5" xfId="39583" xr:uid="{00000000-0005-0000-0000-00001C950000}"/>
    <cellStyle name="Subtotal (line) 4 2 2 14" xfId="5470" xr:uid="{00000000-0005-0000-0000-00001D950000}"/>
    <cellStyle name="Subtotal (line) 4 2 2 14 2" xfId="39584" xr:uid="{00000000-0005-0000-0000-00001E950000}"/>
    <cellStyle name="Subtotal (line) 4 2 2 14 2 2" xfId="39585" xr:uid="{00000000-0005-0000-0000-00001F950000}"/>
    <cellStyle name="Subtotal (line) 4 2 2 14 2 3" xfId="39586" xr:uid="{00000000-0005-0000-0000-000020950000}"/>
    <cellStyle name="Subtotal (line) 4 2 2 14 2 4" xfId="39587" xr:uid="{00000000-0005-0000-0000-000021950000}"/>
    <cellStyle name="Subtotal (line) 4 2 2 14 3" xfId="39588" xr:uid="{00000000-0005-0000-0000-000022950000}"/>
    <cellStyle name="Subtotal (line) 4 2 2 14 4" xfId="39589" xr:uid="{00000000-0005-0000-0000-000023950000}"/>
    <cellStyle name="Subtotal (line) 4 2 2 14 5" xfId="39590" xr:uid="{00000000-0005-0000-0000-000024950000}"/>
    <cellStyle name="Subtotal (line) 4 2 2 15" xfId="5471" xr:uid="{00000000-0005-0000-0000-000025950000}"/>
    <cellStyle name="Subtotal (line) 4 2 2 15 2" xfId="39591" xr:uid="{00000000-0005-0000-0000-000026950000}"/>
    <cellStyle name="Subtotal (line) 4 2 2 15 2 2" xfId="39592" xr:uid="{00000000-0005-0000-0000-000027950000}"/>
    <cellStyle name="Subtotal (line) 4 2 2 15 2 3" xfId="39593" xr:uid="{00000000-0005-0000-0000-000028950000}"/>
    <cellStyle name="Subtotal (line) 4 2 2 15 2 4" xfId="39594" xr:uid="{00000000-0005-0000-0000-000029950000}"/>
    <cellStyle name="Subtotal (line) 4 2 2 15 3" xfId="39595" xr:uid="{00000000-0005-0000-0000-00002A950000}"/>
    <cellStyle name="Subtotal (line) 4 2 2 15 4" xfId="39596" xr:uid="{00000000-0005-0000-0000-00002B950000}"/>
    <cellStyle name="Subtotal (line) 4 2 2 15 5" xfId="39597" xr:uid="{00000000-0005-0000-0000-00002C950000}"/>
    <cellStyle name="Subtotal (line) 4 2 2 16" xfId="5472" xr:uid="{00000000-0005-0000-0000-00002D950000}"/>
    <cellStyle name="Subtotal (line) 4 2 2 16 2" xfId="39598" xr:uid="{00000000-0005-0000-0000-00002E950000}"/>
    <cellStyle name="Subtotal (line) 4 2 2 16 2 2" xfId="39599" xr:uid="{00000000-0005-0000-0000-00002F950000}"/>
    <cellStyle name="Subtotal (line) 4 2 2 16 2 3" xfId="39600" xr:uid="{00000000-0005-0000-0000-000030950000}"/>
    <cellStyle name="Subtotal (line) 4 2 2 16 2 4" xfId="39601" xr:uid="{00000000-0005-0000-0000-000031950000}"/>
    <cellStyle name="Subtotal (line) 4 2 2 16 3" xfId="39602" xr:uid="{00000000-0005-0000-0000-000032950000}"/>
    <cellStyle name="Subtotal (line) 4 2 2 16 4" xfId="39603" xr:uid="{00000000-0005-0000-0000-000033950000}"/>
    <cellStyle name="Subtotal (line) 4 2 2 16 5" xfId="39604" xr:uid="{00000000-0005-0000-0000-000034950000}"/>
    <cellStyle name="Subtotal (line) 4 2 2 17" xfId="5473" xr:uid="{00000000-0005-0000-0000-000035950000}"/>
    <cellStyle name="Subtotal (line) 4 2 2 17 2" xfId="39605" xr:uid="{00000000-0005-0000-0000-000036950000}"/>
    <cellStyle name="Subtotal (line) 4 2 2 17 2 2" xfId="39606" xr:uid="{00000000-0005-0000-0000-000037950000}"/>
    <cellStyle name="Subtotal (line) 4 2 2 17 2 3" xfId="39607" xr:uid="{00000000-0005-0000-0000-000038950000}"/>
    <cellStyle name="Subtotal (line) 4 2 2 17 2 4" xfId="39608" xr:uid="{00000000-0005-0000-0000-000039950000}"/>
    <cellStyle name="Subtotal (line) 4 2 2 17 3" xfId="39609" xr:uid="{00000000-0005-0000-0000-00003A950000}"/>
    <cellStyle name="Subtotal (line) 4 2 2 17 4" xfId="39610" xr:uid="{00000000-0005-0000-0000-00003B950000}"/>
    <cellStyle name="Subtotal (line) 4 2 2 17 5" xfId="39611" xr:uid="{00000000-0005-0000-0000-00003C950000}"/>
    <cellStyle name="Subtotal (line) 4 2 2 18" xfId="5474" xr:uid="{00000000-0005-0000-0000-00003D950000}"/>
    <cellStyle name="Subtotal (line) 4 2 2 18 2" xfId="39612" xr:uid="{00000000-0005-0000-0000-00003E950000}"/>
    <cellStyle name="Subtotal (line) 4 2 2 18 2 2" xfId="39613" xr:uid="{00000000-0005-0000-0000-00003F950000}"/>
    <cellStyle name="Subtotal (line) 4 2 2 18 2 3" xfId="39614" xr:uid="{00000000-0005-0000-0000-000040950000}"/>
    <cellStyle name="Subtotal (line) 4 2 2 18 2 4" xfId="39615" xr:uid="{00000000-0005-0000-0000-000041950000}"/>
    <cellStyle name="Subtotal (line) 4 2 2 18 3" xfId="39616" xr:uid="{00000000-0005-0000-0000-000042950000}"/>
    <cellStyle name="Subtotal (line) 4 2 2 18 4" xfId="39617" xr:uid="{00000000-0005-0000-0000-000043950000}"/>
    <cellStyle name="Subtotal (line) 4 2 2 18 5" xfId="39618" xr:uid="{00000000-0005-0000-0000-000044950000}"/>
    <cellStyle name="Subtotal (line) 4 2 2 19" xfId="5475" xr:uid="{00000000-0005-0000-0000-000045950000}"/>
    <cellStyle name="Subtotal (line) 4 2 2 19 2" xfId="39619" xr:uid="{00000000-0005-0000-0000-000046950000}"/>
    <cellStyle name="Subtotal (line) 4 2 2 19 2 2" xfId="39620" xr:uid="{00000000-0005-0000-0000-000047950000}"/>
    <cellStyle name="Subtotal (line) 4 2 2 19 2 3" xfId="39621" xr:uid="{00000000-0005-0000-0000-000048950000}"/>
    <cellStyle name="Subtotal (line) 4 2 2 19 2 4" xfId="39622" xr:uid="{00000000-0005-0000-0000-000049950000}"/>
    <cellStyle name="Subtotal (line) 4 2 2 19 3" xfId="39623" xr:uid="{00000000-0005-0000-0000-00004A950000}"/>
    <cellStyle name="Subtotal (line) 4 2 2 19 4" xfId="39624" xr:uid="{00000000-0005-0000-0000-00004B950000}"/>
    <cellStyle name="Subtotal (line) 4 2 2 19 5" xfId="39625" xr:uid="{00000000-0005-0000-0000-00004C950000}"/>
    <cellStyle name="Subtotal (line) 4 2 2 2" xfId="5476" xr:uid="{00000000-0005-0000-0000-00004D950000}"/>
    <cellStyle name="Subtotal (line) 4 2 2 2 2" xfId="39626" xr:uid="{00000000-0005-0000-0000-00004E950000}"/>
    <cellStyle name="Subtotal (line) 4 2 2 2 2 2" xfId="39627" xr:uid="{00000000-0005-0000-0000-00004F950000}"/>
    <cellStyle name="Subtotal (line) 4 2 2 2 2 3" xfId="39628" xr:uid="{00000000-0005-0000-0000-000050950000}"/>
    <cellStyle name="Subtotal (line) 4 2 2 2 2 4" xfId="39629" xr:uid="{00000000-0005-0000-0000-000051950000}"/>
    <cellStyle name="Subtotal (line) 4 2 2 2 3" xfId="39630" xr:uid="{00000000-0005-0000-0000-000052950000}"/>
    <cellStyle name="Subtotal (line) 4 2 2 2 4" xfId="39631" xr:uid="{00000000-0005-0000-0000-000053950000}"/>
    <cellStyle name="Subtotal (line) 4 2 2 2 5" xfId="39632" xr:uid="{00000000-0005-0000-0000-000054950000}"/>
    <cellStyle name="Subtotal (line) 4 2 2 20" xfId="5477" xr:uid="{00000000-0005-0000-0000-000055950000}"/>
    <cellStyle name="Subtotal (line) 4 2 2 20 2" xfId="39633" xr:uid="{00000000-0005-0000-0000-000056950000}"/>
    <cellStyle name="Subtotal (line) 4 2 2 20 2 2" xfId="39634" xr:uid="{00000000-0005-0000-0000-000057950000}"/>
    <cellStyle name="Subtotal (line) 4 2 2 20 2 3" xfId="39635" xr:uid="{00000000-0005-0000-0000-000058950000}"/>
    <cellStyle name="Subtotal (line) 4 2 2 20 2 4" xfId="39636" xr:uid="{00000000-0005-0000-0000-000059950000}"/>
    <cellStyle name="Subtotal (line) 4 2 2 20 3" xfId="39637" xr:uid="{00000000-0005-0000-0000-00005A950000}"/>
    <cellStyle name="Subtotal (line) 4 2 2 20 4" xfId="39638" xr:uid="{00000000-0005-0000-0000-00005B950000}"/>
    <cellStyle name="Subtotal (line) 4 2 2 20 5" xfId="39639" xr:uid="{00000000-0005-0000-0000-00005C950000}"/>
    <cellStyle name="Subtotal (line) 4 2 2 21" xfId="5478" xr:uid="{00000000-0005-0000-0000-00005D950000}"/>
    <cellStyle name="Subtotal (line) 4 2 2 21 2" xfId="39640" xr:uid="{00000000-0005-0000-0000-00005E950000}"/>
    <cellStyle name="Subtotal (line) 4 2 2 21 2 2" xfId="39641" xr:uid="{00000000-0005-0000-0000-00005F950000}"/>
    <cellStyle name="Subtotal (line) 4 2 2 21 2 3" xfId="39642" xr:uid="{00000000-0005-0000-0000-000060950000}"/>
    <cellStyle name="Subtotal (line) 4 2 2 21 2 4" xfId="39643" xr:uid="{00000000-0005-0000-0000-000061950000}"/>
    <cellStyle name="Subtotal (line) 4 2 2 21 3" xfId="39644" xr:uid="{00000000-0005-0000-0000-000062950000}"/>
    <cellStyle name="Subtotal (line) 4 2 2 21 4" xfId="39645" xr:uid="{00000000-0005-0000-0000-000063950000}"/>
    <cellStyle name="Subtotal (line) 4 2 2 21 5" xfId="39646" xr:uid="{00000000-0005-0000-0000-000064950000}"/>
    <cellStyle name="Subtotal (line) 4 2 2 22" xfId="5479" xr:uid="{00000000-0005-0000-0000-000065950000}"/>
    <cellStyle name="Subtotal (line) 4 2 2 22 2" xfId="39647" xr:uid="{00000000-0005-0000-0000-000066950000}"/>
    <cellStyle name="Subtotal (line) 4 2 2 22 2 2" xfId="39648" xr:uid="{00000000-0005-0000-0000-000067950000}"/>
    <cellStyle name="Subtotal (line) 4 2 2 22 2 3" xfId="39649" xr:uid="{00000000-0005-0000-0000-000068950000}"/>
    <cellStyle name="Subtotal (line) 4 2 2 22 2 4" xfId="39650" xr:uid="{00000000-0005-0000-0000-000069950000}"/>
    <cellStyle name="Subtotal (line) 4 2 2 22 3" xfId="39651" xr:uid="{00000000-0005-0000-0000-00006A950000}"/>
    <cellStyle name="Subtotal (line) 4 2 2 22 4" xfId="39652" xr:uid="{00000000-0005-0000-0000-00006B950000}"/>
    <cellStyle name="Subtotal (line) 4 2 2 22 5" xfId="39653" xr:uid="{00000000-0005-0000-0000-00006C950000}"/>
    <cellStyle name="Subtotal (line) 4 2 2 23" xfId="5480" xr:uid="{00000000-0005-0000-0000-00006D950000}"/>
    <cellStyle name="Subtotal (line) 4 2 2 23 2" xfId="39654" xr:uid="{00000000-0005-0000-0000-00006E950000}"/>
    <cellStyle name="Subtotal (line) 4 2 2 23 2 2" xfId="39655" xr:uid="{00000000-0005-0000-0000-00006F950000}"/>
    <cellStyle name="Subtotal (line) 4 2 2 23 2 3" xfId="39656" xr:uid="{00000000-0005-0000-0000-000070950000}"/>
    <cellStyle name="Subtotal (line) 4 2 2 23 2 4" xfId="39657" xr:uid="{00000000-0005-0000-0000-000071950000}"/>
    <cellStyle name="Subtotal (line) 4 2 2 23 3" xfId="39658" xr:uid="{00000000-0005-0000-0000-000072950000}"/>
    <cellStyle name="Subtotal (line) 4 2 2 23 4" xfId="39659" xr:uid="{00000000-0005-0000-0000-000073950000}"/>
    <cellStyle name="Subtotal (line) 4 2 2 23 5" xfId="39660" xr:uid="{00000000-0005-0000-0000-000074950000}"/>
    <cellStyle name="Subtotal (line) 4 2 2 24" xfId="5481" xr:uid="{00000000-0005-0000-0000-000075950000}"/>
    <cellStyle name="Subtotal (line) 4 2 2 24 2" xfId="39661" xr:uid="{00000000-0005-0000-0000-000076950000}"/>
    <cellStyle name="Subtotal (line) 4 2 2 24 2 2" xfId="39662" xr:uid="{00000000-0005-0000-0000-000077950000}"/>
    <cellStyle name="Subtotal (line) 4 2 2 24 2 3" xfId="39663" xr:uid="{00000000-0005-0000-0000-000078950000}"/>
    <cellStyle name="Subtotal (line) 4 2 2 24 2 4" xfId="39664" xr:uid="{00000000-0005-0000-0000-000079950000}"/>
    <cellStyle name="Subtotal (line) 4 2 2 24 3" xfId="39665" xr:uid="{00000000-0005-0000-0000-00007A950000}"/>
    <cellStyle name="Subtotal (line) 4 2 2 24 4" xfId="39666" xr:uid="{00000000-0005-0000-0000-00007B950000}"/>
    <cellStyle name="Subtotal (line) 4 2 2 24 5" xfId="39667" xr:uid="{00000000-0005-0000-0000-00007C950000}"/>
    <cellStyle name="Subtotal (line) 4 2 2 25" xfId="5482" xr:uid="{00000000-0005-0000-0000-00007D950000}"/>
    <cellStyle name="Subtotal (line) 4 2 2 25 2" xfId="39668" xr:uid="{00000000-0005-0000-0000-00007E950000}"/>
    <cellStyle name="Subtotal (line) 4 2 2 25 2 2" xfId="39669" xr:uid="{00000000-0005-0000-0000-00007F950000}"/>
    <cellStyle name="Subtotal (line) 4 2 2 25 2 3" xfId="39670" xr:uid="{00000000-0005-0000-0000-000080950000}"/>
    <cellStyle name="Subtotal (line) 4 2 2 25 2 4" xfId="39671" xr:uid="{00000000-0005-0000-0000-000081950000}"/>
    <cellStyle name="Subtotal (line) 4 2 2 25 3" xfId="39672" xr:uid="{00000000-0005-0000-0000-000082950000}"/>
    <cellStyle name="Subtotal (line) 4 2 2 25 4" xfId="39673" xr:uid="{00000000-0005-0000-0000-000083950000}"/>
    <cellStyle name="Subtotal (line) 4 2 2 25 5" xfId="39674" xr:uid="{00000000-0005-0000-0000-000084950000}"/>
    <cellStyle name="Subtotal (line) 4 2 2 26" xfId="5483" xr:uid="{00000000-0005-0000-0000-000085950000}"/>
    <cellStyle name="Subtotal (line) 4 2 2 26 2" xfId="39675" xr:uid="{00000000-0005-0000-0000-000086950000}"/>
    <cellStyle name="Subtotal (line) 4 2 2 26 2 2" xfId="39676" xr:uid="{00000000-0005-0000-0000-000087950000}"/>
    <cellStyle name="Subtotal (line) 4 2 2 26 2 3" xfId="39677" xr:uid="{00000000-0005-0000-0000-000088950000}"/>
    <cellStyle name="Subtotal (line) 4 2 2 26 2 4" xfId="39678" xr:uid="{00000000-0005-0000-0000-000089950000}"/>
    <cellStyle name="Subtotal (line) 4 2 2 26 3" xfId="39679" xr:uid="{00000000-0005-0000-0000-00008A950000}"/>
    <cellStyle name="Subtotal (line) 4 2 2 26 4" xfId="39680" xr:uid="{00000000-0005-0000-0000-00008B950000}"/>
    <cellStyle name="Subtotal (line) 4 2 2 26 5" xfId="39681" xr:uid="{00000000-0005-0000-0000-00008C950000}"/>
    <cellStyle name="Subtotal (line) 4 2 2 27" xfId="5484" xr:uid="{00000000-0005-0000-0000-00008D950000}"/>
    <cellStyle name="Subtotal (line) 4 2 2 27 2" xfId="39682" xr:uid="{00000000-0005-0000-0000-00008E950000}"/>
    <cellStyle name="Subtotal (line) 4 2 2 27 2 2" xfId="39683" xr:uid="{00000000-0005-0000-0000-00008F950000}"/>
    <cellStyle name="Subtotal (line) 4 2 2 27 2 3" xfId="39684" xr:uid="{00000000-0005-0000-0000-000090950000}"/>
    <cellStyle name="Subtotal (line) 4 2 2 27 2 4" xfId="39685" xr:uid="{00000000-0005-0000-0000-000091950000}"/>
    <cellStyle name="Subtotal (line) 4 2 2 27 3" xfId="39686" xr:uid="{00000000-0005-0000-0000-000092950000}"/>
    <cellStyle name="Subtotal (line) 4 2 2 27 4" xfId="39687" xr:uid="{00000000-0005-0000-0000-000093950000}"/>
    <cellStyle name="Subtotal (line) 4 2 2 27 5" xfId="39688" xr:uid="{00000000-0005-0000-0000-000094950000}"/>
    <cellStyle name="Subtotal (line) 4 2 2 28" xfId="5485" xr:uid="{00000000-0005-0000-0000-000095950000}"/>
    <cellStyle name="Subtotal (line) 4 2 2 28 2" xfId="39689" xr:uid="{00000000-0005-0000-0000-000096950000}"/>
    <cellStyle name="Subtotal (line) 4 2 2 28 2 2" xfId="39690" xr:uid="{00000000-0005-0000-0000-000097950000}"/>
    <cellStyle name="Subtotal (line) 4 2 2 28 2 3" xfId="39691" xr:uid="{00000000-0005-0000-0000-000098950000}"/>
    <cellStyle name="Subtotal (line) 4 2 2 28 2 4" xfId="39692" xr:uid="{00000000-0005-0000-0000-000099950000}"/>
    <cellStyle name="Subtotal (line) 4 2 2 28 3" xfId="39693" xr:uid="{00000000-0005-0000-0000-00009A950000}"/>
    <cellStyle name="Subtotal (line) 4 2 2 28 4" xfId="39694" xr:uid="{00000000-0005-0000-0000-00009B950000}"/>
    <cellStyle name="Subtotal (line) 4 2 2 28 5" xfId="39695" xr:uid="{00000000-0005-0000-0000-00009C950000}"/>
    <cellStyle name="Subtotal (line) 4 2 2 29" xfId="5486" xr:uid="{00000000-0005-0000-0000-00009D950000}"/>
    <cellStyle name="Subtotal (line) 4 2 2 29 2" xfId="39696" xr:uid="{00000000-0005-0000-0000-00009E950000}"/>
    <cellStyle name="Subtotal (line) 4 2 2 29 2 2" xfId="39697" xr:uid="{00000000-0005-0000-0000-00009F950000}"/>
    <cellStyle name="Subtotal (line) 4 2 2 29 2 3" xfId="39698" xr:uid="{00000000-0005-0000-0000-0000A0950000}"/>
    <cellStyle name="Subtotal (line) 4 2 2 29 2 4" xfId="39699" xr:uid="{00000000-0005-0000-0000-0000A1950000}"/>
    <cellStyle name="Subtotal (line) 4 2 2 29 3" xfId="39700" xr:uid="{00000000-0005-0000-0000-0000A2950000}"/>
    <cellStyle name="Subtotal (line) 4 2 2 29 4" xfId="39701" xr:uid="{00000000-0005-0000-0000-0000A3950000}"/>
    <cellStyle name="Subtotal (line) 4 2 2 29 5" xfId="39702" xr:uid="{00000000-0005-0000-0000-0000A4950000}"/>
    <cellStyle name="Subtotal (line) 4 2 2 3" xfId="5487" xr:uid="{00000000-0005-0000-0000-0000A5950000}"/>
    <cellStyle name="Subtotal (line) 4 2 2 3 2" xfId="39703" xr:uid="{00000000-0005-0000-0000-0000A6950000}"/>
    <cellStyle name="Subtotal (line) 4 2 2 3 2 2" xfId="39704" xr:uid="{00000000-0005-0000-0000-0000A7950000}"/>
    <cellStyle name="Subtotal (line) 4 2 2 3 2 3" xfId="39705" xr:uid="{00000000-0005-0000-0000-0000A8950000}"/>
    <cellStyle name="Subtotal (line) 4 2 2 3 2 4" xfId="39706" xr:uid="{00000000-0005-0000-0000-0000A9950000}"/>
    <cellStyle name="Subtotal (line) 4 2 2 3 3" xfId="39707" xr:uid="{00000000-0005-0000-0000-0000AA950000}"/>
    <cellStyle name="Subtotal (line) 4 2 2 3 4" xfId="39708" xr:uid="{00000000-0005-0000-0000-0000AB950000}"/>
    <cellStyle name="Subtotal (line) 4 2 2 3 5" xfId="39709" xr:uid="{00000000-0005-0000-0000-0000AC950000}"/>
    <cellStyle name="Subtotal (line) 4 2 2 30" xfId="5488" xr:uid="{00000000-0005-0000-0000-0000AD950000}"/>
    <cellStyle name="Subtotal (line) 4 2 2 30 2" xfId="39710" xr:uid="{00000000-0005-0000-0000-0000AE950000}"/>
    <cellStyle name="Subtotal (line) 4 2 2 30 2 2" xfId="39711" xr:uid="{00000000-0005-0000-0000-0000AF950000}"/>
    <cellStyle name="Subtotal (line) 4 2 2 30 2 3" xfId="39712" xr:uid="{00000000-0005-0000-0000-0000B0950000}"/>
    <cellStyle name="Subtotal (line) 4 2 2 30 2 4" xfId="39713" xr:uid="{00000000-0005-0000-0000-0000B1950000}"/>
    <cellStyle name="Subtotal (line) 4 2 2 30 3" xfId="39714" xr:uid="{00000000-0005-0000-0000-0000B2950000}"/>
    <cellStyle name="Subtotal (line) 4 2 2 30 4" xfId="39715" xr:uid="{00000000-0005-0000-0000-0000B3950000}"/>
    <cellStyle name="Subtotal (line) 4 2 2 30 5" xfId="39716" xr:uid="{00000000-0005-0000-0000-0000B4950000}"/>
    <cellStyle name="Subtotal (line) 4 2 2 31" xfId="5489" xr:uid="{00000000-0005-0000-0000-0000B5950000}"/>
    <cellStyle name="Subtotal (line) 4 2 2 31 2" xfId="39717" xr:uid="{00000000-0005-0000-0000-0000B6950000}"/>
    <cellStyle name="Subtotal (line) 4 2 2 31 2 2" xfId="39718" xr:uid="{00000000-0005-0000-0000-0000B7950000}"/>
    <cellStyle name="Subtotal (line) 4 2 2 31 2 3" xfId="39719" xr:uid="{00000000-0005-0000-0000-0000B8950000}"/>
    <cellStyle name="Subtotal (line) 4 2 2 31 2 4" xfId="39720" xr:uid="{00000000-0005-0000-0000-0000B9950000}"/>
    <cellStyle name="Subtotal (line) 4 2 2 31 3" xfId="39721" xr:uid="{00000000-0005-0000-0000-0000BA950000}"/>
    <cellStyle name="Subtotal (line) 4 2 2 31 4" xfId="39722" xr:uid="{00000000-0005-0000-0000-0000BB950000}"/>
    <cellStyle name="Subtotal (line) 4 2 2 31 5" xfId="39723" xr:uid="{00000000-0005-0000-0000-0000BC950000}"/>
    <cellStyle name="Subtotal (line) 4 2 2 32" xfId="5490" xr:uid="{00000000-0005-0000-0000-0000BD950000}"/>
    <cellStyle name="Subtotal (line) 4 2 2 32 2" xfId="39724" xr:uid="{00000000-0005-0000-0000-0000BE950000}"/>
    <cellStyle name="Subtotal (line) 4 2 2 32 2 2" xfId="39725" xr:uid="{00000000-0005-0000-0000-0000BF950000}"/>
    <cellStyle name="Subtotal (line) 4 2 2 32 2 3" xfId="39726" xr:uid="{00000000-0005-0000-0000-0000C0950000}"/>
    <cellStyle name="Subtotal (line) 4 2 2 32 2 4" xfId="39727" xr:uid="{00000000-0005-0000-0000-0000C1950000}"/>
    <cellStyle name="Subtotal (line) 4 2 2 32 3" xfId="39728" xr:uid="{00000000-0005-0000-0000-0000C2950000}"/>
    <cellStyle name="Subtotal (line) 4 2 2 32 4" xfId="39729" xr:uid="{00000000-0005-0000-0000-0000C3950000}"/>
    <cellStyle name="Subtotal (line) 4 2 2 32 5" xfId="39730" xr:uid="{00000000-0005-0000-0000-0000C4950000}"/>
    <cellStyle name="Subtotal (line) 4 2 2 33" xfId="5491" xr:uid="{00000000-0005-0000-0000-0000C5950000}"/>
    <cellStyle name="Subtotal (line) 4 2 2 33 2" xfId="39731" xr:uid="{00000000-0005-0000-0000-0000C6950000}"/>
    <cellStyle name="Subtotal (line) 4 2 2 33 2 2" xfId="39732" xr:uid="{00000000-0005-0000-0000-0000C7950000}"/>
    <cellStyle name="Subtotal (line) 4 2 2 33 2 3" xfId="39733" xr:uid="{00000000-0005-0000-0000-0000C8950000}"/>
    <cellStyle name="Subtotal (line) 4 2 2 33 2 4" xfId="39734" xr:uid="{00000000-0005-0000-0000-0000C9950000}"/>
    <cellStyle name="Subtotal (line) 4 2 2 33 3" xfId="39735" xr:uid="{00000000-0005-0000-0000-0000CA950000}"/>
    <cellStyle name="Subtotal (line) 4 2 2 33 4" xfId="39736" xr:uid="{00000000-0005-0000-0000-0000CB950000}"/>
    <cellStyle name="Subtotal (line) 4 2 2 33 5" xfId="39737" xr:uid="{00000000-0005-0000-0000-0000CC950000}"/>
    <cellStyle name="Subtotal (line) 4 2 2 34" xfId="5492" xr:uid="{00000000-0005-0000-0000-0000CD950000}"/>
    <cellStyle name="Subtotal (line) 4 2 2 34 2" xfId="39738" xr:uid="{00000000-0005-0000-0000-0000CE950000}"/>
    <cellStyle name="Subtotal (line) 4 2 2 34 2 2" xfId="39739" xr:uid="{00000000-0005-0000-0000-0000CF950000}"/>
    <cellStyle name="Subtotal (line) 4 2 2 34 2 3" xfId="39740" xr:uid="{00000000-0005-0000-0000-0000D0950000}"/>
    <cellStyle name="Subtotal (line) 4 2 2 34 2 4" xfId="39741" xr:uid="{00000000-0005-0000-0000-0000D1950000}"/>
    <cellStyle name="Subtotal (line) 4 2 2 34 3" xfId="39742" xr:uid="{00000000-0005-0000-0000-0000D2950000}"/>
    <cellStyle name="Subtotal (line) 4 2 2 34 4" xfId="39743" xr:uid="{00000000-0005-0000-0000-0000D3950000}"/>
    <cellStyle name="Subtotal (line) 4 2 2 34 5" xfId="39744" xr:uid="{00000000-0005-0000-0000-0000D4950000}"/>
    <cellStyle name="Subtotal (line) 4 2 2 35" xfId="5493" xr:uid="{00000000-0005-0000-0000-0000D5950000}"/>
    <cellStyle name="Subtotal (line) 4 2 2 35 2" xfId="39745" xr:uid="{00000000-0005-0000-0000-0000D6950000}"/>
    <cellStyle name="Subtotal (line) 4 2 2 35 2 2" xfId="39746" xr:uid="{00000000-0005-0000-0000-0000D7950000}"/>
    <cellStyle name="Subtotal (line) 4 2 2 35 2 3" xfId="39747" xr:uid="{00000000-0005-0000-0000-0000D8950000}"/>
    <cellStyle name="Subtotal (line) 4 2 2 35 2 4" xfId="39748" xr:uid="{00000000-0005-0000-0000-0000D9950000}"/>
    <cellStyle name="Subtotal (line) 4 2 2 35 3" xfId="39749" xr:uid="{00000000-0005-0000-0000-0000DA950000}"/>
    <cellStyle name="Subtotal (line) 4 2 2 35 4" xfId="39750" xr:uid="{00000000-0005-0000-0000-0000DB950000}"/>
    <cellStyle name="Subtotal (line) 4 2 2 35 5" xfId="39751" xr:uid="{00000000-0005-0000-0000-0000DC950000}"/>
    <cellStyle name="Subtotal (line) 4 2 2 36" xfId="5494" xr:uid="{00000000-0005-0000-0000-0000DD950000}"/>
    <cellStyle name="Subtotal (line) 4 2 2 36 2" xfId="39752" xr:uid="{00000000-0005-0000-0000-0000DE950000}"/>
    <cellStyle name="Subtotal (line) 4 2 2 36 2 2" xfId="39753" xr:uid="{00000000-0005-0000-0000-0000DF950000}"/>
    <cellStyle name="Subtotal (line) 4 2 2 36 2 3" xfId="39754" xr:uid="{00000000-0005-0000-0000-0000E0950000}"/>
    <cellStyle name="Subtotal (line) 4 2 2 36 2 4" xfId="39755" xr:uid="{00000000-0005-0000-0000-0000E1950000}"/>
    <cellStyle name="Subtotal (line) 4 2 2 36 3" xfId="39756" xr:uid="{00000000-0005-0000-0000-0000E2950000}"/>
    <cellStyle name="Subtotal (line) 4 2 2 36 4" xfId="39757" xr:uid="{00000000-0005-0000-0000-0000E3950000}"/>
    <cellStyle name="Subtotal (line) 4 2 2 36 5" xfId="39758" xr:uid="{00000000-0005-0000-0000-0000E4950000}"/>
    <cellStyle name="Subtotal (line) 4 2 2 37" xfId="5495" xr:uid="{00000000-0005-0000-0000-0000E5950000}"/>
    <cellStyle name="Subtotal (line) 4 2 2 37 2" xfId="39759" xr:uid="{00000000-0005-0000-0000-0000E6950000}"/>
    <cellStyle name="Subtotal (line) 4 2 2 37 2 2" xfId="39760" xr:uid="{00000000-0005-0000-0000-0000E7950000}"/>
    <cellStyle name="Subtotal (line) 4 2 2 37 2 3" xfId="39761" xr:uid="{00000000-0005-0000-0000-0000E8950000}"/>
    <cellStyle name="Subtotal (line) 4 2 2 37 2 4" xfId="39762" xr:uid="{00000000-0005-0000-0000-0000E9950000}"/>
    <cellStyle name="Subtotal (line) 4 2 2 37 3" xfId="39763" xr:uid="{00000000-0005-0000-0000-0000EA950000}"/>
    <cellStyle name="Subtotal (line) 4 2 2 37 4" xfId="39764" xr:uid="{00000000-0005-0000-0000-0000EB950000}"/>
    <cellStyle name="Subtotal (line) 4 2 2 37 5" xfId="39765" xr:uid="{00000000-0005-0000-0000-0000EC950000}"/>
    <cellStyle name="Subtotal (line) 4 2 2 38" xfId="5496" xr:uid="{00000000-0005-0000-0000-0000ED950000}"/>
    <cellStyle name="Subtotal (line) 4 2 2 38 2" xfId="39766" xr:uid="{00000000-0005-0000-0000-0000EE950000}"/>
    <cellStyle name="Subtotal (line) 4 2 2 38 2 2" xfId="39767" xr:uid="{00000000-0005-0000-0000-0000EF950000}"/>
    <cellStyle name="Subtotal (line) 4 2 2 38 2 3" xfId="39768" xr:uid="{00000000-0005-0000-0000-0000F0950000}"/>
    <cellStyle name="Subtotal (line) 4 2 2 38 2 4" xfId="39769" xr:uid="{00000000-0005-0000-0000-0000F1950000}"/>
    <cellStyle name="Subtotal (line) 4 2 2 38 3" xfId="39770" xr:uid="{00000000-0005-0000-0000-0000F2950000}"/>
    <cellStyle name="Subtotal (line) 4 2 2 38 4" xfId="39771" xr:uid="{00000000-0005-0000-0000-0000F3950000}"/>
    <cellStyle name="Subtotal (line) 4 2 2 38 5" xfId="39772" xr:uid="{00000000-0005-0000-0000-0000F4950000}"/>
    <cellStyle name="Subtotal (line) 4 2 2 39" xfId="5497" xr:uid="{00000000-0005-0000-0000-0000F5950000}"/>
    <cellStyle name="Subtotal (line) 4 2 2 39 2" xfId="39773" xr:uid="{00000000-0005-0000-0000-0000F6950000}"/>
    <cellStyle name="Subtotal (line) 4 2 2 39 2 2" xfId="39774" xr:uid="{00000000-0005-0000-0000-0000F7950000}"/>
    <cellStyle name="Subtotal (line) 4 2 2 39 2 3" xfId="39775" xr:uid="{00000000-0005-0000-0000-0000F8950000}"/>
    <cellStyle name="Subtotal (line) 4 2 2 39 2 4" xfId="39776" xr:uid="{00000000-0005-0000-0000-0000F9950000}"/>
    <cellStyle name="Subtotal (line) 4 2 2 39 3" xfId="39777" xr:uid="{00000000-0005-0000-0000-0000FA950000}"/>
    <cellStyle name="Subtotal (line) 4 2 2 39 4" xfId="39778" xr:uid="{00000000-0005-0000-0000-0000FB950000}"/>
    <cellStyle name="Subtotal (line) 4 2 2 39 5" xfId="39779" xr:uid="{00000000-0005-0000-0000-0000FC950000}"/>
    <cellStyle name="Subtotal (line) 4 2 2 4" xfId="5498" xr:uid="{00000000-0005-0000-0000-0000FD950000}"/>
    <cellStyle name="Subtotal (line) 4 2 2 4 2" xfId="39780" xr:uid="{00000000-0005-0000-0000-0000FE950000}"/>
    <cellStyle name="Subtotal (line) 4 2 2 4 2 2" xfId="39781" xr:uid="{00000000-0005-0000-0000-0000FF950000}"/>
    <cellStyle name="Subtotal (line) 4 2 2 4 2 3" xfId="39782" xr:uid="{00000000-0005-0000-0000-000000960000}"/>
    <cellStyle name="Subtotal (line) 4 2 2 4 2 4" xfId="39783" xr:uid="{00000000-0005-0000-0000-000001960000}"/>
    <cellStyle name="Subtotal (line) 4 2 2 4 3" xfId="39784" xr:uid="{00000000-0005-0000-0000-000002960000}"/>
    <cellStyle name="Subtotal (line) 4 2 2 4 4" xfId="39785" xr:uid="{00000000-0005-0000-0000-000003960000}"/>
    <cellStyle name="Subtotal (line) 4 2 2 4 5" xfId="39786" xr:uid="{00000000-0005-0000-0000-000004960000}"/>
    <cellStyle name="Subtotal (line) 4 2 2 40" xfId="5499" xr:uid="{00000000-0005-0000-0000-000005960000}"/>
    <cellStyle name="Subtotal (line) 4 2 2 40 2" xfId="39787" xr:uid="{00000000-0005-0000-0000-000006960000}"/>
    <cellStyle name="Subtotal (line) 4 2 2 40 2 2" xfId="39788" xr:uid="{00000000-0005-0000-0000-000007960000}"/>
    <cellStyle name="Subtotal (line) 4 2 2 40 2 3" xfId="39789" xr:uid="{00000000-0005-0000-0000-000008960000}"/>
    <cellStyle name="Subtotal (line) 4 2 2 40 2 4" xfId="39790" xr:uid="{00000000-0005-0000-0000-000009960000}"/>
    <cellStyle name="Subtotal (line) 4 2 2 40 3" xfId="39791" xr:uid="{00000000-0005-0000-0000-00000A960000}"/>
    <cellStyle name="Subtotal (line) 4 2 2 40 4" xfId="39792" xr:uid="{00000000-0005-0000-0000-00000B960000}"/>
    <cellStyle name="Subtotal (line) 4 2 2 40 5" xfId="39793" xr:uid="{00000000-0005-0000-0000-00000C960000}"/>
    <cellStyle name="Subtotal (line) 4 2 2 41" xfId="5500" xr:uid="{00000000-0005-0000-0000-00000D960000}"/>
    <cellStyle name="Subtotal (line) 4 2 2 41 2" xfId="39794" xr:uid="{00000000-0005-0000-0000-00000E960000}"/>
    <cellStyle name="Subtotal (line) 4 2 2 41 2 2" xfId="39795" xr:uid="{00000000-0005-0000-0000-00000F960000}"/>
    <cellStyle name="Subtotal (line) 4 2 2 41 2 3" xfId="39796" xr:uid="{00000000-0005-0000-0000-000010960000}"/>
    <cellStyle name="Subtotal (line) 4 2 2 41 2 4" xfId="39797" xr:uid="{00000000-0005-0000-0000-000011960000}"/>
    <cellStyle name="Subtotal (line) 4 2 2 41 3" xfId="39798" xr:uid="{00000000-0005-0000-0000-000012960000}"/>
    <cellStyle name="Subtotal (line) 4 2 2 41 4" xfId="39799" xr:uid="{00000000-0005-0000-0000-000013960000}"/>
    <cellStyle name="Subtotal (line) 4 2 2 41 5" xfId="39800" xr:uid="{00000000-0005-0000-0000-000014960000}"/>
    <cellStyle name="Subtotal (line) 4 2 2 42" xfId="5501" xr:uid="{00000000-0005-0000-0000-000015960000}"/>
    <cellStyle name="Subtotal (line) 4 2 2 42 2" xfId="39801" xr:uid="{00000000-0005-0000-0000-000016960000}"/>
    <cellStyle name="Subtotal (line) 4 2 2 42 2 2" xfId="39802" xr:uid="{00000000-0005-0000-0000-000017960000}"/>
    <cellStyle name="Subtotal (line) 4 2 2 42 2 3" xfId="39803" xr:uid="{00000000-0005-0000-0000-000018960000}"/>
    <cellStyle name="Subtotal (line) 4 2 2 42 2 4" xfId="39804" xr:uid="{00000000-0005-0000-0000-000019960000}"/>
    <cellStyle name="Subtotal (line) 4 2 2 42 3" xfId="39805" xr:uid="{00000000-0005-0000-0000-00001A960000}"/>
    <cellStyle name="Subtotal (line) 4 2 2 42 4" xfId="39806" xr:uid="{00000000-0005-0000-0000-00001B960000}"/>
    <cellStyle name="Subtotal (line) 4 2 2 42 5" xfId="39807" xr:uid="{00000000-0005-0000-0000-00001C960000}"/>
    <cellStyle name="Subtotal (line) 4 2 2 43" xfId="5502" xr:uid="{00000000-0005-0000-0000-00001D960000}"/>
    <cellStyle name="Subtotal (line) 4 2 2 43 2" xfId="39808" xr:uid="{00000000-0005-0000-0000-00001E960000}"/>
    <cellStyle name="Subtotal (line) 4 2 2 43 2 2" xfId="39809" xr:uid="{00000000-0005-0000-0000-00001F960000}"/>
    <cellStyle name="Subtotal (line) 4 2 2 43 2 3" xfId="39810" xr:uid="{00000000-0005-0000-0000-000020960000}"/>
    <cellStyle name="Subtotal (line) 4 2 2 43 2 4" xfId="39811" xr:uid="{00000000-0005-0000-0000-000021960000}"/>
    <cellStyle name="Subtotal (line) 4 2 2 43 3" xfId="39812" xr:uid="{00000000-0005-0000-0000-000022960000}"/>
    <cellStyle name="Subtotal (line) 4 2 2 43 4" xfId="39813" xr:uid="{00000000-0005-0000-0000-000023960000}"/>
    <cellStyle name="Subtotal (line) 4 2 2 43 5" xfId="39814" xr:uid="{00000000-0005-0000-0000-000024960000}"/>
    <cellStyle name="Subtotal (line) 4 2 2 44" xfId="5503" xr:uid="{00000000-0005-0000-0000-000025960000}"/>
    <cellStyle name="Subtotal (line) 4 2 2 44 2" xfId="39815" xr:uid="{00000000-0005-0000-0000-000026960000}"/>
    <cellStyle name="Subtotal (line) 4 2 2 44 2 2" xfId="39816" xr:uid="{00000000-0005-0000-0000-000027960000}"/>
    <cellStyle name="Subtotal (line) 4 2 2 44 2 3" xfId="39817" xr:uid="{00000000-0005-0000-0000-000028960000}"/>
    <cellStyle name="Subtotal (line) 4 2 2 44 2 4" xfId="39818" xr:uid="{00000000-0005-0000-0000-000029960000}"/>
    <cellStyle name="Subtotal (line) 4 2 2 44 3" xfId="39819" xr:uid="{00000000-0005-0000-0000-00002A960000}"/>
    <cellStyle name="Subtotal (line) 4 2 2 44 4" xfId="39820" xr:uid="{00000000-0005-0000-0000-00002B960000}"/>
    <cellStyle name="Subtotal (line) 4 2 2 44 5" xfId="39821" xr:uid="{00000000-0005-0000-0000-00002C960000}"/>
    <cellStyle name="Subtotal (line) 4 2 2 45" xfId="39822" xr:uid="{00000000-0005-0000-0000-00002D960000}"/>
    <cellStyle name="Subtotal (line) 4 2 2 45 2" xfId="39823" xr:uid="{00000000-0005-0000-0000-00002E960000}"/>
    <cellStyle name="Subtotal (line) 4 2 2 45 3" xfId="39824" xr:uid="{00000000-0005-0000-0000-00002F960000}"/>
    <cellStyle name="Subtotal (line) 4 2 2 45 4" xfId="39825" xr:uid="{00000000-0005-0000-0000-000030960000}"/>
    <cellStyle name="Subtotal (line) 4 2 2 46" xfId="39826" xr:uid="{00000000-0005-0000-0000-000031960000}"/>
    <cellStyle name="Subtotal (line) 4 2 2 46 2" xfId="39827" xr:uid="{00000000-0005-0000-0000-000032960000}"/>
    <cellStyle name="Subtotal (line) 4 2 2 46 3" xfId="39828" xr:uid="{00000000-0005-0000-0000-000033960000}"/>
    <cellStyle name="Subtotal (line) 4 2 2 46 4" xfId="39829" xr:uid="{00000000-0005-0000-0000-000034960000}"/>
    <cellStyle name="Subtotal (line) 4 2 2 47" xfId="39830" xr:uid="{00000000-0005-0000-0000-000035960000}"/>
    <cellStyle name="Subtotal (line) 4 2 2 48" xfId="39831" xr:uid="{00000000-0005-0000-0000-000036960000}"/>
    <cellStyle name="Subtotal (line) 4 2 2 49" xfId="39832" xr:uid="{00000000-0005-0000-0000-000037960000}"/>
    <cellStyle name="Subtotal (line) 4 2 2 5" xfId="5504" xr:uid="{00000000-0005-0000-0000-000038960000}"/>
    <cellStyle name="Subtotal (line) 4 2 2 5 2" xfId="39833" xr:uid="{00000000-0005-0000-0000-000039960000}"/>
    <cellStyle name="Subtotal (line) 4 2 2 5 2 2" xfId="39834" xr:uid="{00000000-0005-0000-0000-00003A960000}"/>
    <cellStyle name="Subtotal (line) 4 2 2 5 2 3" xfId="39835" xr:uid="{00000000-0005-0000-0000-00003B960000}"/>
    <cellStyle name="Subtotal (line) 4 2 2 5 2 4" xfId="39836" xr:uid="{00000000-0005-0000-0000-00003C960000}"/>
    <cellStyle name="Subtotal (line) 4 2 2 5 3" xfId="39837" xr:uid="{00000000-0005-0000-0000-00003D960000}"/>
    <cellStyle name="Subtotal (line) 4 2 2 5 4" xfId="39838" xr:uid="{00000000-0005-0000-0000-00003E960000}"/>
    <cellStyle name="Subtotal (line) 4 2 2 5 5" xfId="39839" xr:uid="{00000000-0005-0000-0000-00003F960000}"/>
    <cellStyle name="Subtotal (line) 4 2 2 6" xfId="5505" xr:uid="{00000000-0005-0000-0000-000040960000}"/>
    <cellStyle name="Subtotal (line) 4 2 2 6 2" xfId="39840" xr:uid="{00000000-0005-0000-0000-000041960000}"/>
    <cellStyle name="Subtotal (line) 4 2 2 6 2 2" xfId="39841" xr:uid="{00000000-0005-0000-0000-000042960000}"/>
    <cellStyle name="Subtotal (line) 4 2 2 6 2 3" xfId="39842" xr:uid="{00000000-0005-0000-0000-000043960000}"/>
    <cellStyle name="Subtotal (line) 4 2 2 6 2 4" xfId="39843" xr:uid="{00000000-0005-0000-0000-000044960000}"/>
    <cellStyle name="Subtotal (line) 4 2 2 6 3" xfId="39844" xr:uid="{00000000-0005-0000-0000-000045960000}"/>
    <cellStyle name="Subtotal (line) 4 2 2 6 4" xfId="39845" xr:uid="{00000000-0005-0000-0000-000046960000}"/>
    <cellStyle name="Subtotal (line) 4 2 2 6 5" xfId="39846" xr:uid="{00000000-0005-0000-0000-000047960000}"/>
    <cellStyle name="Subtotal (line) 4 2 2 7" xfId="5506" xr:uid="{00000000-0005-0000-0000-000048960000}"/>
    <cellStyle name="Subtotal (line) 4 2 2 7 2" xfId="39847" xr:uid="{00000000-0005-0000-0000-000049960000}"/>
    <cellStyle name="Subtotal (line) 4 2 2 7 2 2" xfId="39848" xr:uid="{00000000-0005-0000-0000-00004A960000}"/>
    <cellStyle name="Subtotal (line) 4 2 2 7 2 3" xfId="39849" xr:uid="{00000000-0005-0000-0000-00004B960000}"/>
    <cellStyle name="Subtotal (line) 4 2 2 7 2 4" xfId="39850" xr:uid="{00000000-0005-0000-0000-00004C960000}"/>
    <cellStyle name="Subtotal (line) 4 2 2 7 3" xfId="39851" xr:uid="{00000000-0005-0000-0000-00004D960000}"/>
    <cellStyle name="Subtotal (line) 4 2 2 7 4" xfId="39852" xr:uid="{00000000-0005-0000-0000-00004E960000}"/>
    <cellStyle name="Subtotal (line) 4 2 2 7 5" xfId="39853" xr:uid="{00000000-0005-0000-0000-00004F960000}"/>
    <cellStyle name="Subtotal (line) 4 2 2 8" xfId="5507" xr:uid="{00000000-0005-0000-0000-000050960000}"/>
    <cellStyle name="Subtotal (line) 4 2 2 8 2" xfId="39854" xr:uid="{00000000-0005-0000-0000-000051960000}"/>
    <cellStyle name="Subtotal (line) 4 2 2 8 2 2" xfId="39855" xr:uid="{00000000-0005-0000-0000-000052960000}"/>
    <cellStyle name="Subtotal (line) 4 2 2 8 2 3" xfId="39856" xr:uid="{00000000-0005-0000-0000-000053960000}"/>
    <cellStyle name="Subtotal (line) 4 2 2 8 2 4" xfId="39857" xr:uid="{00000000-0005-0000-0000-000054960000}"/>
    <cellStyle name="Subtotal (line) 4 2 2 8 3" xfId="39858" xr:uid="{00000000-0005-0000-0000-000055960000}"/>
    <cellStyle name="Subtotal (line) 4 2 2 8 4" xfId="39859" xr:uid="{00000000-0005-0000-0000-000056960000}"/>
    <cellStyle name="Subtotal (line) 4 2 2 8 5" xfId="39860" xr:uid="{00000000-0005-0000-0000-000057960000}"/>
    <cellStyle name="Subtotal (line) 4 2 2 9" xfId="5508" xr:uid="{00000000-0005-0000-0000-000058960000}"/>
    <cellStyle name="Subtotal (line) 4 2 2 9 2" xfId="39861" xr:uid="{00000000-0005-0000-0000-000059960000}"/>
    <cellStyle name="Subtotal (line) 4 2 2 9 2 2" xfId="39862" xr:uid="{00000000-0005-0000-0000-00005A960000}"/>
    <cellStyle name="Subtotal (line) 4 2 2 9 2 3" xfId="39863" xr:uid="{00000000-0005-0000-0000-00005B960000}"/>
    <cellStyle name="Subtotal (line) 4 2 2 9 2 4" xfId="39864" xr:uid="{00000000-0005-0000-0000-00005C960000}"/>
    <cellStyle name="Subtotal (line) 4 2 2 9 3" xfId="39865" xr:uid="{00000000-0005-0000-0000-00005D960000}"/>
    <cellStyle name="Subtotal (line) 4 2 2 9 4" xfId="39866" xr:uid="{00000000-0005-0000-0000-00005E960000}"/>
    <cellStyle name="Subtotal (line) 4 2 2 9 5" xfId="39867" xr:uid="{00000000-0005-0000-0000-00005F960000}"/>
    <cellStyle name="Subtotal (line) 4 2 20" xfId="5509" xr:uid="{00000000-0005-0000-0000-000060960000}"/>
    <cellStyle name="Subtotal (line) 4 2 20 2" xfId="39868" xr:uid="{00000000-0005-0000-0000-000061960000}"/>
    <cellStyle name="Subtotal (line) 4 2 20 2 2" xfId="39869" xr:uid="{00000000-0005-0000-0000-000062960000}"/>
    <cellStyle name="Subtotal (line) 4 2 20 2 3" xfId="39870" xr:uid="{00000000-0005-0000-0000-000063960000}"/>
    <cellStyle name="Subtotal (line) 4 2 20 2 4" xfId="39871" xr:uid="{00000000-0005-0000-0000-000064960000}"/>
    <cellStyle name="Subtotal (line) 4 2 20 3" xfId="39872" xr:uid="{00000000-0005-0000-0000-000065960000}"/>
    <cellStyle name="Subtotal (line) 4 2 20 4" xfId="39873" xr:uid="{00000000-0005-0000-0000-000066960000}"/>
    <cellStyle name="Subtotal (line) 4 2 20 5" xfId="39874" xr:uid="{00000000-0005-0000-0000-000067960000}"/>
    <cellStyle name="Subtotal (line) 4 2 21" xfId="5510" xr:uid="{00000000-0005-0000-0000-000068960000}"/>
    <cellStyle name="Subtotal (line) 4 2 21 2" xfId="39875" xr:uid="{00000000-0005-0000-0000-000069960000}"/>
    <cellStyle name="Subtotal (line) 4 2 21 2 2" xfId="39876" xr:uid="{00000000-0005-0000-0000-00006A960000}"/>
    <cellStyle name="Subtotal (line) 4 2 21 2 3" xfId="39877" xr:uid="{00000000-0005-0000-0000-00006B960000}"/>
    <cellStyle name="Subtotal (line) 4 2 21 2 4" xfId="39878" xr:uid="{00000000-0005-0000-0000-00006C960000}"/>
    <cellStyle name="Subtotal (line) 4 2 21 3" xfId="39879" xr:uid="{00000000-0005-0000-0000-00006D960000}"/>
    <cellStyle name="Subtotal (line) 4 2 21 4" xfId="39880" xr:uid="{00000000-0005-0000-0000-00006E960000}"/>
    <cellStyle name="Subtotal (line) 4 2 21 5" xfId="39881" xr:uid="{00000000-0005-0000-0000-00006F960000}"/>
    <cellStyle name="Subtotal (line) 4 2 22" xfId="5511" xr:uid="{00000000-0005-0000-0000-000070960000}"/>
    <cellStyle name="Subtotal (line) 4 2 22 2" xfId="39882" xr:uid="{00000000-0005-0000-0000-000071960000}"/>
    <cellStyle name="Subtotal (line) 4 2 22 2 2" xfId="39883" xr:uid="{00000000-0005-0000-0000-000072960000}"/>
    <cellStyle name="Subtotal (line) 4 2 22 2 3" xfId="39884" xr:uid="{00000000-0005-0000-0000-000073960000}"/>
    <cellStyle name="Subtotal (line) 4 2 22 2 4" xfId="39885" xr:uid="{00000000-0005-0000-0000-000074960000}"/>
    <cellStyle name="Subtotal (line) 4 2 22 3" xfId="39886" xr:uid="{00000000-0005-0000-0000-000075960000}"/>
    <cellStyle name="Subtotal (line) 4 2 22 4" xfId="39887" xr:uid="{00000000-0005-0000-0000-000076960000}"/>
    <cellStyle name="Subtotal (line) 4 2 22 5" xfId="39888" xr:uid="{00000000-0005-0000-0000-000077960000}"/>
    <cellStyle name="Subtotal (line) 4 2 23" xfId="5512" xr:uid="{00000000-0005-0000-0000-000078960000}"/>
    <cellStyle name="Subtotal (line) 4 2 23 2" xfId="39889" xr:uid="{00000000-0005-0000-0000-000079960000}"/>
    <cellStyle name="Subtotal (line) 4 2 23 2 2" xfId="39890" xr:uid="{00000000-0005-0000-0000-00007A960000}"/>
    <cellStyle name="Subtotal (line) 4 2 23 2 3" xfId="39891" xr:uid="{00000000-0005-0000-0000-00007B960000}"/>
    <cellStyle name="Subtotal (line) 4 2 23 2 4" xfId="39892" xr:uid="{00000000-0005-0000-0000-00007C960000}"/>
    <cellStyle name="Subtotal (line) 4 2 23 3" xfId="39893" xr:uid="{00000000-0005-0000-0000-00007D960000}"/>
    <cellStyle name="Subtotal (line) 4 2 23 4" xfId="39894" xr:uid="{00000000-0005-0000-0000-00007E960000}"/>
    <cellStyle name="Subtotal (line) 4 2 23 5" xfId="39895" xr:uid="{00000000-0005-0000-0000-00007F960000}"/>
    <cellStyle name="Subtotal (line) 4 2 24" xfId="5513" xr:uid="{00000000-0005-0000-0000-000080960000}"/>
    <cellStyle name="Subtotal (line) 4 2 24 2" xfId="39896" xr:uid="{00000000-0005-0000-0000-000081960000}"/>
    <cellStyle name="Subtotal (line) 4 2 24 2 2" xfId="39897" xr:uid="{00000000-0005-0000-0000-000082960000}"/>
    <cellStyle name="Subtotal (line) 4 2 24 2 3" xfId="39898" xr:uid="{00000000-0005-0000-0000-000083960000}"/>
    <cellStyle name="Subtotal (line) 4 2 24 2 4" xfId="39899" xr:uid="{00000000-0005-0000-0000-000084960000}"/>
    <cellStyle name="Subtotal (line) 4 2 24 3" xfId="39900" xr:uid="{00000000-0005-0000-0000-000085960000}"/>
    <cellStyle name="Subtotal (line) 4 2 24 4" xfId="39901" xr:uid="{00000000-0005-0000-0000-000086960000}"/>
    <cellStyle name="Subtotal (line) 4 2 24 5" xfId="39902" xr:uid="{00000000-0005-0000-0000-000087960000}"/>
    <cellStyle name="Subtotal (line) 4 2 25" xfId="5514" xr:uid="{00000000-0005-0000-0000-000088960000}"/>
    <cellStyle name="Subtotal (line) 4 2 25 2" xfId="39903" xr:uid="{00000000-0005-0000-0000-000089960000}"/>
    <cellStyle name="Subtotal (line) 4 2 25 2 2" xfId="39904" xr:uid="{00000000-0005-0000-0000-00008A960000}"/>
    <cellStyle name="Subtotal (line) 4 2 25 2 3" xfId="39905" xr:uid="{00000000-0005-0000-0000-00008B960000}"/>
    <cellStyle name="Subtotal (line) 4 2 25 2 4" xfId="39906" xr:uid="{00000000-0005-0000-0000-00008C960000}"/>
    <cellStyle name="Subtotal (line) 4 2 25 3" xfId="39907" xr:uid="{00000000-0005-0000-0000-00008D960000}"/>
    <cellStyle name="Subtotal (line) 4 2 25 4" xfId="39908" xr:uid="{00000000-0005-0000-0000-00008E960000}"/>
    <cellStyle name="Subtotal (line) 4 2 25 5" xfId="39909" xr:uid="{00000000-0005-0000-0000-00008F960000}"/>
    <cellStyle name="Subtotal (line) 4 2 26" xfId="5515" xr:uid="{00000000-0005-0000-0000-000090960000}"/>
    <cellStyle name="Subtotal (line) 4 2 26 2" xfId="39910" xr:uid="{00000000-0005-0000-0000-000091960000}"/>
    <cellStyle name="Subtotal (line) 4 2 26 2 2" xfId="39911" xr:uid="{00000000-0005-0000-0000-000092960000}"/>
    <cellStyle name="Subtotal (line) 4 2 26 2 3" xfId="39912" xr:uid="{00000000-0005-0000-0000-000093960000}"/>
    <cellStyle name="Subtotal (line) 4 2 26 2 4" xfId="39913" xr:uid="{00000000-0005-0000-0000-000094960000}"/>
    <cellStyle name="Subtotal (line) 4 2 26 3" xfId="39914" xr:uid="{00000000-0005-0000-0000-000095960000}"/>
    <cellStyle name="Subtotal (line) 4 2 26 4" xfId="39915" xr:uid="{00000000-0005-0000-0000-000096960000}"/>
    <cellStyle name="Subtotal (line) 4 2 26 5" xfId="39916" xr:uid="{00000000-0005-0000-0000-000097960000}"/>
    <cellStyle name="Subtotal (line) 4 2 27" xfId="5516" xr:uid="{00000000-0005-0000-0000-000098960000}"/>
    <cellStyle name="Subtotal (line) 4 2 27 2" xfId="39917" xr:uid="{00000000-0005-0000-0000-000099960000}"/>
    <cellStyle name="Subtotal (line) 4 2 27 2 2" xfId="39918" xr:uid="{00000000-0005-0000-0000-00009A960000}"/>
    <cellStyle name="Subtotal (line) 4 2 27 2 3" xfId="39919" xr:uid="{00000000-0005-0000-0000-00009B960000}"/>
    <cellStyle name="Subtotal (line) 4 2 27 2 4" xfId="39920" xr:uid="{00000000-0005-0000-0000-00009C960000}"/>
    <cellStyle name="Subtotal (line) 4 2 27 3" xfId="39921" xr:uid="{00000000-0005-0000-0000-00009D960000}"/>
    <cellStyle name="Subtotal (line) 4 2 27 4" xfId="39922" xr:uid="{00000000-0005-0000-0000-00009E960000}"/>
    <cellStyle name="Subtotal (line) 4 2 27 5" xfId="39923" xr:uid="{00000000-0005-0000-0000-00009F960000}"/>
    <cellStyle name="Subtotal (line) 4 2 28" xfId="5517" xr:uid="{00000000-0005-0000-0000-0000A0960000}"/>
    <cellStyle name="Subtotal (line) 4 2 28 2" xfId="39924" xr:uid="{00000000-0005-0000-0000-0000A1960000}"/>
    <cellStyle name="Subtotal (line) 4 2 28 2 2" xfId="39925" xr:uid="{00000000-0005-0000-0000-0000A2960000}"/>
    <cellStyle name="Subtotal (line) 4 2 28 2 3" xfId="39926" xr:uid="{00000000-0005-0000-0000-0000A3960000}"/>
    <cellStyle name="Subtotal (line) 4 2 28 2 4" xfId="39927" xr:uid="{00000000-0005-0000-0000-0000A4960000}"/>
    <cellStyle name="Subtotal (line) 4 2 28 3" xfId="39928" xr:uid="{00000000-0005-0000-0000-0000A5960000}"/>
    <cellStyle name="Subtotal (line) 4 2 28 4" xfId="39929" xr:uid="{00000000-0005-0000-0000-0000A6960000}"/>
    <cellStyle name="Subtotal (line) 4 2 28 5" xfId="39930" xr:uid="{00000000-0005-0000-0000-0000A7960000}"/>
    <cellStyle name="Subtotal (line) 4 2 29" xfId="5518" xr:uid="{00000000-0005-0000-0000-0000A8960000}"/>
    <cellStyle name="Subtotal (line) 4 2 29 2" xfId="39931" xr:uid="{00000000-0005-0000-0000-0000A9960000}"/>
    <cellStyle name="Subtotal (line) 4 2 29 2 2" xfId="39932" xr:uid="{00000000-0005-0000-0000-0000AA960000}"/>
    <cellStyle name="Subtotal (line) 4 2 29 2 3" xfId="39933" xr:uid="{00000000-0005-0000-0000-0000AB960000}"/>
    <cellStyle name="Subtotal (line) 4 2 29 2 4" xfId="39934" xr:uid="{00000000-0005-0000-0000-0000AC960000}"/>
    <cellStyle name="Subtotal (line) 4 2 29 3" xfId="39935" xr:uid="{00000000-0005-0000-0000-0000AD960000}"/>
    <cellStyle name="Subtotal (line) 4 2 29 4" xfId="39936" xr:uid="{00000000-0005-0000-0000-0000AE960000}"/>
    <cellStyle name="Subtotal (line) 4 2 29 5" xfId="39937" xr:uid="{00000000-0005-0000-0000-0000AF960000}"/>
    <cellStyle name="Subtotal (line) 4 2 3" xfId="5519" xr:uid="{00000000-0005-0000-0000-0000B0960000}"/>
    <cellStyle name="Subtotal (line) 4 2 3 2" xfId="39938" xr:uid="{00000000-0005-0000-0000-0000B1960000}"/>
    <cellStyle name="Subtotal (line) 4 2 3 2 2" xfId="39939" xr:uid="{00000000-0005-0000-0000-0000B2960000}"/>
    <cellStyle name="Subtotal (line) 4 2 3 2 3" xfId="39940" xr:uid="{00000000-0005-0000-0000-0000B3960000}"/>
    <cellStyle name="Subtotal (line) 4 2 3 2 4" xfId="39941" xr:uid="{00000000-0005-0000-0000-0000B4960000}"/>
    <cellStyle name="Subtotal (line) 4 2 3 3" xfId="39942" xr:uid="{00000000-0005-0000-0000-0000B5960000}"/>
    <cellStyle name="Subtotal (line) 4 2 3 4" xfId="39943" xr:uid="{00000000-0005-0000-0000-0000B6960000}"/>
    <cellStyle name="Subtotal (line) 4 2 3 5" xfId="39944" xr:uid="{00000000-0005-0000-0000-0000B7960000}"/>
    <cellStyle name="Subtotal (line) 4 2 30" xfId="5520" xr:uid="{00000000-0005-0000-0000-0000B8960000}"/>
    <cellStyle name="Subtotal (line) 4 2 30 2" xfId="39945" xr:uid="{00000000-0005-0000-0000-0000B9960000}"/>
    <cellStyle name="Subtotal (line) 4 2 30 2 2" xfId="39946" xr:uid="{00000000-0005-0000-0000-0000BA960000}"/>
    <cellStyle name="Subtotal (line) 4 2 30 2 3" xfId="39947" xr:uid="{00000000-0005-0000-0000-0000BB960000}"/>
    <cellStyle name="Subtotal (line) 4 2 30 2 4" xfId="39948" xr:uid="{00000000-0005-0000-0000-0000BC960000}"/>
    <cellStyle name="Subtotal (line) 4 2 30 3" xfId="39949" xr:uid="{00000000-0005-0000-0000-0000BD960000}"/>
    <cellStyle name="Subtotal (line) 4 2 30 4" xfId="39950" xr:uid="{00000000-0005-0000-0000-0000BE960000}"/>
    <cellStyle name="Subtotal (line) 4 2 30 5" xfId="39951" xr:uid="{00000000-0005-0000-0000-0000BF960000}"/>
    <cellStyle name="Subtotal (line) 4 2 31" xfId="5521" xr:uid="{00000000-0005-0000-0000-0000C0960000}"/>
    <cellStyle name="Subtotal (line) 4 2 31 2" xfId="39952" xr:uid="{00000000-0005-0000-0000-0000C1960000}"/>
    <cellStyle name="Subtotal (line) 4 2 31 2 2" xfId="39953" xr:uid="{00000000-0005-0000-0000-0000C2960000}"/>
    <cellStyle name="Subtotal (line) 4 2 31 2 3" xfId="39954" xr:uid="{00000000-0005-0000-0000-0000C3960000}"/>
    <cellStyle name="Subtotal (line) 4 2 31 2 4" xfId="39955" xr:uid="{00000000-0005-0000-0000-0000C4960000}"/>
    <cellStyle name="Subtotal (line) 4 2 31 3" xfId="39956" xr:uid="{00000000-0005-0000-0000-0000C5960000}"/>
    <cellStyle name="Subtotal (line) 4 2 31 4" xfId="39957" xr:uid="{00000000-0005-0000-0000-0000C6960000}"/>
    <cellStyle name="Subtotal (line) 4 2 31 5" xfId="39958" xr:uid="{00000000-0005-0000-0000-0000C7960000}"/>
    <cellStyle name="Subtotal (line) 4 2 32" xfId="5522" xr:uid="{00000000-0005-0000-0000-0000C8960000}"/>
    <cellStyle name="Subtotal (line) 4 2 32 2" xfId="39959" xr:uid="{00000000-0005-0000-0000-0000C9960000}"/>
    <cellStyle name="Subtotal (line) 4 2 32 2 2" xfId="39960" xr:uid="{00000000-0005-0000-0000-0000CA960000}"/>
    <cellStyle name="Subtotal (line) 4 2 32 2 3" xfId="39961" xr:uid="{00000000-0005-0000-0000-0000CB960000}"/>
    <cellStyle name="Subtotal (line) 4 2 32 2 4" xfId="39962" xr:uid="{00000000-0005-0000-0000-0000CC960000}"/>
    <cellStyle name="Subtotal (line) 4 2 32 3" xfId="39963" xr:uid="{00000000-0005-0000-0000-0000CD960000}"/>
    <cellStyle name="Subtotal (line) 4 2 32 4" xfId="39964" xr:uid="{00000000-0005-0000-0000-0000CE960000}"/>
    <cellStyle name="Subtotal (line) 4 2 32 5" xfId="39965" xr:uid="{00000000-0005-0000-0000-0000CF960000}"/>
    <cellStyle name="Subtotal (line) 4 2 33" xfId="5523" xr:uid="{00000000-0005-0000-0000-0000D0960000}"/>
    <cellStyle name="Subtotal (line) 4 2 33 2" xfId="39966" xr:uid="{00000000-0005-0000-0000-0000D1960000}"/>
    <cellStyle name="Subtotal (line) 4 2 33 2 2" xfId="39967" xr:uid="{00000000-0005-0000-0000-0000D2960000}"/>
    <cellStyle name="Subtotal (line) 4 2 33 2 3" xfId="39968" xr:uid="{00000000-0005-0000-0000-0000D3960000}"/>
    <cellStyle name="Subtotal (line) 4 2 33 2 4" xfId="39969" xr:uid="{00000000-0005-0000-0000-0000D4960000}"/>
    <cellStyle name="Subtotal (line) 4 2 33 3" xfId="39970" xr:uid="{00000000-0005-0000-0000-0000D5960000}"/>
    <cellStyle name="Subtotal (line) 4 2 33 4" xfId="39971" xr:uid="{00000000-0005-0000-0000-0000D6960000}"/>
    <cellStyle name="Subtotal (line) 4 2 33 5" xfId="39972" xr:uid="{00000000-0005-0000-0000-0000D7960000}"/>
    <cellStyle name="Subtotal (line) 4 2 34" xfId="5524" xr:uid="{00000000-0005-0000-0000-0000D8960000}"/>
    <cellStyle name="Subtotal (line) 4 2 34 2" xfId="39973" xr:uid="{00000000-0005-0000-0000-0000D9960000}"/>
    <cellStyle name="Subtotal (line) 4 2 34 2 2" xfId="39974" xr:uid="{00000000-0005-0000-0000-0000DA960000}"/>
    <cellStyle name="Subtotal (line) 4 2 34 2 3" xfId="39975" xr:uid="{00000000-0005-0000-0000-0000DB960000}"/>
    <cellStyle name="Subtotal (line) 4 2 34 2 4" xfId="39976" xr:uid="{00000000-0005-0000-0000-0000DC960000}"/>
    <cellStyle name="Subtotal (line) 4 2 34 3" xfId="39977" xr:uid="{00000000-0005-0000-0000-0000DD960000}"/>
    <cellStyle name="Subtotal (line) 4 2 34 4" xfId="39978" xr:uid="{00000000-0005-0000-0000-0000DE960000}"/>
    <cellStyle name="Subtotal (line) 4 2 34 5" xfId="39979" xr:uid="{00000000-0005-0000-0000-0000DF960000}"/>
    <cellStyle name="Subtotal (line) 4 2 35" xfId="5525" xr:uid="{00000000-0005-0000-0000-0000E0960000}"/>
    <cellStyle name="Subtotal (line) 4 2 35 2" xfId="39980" xr:uid="{00000000-0005-0000-0000-0000E1960000}"/>
    <cellStyle name="Subtotal (line) 4 2 35 2 2" xfId="39981" xr:uid="{00000000-0005-0000-0000-0000E2960000}"/>
    <cellStyle name="Subtotal (line) 4 2 35 2 3" xfId="39982" xr:uid="{00000000-0005-0000-0000-0000E3960000}"/>
    <cellStyle name="Subtotal (line) 4 2 35 2 4" xfId="39983" xr:uid="{00000000-0005-0000-0000-0000E4960000}"/>
    <cellStyle name="Subtotal (line) 4 2 35 3" xfId="39984" xr:uid="{00000000-0005-0000-0000-0000E5960000}"/>
    <cellStyle name="Subtotal (line) 4 2 35 4" xfId="39985" xr:uid="{00000000-0005-0000-0000-0000E6960000}"/>
    <cellStyle name="Subtotal (line) 4 2 35 5" xfId="39986" xr:uid="{00000000-0005-0000-0000-0000E7960000}"/>
    <cellStyle name="Subtotal (line) 4 2 36" xfId="5526" xr:uid="{00000000-0005-0000-0000-0000E8960000}"/>
    <cellStyle name="Subtotal (line) 4 2 36 2" xfId="39987" xr:uid="{00000000-0005-0000-0000-0000E9960000}"/>
    <cellStyle name="Subtotal (line) 4 2 36 2 2" xfId="39988" xr:uid="{00000000-0005-0000-0000-0000EA960000}"/>
    <cellStyle name="Subtotal (line) 4 2 36 2 3" xfId="39989" xr:uid="{00000000-0005-0000-0000-0000EB960000}"/>
    <cellStyle name="Subtotal (line) 4 2 36 2 4" xfId="39990" xr:uid="{00000000-0005-0000-0000-0000EC960000}"/>
    <cellStyle name="Subtotal (line) 4 2 36 3" xfId="39991" xr:uid="{00000000-0005-0000-0000-0000ED960000}"/>
    <cellStyle name="Subtotal (line) 4 2 36 4" xfId="39992" xr:uid="{00000000-0005-0000-0000-0000EE960000}"/>
    <cellStyle name="Subtotal (line) 4 2 36 5" xfId="39993" xr:uid="{00000000-0005-0000-0000-0000EF960000}"/>
    <cellStyle name="Subtotal (line) 4 2 37" xfId="5527" xr:uid="{00000000-0005-0000-0000-0000F0960000}"/>
    <cellStyle name="Subtotal (line) 4 2 37 2" xfId="39994" xr:uid="{00000000-0005-0000-0000-0000F1960000}"/>
    <cellStyle name="Subtotal (line) 4 2 37 2 2" xfId="39995" xr:uid="{00000000-0005-0000-0000-0000F2960000}"/>
    <cellStyle name="Subtotal (line) 4 2 37 2 3" xfId="39996" xr:uid="{00000000-0005-0000-0000-0000F3960000}"/>
    <cellStyle name="Subtotal (line) 4 2 37 2 4" xfId="39997" xr:uid="{00000000-0005-0000-0000-0000F4960000}"/>
    <cellStyle name="Subtotal (line) 4 2 37 3" xfId="39998" xr:uid="{00000000-0005-0000-0000-0000F5960000}"/>
    <cellStyle name="Subtotal (line) 4 2 37 4" xfId="39999" xr:uid="{00000000-0005-0000-0000-0000F6960000}"/>
    <cellStyle name="Subtotal (line) 4 2 37 5" xfId="40000" xr:uid="{00000000-0005-0000-0000-0000F7960000}"/>
    <cellStyle name="Subtotal (line) 4 2 38" xfId="5528" xr:uid="{00000000-0005-0000-0000-0000F8960000}"/>
    <cellStyle name="Subtotal (line) 4 2 38 2" xfId="40001" xr:uid="{00000000-0005-0000-0000-0000F9960000}"/>
    <cellStyle name="Subtotal (line) 4 2 38 2 2" xfId="40002" xr:uid="{00000000-0005-0000-0000-0000FA960000}"/>
    <cellStyle name="Subtotal (line) 4 2 38 2 3" xfId="40003" xr:uid="{00000000-0005-0000-0000-0000FB960000}"/>
    <cellStyle name="Subtotal (line) 4 2 38 2 4" xfId="40004" xr:uid="{00000000-0005-0000-0000-0000FC960000}"/>
    <cellStyle name="Subtotal (line) 4 2 38 3" xfId="40005" xr:uid="{00000000-0005-0000-0000-0000FD960000}"/>
    <cellStyle name="Subtotal (line) 4 2 38 4" xfId="40006" xr:uid="{00000000-0005-0000-0000-0000FE960000}"/>
    <cellStyle name="Subtotal (line) 4 2 38 5" xfId="40007" xr:uid="{00000000-0005-0000-0000-0000FF960000}"/>
    <cellStyle name="Subtotal (line) 4 2 39" xfId="5529" xr:uid="{00000000-0005-0000-0000-000000970000}"/>
    <cellStyle name="Subtotal (line) 4 2 39 2" xfId="40008" xr:uid="{00000000-0005-0000-0000-000001970000}"/>
    <cellStyle name="Subtotal (line) 4 2 39 2 2" xfId="40009" xr:uid="{00000000-0005-0000-0000-000002970000}"/>
    <cellStyle name="Subtotal (line) 4 2 39 2 3" xfId="40010" xr:uid="{00000000-0005-0000-0000-000003970000}"/>
    <cellStyle name="Subtotal (line) 4 2 39 2 4" xfId="40011" xr:uid="{00000000-0005-0000-0000-000004970000}"/>
    <cellStyle name="Subtotal (line) 4 2 39 3" xfId="40012" xr:uid="{00000000-0005-0000-0000-000005970000}"/>
    <cellStyle name="Subtotal (line) 4 2 39 4" xfId="40013" xr:uid="{00000000-0005-0000-0000-000006970000}"/>
    <cellStyle name="Subtotal (line) 4 2 39 5" xfId="40014" xr:uid="{00000000-0005-0000-0000-000007970000}"/>
    <cellStyle name="Subtotal (line) 4 2 4" xfId="5530" xr:uid="{00000000-0005-0000-0000-000008970000}"/>
    <cellStyle name="Subtotal (line) 4 2 4 2" xfId="40015" xr:uid="{00000000-0005-0000-0000-000009970000}"/>
    <cellStyle name="Subtotal (line) 4 2 4 2 2" xfId="40016" xr:uid="{00000000-0005-0000-0000-00000A970000}"/>
    <cellStyle name="Subtotal (line) 4 2 4 2 3" xfId="40017" xr:uid="{00000000-0005-0000-0000-00000B970000}"/>
    <cellStyle name="Subtotal (line) 4 2 4 2 4" xfId="40018" xr:uid="{00000000-0005-0000-0000-00000C970000}"/>
    <cellStyle name="Subtotal (line) 4 2 4 3" xfId="40019" xr:uid="{00000000-0005-0000-0000-00000D970000}"/>
    <cellStyle name="Subtotal (line) 4 2 4 4" xfId="40020" xr:uid="{00000000-0005-0000-0000-00000E970000}"/>
    <cellStyle name="Subtotal (line) 4 2 4 5" xfId="40021" xr:uid="{00000000-0005-0000-0000-00000F970000}"/>
    <cellStyle name="Subtotal (line) 4 2 40" xfId="5531" xr:uid="{00000000-0005-0000-0000-000010970000}"/>
    <cellStyle name="Subtotal (line) 4 2 40 2" xfId="40022" xr:uid="{00000000-0005-0000-0000-000011970000}"/>
    <cellStyle name="Subtotal (line) 4 2 40 2 2" xfId="40023" xr:uid="{00000000-0005-0000-0000-000012970000}"/>
    <cellStyle name="Subtotal (line) 4 2 40 2 3" xfId="40024" xr:uid="{00000000-0005-0000-0000-000013970000}"/>
    <cellStyle name="Subtotal (line) 4 2 40 2 4" xfId="40025" xr:uid="{00000000-0005-0000-0000-000014970000}"/>
    <cellStyle name="Subtotal (line) 4 2 40 3" xfId="40026" xr:uid="{00000000-0005-0000-0000-000015970000}"/>
    <cellStyle name="Subtotal (line) 4 2 40 4" xfId="40027" xr:uid="{00000000-0005-0000-0000-000016970000}"/>
    <cellStyle name="Subtotal (line) 4 2 40 5" xfId="40028" xr:uid="{00000000-0005-0000-0000-000017970000}"/>
    <cellStyle name="Subtotal (line) 4 2 41" xfId="5532" xr:uid="{00000000-0005-0000-0000-000018970000}"/>
    <cellStyle name="Subtotal (line) 4 2 41 2" xfId="40029" xr:uid="{00000000-0005-0000-0000-000019970000}"/>
    <cellStyle name="Subtotal (line) 4 2 41 2 2" xfId="40030" xr:uid="{00000000-0005-0000-0000-00001A970000}"/>
    <cellStyle name="Subtotal (line) 4 2 41 2 3" xfId="40031" xr:uid="{00000000-0005-0000-0000-00001B970000}"/>
    <cellStyle name="Subtotal (line) 4 2 41 2 4" xfId="40032" xr:uid="{00000000-0005-0000-0000-00001C970000}"/>
    <cellStyle name="Subtotal (line) 4 2 41 3" xfId="40033" xr:uid="{00000000-0005-0000-0000-00001D970000}"/>
    <cellStyle name="Subtotal (line) 4 2 41 4" xfId="40034" xr:uid="{00000000-0005-0000-0000-00001E970000}"/>
    <cellStyle name="Subtotal (line) 4 2 41 5" xfId="40035" xr:uid="{00000000-0005-0000-0000-00001F970000}"/>
    <cellStyle name="Subtotal (line) 4 2 42" xfId="5533" xr:uid="{00000000-0005-0000-0000-000020970000}"/>
    <cellStyle name="Subtotal (line) 4 2 42 2" xfId="40036" xr:uid="{00000000-0005-0000-0000-000021970000}"/>
    <cellStyle name="Subtotal (line) 4 2 42 2 2" xfId="40037" xr:uid="{00000000-0005-0000-0000-000022970000}"/>
    <cellStyle name="Subtotal (line) 4 2 42 2 3" xfId="40038" xr:uid="{00000000-0005-0000-0000-000023970000}"/>
    <cellStyle name="Subtotal (line) 4 2 42 2 4" xfId="40039" xr:uid="{00000000-0005-0000-0000-000024970000}"/>
    <cellStyle name="Subtotal (line) 4 2 42 3" xfId="40040" xr:uid="{00000000-0005-0000-0000-000025970000}"/>
    <cellStyle name="Subtotal (line) 4 2 42 4" xfId="40041" xr:uid="{00000000-0005-0000-0000-000026970000}"/>
    <cellStyle name="Subtotal (line) 4 2 42 5" xfId="40042" xr:uid="{00000000-0005-0000-0000-000027970000}"/>
    <cellStyle name="Subtotal (line) 4 2 43" xfId="5534" xr:uid="{00000000-0005-0000-0000-000028970000}"/>
    <cellStyle name="Subtotal (line) 4 2 43 2" xfId="40043" xr:uid="{00000000-0005-0000-0000-000029970000}"/>
    <cellStyle name="Subtotal (line) 4 2 43 2 2" xfId="40044" xr:uid="{00000000-0005-0000-0000-00002A970000}"/>
    <cellStyle name="Subtotal (line) 4 2 43 2 3" xfId="40045" xr:uid="{00000000-0005-0000-0000-00002B970000}"/>
    <cellStyle name="Subtotal (line) 4 2 43 2 4" xfId="40046" xr:uid="{00000000-0005-0000-0000-00002C970000}"/>
    <cellStyle name="Subtotal (line) 4 2 43 3" xfId="40047" xr:uid="{00000000-0005-0000-0000-00002D970000}"/>
    <cellStyle name="Subtotal (line) 4 2 43 4" xfId="40048" xr:uid="{00000000-0005-0000-0000-00002E970000}"/>
    <cellStyle name="Subtotal (line) 4 2 43 5" xfId="40049" xr:uid="{00000000-0005-0000-0000-00002F970000}"/>
    <cellStyle name="Subtotal (line) 4 2 44" xfId="5535" xr:uid="{00000000-0005-0000-0000-000030970000}"/>
    <cellStyle name="Subtotal (line) 4 2 44 2" xfId="40050" xr:uid="{00000000-0005-0000-0000-000031970000}"/>
    <cellStyle name="Subtotal (line) 4 2 44 2 2" xfId="40051" xr:uid="{00000000-0005-0000-0000-000032970000}"/>
    <cellStyle name="Subtotal (line) 4 2 44 2 3" xfId="40052" xr:uid="{00000000-0005-0000-0000-000033970000}"/>
    <cellStyle name="Subtotal (line) 4 2 44 2 4" xfId="40053" xr:uid="{00000000-0005-0000-0000-000034970000}"/>
    <cellStyle name="Subtotal (line) 4 2 44 3" xfId="40054" xr:uid="{00000000-0005-0000-0000-000035970000}"/>
    <cellStyle name="Subtotal (line) 4 2 44 4" xfId="40055" xr:uid="{00000000-0005-0000-0000-000036970000}"/>
    <cellStyle name="Subtotal (line) 4 2 44 5" xfId="40056" xr:uid="{00000000-0005-0000-0000-000037970000}"/>
    <cellStyle name="Subtotal (line) 4 2 45" xfId="5536" xr:uid="{00000000-0005-0000-0000-000038970000}"/>
    <cellStyle name="Subtotal (line) 4 2 45 2" xfId="40057" xr:uid="{00000000-0005-0000-0000-000039970000}"/>
    <cellStyle name="Subtotal (line) 4 2 45 2 2" xfId="40058" xr:uid="{00000000-0005-0000-0000-00003A970000}"/>
    <cellStyle name="Subtotal (line) 4 2 45 2 3" xfId="40059" xr:uid="{00000000-0005-0000-0000-00003B970000}"/>
    <cellStyle name="Subtotal (line) 4 2 45 2 4" xfId="40060" xr:uid="{00000000-0005-0000-0000-00003C970000}"/>
    <cellStyle name="Subtotal (line) 4 2 45 3" xfId="40061" xr:uid="{00000000-0005-0000-0000-00003D970000}"/>
    <cellStyle name="Subtotal (line) 4 2 45 4" xfId="40062" xr:uid="{00000000-0005-0000-0000-00003E970000}"/>
    <cellStyle name="Subtotal (line) 4 2 45 5" xfId="40063" xr:uid="{00000000-0005-0000-0000-00003F970000}"/>
    <cellStyle name="Subtotal (line) 4 2 46" xfId="40064" xr:uid="{00000000-0005-0000-0000-000040970000}"/>
    <cellStyle name="Subtotal (line) 4 2 46 2" xfId="40065" xr:uid="{00000000-0005-0000-0000-000041970000}"/>
    <cellStyle name="Subtotal (line) 4 2 46 3" xfId="40066" xr:uid="{00000000-0005-0000-0000-000042970000}"/>
    <cellStyle name="Subtotal (line) 4 2 46 4" xfId="40067" xr:uid="{00000000-0005-0000-0000-000043970000}"/>
    <cellStyle name="Subtotal (line) 4 2 47" xfId="40068" xr:uid="{00000000-0005-0000-0000-000044970000}"/>
    <cellStyle name="Subtotal (line) 4 2 47 2" xfId="40069" xr:uid="{00000000-0005-0000-0000-000045970000}"/>
    <cellStyle name="Subtotal (line) 4 2 47 3" xfId="40070" xr:uid="{00000000-0005-0000-0000-000046970000}"/>
    <cellStyle name="Subtotal (line) 4 2 47 4" xfId="40071" xr:uid="{00000000-0005-0000-0000-000047970000}"/>
    <cellStyle name="Subtotal (line) 4 2 48" xfId="40072" xr:uid="{00000000-0005-0000-0000-000048970000}"/>
    <cellStyle name="Subtotal (line) 4 2 49" xfId="40073" xr:uid="{00000000-0005-0000-0000-000049970000}"/>
    <cellStyle name="Subtotal (line) 4 2 5" xfId="5537" xr:uid="{00000000-0005-0000-0000-00004A970000}"/>
    <cellStyle name="Subtotal (line) 4 2 5 2" xfId="40074" xr:uid="{00000000-0005-0000-0000-00004B970000}"/>
    <cellStyle name="Subtotal (line) 4 2 5 2 2" xfId="40075" xr:uid="{00000000-0005-0000-0000-00004C970000}"/>
    <cellStyle name="Subtotal (line) 4 2 5 2 3" xfId="40076" xr:uid="{00000000-0005-0000-0000-00004D970000}"/>
    <cellStyle name="Subtotal (line) 4 2 5 2 4" xfId="40077" xr:uid="{00000000-0005-0000-0000-00004E970000}"/>
    <cellStyle name="Subtotal (line) 4 2 5 3" xfId="40078" xr:uid="{00000000-0005-0000-0000-00004F970000}"/>
    <cellStyle name="Subtotal (line) 4 2 5 4" xfId="40079" xr:uid="{00000000-0005-0000-0000-000050970000}"/>
    <cellStyle name="Subtotal (line) 4 2 5 5" xfId="40080" xr:uid="{00000000-0005-0000-0000-000051970000}"/>
    <cellStyle name="Subtotal (line) 4 2 50" xfId="40081" xr:uid="{00000000-0005-0000-0000-000052970000}"/>
    <cellStyle name="Subtotal (line) 4 2 6" xfId="5538" xr:uid="{00000000-0005-0000-0000-000053970000}"/>
    <cellStyle name="Subtotal (line) 4 2 6 2" xfId="40082" xr:uid="{00000000-0005-0000-0000-000054970000}"/>
    <cellStyle name="Subtotal (line) 4 2 6 2 2" xfId="40083" xr:uid="{00000000-0005-0000-0000-000055970000}"/>
    <cellStyle name="Subtotal (line) 4 2 6 2 3" xfId="40084" xr:uid="{00000000-0005-0000-0000-000056970000}"/>
    <cellStyle name="Subtotal (line) 4 2 6 2 4" xfId="40085" xr:uid="{00000000-0005-0000-0000-000057970000}"/>
    <cellStyle name="Subtotal (line) 4 2 6 3" xfId="40086" xr:uid="{00000000-0005-0000-0000-000058970000}"/>
    <cellStyle name="Subtotal (line) 4 2 6 4" xfId="40087" xr:uid="{00000000-0005-0000-0000-000059970000}"/>
    <cellStyle name="Subtotal (line) 4 2 6 5" xfId="40088" xr:uid="{00000000-0005-0000-0000-00005A970000}"/>
    <cellStyle name="Subtotal (line) 4 2 7" xfId="5539" xr:uid="{00000000-0005-0000-0000-00005B970000}"/>
    <cellStyle name="Subtotal (line) 4 2 7 2" xfId="40089" xr:uid="{00000000-0005-0000-0000-00005C970000}"/>
    <cellStyle name="Subtotal (line) 4 2 7 2 2" xfId="40090" xr:uid="{00000000-0005-0000-0000-00005D970000}"/>
    <cellStyle name="Subtotal (line) 4 2 7 2 3" xfId="40091" xr:uid="{00000000-0005-0000-0000-00005E970000}"/>
    <cellStyle name="Subtotal (line) 4 2 7 2 4" xfId="40092" xr:uid="{00000000-0005-0000-0000-00005F970000}"/>
    <cellStyle name="Subtotal (line) 4 2 7 3" xfId="40093" xr:uid="{00000000-0005-0000-0000-000060970000}"/>
    <cellStyle name="Subtotal (line) 4 2 7 4" xfId="40094" xr:uid="{00000000-0005-0000-0000-000061970000}"/>
    <cellStyle name="Subtotal (line) 4 2 7 5" xfId="40095" xr:uid="{00000000-0005-0000-0000-000062970000}"/>
    <cellStyle name="Subtotal (line) 4 2 8" xfId="5540" xr:uid="{00000000-0005-0000-0000-000063970000}"/>
    <cellStyle name="Subtotal (line) 4 2 8 2" xfId="40096" xr:uid="{00000000-0005-0000-0000-000064970000}"/>
    <cellStyle name="Subtotal (line) 4 2 8 2 2" xfId="40097" xr:uid="{00000000-0005-0000-0000-000065970000}"/>
    <cellStyle name="Subtotal (line) 4 2 8 2 3" xfId="40098" xr:uid="{00000000-0005-0000-0000-000066970000}"/>
    <cellStyle name="Subtotal (line) 4 2 8 2 4" xfId="40099" xr:uid="{00000000-0005-0000-0000-000067970000}"/>
    <cellStyle name="Subtotal (line) 4 2 8 3" xfId="40100" xr:uid="{00000000-0005-0000-0000-000068970000}"/>
    <cellStyle name="Subtotal (line) 4 2 8 4" xfId="40101" xr:uid="{00000000-0005-0000-0000-000069970000}"/>
    <cellStyle name="Subtotal (line) 4 2 8 5" xfId="40102" xr:uid="{00000000-0005-0000-0000-00006A970000}"/>
    <cellStyle name="Subtotal (line) 4 2 9" xfId="5541" xr:uid="{00000000-0005-0000-0000-00006B970000}"/>
    <cellStyle name="Subtotal (line) 4 2 9 2" xfId="40103" xr:uid="{00000000-0005-0000-0000-00006C970000}"/>
    <cellStyle name="Subtotal (line) 4 2 9 2 2" xfId="40104" xr:uid="{00000000-0005-0000-0000-00006D970000}"/>
    <cellStyle name="Subtotal (line) 4 2 9 2 3" xfId="40105" xr:uid="{00000000-0005-0000-0000-00006E970000}"/>
    <cellStyle name="Subtotal (line) 4 2 9 2 4" xfId="40106" xr:uid="{00000000-0005-0000-0000-00006F970000}"/>
    <cellStyle name="Subtotal (line) 4 2 9 3" xfId="40107" xr:uid="{00000000-0005-0000-0000-000070970000}"/>
    <cellStyle name="Subtotal (line) 4 2 9 4" xfId="40108" xr:uid="{00000000-0005-0000-0000-000071970000}"/>
    <cellStyle name="Subtotal (line) 4 2 9 5" xfId="40109" xr:uid="{00000000-0005-0000-0000-000072970000}"/>
    <cellStyle name="Subtotal (line) 4 3" xfId="5542" xr:uid="{00000000-0005-0000-0000-000073970000}"/>
    <cellStyle name="Subtotal (line) 4 3 10" xfId="5543" xr:uid="{00000000-0005-0000-0000-000074970000}"/>
    <cellStyle name="Subtotal (line) 4 3 10 2" xfId="40110" xr:uid="{00000000-0005-0000-0000-000075970000}"/>
    <cellStyle name="Subtotal (line) 4 3 10 2 2" xfId="40111" xr:uid="{00000000-0005-0000-0000-000076970000}"/>
    <cellStyle name="Subtotal (line) 4 3 10 2 3" xfId="40112" xr:uid="{00000000-0005-0000-0000-000077970000}"/>
    <cellStyle name="Subtotal (line) 4 3 10 2 4" xfId="40113" xr:uid="{00000000-0005-0000-0000-000078970000}"/>
    <cellStyle name="Subtotal (line) 4 3 10 3" xfId="40114" xr:uid="{00000000-0005-0000-0000-000079970000}"/>
    <cellStyle name="Subtotal (line) 4 3 10 4" xfId="40115" xr:uid="{00000000-0005-0000-0000-00007A970000}"/>
    <cellStyle name="Subtotal (line) 4 3 10 5" xfId="40116" xr:uid="{00000000-0005-0000-0000-00007B970000}"/>
    <cellStyle name="Subtotal (line) 4 3 11" xfId="5544" xr:uid="{00000000-0005-0000-0000-00007C970000}"/>
    <cellStyle name="Subtotal (line) 4 3 11 2" xfId="40117" xr:uid="{00000000-0005-0000-0000-00007D970000}"/>
    <cellStyle name="Subtotal (line) 4 3 11 2 2" xfId="40118" xr:uid="{00000000-0005-0000-0000-00007E970000}"/>
    <cellStyle name="Subtotal (line) 4 3 11 2 3" xfId="40119" xr:uid="{00000000-0005-0000-0000-00007F970000}"/>
    <cellStyle name="Subtotal (line) 4 3 11 2 4" xfId="40120" xr:uid="{00000000-0005-0000-0000-000080970000}"/>
    <cellStyle name="Subtotal (line) 4 3 11 3" xfId="40121" xr:uid="{00000000-0005-0000-0000-000081970000}"/>
    <cellStyle name="Subtotal (line) 4 3 11 4" xfId="40122" xr:uid="{00000000-0005-0000-0000-000082970000}"/>
    <cellStyle name="Subtotal (line) 4 3 11 5" xfId="40123" xr:uid="{00000000-0005-0000-0000-000083970000}"/>
    <cellStyle name="Subtotal (line) 4 3 12" xfId="5545" xr:uid="{00000000-0005-0000-0000-000084970000}"/>
    <cellStyle name="Subtotal (line) 4 3 12 2" xfId="40124" xr:uid="{00000000-0005-0000-0000-000085970000}"/>
    <cellStyle name="Subtotal (line) 4 3 12 2 2" xfId="40125" xr:uid="{00000000-0005-0000-0000-000086970000}"/>
    <cellStyle name="Subtotal (line) 4 3 12 2 3" xfId="40126" xr:uid="{00000000-0005-0000-0000-000087970000}"/>
    <cellStyle name="Subtotal (line) 4 3 12 2 4" xfId="40127" xr:uid="{00000000-0005-0000-0000-000088970000}"/>
    <cellStyle name="Subtotal (line) 4 3 12 3" xfId="40128" xr:uid="{00000000-0005-0000-0000-000089970000}"/>
    <cellStyle name="Subtotal (line) 4 3 12 4" xfId="40129" xr:uid="{00000000-0005-0000-0000-00008A970000}"/>
    <cellStyle name="Subtotal (line) 4 3 12 5" xfId="40130" xr:uid="{00000000-0005-0000-0000-00008B970000}"/>
    <cellStyle name="Subtotal (line) 4 3 13" xfId="5546" xr:uid="{00000000-0005-0000-0000-00008C970000}"/>
    <cellStyle name="Subtotal (line) 4 3 13 2" xfId="40131" xr:uid="{00000000-0005-0000-0000-00008D970000}"/>
    <cellStyle name="Subtotal (line) 4 3 13 2 2" xfId="40132" xr:uid="{00000000-0005-0000-0000-00008E970000}"/>
    <cellStyle name="Subtotal (line) 4 3 13 2 3" xfId="40133" xr:uid="{00000000-0005-0000-0000-00008F970000}"/>
    <cellStyle name="Subtotal (line) 4 3 13 2 4" xfId="40134" xr:uid="{00000000-0005-0000-0000-000090970000}"/>
    <cellStyle name="Subtotal (line) 4 3 13 3" xfId="40135" xr:uid="{00000000-0005-0000-0000-000091970000}"/>
    <cellStyle name="Subtotal (line) 4 3 13 4" xfId="40136" xr:uid="{00000000-0005-0000-0000-000092970000}"/>
    <cellStyle name="Subtotal (line) 4 3 13 5" xfId="40137" xr:uid="{00000000-0005-0000-0000-000093970000}"/>
    <cellStyle name="Subtotal (line) 4 3 14" xfId="5547" xr:uid="{00000000-0005-0000-0000-000094970000}"/>
    <cellStyle name="Subtotal (line) 4 3 14 2" xfId="40138" xr:uid="{00000000-0005-0000-0000-000095970000}"/>
    <cellStyle name="Subtotal (line) 4 3 14 2 2" xfId="40139" xr:uid="{00000000-0005-0000-0000-000096970000}"/>
    <cellStyle name="Subtotal (line) 4 3 14 2 3" xfId="40140" xr:uid="{00000000-0005-0000-0000-000097970000}"/>
    <cellStyle name="Subtotal (line) 4 3 14 2 4" xfId="40141" xr:uid="{00000000-0005-0000-0000-000098970000}"/>
    <cellStyle name="Subtotal (line) 4 3 14 3" xfId="40142" xr:uid="{00000000-0005-0000-0000-000099970000}"/>
    <cellStyle name="Subtotal (line) 4 3 14 4" xfId="40143" xr:uid="{00000000-0005-0000-0000-00009A970000}"/>
    <cellStyle name="Subtotal (line) 4 3 14 5" xfId="40144" xr:uid="{00000000-0005-0000-0000-00009B970000}"/>
    <cellStyle name="Subtotal (line) 4 3 15" xfId="5548" xr:uid="{00000000-0005-0000-0000-00009C970000}"/>
    <cellStyle name="Subtotal (line) 4 3 15 2" xfId="40145" xr:uid="{00000000-0005-0000-0000-00009D970000}"/>
    <cellStyle name="Subtotal (line) 4 3 15 2 2" xfId="40146" xr:uid="{00000000-0005-0000-0000-00009E970000}"/>
    <cellStyle name="Subtotal (line) 4 3 15 2 3" xfId="40147" xr:uid="{00000000-0005-0000-0000-00009F970000}"/>
    <cellStyle name="Subtotal (line) 4 3 15 2 4" xfId="40148" xr:uid="{00000000-0005-0000-0000-0000A0970000}"/>
    <cellStyle name="Subtotal (line) 4 3 15 3" xfId="40149" xr:uid="{00000000-0005-0000-0000-0000A1970000}"/>
    <cellStyle name="Subtotal (line) 4 3 15 4" xfId="40150" xr:uid="{00000000-0005-0000-0000-0000A2970000}"/>
    <cellStyle name="Subtotal (line) 4 3 15 5" xfId="40151" xr:uid="{00000000-0005-0000-0000-0000A3970000}"/>
    <cellStyle name="Subtotal (line) 4 3 16" xfId="5549" xr:uid="{00000000-0005-0000-0000-0000A4970000}"/>
    <cellStyle name="Subtotal (line) 4 3 16 2" xfId="40152" xr:uid="{00000000-0005-0000-0000-0000A5970000}"/>
    <cellStyle name="Subtotal (line) 4 3 16 2 2" xfId="40153" xr:uid="{00000000-0005-0000-0000-0000A6970000}"/>
    <cellStyle name="Subtotal (line) 4 3 16 2 3" xfId="40154" xr:uid="{00000000-0005-0000-0000-0000A7970000}"/>
    <cellStyle name="Subtotal (line) 4 3 16 2 4" xfId="40155" xr:uid="{00000000-0005-0000-0000-0000A8970000}"/>
    <cellStyle name="Subtotal (line) 4 3 16 3" xfId="40156" xr:uid="{00000000-0005-0000-0000-0000A9970000}"/>
    <cellStyle name="Subtotal (line) 4 3 16 4" xfId="40157" xr:uid="{00000000-0005-0000-0000-0000AA970000}"/>
    <cellStyle name="Subtotal (line) 4 3 16 5" xfId="40158" xr:uid="{00000000-0005-0000-0000-0000AB970000}"/>
    <cellStyle name="Subtotal (line) 4 3 17" xfId="5550" xr:uid="{00000000-0005-0000-0000-0000AC970000}"/>
    <cellStyle name="Subtotal (line) 4 3 17 2" xfId="40159" xr:uid="{00000000-0005-0000-0000-0000AD970000}"/>
    <cellStyle name="Subtotal (line) 4 3 17 2 2" xfId="40160" xr:uid="{00000000-0005-0000-0000-0000AE970000}"/>
    <cellStyle name="Subtotal (line) 4 3 17 2 3" xfId="40161" xr:uid="{00000000-0005-0000-0000-0000AF970000}"/>
    <cellStyle name="Subtotal (line) 4 3 17 2 4" xfId="40162" xr:uid="{00000000-0005-0000-0000-0000B0970000}"/>
    <cellStyle name="Subtotal (line) 4 3 17 3" xfId="40163" xr:uid="{00000000-0005-0000-0000-0000B1970000}"/>
    <cellStyle name="Subtotal (line) 4 3 17 4" xfId="40164" xr:uid="{00000000-0005-0000-0000-0000B2970000}"/>
    <cellStyle name="Subtotal (line) 4 3 17 5" xfId="40165" xr:uid="{00000000-0005-0000-0000-0000B3970000}"/>
    <cellStyle name="Subtotal (line) 4 3 18" xfId="5551" xr:uid="{00000000-0005-0000-0000-0000B4970000}"/>
    <cellStyle name="Subtotal (line) 4 3 18 2" xfId="40166" xr:uid="{00000000-0005-0000-0000-0000B5970000}"/>
    <cellStyle name="Subtotal (line) 4 3 18 2 2" xfId="40167" xr:uid="{00000000-0005-0000-0000-0000B6970000}"/>
    <cellStyle name="Subtotal (line) 4 3 18 2 3" xfId="40168" xr:uid="{00000000-0005-0000-0000-0000B7970000}"/>
    <cellStyle name="Subtotal (line) 4 3 18 2 4" xfId="40169" xr:uid="{00000000-0005-0000-0000-0000B8970000}"/>
    <cellStyle name="Subtotal (line) 4 3 18 3" xfId="40170" xr:uid="{00000000-0005-0000-0000-0000B9970000}"/>
    <cellStyle name="Subtotal (line) 4 3 18 4" xfId="40171" xr:uid="{00000000-0005-0000-0000-0000BA970000}"/>
    <cellStyle name="Subtotal (line) 4 3 18 5" xfId="40172" xr:uid="{00000000-0005-0000-0000-0000BB970000}"/>
    <cellStyle name="Subtotal (line) 4 3 19" xfId="5552" xr:uid="{00000000-0005-0000-0000-0000BC970000}"/>
    <cellStyle name="Subtotal (line) 4 3 19 2" xfId="40173" xr:uid="{00000000-0005-0000-0000-0000BD970000}"/>
    <cellStyle name="Subtotal (line) 4 3 19 2 2" xfId="40174" xr:uid="{00000000-0005-0000-0000-0000BE970000}"/>
    <cellStyle name="Subtotal (line) 4 3 19 2 3" xfId="40175" xr:uid="{00000000-0005-0000-0000-0000BF970000}"/>
    <cellStyle name="Subtotal (line) 4 3 19 2 4" xfId="40176" xr:uid="{00000000-0005-0000-0000-0000C0970000}"/>
    <cellStyle name="Subtotal (line) 4 3 19 3" xfId="40177" xr:uid="{00000000-0005-0000-0000-0000C1970000}"/>
    <cellStyle name="Subtotal (line) 4 3 19 4" xfId="40178" xr:uid="{00000000-0005-0000-0000-0000C2970000}"/>
    <cellStyle name="Subtotal (line) 4 3 19 5" xfId="40179" xr:uid="{00000000-0005-0000-0000-0000C3970000}"/>
    <cellStyle name="Subtotal (line) 4 3 2" xfId="5553" xr:uid="{00000000-0005-0000-0000-0000C4970000}"/>
    <cellStyle name="Subtotal (line) 4 3 2 10" xfId="5554" xr:uid="{00000000-0005-0000-0000-0000C5970000}"/>
    <cellStyle name="Subtotal (line) 4 3 2 10 2" xfId="40180" xr:uid="{00000000-0005-0000-0000-0000C6970000}"/>
    <cellStyle name="Subtotal (line) 4 3 2 10 2 2" xfId="40181" xr:uid="{00000000-0005-0000-0000-0000C7970000}"/>
    <cellStyle name="Subtotal (line) 4 3 2 10 2 3" xfId="40182" xr:uid="{00000000-0005-0000-0000-0000C8970000}"/>
    <cellStyle name="Subtotal (line) 4 3 2 10 2 4" xfId="40183" xr:uid="{00000000-0005-0000-0000-0000C9970000}"/>
    <cellStyle name="Subtotal (line) 4 3 2 10 3" xfId="40184" xr:uid="{00000000-0005-0000-0000-0000CA970000}"/>
    <cellStyle name="Subtotal (line) 4 3 2 10 4" xfId="40185" xr:uid="{00000000-0005-0000-0000-0000CB970000}"/>
    <cellStyle name="Subtotal (line) 4 3 2 10 5" xfId="40186" xr:uid="{00000000-0005-0000-0000-0000CC970000}"/>
    <cellStyle name="Subtotal (line) 4 3 2 11" xfId="5555" xr:uid="{00000000-0005-0000-0000-0000CD970000}"/>
    <cellStyle name="Subtotal (line) 4 3 2 11 2" xfId="40187" xr:uid="{00000000-0005-0000-0000-0000CE970000}"/>
    <cellStyle name="Subtotal (line) 4 3 2 11 2 2" xfId="40188" xr:uid="{00000000-0005-0000-0000-0000CF970000}"/>
    <cellStyle name="Subtotal (line) 4 3 2 11 2 3" xfId="40189" xr:uid="{00000000-0005-0000-0000-0000D0970000}"/>
    <cellStyle name="Subtotal (line) 4 3 2 11 2 4" xfId="40190" xr:uid="{00000000-0005-0000-0000-0000D1970000}"/>
    <cellStyle name="Subtotal (line) 4 3 2 11 3" xfId="40191" xr:uid="{00000000-0005-0000-0000-0000D2970000}"/>
    <cellStyle name="Subtotal (line) 4 3 2 11 4" xfId="40192" xr:uid="{00000000-0005-0000-0000-0000D3970000}"/>
    <cellStyle name="Subtotal (line) 4 3 2 11 5" xfId="40193" xr:uid="{00000000-0005-0000-0000-0000D4970000}"/>
    <cellStyle name="Subtotal (line) 4 3 2 12" xfId="5556" xr:uid="{00000000-0005-0000-0000-0000D5970000}"/>
    <cellStyle name="Subtotal (line) 4 3 2 12 2" xfId="40194" xr:uid="{00000000-0005-0000-0000-0000D6970000}"/>
    <cellStyle name="Subtotal (line) 4 3 2 12 2 2" xfId="40195" xr:uid="{00000000-0005-0000-0000-0000D7970000}"/>
    <cellStyle name="Subtotal (line) 4 3 2 12 2 3" xfId="40196" xr:uid="{00000000-0005-0000-0000-0000D8970000}"/>
    <cellStyle name="Subtotal (line) 4 3 2 12 2 4" xfId="40197" xr:uid="{00000000-0005-0000-0000-0000D9970000}"/>
    <cellStyle name="Subtotal (line) 4 3 2 12 3" xfId="40198" xr:uid="{00000000-0005-0000-0000-0000DA970000}"/>
    <cellStyle name="Subtotal (line) 4 3 2 12 4" xfId="40199" xr:uid="{00000000-0005-0000-0000-0000DB970000}"/>
    <cellStyle name="Subtotal (line) 4 3 2 12 5" xfId="40200" xr:uid="{00000000-0005-0000-0000-0000DC970000}"/>
    <cellStyle name="Subtotal (line) 4 3 2 13" xfId="5557" xr:uid="{00000000-0005-0000-0000-0000DD970000}"/>
    <cellStyle name="Subtotal (line) 4 3 2 13 2" xfId="40201" xr:uid="{00000000-0005-0000-0000-0000DE970000}"/>
    <cellStyle name="Subtotal (line) 4 3 2 13 2 2" xfId="40202" xr:uid="{00000000-0005-0000-0000-0000DF970000}"/>
    <cellStyle name="Subtotal (line) 4 3 2 13 2 3" xfId="40203" xr:uid="{00000000-0005-0000-0000-0000E0970000}"/>
    <cellStyle name="Subtotal (line) 4 3 2 13 2 4" xfId="40204" xr:uid="{00000000-0005-0000-0000-0000E1970000}"/>
    <cellStyle name="Subtotal (line) 4 3 2 13 3" xfId="40205" xr:uid="{00000000-0005-0000-0000-0000E2970000}"/>
    <cellStyle name="Subtotal (line) 4 3 2 13 4" xfId="40206" xr:uid="{00000000-0005-0000-0000-0000E3970000}"/>
    <cellStyle name="Subtotal (line) 4 3 2 13 5" xfId="40207" xr:uid="{00000000-0005-0000-0000-0000E4970000}"/>
    <cellStyle name="Subtotal (line) 4 3 2 14" xfId="5558" xr:uid="{00000000-0005-0000-0000-0000E5970000}"/>
    <cellStyle name="Subtotal (line) 4 3 2 14 2" xfId="40208" xr:uid="{00000000-0005-0000-0000-0000E6970000}"/>
    <cellStyle name="Subtotal (line) 4 3 2 14 2 2" xfId="40209" xr:uid="{00000000-0005-0000-0000-0000E7970000}"/>
    <cellStyle name="Subtotal (line) 4 3 2 14 2 3" xfId="40210" xr:uid="{00000000-0005-0000-0000-0000E8970000}"/>
    <cellStyle name="Subtotal (line) 4 3 2 14 2 4" xfId="40211" xr:uid="{00000000-0005-0000-0000-0000E9970000}"/>
    <cellStyle name="Subtotal (line) 4 3 2 14 3" xfId="40212" xr:uid="{00000000-0005-0000-0000-0000EA970000}"/>
    <cellStyle name="Subtotal (line) 4 3 2 14 4" xfId="40213" xr:uid="{00000000-0005-0000-0000-0000EB970000}"/>
    <cellStyle name="Subtotal (line) 4 3 2 14 5" xfId="40214" xr:uid="{00000000-0005-0000-0000-0000EC970000}"/>
    <cellStyle name="Subtotal (line) 4 3 2 15" xfId="5559" xr:uid="{00000000-0005-0000-0000-0000ED970000}"/>
    <cellStyle name="Subtotal (line) 4 3 2 15 2" xfId="40215" xr:uid="{00000000-0005-0000-0000-0000EE970000}"/>
    <cellStyle name="Subtotal (line) 4 3 2 15 2 2" xfId="40216" xr:uid="{00000000-0005-0000-0000-0000EF970000}"/>
    <cellStyle name="Subtotal (line) 4 3 2 15 2 3" xfId="40217" xr:uid="{00000000-0005-0000-0000-0000F0970000}"/>
    <cellStyle name="Subtotal (line) 4 3 2 15 2 4" xfId="40218" xr:uid="{00000000-0005-0000-0000-0000F1970000}"/>
    <cellStyle name="Subtotal (line) 4 3 2 15 3" xfId="40219" xr:uid="{00000000-0005-0000-0000-0000F2970000}"/>
    <cellStyle name="Subtotal (line) 4 3 2 15 4" xfId="40220" xr:uid="{00000000-0005-0000-0000-0000F3970000}"/>
    <cellStyle name="Subtotal (line) 4 3 2 15 5" xfId="40221" xr:uid="{00000000-0005-0000-0000-0000F4970000}"/>
    <cellStyle name="Subtotal (line) 4 3 2 16" xfId="5560" xr:uid="{00000000-0005-0000-0000-0000F5970000}"/>
    <cellStyle name="Subtotal (line) 4 3 2 16 2" xfId="40222" xr:uid="{00000000-0005-0000-0000-0000F6970000}"/>
    <cellStyle name="Subtotal (line) 4 3 2 16 2 2" xfId="40223" xr:uid="{00000000-0005-0000-0000-0000F7970000}"/>
    <cellStyle name="Subtotal (line) 4 3 2 16 2 3" xfId="40224" xr:uid="{00000000-0005-0000-0000-0000F8970000}"/>
    <cellStyle name="Subtotal (line) 4 3 2 16 2 4" xfId="40225" xr:uid="{00000000-0005-0000-0000-0000F9970000}"/>
    <cellStyle name="Subtotal (line) 4 3 2 16 3" xfId="40226" xr:uid="{00000000-0005-0000-0000-0000FA970000}"/>
    <cellStyle name="Subtotal (line) 4 3 2 16 4" xfId="40227" xr:uid="{00000000-0005-0000-0000-0000FB970000}"/>
    <cellStyle name="Subtotal (line) 4 3 2 16 5" xfId="40228" xr:uid="{00000000-0005-0000-0000-0000FC970000}"/>
    <cellStyle name="Subtotal (line) 4 3 2 17" xfId="5561" xr:uid="{00000000-0005-0000-0000-0000FD970000}"/>
    <cellStyle name="Subtotal (line) 4 3 2 17 2" xfId="40229" xr:uid="{00000000-0005-0000-0000-0000FE970000}"/>
    <cellStyle name="Subtotal (line) 4 3 2 17 2 2" xfId="40230" xr:uid="{00000000-0005-0000-0000-0000FF970000}"/>
    <cellStyle name="Subtotal (line) 4 3 2 17 2 3" xfId="40231" xr:uid="{00000000-0005-0000-0000-000000980000}"/>
    <cellStyle name="Subtotal (line) 4 3 2 17 2 4" xfId="40232" xr:uid="{00000000-0005-0000-0000-000001980000}"/>
    <cellStyle name="Subtotal (line) 4 3 2 17 3" xfId="40233" xr:uid="{00000000-0005-0000-0000-000002980000}"/>
    <cellStyle name="Subtotal (line) 4 3 2 17 4" xfId="40234" xr:uid="{00000000-0005-0000-0000-000003980000}"/>
    <cellStyle name="Subtotal (line) 4 3 2 17 5" xfId="40235" xr:uid="{00000000-0005-0000-0000-000004980000}"/>
    <cellStyle name="Subtotal (line) 4 3 2 18" xfId="5562" xr:uid="{00000000-0005-0000-0000-000005980000}"/>
    <cellStyle name="Subtotal (line) 4 3 2 18 2" xfId="40236" xr:uid="{00000000-0005-0000-0000-000006980000}"/>
    <cellStyle name="Subtotal (line) 4 3 2 18 2 2" xfId="40237" xr:uid="{00000000-0005-0000-0000-000007980000}"/>
    <cellStyle name="Subtotal (line) 4 3 2 18 2 3" xfId="40238" xr:uid="{00000000-0005-0000-0000-000008980000}"/>
    <cellStyle name="Subtotal (line) 4 3 2 18 2 4" xfId="40239" xr:uid="{00000000-0005-0000-0000-000009980000}"/>
    <cellStyle name="Subtotal (line) 4 3 2 18 3" xfId="40240" xr:uid="{00000000-0005-0000-0000-00000A980000}"/>
    <cellStyle name="Subtotal (line) 4 3 2 18 4" xfId="40241" xr:uid="{00000000-0005-0000-0000-00000B980000}"/>
    <cellStyle name="Subtotal (line) 4 3 2 18 5" xfId="40242" xr:uid="{00000000-0005-0000-0000-00000C980000}"/>
    <cellStyle name="Subtotal (line) 4 3 2 19" xfId="5563" xr:uid="{00000000-0005-0000-0000-00000D980000}"/>
    <cellStyle name="Subtotal (line) 4 3 2 19 2" xfId="40243" xr:uid="{00000000-0005-0000-0000-00000E980000}"/>
    <cellStyle name="Subtotal (line) 4 3 2 19 2 2" xfId="40244" xr:uid="{00000000-0005-0000-0000-00000F980000}"/>
    <cellStyle name="Subtotal (line) 4 3 2 19 2 3" xfId="40245" xr:uid="{00000000-0005-0000-0000-000010980000}"/>
    <cellStyle name="Subtotal (line) 4 3 2 19 2 4" xfId="40246" xr:uid="{00000000-0005-0000-0000-000011980000}"/>
    <cellStyle name="Subtotal (line) 4 3 2 19 3" xfId="40247" xr:uid="{00000000-0005-0000-0000-000012980000}"/>
    <cellStyle name="Subtotal (line) 4 3 2 19 4" xfId="40248" xr:uid="{00000000-0005-0000-0000-000013980000}"/>
    <cellStyle name="Subtotal (line) 4 3 2 19 5" xfId="40249" xr:uid="{00000000-0005-0000-0000-000014980000}"/>
    <cellStyle name="Subtotal (line) 4 3 2 2" xfId="5564" xr:uid="{00000000-0005-0000-0000-000015980000}"/>
    <cellStyle name="Subtotal (line) 4 3 2 2 2" xfId="40250" xr:uid="{00000000-0005-0000-0000-000016980000}"/>
    <cellStyle name="Subtotal (line) 4 3 2 2 2 2" xfId="40251" xr:uid="{00000000-0005-0000-0000-000017980000}"/>
    <cellStyle name="Subtotal (line) 4 3 2 2 2 3" xfId="40252" xr:uid="{00000000-0005-0000-0000-000018980000}"/>
    <cellStyle name="Subtotal (line) 4 3 2 2 2 4" xfId="40253" xr:uid="{00000000-0005-0000-0000-000019980000}"/>
    <cellStyle name="Subtotal (line) 4 3 2 2 3" xfId="40254" xr:uid="{00000000-0005-0000-0000-00001A980000}"/>
    <cellStyle name="Subtotal (line) 4 3 2 2 4" xfId="40255" xr:uid="{00000000-0005-0000-0000-00001B980000}"/>
    <cellStyle name="Subtotal (line) 4 3 2 2 5" xfId="40256" xr:uid="{00000000-0005-0000-0000-00001C980000}"/>
    <cellStyle name="Subtotal (line) 4 3 2 20" xfId="5565" xr:uid="{00000000-0005-0000-0000-00001D980000}"/>
    <cellStyle name="Subtotal (line) 4 3 2 20 2" xfId="40257" xr:uid="{00000000-0005-0000-0000-00001E980000}"/>
    <cellStyle name="Subtotal (line) 4 3 2 20 2 2" xfId="40258" xr:uid="{00000000-0005-0000-0000-00001F980000}"/>
    <cellStyle name="Subtotal (line) 4 3 2 20 2 3" xfId="40259" xr:uid="{00000000-0005-0000-0000-000020980000}"/>
    <cellStyle name="Subtotal (line) 4 3 2 20 2 4" xfId="40260" xr:uid="{00000000-0005-0000-0000-000021980000}"/>
    <cellStyle name="Subtotal (line) 4 3 2 20 3" xfId="40261" xr:uid="{00000000-0005-0000-0000-000022980000}"/>
    <cellStyle name="Subtotal (line) 4 3 2 20 4" xfId="40262" xr:uid="{00000000-0005-0000-0000-000023980000}"/>
    <cellStyle name="Subtotal (line) 4 3 2 20 5" xfId="40263" xr:uid="{00000000-0005-0000-0000-000024980000}"/>
    <cellStyle name="Subtotal (line) 4 3 2 21" xfId="5566" xr:uid="{00000000-0005-0000-0000-000025980000}"/>
    <cellStyle name="Subtotal (line) 4 3 2 21 2" xfId="40264" xr:uid="{00000000-0005-0000-0000-000026980000}"/>
    <cellStyle name="Subtotal (line) 4 3 2 21 2 2" xfId="40265" xr:uid="{00000000-0005-0000-0000-000027980000}"/>
    <cellStyle name="Subtotal (line) 4 3 2 21 2 3" xfId="40266" xr:uid="{00000000-0005-0000-0000-000028980000}"/>
    <cellStyle name="Subtotal (line) 4 3 2 21 2 4" xfId="40267" xr:uid="{00000000-0005-0000-0000-000029980000}"/>
    <cellStyle name="Subtotal (line) 4 3 2 21 3" xfId="40268" xr:uid="{00000000-0005-0000-0000-00002A980000}"/>
    <cellStyle name="Subtotal (line) 4 3 2 21 4" xfId="40269" xr:uid="{00000000-0005-0000-0000-00002B980000}"/>
    <cellStyle name="Subtotal (line) 4 3 2 21 5" xfId="40270" xr:uid="{00000000-0005-0000-0000-00002C980000}"/>
    <cellStyle name="Subtotal (line) 4 3 2 22" xfId="5567" xr:uid="{00000000-0005-0000-0000-00002D980000}"/>
    <cellStyle name="Subtotal (line) 4 3 2 22 2" xfId="40271" xr:uid="{00000000-0005-0000-0000-00002E980000}"/>
    <cellStyle name="Subtotal (line) 4 3 2 22 2 2" xfId="40272" xr:uid="{00000000-0005-0000-0000-00002F980000}"/>
    <cellStyle name="Subtotal (line) 4 3 2 22 2 3" xfId="40273" xr:uid="{00000000-0005-0000-0000-000030980000}"/>
    <cellStyle name="Subtotal (line) 4 3 2 22 2 4" xfId="40274" xr:uid="{00000000-0005-0000-0000-000031980000}"/>
    <cellStyle name="Subtotal (line) 4 3 2 22 3" xfId="40275" xr:uid="{00000000-0005-0000-0000-000032980000}"/>
    <cellStyle name="Subtotal (line) 4 3 2 22 4" xfId="40276" xr:uid="{00000000-0005-0000-0000-000033980000}"/>
    <cellStyle name="Subtotal (line) 4 3 2 22 5" xfId="40277" xr:uid="{00000000-0005-0000-0000-000034980000}"/>
    <cellStyle name="Subtotal (line) 4 3 2 23" xfId="5568" xr:uid="{00000000-0005-0000-0000-000035980000}"/>
    <cellStyle name="Subtotal (line) 4 3 2 23 2" xfId="40278" xr:uid="{00000000-0005-0000-0000-000036980000}"/>
    <cellStyle name="Subtotal (line) 4 3 2 23 2 2" xfId="40279" xr:uid="{00000000-0005-0000-0000-000037980000}"/>
    <cellStyle name="Subtotal (line) 4 3 2 23 2 3" xfId="40280" xr:uid="{00000000-0005-0000-0000-000038980000}"/>
    <cellStyle name="Subtotal (line) 4 3 2 23 2 4" xfId="40281" xr:uid="{00000000-0005-0000-0000-000039980000}"/>
    <cellStyle name="Subtotal (line) 4 3 2 23 3" xfId="40282" xr:uid="{00000000-0005-0000-0000-00003A980000}"/>
    <cellStyle name="Subtotal (line) 4 3 2 23 4" xfId="40283" xr:uid="{00000000-0005-0000-0000-00003B980000}"/>
    <cellStyle name="Subtotal (line) 4 3 2 23 5" xfId="40284" xr:uid="{00000000-0005-0000-0000-00003C980000}"/>
    <cellStyle name="Subtotal (line) 4 3 2 24" xfId="5569" xr:uid="{00000000-0005-0000-0000-00003D980000}"/>
    <cellStyle name="Subtotal (line) 4 3 2 24 2" xfId="40285" xr:uid="{00000000-0005-0000-0000-00003E980000}"/>
    <cellStyle name="Subtotal (line) 4 3 2 24 2 2" xfId="40286" xr:uid="{00000000-0005-0000-0000-00003F980000}"/>
    <cellStyle name="Subtotal (line) 4 3 2 24 2 3" xfId="40287" xr:uid="{00000000-0005-0000-0000-000040980000}"/>
    <cellStyle name="Subtotal (line) 4 3 2 24 2 4" xfId="40288" xr:uid="{00000000-0005-0000-0000-000041980000}"/>
    <cellStyle name="Subtotal (line) 4 3 2 24 3" xfId="40289" xr:uid="{00000000-0005-0000-0000-000042980000}"/>
    <cellStyle name="Subtotal (line) 4 3 2 24 4" xfId="40290" xr:uid="{00000000-0005-0000-0000-000043980000}"/>
    <cellStyle name="Subtotal (line) 4 3 2 24 5" xfId="40291" xr:uid="{00000000-0005-0000-0000-000044980000}"/>
    <cellStyle name="Subtotal (line) 4 3 2 25" xfId="5570" xr:uid="{00000000-0005-0000-0000-000045980000}"/>
    <cellStyle name="Subtotal (line) 4 3 2 25 2" xfId="40292" xr:uid="{00000000-0005-0000-0000-000046980000}"/>
    <cellStyle name="Subtotal (line) 4 3 2 25 2 2" xfId="40293" xr:uid="{00000000-0005-0000-0000-000047980000}"/>
    <cellStyle name="Subtotal (line) 4 3 2 25 2 3" xfId="40294" xr:uid="{00000000-0005-0000-0000-000048980000}"/>
    <cellStyle name="Subtotal (line) 4 3 2 25 2 4" xfId="40295" xr:uid="{00000000-0005-0000-0000-000049980000}"/>
    <cellStyle name="Subtotal (line) 4 3 2 25 3" xfId="40296" xr:uid="{00000000-0005-0000-0000-00004A980000}"/>
    <cellStyle name="Subtotal (line) 4 3 2 25 4" xfId="40297" xr:uid="{00000000-0005-0000-0000-00004B980000}"/>
    <cellStyle name="Subtotal (line) 4 3 2 25 5" xfId="40298" xr:uid="{00000000-0005-0000-0000-00004C980000}"/>
    <cellStyle name="Subtotal (line) 4 3 2 26" xfId="5571" xr:uid="{00000000-0005-0000-0000-00004D980000}"/>
    <cellStyle name="Subtotal (line) 4 3 2 26 2" xfId="40299" xr:uid="{00000000-0005-0000-0000-00004E980000}"/>
    <cellStyle name="Subtotal (line) 4 3 2 26 2 2" xfId="40300" xr:uid="{00000000-0005-0000-0000-00004F980000}"/>
    <cellStyle name="Subtotal (line) 4 3 2 26 2 3" xfId="40301" xr:uid="{00000000-0005-0000-0000-000050980000}"/>
    <cellStyle name="Subtotal (line) 4 3 2 26 2 4" xfId="40302" xr:uid="{00000000-0005-0000-0000-000051980000}"/>
    <cellStyle name="Subtotal (line) 4 3 2 26 3" xfId="40303" xr:uid="{00000000-0005-0000-0000-000052980000}"/>
    <cellStyle name="Subtotal (line) 4 3 2 26 4" xfId="40304" xr:uid="{00000000-0005-0000-0000-000053980000}"/>
    <cellStyle name="Subtotal (line) 4 3 2 26 5" xfId="40305" xr:uid="{00000000-0005-0000-0000-000054980000}"/>
    <cellStyle name="Subtotal (line) 4 3 2 27" xfId="5572" xr:uid="{00000000-0005-0000-0000-000055980000}"/>
    <cellStyle name="Subtotal (line) 4 3 2 27 2" xfId="40306" xr:uid="{00000000-0005-0000-0000-000056980000}"/>
    <cellStyle name="Subtotal (line) 4 3 2 27 2 2" xfId="40307" xr:uid="{00000000-0005-0000-0000-000057980000}"/>
    <cellStyle name="Subtotal (line) 4 3 2 27 2 3" xfId="40308" xr:uid="{00000000-0005-0000-0000-000058980000}"/>
    <cellStyle name="Subtotal (line) 4 3 2 27 2 4" xfId="40309" xr:uid="{00000000-0005-0000-0000-000059980000}"/>
    <cellStyle name="Subtotal (line) 4 3 2 27 3" xfId="40310" xr:uid="{00000000-0005-0000-0000-00005A980000}"/>
    <cellStyle name="Subtotal (line) 4 3 2 27 4" xfId="40311" xr:uid="{00000000-0005-0000-0000-00005B980000}"/>
    <cellStyle name="Subtotal (line) 4 3 2 27 5" xfId="40312" xr:uid="{00000000-0005-0000-0000-00005C980000}"/>
    <cellStyle name="Subtotal (line) 4 3 2 28" xfId="5573" xr:uid="{00000000-0005-0000-0000-00005D980000}"/>
    <cellStyle name="Subtotal (line) 4 3 2 28 2" xfId="40313" xr:uid="{00000000-0005-0000-0000-00005E980000}"/>
    <cellStyle name="Subtotal (line) 4 3 2 28 2 2" xfId="40314" xr:uid="{00000000-0005-0000-0000-00005F980000}"/>
    <cellStyle name="Subtotal (line) 4 3 2 28 2 3" xfId="40315" xr:uid="{00000000-0005-0000-0000-000060980000}"/>
    <cellStyle name="Subtotal (line) 4 3 2 28 2 4" xfId="40316" xr:uid="{00000000-0005-0000-0000-000061980000}"/>
    <cellStyle name="Subtotal (line) 4 3 2 28 3" xfId="40317" xr:uid="{00000000-0005-0000-0000-000062980000}"/>
    <cellStyle name="Subtotal (line) 4 3 2 28 4" xfId="40318" xr:uid="{00000000-0005-0000-0000-000063980000}"/>
    <cellStyle name="Subtotal (line) 4 3 2 28 5" xfId="40319" xr:uid="{00000000-0005-0000-0000-000064980000}"/>
    <cellStyle name="Subtotal (line) 4 3 2 29" xfId="5574" xr:uid="{00000000-0005-0000-0000-000065980000}"/>
    <cellStyle name="Subtotal (line) 4 3 2 29 2" xfId="40320" xr:uid="{00000000-0005-0000-0000-000066980000}"/>
    <cellStyle name="Subtotal (line) 4 3 2 29 2 2" xfId="40321" xr:uid="{00000000-0005-0000-0000-000067980000}"/>
    <cellStyle name="Subtotal (line) 4 3 2 29 2 3" xfId="40322" xr:uid="{00000000-0005-0000-0000-000068980000}"/>
    <cellStyle name="Subtotal (line) 4 3 2 29 2 4" xfId="40323" xr:uid="{00000000-0005-0000-0000-000069980000}"/>
    <cellStyle name="Subtotal (line) 4 3 2 29 3" xfId="40324" xr:uid="{00000000-0005-0000-0000-00006A980000}"/>
    <cellStyle name="Subtotal (line) 4 3 2 29 4" xfId="40325" xr:uid="{00000000-0005-0000-0000-00006B980000}"/>
    <cellStyle name="Subtotal (line) 4 3 2 29 5" xfId="40326" xr:uid="{00000000-0005-0000-0000-00006C980000}"/>
    <cellStyle name="Subtotal (line) 4 3 2 3" xfId="5575" xr:uid="{00000000-0005-0000-0000-00006D980000}"/>
    <cellStyle name="Subtotal (line) 4 3 2 3 2" xfId="40327" xr:uid="{00000000-0005-0000-0000-00006E980000}"/>
    <cellStyle name="Subtotal (line) 4 3 2 3 2 2" xfId="40328" xr:uid="{00000000-0005-0000-0000-00006F980000}"/>
    <cellStyle name="Subtotal (line) 4 3 2 3 2 3" xfId="40329" xr:uid="{00000000-0005-0000-0000-000070980000}"/>
    <cellStyle name="Subtotal (line) 4 3 2 3 2 4" xfId="40330" xr:uid="{00000000-0005-0000-0000-000071980000}"/>
    <cellStyle name="Subtotal (line) 4 3 2 3 3" xfId="40331" xr:uid="{00000000-0005-0000-0000-000072980000}"/>
    <cellStyle name="Subtotal (line) 4 3 2 3 4" xfId="40332" xr:uid="{00000000-0005-0000-0000-000073980000}"/>
    <cellStyle name="Subtotal (line) 4 3 2 3 5" xfId="40333" xr:uid="{00000000-0005-0000-0000-000074980000}"/>
    <cellStyle name="Subtotal (line) 4 3 2 30" xfId="5576" xr:uid="{00000000-0005-0000-0000-000075980000}"/>
    <cellStyle name="Subtotal (line) 4 3 2 30 2" xfId="40334" xr:uid="{00000000-0005-0000-0000-000076980000}"/>
    <cellStyle name="Subtotal (line) 4 3 2 30 2 2" xfId="40335" xr:uid="{00000000-0005-0000-0000-000077980000}"/>
    <cellStyle name="Subtotal (line) 4 3 2 30 2 3" xfId="40336" xr:uid="{00000000-0005-0000-0000-000078980000}"/>
    <cellStyle name="Subtotal (line) 4 3 2 30 2 4" xfId="40337" xr:uid="{00000000-0005-0000-0000-000079980000}"/>
    <cellStyle name="Subtotal (line) 4 3 2 30 3" xfId="40338" xr:uid="{00000000-0005-0000-0000-00007A980000}"/>
    <cellStyle name="Subtotal (line) 4 3 2 30 4" xfId="40339" xr:uid="{00000000-0005-0000-0000-00007B980000}"/>
    <cellStyle name="Subtotal (line) 4 3 2 30 5" xfId="40340" xr:uid="{00000000-0005-0000-0000-00007C980000}"/>
    <cellStyle name="Subtotal (line) 4 3 2 31" xfId="5577" xr:uid="{00000000-0005-0000-0000-00007D980000}"/>
    <cellStyle name="Subtotal (line) 4 3 2 31 2" xfId="40341" xr:uid="{00000000-0005-0000-0000-00007E980000}"/>
    <cellStyle name="Subtotal (line) 4 3 2 31 2 2" xfId="40342" xr:uid="{00000000-0005-0000-0000-00007F980000}"/>
    <cellStyle name="Subtotal (line) 4 3 2 31 2 3" xfId="40343" xr:uid="{00000000-0005-0000-0000-000080980000}"/>
    <cellStyle name="Subtotal (line) 4 3 2 31 2 4" xfId="40344" xr:uid="{00000000-0005-0000-0000-000081980000}"/>
    <cellStyle name="Subtotal (line) 4 3 2 31 3" xfId="40345" xr:uid="{00000000-0005-0000-0000-000082980000}"/>
    <cellStyle name="Subtotal (line) 4 3 2 31 4" xfId="40346" xr:uid="{00000000-0005-0000-0000-000083980000}"/>
    <cellStyle name="Subtotal (line) 4 3 2 31 5" xfId="40347" xr:uid="{00000000-0005-0000-0000-000084980000}"/>
    <cellStyle name="Subtotal (line) 4 3 2 32" xfId="5578" xr:uid="{00000000-0005-0000-0000-000085980000}"/>
    <cellStyle name="Subtotal (line) 4 3 2 32 2" xfId="40348" xr:uid="{00000000-0005-0000-0000-000086980000}"/>
    <cellStyle name="Subtotal (line) 4 3 2 32 2 2" xfId="40349" xr:uid="{00000000-0005-0000-0000-000087980000}"/>
    <cellStyle name="Subtotal (line) 4 3 2 32 2 3" xfId="40350" xr:uid="{00000000-0005-0000-0000-000088980000}"/>
    <cellStyle name="Subtotal (line) 4 3 2 32 2 4" xfId="40351" xr:uid="{00000000-0005-0000-0000-000089980000}"/>
    <cellStyle name="Subtotal (line) 4 3 2 32 3" xfId="40352" xr:uid="{00000000-0005-0000-0000-00008A980000}"/>
    <cellStyle name="Subtotal (line) 4 3 2 32 4" xfId="40353" xr:uid="{00000000-0005-0000-0000-00008B980000}"/>
    <cellStyle name="Subtotal (line) 4 3 2 32 5" xfId="40354" xr:uid="{00000000-0005-0000-0000-00008C980000}"/>
    <cellStyle name="Subtotal (line) 4 3 2 33" xfId="5579" xr:uid="{00000000-0005-0000-0000-00008D980000}"/>
    <cellStyle name="Subtotal (line) 4 3 2 33 2" xfId="40355" xr:uid="{00000000-0005-0000-0000-00008E980000}"/>
    <cellStyle name="Subtotal (line) 4 3 2 33 2 2" xfId="40356" xr:uid="{00000000-0005-0000-0000-00008F980000}"/>
    <cellStyle name="Subtotal (line) 4 3 2 33 2 3" xfId="40357" xr:uid="{00000000-0005-0000-0000-000090980000}"/>
    <cellStyle name="Subtotal (line) 4 3 2 33 2 4" xfId="40358" xr:uid="{00000000-0005-0000-0000-000091980000}"/>
    <cellStyle name="Subtotal (line) 4 3 2 33 3" xfId="40359" xr:uid="{00000000-0005-0000-0000-000092980000}"/>
    <cellStyle name="Subtotal (line) 4 3 2 33 4" xfId="40360" xr:uid="{00000000-0005-0000-0000-000093980000}"/>
    <cellStyle name="Subtotal (line) 4 3 2 33 5" xfId="40361" xr:uid="{00000000-0005-0000-0000-000094980000}"/>
    <cellStyle name="Subtotal (line) 4 3 2 34" xfId="5580" xr:uid="{00000000-0005-0000-0000-000095980000}"/>
    <cellStyle name="Subtotal (line) 4 3 2 34 2" xfId="40362" xr:uid="{00000000-0005-0000-0000-000096980000}"/>
    <cellStyle name="Subtotal (line) 4 3 2 34 2 2" xfId="40363" xr:uid="{00000000-0005-0000-0000-000097980000}"/>
    <cellStyle name="Subtotal (line) 4 3 2 34 2 3" xfId="40364" xr:uid="{00000000-0005-0000-0000-000098980000}"/>
    <cellStyle name="Subtotal (line) 4 3 2 34 2 4" xfId="40365" xr:uid="{00000000-0005-0000-0000-000099980000}"/>
    <cellStyle name="Subtotal (line) 4 3 2 34 3" xfId="40366" xr:uid="{00000000-0005-0000-0000-00009A980000}"/>
    <cellStyle name="Subtotal (line) 4 3 2 34 4" xfId="40367" xr:uid="{00000000-0005-0000-0000-00009B980000}"/>
    <cellStyle name="Subtotal (line) 4 3 2 34 5" xfId="40368" xr:uid="{00000000-0005-0000-0000-00009C980000}"/>
    <cellStyle name="Subtotal (line) 4 3 2 35" xfId="5581" xr:uid="{00000000-0005-0000-0000-00009D980000}"/>
    <cellStyle name="Subtotal (line) 4 3 2 35 2" xfId="40369" xr:uid="{00000000-0005-0000-0000-00009E980000}"/>
    <cellStyle name="Subtotal (line) 4 3 2 35 2 2" xfId="40370" xr:uid="{00000000-0005-0000-0000-00009F980000}"/>
    <cellStyle name="Subtotal (line) 4 3 2 35 2 3" xfId="40371" xr:uid="{00000000-0005-0000-0000-0000A0980000}"/>
    <cellStyle name="Subtotal (line) 4 3 2 35 2 4" xfId="40372" xr:uid="{00000000-0005-0000-0000-0000A1980000}"/>
    <cellStyle name="Subtotal (line) 4 3 2 35 3" xfId="40373" xr:uid="{00000000-0005-0000-0000-0000A2980000}"/>
    <cellStyle name="Subtotal (line) 4 3 2 35 4" xfId="40374" xr:uid="{00000000-0005-0000-0000-0000A3980000}"/>
    <cellStyle name="Subtotal (line) 4 3 2 35 5" xfId="40375" xr:uid="{00000000-0005-0000-0000-0000A4980000}"/>
    <cellStyle name="Subtotal (line) 4 3 2 36" xfId="5582" xr:uid="{00000000-0005-0000-0000-0000A5980000}"/>
    <cellStyle name="Subtotal (line) 4 3 2 36 2" xfId="40376" xr:uid="{00000000-0005-0000-0000-0000A6980000}"/>
    <cellStyle name="Subtotal (line) 4 3 2 36 2 2" xfId="40377" xr:uid="{00000000-0005-0000-0000-0000A7980000}"/>
    <cellStyle name="Subtotal (line) 4 3 2 36 2 3" xfId="40378" xr:uid="{00000000-0005-0000-0000-0000A8980000}"/>
    <cellStyle name="Subtotal (line) 4 3 2 36 2 4" xfId="40379" xr:uid="{00000000-0005-0000-0000-0000A9980000}"/>
    <cellStyle name="Subtotal (line) 4 3 2 36 3" xfId="40380" xr:uid="{00000000-0005-0000-0000-0000AA980000}"/>
    <cellStyle name="Subtotal (line) 4 3 2 36 4" xfId="40381" xr:uid="{00000000-0005-0000-0000-0000AB980000}"/>
    <cellStyle name="Subtotal (line) 4 3 2 36 5" xfId="40382" xr:uid="{00000000-0005-0000-0000-0000AC980000}"/>
    <cellStyle name="Subtotal (line) 4 3 2 37" xfId="5583" xr:uid="{00000000-0005-0000-0000-0000AD980000}"/>
    <cellStyle name="Subtotal (line) 4 3 2 37 2" xfId="40383" xr:uid="{00000000-0005-0000-0000-0000AE980000}"/>
    <cellStyle name="Subtotal (line) 4 3 2 37 2 2" xfId="40384" xr:uid="{00000000-0005-0000-0000-0000AF980000}"/>
    <cellStyle name="Subtotal (line) 4 3 2 37 2 3" xfId="40385" xr:uid="{00000000-0005-0000-0000-0000B0980000}"/>
    <cellStyle name="Subtotal (line) 4 3 2 37 2 4" xfId="40386" xr:uid="{00000000-0005-0000-0000-0000B1980000}"/>
    <cellStyle name="Subtotal (line) 4 3 2 37 3" xfId="40387" xr:uid="{00000000-0005-0000-0000-0000B2980000}"/>
    <cellStyle name="Subtotal (line) 4 3 2 37 4" xfId="40388" xr:uid="{00000000-0005-0000-0000-0000B3980000}"/>
    <cellStyle name="Subtotal (line) 4 3 2 37 5" xfId="40389" xr:uid="{00000000-0005-0000-0000-0000B4980000}"/>
    <cellStyle name="Subtotal (line) 4 3 2 38" xfId="5584" xr:uid="{00000000-0005-0000-0000-0000B5980000}"/>
    <cellStyle name="Subtotal (line) 4 3 2 38 2" xfId="40390" xr:uid="{00000000-0005-0000-0000-0000B6980000}"/>
    <cellStyle name="Subtotal (line) 4 3 2 38 2 2" xfId="40391" xr:uid="{00000000-0005-0000-0000-0000B7980000}"/>
    <cellStyle name="Subtotal (line) 4 3 2 38 2 3" xfId="40392" xr:uid="{00000000-0005-0000-0000-0000B8980000}"/>
    <cellStyle name="Subtotal (line) 4 3 2 38 2 4" xfId="40393" xr:uid="{00000000-0005-0000-0000-0000B9980000}"/>
    <cellStyle name="Subtotal (line) 4 3 2 38 3" xfId="40394" xr:uid="{00000000-0005-0000-0000-0000BA980000}"/>
    <cellStyle name="Subtotal (line) 4 3 2 38 4" xfId="40395" xr:uid="{00000000-0005-0000-0000-0000BB980000}"/>
    <cellStyle name="Subtotal (line) 4 3 2 38 5" xfId="40396" xr:uid="{00000000-0005-0000-0000-0000BC980000}"/>
    <cellStyle name="Subtotal (line) 4 3 2 39" xfId="5585" xr:uid="{00000000-0005-0000-0000-0000BD980000}"/>
    <cellStyle name="Subtotal (line) 4 3 2 39 2" xfId="40397" xr:uid="{00000000-0005-0000-0000-0000BE980000}"/>
    <cellStyle name="Subtotal (line) 4 3 2 39 2 2" xfId="40398" xr:uid="{00000000-0005-0000-0000-0000BF980000}"/>
    <cellStyle name="Subtotal (line) 4 3 2 39 2 3" xfId="40399" xr:uid="{00000000-0005-0000-0000-0000C0980000}"/>
    <cellStyle name="Subtotal (line) 4 3 2 39 2 4" xfId="40400" xr:uid="{00000000-0005-0000-0000-0000C1980000}"/>
    <cellStyle name="Subtotal (line) 4 3 2 39 3" xfId="40401" xr:uid="{00000000-0005-0000-0000-0000C2980000}"/>
    <cellStyle name="Subtotal (line) 4 3 2 39 4" xfId="40402" xr:uid="{00000000-0005-0000-0000-0000C3980000}"/>
    <cellStyle name="Subtotal (line) 4 3 2 39 5" xfId="40403" xr:uid="{00000000-0005-0000-0000-0000C4980000}"/>
    <cellStyle name="Subtotal (line) 4 3 2 4" xfId="5586" xr:uid="{00000000-0005-0000-0000-0000C5980000}"/>
    <cellStyle name="Subtotal (line) 4 3 2 4 2" xfId="40404" xr:uid="{00000000-0005-0000-0000-0000C6980000}"/>
    <cellStyle name="Subtotal (line) 4 3 2 4 2 2" xfId="40405" xr:uid="{00000000-0005-0000-0000-0000C7980000}"/>
    <cellStyle name="Subtotal (line) 4 3 2 4 2 3" xfId="40406" xr:uid="{00000000-0005-0000-0000-0000C8980000}"/>
    <cellStyle name="Subtotal (line) 4 3 2 4 2 4" xfId="40407" xr:uid="{00000000-0005-0000-0000-0000C9980000}"/>
    <cellStyle name="Subtotal (line) 4 3 2 4 3" xfId="40408" xr:uid="{00000000-0005-0000-0000-0000CA980000}"/>
    <cellStyle name="Subtotal (line) 4 3 2 4 4" xfId="40409" xr:uid="{00000000-0005-0000-0000-0000CB980000}"/>
    <cellStyle name="Subtotal (line) 4 3 2 4 5" xfId="40410" xr:uid="{00000000-0005-0000-0000-0000CC980000}"/>
    <cellStyle name="Subtotal (line) 4 3 2 40" xfId="5587" xr:uid="{00000000-0005-0000-0000-0000CD980000}"/>
    <cellStyle name="Subtotal (line) 4 3 2 40 2" xfId="40411" xr:uid="{00000000-0005-0000-0000-0000CE980000}"/>
    <cellStyle name="Subtotal (line) 4 3 2 40 2 2" xfId="40412" xr:uid="{00000000-0005-0000-0000-0000CF980000}"/>
    <cellStyle name="Subtotal (line) 4 3 2 40 2 3" xfId="40413" xr:uid="{00000000-0005-0000-0000-0000D0980000}"/>
    <cellStyle name="Subtotal (line) 4 3 2 40 2 4" xfId="40414" xr:uid="{00000000-0005-0000-0000-0000D1980000}"/>
    <cellStyle name="Subtotal (line) 4 3 2 40 3" xfId="40415" xr:uid="{00000000-0005-0000-0000-0000D2980000}"/>
    <cellStyle name="Subtotal (line) 4 3 2 40 4" xfId="40416" xr:uid="{00000000-0005-0000-0000-0000D3980000}"/>
    <cellStyle name="Subtotal (line) 4 3 2 40 5" xfId="40417" xr:uid="{00000000-0005-0000-0000-0000D4980000}"/>
    <cellStyle name="Subtotal (line) 4 3 2 41" xfId="5588" xr:uid="{00000000-0005-0000-0000-0000D5980000}"/>
    <cellStyle name="Subtotal (line) 4 3 2 41 2" xfId="40418" xr:uid="{00000000-0005-0000-0000-0000D6980000}"/>
    <cellStyle name="Subtotal (line) 4 3 2 41 2 2" xfId="40419" xr:uid="{00000000-0005-0000-0000-0000D7980000}"/>
    <cellStyle name="Subtotal (line) 4 3 2 41 2 3" xfId="40420" xr:uid="{00000000-0005-0000-0000-0000D8980000}"/>
    <cellStyle name="Subtotal (line) 4 3 2 41 2 4" xfId="40421" xr:uid="{00000000-0005-0000-0000-0000D9980000}"/>
    <cellStyle name="Subtotal (line) 4 3 2 41 3" xfId="40422" xr:uid="{00000000-0005-0000-0000-0000DA980000}"/>
    <cellStyle name="Subtotal (line) 4 3 2 41 4" xfId="40423" xr:uid="{00000000-0005-0000-0000-0000DB980000}"/>
    <cellStyle name="Subtotal (line) 4 3 2 41 5" xfId="40424" xr:uid="{00000000-0005-0000-0000-0000DC980000}"/>
    <cellStyle name="Subtotal (line) 4 3 2 42" xfId="5589" xr:uid="{00000000-0005-0000-0000-0000DD980000}"/>
    <cellStyle name="Subtotal (line) 4 3 2 42 2" xfId="40425" xr:uid="{00000000-0005-0000-0000-0000DE980000}"/>
    <cellStyle name="Subtotal (line) 4 3 2 42 2 2" xfId="40426" xr:uid="{00000000-0005-0000-0000-0000DF980000}"/>
    <cellStyle name="Subtotal (line) 4 3 2 42 2 3" xfId="40427" xr:uid="{00000000-0005-0000-0000-0000E0980000}"/>
    <cellStyle name="Subtotal (line) 4 3 2 42 2 4" xfId="40428" xr:uid="{00000000-0005-0000-0000-0000E1980000}"/>
    <cellStyle name="Subtotal (line) 4 3 2 42 3" xfId="40429" xr:uid="{00000000-0005-0000-0000-0000E2980000}"/>
    <cellStyle name="Subtotal (line) 4 3 2 42 4" xfId="40430" xr:uid="{00000000-0005-0000-0000-0000E3980000}"/>
    <cellStyle name="Subtotal (line) 4 3 2 42 5" xfId="40431" xr:uid="{00000000-0005-0000-0000-0000E4980000}"/>
    <cellStyle name="Subtotal (line) 4 3 2 43" xfId="5590" xr:uid="{00000000-0005-0000-0000-0000E5980000}"/>
    <cellStyle name="Subtotal (line) 4 3 2 43 2" xfId="40432" xr:uid="{00000000-0005-0000-0000-0000E6980000}"/>
    <cellStyle name="Subtotal (line) 4 3 2 43 2 2" xfId="40433" xr:uid="{00000000-0005-0000-0000-0000E7980000}"/>
    <cellStyle name="Subtotal (line) 4 3 2 43 2 3" xfId="40434" xr:uid="{00000000-0005-0000-0000-0000E8980000}"/>
    <cellStyle name="Subtotal (line) 4 3 2 43 2 4" xfId="40435" xr:uid="{00000000-0005-0000-0000-0000E9980000}"/>
    <cellStyle name="Subtotal (line) 4 3 2 43 3" xfId="40436" xr:uid="{00000000-0005-0000-0000-0000EA980000}"/>
    <cellStyle name="Subtotal (line) 4 3 2 43 4" xfId="40437" xr:uid="{00000000-0005-0000-0000-0000EB980000}"/>
    <cellStyle name="Subtotal (line) 4 3 2 43 5" xfId="40438" xr:uid="{00000000-0005-0000-0000-0000EC980000}"/>
    <cellStyle name="Subtotal (line) 4 3 2 44" xfId="5591" xr:uid="{00000000-0005-0000-0000-0000ED980000}"/>
    <cellStyle name="Subtotal (line) 4 3 2 44 2" xfId="40439" xr:uid="{00000000-0005-0000-0000-0000EE980000}"/>
    <cellStyle name="Subtotal (line) 4 3 2 44 2 2" xfId="40440" xr:uid="{00000000-0005-0000-0000-0000EF980000}"/>
    <cellStyle name="Subtotal (line) 4 3 2 44 2 3" xfId="40441" xr:uid="{00000000-0005-0000-0000-0000F0980000}"/>
    <cellStyle name="Subtotal (line) 4 3 2 44 2 4" xfId="40442" xr:uid="{00000000-0005-0000-0000-0000F1980000}"/>
    <cellStyle name="Subtotal (line) 4 3 2 44 3" xfId="40443" xr:uid="{00000000-0005-0000-0000-0000F2980000}"/>
    <cellStyle name="Subtotal (line) 4 3 2 44 4" xfId="40444" xr:uid="{00000000-0005-0000-0000-0000F3980000}"/>
    <cellStyle name="Subtotal (line) 4 3 2 44 5" xfId="40445" xr:uid="{00000000-0005-0000-0000-0000F4980000}"/>
    <cellStyle name="Subtotal (line) 4 3 2 45" xfId="40446" xr:uid="{00000000-0005-0000-0000-0000F5980000}"/>
    <cellStyle name="Subtotal (line) 4 3 2 45 2" xfId="40447" xr:uid="{00000000-0005-0000-0000-0000F6980000}"/>
    <cellStyle name="Subtotal (line) 4 3 2 45 3" xfId="40448" xr:uid="{00000000-0005-0000-0000-0000F7980000}"/>
    <cellStyle name="Subtotal (line) 4 3 2 45 4" xfId="40449" xr:uid="{00000000-0005-0000-0000-0000F8980000}"/>
    <cellStyle name="Subtotal (line) 4 3 2 46" xfId="40450" xr:uid="{00000000-0005-0000-0000-0000F9980000}"/>
    <cellStyle name="Subtotal (line) 4 3 2 46 2" xfId="40451" xr:uid="{00000000-0005-0000-0000-0000FA980000}"/>
    <cellStyle name="Subtotal (line) 4 3 2 46 3" xfId="40452" xr:uid="{00000000-0005-0000-0000-0000FB980000}"/>
    <cellStyle name="Subtotal (line) 4 3 2 46 4" xfId="40453" xr:uid="{00000000-0005-0000-0000-0000FC980000}"/>
    <cellStyle name="Subtotal (line) 4 3 2 47" xfId="40454" xr:uid="{00000000-0005-0000-0000-0000FD980000}"/>
    <cellStyle name="Subtotal (line) 4 3 2 48" xfId="40455" xr:uid="{00000000-0005-0000-0000-0000FE980000}"/>
    <cellStyle name="Subtotal (line) 4 3 2 49" xfId="40456" xr:uid="{00000000-0005-0000-0000-0000FF980000}"/>
    <cellStyle name="Subtotal (line) 4 3 2 5" xfId="5592" xr:uid="{00000000-0005-0000-0000-000000990000}"/>
    <cellStyle name="Subtotal (line) 4 3 2 5 2" xfId="40457" xr:uid="{00000000-0005-0000-0000-000001990000}"/>
    <cellStyle name="Subtotal (line) 4 3 2 5 2 2" xfId="40458" xr:uid="{00000000-0005-0000-0000-000002990000}"/>
    <cellStyle name="Subtotal (line) 4 3 2 5 2 3" xfId="40459" xr:uid="{00000000-0005-0000-0000-000003990000}"/>
    <cellStyle name="Subtotal (line) 4 3 2 5 2 4" xfId="40460" xr:uid="{00000000-0005-0000-0000-000004990000}"/>
    <cellStyle name="Subtotal (line) 4 3 2 5 3" xfId="40461" xr:uid="{00000000-0005-0000-0000-000005990000}"/>
    <cellStyle name="Subtotal (line) 4 3 2 5 4" xfId="40462" xr:uid="{00000000-0005-0000-0000-000006990000}"/>
    <cellStyle name="Subtotal (line) 4 3 2 5 5" xfId="40463" xr:uid="{00000000-0005-0000-0000-000007990000}"/>
    <cellStyle name="Subtotal (line) 4 3 2 6" xfId="5593" xr:uid="{00000000-0005-0000-0000-000008990000}"/>
    <cellStyle name="Subtotal (line) 4 3 2 6 2" xfId="40464" xr:uid="{00000000-0005-0000-0000-000009990000}"/>
    <cellStyle name="Subtotal (line) 4 3 2 6 2 2" xfId="40465" xr:uid="{00000000-0005-0000-0000-00000A990000}"/>
    <cellStyle name="Subtotal (line) 4 3 2 6 2 3" xfId="40466" xr:uid="{00000000-0005-0000-0000-00000B990000}"/>
    <cellStyle name="Subtotal (line) 4 3 2 6 2 4" xfId="40467" xr:uid="{00000000-0005-0000-0000-00000C990000}"/>
    <cellStyle name="Subtotal (line) 4 3 2 6 3" xfId="40468" xr:uid="{00000000-0005-0000-0000-00000D990000}"/>
    <cellStyle name="Subtotal (line) 4 3 2 6 4" xfId="40469" xr:uid="{00000000-0005-0000-0000-00000E990000}"/>
    <cellStyle name="Subtotal (line) 4 3 2 6 5" xfId="40470" xr:uid="{00000000-0005-0000-0000-00000F990000}"/>
    <cellStyle name="Subtotal (line) 4 3 2 7" xfId="5594" xr:uid="{00000000-0005-0000-0000-000010990000}"/>
    <cellStyle name="Subtotal (line) 4 3 2 7 2" xfId="40471" xr:uid="{00000000-0005-0000-0000-000011990000}"/>
    <cellStyle name="Subtotal (line) 4 3 2 7 2 2" xfId="40472" xr:uid="{00000000-0005-0000-0000-000012990000}"/>
    <cellStyle name="Subtotal (line) 4 3 2 7 2 3" xfId="40473" xr:uid="{00000000-0005-0000-0000-000013990000}"/>
    <cellStyle name="Subtotal (line) 4 3 2 7 2 4" xfId="40474" xr:uid="{00000000-0005-0000-0000-000014990000}"/>
    <cellStyle name="Subtotal (line) 4 3 2 7 3" xfId="40475" xr:uid="{00000000-0005-0000-0000-000015990000}"/>
    <cellStyle name="Subtotal (line) 4 3 2 7 4" xfId="40476" xr:uid="{00000000-0005-0000-0000-000016990000}"/>
    <cellStyle name="Subtotal (line) 4 3 2 7 5" xfId="40477" xr:uid="{00000000-0005-0000-0000-000017990000}"/>
    <cellStyle name="Subtotal (line) 4 3 2 8" xfId="5595" xr:uid="{00000000-0005-0000-0000-000018990000}"/>
    <cellStyle name="Subtotal (line) 4 3 2 8 2" xfId="40478" xr:uid="{00000000-0005-0000-0000-000019990000}"/>
    <cellStyle name="Subtotal (line) 4 3 2 8 2 2" xfId="40479" xr:uid="{00000000-0005-0000-0000-00001A990000}"/>
    <cellStyle name="Subtotal (line) 4 3 2 8 2 3" xfId="40480" xr:uid="{00000000-0005-0000-0000-00001B990000}"/>
    <cellStyle name="Subtotal (line) 4 3 2 8 2 4" xfId="40481" xr:uid="{00000000-0005-0000-0000-00001C990000}"/>
    <cellStyle name="Subtotal (line) 4 3 2 8 3" xfId="40482" xr:uid="{00000000-0005-0000-0000-00001D990000}"/>
    <cellStyle name="Subtotal (line) 4 3 2 8 4" xfId="40483" xr:uid="{00000000-0005-0000-0000-00001E990000}"/>
    <cellStyle name="Subtotal (line) 4 3 2 8 5" xfId="40484" xr:uid="{00000000-0005-0000-0000-00001F990000}"/>
    <cellStyle name="Subtotal (line) 4 3 2 9" xfId="5596" xr:uid="{00000000-0005-0000-0000-000020990000}"/>
    <cellStyle name="Subtotal (line) 4 3 2 9 2" xfId="40485" xr:uid="{00000000-0005-0000-0000-000021990000}"/>
    <cellStyle name="Subtotal (line) 4 3 2 9 2 2" xfId="40486" xr:uid="{00000000-0005-0000-0000-000022990000}"/>
    <cellStyle name="Subtotal (line) 4 3 2 9 2 3" xfId="40487" xr:uid="{00000000-0005-0000-0000-000023990000}"/>
    <cellStyle name="Subtotal (line) 4 3 2 9 2 4" xfId="40488" xr:uid="{00000000-0005-0000-0000-000024990000}"/>
    <cellStyle name="Subtotal (line) 4 3 2 9 3" xfId="40489" xr:uid="{00000000-0005-0000-0000-000025990000}"/>
    <cellStyle name="Subtotal (line) 4 3 2 9 4" xfId="40490" xr:uid="{00000000-0005-0000-0000-000026990000}"/>
    <cellStyle name="Subtotal (line) 4 3 2 9 5" xfId="40491" xr:uid="{00000000-0005-0000-0000-000027990000}"/>
    <cellStyle name="Subtotal (line) 4 3 20" xfId="5597" xr:uid="{00000000-0005-0000-0000-000028990000}"/>
    <cellStyle name="Subtotal (line) 4 3 20 2" xfId="40492" xr:uid="{00000000-0005-0000-0000-000029990000}"/>
    <cellStyle name="Subtotal (line) 4 3 20 2 2" xfId="40493" xr:uid="{00000000-0005-0000-0000-00002A990000}"/>
    <cellStyle name="Subtotal (line) 4 3 20 2 3" xfId="40494" xr:uid="{00000000-0005-0000-0000-00002B990000}"/>
    <cellStyle name="Subtotal (line) 4 3 20 2 4" xfId="40495" xr:uid="{00000000-0005-0000-0000-00002C990000}"/>
    <cellStyle name="Subtotal (line) 4 3 20 3" xfId="40496" xr:uid="{00000000-0005-0000-0000-00002D990000}"/>
    <cellStyle name="Subtotal (line) 4 3 20 4" xfId="40497" xr:uid="{00000000-0005-0000-0000-00002E990000}"/>
    <cellStyle name="Subtotal (line) 4 3 20 5" xfId="40498" xr:uid="{00000000-0005-0000-0000-00002F990000}"/>
    <cellStyle name="Subtotal (line) 4 3 21" xfId="5598" xr:uid="{00000000-0005-0000-0000-000030990000}"/>
    <cellStyle name="Subtotal (line) 4 3 21 2" xfId="40499" xr:uid="{00000000-0005-0000-0000-000031990000}"/>
    <cellStyle name="Subtotal (line) 4 3 21 2 2" xfId="40500" xr:uid="{00000000-0005-0000-0000-000032990000}"/>
    <cellStyle name="Subtotal (line) 4 3 21 2 3" xfId="40501" xr:uid="{00000000-0005-0000-0000-000033990000}"/>
    <cellStyle name="Subtotal (line) 4 3 21 2 4" xfId="40502" xr:uid="{00000000-0005-0000-0000-000034990000}"/>
    <cellStyle name="Subtotal (line) 4 3 21 3" xfId="40503" xr:uid="{00000000-0005-0000-0000-000035990000}"/>
    <cellStyle name="Subtotal (line) 4 3 21 4" xfId="40504" xr:uid="{00000000-0005-0000-0000-000036990000}"/>
    <cellStyle name="Subtotal (line) 4 3 21 5" xfId="40505" xr:uid="{00000000-0005-0000-0000-000037990000}"/>
    <cellStyle name="Subtotal (line) 4 3 22" xfId="5599" xr:uid="{00000000-0005-0000-0000-000038990000}"/>
    <cellStyle name="Subtotal (line) 4 3 22 2" xfId="40506" xr:uid="{00000000-0005-0000-0000-000039990000}"/>
    <cellStyle name="Subtotal (line) 4 3 22 2 2" xfId="40507" xr:uid="{00000000-0005-0000-0000-00003A990000}"/>
    <cellStyle name="Subtotal (line) 4 3 22 2 3" xfId="40508" xr:uid="{00000000-0005-0000-0000-00003B990000}"/>
    <cellStyle name="Subtotal (line) 4 3 22 2 4" xfId="40509" xr:uid="{00000000-0005-0000-0000-00003C990000}"/>
    <cellStyle name="Subtotal (line) 4 3 22 3" xfId="40510" xr:uid="{00000000-0005-0000-0000-00003D990000}"/>
    <cellStyle name="Subtotal (line) 4 3 22 4" xfId="40511" xr:uid="{00000000-0005-0000-0000-00003E990000}"/>
    <cellStyle name="Subtotal (line) 4 3 22 5" xfId="40512" xr:uid="{00000000-0005-0000-0000-00003F990000}"/>
    <cellStyle name="Subtotal (line) 4 3 23" xfId="5600" xr:uid="{00000000-0005-0000-0000-000040990000}"/>
    <cellStyle name="Subtotal (line) 4 3 23 2" xfId="40513" xr:uid="{00000000-0005-0000-0000-000041990000}"/>
    <cellStyle name="Subtotal (line) 4 3 23 2 2" xfId="40514" xr:uid="{00000000-0005-0000-0000-000042990000}"/>
    <cellStyle name="Subtotal (line) 4 3 23 2 3" xfId="40515" xr:uid="{00000000-0005-0000-0000-000043990000}"/>
    <cellStyle name="Subtotal (line) 4 3 23 2 4" xfId="40516" xr:uid="{00000000-0005-0000-0000-000044990000}"/>
    <cellStyle name="Subtotal (line) 4 3 23 3" xfId="40517" xr:uid="{00000000-0005-0000-0000-000045990000}"/>
    <cellStyle name="Subtotal (line) 4 3 23 4" xfId="40518" xr:uid="{00000000-0005-0000-0000-000046990000}"/>
    <cellStyle name="Subtotal (line) 4 3 23 5" xfId="40519" xr:uid="{00000000-0005-0000-0000-000047990000}"/>
    <cellStyle name="Subtotal (line) 4 3 24" xfId="5601" xr:uid="{00000000-0005-0000-0000-000048990000}"/>
    <cellStyle name="Subtotal (line) 4 3 24 2" xfId="40520" xr:uid="{00000000-0005-0000-0000-000049990000}"/>
    <cellStyle name="Subtotal (line) 4 3 24 2 2" xfId="40521" xr:uid="{00000000-0005-0000-0000-00004A990000}"/>
    <cellStyle name="Subtotal (line) 4 3 24 2 3" xfId="40522" xr:uid="{00000000-0005-0000-0000-00004B990000}"/>
    <cellStyle name="Subtotal (line) 4 3 24 2 4" xfId="40523" xr:uid="{00000000-0005-0000-0000-00004C990000}"/>
    <cellStyle name="Subtotal (line) 4 3 24 3" xfId="40524" xr:uid="{00000000-0005-0000-0000-00004D990000}"/>
    <cellStyle name="Subtotal (line) 4 3 24 4" xfId="40525" xr:uid="{00000000-0005-0000-0000-00004E990000}"/>
    <cellStyle name="Subtotal (line) 4 3 24 5" xfId="40526" xr:uid="{00000000-0005-0000-0000-00004F990000}"/>
    <cellStyle name="Subtotal (line) 4 3 25" xfId="5602" xr:uid="{00000000-0005-0000-0000-000050990000}"/>
    <cellStyle name="Subtotal (line) 4 3 25 2" xfId="40527" xr:uid="{00000000-0005-0000-0000-000051990000}"/>
    <cellStyle name="Subtotal (line) 4 3 25 2 2" xfId="40528" xr:uid="{00000000-0005-0000-0000-000052990000}"/>
    <cellStyle name="Subtotal (line) 4 3 25 2 3" xfId="40529" xr:uid="{00000000-0005-0000-0000-000053990000}"/>
    <cellStyle name="Subtotal (line) 4 3 25 2 4" xfId="40530" xr:uid="{00000000-0005-0000-0000-000054990000}"/>
    <cellStyle name="Subtotal (line) 4 3 25 3" xfId="40531" xr:uid="{00000000-0005-0000-0000-000055990000}"/>
    <cellStyle name="Subtotal (line) 4 3 25 4" xfId="40532" xr:uid="{00000000-0005-0000-0000-000056990000}"/>
    <cellStyle name="Subtotal (line) 4 3 25 5" xfId="40533" xr:uid="{00000000-0005-0000-0000-000057990000}"/>
    <cellStyle name="Subtotal (line) 4 3 26" xfId="5603" xr:uid="{00000000-0005-0000-0000-000058990000}"/>
    <cellStyle name="Subtotal (line) 4 3 26 2" xfId="40534" xr:uid="{00000000-0005-0000-0000-000059990000}"/>
    <cellStyle name="Subtotal (line) 4 3 26 2 2" xfId="40535" xr:uid="{00000000-0005-0000-0000-00005A990000}"/>
    <cellStyle name="Subtotal (line) 4 3 26 2 3" xfId="40536" xr:uid="{00000000-0005-0000-0000-00005B990000}"/>
    <cellStyle name="Subtotal (line) 4 3 26 2 4" xfId="40537" xr:uid="{00000000-0005-0000-0000-00005C990000}"/>
    <cellStyle name="Subtotal (line) 4 3 26 3" xfId="40538" xr:uid="{00000000-0005-0000-0000-00005D990000}"/>
    <cellStyle name="Subtotal (line) 4 3 26 4" xfId="40539" xr:uid="{00000000-0005-0000-0000-00005E990000}"/>
    <cellStyle name="Subtotal (line) 4 3 26 5" xfId="40540" xr:uid="{00000000-0005-0000-0000-00005F990000}"/>
    <cellStyle name="Subtotal (line) 4 3 27" xfId="5604" xr:uid="{00000000-0005-0000-0000-000060990000}"/>
    <cellStyle name="Subtotal (line) 4 3 27 2" xfId="40541" xr:uid="{00000000-0005-0000-0000-000061990000}"/>
    <cellStyle name="Subtotal (line) 4 3 27 2 2" xfId="40542" xr:uid="{00000000-0005-0000-0000-000062990000}"/>
    <cellStyle name="Subtotal (line) 4 3 27 2 3" xfId="40543" xr:uid="{00000000-0005-0000-0000-000063990000}"/>
    <cellStyle name="Subtotal (line) 4 3 27 2 4" xfId="40544" xr:uid="{00000000-0005-0000-0000-000064990000}"/>
    <cellStyle name="Subtotal (line) 4 3 27 3" xfId="40545" xr:uid="{00000000-0005-0000-0000-000065990000}"/>
    <cellStyle name="Subtotal (line) 4 3 27 4" xfId="40546" xr:uid="{00000000-0005-0000-0000-000066990000}"/>
    <cellStyle name="Subtotal (line) 4 3 27 5" xfId="40547" xr:uid="{00000000-0005-0000-0000-000067990000}"/>
    <cellStyle name="Subtotal (line) 4 3 28" xfId="5605" xr:uid="{00000000-0005-0000-0000-000068990000}"/>
    <cellStyle name="Subtotal (line) 4 3 28 2" xfId="40548" xr:uid="{00000000-0005-0000-0000-000069990000}"/>
    <cellStyle name="Subtotal (line) 4 3 28 2 2" xfId="40549" xr:uid="{00000000-0005-0000-0000-00006A990000}"/>
    <cellStyle name="Subtotal (line) 4 3 28 2 3" xfId="40550" xr:uid="{00000000-0005-0000-0000-00006B990000}"/>
    <cellStyle name="Subtotal (line) 4 3 28 2 4" xfId="40551" xr:uid="{00000000-0005-0000-0000-00006C990000}"/>
    <cellStyle name="Subtotal (line) 4 3 28 3" xfId="40552" xr:uid="{00000000-0005-0000-0000-00006D990000}"/>
    <cellStyle name="Subtotal (line) 4 3 28 4" xfId="40553" xr:uid="{00000000-0005-0000-0000-00006E990000}"/>
    <cellStyle name="Subtotal (line) 4 3 28 5" xfId="40554" xr:uid="{00000000-0005-0000-0000-00006F990000}"/>
    <cellStyle name="Subtotal (line) 4 3 29" xfId="5606" xr:uid="{00000000-0005-0000-0000-000070990000}"/>
    <cellStyle name="Subtotal (line) 4 3 29 2" xfId="40555" xr:uid="{00000000-0005-0000-0000-000071990000}"/>
    <cellStyle name="Subtotal (line) 4 3 29 2 2" xfId="40556" xr:uid="{00000000-0005-0000-0000-000072990000}"/>
    <cellStyle name="Subtotal (line) 4 3 29 2 3" xfId="40557" xr:uid="{00000000-0005-0000-0000-000073990000}"/>
    <cellStyle name="Subtotal (line) 4 3 29 2 4" xfId="40558" xr:uid="{00000000-0005-0000-0000-000074990000}"/>
    <cellStyle name="Subtotal (line) 4 3 29 3" xfId="40559" xr:uid="{00000000-0005-0000-0000-000075990000}"/>
    <cellStyle name="Subtotal (line) 4 3 29 4" xfId="40560" xr:uid="{00000000-0005-0000-0000-000076990000}"/>
    <cellStyle name="Subtotal (line) 4 3 29 5" xfId="40561" xr:uid="{00000000-0005-0000-0000-000077990000}"/>
    <cellStyle name="Subtotal (line) 4 3 3" xfId="5607" xr:uid="{00000000-0005-0000-0000-000078990000}"/>
    <cellStyle name="Subtotal (line) 4 3 3 2" xfId="40562" xr:uid="{00000000-0005-0000-0000-000079990000}"/>
    <cellStyle name="Subtotal (line) 4 3 3 2 2" xfId="40563" xr:uid="{00000000-0005-0000-0000-00007A990000}"/>
    <cellStyle name="Subtotal (line) 4 3 3 2 3" xfId="40564" xr:uid="{00000000-0005-0000-0000-00007B990000}"/>
    <cellStyle name="Subtotal (line) 4 3 3 2 4" xfId="40565" xr:uid="{00000000-0005-0000-0000-00007C990000}"/>
    <cellStyle name="Subtotal (line) 4 3 3 3" xfId="40566" xr:uid="{00000000-0005-0000-0000-00007D990000}"/>
    <cellStyle name="Subtotal (line) 4 3 3 4" xfId="40567" xr:uid="{00000000-0005-0000-0000-00007E990000}"/>
    <cellStyle name="Subtotal (line) 4 3 3 5" xfId="40568" xr:uid="{00000000-0005-0000-0000-00007F990000}"/>
    <cellStyle name="Subtotal (line) 4 3 30" xfId="5608" xr:uid="{00000000-0005-0000-0000-000080990000}"/>
    <cellStyle name="Subtotal (line) 4 3 30 2" xfId="40569" xr:uid="{00000000-0005-0000-0000-000081990000}"/>
    <cellStyle name="Subtotal (line) 4 3 30 2 2" xfId="40570" xr:uid="{00000000-0005-0000-0000-000082990000}"/>
    <cellStyle name="Subtotal (line) 4 3 30 2 3" xfId="40571" xr:uid="{00000000-0005-0000-0000-000083990000}"/>
    <cellStyle name="Subtotal (line) 4 3 30 2 4" xfId="40572" xr:uid="{00000000-0005-0000-0000-000084990000}"/>
    <cellStyle name="Subtotal (line) 4 3 30 3" xfId="40573" xr:uid="{00000000-0005-0000-0000-000085990000}"/>
    <cellStyle name="Subtotal (line) 4 3 30 4" xfId="40574" xr:uid="{00000000-0005-0000-0000-000086990000}"/>
    <cellStyle name="Subtotal (line) 4 3 30 5" xfId="40575" xr:uid="{00000000-0005-0000-0000-000087990000}"/>
    <cellStyle name="Subtotal (line) 4 3 31" xfId="5609" xr:uid="{00000000-0005-0000-0000-000088990000}"/>
    <cellStyle name="Subtotal (line) 4 3 31 2" xfId="40576" xr:uid="{00000000-0005-0000-0000-000089990000}"/>
    <cellStyle name="Subtotal (line) 4 3 31 2 2" xfId="40577" xr:uid="{00000000-0005-0000-0000-00008A990000}"/>
    <cellStyle name="Subtotal (line) 4 3 31 2 3" xfId="40578" xr:uid="{00000000-0005-0000-0000-00008B990000}"/>
    <cellStyle name="Subtotal (line) 4 3 31 2 4" xfId="40579" xr:uid="{00000000-0005-0000-0000-00008C990000}"/>
    <cellStyle name="Subtotal (line) 4 3 31 3" xfId="40580" xr:uid="{00000000-0005-0000-0000-00008D990000}"/>
    <cellStyle name="Subtotal (line) 4 3 31 4" xfId="40581" xr:uid="{00000000-0005-0000-0000-00008E990000}"/>
    <cellStyle name="Subtotal (line) 4 3 31 5" xfId="40582" xr:uid="{00000000-0005-0000-0000-00008F990000}"/>
    <cellStyle name="Subtotal (line) 4 3 32" xfId="5610" xr:uid="{00000000-0005-0000-0000-000090990000}"/>
    <cellStyle name="Subtotal (line) 4 3 32 2" xfId="40583" xr:uid="{00000000-0005-0000-0000-000091990000}"/>
    <cellStyle name="Subtotal (line) 4 3 32 2 2" xfId="40584" xr:uid="{00000000-0005-0000-0000-000092990000}"/>
    <cellStyle name="Subtotal (line) 4 3 32 2 3" xfId="40585" xr:uid="{00000000-0005-0000-0000-000093990000}"/>
    <cellStyle name="Subtotal (line) 4 3 32 2 4" xfId="40586" xr:uid="{00000000-0005-0000-0000-000094990000}"/>
    <cellStyle name="Subtotal (line) 4 3 32 3" xfId="40587" xr:uid="{00000000-0005-0000-0000-000095990000}"/>
    <cellStyle name="Subtotal (line) 4 3 32 4" xfId="40588" xr:uid="{00000000-0005-0000-0000-000096990000}"/>
    <cellStyle name="Subtotal (line) 4 3 32 5" xfId="40589" xr:uid="{00000000-0005-0000-0000-000097990000}"/>
    <cellStyle name="Subtotal (line) 4 3 33" xfId="5611" xr:uid="{00000000-0005-0000-0000-000098990000}"/>
    <cellStyle name="Subtotal (line) 4 3 33 2" xfId="40590" xr:uid="{00000000-0005-0000-0000-000099990000}"/>
    <cellStyle name="Subtotal (line) 4 3 33 2 2" xfId="40591" xr:uid="{00000000-0005-0000-0000-00009A990000}"/>
    <cellStyle name="Subtotal (line) 4 3 33 2 3" xfId="40592" xr:uid="{00000000-0005-0000-0000-00009B990000}"/>
    <cellStyle name="Subtotal (line) 4 3 33 2 4" xfId="40593" xr:uid="{00000000-0005-0000-0000-00009C990000}"/>
    <cellStyle name="Subtotal (line) 4 3 33 3" xfId="40594" xr:uid="{00000000-0005-0000-0000-00009D990000}"/>
    <cellStyle name="Subtotal (line) 4 3 33 4" xfId="40595" xr:uid="{00000000-0005-0000-0000-00009E990000}"/>
    <cellStyle name="Subtotal (line) 4 3 33 5" xfId="40596" xr:uid="{00000000-0005-0000-0000-00009F990000}"/>
    <cellStyle name="Subtotal (line) 4 3 34" xfId="5612" xr:uid="{00000000-0005-0000-0000-0000A0990000}"/>
    <cellStyle name="Subtotal (line) 4 3 34 2" xfId="40597" xr:uid="{00000000-0005-0000-0000-0000A1990000}"/>
    <cellStyle name="Subtotal (line) 4 3 34 2 2" xfId="40598" xr:uid="{00000000-0005-0000-0000-0000A2990000}"/>
    <cellStyle name="Subtotal (line) 4 3 34 2 3" xfId="40599" xr:uid="{00000000-0005-0000-0000-0000A3990000}"/>
    <cellStyle name="Subtotal (line) 4 3 34 2 4" xfId="40600" xr:uid="{00000000-0005-0000-0000-0000A4990000}"/>
    <cellStyle name="Subtotal (line) 4 3 34 3" xfId="40601" xr:uid="{00000000-0005-0000-0000-0000A5990000}"/>
    <cellStyle name="Subtotal (line) 4 3 34 4" xfId="40602" xr:uid="{00000000-0005-0000-0000-0000A6990000}"/>
    <cellStyle name="Subtotal (line) 4 3 34 5" xfId="40603" xr:uid="{00000000-0005-0000-0000-0000A7990000}"/>
    <cellStyle name="Subtotal (line) 4 3 35" xfId="5613" xr:uid="{00000000-0005-0000-0000-0000A8990000}"/>
    <cellStyle name="Subtotal (line) 4 3 35 2" xfId="40604" xr:uid="{00000000-0005-0000-0000-0000A9990000}"/>
    <cellStyle name="Subtotal (line) 4 3 35 2 2" xfId="40605" xr:uid="{00000000-0005-0000-0000-0000AA990000}"/>
    <cellStyle name="Subtotal (line) 4 3 35 2 3" xfId="40606" xr:uid="{00000000-0005-0000-0000-0000AB990000}"/>
    <cellStyle name="Subtotal (line) 4 3 35 2 4" xfId="40607" xr:uid="{00000000-0005-0000-0000-0000AC990000}"/>
    <cellStyle name="Subtotal (line) 4 3 35 3" xfId="40608" xr:uid="{00000000-0005-0000-0000-0000AD990000}"/>
    <cellStyle name="Subtotal (line) 4 3 35 4" xfId="40609" xr:uid="{00000000-0005-0000-0000-0000AE990000}"/>
    <cellStyle name="Subtotal (line) 4 3 35 5" xfId="40610" xr:uid="{00000000-0005-0000-0000-0000AF990000}"/>
    <cellStyle name="Subtotal (line) 4 3 36" xfId="5614" xr:uid="{00000000-0005-0000-0000-0000B0990000}"/>
    <cellStyle name="Subtotal (line) 4 3 36 2" xfId="40611" xr:uid="{00000000-0005-0000-0000-0000B1990000}"/>
    <cellStyle name="Subtotal (line) 4 3 36 2 2" xfId="40612" xr:uid="{00000000-0005-0000-0000-0000B2990000}"/>
    <cellStyle name="Subtotal (line) 4 3 36 2 3" xfId="40613" xr:uid="{00000000-0005-0000-0000-0000B3990000}"/>
    <cellStyle name="Subtotal (line) 4 3 36 2 4" xfId="40614" xr:uid="{00000000-0005-0000-0000-0000B4990000}"/>
    <cellStyle name="Subtotal (line) 4 3 36 3" xfId="40615" xr:uid="{00000000-0005-0000-0000-0000B5990000}"/>
    <cellStyle name="Subtotal (line) 4 3 36 4" xfId="40616" xr:uid="{00000000-0005-0000-0000-0000B6990000}"/>
    <cellStyle name="Subtotal (line) 4 3 36 5" xfId="40617" xr:uid="{00000000-0005-0000-0000-0000B7990000}"/>
    <cellStyle name="Subtotal (line) 4 3 37" xfId="5615" xr:uid="{00000000-0005-0000-0000-0000B8990000}"/>
    <cellStyle name="Subtotal (line) 4 3 37 2" xfId="40618" xr:uid="{00000000-0005-0000-0000-0000B9990000}"/>
    <cellStyle name="Subtotal (line) 4 3 37 2 2" xfId="40619" xr:uid="{00000000-0005-0000-0000-0000BA990000}"/>
    <cellStyle name="Subtotal (line) 4 3 37 2 3" xfId="40620" xr:uid="{00000000-0005-0000-0000-0000BB990000}"/>
    <cellStyle name="Subtotal (line) 4 3 37 2 4" xfId="40621" xr:uid="{00000000-0005-0000-0000-0000BC990000}"/>
    <cellStyle name="Subtotal (line) 4 3 37 3" xfId="40622" xr:uid="{00000000-0005-0000-0000-0000BD990000}"/>
    <cellStyle name="Subtotal (line) 4 3 37 4" xfId="40623" xr:uid="{00000000-0005-0000-0000-0000BE990000}"/>
    <cellStyle name="Subtotal (line) 4 3 37 5" xfId="40624" xr:uid="{00000000-0005-0000-0000-0000BF990000}"/>
    <cellStyle name="Subtotal (line) 4 3 38" xfId="5616" xr:uid="{00000000-0005-0000-0000-0000C0990000}"/>
    <cellStyle name="Subtotal (line) 4 3 38 2" xfId="40625" xr:uid="{00000000-0005-0000-0000-0000C1990000}"/>
    <cellStyle name="Subtotal (line) 4 3 38 2 2" xfId="40626" xr:uid="{00000000-0005-0000-0000-0000C2990000}"/>
    <cellStyle name="Subtotal (line) 4 3 38 2 3" xfId="40627" xr:uid="{00000000-0005-0000-0000-0000C3990000}"/>
    <cellStyle name="Subtotal (line) 4 3 38 2 4" xfId="40628" xr:uid="{00000000-0005-0000-0000-0000C4990000}"/>
    <cellStyle name="Subtotal (line) 4 3 38 3" xfId="40629" xr:uid="{00000000-0005-0000-0000-0000C5990000}"/>
    <cellStyle name="Subtotal (line) 4 3 38 4" xfId="40630" xr:uid="{00000000-0005-0000-0000-0000C6990000}"/>
    <cellStyle name="Subtotal (line) 4 3 38 5" xfId="40631" xr:uid="{00000000-0005-0000-0000-0000C7990000}"/>
    <cellStyle name="Subtotal (line) 4 3 39" xfId="5617" xr:uid="{00000000-0005-0000-0000-0000C8990000}"/>
    <cellStyle name="Subtotal (line) 4 3 39 2" xfId="40632" xr:uid="{00000000-0005-0000-0000-0000C9990000}"/>
    <cellStyle name="Subtotal (line) 4 3 39 2 2" xfId="40633" xr:uid="{00000000-0005-0000-0000-0000CA990000}"/>
    <cellStyle name="Subtotal (line) 4 3 39 2 3" xfId="40634" xr:uid="{00000000-0005-0000-0000-0000CB990000}"/>
    <cellStyle name="Subtotal (line) 4 3 39 2 4" xfId="40635" xr:uid="{00000000-0005-0000-0000-0000CC990000}"/>
    <cellStyle name="Subtotal (line) 4 3 39 3" xfId="40636" xr:uid="{00000000-0005-0000-0000-0000CD990000}"/>
    <cellStyle name="Subtotal (line) 4 3 39 4" xfId="40637" xr:uid="{00000000-0005-0000-0000-0000CE990000}"/>
    <cellStyle name="Subtotal (line) 4 3 39 5" xfId="40638" xr:uid="{00000000-0005-0000-0000-0000CF990000}"/>
    <cellStyle name="Subtotal (line) 4 3 4" xfId="5618" xr:uid="{00000000-0005-0000-0000-0000D0990000}"/>
    <cellStyle name="Subtotal (line) 4 3 4 2" xfId="40639" xr:uid="{00000000-0005-0000-0000-0000D1990000}"/>
    <cellStyle name="Subtotal (line) 4 3 4 2 2" xfId="40640" xr:uid="{00000000-0005-0000-0000-0000D2990000}"/>
    <cellStyle name="Subtotal (line) 4 3 4 2 3" xfId="40641" xr:uid="{00000000-0005-0000-0000-0000D3990000}"/>
    <cellStyle name="Subtotal (line) 4 3 4 2 4" xfId="40642" xr:uid="{00000000-0005-0000-0000-0000D4990000}"/>
    <cellStyle name="Subtotal (line) 4 3 4 3" xfId="40643" xr:uid="{00000000-0005-0000-0000-0000D5990000}"/>
    <cellStyle name="Subtotal (line) 4 3 4 4" xfId="40644" xr:uid="{00000000-0005-0000-0000-0000D6990000}"/>
    <cellStyle name="Subtotal (line) 4 3 4 5" xfId="40645" xr:uid="{00000000-0005-0000-0000-0000D7990000}"/>
    <cellStyle name="Subtotal (line) 4 3 40" xfId="5619" xr:uid="{00000000-0005-0000-0000-0000D8990000}"/>
    <cellStyle name="Subtotal (line) 4 3 40 2" xfId="40646" xr:uid="{00000000-0005-0000-0000-0000D9990000}"/>
    <cellStyle name="Subtotal (line) 4 3 40 2 2" xfId="40647" xr:uid="{00000000-0005-0000-0000-0000DA990000}"/>
    <cellStyle name="Subtotal (line) 4 3 40 2 3" xfId="40648" xr:uid="{00000000-0005-0000-0000-0000DB990000}"/>
    <cellStyle name="Subtotal (line) 4 3 40 2 4" xfId="40649" xr:uid="{00000000-0005-0000-0000-0000DC990000}"/>
    <cellStyle name="Subtotal (line) 4 3 40 3" xfId="40650" xr:uid="{00000000-0005-0000-0000-0000DD990000}"/>
    <cellStyle name="Subtotal (line) 4 3 40 4" xfId="40651" xr:uid="{00000000-0005-0000-0000-0000DE990000}"/>
    <cellStyle name="Subtotal (line) 4 3 40 5" xfId="40652" xr:uid="{00000000-0005-0000-0000-0000DF990000}"/>
    <cellStyle name="Subtotal (line) 4 3 41" xfId="5620" xr:uid="{00000000-0005-0000-0000-0000E0990000}"/>
    <cellStyle name="Subtotal (line) 4 3 41 2" xfId="40653" xr:uid="{00000000-0005-0000-0000-0000E1990000}"/>
    <cellStyle name="Subtotal (line) 4 3 41 2 2" xfId="40654" xr:uid="{00000000-0005-0000-0000-0000E2990000}"/>
    <cellStyle name="Subtotal (line) 4 3 41 2 3" xfId="40655" xr:uid="{00000000-0005-0000-0000-0000E3990000}"/>
    <cellStyle name="Subtotal (line) 4 3 41 2 4" xfId="40656" xr:uid="{00000000-0005-0000-0000-0000E4990000}"/>
    <cellStyle name="Subtotal (line) 4 3 41 3" xfId="40657" xr:uid="{00000000-0005-0000-0000-0000E5990000}"/>
    <cellStyle name="Subtotal (line) 4 3 41 4" xfId="40658" xr:uid="{00000000-0005-0000-0000-0000E6990000}"/>
    <cellStyle name="Subtotal (line) 4 3 41 5" xfId="40659" xr:uid="{00000000-0005-0000-0000-0000E7990000}"/>
    <cellStyle name="Subtotal (line) 4 3 42" xfId="5621" xr:uid="{00000000-0005-0000-0000-0000E8990000}"/>
    <cellStyle name="Subtotal (line) 4 3 42 2" xfId="40660" xr:uid="{00000000-0005-0000-0000-0000E9990000}"/>
    <cellStyle name="Subtotal (line) 4 3 42 2 2" xfId="40661" xr:uid="{00000000-0005-0000-0000-0000EA990000}"/>
    <cellStyle name="Subtotal (line) 4 3 42 2 3" xfId="40662" xr:uid="{00000000-0005-0000-0000-0000EB990000}"/>
    <cellStyle name="Subtotal (line) 4 3 42 2 4" xfId="40663" xr:uid="{00000000-0005-0000-0000-0000EC990000}"/>
    <cellStyle name="Subtotal (line) 4 3 42 3" xfId="40664" xr:uid="{00000000-0005-0000-0000-0000ED990000}"/>
    <cellStyle name="Subtotal (line) 4 3 42 4" xfId="40665" xr:uid="{00000000-0005-0000-0000-0000EE990000}"/>
    <cellStyle name="Subtotal (line) 4 3 42 5" xfId="40666" xr:uid="{00000000-0005-0000-0000-0000EF990000}"/>
    <cellStyle name="Subtotal (line) 4 3 43" xfId="5622" xr:uid="{00000000-0005-0000-0000-0000F0990000}"/>
    <cellStyle name="Subtotal (line) 4 3 43 2" xfId="40667" xr:uid="{00000000-0005-0000-0000-0000F1990000}"/>
    <cellStyle name="Subtotal (line) 4 3 43 2 2" xfId="40668" xr:uid="{00000000-0005-0000-0000-0000F2990000}"/>
    <cellStyle name="Subtotal (line) 4 3 43 2 3" xfId="40669" xr:uid="{00000000-0005-0000-0000-0000F3990000}"/>
    <cellStyle name="Subtotal (line) 4 3 43 2 4" xfId="40670" xr:uid="{00000000-0005-0000-0000-0000F4990000}"/>
    <cellStyle name="Subtotal (line) 4 3 43 3" xfId="40671" xr:uid="{00000000-0005-0000-0000-0000F5990000}"/>
    <cellStyle name="Subtotal (line) 4 3 43 4" xfId="40672" xr:uid="{00000000-0005-0000-0000-0000F6990000}"/>
    <cellStyle name="Subtotal (line) 4 3 43 5" xfId="40673" xr:uid="{00000000-0005-0000-0000-0000F7990000}"/>
    <cellStyle name="Subtotal (line) 4 3 44" xfId="5623" xr:uid="{00000000-0005-0000-0000-0000F8990000}"/>
    <cellStyle name="Subtotal (line) 4 3 44 2" xfId="40674" xr:uid="{00000000-0005-0000-0000-0000F9990000}"/>
    <cellStyle name="Subtotal (line) 4 3 44 2 2" xfId="40675" xr:uid="{00000000-0005-0000-0000-0000FA990000}"/>
    <cellStyle name="Subtotal (line) 4 3 44 2 3" xfId="40676" xr:uid="{00000000-0005-0000-0000-0000FB990000}"/>
    <cellStyle name="Subtotal (line) 4 3 44 2 4" xfId="40677" xr:uid="{00000000-0005-0000-0000-0000FC990000}"/>
    <cellStyle name="Subtotal (line) 4 3 44 3" xfId="40678" xr:uid="{00000000-0005-0000-0000-0000FD990000}"/>
    <cellStyle name="Subtotal (line) 4 3 44 4" xfId="40679" xr:uid="{00000000-0005-0000-0000-0000FE990000}"/>
    <cellStyle name="Subtotal (line) 4 3 44 5" xfId="40680" xr:uid="{00000000-0005-0000-0000-0000FF990000}"/>
    <cellStyle name="Subtotal (line) 4 3 45" xfId="5624" xr:uid="{00000000-0005-0000-0000-0000009A0000}"/>
    <cellStyle name="Subtotal (line) 4 3 45 2" xfId="40681" xr:uid="{00000000-0005-0000-0000-0000019A0000}"/>
    <cellStyle name="Subtotal (line) 4 3 45 2 2" xfId="40682" xr:uid="{00000000-0005-0000-0000-0000029A0000}"/>
    <cellStyle name="Subtotal (line) 4 3 45 2 3" xfId="40683" xr:uid="{00000000-0005-0000-0000-0000039A0000}"/>
    <cellStyle name="Subtotal (line) 4 3 45 2 4" xfId="40684" xr:uid="{00000000-0005-0000-0000-0000049A0000}"/>
    <cellStyle name="Subtotal (line) 4 3 45 3" xfId="40685" xr:uid="{00000000-0005-0000-0000-0000059A0000}"/>
    <cellStyle name="Subtotal (line) 4 3 45 4" xfId="40686" xr:uid="{00000000-0005-0000-0000-0000069A0000}"/>
    <cellStyle name="Subtotal (line) 4 3 45 5" xfId="40687" xr:uid="{00000000-0005-0000-0000-0000079A0000}"/>
    <cellStyle name="Subtotal (line) 4 3 46" xfId="40688" xr:uid="{00000000-0005-0000-0000-0000089A0000}"/>
    <cellStyle name="Subtotal (line) 4 3 46 2" xfId="40689" xr:uid="{00000000-0005-0000-0000-0000099A0000}"/>
    <cellStyle name="Subtotal (line) 4 3 46 3" xfId="40690" xr:uid="{00000000-0005-0000-0000-00000A9A0000}"/>
    <cellStyle name="Subtotal (line) 4 3 46 4" xfId="40691" xr:uid="{00000000-0005-0000-0000-00000B9A0000}"/>
    <cellStyle name="Subtotal (line) 4 3 47" xfId="40692" xr:uid="{00000000-0005-0000-0000-00000C9A0000}"/>
    <cellStyle name="Subtotal (line) 4 3 48" xfId="40693" xr:uid="{00000000-0005-0000-0000-00000D9A0000}"/>
    <cellStyle name="Subtotal (line) 4 3 49" xfId="40694" xr:uid="{00000000-0005-0000-0000-00000E9A0000}"/>
    <cellStyle name="Subtotal (line) 4 3 5" xfId="5625" xr:uid="{00000000-0005-0000-0000-00000F9A0000}"/>
    <cellStyle name="Subtotal (line) 4 3 5 2" xfId="40695" xr:uid="{00000000-0005-0000-0000-0000109A0000}"/>
    <cellStyle name="Subtotal (line) 4 3 5 2 2" xfId="40696" xr:uid="{00000000-0005-0000-0000-0000119A0000}"/>
    <cellStyle name="Subtotal (line) 4 3 5 2 3" xfId="40697" xr:uid="{00000000-0005-0000-0000-0000129A0000}"/>
    <cellStyle name="Subtotal (line) 4 3 5 2 4" xfId="40698" xr:uid="{00000000-0005-0000-0000-0000139A0000}"/>
    <cellStyle name="Subtotal (line) 4 3 5 3" xfId="40699" xr:uid="{00000000-0005-0000-0000-0000149A0000}"/>
    <cellStyle name="Subtotal (line) 4 3 5 4" xfId="40700" xr:uid="{00000000-0005-0000-0000-0000159A0000}"/>
    <cellStyle name="Subtotal (line) 4 3 5 5" xfId="40701" xr:uid="{00000000-0005-0000-0000-0000169A0000}"/>
    <cellStyle name="Subtotal (line) 4 3 6" xfId="5626" xr:uid="{00000000-0005-0000-0000-0000179A0000}"/>
    <cellStyle name="Subtotal (line) 4 3 6 2" xfId="40702" xr:uid="{00000000-0005-0000-0000-0000189A0000}"/>
    <cellStyle name="Subtotal (line) 4 3 6 2 2" xfId="40703" xr:uid="{00000000-0005-0000-0000-0000199A0000}"/>
    <cellStyle name="Subtotal (line) 4 3 6 2 3" xfId="40704" xr:uid="{00000000-0005-0000-0000-00001A9A0000}"/>
    <cellStyle name="Subtotal (line) 4 3 6 2 4" xfId="40705" xr:uid="{00000000-0005-0000-0000-00001B9A0000}"/>
    <cellStyle name="Subtotal (line) 4 3 6 3" xfId="40706" xr:uid="{00000000-0005-0000-0000-00001C9A0000}"/>
    <cellStyle name="Subtotal (line) 4 3 6 4" xfId="40707" xr:uid="{00000000-0005-0000-0000-00001D9A0000}"/>
    <cellStyle name="Subtotal (line) 4 3 6 5" xfId="40708" xr:uid="{00000000-0005-0000-0000-00001E9A0000}"/>
    <cellStyle name="Subtotal (line) 4 3 7" xfId="5627" xr:uid="{00000000-0005-0000-0000-00001F9A0000}"/>
    <cellStyle name="Subtotal (line) 4 3 7 2" xfId="40709" xr:uid="{00000000-0005-0000-0000-0000209A0000}"/>
    <cellStyle name="Subtotal (line) 4 3 7 2 2" xfId="40710" xr:uid="{00000000-0005-0000-0000-0000219A0000}"/>
    <cellStyle name="Subtotal (line) 4 3 7 2 3" xfId="40711" xr:uid="{00000000-0005-0000-0000-0000229A0000}"/>
    <cellStyle name="Subtotal (line) 4 3 7 2 4" xfId="40712" xr:uid="{00000000-0005-0000-0000-0000239A0000}"/>
    <cellStyle name="Subtotal (line) 4 3 7 3" xfId="40713" xr:uid="{00000000-0005-0000-0000-0000249A0000}"/>
    <cellStyle name="Subtotal (line) 4 3 7 4" xfId="40714" xr:uid="{00000000-0005-0000-0000-0000259A0000}"/>
    <cellStyle name="Subtotal (line) 4 3 7 5" xfId="40715" xr:uid="{00000000-0005-0000-0000-0000269A0000}"/>
    <cellStyle name="Subtotal (line) 4 3 8" xfId="5628" xr:uid="{00000000-0005-0000-0000-0000279A0000}"/>
    <cellStyle name="Subtotal (line) 4 3 8 2" xfId="40716" xr:uid="{00000000-0005-0000-0000-0000289A0000}"/>
    <cellStyle name="Subtotal (line) 4 3 8 2 2" xfId="40717" xr:uid="{00000000-0005-0000-0000-0000299A0000}"/>
    <cellStyle name="Subtotal (line) 4 3 8 2 3" xfId="40718" xr:uid="{00000000-0005-0000-0000-00002A9A0000}"/>
    <cellStyle name="Subtotal (line) 4 3 8 2 4" xfId="40719" xr:uid="{00000000-0005-0000-0000-00002B9A0000}"/>
    <cellStyle name="Subtotal (line) 4 3 8 3" xfId="40720" xr:uid="{00000000-0005-0000-0000-00002C9A0000}"/>
    <cellStyle name="Subtotal (line) 4 3 8 4" xfId="40721" xr:uid="{00000000-0005-0000-0000-00002D9A0000}"/>
    <cellStyle name="Subtotal (line) 4 3 8 5" xfId="40722" xr:uid="{00000000-0005-0000-0000-00002E9A0000}"/>
    <cellStyle name="Subtotal (line) 4 3 9" xfId="5629" xr:uid="{00000000-0005-0000-0000-00002F9A0000}"/>
    <cellStyle name="Subtotal (line) 4 3 9 2" xfId="40723" xr:uid="{00000000-0005-0000-0000-0000309A0000}"/>
    <cellStyle name="Subtotal (line) 4 3 9 2 2" xfId="40724" xr:uid="{00000000-0005-0000-0000-0000319A0000}"/>
    <cellStyle name="Subtotal (line) 4 3 9 2 3" xfId="40725" xr:uid="{00000000-0005-0000-0000-0000329A0000}"/>
    <cellStyle name="Subtotal (line) 4 3 9 2 4" xfId="40726" xr:uid="{00000000-0005-0000-0000-0000339A0000}"/>
    <cellStyle name="Subtotal (line) 4 3 9 3" xfId="40727" xr:uid="{00000000-0005-0000-0000-0000349A0000}"/>
    <cellStyle name="Subtotal (line) 4 3 9 4" xfId="40728" xr:uid="{00000000-0005-0000-0000-0000359A0000}"/>
    <cellStyle name="Subtotal (line) 4 3 9 5" xfId="40729" xr:uid="{00000000-0005-0000-0000-0000369A0000}"/>
    <cellStyle name="Subtotal (line) 4 4" xfId="5630" xr:uid="{00000000-0005-0000-0000-0000379A0000}"/>
    <cellStyle name="Subtotal (line) 4 4 10" xfId="5631" xr:uid="{00000000-0005-0000-0000-0000389A0000}"/>
    <cellStyle name="Subtotal (line) 4 4 10 2" xfId="40730" xr:uid="{00000000-0005-0000-0000-0000399A0000}"/>
    <cellStyle name="Subtotal (line) 4 4 10 2 2" xfId="40731" xr:uid="{00000000-0005-0000-0000-00003A9A0000}"/>
    <cellStyle name="Subtotal (line) 4 4 10 2 3" xfId="40732" xr:uid="{00000000-0005-0000-0000-00003B9A0000}"/>
    <cellStyle name="Subtotal (line) 4 4 10 2 4" xfId="40733" xr:uid="{00000000-0005-0000-0000-00003C9A0000}"/>
    <cellStyle name="Subtotal (line) 4 4 10 3" xfId="40734" xr:uid="{00000000-0005-0000-0000-00003D9A0000}"/>
    <cellStyle name="Subtotal (line) 4 4 10 4" xfId="40735" xr:uid="{00000000-0005-0000-0000-00003E9A0000}"/>
    <cellStyle name="Subtotal (line) 4 4 10 5" xfId="40736" xr:uid="{00000000-0005-0000-0000-00003F9A0000}"/>
    <cellStyle name="Subtotal (line) 4 4 11" xfId="5632" xr:uid="{00000000-0005-0000-0000-0000409A0000}"/>
    <cellStyle name="Subtotal (line) 4 4 11 2" xfId="40737" xr:uid="{00000000-0005-0000-0000-0000419A0000}"/>
    <cellStyle name="Subtotal (line) 4 4 11 2 2" xfId="40738" xr:uid="{00000000-0005-0000-0000-0000429A0000}"/>
    <cellStyle name="Subtotal (line) 4 4 11 2 3" xfId="40739" xr:uid="{00000000-0005-0000-0000-0000439A0000}"/>
    <cellStyle name="Subtotal (line) 4 4 11 2 4" xfId="40740" xr:uid="{00000000-0005-0000-0000-0000449A0000}"/>
    <cellStyle name="Subtotal (line) 4 4 11 3" xfId="40741" xr:uid="{00000000-0005-0000-0000-0000459A0000}"/>
    <cellStyle name="Subtotal (line) 4 4 11 4" xfId="40742" xr:uid="{00000000-0005-0000-0000-0000469A0000}"/>
    <cellStyle name="Subtotal (line) 4 4 11 5" xfId="40743" xr:uid="{00000000-0005-0000-0000-0000479A0000}"/>
    <cellStyle name="Subtotal (line) 4 4 12" xfId="5633" xr:uid="{00000000-0005-0000-0000-0000489A0000}"/>
    <cellStyle name="Subtotal (line) 4 4 12 2" xfId="40744" xr:uid="{00000000-0005-0000-0000-0000499A0000}"/>
    <cellStyle name="Subtotal (line) 4 4 12 2 2" xfId="40745" xr:uid="{00000000-0005-0000-0000-00004A9A0000}"/>
    <cellStyle name="Subtotal (line) 4 4 12 2 3" xfId="40746" xr:uid="{00000000-0005-0000-0000-00004B9A0000}"/>
    <cellStyle name="Subtotal (line) 4 4 12 2 4" xfId="40747" xr:uid="{00000000-0005-0000-0000-00004C9A0000}"/>
    <cellStyle name="Subtotal (line) 4 4 12 3" xfId="40748" xr:uid="{00000000-0005-0000-0000-00004D9A0000}"/>
    <cellStyle name="Subtotal (line) 4 4 12 4" xfId="40749" xr:uid="{00000000-0005-0000-0000-00004E9A0000}"/>
    <cellStyle name="Subtotal (line) 4 4 12 5" xfId="40750" xr:uid="{00000000-0005-0000-0000-00004F9A0000}"/>
    <cellStyle name="Subtotal (line) 4 4 13" xfId="5634" xr:uid="{00000000-0005-0000-0000-0000509A0000}"/>
    <cellStyle name="Subtotal (line) 4 4 13 2" xfId="40751" xr:uid="{00000000-0005-0000-0000-0000519A0000}"/>
    <cellStyle name="Subtotal (line) 4 4 13 2 2" xfId="40752" xr:uid="{00000000-0005-0000-0000-0000529A0000}"/>
    <cellStyle name="Subtotal (line) 4 4 13 2 3" xfId="40753" xr:uid="{00000000-0005-0000-0000-0000539A0000}"/>
    <cellStyle name="Subtotal (line) 4 4 13 2 4" xfId="40754" xr:uid="{00000000-0005-0000-0000-0000549A0000}"/>
    <cellStyle name="Subtotal (line) 4 4 13 3" xfId="40755" xr:uid="{00000000-0005-0000-0000-0000559A0000}"/>
    <cellStyle name="Subtotal (line) 4 4 13 4" xfId="40756" xr:uid="{00000000-0005-0000-0000-0000569A0000}"/>
    <cellStyle name="Subtotal (line) 4 4 13 5" xfId="40757" xr:uid="{00000000-0005-0000-0000-0000579A0000}"/>
    <cellStyle name="Subtotal (line) 4 4 14" xfId="5635" xr:uid="{00000000-0005-0000-0000-0000589A0000}"/>
    <cellStyle name="Subtotal (line) 4 4 14 2" xfId="40758" xr:uid="{00000000-0005-0000-0000-0000599A0000}"/>
    <cellStyle name="Subtotal (line) 4 4 14 2 2" xfId="40759" xr:uid="{00000000-0005-0000-0000-00005A9A0000}"/>
    <cellStyle name="Subtotal (line) 4 4 14 2 3" xfId="40760" xr:uid="{00000000-0005-0000-0000-00005B9A0000}"/>
    <cellStyle name="Subtotal (line) 4 4 14 2 4" xfId="40761" xr:uid="{00000000-0005-0000-0000-00005C9A0000}"/>
    <cellStyle name="Subtotal (line) 4 4 14 3" xfId="40762" xr:uid="{00000000-0005-0000-0000-00005D9A0000}"/>
    <cellStyle name="Subtotal (line) 4 4 14 4" xfId="40763" xr:uid="{00000000-0005-0000-0000-00005E9A0000}"/>
    <cellStyle name="Subtotal (line) 4 4 14 5" xfId="40764" xr:uid="{00000000-0005-0000-0000-00005F9A0000}"/>
    <cellStyle name="Subtotal (line) 4 4 15" xfId="5636" xr:uid="{00000000-0005-0000-0000-0000609A0000}"/>
    <cellStyle name="Subtotal (line) 4 4 15 2" xfId="40765" xr:uid="{00000000-0005-0000-0000-0000619A0000}"/>
    <cellStyle name="Subtotal (line) 4 4 15 2 2" xfId="40766" xr:uid="{00000000-0005-0000-0000-0000629A0000}"/>
    <cellStyle name="Subtotal (line) 4 4 15 2 3" xfId="40767" xr:uid="{00000000-0005-0000-0000-0000639A0000}"/>
    <cellStyle name="Subtotal (line) 4 4 15 2 4" xfId="40768" xr:uid="{00000000-0005-0000-0000-0000649A0000}"/>
    <cellStyle name="Subtotal (line) 4 4 15 3" xfId="40769" xr:uid="{00000000-0005-0000-0000-0000659A0000}"/>
    <cellStyle name="Subtotal (line) 4 4 15 4" xfId="40770" xr:uid="{00000000-0005-0000-0000-0000669A0000}"/>
    <cellStyle name="Subtotal (line) 4 4 15 5" xfId="40771" xr:uid="{00000000-0005-0000-0000-0000679A0000}"/>
    <cellStyle name="Subtotal (line) 4 4 16" xfId="5637" xr:uid="{00000000-0005-0000-0000-0000689A0000}"/>
    <cellStyle name="Subtotal (line) 4 4 16 2" xfId="40772" xr:uid="{00000000-0005-0000-0000-0000699A0000}"/>
    <cellStyle name="Subtotal (line) 4 4 16 2 2" xfId="40773" xr:uid="{00000000-0005-0000-0000-00006A9A0000}"/>
    <cellStyle name="Subtotal (line) 4 4 16 2 3" xfId="40774" xr:uid="{00000000-0005-0000-0000-00006B9A0000}"/>
    <cellStyle name="Subtotal (line) 4 4 16 2 4" xfId="40775" xr:uid="{00000000-0005-0000-0000-00006C9A0000}"/>
    <cellStyle name="Subtotal (line) 4 4 16 3" xfId="40776" xr:uid="{00000000-0005-0000-0000-00006D9A0000}"/>
    <cellStyle name="Subtotal (line) 4 4 16 4" xfId="40777" xr:uid="{00000000-0005-0000-0000-00006E9A0000}"/>
    <cellStyle name="Subtotal (line) 4 4 16 5" xfId="40778" xr:uid="{00000000-0005-0000-0000-00006F9A0000}"/>
    <cellStyle name="Subtotal (line) 4 4 17" xfId="5638" xr:uid="{00000000-0005-0000-0000-0000709A0000}"/>
    <cellStyle name="Subtotal (line) 4 4 17 2" xfId="40779" xr:uid="{00000000-0005-0000-0000-0000719A0000}"/>
    <cellStyle name="Subtotal (line) 4 4 17 2 2" xfId="40780" xr:uid="{00000000-0005-0000-0000-0000729A0000}"/>
    <cellStyle name="Subtotal (line) 4 4 17 2 3" xfId="40781" xr:uid="{00000000-0005-0000-0000-0000739A0000}"/>
    <cellStyle name="Subtotal (line) 4 4 17 2 4" xfId="40782" xr:uid="{00000000-0005-0000-0000-0000749A0000}"/>
    <cellStyle name="Subtotal (line) 4 4 17 3" xfId="40783" xr:uid="{00000000-0005-0000-0000-0000759A0000}"/>
    <cellStyle name="Subtotal (line) 4 4 17 4" xfId="40784" xr:uid="{00000000-0005-0000-0000-0000769A0000}"/>
    <cellStyle name="Subtotal (line) 4 4 17 5" xfId="40785" xr:uid="{00000000-0005-0000-0000-0000779A0000}"/>
    <cellStyle name="Subtotal (line) 4 4 18" xfId="5639" xr:uid="{00000000-0005-0000-0000-0000789A0000}"/>
    <cellStyle name="Subtotal (line) 4 4 18 2" xfId="40786" xr:uid="{00000000-0005-0000-0000-0000799A0000}"/>
    <cellStyle name="Subtotal (line) 4 4 18 2 2" xfId="40787" xr:uid="{00000000-0005-0000-0000-00007A9A0000}"/>
    <cellStyle name="Subtotal (line) 4 4 18 2 3" xfId="40788" xr:uid="{00000000-0005-0000-0000-00007B9A0000}"/>
    <cellStyle name="Subtotal (line) 4 4 18 2 4" xfId="40789" xr:uid="{00000000-0005-0000-0000-00007C9A0000}"/>
    <cellStyle name="Subtotal (line) 4 4 18 3" xfId="40790" xr:uid="{00000000-0005-0000-0000-00007D9A0000}"/>
    <cellStyle name="Subtotal (line) 4 4 18 4" xfId="40791" xr:uid="{00000000-0005-0000-0000-00007E9A0000}"/>
    <cellStyle name="Subtotal (line) 4 4 18 5" xfId="40792" xr:uid="{00000000-0005-0000-0000-00007F9A0000}"/>
    <cellStyle name="Subtotal (line) 4 4 19" xfId="5640" xr:uid="{00000000-0005-0000-0000-0000809A0000}"/>
    <cellStyle name="Subtotal (line) 4 4 19 2" xfId="40793" xr:uid="{00000000-0005-0000-0000-0000819A0000}"/>
    <cellStyle name="Subtotal (line) 4 4 19 2 2" xfId="40794" xr:uid="{00000000-0005-0000-0000-0000829A0000}"/>
    <cellStyle name="Subtotal (line) 4 4 19 2 3" xfId="40795" xr:uid="{00000000-0005-0000-0000-0000839A0000}"/>
    <cellStyle name="Subtotal (line) 4 4 19 2 4" xfId="40796" xr:uid="{00000000-0005-0000-0000-0000849A0000}"/>
    <cellStyle name="Subtotal (line) 4 4 19 3" xfId="40797" xr:uid="{00000000-0005-0000-0000-0000859A0000}"/>
    <cellStyle name="Subtotal (line) 4 4 19 4" xfId="40798" xr:uid="{00000000-0005-0000-0000-0000869A0000}"/>
    <cellStyle name="Subtotal (line) 4 4 19 5" xfId="40799" xr:uid="{00000000-0005-0000-0000-0000879A0000}"/>
    <cellStyle name="Subtotal (line) 4 4 2" xfId="5641" xr:uid="{00000000-0005-0000-0000-0000889A0000}"/>
    <cellStyle name="Subtotal (line) 4 4 2 10" xfId="5642" xr:uid="{00000000-0005-0000-0000-0000899A0000}"/>
    <cellStyle name="Subtotal (line) 4 4 2 10 2" xfId="40800" xr:uid="{00000000-0005-0000-0000-00008A9A0000}"/>
    <cellStyle name="Subtotal (line) 4 4 2 10 2 2" xfId="40801" xr:uid="{00000000-0005-0000-0000-00008B9A0000}"/>
    <cellStyle name="Subtotal (line) 4 4 2 10 2 3" xfId="40802" xr:uid="{00000000-0005-0000-0000-00008C9A0000}"/>
    <cellStyle name="Subtotal (line) 4 4 2 10 2 4" xfId="40803" xr:uid="{00000000-0005-0000-0000-00008D9A0000}"/>
    <cellStyle name="Subtotal (line) 4 4 2 10 3" xfId="40804" xr:uid="{00000000-0005-0000-0000-00008E9A0000}"/>
    <cellStyle name="Subtotal (line) 4 4 2 10 4" xfId="40805" xr:uid="{00000000-0005-0000-0000-00008F9A0000}"/>
    <cellStyle name="Subtotal (line) 4 4 2 10 5" xfId="40806" xr:uid="{00000000-0005-0000-0000-0000909A0000}"/>
    <cellStyle name="Subtotal (line) 4 4 2 11" xfId="5643" xr:uid="{00000000-0005-0000-0000-0000919A0000}"/>
    <cellStyle name="Subtotal (line) 4 4 2 11 2" xfId="40807" xr:uid="{00000000-0005-0000-0000-0000929A0000}"/>
    <cellStyle name="Subtotal (line) 4 4 2 11 2 2" xfId="40808" xr:uid="{00000000-0005-0000-0000-0000939A0000}"/>
    <cellStyle name="Subtotal (line) 4 4 2 11 2 3" xfId="40809" xr:uid="{00000000-0005-0000-0000-0000949A0000}"/>
    <cellStyle name="Subtotal (line) 4 4 2 11 2 4" xfId="40810" xr:uid="{00000000-0005-0000-0000-0000959A0000}"/>
    <cellStyle name="Subtotal (line) 4 4 2 11 3" xfId="40811" xr:uid="{00000000-0005-0000-0000-0000969A0000}"/>
    <cellStyle name="Subtotal (line) 4 4 2 11 4" xfId="40812" xr:uid="{00000000-0005-0000-0000-0000979A0000}"/>
    <cellStyle name="Subtotal (line) 4 4 2 11 5" xfId="40813" xr:uid="{00000000-0005-0000-0000-0000989A0000}"/>
    <cellStyle name="Subtotal (line) 4 4 2 12" xfId="5644" xr:uid="{00000000-0005-0000-0000-0000999A0000}"/>
    <cellStyle name="Subtotal (line) 4 4 2 12 2" xfId="40814" xr:uid="{00000000-0005-0000-0000-00009A9A0000}"/>
    <cellStyle name="Subtotal (line) 4 4 2 12 2 2" xfId="40815" xr:uid="{00000000-0005-0000-0000-00009B9A0000}"/>
    <cellStyle name="Subtotal (line) 4 4 2 12 2 3" xfId="40816" xr:uid="{00000000-0005-0000-0000-00009C9A0000}"/>
    <cellStyle name="Subtotal (line) 4 4 2 12 2 4" xfId="40817" xr:uid="{00000000-0005-0000-0000-00009D9A0000}"/>
    <cellStyle name="Subtotal (line) 4 4 2 12 3" xfId="40818" xr:uid="{00000000-0005-0000-0000-00009E9A0000}"/>
    <cellStyle name="Subtotal (line) 4 4 2 12 4" xfId="40819" xr:uid="{00000000-0005-0000-0000-00009F9A0000}"/>
    <cellStyle name="Subtotal (line) 4 4 2 12 5" xfId="40820" xr:uid="{00000000-0005-0000-0000-0000A09A0000}"/>
    <cellStyle name="Subtotal (line) 4 4 2 13" xfId="5645" xr:uid="{00000000-0005-0000-0000-0000A19A0000}"/>
    <cellStyle name="Subtotal (line) 4 4 2 13 2" xfId="40821" xr:uid="{00000000-0005-0000-0000-0000A29A0000}"/>
    <cellStyle name="Subtotal (line) 4 4 2 13 2 2" xfId="40822" xr:uid="{00000000-0005-0000-0000-0000A39A0000}"/>
    <cellStyle name="Subtotal (line) 4 4 2 13 2 3" xfId="40823" xr:uid="{00000000-0005-0000-0000-0000A49A0000}"/>
    <cellStyle name="Subtotal (line) 4 4 2 13 2 4" xfId="40824" xr:uid="{00000000-0005-0000-0000-0000A59A0000}"/>
    <cellStyle name="Subtotal (line) 4 4 2 13 3" xfId="40825" xr:uid="{00000000-0005-0000-0000-0000A69A0000}"/>
    <cellStyle name="Subtotal (line) 4 4 2 13 4" xfId="40826" xr:uid="{00000000-0005-0000-0000-0000A79A0000}"/>
    <cellStyle name="Subtotal (line) 4 4 2 13 5" xfId="40827" xr:uid="{00000000-0005-0000-0000-0000A89A0000}"/>
    <cellStyle name="Subtotal (line) 4 4 2 14" xfId="5646" xr:uid="{00000000-0005-0000-0000-0000A99A0000}"/>
    <cellStyle name="Subtotal (line) 4 4 2 14 2" xfId="40828" xr:uid="{00000000-0005-0000-0000-0000AA9A0000}"/>
    <cellStyle name="Subtotal (line) 4 4 2 14 2 2" xfId="40829" xr:uid="{00000000-0005-0000-0000-0000AB9A0000}"/>
    <cellStyle name="Subtotal (line) 4 4 2 14 2 3" xfId="40830" xr:uid="{00000000-0005-0000-0000-0000AC9A0000}"/>
    <cellStyle name="Subtotal (line) 4 4 2 14 2 4" xfId="40831" xr:uid="{00000000-0005-0000-0000-0000AD9A0000}"/>
    <cellStyle name="Subtotal (line) 4 4 2 14 3" xfId="40832" xr:uid="{00000000-0005-0000-0000-0000AE9A0000}"/>
    <cellStyle name="Subtotal (line) 4 4 2 14 4" xfId="40833" xr:uid="{00000000-0005-0000-0000-0000AF9A0000}"/>
    <cellStyle name="Subtotal (line) 4 4 2 14 5" xfId="40834" xr:uid="{00000000-0005-0000-0000-0000B09A0000}"/>
    <cellStyle name="Subtotal (line) 4 4 2 15" xfId="5647" xr:uid="{00000000-0005-0000-0000-0000B19A0000}"/>
    <cellStyle name="Subtotal (line) 4 4 2 15 2" xfId="40835" xr:uid="{00000000-0005-0000-0000-0000B29A0000}"/>
    <cellStyle name="Subtotal (line) 4 4 2 15 2 2" xfId="40836" xr:uid="{00000000-0005-0000-0000-0000B39A0000}"/>
    <cellStyle name="Subtotal (line) 4 4 2 15 2 3" xfId="40837" xr:uid="{00000000-0005-0000-0000-0000B49A0000}"/>
    <cellStyle name="Subtotal (line) 4 4 2 15 2 4" xfId="40838" xr:uid="{00000000-0005-0000-0000-0000B59A0000}"/>
    <cellStyle name="Subtotal (line) 4 4 2 15 3" xfId="40839" xr:uid="{00000000-0005-0000-0000-0000B69A0000}"/>
    <cellStyle name="Subtotal (line) 4 4 2 15 4" xfId="40840" xr:uid="{00000000-0005-0000-0000-0000B79A0000}"/>
    <cellStyle name="Subtotal (line) 4 4 2 15 5" xfId="40841" xr:uid="{00000000-0005-0000-0000-0000B89A0000}"/>
    <cellStyle name="Subtotal (line) 4 4 2 16" xfId="5648" xr:uid="{00000000-0005-0000-0000-0000B99A0000}"/>
    <cellStyle name="Subtotal (line) 4 4 2 16 2" xfId="40842" xr:uid="{00000000-0005-0000-0000-0000BA9A0000}"/>
    <cellStyle name="Subtotal (line) 4 4 2 16 2 2" xfId="40843" xr:uid="{00000000-0005-0000-0000-0000BB9A0000}"/>
    <cellStyle name="Subtotal (line) 4 4 2 16 2 3" xfId="40844" xr:uid="{00000000-0005-0000-0000-0000BC9A0000}"/>
    <cellStyle name="Subtotal (line) 4 4 2 16 2 4" xfId="40845" xr:uid="{00000000-0005-0000-0000-0000BD9A0000}"/>
    <cellStyle name="Subtotal (line) 4 4 2 16 3" xfId="40846" xr:uid="{00000000-0005-0000-0000-0000BE9A0000}"/>
    <cellStyle name="Subtotal (line) 4 4 2 16 4" xfId="40847" xr:uid="{00000000-0005-0000-0000-0000BF9A0000}"/>
    <cellStyle name="Subtotal (line) 4 4 2 16 5" xfId="40848" xr:uid="{00000000-0005-0000-0000-0000C09A0000}"/>
    <cellStyle name="Subtotal (line) 4 4 2 17" xfId="5649" xr:uid="{00000000-0005-0000-0000-0000C19A0000}"/>
    <cellStyle name="Subtotal (line) 4 4 2 17 2" xfId="40849" xr:uid="{00000000-0005-0000-0000-0000C29A0000}"/>
    <cellStyle name="Subtotal (line) 4 4 2 17 2 2" xfId="40850" xr:uid="{00000000-0005-0000-0000-0000C39A0000}"/>
    <cellStyle name="Subtotal (line) 4 4 2 17 2 3" xfId="40851" xr:uid="{00000000-0005-0000-0000-0000C49A0000}"/>
    <cellStyle name="Subtotal (line) 4 4 2 17 2 4" xfId="40852" xr:uid="{00000000-0005-0000-0000-0000C59A0000}"/>
    <cellStyle name="Subtotal (line) 4 4 2 17 3" xfId="40853" xr:uid="{00000000-0005-0000-0000-0000C69A0000}"/>
    <cellStyle name="Subtotal (line) 4 4 2 17 4" xfId="40854" xr:uid="{00000000-0005-0000-0000-0000C79A0000}"/>
    <cellStyle name="Subtotal (line) 4 4 2 17 5" xfId="40855" xr:uid="{00000000-0005-0000-0000-0000C89A0000}"/>
    <cellStyle name="Subtotal (line) 4 4 2 18" xfId="5650" xr:uid="{00000000-0005-0000-0000-0000C99A0000}"/>
    <cellStyle name="Subtotal (line) 4 4 2 18 2" xfId="40856" xr:uid="{00000000-0005-0000-0000-0000CA9A0000}"/>
    <cellStyle name="Subtotal (line) 4 4 2 18 2 2" xfId="40857" xr:uid="{00000000-0005-0000-0000-0000CB9A0000}"/>
    <cellStyle name="Subtotal (line) 4 4 2 18 2 3" xfId="40858" xr:uid="{00000000-0005-0000-0000-0000CC9A0000}"/>
    <cellStyle name="Subtotal (line) 4 4 2 18 2 4" xfId="40859" xr:uid="{00000000-0005-0000-0000-0000CD9A0000}"/>
    <cellStyle name="Subtotal (line) 4 4 2 18 3" xfId="40860" xr:uid="{00000000-0005-0000-0000-0000CE9A0000}"/>
    <cellStyle name="Subtotal (line) 4 4 2 18 4" xfId="40861" xr:uid="{00000000-0005-0000-0000-0000CF9A0000}"/>
    <cellStyle name="Subtotal (line) 4 4 2 18 5" xfId="40862" xr:uid="{00000000-0005-0000-0000-0000D09A0000}"/>
    <cellStyle name="Subtotal (line) 4 4 2 19" xfId="5651" xr:uid="{00000000-0005-0000-0000-0000D19A0000}"/>
    <cellStyle name="Subtotal (line) 4 4 2 19 2" xfId="40863" xr:uid="{00000000-0005-0000-0000-0000D29A0000}"/>
    <cellStyle name="Subtotal (line) 4 4 2 19 2 2" xfId="40864" xr:uid="{00000000-0005-0000-0000-0000D39A0000}"/>
    <cellStyle name="Subtotal (line) 4 4 2 19 2 3" xfId="40865" xr:uid="{00000000-0005-0000-0000-0000D49A0000}"/>
    <cellStyle name="Subtotal (line) 4 4 2 19 2 4" xfId="40866" xr:uid="{00000000-0005-0000-0000-0000D59A0000}"/>
    <cellStyle name="Subtotal (line) 4 4 2 19 3" xfId="40867" xr:uid="{00000000-0005-0000-0000-0000D69A0000}"/>
    <cellStyle name="Subtotal (line) 4 4 2 19 4" xfId="40868" xr:uid="{00000000-0005-0000-0000-0000D79A0000}"/>
    <cellStyle name="Subtotal (line) 4 4 2 19 5" xfId="40869" xr:uid="{00000000-0005-0000-0000-0000D89A0000}"/>
    <cellStyle name="Subtotal (line) 4 4 2 2" xfId="5652" xr:uid="{00000000-0005-0000-0000-0000D99A0000}"/>
    <cellStyle name="Subtotal (line) 4 4 2 2 2" xfId="40870" xr:uid="{00000000-0005-0000-0000-0000DA9A0000}"/>
    <cellStyle name="Subtotal (line) 4 4 2 2 2 2" xfId="40871" xr:uid="{00000000-0005-0000-0000-0000DB9A0000}"/>
    <cellStyle name="Subtotal (line) 4 4 2 2 2 3" xfId="40872" xr:uid="{00000000-0005-0000-0000-0000DC9A0000}"/>
    <cellStyle name="Subtotal (line) 4 4 2 2 2 4" xfId="40873" xr:uid="{00000000-0005-0000-0000-0000DD9A0000}"/>
    <cellStyle name="Subtotal (line) 4 4 2 2 3" xfId="40874" xr:uid="{00000000-0005-0000-0000-0000DE9A0000}"/>
    <cellStyle name="Subtotal (line) 4 4 2 2 4" xfId="40875" xr:uid="{00000000-0005-0000-0000-0000DF9A0000}"/>
    <cellStyle name="Subtotal (line) 4 4 2 2 5" xfId="40876" xr:uid="{00000000-0005-0000-0000-0000E09A0000}"/>
    <cellStyle name="Subtotal (line) 4 4 2 20" xfId="5653" xr:uid="{00000000-0005-0000-0000-0000E19A0000}"/>
    <cellStyle name="Subtotal (line) 4 4 2 20 2" xfId="40877" xr:uid="{00000000-0005-0000-0000-0000E29A0000}"/>
    <cellStyle name="Subtotal (line) 4 4 2 20 2 2" xfId="40878" xr:uid="{00000000-0005-0000-0000-0000E39A0000}"/>
    <cellStyle name="Subtotal (line) 4 4 2 20 2 3" xfId="40879" xr:uid="{00000000-0005-0000-0000-0000E49A0000}"/>
    <cellStyle name="Subtotal (line) 4 4 2 20 2 4" xfId="40880" xr:uid="{00000000-0005-0000-0000-0000E59A0000}"/>
    <cellStyle name="Subtotal (line) 4 4 2 20 3" xfId="40881" xr:uid="{00000000-0005-0000-0000-0000E69A0000}"/>
    <cellStyle name="Subtotal (line) 4 4 2 20 4" xfId="40882" xr:uid="{00000000-0005-0000-0000-0000E79A0000}"/>
    <cellStyle name="Subtotal (line) 4 4 2 20 5" xfId="40883" xr:uid="{00000000-0005-0000-0000-0000E89A0000}"/>
    <cellStyle name="Subtotal (line) 4 4 2 21" xfId="5654" xr:uid="{00000000-0005-0000-0000-0000E99A0000}"/>
    <cellStyle name="Subtotal (line) 4 4 2 21 2" xfId="40884" xr:uid="{00000000-0005-0000-0000-0000EA9A0000}"/>
    <cellStyle name="Subtotal (line) 4 4 2 21 2 2" xfId="40885" xr:uid="{00000000-0005-0000-0000-0000EB9A0000}"/>
    <cellStyle name="Subtotal (line) 4 4 2 21 2 3" xfId="40886" xr:uid="{00000000-0005-0000-0000-0000EC9A0000}"/>
    <cellStyle name="Subtotal (line) 4 4 2 21 2 4" xfId="40887" xr:uid="{00000000-0005-0000-0000-0000ED9A0000}"/>
    <cellStyle name="Subtotal (line) 4 4 2 21 3" xfId="40888" xr:uid="{00000000-0005-0000-0000-0000EE9A0000}"/>
    <cellStyle name="Subtotal (line) 4 4 2 21 4" xfId="40889" xr:uid="{00000000-0005-0000-0000-0000EF9A0000}"/>
    <cellStyle name="Subtotal (line) 4 4 2 21 5" xfId="40890" xr:uid="{00000000-0005-0000-0000-0000F09A0000}"/>
    <cellStyle name="Subtotal (line) 4 4 2 22" xfId="5655" xr:uid="{00000000-0005-0000-0000-0000F19A0000}"/>
    <cellStyle name="Subtotal (line) 4 4 2 22 2" xfId="40891" xr:uid="{00000000-0005-0000-0000-0000F29A0000}"/>
    <cellStyle name="Subtotal (line) 4 4 2 22 2 2" xfId="40892" xr:uid="{00000000-0005-0000-0000-0000F39A0000}"/>
    <cellStyle name="Subtotal (line) 4 4 2 22 2 3" xfId="40893" xr:uid="{00000000-0005-0000-0000-0000F49A0000}"/>
    <cellStyle name="Subtotal (line) 4 4 2 22 2 4" xfId="40894" xr:uid="{00000000-0005-0000-0000-0000F59A0000}"/>
    <cellStyle name="Subtotal (line) 4 4 2 22 3" xfId="40895" xr:uid="{00000000-0005-0000-0000-0000F69A0000}"/>
    <cellStyle name="Subtotal (line) 4 4 2 22 4" xfId="40896" xr:uid="{00000000-0005-0000-0000-0000F79A0000}"/>
    <cellStyle name="Subtotal (line) 4 4 2 22 5" xfId="40897" xr:uid="{00000000-0005-0000-0000-0000F89A0000}"/>
    <cellStyle name="Subtotal (line) 4 4 2 23" xfId="5656" xr:uid="{00000000-0005-0000-0000-0000F99A0000}"/>
    <cellStyle name="Subtotal (line) 4 4 2 23 2" xfId="40898" xr:uid="{00000000-0005-0000-0000-0000FA9A0000}"/>
    <cellStyle name="Subtotal (line) 4 4 2 23 2 2" xfId="40899" xr:uid="{00000000-0005-0000-0000-0000FB9A0000}"/>
    <cellStyle name="Subtotal (line) 4 4 2 23 2 3" xfId="40900" xr:uid="{00000000-0005-0000-0000-0000FC9A0000}"/>
    <cellStyle name="Subtotal (line) 4 4 2 23 2 4" xfId="40901" xr:uid="{00000000-0005-0000-0000-0000FD9A0000}"/>
    <cellStyle name="Subtotal (line) 4 4 2 23 3" xfId="40902" xr:uid="{00000000-0005-0000-0000-0000FE9A0000}"/>
    <cellStyle name="Subtotal (line) 4 4 2 23 4" xfId="40903" xr:uid="{00000000-0005-0000-0000-0000FF9A0000}"/>
    <cellStyle name="Subtotal (line) 4 4 2 23 5" xfId="40904" xr:uid="{00000000-0005-0000-0000-0000009B0000}"/>
    <cellStyle name="Subtotal (line) 4 4 2 24" xfId="5657" xr:uid="{00000000-0005-0000-0000-0000019B0000}"/>
    <cellStyle name="Subtotal (line) 4 4 2 24 2" xfId="40905" xr:uid="{00000000-0005-0000-0000-0000029B0000}"/>
    <cellStyle name="Subtotal (line) 4 4 2 24 2 2" xfId="40906" xr:uid="{00000000-0005-0000-0000-0000039B0000}"/>
    <cellStyle name="Subtotal (line) 4 4 2 24 2 3" xfId="40907" xr:uid="{00000000-0005-0000-0000-0000049B0000}"/>
    <cellStyle name="Subtotal (line) 4 4 2 24 2 4" xfId="40908" xr:uid="{00000000-0005-0000-0000-0000059B0000}"/>
    <cellStyle name="Subtotal (line) 4 4 2 24 3" xfId="40909" xr:uid="{00000000-0005-0000-0000-0000069B0000}"/>
    <cellStyle name="Subtotal (line) 4 4 2 24 4" xfId="40910" xr:uid="{00000000-0005-0000-0000-0000079B0000}"/>
    <cellStyle name="Subtotal (line) 4 4 2 24 5" xfId="40911" xr:uid="{00000000-0005-0000-0000-0000089B0000}"/>
    <cellStyle name="Subtotal (line) 4 4 2 25" xfId="5658" xr:uid="{00000000-0005-0000-0000-0000099B0000}"/>
    <cellStyle name="Subtotal (line) 4 4 2 25 2" xfId="40912" xr:uid="{00000000-0005-0000-0000-00000A9B0000}"/>
    <cellStyle name="Subtotal (line) 4 4 2 25 2 2" xfId="40913" xr:uid="{00000000-0005-0000-0000-00000B9B0000}"/>
    <cellStyle name="Subtotal (line) 4 4 2 25 2 3" xfId="40914" xr:uid="{00000000-0005-0000-0000-00000C9B0000}"/>
    <cellStyle name="Subtotal (line) 4 4 2 25 2 4" xfId="40915" xr:uid="{00000000-0005-0000-0000-00000D9B0000}"/>
    <cellStyle name="Subtotal (line) 4 4 2 25 3" xfId="40916" xr:uid="{00000000-0005-0000-0000-00000E9B0000}"/>
    <cellStyle name="Subtotal (line) 4 4 2 25 4" xfId="40917" xr:uid="{00000000-0005-0000-0000-00000F9B0000}"/>
    <cellStyle name="Subtotal (line) 4 4 2 25 5" xfId="40918" xr:uid="{00000000-0005-0000-0000-0000109B0000}"/>
    <cellStyle name="Subtotal (line) 4 4 2 26" xfId="5659" xr:uid="{00000000-0005-0000-0000-0000119B0000}"/>
    <cellStyle name="Subtotal (line) 4 4 2 26 2" xfId="40919" xr:uid="{00000000-0005-0000-0000-0000129B0000}"/>
    <cellStyle name="Subtotal (line) 4 4 2 26 2 2" xfId="40920" xr:uid="{00000000-0005-0000-0000-0000139B0000}"/>
    <cellStyle name="Subtotal (line) 4 4 2 26 2 3" xfId="40921" xr:uid="{00000000-0005-0000-0000-0000149B0000}"/>
    <cellStyle name="Subtotal (line) 4 4 2 26 2 4" xfId="40922" xr:uid="{00000000-0005-0000-0000-0000159B0000}"/>
    <cellStyle name="Subtotal (line) 4 4 2 26 3" xfId="40923" xr:uid="{00000000-0005-0000-0000-0000169B0000}"/>
    <cellStyle name="Subtotal (line) 4 4 2 26 4" xfId="40924" xr:uid="{00000000-0005-0000-0000-0000179B0000}"/>
    <cellStyle name="Subtotal (line) 4 4 2 26 5" xfId="40925" xr:uid="{00000000-0005-0000-0000-0000189B0000}"/>
    <cellStyle name="Subtotal (line) 4 4 2 27" xfId="5660" xr:uid="{00000000-0005-0000-0000-0000199B0000}"/>
    <cellStyle name="Subtotal (line) 4 4 2 27 2" xfId="40926" xr:uid="{00000000-0005-0000-0000-00001A9B0000}"/>
    <cellStyle name="Subtotal (line) 4 4 2 27 2 2" xfId="40927" xr:uid="{00000000-0005-0000-0000-00001B9B0000}"/>
    <cellStyle name="Subtotal (line) 4 4 2 27 2 3" xfId="40928" xr:uid="{00000000-0005-0000-0000-00001C9B0000}"/>
    <cellStyle name="Subtotal (line) 4 4 2 27 2 4" xfId="40929" xr:uid="{00000000-0005-0000-0000-00001D9B0000}"/>
    <cellStyle name="Subtotal (line) 4 4 2 27 3" xfId="40930" xr:uid="{00000000-0005-0000-0000-00001E9B0000}"/>
    <cellStyle name="Subtotal (line) 4 4 2 27 4" xfId="40931" xr:uid="{00000000-0005-0000-0000-00001F9B0000}"/>
    <cellStyle name="Subtotal (line) 4 4 2 27 5" xfId="40932" xr:uid="{00000000-0005-0000-0000-0000209B0000}"/>
    <cellStyle name="Subtotal (line) 4 4 2 28" xfId="5661" xr:uid="{00000000-0005-0000-0000-0000219B0000}"/>
    <cellStyle name="Subtotal (line) 4 4 2 28 2" xfId="40933" xr:uid="{00000000-0005-0000-0000-0000229B0000}"/>
    <cellStyle name="Subtotal (line) 4 4 2 28 2 2" xfId="40934" xr:uid="{00000000-0005-0000-0000-0000239B0000}"/>
    <cellStyle name="Subtotal (line) 4 4 2 28 2 3" xfId="40935" xr:uid="{00000000-0005-0000-0000-0000249B0000}"/>
    <cellStyle name="Subtotal (line) 4 4 2 28 2 4" xfId="40936" xr:uid="{00000000-0005-0000-0000-0000259B0000}"/>
    <cellStyle name="Subtotal (line) 4 4 2 28 3" xfId="40937" xr:uid="{00000000-0005-0000-0000-0000269B0000}"/>
    <cellStyle name="Subtotal (line) 4 4 2 28 4" xfId="40938" xr:uid="{00000000-0005-0000-0000-0000279B0000}"/>
    <cellStyle name="Subtotal (line) 4 4 2 28 5" xfId="40939" xr:uid="{00000000-0005-0000-0000-0000289B0000}"/>
    <cellStyle name="Subtotal (line) 4 4 2 29" xfId="5662" xr:uid="{00000000-0005-0000-0000-0000299B0000}"/>
    <cellStyle name="Subtotal (line) 4 4 2 29 2" xfId="40940" xr:uid="{00000000-0005-0000-0000-00002A9B0000}"/>
    <cellStyle name="Subtotal (line) 4 4 2 29 2 2" xfId="40941" xr:uid="{00000000-0005-0000-0000-00002B9B0000}"/>
    <cellStyle name="Subtotal (line) 4 4 2 29 2 3" xfId="40942" xr:uid="{00000000-0005-0000-0000-00002C9B0000}"/>
    <cellStyle name="Subtotal (line) 4 4 2 29 2 4" xfId="40943" xr:uid="{00000000-0005-0000-0000-00002D9B0000}"/>
    <cellStyle name="Subtotal (line) 4 4 2 29 3" xfId="40944" xr:uid="{00000000-0005-0000-0000-00002E9B0000}"/>
    <cellStyle name="Subtotal (line) 4 4 2 29 4" xfId="40945" xr:uid="{00000000-0005-0000-0000-00002F9B0000}"/>
    <cellStyle name="Subtotal (line) 4 4 2 29 5" xfId="40946" xr:uid="{00000000-0005-0000-0000-0000309B0000}"/>
    <cellStyle name="Subtotal (line) 4 4 2 3" xfId="5663" xr:uid="{00000000-0005-0000-0000-0000319B0000}"/>
    <cellStyle name="Subtotal (line) 4 4 2 3 2" xfId="40947" xr:uid="{00000000-0005-0000-0000-0000329B0000}"/>
    <cellStyle name="Subtotal (line) 4 4 2 3 2 2" xfId="40948" xr:uid="{00000000-0005-0000-0000-0000339B0000}"/>
    <cellStyle name="Subtotal (line) 4 4 2 3 2 3" xfId="40949" xr:uid="{00000000-0005-0000-0000-0000349B0000}"/>
    <cellStyle name="Subtotal (line) 4 4 2 3 2 4" xfId="40950" xr:uid="{00000000-0005-0000-0000-0000359B0000}"/>
    <cellStyle name="Subtotal (line) 4 4 2 3 3" xfId="40951" xr:uid="{00000000-0005-0000-0000-0000369B0000}"/>
    <cellStyle name="Subtotal (line) 4 4 2 3 4" xfId="40952" xr:uid="{00000000-0005-0000-0000-0000379B0000}"/>
    <cellStyle name="Subtotal (line) 4 4 2 3 5" xfId="40953" xr:uid="{00000000-0005-0000-0000-0000389B0000}"/>
    <cellStyle name="Subtotal (line) 4 4 2 30" xfId="5664" xr:uid="{00000000-0005-0000-0000-0000399B0000}"/>
    <cellStyle name="Subtotal (line) 4 4 2 30 2" xfId="40954" xr:uid="{00000000-0005-0000-0000-00003A9B0000}"/>
    <cellStyle name="Subtotal (line) 4 4 2 30 2 2" xfId="40955" xr:uid="{00000000-0005-0000-0000-00003B9B0000}"/>
    <cellStyle name="Subtotal (line) 4 4 2 30 2 3" xfId="40956" xr:uid="{00000000-0005-0000-0000-00003C9B0000}"/>
    <cellStyle name="Subtotal (line) 4 4 2 30 2 4" xfId="40957" xr:uid="{00000000-0005-0000-0000-00003D9B0000}"/>
    <cellStyle name="Subtotal (line) 4 4 2 30 3" xfId="40958" xr:uid="{00000000-0005-0000-0000-00003E9B0000}"/>
    <cellStyle name="Subtotal (line) 4 4 2 30 4" xfId="40959" xr:uid="{00000000-0005-0000-0000-00003F9B0000}"/>
    <cellStyle name="Subtotal (line) 4 4 2 30 5" xfId="40960" xr:uid="{00000000-0005-0000-0000-0000409B0000}"/>
    <cellStyle name="Subtotal (line) 4 4 2 31" xfId="5665" xr:uid="{00000000-0005-0000-0000-0000419B0000}"/>
    <cellStyle name="Subtotal (line) 4 4 2 31 2" xfId="40961" xr:uid="{00000000-0005-0000-0000-0000429B0000}"/>
    <cellStyle name="Subtotal (line) 4 4 2 31 2 2" xfId="40962" xr:uid="{00000000-0005-0000-0000-0000439B0000}"/>
    <cellStyle name="Subtotal (line) 4 4 2 31 2 3" xfId="40963" xr:uid="{00000000-0005-0000-0000-0000449B0000}"/>
    <cellStyle name="Subtotal (line) 4 4 2 31 2 4" xfId="40964" xr:uid="{00000000-0005-0000-0000-0000459B0000}"/>
    <cellStyle name="Subtotal (line) 4 4 2 31 3" xfId="40965" xr:uid="{00000000-0005-0000-0000-0000469B0000}"/>
    <cellStyle name="Subtotal (line) 4 4 2 31 4" xfId="40966" xr:uid="{00000000-0005-0000-0000-0000479B0000}"/>
    <cellStyle name="Subtotal (line) 4 4 2 31 5" xfId="40967" xr:uid="{00000000-0005-0000-0000-0000489B0000}"/>
    <cellStyle name="Subtotal (line) 4 4 2 32" xfId="5666" xr:uid="{00000000-0005-0000-0000-0000499B0000}"/>
    <cellStyle name="Subtotal (line) 4 4 2 32 2" xfId="40968" xr:uid="{00000000-0005-0000-0000-00004A9B0000}"/>
    <cellStyle name="Subtotal (line) 4 4 2 32 2 2" xfId="40969" xr:uid="{00000000-0005-0000-0000-00004B9B0000}"/>
    <cellStyle name="Subtotal (line) 4 4 2 32 2 3" xfId="40970" xr:uid="{00000000-0005-0000-0000-00004C9B0000}"/>
    <cellStyle name="Subtotal (line) 4 4 2 32 2 4" xfId="40971" xr:uid="{00000000-0005-0000-0000-00004D9B0000}"/>
    <cellStyle name="Subtotal (line) 4 4 2 32 3" xfId="40972" xr:uid="{00000000-0005-0000-0000-00004E9B0000}"/>
    <cellStyle name="Subtotal (line) 4 4 2 32 4" xfId="40973" xr:uid="{00000000-0005-0000-0000-00004F9B0000}"/>
    <cellStyle name="Subtotal (line) 4 4 2 32 5" xfId="40974" xr:uid="{00000000-0005-0000-0000-0000509B0000}"/>
    <cellStyle name="Subtotal (line) 4 4 2 33" xfId="5667" xr:uid="{00000000-0005-0000-0000-0000519B0000}"/>
    <cellStyle name="Subtotal (line) 4 4 2 33 2" xfId="40975" xr:uid="{00000000-0005-0000-0000-0000529B0000}"/>
    <cellStyle name="Subtotal (line) 4 4 2 33 2 2" xfId="40976" xr:uid="{00000000-0005-0000-0000-0000539B0000}"/>
    <cellStyle name="Subtotal (line) 4 4 2 33 2 3" xfId="40977" xr:uid="{00000000-0005-0000-0000-0000549B0000}"/>
    <cellStyle name="Subtotal (line) 4 4 2 33 2 4" xfId="40978" xr:uid="{00000000-0005-0000-0000-0000559B0000}"/>
    <cellStyle name="Subtotal (line) 4 4 2 33 3" xfId="40979" xr:uid="{00000000-0005-0000-0000-0000569B0000}"/>
    <cellStyle name="Subtotal (line) 4 4 2 33 4" xfId="40980" xr:uid="{00000000-0005-0000-0000-0000579B0000}"/>
    <cellStyle name="Subtotal (line) 4 4 2 33 5" xfId="40981" xr:uid="{00000000-0005-0000-0000-0000589B0000}"/>
    <cellStyle name="Subtotal (line) 4 4 2 34" xfId="5668" xr:uid="{00000000-0005-0000-0000-0000599B0000}"/>
    <cellStyle name="Subtotal (line) 4 4 2 34 2" xfId="40982" xr:uid="{00000000-0005-0000-0000-00005A9B0000}"/>
    <cellStyle name="Subtotal (line) 4 4 2 34 2 2" xfId="40983" xr:uid="{00000000-0005-0000-0000-00005B9B0000}"/>
    <cellStyle name="Subtotal (line) 4 4 2 34 2 3" xfId="40984" xr:uid="{00000000-0005-0000-0000-00005C9B0000}"/>
    <cellStyle name="Subtotal (line) 4 4 2 34 2 4" xfId="40985" xr:uid="{00000000-0005-0000-0000-00005D9B0000}"/>
    <cellStyle name="Subtotal (line) 4 4 2 34 3" xfId="40986" xr:uid="{00000000-0005-0000-0000-00005E9B0000}"/>
    <cellStyle name="Subtotal (line) 4 4 2 34 4" xfId="40987" xr:uid="{00000000-0005-0000-0000-00005F9B0000}"/>
    <cellStyle name="Subtotal (line) 4 4 2 34 5" xfId="40988" xr:uid="{00000000-0005-0000-0000-0000609B0000}"/>
    <cellStyle name="Subtotal (line) 4 4 2 35" xfId="5669" xr:uid="{00000000-0005-0000-0000-0000619B0000}"/>
    <cellStyle name="Subtotal (line) 4 4 2 35 2" xfId="40989" xr:uid="{00000000-0005-0000-0000-0000629B0000}"/>
    <cellStyle name="Subtotal (line) 4 4 2 35 2 2" xfId="40990" xr:uid="{00000000-0005-0000-0000-0000639B0000}"/>
    <cellStyle name="Subtotal (line) 4 4 2 35 2 3" xfId="40991" xr:uid="{00000000-0005-0000-0000-0000649B0000}"/>
    <cellStyle name="Subtotal (line) 4 4 2 35 2 4" xfId="40992" xr:uid="{00000000-0005-0000-0000-0000659B0000}"/>
    <cellStyle name="Subtotal (line) 4 4 2 35 3" xfId="40993" xr:uid="{00000000-0005-0000-0000-0000669B0000}"/>
    <cellStyle name="Subtotal (line) 4 4 2 35 4" xfId="40994" xr:uid="{00000000-0005-0000-0000-0000679B0000}"/>
    <cellStyle name="Subtotal (line) 4 4 2 35 5" xfId="40995" xr:uid="{00000000-0005-0000-0000-0000689B0000}"/>
    <cellStyle name="Subtotal (line) 4 4 2 36" xfId="5670" xr:uid="{00000000-0005-0000-0000-0000699B0000}"/>
    <cellStyle name="Subtotal (line) 4 4 2 36 2" xfId="40996" xr:uid="{00000000-0005-0000-0000-00006A9B0000}"/>
    <cellStyle name="Subtotal (line) 4 4 2 36 2 2" xfId="40997" xr:uid="{00000000-0005-0000-0000-00006B9B0000}"/>
    <cellStyle name="Subtotal (line) 4 4 2 36 2 3" xfId="40998" xr:uid="{00000000-0005-0000-0000-00006C9B0000}"/>
    <cellStyle name="Subtotal (line) 4 4 2 36 2 4" xfId="40999" xr:uid="{00000000-0005-0000-0000-00006D9B0000}"/>
    <cellStyle name="Subtotal (line) 4 4 2 36 3" xfId="41000" xr:uid="{00000000-0005-0000-0000-00006E9B0000}"/>
    <cellStyle name="Subtotal (line) 4 4 2 36 4" xfId="41001" xr:uid="{00000000-0005-0000-0000-00006F9B0000}"/>
    <cellStyle name="Subtotal (line) 4 4 2 36 5" xfId="41002" xr:uid="{00000000-0005-0000-0000-0000709B0000}"/>
    <cellStyle name="Subtotal (line) 4 4 2 37" xfId="5671" xr:uid="{00000000-0005-0000-0000-0000719B0000}"/>
    <cellStyle name="Subtotal (line) 4 4 2 37 2" xfId="41003" xr:uid="{00000000-0005-0000-0000-0000729B0000}"/>
    <cellStyle name="Subtotal (line) 4 4 2 37 2 2" xfId="41004" xr:uid="{00000000-0005-0000-0000-0000739B0000}"/>
    <cellStyle name="Subtotal (line) 4 4 2 37 2 3" xfId="41005" xr:uid="{00000000-0005-0000-0000-0000749B0000}"/>
    <cellStyle name="Subtotal (line) 4 4 2 37 2 4" xfId="41006" xr:uid="{00000000-0005-0000-0000-0000759B0000}"/>
    <cellStyle name="Subtotal (line) 4 4 2 37 3" xfId="41007" xr:uid="{00000000-0005-0000-0000-0000769B0000}"/>
    <cellStyle name="Subtotal (line) 4 4 2 37 4" xfId="41008" xr:uid="{00000000-0005-0000-0000-0000779B0000}"/>
    <cellStyle name="Subtotal (line) 4 4 2 37 5" xfId="41009" xr:uid="{00000000-0005-0000-0000-0000789B0000}"/>
    <cellStyle name="Subtotal (line) 4 4 2 38" xfId="5672" xr:uid="{00000000-0005-0000-0000-0000799B0000}"/>
    <cellStyle name="Subtotal (line) 4 4 2 38 2" xfId="41010" xr:uid="{00000000-0005-0000-0000-00007A9B0000}"/>
    <cellStyle name="Subtotal (line) 4 4 2 38 2 2" xfId="41011" xr:uid="{00000000-0005-0000-0000-00007B9B0000}"/>
    <cellStyle name="Subtotal (line) 4 4 2 38 2 3" xfId="41012" xr:uid="{00000000-0005-0000-0000-00007C9B0000}"/>
    <cellStyle name="Subtotal (line) 4 4 2 38 2 4" xfId="41013" xr:uid="{00000000-0005-0000-0000-00007D9B0000}"/>
    <cellStyle name="Subtotal (line) 4 4 2 38 3" xfId="41014" xr:uid="{00000000-0005-0000-0000-00007E9B0000}"/>
    <cellStyle name="Subtotal (line) 4 4 2 38 4" xfId="41015" xr:uid="{00000000-0005-0000-0000-00007F9B0000}"/>
    <cellStyle name="Subtotal (line) 4 4 2 38 5" xfId="41016" xr:uid="{00000000-0005-0000-0000-0000809B0000}"/>
    <cellStyle name="Subtotal (line) 4 4 2 39" xfId="5673" xr:uid="{00000000-0005-0000-0000-0000819B0000}"/>
    <cellStyle name="Subtotal (line) 4 4 2 39 2" xfId="41017" xr:uid="{00000000-0005-0000-0000-0000829B0000}"/>
    <cellStyle name="Subtotal (line) 4 4 2 39 2 2" xfId="41018" xr:uid="{00000000-0005-0000-0000-0000839B0000}"/>
    <cellStyle name="Subtotal (line) 4 4 2 39 2 3" xfId="41019" xr:uid="{00000000-0005-0000-0000-0000849B0000}"/>
    <cellStyle name="Subtotal (line) 4 4 2 39 2 4" xfId="41020" xr:uid="{00000000-0005-0000-0000-0000859B0000}"/>
    <cellStyle name="Subtotal (line) 4 4 2 39 3" xfId="41021" xr:uid="{00000000-0005-0000-0000-0000869B0000}"/>
    <cellStyle name="Subtotal (line) 4 4 2 39 4" xfId="41022" xr:uid="{00000000-0005-0000-0000-0000879B0000}"/>
    <cellStyle name="Subtotal (line) 4 4 2 39 5" xfId="41023" xr:uid="{00000000-0005-0000-0000-0000889B0000}"/>
    <cellStyle name="Subtotal (line) 4 4 2 4" xfId="5674" xr:uid="{00000000-0005-0000-0000-0000899B0000}"/>
    <cellStyle name="Subtotal (line) 4 4 2 4 2" xfId="41024" xr:uid="{00000000-0005-0000-0000-00008A9B0000}"/>
    <cellStyle name="Subtotal (line) 4 4 2 4 2 2" xfId="41025" xr:uid="{00000000-0005-0000-0000-00008B9B0000}"/>
    <cellStyle name="Subtotal (line) 4 4 2 4 2 3" xfId="41026" xr:uid="{00000000-0005-0000-0000-00008C9B0000}"/>
    <cellStyle name="Subtotal (line) 4 4 2 4 2 4" xfId="41027" xr:uid="{00000000-0005-0000-0000-00008D9B0000}"/>
    <cellStyle name="Subtotal (line) 4 4 2 4 3" xfId="41028" xr:uid="{00000000-0005-0000-0000-00008E9B0000}"/>
    <cellStyle name="Subtotal (line) 4 4 2 4 4" xfId="41029" xr:uid="{00000000-0005-0000-0000-00008F9B0000}"/>
    <cellStyle name="Subtotal (line) 4 4 2 4 5" xfId="41030" xr:uid="{00000000-0005-0000-0000-0000909B0000}"/>
    <cellStyle name="Subtotal (line) 4 4 2 40" xfId="5675" xr:uid="{00000000-0005-0000-0000-0000919B0000}"/>
    <cellStyle name="Subtotal (line) 4 4 2 40 2" xfId="41031" xr:uid="{00000000-0005-0000-0000-0000929B0000}"/>
    <cellStyle name="Subtotal (line) 4 4 2 40 2 2" xfId="41032" xr:uid="{00000000-0005-0000-0000-0000939B0000}"/>
    <cellStyle name="Subtotal (line) 4 4 2 40 2 3" xfId="41033" xr:uid="{00000000-0005-0000-0000-0000949B0000}"/>
    <cellStyle name="Subtotal (line) 4 4 2 40 2 4" xfId="41034" xr:uid="{00000000-0005-0000-0000-0000959B0000}"/>
    <cellStyle name="Subtotal (line) 4 4 2 40 3" xfId="41035" xr:uid="{00000000-0005-0000-0000-0000969B0000}"/>
    <cellStyle name="Subtotal (line) 4 4 2 40 4" xfId="41036" xr:uid="{00000000-0005-0000-0000-0000979B0000}"/>
    <cellStyle name="Subtotal (line) 4 4 2 40 5" xfId="41037" xr:uid="{00000000-0005-0000-0000-0000989B0000}"/>
    <cellStyle name="Subtotal (line) 4 4 2 41" xfId="5676" xr:uid="{00000000-0005-0000-0000-0000999B0000}"/>
    <cellStyle name="Subtotal (line) 4 4 2 41 2" xfId="41038" xr:uid="{00000000-0005-0000-0000-00009A9B0000}"/>
    <cellStyle name="Subtotal (line) 4 4 2 41 2 2" xfId="41039" xr:uid="{00000000-0005-0000-0000-00009B9B0000}"/>
    <cellStyle name="Subtotal (line) 4 4 2 41 2 3" xfId="41040" xr:uid="{00000000-0005-0000-0000-00009C9B0000}"/>
    <cellStyle name="Subtotal (line) 4 4 2 41 2 4" xfId="41041" xr:uid="{00000000-0005-0000-0000-00009D9B0000}"/>
    <cellStyle name="Subtotal (line) 4 4 2 41 3" xfId="41042" xr:uid="{00000000-0005-0000-0000-00009E9B0000}"/>
    <cellStyle name="Subtotal (line) 4 4 2 41 4" xfId="41043" xr:uid="{00000000-0005-0000-0000-00009F9B0000}"/>
    <cellStyle name="Subtotal (line) 4 4 2 41 5" xfId="41044" xr:uid="{00000000-0005-0000-0000-0000A09B0000}"/>
    <cellStyle name="Subtotal (line) 4 4 2 42" xfId="5677" xr:uid="{00000000-0005-0000-0000-0000A19B0000}"/>
    <cellStyle name="Subtotal (line) 4 4 2 42 2" xfId="41045" xr:uid="{00000000-0005-0000-0000-0000A29B0000}"/>
    <cellStyle name="Subtotal (line) 4 4 2 42 2 2" xfId="41046" xr:uid="{00000000-0005-0000-0000-0000A39B0000}"/>
    <cellStyle name="Subtotal (line) 4 4 2 42 2 3" xfId="41047" xr:uid="{00000000-0005-0000-0000-0000A49B0000}"/>
    <cellStyle name="Subtotal (line) 4 4 2 42 2 4" xfId="41048" xr:uid="{00000000-0005-0000-0000-0000A59B0000}"/>
    <cellStyle name="Subtotal (line) 4 4 2 42 3" xfId="41049" xr:uid="{00000000-0005-0000-0000-0000A69B0000}"/>
    <cellStyle name="Subtotal (line) 4 4 2 42 4" xfId="41050" xr:uid="{00000000-0005-0000-0000-0000A79B0000}"/>
    <cellStyle name="Subtotal (line) 4 4 2 42 5" xfId="41051" xr:uid="{00000000-0005-0000-0000-0000A89B0000}"/>
    <cellStyle name="Subtotal (line) 4 4 2 43" xfId="5678" xr:uid="{00000000-0005-0000-0000-0000A99B0000}"/>
    <cellStyle name="Subtotal (line) 4 4 2 43 2" xfId="41052" xr:uid="{00000000-0005-0000-0000-0000AA9B0000}"/>
    <cellStyle name="Subtotal (line) 4 4 2 43 2 2" xfId="41053" xr:uid="{00000000-0005-0000-0000-0000AB9B0000}"/>
    <cellStyle name="Subtotal (line) 4 4 2 43 2 3" xfId="41054" xr:uid="{00000000-0005-0000-0000-0000AC9B0000}"/>
    <cellStyle name="Subtotal (line) 4 4 2 43 2 4" xfId="41055" xr:uid="{00000000-0005-0000-0000-0000AD9B0000}"/>
    <cellStyle name="Subtotal (line) 4 4 2 43 3" xfId="41056" xr:uid="{00000000-0005-0000-0000-0000AE9B0000}"/>
    <cellStyle name="Subtotal (line) 4 4 2 43 4" xfId="41057" xr:uid="{00000000-0005-0000-0000-0000AF9B0000}"/>
    <cellStyle name="Subtotal (line) 4 4 2 43 5" xfId="41058" xr:uid="{00000000-0005-0000-0000-0000B09B0000}"/>
    <cellStyle name="Subtotal (line) 4 4 2 44" xfId="5679" xr:uid="{00000000-0005-0000-0000-0000B19B0000}"/>
    <cellStyle name="Subtotal (line) 4 4 2 44 2" xfId="41059" xr:uid="{00000000-0005-0000-0000-0000B29B0000}"/>
    <cellStyle name="Subtotal (line) 4 4 2 44 2 2" xfId="41060" xr:uid="{00000000-0005-0000-0000-0000B39B0000}"/>
    <cellStyle name="Subtotal (line) 4 4 2 44 2 3" xfId="41061" xr:uid="{00000000-0005-0000-0000-0000B49B0000}"/>
    <cellStyle name="Subtotal (line) 4 4 2 44 2 4" xfId="41062" xr:uid="{00000000-0005-0000-0000-0000B59B0000}"/>
    <cellStyle name="Subtotal (line) 4 4 2 44 3" xfId="41063" xr:uid="{00000000-0005-0000-0000-0000B69B0000}"/>
    <cellStyle name="Subtotal (line) 4 4 2 44 4" xfId="41064" xr:uid="{00000000-0005-0000-0000-0000B79B0000}"/>
    <cellStyle name="Subtotal (line) 4 4 2 44 5" xfId="41065" xr:uid="{00000000-0005-0000-0000-0000B89B0000}"/>
    <cellStyle name="Subtotal (line) 4 4 2 45" xfId="41066" xr:uid="{00000000-0005-0000-0000-0000B99B0000}"/>
    <cellStyle name="Subtotal (line) 4 4 2 45 2" xfId="41067" xr:uid="{00000000-0005-0000-0000-0000BA9B0000}"/>
    <cellStyle name="Subtotal (line) 4 4 2 45 3" xfId="41068" xr:uid="{00000000-0005-0000-0000-0000BB9B0000}"/>
    <cellStyle name="Subtotal (line) 4 4 2 45 4" xfId="41069" xr:uid="{00000000-0005-0000-0000-0000BC9B0000}"/>
    <cellStyle name="Subtotal (line) 4 4 2 46" xfId="41070" xr:uid="{00000000-0005-0000-0000-0000BD9B0000}"/>
    <cellStyle name="Subtotal (line) 4 4 2 46 2" xfId="41071" xr:uid="{00000000-0005-0000-0000-0000BE9B0000}"/>
    <cellStyle name="Subtotal (line) 4 4 2 46 3" xfId="41072" xr:uid="{00000000-0005-0000-0000-0000BF9B0000}"/>
    <cellStyle name="Subtotal (line) 4 4 2 46 4" xfId="41073" xr:uid="{00000000-0005-0000-0000-0000C09B0000}"/>
    <cellStyle name="Subtotal (line) 4 4 2 47" xfId="41074" xr:uid="{00000000-0005-0000-0000-0000C19B0000}"/>
    <cellStyle name="Subtotal (line) 4 4 2 5" xfId="5680" xr:uid="{00000000-0005-0000-0000-0000C29B0000}"/>
    <cellStyle name="Subtotal (line) 4 4 2 5 2" xfId="41075" xr:uid="{00000000-0005-0000-0000-0000C39B0000}"/>
    <cellStyle name="Subtotal (line) 4 4 2 5 2 2" xfId="41076" xr:uid="{00000000-0005-0000-0000-0000C49B0000}"/>
    <cellStyle name="Subtotal (line) 4 4 2 5 2 3" xfId="41077" xr:uid="{00000000-0005-0000-0000-0000C59B0000}"/>
    <cellStyle name="Subtotal (line) 4 4 2 5 2 4" xfId="41078" xr:uid="{00000000-0005-0000-0000-0000C69B0000}"/>
    <cellStyle name="Subtotal (line) 4 4 2 5 3" xfId="41079" xr:uid="{00000000-0005-0000-0000-0000C79B0000}"/>
    <cellStyle name="Subtotal (line) 4 4 2 5 4" xfId="41080" xr:uid="{00000000-0005-0000-0000-0000C89B0000}"/>
    <cellStyle name="Subtotal (line) 4 4 2 5 5" xfId="41081" xr:uid="{00000000-0005-0000-0000-0000C99B0000}"/>
    <cellStyle name="Subtotal (line) 4 4 2 6" xfId="5681" xr:uid="{00000000-0005-0000-0000-0000CA9B0000}"/>
    <cellStyle name="Subtotal (line) 4 4 2 6 2" xfId="41082" xr:uid="{00000000-0005-0000-0000-0000CB9B0000}"/>
    <cellStyle name="Subtotal (line) 4 4 2 6 2 2" xfId="41083" xr:uid="{00000000-0005-0000-0000-0000CC9B0000}"/>
    <cellStyle name="Subtotal (line) 4 4 2 6 2 3" xfId="41084" xr:uid="{00000000-0005-0000-0000-0000CD9B0000}"/>
    <cellStyle name="Subtotal (line) 4 4 2 6 2 4" xfId="41085" xr:uid="{00000000-0005-0000-0000-0000CE9B0000}"/>
    <cellStyle name="Subtotal (line) 4 4 2 6 3" xfId="41086" xr:uid="{00000000-0005-0000-0000-0000CF9B0000}"/>
    <cellStyle name="Subtotal (line) 4 4 2 6 4" xfId="41087" xr:uid="{00000000-0005-0000-0000-0000D09B0000}"/>
    <cellStyle name="Subtotal (line) 4 4 2 6 5" xfId="41088" xr:uid="{00000000-0005-0000-0000-0000D19B0000}"/>
    <cellStyle name="Subtotal (line) 4 4 2 7" xfId="5682" xr:uid="{00000000-0005-0000-0000-0000D29B0000}"/>
    <cellStyle name="Subtotal (line) 4 4 2 7 2" xfId="41089" xr:uid="{00000000-0005-0000-0000-0000D39B0000}"/>
    <cellStyle name="Subtotal (line) 4 4 2 7 2 2" xfId="41090" xr:uid="{00000000-0005-0000-0000-0000D49B0000}"/>
    <cellStyle name="Subtotal (line) 4 4 2 7 2 3" xfId="41091" xr:uid="{00000000-0005-0000-0000-0000D59B0000}"/>
    <cellStyle name="Subtotal (line) 4 4 2 7 2 4" xfId="41092" xr:uid="{00000000-0005-0000-0000-0000D69B0000}"/>
    <cellStyle name="Subtotal (line) 4 4 2 7 3" xfId="41093" xr:uid="{00000000-0005-0000-0000-0000D79B0000}"/>
    <cellStyle name="Subtotal (line) 4 4 2 7 4" xfId="41094" xr:uid="{00000000-0005-0000-0000-0000D89B0000}"/>
    <cellStyle name="Subtotal (line) 4 4 2 7 5" xfId="41095" xr:uid="{00000000-0005-0000-0000-0000D99B0000}"/>
    <cellStyle name="Subtotal (line) 4 4 2 8" xfId="5683" xr:uid="{00000000-0005-0000-0000-0000DA9B0000}"/>
    <cellStyle name="Subtotal (line) 4 4 2 8 2" xfId="41096" xr:uid="{00000000-0005-0000-0000-0000DB9B0000}"/>
    <cellStyle name="Subtotal (line) 4 4 2 8 2 2" xfId="41097" xr:uid="{00000000-0005-0000-0000-0000DC9B0000}"/>
    <cellStyle name="Subtotal (line) 4 4 2 8 2 3" xfId="41098" xr:uid="{00000000-0005-0000-0000-0000DD9B0000}"/>
    <cellStyle name="Subtotal (line) 4 4 2 8 2 4" xfId="41099" xr:uid="{00000000-0005-0000-0000-0000DE9B0000}"/>
    <cellStyle name="Subtotal (line) 4 4 2 8 3" xfId="41100" xr:uid="{00000000-0005-0000-0000-0000DF9B0000}"/>
    <cellStyle name="Subtotal (line) 4 4 2 8 4" xfId="41101" xr:uid="{00000000-0005-0000-0000-0000E09B0000}"/>
    <cellStyle name="Subtotal (line) 4 4 2 8 5" xfId="41102" xr:uid="{00000000-0005-0000-0000-0000E19B0000}"/>
    <cellStyle name="Subtotal (line) 4 4 2 9" xfId="5684" xr:uid="{00000000-0005-0000-0000-0000E29B0000}"/>
    <cellStyle name="Subtotal (line) 4 4 2 9 2" xfId="41103" xr:uid="{00000000-0005-0000-0000-0000E39B0000}"/>
    <cellStyle name="Subtotal (line) 4 4 2 9 2 2" xfId="41104" xr:uid="{00000000-0005-0000-0000-0000E49B0000}"/>
    <cellStyle name="Subtotal (line) 4 4 2 9 2 3" xfId="41105" xr:uid="{00000000-0005-0000-0000-0000E59B0000}"/>
    <cellStyle name="Subtotal (line) 4 4 2 9 2 4" xfId="41106" xr:uid="{00000000-0005-0000-0000-0000E69B0000}"/>
    <cellStyle name="Subtotal (line) 4 4 2 9 3" xfId="41107" xr:uid="{00000000-0005-0000-0000-0000E79B0000}"/>
    <cellStyle name="Subtotal (line) 4 4 2 9 4" xfId="41108" xr:uid="{00000000-0005-0000-0000-0000E89B0000}"/>
    <cellStyle name="Subtotal (line) 4 4 2 9 5" xfId="41109" xr:uid="{00000000-0005-0000-0000-0000E99B0000}"/>
    <cellStyle name="Subtotal (line) 4 4 20" xfId="5685" xr:uid="{00000000-0005-0000-0000-0000EA9B0000}"/>
    <cellStyle name="Subtotal (line) 4 4 20 2" xfId="41110" xr:uid="{00000000-0005-0000-0000-0000EB9B0000}"/>
    <cellStyle name="Subtotal (line) 4 4 20 2 2" xfId="41111" xr:uid="{00000000-0005-0000-0000-0000EC9B0000}"/>
    <cellStyle name="Subtotal (line) 4 4 20 2 3" xfId="41112" xr:uid="{00000000-0005-0000-0000-0000ED9B0000}"/>
    <cellStyle name="Subtotal (line) 4 4 20 2 4" xfId="41113" xr:uid="{00000000-0005-0000-0000-0000EE9B0000}"/>
    <cellStyle name="Subtotal (line) 4 4 20 3" xfId="41114" xr:uid="{00000000-0005-0000-0000-0000EF9B0000}"/>
    <cellStyle name="Subtotal (line) 4 4 20 4" xfId="41115" xr:uid="{00000000-0005-0000-0000-0000F09B0000}"/>
    <cellStyle name="Subtotal (line) 4 4 20 5" xfId="41116" xr:uid="{00000000-0005-0000-0000-0000F19B0000}"/>
    <cellStyle name="Subtotal (line) 4 4 21" xfId="5686" xr:uid="{00000000-0005-0000-0000-0000F29B0000}"/>
    <cellStyle name="Subtotal (line) 4 4 21 2" xfId="41117" xr:uid="{00000000-0005-0000-0000-0000F39B0000}"/>
    <cellStyle name="Subtotal (line) 4 4 21 2 2" xfId="41118" xr:uid="{00000000-0005-0000-0000-0000F49B0000}"/>
    <cellStyle name="Subtotal (line) 4 4 21 2 3" xfId="41119" xr:uid="{00000000-0005-0000-0000-0000F59B0000}"/>
    <cellStyle name="Subtotal (line) 4 4 21 2 4" xfId="41120" xr:uid="{00000000-0005-0000-0000-0000F69B0000}"/>
    <cellStyle name="Subtotal (line) 4 4 21 3" xfId="41121" xr:uid="{00000000-0005-0000-0000-0000F79B0000}"/>
    <cellStyle name="Subtotal (line) 4 4 21 4" xfId="41122" xr:uid="{00000000-0005-0000-0000-0000F89B0000}"/>
    <cellStyle name="Subtotal (line) 4 4 21 5" xfId="41123" xr:uid="{00000000-0005-0000-0000-0000F99B0000}"/>
    <cellStyle name="Subtotal (line) 4 4 22" xfId="5687" xr:uid="{00000000-0005-0000-0000-0000FA9B0000}"/>
    <cellStyle name="Subtotal (line) 4 4 22 2" xfId="41124" xr:uid="{00000000-0005-0000-0000-0000FB9B0000}"/>
    <cellStyle name="Subtotal (line) 4 4 22 2 2" xfId="41125" xr:uid="{00000000-0005-0000-0000-0000FC9B0000}"/>
    <cellStyle name="Subtotal (line) 4 4 22 2 3" xfId="41126" xr:uid="{00000000-0005-0000-0000-0000FD9B0000}"/>
    <cellStyle name="Subtotal (line) 4 4 22 2 4" xfId="41127" xr:uid="{00000000-0005-0000-0000-0000FE9B0000}"/>
    <cellStyle name="Subtotal (line) 4 4 22 3" xfId="41128" xr:uid="{00000000-0005-0000-0000-0000FF9B0000}"/>
    <cellStyle name="Subtotal (line) 4 4 22 4" xfId="41129" xr:uid="{00000000-0005-0000-0000-0000009C0000}"/>
    <cellStyle name="Subtotal (line) 4 4 22 5" xfId="41130" xr:uid="{00000000-0005-0000-0000-0000019C0000}"/>
    <cellStyle name="Subtotal (line) 4 4 23" xfId="5688" xr:uid="{00000000-0005-0000-0000-0000029C0000}"/>
    <cellStyle name="Subtotal (line) 4 4 23 2" xfId="41131" xr:uid="{00000000-0005-0000-0000-0000039C0000}"/>
    <cellStyle name="Subtotal (line) 4 4 23 2 2" xfId="41132" xr:uid="{00000000-0005-0000-0000-0000049C0000}"/>
    <cellStyle name="Subtotal (line) 4 4 23 2 3" xfId="41133" xr:uid="{00000000-0005-0000-0000-0000059C0000}"/>
    <cellStyle name="Subtotal (line) 4 4 23 2 4" xfId="41134" xr:uid="{00000000-0005-0000-0000-0000069C0000}"/>
    <cellStyle name="Subtotal (line) 4 4 23 3" xfId="41135" xr:uid="{00000000-0005-0000-0000-0000079C0000}"/>
    <cellStyle name="Subtotal (line) 4 4 23 4" xfId="41136" xr:uid="{00000000-0005-0000-0000-0000089C0000}"/>
    <cellStyle name="Subtotal (line) 4 4 23 5" xfId="41137" xr:uid="{00000000-0005-0000-0000-0000099C0000}"/>
    <cellStyle name="Subtotal (line) 4 4 24" xfId="5689" xr:uid="{00000000-0005-0000-0000-00000A9C0000}"/>
    <cellStyle name="Subtotal (line) 4 4 24 2" xfId="41138" xr:uid="{00000000-0005-0000-0000-00000B9C0000}"/>
    <cellStyle name="Subtotal (line) 4 4 24 2 2" xfId="41139" xr:uid="{00000000-0005-0000-0000-00000C9C0000}"/>
    <cellStyle name="Subtotal (line) 4 4 24 2 3" xfId="41140" xr:uid="{00000000-0005-0000-0000-00000D9C0000}"/>
    <cellStyle name="Subtotal (line) 4 4 24 2 4" xfId="41141" xr:uid="{00000000-0005-0000-0000-00000E9C0000}"/>
    <cellStyle name="Subtotal (line) 4 4 24 3" xfId="41142" xr:uid="{00000000-0005-0000-0000-00000F9C0000}"/>
    <cellStyle name="Subtotal (line) 4 4 24 4" xfId="41143" xr:uid="{00000000-0005-0000-0000-0000109C0000}"/>
    <cellStyle name="Subtotal (line) 4 4 24 5" xfId="41144" xr:uid="{00000000-0005-0000-0000-0000119C0000}"/>
    <cellStyle name="Subtotal (line) 4 4 25" xfId="5690" xr:uid="{00000000-0005-0000-0000-0000129C0000}"/>
    <cellStyle name="Subtotal (line) 4 4 25 2" xfId="41145" xr:uid="{00000000-0005-0000-0000-0000139C0000}"/>
    <cellStyle name="Subtotal (line) 4 4 25 2 2" xfId="41146" xr:uid="{00000000-0005-0000-0000-0000149C0000}"/>
    <cellStyle name="Subtotal (line) 4 4 25 2 3" xfId="41147" xr:uid="{00000000-0005-0000-0000-0000159C0000}"/>
    <cellStyle name="Subtotal (line) 4 4 25 2 4" xfId="41148" xr:uid="{00000000-0005-0000-0000-0000169C0000}"/>
    <cellStyle name="Subtotal (line) 4 4 25 3" xfId="41149" xr:uid="{00000000-0005-0000-0000-0000179C0000}"/>
    <cellStyle name="Subtotal (line) 4 4 25 4" xfId="41150" xr:uid="{00000000-0005-0000-0000-0000189C0000}"/>
    <cellStyle name="Subtotal (line) 4 4 25 5" xfId="41151" xr:uid="{00000000-0005-0000-0000-0000199C0000}"/>
    <cellStyle name="Subtotal (line) 4 4 26" xfId="5691" xr:uid="{00000000-0005-0000-0000-00001A9C0000}"/>
    <cellStyle name="Subtotal (line) 4 4 26 2" xfId="41152" xr:uid="{00000000-0005-0000-0000-00001B9C0000}"/>
    <cellStyle name="Subtotal (line) 4 4 26 2 2" xfId="41153" xr:uid="{00000000-0005-0000-0000-00001C9C0000}"/>
    <cellStyle name="Subtotal (line) 4 4 26 2 3" xfId="41154" xr:uid="{00000000-0005-0000-0000-00001D9C0000}"/>
    <cellStyle name="Subtotal (line) 4 4 26 2 4" xfId="41155" xr:uid="{00000000-0005-0000-0000-00001E9C0000}"/>
    <cellStyle name="Subtotal (line) 4 4 26 3" xfId="41156" xr:uid="{00000000-0005-0000-0000-00001F9C0000}"/>
    <cellStyle name="Subtotal (line) 4 4 26 4" xfId="41157" xr:uid="{00000000-0005-0000-0000-0000209C0000}"/>
    <cellStyle name="Subtotal (line) 4 4 26 5" xfId="41158" xr:uid="{00000000-0005-0000-0000-0000219C0000}"/>
    <cellStyle name="Subtotal (line) 4 4 27" xfId="5692" xr:uid="{00000000-0005-0000-0000-0000229C0000}"/>
    <cellStyle name="Subtotal (line) 4 4 27 2" xfId="41159" xr:uid="{00000000-0005-0000-0000-0000239C0000}"/>
    <cellStyle name="Subtotal (line) 4 4 27 2 2" xfId="41160" xr:uid="{00000000-0005-0000-0000-0000249C0000}"/>
    <cellStyle name="Subtotal (line) 4 4 27 2 3" xfId="41161" xr:uid="{00000000-0005-0000-0000-0000259C0000}"/>
    <cellStyle name="Subtotal (line) 4 4 27 2 4" xfId="41162" xr:uid="{00000000-0005-0000-0000-0000269C0000}"/>
    <cellStyle name="Subtotal (line) 4 4 27 3" xfId="41163" xr:uid="{00000000-0005-0000-0000-0000279C0000}"/>
    <cellStyle name="Subtotal (line) 4 4 27 4" xfId="41164" xr:uid="{00000000-0005-0000-0000-0000289C0000}"/>
    <cellStyle name="Subtotal (line) 4 4 27 5" xfId="41165" xr:uid="{00000000-0005-0000-0000-0000299C0000}"/>
    <cellStyle name="Subtotal (line) 4 4 28" xfId="5693" xr:uid="{00000000-0005-0000-0000-00002A9C0000}"/>
    <cellStyle name="Subtotal (line) 4 4 28 2" xfId="41166" xr:uid="{00000000-0005-0000-0000-00002B9C0000}"/>
    <cellStyle name="Subtotal (line) 4 4 28 2 2" xfId="41167" xr:uid="{00000000-0005-0000-0000-00002C9C0000}"/>
    <cellStyle name="Subtotal (line) 4 4 28 2 3" xfId="41168" xr:uid="{00000000-0005-0000-0000-00002D9C0000}"/>
    <cellStyle name="Subtotal (line) 4 4 28 2 4" xfId="41169" xr:uid="{00000000-0005-0000-0000-00002E9C0000}"/>
    <cellStyle name="Subtotal (line) 4 4 28 3" xfId="41170" xr:uid="{00000000-0005-0000-0000-00002F9C0000}"/>
    <cellStyle name="Subtotal (line) 4 4 28 4" xfId="41171" xr:uid="{00000000-0005-0000-0000-0000309C0000}"/>
    <cellStyle name="Subtotal (line) 4 4 28 5" xfId="41172" xr:uid="{00000000-0005-0000-0000-0000319C0000}"/>
    <cellStyle name="Subtotal (line) 4 4 29" xfId="5694" xr:uid="{00000000-0005-0000-0000-0000329C0000}"/>
    <cellStyle name="Subtotal (line) 4 4 29 2" xfId="41173" xr:uid="{00000000-0005-0000-0000-0000339C0000}"/>
    <cellStyle name="Subtotal (line) 4 4 29 2 2" xfId="41174" xr:uid="{00000000-0005-0000-0000-0000349C0000}"/>
    <cellStyle name="Subtotal (line) 4 4 29 2 3" xfId="41175" xr:uid="{00000000-0005-0000-0000-0000359C0000}"/>
    <cellStyle name="Subtotal (line) 4 4 29 2 4" xfId="41176" xr:uid="{00000000-0005-0000-0000-0000369C0000}"/>
    <cellStyle name="Subtotal (line) 4 4 29 3" xfId="41177" xr:uid="{00000000-0005-0000-0000-0000379C0000}"/>
    <cellStyle name="Subtotal (line) 4 4 29 4" xfId="41178" xr:uid="{00000000-0005-0000-0000-0000389C0000}"/>
    <cellStyle name="Subtotal (line) 4 4 29 5" xfId="41179" xr:uid="{00000000-0005-0000-0000-0000399C0000}"/>
    <cellStyle name="Subtotal (line) 4 4 3" xfId="5695" xr:uid="{00000000-0005-0000-0000-00003A9C0000}"/>
    <cellStyle name="Subtotal (line) 4 4 3 2" xfId="41180" xr:uid="{00000000-0005-0000-0000-00003B9C0000}"/>
    <cellStyle name="Subtotal (line) 4 4 3 2 2" xfId="41181" xr:uid="{00000000-0005-0000-0000-00003C9C0000}"/>
    <cellStyle name="Subtotal (line) 4 4 3 2 3" xfId="41182" xr:uid="{00000000-0005-0000-0000-00003D9C0000}"/>
    <cellStyle name="Subtotal (line) 4 4 3 2 4" xfId="41183" xr:uid="{00000000-0005-0000-0000-00003E9C0000}"/>
    <cellStyle name="Subtotal (line) 4 4 3 3" xfId="41184" xr:uid="{00000000-0005-0000-0000-00003F9C0000}"/>
    <cellStyle name="Subtotal (line) 4 4 3 4" xfId="41185" xr:uid="{00000000-0005-0000-0000-0000409C0000}"/>
    <cellStyle name="Subtotal (line) 4 4 3 5" xfId="41186" xr:uid="{00000000-0005-0000-0000-0000419C0000}"/>
    <cellStyle name="Subtotal (line) 4 4 30" xfId="5696" xr:uid="{00000000-0005-0000-0000-0000429C0000}"/>
    <cellStyle name="Subtotal (line) 4 4 30 2" xfId="41187" xr:uid="{00000000-0005-0000-0000-0000439C0000}"/>
    <cellStyle name="Subtotal (line) 4 4 30 2 2" xfId="41188" xr:uid="{00000000-0005-0000-0000-0000449C0000}"/>
    <cellStyle name="Subtotal (line) 4 4 30 2 3" xfId="41189" xr:uid="{00000000-0005-0000-0000-0000459C0000}"/>
    <cellStyle name="Subtotal (line) 4 4 30 2 4" xfId="41190" xr:uid="{00000000-0005-0000-0000-0000469C0000}"/>
    <cellStyle name="Subtotal (line) 4 4 30 3" xfId="41191" xr:uid="{00000000-0005-0000-0000-0000479C0000}"/>
    <cellStyle name="Subtotal (line) 4 4 30 4" xfId="41192" xr:uid="{00000000-0005-0000-0000-0000489C0000}"/>
    <cellStyle name="Subtotal (line) 4 4 30 5" xfId="41193" xr:uid="{00000000-0005-0000-0000-0000499C0000}"/>
    <cellStyle name="Subtotal (line) 4 4 31" xfId="5697" xr:uid="{00000000-0005-0000-0000-00004A9C0000}"/>
    <cellStyle name="Subtotal (line) 4 4 31 2" xfId="41194" xr:uid="{00000000-0005-0000-0000-00004B9C0000}"/>
    <cellStyle name="Subtotal (line) 4 4 31 2 2" xfId="41195" xr:uid="{00000000-0005-0000-0000-00004C9C0000}"/>
    <cellStyle name="Subtotal (line) 4 4 31 2 3" xfId="41196" xr:uid="{00000000-0005-0000-0000-00004D9C0000}"/>
    <cellStyle name="Subtotal (line) 4 4 31 2 4" xfId="41197" xr:uid="{00000000-0005-0000-0000-00004E9C0000}"/>
    <cellStyle name="Subtotal (line) 4 4 31 3" xfId="41198" xr:uid="{00000000-0005-0000-0000-00004F9C0000}"/>
    <cellStyle name="Subtotal (line) 4 4 31 4" xfId="41199" xr:uid="{00000000-0005-0000-0000-0000509C0000}"/>
    <cellStyle name="Subtotal (line) 4 4 31 5" xfId="41200" xr:uid="{00000000-0005-0000-0000-0000519C0000}"/>
    <cellStyle name="Subtotal (line) 4 4 32" xfId="5698" xr:uid="{00000000-0005-0000-0000-0000529C0000}"/>
    <cellStyle name="Subtotal (line) 4 4 32 2" xfId="41201" xr:uid="{00000000-0005-0000-0000-0000539C0000}"/>
    <cellStyle name="Subtotal (line) 4 4 32 2 2" xfId="41202" xr:uid="{00000000-0005-0000-0000-0000549C0000}"/>
    <cellStyle name="Subtotal (line) 4 4 32 2 3" xfId="41203" xr:uid="{00000000-0005-0000-0000-0000559C0000}"/>
    <cellStyle name="Subtotal (line) 4 4 32 2 4" xfId="41204" xr:uid="{00000000-0005-0000-0000-0000569C0000}"/>
    <cellStyle name="Subtotal (line) 4 4 32 3" xfId="41205" xr:uid="{00000000-0005-0000-0000-0000579C0000}"/>
    <cellStyle name="Subtotal (line) 4 4 32 4" xfId="41206" xr:uid="{00000000-0005-0000-0000-0000589C0000}"/>
    <cellStyle name="Subtotal (line) 4 4 32 5" xfId="41207" xr:uid="{00000000-0005-0000-0000-0000599C0000}"/>
    <cellStyle name="Subtotal (line) 4 4 33" xfId="5699" xr:uid="{00000000-0005-0000-0000-00005A9C0000}"/>
    <cellStyle name="Subtotal (line) 4 4 33 2" xfId="41208" xr:uid="{00000000-0005-0000-0000-00005B9C0000}"/>
    <cellStyle name="Subtotal (line) 4 4 33 2 2" xfId="41209" xr:uid="{00000000-0005-0000-0000-00005C9C0000}"/>
    <cellStyle name="Subtotal (line) 4 4 33 2 3" xfId="41210" xr:uid="{00000000-0005-0000-0000-00005D9C0000}"/>
    <cellStyle name="Subtotal (line) 4 4 33 2 4" xfId="41211" xr:uid="{00000000-0005-0000-0000-00005E9C0000}"/>
    <cellStyle name="Subtotal (line) 4 4 33 3" xfId="41212" xr:uid="{00000000-0005-0000-0000-00005F9C0000}"/>
    <cellStyle name="Subtotal (line) 4 4 33 4" xfId="41213" xr:uid="{00000000-0005-0000-0000-0000609C0000}"/>
    <cellStyle name="Subtotal (line) 4 4 33 5" xfId="41214" xr:uid="{00000000-0005-0000-0000-0000619C0000}"/>
    <cellStyle name="Subtotal (line) 4 4 34" xfId="5700" xr:uid="{00000000-0005-0000-0000-0000629C0000}"/>
    <cellStyle name="Subtotal (line) 4 4 34 2" xfId="41215" xr:uid="{00000000-0005-0000-0000-0000639C0000}"/>
    <cellStyle name="Subtotal (line) 4 4 34 2 2" xfId="41216" xr:uid="{00000000-0005-0000-0000-0000649C0000}"/>
    <cellStyle name="Subtotal (line) 4 4 34 2 3" xfId="41217" xr:uid="{00000000-0005-0000-0000-0000659C0000}"/>
    <cellStyle name="Subtotal (line) 4 4 34 2 4" xfId="41218" xr:uid="{00000000-0005-0000-0000-0000669C0000}"/>
    <cellStyle name="Subtotal (line) 4 4 34 3" xfId="41219" xr:uid="{00000000-0005-0000-0000-0000679C0000}"/>
    <cellStyle name="Subtotal (line) 4 4 34 4" xfId="41220" xr:uid="{00000000-0005-0000-0000-0000689C0000}"/>
    <cellStyle name="Subtotal (line) 4 4 34 5" xfId="41221" xr:uid="{00000000-0005-0000-0000-0000699C0000}"/>
    <cellStyle name="Subtotal (line) 4 4 35" xfId="5701" xr:uid="{00000000-0005-0000-0000-00006A9C0000}"/>
    <cellStyle name="Subtotal (line) 4 4 35 2" xfId="41222" xr:uid="{00000000-0005-0000-0000-00006B9C0000}"/>
    <cellStyle name="Subtotal (line) 4 4 35 2 2" xfId="41223" xr:uid="{00000000-0005-0000-0000-00006C9C0000}"/>
    <cellStyle name="Subtotal (line) 4 4 35 2 3" xfId="41224" xr:uid="{00000000-0005-0000-0000-00006D9C0000}"/>
    <cellStyle name="Subtotal (line) 4 4 35 2 4" xfId="41225" xr:uid="{00000000-0005-0000-0000-00006E9C0000}"/>
    <cellStyle name="Subtotal (line) 4 4 35 3" xfId="41226" xr:uid="{00000000-0005-0000-0000-00006F9C0000}"/>
    <cellStyle name="Subtotal (line) 4 4 35 4" xfId="41227" xr:uid="{00000000-0005-0000-0000-0000709C0000}"/>
    <cellStyle name="Subtotal (line) 4 4 35 5" xfId="41228" xr:uid="{00000000-0005-0000-0000-0000719C0000}"/>
    <cellStyle name="Subtotal (line) 4 4 36" xfId="5702" xr:uid="{00000000-0005-0000-0000-0000729C0000}"/>
    <cellStyle name="Subtotal (line) 4 4 36 2" xfId="41229" xr:uid="{00000000-0005-0000-0000-0000739C0000}"/>
    <cellStyle name="Subtotal (line) 4 4 36 2 2" xfId="41230" xr:uid="{00000000-0005-0000-0000-0000749C0000}"/>
    <cellStyle name="Subtotal (line) 4 4 36 2 3" xfId="41231" xr:uid="{00000000-0005-0000-0000-0000759C0000}"/>
    <cellStyle name="Subtotal (line) 4 4 36 2 4" xfId="41232" xr:uid="{00000000-0005-0000-0000-0000769C0000}"/>
    <cellStyle name="Subtotal (line) 4 4 36 3" xfId="41233" xr:uid="{00000000-0005-0000-0000-0000779C0000}"/>
    <cellStyle name="Subtotal (line) 4 4 36 4" xfId="41234" xr:uid="{00000000-0005-0000-0000-0000789C0000}"/>
    <cellStyle name="Subtotal (line) 4 4 36 5" xfId="41235" xr:uid="{00000000-0005-0000-0000-0000799C0000}"/>
    <cellStyle name="Subtotal (line) 4 4 37" xfId="5703" xr:uid="{00000000-0005-0000-0000-00007A9C0000}"/>
    <cellStyle name="Subtotal (line) 4 4 37 2" xfId="41236" xr:uid="{00000000-0005-0000-0000-00007B9C0000}"/>
    <cellStyle name="Subtotal (line) 4 4 37 2 2" xfId="41237" xr:uid="{00000000-0005-0000-0000-00007C9C0000}"/>
    <cellStyle name="Subtotal (line) 4 4 37 2 3" xfId="41238" xr:uid="{00000000-0005-0000-0000-00007D9C0000}"/>
    <cellStyle name="Subtotal (line) 4 4 37 2 4" xfId="41239" xr:uid="{00000000-0005-0000-0000-00007E9C0000}"/>
    <cellStyle name="Subtotal (line) 4 4 37 3" xfId="41240" xr:uid="{00000000-0005-0000-0000-00007F9C0000}"/>
    <cellStyle name="Subtotal (line) 4 4 37 4" xfId="41241" xr:uid="{00000000-0005-0000-0000-0000809C0000}"/>
    <cellStyle name="Subtotal (line) 4 4 37 5" xfId="41242" xr:uid="{00000000-0005-0000-0000-0000819C0000}"/>
    <cellStyle name="Subtotal (line) 4 4 38" xfId="5704" xr:uid="{00000000-0005-0000-0000-0000829C0000}"/>
    <cellStyle name="Subtotal (line) 4 4 38 2" xfId="41243" xr:uid="{00000000-0005-0000-0000-0000839C0000}"/>
    <cellStyle name="Subtotal (line) 4 4 38 2 2" xfId="41244" xr:uid="{00000000-0005-0000-0000-0000849C0000}"/>
    <cellStyle name="Subtotal (line) 4 4 38 2 3" xfId="41245" xr:uid="{00000000-0005-0000-0000-0000859C0000}"/>
    <cellStyle name="Subtotal (line) 4 4 38 2 4" xfId="41246" xr:uid="{00000000-0005-0000-0000-0000869C0000}"/>
    <cellStyle name="Subtotal (line) 4 4 38 3" xfId="41247" xr:uid="{00000000-0005-0000-0000-0000879C0000}"/>
    <cellStyle name="Subtotal (line) 4 4 38 4" xfId="41248" xr:uid="{00000000-0005-0000-0000-0000889C0000}"/>
    <cellStyle name="Subtotal (line) 4 4 38 5" xfId="41249" xr:uid="{00000000-0005-0000-0000-0000899C0000}"/>
    <cellStyle name="Subtotal (line) 4 4 39" xfId="5705" xr:uid="{00000000-0005-0000-0000-00008A9C0000}"/>
    <cellStyle name="Subtotal (line) 4 4 39 2" xfId="41250" xr:uid="{00000000-0005-0000-0000-00008B9C0000}"/>
    <cellStyle name="Subtotal (line) 4 4 39 2 2" xfId="41251" xr:uid="{00000000-0005-0000-0000-00008C9C0000}"/>
    <cellStyle name="Subtotal (line) 4 4 39 2 3" xfId="41252" xr:uid="{00000000-0005-0000-0000-00008D9C0000}"/>
    <cellStyle name="Subtotal (line) 4 4 39 2 4" xfId="41253" xr:uid="{00000000-0005-0000-0000-00008E9C0000}"/>
    <cellStyle name="Subtotal (line) 4 4 39 3" xfId="41254" xr:uid="{00000000-0005-0000-0000-00008F9C0000}"/>
    <cellStyle name="Subtotal (line) 4 4 39 4" xfId="41255" xr:uid="{00000000-0005-0000-0000-0000909C0000}"/>
    <cellStyle name="Subtotal (line) 4 4 39 5" xfId="41256" xr:uid="{00000000-0005-0000-0000-0000919C0000}"/>
    <cellStyle name="Subtotal (line) 4 4 4" xfId="5706" xr:uid="{00000000-0005-0000-0000-0000929C0000}"/>
    <cellStyle name="Subtotal (line) 4 4 4 2" xfId="41257" xr:uid="{00000000-0005-0000-0000-0000939C0000}"/>
    <cellStyle name="Subtotal (line) 4 4 4 2 2" xfId="41258" xr:uid="{00000000-0005-0000-0000-0000949C0000}"/>
    <cellStyle name="Subtotal (line) 4 4 4 2 3" xfId="41259" xr:uid="{00000000-0005-0000-0000-0000959C0000}"/>
    <cellStyle name="Subtotal (line) 4 4 4 2 4" xfId="41260" xr:uid="{00000000-0005-0000-0000-0000969C0000}"/>
    <cellStyle name="Subtotal (line) 4 4 4 3" xfId="41261" xr:uid="{00000000-0005-0000-0000-0000979C0000}"/>
    <cellStyle name="Subtotal (line) 4 4 4 4" xfId="41262" xr:uid="{00000000-0005-0000-0000-0000989C0000}"/>
    <cellStyle name="Subtotal (line) 4 4 4 5" xfId="41263" xr:uid="{00000000-0005-0000-0000-0000999C0000}"/>
    <cellStyle name="Subtotal (line) 4 4 40" xfId="5707" xr:uid="{00000000-0005-0000-0000-00009A9C0000}"/>
    <cellStyle name="Subtotal (line) 4 4 40 2" xfId="41264" xr:uid="{00000000-0005-0000-0000-00009B9C0000}"/>
    <cellStyle name="Subtotal (line) 4 4 40 2 2" xfId="41265" xr:uid="{00000000-0005-0000-0000-00009C9C0000}"/>
    <cellStyle name="Subtotal (line) 4 4 40 2 3" xfId="41266" xr:uid="{00000000-0005-0000-0000-00009D9C0000}"/>
    <cellStyle name="Subtotal (line) 4 4 40 2 4" xfId="41267" xr:uid="{00000000-0005-0000-0000-00009E9C0000}"/>
    <cellStyle name="Subtotal (line) 4 4 40 3" xfId="41268" xr:uid="{00000000-0005-0000-0000-00009F9C0000}"/>
    <cellStyle name="Subtotal (line) 4 4 40 4" xfId="41269" xr:uid="{00000000-0005-0000-0000-0000A09C0000}"/>
    <cellStyle name="Subtotal (line) 4 4 40 5" xfId="41270" xr:uid="{00000000-0005-0000-0000-0000A19C0000}"/>
    <cellStyle name="Subtotal (line) 4 4 41" xfId="5708" xr:uid="{00000000-0005-0000-0000-0000A29C0000}"/>
    <cellStyle name="Subtotal (line) 4 4 41 2" xfId="41271" xr:uid="{00000000-0005-0000-0000-0000A39C0000}"/>
    <cellStyle name="Subtotal (line) 4 4 41 2 2" xfId="41272" xr:uid="{00000000-0005-0000-0000-0000A49C0000}"/>
    <cellStyle name="Subtotal (line) 4 4 41 2 3" xfId="41273" xr:uid="{00000000-0005-0000-0000-0000A59C0000}"/>
    <cellStyle name="Subtotal (line) 4 4 41 2 4" xfId="41274" xr:uid="{00000000-0005-0000-0000-0000A69C0000}"/>
    <cellStyle name="Subtotal (line) 4 4 41 3" xfId="41275" xr:uid="{00000000-0005-0000-0000-0000A79C0000}"/>
    <cellStyle name="Subtotal (line) 4 4 41 4" xfId="41276" xr:uid="{00000000-0005-0000-0000-0000A89C0000}"/>
    <cellStyle name="Subtotal (line) 4 4 41 5" xfId="41277" xr:uid="{00000000-0005-0000-0000-0000A99C0000}"/>
    <cellStyle name="Subtotal (line) 4 4 42" xfId="5709" xr:uid="{00000000-0005-0000-0000-0000AA9C0000}"/>
    <cellStyle name="Subtotal (line) 4 4 42 2" xfId="41278" xr:uid="{00000000-0005-0000-0000-0000AB9C0000}"/>
    <cellStyle name="Subtotal (line) 4 4 42 2 2" xfId="41279" xr:uid="{00000000-0005-0000-0000-0000AC9C0000}"/>
    <cellStyle name="Subtotal (line) 4 4 42 2 3" xfId="41280" xr:uid="{00000000-0005-0000-0000-0000AD9C0000}"/>
    <cellStyle name="Subtotal (line) 4 4 42 2 4" xfId="41281" xr:uid="{00000000-0005-0000-0000-0000AE9C0000}"/>
    <cellStyle name="Subtotal (line) 4 4 42 3" xfId="41282" xr:uid="{00000000-0005-0000-0000-0000AF9C0000}"/>
    <cellStyle name="Subtotal (line) 4 4 42 4" xfId="41283" xr:uid="{00000000-0005-0000-0000-0000B09C0000}"/>
    <cellStyle name="Subtotal (line) 4 4 42 5" xfId="41284" xr:uid="{00000000-0005-0000-0000-0000B19C0000}"/>
    <cellStyle name="Subtotal (line) 4 4 43" xfId="5710" xr:uid="{00000000-0005-0000-0000-0000B29C0000}"/>
    <cellStyle name="Subtotal (line) 4 4 43 2" xfId="41285" xr:uid="{00000000-0005-0000-0000-0000B39C0000}"/>
    <cellStyle name="Subtotal (line) 4 4 43 2 2" xfId="41286" xr:uid="{00000000-0005-0000-0000-0000B49C0000}"/>
    <cellStyle name="Subtotal (line) 4 4 43 2 3" xfId="41287" xr:uid="{00000000-0005-0000-0000-0000B59C0000}"/>
    <cellStyle name="Subtotal (line) 4 4 43 2 4" xfId="41288" xr:uid="{00000000-0005-0000-0000-0000B69C0000}"/>
    <cellStyle name="Subtotal (line) 4 4 43 3" xfId="41289" xr:uid="{00000000-0005-0000-0000-0000B79C0000}"/>
    <cellStyle name="Subtotal (line) 4 4 43 4" xfId="41290" xr:uid="{00000000-0005-0000-0000-0000B89C0000}"/>
    <cellStyle name="Subtotal (line) 4 4 43 5" xfId="41291" xr:uid="{00000000-0005-0000-0000-0000B99C0000}"/>
    <cellStyle name="Subtotal (line) 4 4 44" xfId="5711" xr:uid="{00000000-0005-0000-0000-0000BA9C0000}"/>
    <cellStyle name="Subtotal (line) 4 4 44 2" xfId="41292" xr:uid="{00000000-0005-0000-0000-0000BB9C0000}"/>
    <cellStyle name="Subtotal (line) 4 4 44 2 2" xfId="41293" xr:uid="{00000000-0005-0000-0000-0000BC9C0000}"/>
    <cellStyle name="Subtotal (line) 4 4 44 2 3" xfId="41294" xr:uid="{00000000-0005-0000-0000-0000BD9C0000}"/>
    <cellStyle name="Subtotal (line) 4 4 44 2 4" xfId="41295" xr:uid="{00000000-0005-0000-0000-0000BE9C0000}"/>
    <cellStyle name="Subtotal (line) 4 4 44 3" xfId="41296" xr:uid="{00000000-0005-0000-0000-0000BF9C0000}"/>
    <cellStyle name="Subtotal (line) 4 4 44 4" xfId="41297" xr:uid="{00000000-0005-0000-0000-0000C09C0000}"/>
    <cellStyle name="Subtotal (line) 4 4 44 5" xfId="41298" xr:uid="{00000000-0005-0000-0000-0000C19C0000}"/>
    <cellStyle name="Subtotal (line) 4 4 45" xfId="5712" xr:uid="{00000000-0005-0000-0000-0000C29C0000}"/>
    <cellStyle name="Subtotal (line) 4 4 45 2" xfId="41299" xr:uid="{00000000-0005-0000-0000-0000C39C0000}"/>
    <cellStyle name="Subtotal (line) 4 4 45 2 2" xfId="41300" xr:uid="{00000000-0005-0000-0000-0000C49C0000}"/>
    <cellStyle name="Subtotal (line) 4 4 45 2 3" xfId="41301" xr:uid="{00000000-0005-0000-0000-0000C59C0000}"/>
    <cellStyle name="Subtotal (line) 4 4 45 2 4" xfId="41302" xr:uid="{00000000-0005-0000-0000-0000C69C0000}"/>
    <cellStyle name="Subtotal (line) 4 4 45 3" xfId="41303" xr:uid="{00000000-0005-0000-0000-0000C79C0000}"/>
    <cellStyle name="Subtotal (line) 4 4 45 4" xfId="41304" xr:uid="{00000000-0005-0000-0000-0000C89C0000}"/>
    <cellStyle name="Subtotal (line) 4 4 45 5" xfId="41305" xr:uid="{00000000-0005-0000-0000-0000C99C0000}"/>
    <cellStyle name="Subtotal (line) 4 4 46" xfId="41306" xr:uid="{00000000-0005-0000-0000-0000CA9C0000}"/>
    <cellStyle name="Subtotal (line) 4 4 46 2" xfId="41307" xr:uid="{00000000-0005-0000-0000-0000CB9C0000}"/>
    <cellStyle name="Subtotal (line) 4 4 46 3" xfId="41308" xr:uid="{00000000-0005-0000-0000-0000CC9C0000}"/>
    <cellStyle name="Subtotal (line) 4 4 46 4" xfId="41309" xr:uid="{00000000-0005-0000-0000-0000CD9C0000}"/>
    <cellStyle name="Subtotal (line) 4 4 47" xfId="41310" xr:uid="{00000000-0005-0000-0000-0000CE9C0000}"/>
    <cellStyle name="Subtotal (line) 4 4 5" xfId="5713" xr:uid="{00000000-0005-0000-0000-0000CF9C0000}"/>
    <cellStyle name="Subtotal (line) 4 4 5 2" xfId="41311" xr:uid="{00000000-0005-0000-0000-0000D09C0000}"/>
    <cellStyle name="Subtotal (line) 4 4 5 2 2" xfId="41312" xr:uid="{00000000-0005-0000-0000-0000D19C0000}"/>
    <cellStyle name="Subtotal (line) 4 4 5 2 3" xfId="41313" xr:uid="{00000000-0005-0000-0000-0000D29C0000}"/>
    <cellStyle name="Subtotal (line) 4 4 5 2 4" xfId="41314" xr:uid="{00000000-0005-0000-0000-0000D39C0000}"/>
    <cellStyle name="Subtotal (line) 4 4 5 3" xfId="41315" xr:uid="{00000000-0005-0000-0000-0000D49C0000}"/>
    <cellStyle name="Subtotal (line) 4 4 5 4" xfId="41316" xr:uid="{00000000-0005-0000-0000-0000D59C0000}"/>
    <cellStyle name="Subtotal (line) 4 4 5 5" xfId="41317" xr:uid="{00000000-0005-0000-0000-0000D69C0000}"/>
    <cellStyle name="Subtotal (line) 4 4 6" xfId="5714" xr:uid="{00000000-0005-0000-0000-0000D79C0000}"/>
    <cellStyle name="Subtotal (line) 4 4 6 2" xfId="41318" xr:uid="{00000000-0005-0000-0000-0000D89C0000}"/>
    <cellStyle name="Subtotal (line) 4 4 6 2 2" xfId="41319" xr:uid="{00000000-0005-0000-0000-0000D99C0000}"/>
    <cellStyle name="Subtotal (line) 4 4 6 2 3" xfId="41320" xr:uid="{00000000-0005-0000-0000-0000DA9C0000}"/>
    <cellStyle name="Subtotal (line) 4 4 6 2 4" xfId="41321" xr:uid="{00000000-0005-0000-0000-0000DB9C0000}"/>
    <cellStyle name="Subtotal (line) 4 4 6 3" xfId="41322" xr:uid="{00000000-0005-0000-0000-0000DC9C0000}"/>
    <cellStyle name="Subtotal (line) 4 4 6 4" xfId="41323" xr:uid="{00000000-0005-0000-0000-0000DD9C0000}"/>
    <cellStyle name="Subtotal (line) 4 4 6 5" xfId="41324" xr:uid="{00000000-0005-0000-0000-0000DE9C0000}"/>
    <cellStyle name="Subtotal (line) 4 4 7" xfId="5715" xr:uid="{00000000-0005-0000-0000-0000DF9C0000}"/>
    <cellStyle name="Subtotal (line) 4 4 7 2" xfId="41325" xr:uid="{00000000-0005-0000-0000-0000E09C0000}"/>
    <cellStyle name="Subtotal (line) 4 4 7 2 2" xfId="41326" xr:uid="{00000000-0005-0000-0000-0000E19C0000}"/>
    <cellStyle name="Subtotal (line) 4 4 7 2 3" xfId="41327" xr:uid="{00000000-0005-0000-0000-0000E29C0000}"/>
    <cellStyle name="Subtotal (line) 4 4 7 2 4" xfId="41328" xr:uid="{00000000-0005-0000-0000-0000E39C0000}"/>
    <cellStyle name="Subtotal (line) 4 4 7 3" xfId="41329" xr:uid="{00000000-0005-0000-0000-0000E49C0000}"/>
    <cellStyle name="Subtotal (line) 4 4 7 4" xfId="41330" xr:uid="{00000000-0005-0000-0000-0000E59C0000}"/>
    <cellStyle name="Subtotal (line) 4 4 7 5" xfId="41331" xr:uid="{00000000-0005-0000-0000-0000E69C0000}"/>
    <cellStyle name="Subtotal (line) 4 4 8" xfId="5716" xr:uid="{00000000-0005-0000-0000-0000E79C0000}"/>
    <cellStyle name="Subtotal (line) 4 4 8 2" xfId="41332" xr:uid="{00000000-0005-0000-0000-0000E89C0000}"/>
    <cellStyle name="Subtotal (line) 4 4 8 2 2" xfId="41333" xr:uid="{00000000-0005-0000-0000-0000E99C0000}"/>
    <cellStyle name="Subtotal (line) 4 4 8 2 3" xfId="41334" xr:uid="{00000000-0005-0000-0000-0000EA9C0000}"/>
    <cellStyle name="Subtotal (line) 4 4 8 2 4" xfId="41335" xr:uid="{00000000-0005-0000-0000-0000EB9C0000}"/>
    <cellStyle name="Subtotal (line) 4 4 8 3" xfId="41336" xr:uid="{00000000-0005-0000-0000-0000EC9C0000}"/>
    <cellStyle name="Subtotal (line) 4 4 8 4" xfId="41337" xr:uid="{00000000-0005-0000-0000-0000ED9C0000}"/>
    <cellStyle name="Subtotal (line) 4 4 8 5" xfId="41338" xr:uid="{00000000-0005-0000-0000-0000EE9C0000}"/>
    <cellStyle name="Subtotal (line) 4 4 9" xfId="5717" xr:uid="{00000000-0005-0000-0000-0000EF9C0000}"/>
    <cellStyle name="Subtotal (line) 4 4 9 2" xfId="41339" xr:uid="{00000000-0005-0000-0000-0000F09C0000}"/>
    <cellStyle name="Subtotal (line) 4 4 9 2 2" xfId="41340" xr:uid="{00000000-0005-0000-0000-0000F19C0000}"/>
    <cellStyle name="Subtotal (line) 4 4 9 2 3" xfId="41341" xr:uid="{00000000-0005-0000-0000-0000F29C0000}"/>
    <cellStyle name="Subtotal (line) 4 4 9 2 4" xfId="41342" xr:uid="{00000000-0005-0000-0000-0000F39C0000}"/>
    <cellStyle name="Subtotal (line) 4 4 9 3" xfId="41343" xr:uid="{00000000-0005-0000-0000-0000F49C0000}"/>
    <cellStyle name="Subtotal (line) 4 4 9 4" xfId="41344" xr:uid="{00000000-0005-0000-0000-0000F59C0000}"/>
    <cellStyle name="Subtotal (line) 4 4 9 5" xfId="41345" xr:uid="{00000000-0005-0000-0000-0000F69C0000}"/>
    <cellStyle name="Subtotal (line) 4 5" xfId="5718" xr:uid="{00000000-0005-0000-0000-0000F79C0000}"/>
    <cellStyle name="Subtotal (line) 4 5 10" xfId="5719" xr:uid="{00000000-0005-0000-0000-0000F89C0000}"/>
    <cellStyle name="Subtotal (line) 4 5 10 2" xfId="41346" xr:uid="{00000000-0005-0000-0000-0000F99C0000}"/>
    <cellStyle name="Subtotal (line) 4 5 10 2 2" xfId="41347" xr:uid="{00000000-0005-0000-0000-0000FA9C0000}"/>
    <cellStyle name="Subtotal (line) 4 5 10 2 3" xfId="41348" xr:uid="{00000000-0005-0000-0000-0000FB9C0000}"/>
    <cellStyle name="Subtotal (line) 4 5 10 2 4" xfId="41349" xr:uid="{00000000-0005-0000-0000-0000FC9C0000}"/>
    <cellStyle name="Subtotal (line) 4 5 10 3" xfId="41350" xr:uid="{00000000-0005-0000-0000-0000FD9C0000}"/>
    <cellStyle name="Subtotal (line) 4 5 10 4" xfId="41351" xr:uid="{00000000-0005-0000-0000-0000FE9C0000}"/>
    <cellStyle name="Subtotal (line) 4 5 10 5" xfId="41352" xr:uid="{00000000-0005-0000-0000-0000FF9C0000}"/>
    <cellStyle name="Subtotal (line) 4 5 11" xfId="5720" xr:uid="{00000000-0005-0000-0000-0000009D0000}"/>
    <cellStyle name="Subtotal (line) 4 5 11 2" xfId="41353" xr:uid="{00000000-0005-0000-0000-0000019D0000}"/>
    <cellStyle name="Subtotal (line) 4 5 11 2 2" xfId="41354" xr:uid="{00000000-0005-0000-0000-0000029D0000}"/>
    <cellStyle name="Subtotal (line) 4 5 11 2 3" xfId="41355" xr:uid="{00000000-0005-0000-0000-0000039D0000}"/>
    <cellStyle name="Subtotal (line) 4 5 11 2 4" xfId="41356" xr:uid="{00000000-0005-0000-0000-0000049D0000}"/>
    <cellStyle name="Subtotal (line) 4 5 11 3" xfId="41357" xr:uid="{00000000-0005-0000-0000-0000059D0000}"/>
    <cellStyle name="Subtotal (line) 4 5 11 4" xfId="41358" xr:uid="{00000000-0005-0000-0000-0000069D0000}"/>
    <cellStyle name="Subtotal (line) 4 5 11 5" xfId="41359" xr:uid="{00000000-0005-0000-0000-0000079D0000}"/>
    <cellStyle name="Subtotal (line) 4 5 12" xfId="5721" xr:uid="{00000000-0005-0000-0000-0000089D0000}"/>
    <cellStyle name="Subtotal (line) 4 5 12 2" xfId="41360" xr:uid="{00000000-0005-0000-0000-0000099D0000}"/>
    <cellStyle name="Subtotal (line) 4 5 12 2 2" xfId="41361" xr:uid="{00000000-0005-0000-0000-00000A9D0000}"/>
    <cellStyle name="Subtotal (line) 4 5 12 2 3" xfId="41362" xr:uid="{00000000-0005-0000-0000-00000B9D0000}"/>
    <cellStyle name="Subtotal (line) 4 5 12 2 4" xfId="41363" xr:uid="{00000000-0005-0000-0000-00000C9D0000}"/>
    <cellStyle name="Subtotal (line) 4 5 12 3" xfId="41364" xr:uid="{00000000-0005-0000-0000-00000D9D0000}"/>
    <cellStyle name="Subtotal (line) 4 5 12 4" xfId="41365" xr:uid="{00000000-0005-0000-0000-00000E9D0000}"/>
    <cellStyle name="Subtotal (line) 4 5 12 5" xfId="41366" xr:uid="{00000000-0005-0000-0000-00000F9D0000}"/>
    <cellStyle name="Subtotal (line) 4 5 13" xfId="5722" xr:uid="{00000000-0005-0000-0000-0000109D0000}"/>
    <cellStyle name="Subtotal (line) 4 5 13 2" xfId="41367" xr:uid="{00000000-0005-0000-0000-0000119D0000}"/>
    <cellStyle name="Subtotal (line) 4 5 13 2 2" xfId="41368" xr:uid="{00000000-0005-0000-0000-0000129D0000}"/>
    <cellStyle name="Subtotal (line) 4 5 13 2 3" xfId="41369" xr:uid="{00000000-0005-0000-0000-0000139D0000}"/>
    <cellStyle name="Subtotal (line) 4 5 13 2 4" xfId="41370" xr:uid="{00000000-0005-0000-0000-0000149D0000}"/>
    <cellStyle name="Subtotal (line) 4 5 13 3" xfId="41371" xr:uid="{00000000-0005-0000-0000-0000159D0000}"/>
    <cellStyle name="Subtotal (line) 4 5 13 4" xfId="41372" xr:uid="{00000000-0005-0000-0000-0000169D0000}"/>
    <cellStyle name="Subtotal (line) 4 5 13 5" xfId="41373" xr:uid="{00000000-0005-0000-0000-0000179D0000}"/>
    <cellStyle name="Subtotal (line) 4 5 14" xfId="5723" xr:uid="{00000000-0005-0000-0000-0000189D0000}"/>
    <cellStyle name="Subtotal (line) 4 5 14 2" xfId="41374" xr:uid="{00000000-0005-0000-0000-0000199D0000}"/>
    <cellStyle name="Subtotal (line) 4 5 14 2 2" xfId="41375" xr:uid="{00000000-0005-0000-0000-00001A9D0000}"/>
    <cellStyle name="Subtotal (line) 4 5 14 2 3" xfId="41376" xr:uid="{00000000-0005-0000-0000-00001B9D0000}"/>
    <cellStyle name="Subtotal (line) 4 5 14 2 4" xfId="41377" xr:uid="{00000000-0005-0000-0000-00001C9D0000}"/>
    <cellStyle name="Subtotal (line) 4 5 14 3" xfId="41378" xr:uid="{00000000-0005-0000-0000-00001D9D0000}"/>
    <cellStyle name="Subtotal (line) 4 5 14 4" xfId="41379" xr:uid="{00000000-0005-0000-0000-00001E9D0000}"/>
    <cellStyle name="Subtotal (line) 4 5 14 5" xfId="41380" xr:uid="{00000000-0005-0000-0000-00001F9D0000}"/>
    <cellStyle name="Subtotal (line) 4 5 15" xfId="5724" xr:uid="{00000000-0005-0000-0000-0000209D0000}"/>
    <cellStyle name="Subtotal (line) 4 5 15 2" xfId="41381" xr:uid="{00000000-0005-0000-0000-0000219D0000}"/>
    <cellStyle name="Subtotal (line) 4 5 15 2 2" xfId="41382" xr:uid="{00000000-0005-0000-0000-0000229D0000}"/>
    <cellStyle name="Subtotal (line) 4 5 15 2 3" xfId="41383" xr:uid="{00000000-0005-0000-0000-0000239D0000}"/>
    <cellStyle name="Subtotal (line) 4 5 15 2 4" xfId="41384" xr:uid="{00000000-0005-0000-0000-0000249D0000}"/>
    <cellStyle name="Subtotal (line) 4 5 15 3" xfId="41385" xr:uid="{00000000-0005-0000-0000-0000259D0000}"/>
    <cellStyle name="Subtotal (line) 4 5 15 4" xfId="41386" xr:uid="{00000000-0005-0000-0000-0000269D0000}"/>
    <cellStyle name="Subtotal (line) 4 5 15 5" xfId="41387" xr:uid="{00000000-0005-0000-0000-0000279D0000}"/>
    <cellStyle name="Subtotal (line) 4 5 16" xfId="5725" xr:uid="{00000000-0005-0000-0000-0000289D0000}"/>
    <cellStyle name="Subtotal (line) 4 5 16 2" xfId="41388" xr:uid="{00000000-0005-0000-0000-0000299D0000}"/>
    <cellStyle name="Subtotal (line) 4 5 16 2 2" xfId="41389" xr:uid="{00000000-0005-0000-0000-00002A9D0000}"/>
    <cellStyle name="Subtotal (line) 4 5 16 2 3" xfId="41390" xr:uid="{00000000-0005-0000-0000-00002B9D0000}"/>
    <cellStyle name="Subtotal (line) 4 5 16 2 4" xfId="41391" xr:uid="{00000000-0005-0000-0000-00002C9D0000}"/>
    <cellStyle name="Subtotal (line) 4 5 16 3" xfId="41392" xr:uid="{00000000-0005-0000-0000-00002D9D0000}"/>
    <cellStyle name="Subtotal (line) 4 5 16 4" xfId="41393" xr:uid="{00000000-0005-0000-0000-00002E9D0000}"/>
    <cellStyle name="Subtotal (line) 4 5 16 5" xfId="41394" xr:uid="{00000000-0005-0000-0000-00002F9D0000}"/>
    <cellStyle name="Subtotal (line) 4 5 17" xfId="5726" xr:uid="{00000000-0005-0000-0000-0000309D0000}"/>
    <cellStyle name="Subtotal (line) 4 5 17 2" xfId="41395" xr:uid="{00000000-0005-0000-0000-0000319D0000}"/>
    <cellStyle name="Subtotal (line) 4 5 17 2 2" xfId="41396" xr:uid="{00000000-0005-0000-0000-0000329D0000}"/>
    <cellStyle name="Subtotal (line) 4 5 17 2 3" xfId="41397" xr:uid="{00000000-0005-0000-0000-0000339D0000}"/>
    <cellStyle name="Subtotal (line) 4 5 17 2 4" xfId="41398" xr:uid="{00000000-0005-0000-0000-0000349D0000}"/>
    <cellStyle name="Subtotal (line) 4 5 17 3" xfId="41399" xr:uid="{00000000-0005-0000-0000-0000359D0000}"/>
    <cellStyle name="Subtotal (line) 4 5 17 4" xfId="41400" xr:uid="{00000000-0005-0000-0000-0000369D0000}"/>
    <cellStyle name="Subtotal (line) 4 5 17 5" xfId="41401" xr:uid="{00000000-0005-0000-0000-0000379D0000}"/>
    <cellStyle name="Subtotal (line) 4 5 18" xfId="5727" xr:uid="{00000000-0005-0000-0000-0000389D0000}"/>
    <cellStyle name="Subtotal (line) 4 5 18 2" xfId="41402" xr:uid="{00000000-0005-0000-0000-0000399D0000}"/>
    <cellStyle name="Subtotal (line) 4 5 18 2 2" xfId="41403" xr:uid="{00000000-0005-0000-0000-00003A9D0000}"/>
    <cellStyle name="Subtotal (line) 4 5 18 2 3" xfId="41404" xr:uid="{00000000-0005-0000-0000-00003B9D0000}"/>
    <cellStyle name="Subtotal (line) 4 5 18 2 4" xfId="41405" xr:uid="{00000000-0005-0000-0000-00003C9D0000}"/>
    <cellStyle name="Subtotal (line) 4 5 18 3" xfId="41406" xr:uid="{00000000-0005-0000-0000-00003D9D0000}"/>
    <cellStyle name="Subtotal (line) 4 5 18 4" xfId="41407" xr:uid="{00000000-0005-0000-0000-00003E9D0000}"/>
    <cellStyle name="Subtotal (line) 4 5 18 5" xfId="41408" xr:uid="{00000000-0005-0000-0000-00003F9D0000}"/>
    <cellStyle name="Subtotal (line) 4 5 19" xfId="5728" xr:uid="{00000000-0005-0000-0000-0000409D0000}"/>
    <cellStyle name="Subtotal (line) 4 5 19 2" xfId="41409" xr:uid="{00000000-0005-0000-0000-0000419D0000}"/>
    <cellStyle name="Subtotal (line) 4 5 19 2 2" xfId="41410" xr:uid="{00000000-0005-0000-0000-0000429D0000}"/>
    <cellStyle name="Subtotal (line) 4 5 19 2 3" xfId="41411" xr:uid="{00000000-0005-0000-0000-0000439D0000}"/>
    <cellStyle name="Subtotal (line) 4 5 19 2 4" xfId="41412" xr:uid="{00000000-0005-0000-0000-0000449D0000}"/>
    <cellStyle name="Subtotal (line) 4 5 19 3" xfId="41413" xr:uid="{00000000-0005-0000-0000-0000459D0000}"/>
    <cellStyle name="Subtotal (line) 4 5 19 4" xfId="41414" xr:uid="{00000000-0005-0000-0000-0000469D0000}"/>
    <cellStyle name="Subtotal (line) 4 5 19 5" xfId="41415" xr:uid="{00000000-0005-0000-0000-0000479D0000}"/>
    <cellStyle name="Subtotal (line) 4 5 2" xfId="5729" xr:uid="{00000000-0005-0000-0000-0000489D0000}"/>
    <cellStyle name="Subtotal (line) 4 5 2 2" xfId="41416" xr:uid="{00000000-0005-0000-0000-0000499D0000}"/>
    <cellStyle name="Subtotal (line) 4 5 2 2 2" xfId="41417" xr:uid="{00000000-0005-0000-0000-00004A9D0000}"/>
    <cellStyle name="Subtotal (line) 4 5 2 2 3" xfId="41418" xr:uid="{00000000-0005-0000-0000-00004B9D0000}"/>
    <cellStyle name="Subtotal (line) 4 5 2 2 4" xfId="41419" xr:uid="{00000000-0005-0000-0000-00004C9D0000}"/>
    <cellStyle name="Subtotal (line) 4 5 2 3" xfId="41420" xr:uid="{00000000-0005-0000-0000-00004D9D0000}"/>
    <cellStyle name="Subtotal (line) 4 5 2 4" xfId="41421" xr:uid="{00000000-0005-0000-0000-00004E9D0000}"/>
    <cellStyle name="Subtotal (line) 4 5 2 5" xfId="41422" xr:uid="{00000000-0005-0000-0000-00004F9D0000}"/>
    <cellStyle name="Subtotal (line) 4 5 20" xfId="5730" xr:uid="{00000000-0005-0000-0000-0000509D0000}"/>
    <cellStyle name="Subtotal (line) 4 5 20 2" xfId="41423" xr:uid="{00000000-0005-0000-0000-0000519D0000}"/>
    <cellStyle name="Subtotal (line) 4 5 20 2 2" xfId="41424" xr:uid="{00000000-0005-0000-0000-0000529D0000}"/>
    <cellStyle name="Subtotal (line) 4 5 20 2 3" xfId="41425" xr:uid="{00000000-0005-0000-0000-0000539D0000}"/>
    <cellStyle name="Subtotal (line) 4 5 20 2 4" xfId="41426" xr:uid="{00000000-0005-0000-0000-0000549D0000}"/>
    <cellStyle name="Subtotal (line) 4 5 20 3" xfId="41427" xr:uid="{00000000-0005-0000-0000-0000559D0000}"/>
    <cellStyle name="Subtotal (line) 4 5 20 4" xfId="41428" xr:uid="{00000000-0005-0000-0000-0000569D0000}"/>
    <cellStyle name="Subtotal (line) 4 5 20 5" xfId="41429" xr:uid="{00000000-0005-0000-0000-0000579D0000}"/>
    <cellStyle name="Subtotal (line) 4 5 21" xfId="5731" xr:uid="{00000000-0005-0000-0000-0000589D0000}"/>
    <cellStyle name="Subtotal (line) 4 5 21 2" xfId="41430" xr:uid="{00000000-0005-0000-0000-0000599D0000}"/>
    <cellStyle name="Subtotal (line) 4 5 21 2 2" xfId="41431" xr:uid="{00000000-0005-0000-0000-00005A9D0000}"/>
    <cellStyle name="Subtotal (line) 4 5 21 2 3" xfId="41432" xr:uid="{00000000-0005-0000-0000-00005B9D0000}"/>
    <cellStyle name="Subtotal (line) 4 5 21 2 4" xfId="41433" xr:uid="{00000000-0005-0000-0000-00005C9D0000}"/>
    <cellStyle name="Subtotal (line) 4 5 21 3" xfId="41434" xr:uid="{00000000-0005-0000-0000-00005D9D0000}"/>
    <cellStyle name="Subtotal (line) 4 5 21 4" xfId="41435" xr:uid="{00000000-0005-0000-0000-00005E9D0000}"/>
    <cellStyle name="Subtotal (line) 4 5 21 5" xfId="41436" xr:uid="{00000000-0005-0000-0000-00005F9D0000}"/>
    <cellStyle name="Subtotal (line) 4 5 22" xfId="5732" xr:uid="{00000000-0005-0000-0000-0000609D0000}"/>
    <cellStyle name="Subtotal (line) 4 5 22 2" xfId="41437" xr:uid="{00000000-0005-0000-0000-0000619D0000}"/>
    <cellStyle name="Subtotal (line) 4 5 22 2 2" xfId="41438" xr:uid="{00000000-0005-0000-0000-0000629D0000}"/>
    <cellStyle name="Subtotal (line) 4 5 22 2 3" xfId="41439" xr:uid="{00000000-0005-0000-0000-0000639D0000}"/>
    <cellStyle name="Subtotal (line) 4 5 22 2 4" xfId="41440" xr:uid="{00000000-0005-0000-0000-0000649D0000}"/>
    <cellStyle name="Subtotal (line) 4 5 22 3" xfId="41441" xr:uid="{00000000-0005-0000-0000-0000659D0000}"/>
    <cellStyle name="Subtotal (line) 4 5 22 4" xfId="41442" xr:uid="{00000000-0005-0000-0000-0000669D0000}"/>
    <cellStyle name="Subtotal (line) 4 5 22 5" xfId="41443" xr:uid="{00000000-0005-0000-0000-0000679D0000}"/>
    <cellStyle name="Subtotal (line) 4 5 23" xfId="5733" xr:uid="{00000000-0005-0000-0000-0000689D0000}"/>
    <cellStyle name="Subtotal (line) 4 5 23 2" xfId="41444" xr:uid="{00000000-0005-0000-0000-0000699D0000}"/>
    <cellStyle name="Subtotal (line) 4 5 23 2 2" xfId="41445" xr:uid="{00000000-0005-0000-0000-00006A9D0000}"/>
    <cellStyle name="Subtotal (line) 4 5 23 2 3" xfId="41446" xr:uid="{00000000-0005-0000-0000-00006B9D0000}"/>
    <cellStyle name="Subtotal (line) 4 5 23 2 4" xfId="41447" xr:uid="{00000000-0005-0000-0000-00006C9D0000}"/>
    <cellStyle name="Subtotal (line) 4 5 23 3" xfId="41448" xr:uid="{00000000-0005-0000-0000-00006D9D0000}"/>
    <cellStyle name="Subtotal (line) 4 5 23 4" xfId="41449" xr:uid="{00000000-0005-0000-0000-00006E9D0000}"/>
    <cellStyle name="Subtotal (line) 4 5 23 5" xfId="41450" xr:uid="{00000000-0005-0000-0000-00006F9D0000}"/>
    <cellStyle name="Subtotal (line) 4 5 24" xfId="5734" xr:uid="{00000000-0005-0000-0000-0000709D0000}"/>
    <cellStyle name="Subtotal (line) 4 5 24 2" xfId="41451" xr:uid="{00000000-0005-0000-0000-0000719D0000}"/>
    <cellStyle name="Subtotal (line) 4 5 24 2 2" xfId="41452" xr:uid="{00000000-0005-0000-0000-0000729D0000}"/>
    <cellStyle name="Subtotal (line) 4 5 24 2 3" xfId="41453" xr:uid="{00000000-0005-0000-0000-0000739D0000}"/>
    <cellStyle name="Subtotal (line) 4 5 24 2 4" xfId="41454" xr:uid="{00000000-0005-0000-0000-0000749D0000}"/>
    <cellStyle name="Subtotal (line) 4 5 24 3" xfId="41455" xr:uid="{00000000-0005-0000-0000-0000759D0000}"/>
    <cellStyle name="Subtotal (line) 4 5 24 4" xfId="41456" xr:uid="{00000000-0005-0000-0000-0000769D0000}"/>
    <cellStyle name="Subtotal (line) 4 5 24 5" xfId="41457" xr:uid="{00000000-0005-0000-0000-0000779D0000}"/>
    <cellStyle name="Subtotal (line) 4 5 25" xfId="5735" xr:uid="{00000000-0005-0000-0000-0000789D0000}"/>
    <cellStyle name="Subtotal (line) 4 5 25 2" xfId="41458" xr:uid="{00000000-0005-0000-0000-0000799D0000}"/>
    <cellStyle name="Subtotal (line) 4 5 25 2 2" xfId="41459" xr:uid="{00000000-0005-0000-0000-00007A9D0000}"/>
    <cellStyle name="Subtotal (line) 4 5 25 2 3" xfId="41460" xr:uid="{00000000-0005-0000-0000-00007B9D0000}"/>
    <cellStyle name="Subtotal (line) 4 5 25 2 4" xfId="41461" xr:uid="{00000000-0005-0000-0000-00007C9D0000}"/>
    <cellStyle name="Subtotal (line) 4 5 25 3" xfId="41462" xr:uid="{00000000-0005-0000-0000-00007D9D0000}"/>
    <cellStyle name="Subtotal (line) 4 5 25 4" xfId="41463" xr:uid="{00000000-0005-0000-0000-00007E9D0000}"/>
    <cellStyle name="Subtotal (line) 4 5 25 5" xfId="41464" xr:uid="{00000000-0005-0000-0000-00007F9D0000}"/>
    <cellStyle name="Subtotal (line) 4 5 26" xfId="5736" xr:uid="{00000000-0005-0000-0000-0000809D0000}"/>
    <cellStyle name="Subtotal (line) 4 5 26 2" xfId="41465" xr:uid="{00000000-0005-0000-0000-0000819D0000}"/>
    <cellStyle name="Subtotal (line) 4 5 26 2 2" xfId="41466" xr:uid="{00000000-0005-0000-0000-0000829D0000}"/>
    <cellStyle name="Subtotal (line) 4 5 26 2 3" xfId="41467" xr:uid="{00000000-0005-0000-0000-0000839D0000}"/>
    <cellStyle name="Subtotal (line) 4 5 26 2 4" xfId="41468" xr:uid="{00000000-0005-0000-0000-0000849D0000}"/>
    <cellStyle name="Subtotal (line) 4 5 26 3" xfId="41469" xr:uid="{00000000-0005-0000-0000-0000859D0000}"/>
    <cellStyle name="Subtotal (line) 4 5 26 4" xfId="41470" xr:uid="{00000000-0005-0000-0000-0000869D0000}"/>
    <cellStyle name="Subtotal (line) 4 5 26 5" xfId="41471" xr:uid="{00000000-0005-0000-0000-0000879D0000}"/>
    <cellStyle name="Subtotal (line) 4 5 27" xfId="5737" xr:uid="{00000000-0005-0000-0000-0000889D0000}"/>
    <cellStyle name="Subtotal (line) 4 5 27 2" xfId="41472" xr:uid="{00000000-0005-0000-0000-0000899D0000}"/>
    <cellStyle name="Subtotal (line) 4 5 27 2 2" xfId="41473" xr:uid="{00000000-0005-0000-0000-00008A9D0000}"/>
    <cellStyle name="Subtotal (line) 4 5 27 2 3" xfId="41474" xr:uid="{00000000-0005-0000-0000-00008B9D0000}"/>
    <cellStyle name="Subtotal (line) 4 5 27 2 4" xfId="41475" xr:uid="{00000000-0005-0000-0000-00008C9D0000}"/>
    <cellStyle name="Subtotal (line) 4 5 27 3" xfId="41476" xr:uid="{00000000-0005-0000-0000-00008D9D0000}"/>
    <cellStyle name="Subtotal (line) 4 5 27 4" xfId="41477" xr:uid="{00000000-0005-0000-0000-00008E9D0000}"/>
    <cellStyle name="Subtotal (line) 4 5 27 5" xfId="41478" xr:uid="{00000000-0005-0000-0000-00008F9D0000}"/>
    <cellStyle name="Subtotal (line) 4 5 28" xfId="5738" xr:uid="{00000000-0005-0000-0000-0000909D0000}"/>
    <cellStyle name="Subtotal (line) 4 5 28 2" xfId="41479" xr:uid="{00000000-0005-0000-0000-0000919D0000}"/>
    <cellStyle name="Subtotal (line) 4 5 28 2 2" xfId="41480" xr:uid="{00000000-0005-0000-0000-0000929D0000}"/>
    <cellStyle name="Subtotal (line) 4 5 28 2 3" xfId="41481" xr:uid="{00000000-0005-0000-0000-0000939D0000}"/>
    <cellStyle name="Subtotal (line) 4 5 28 2 4" xfId="41482" xr:uid="{00000000-0005-0000-0000-0000949D0000}"/>
    <cellStyle name="Subtotal (line) 4 5 28 3" xfId="41483" xr:uid="{00000000-0005-0000-0000-0000959D0000}"/>
    <cellStyle name="Subtotal (line) 4 5 28 4" xfId="41484" xr:uid="{00000000-0005-0000-0000-0000969D0000}"/>
    <cellStyle name="Subtotal (line) 4 5 28 5" xfId="41485" xr:uid="{00000000-0005-0000-0000-0000979D0000}"/>
    <cellStyle name="Subtotal (line) 4 5 29" xfId="5739" xr:uid="{00000000-0005-0000-0000-0000989D0000}"/>
    <cellStyle name="Subtotal (line) 4 5 29 2" xfId="41486" xr:uid="{00000000-0005-0000-0000-0000999D0000}"/>
    <cellStyle name="Subtotal (line) 4 5 29 2 2" xfId="41487" xr:uid="{00000000-0005-0000-0000-00009A9D0000}"/>
    <cellStyle name="Subtotal (line) 4 5 29 2 3" xfId="41488" xr:uid="{00000000-0005-0000-0000-00009B9D0000}"/>
    <cellStyle name="Subtotal (line) 4 5 29 2 4" xfId="41489" xr:uid="{00000000-0005-0000-0000-00009C9D0000}"/>
    <cellStyle name="Subtotal (line) 4 5 29 3" xfId="41490" xr:uid="{00000000-0005-0000-0000-00009D9D0000}"/>
    <cellStyle name="Subtotal (line) 4 5 29 4" xfId="41491" xr:uid="{00000000-0005-0000-0000-00009E9D0000}"/>
    <cellStyle name="Subtotal (line) 4 5 29 5" xfId="41492" xr:uid="{00000000-0005-0000-0000-00009F9D0000}"/>
    <cellStyle name="Subtotal (line) 4 5 3" xfId="5740" xr:uid="{00000000-0005-0000-0000-0000A09D0000}"/>
    <cellStyle name="Subtotal (line) 4 5 3 2" xfId="41493" xr:uid="{00000000-0005-0000-0000-0000A19D0000}"/>
    <cellStyle name="Subtotal (line) 4 5 3 2 2" xfId="41494" xr:uid="{00000000-0005-0000-0000-0000A29D0000}"/>
    <cellStyle name="Subtotal (line) 4 5 3 2 3" xfId="41495" xr:uid="{00000000-0005-0000-0000-0000A39D0000}"/>
    <cellStyle name="Subtotal (line) 4 5 3 2 4" xfId="41496" xr:uid="{00000000-0005-0000-0000-0000A49D0000}"/>
    <cellStyle name="Subtotal (line) 4 5 3 3" xfId="41497" xr:uid="{00000000-0005-0000-0000-0000A59D0000}"/>
    <cellStyle name="Subtotal (line) 4 5 3 4" xfId="41498" xr:uid="{00000000-0005-0000-0000-0000A69D0000}"/>
    <cellStyle name="Subtotal (line) 4 5 3 5" xfId="41499" xr:uid="{00000000-0005-0000-0000-0000A79D0000}"/>
    <cellStyle name="Subtotal (line) 4 5 30" xfId="5741" xr:uid="{00000000-0005-0000-0000-0000A89D0000}"/>
    <cellStyle name="Subtotal (line) 4 5 30 2" xfId="41500" xr:uid="{00000000-0005-0000-0000-0000A99D0000}"/>
    <cellStyle name="Subtotal (line) 4 5 30 2 2" xfId="41501" xr:uid="{00000000-0005-0000-0000-0000AA9D0000}"/>
    <cellStyle name="Subtotal (line) 4 5 30 2 3" xfId="41502" xr:uid="{00000000-0005-0000-0000-0000AB9D0000}"/>
    <cellStyle name="Subtotal (line) 4 5 30 2 4" xfId="41503" xr:uid="{00000000-0005-0000-0000-0000AC9D0000}"/>
    <cellStyle name="Subtotal (line) 4 5 30 3" xfId="41504" xr:uid="{00000000-0005-0000-0000-0000AD9D0000}"/>
    <cellStyle name="Subtotal (line) 4 5 30 4" xfId="41505" xr:uid="{00000000-0005-0000-0000-0000AE9D0000}"/>
    <cellStyle name="Subtotal (line) 4 5 30 5" xfId="41506" xr:uid="{00000000-0005-0000-0000-0000AF9D0000}"/>
    <cellStyle name="Subtotal (line) 4 5 31" xfId="5742" xr:uid="{00000000-0005-0000-0000-0000B09D0000}"/>
    <cellStyle name="Subtotal (line) 4 5 31 2" xfId="41507" xr:uid="{00000000-0005-0000-0000-0000B19D0000}"/>
    <cellStyle name="Subtotal (line) 4 5 31 2 2" xfId="41508" xr:uid="{00000000-0005-0000-0000-0000B29D0000}"/>
    <cellStyle name="Subtotal (line) 4 5 31 2 3" xfId="41509" xr:uid="{00000000-0005-0000-0000-0000B39D0000}"/>
    <cellStyle name="Subtotal (line) 4 5 31 2 4" xfId="41510" xr:uid="{00000000-0005-0000-0000-0000B49D0000}"/>
    <cellStyle name="Subtotal (line) 4 5 31 3" xfId="41511" xr:uid="{00000000-0005-0000-0000-0000B59D0000}"/>
    <cellStyle name="Subtotal (line) 4 5 31 4" xfId="41512" xr:uid="{00000000-0005-0000-0000-0000B69D0000}"/>
    <cellStyle name="Subtotal (line) 4 5 31 5" xfId="41513" xr:uid="{00000000-0005-0000-0000-0000B79D0000}"/>
    <cellStyle name="Subtotal (line) 4 5 32" xfId="5743" xr:uid="{00000000-0005-0000-0000-0000B89D0000}"/>
    <cellStyle name="Subtotal (line) 4 5 32 2" xfId="41514" xr:uid="{00000000-0005-0000-0000-0000B99D0000}"/>
    <cellStyle name="Subtotal (line) 4 5 32 2 2" xfId="41515" xr:uid="{00000000-0005-0000-0000-0000BA9D0000}"/>
    <cellStyle name="Subtotal (line) 4 5 32 2 3" xfId="41516" xr:uid="{00000000-0005-0000-0000-0000BB9D0000}"/>
    <cellStyle name="Subtotal (line) 4 5 32 2 4" xfId="41517" xr:uid="{00000000-0005-0000-0000-0000BC9D0000}"/>
    <cellStyle name="Subtotal (line) 4 5 32 3" xfId="41518" xr:uid="{00000000-0005-0000-0000-0000BD9D0000}"/>
    <cellStyle name="Subtotal (line) 4 5 32 4" xfId="41519" xr:uid="{00000000-0005-0000-0000-0000BE9D0000}"/>
    <cellStyle name="Subtotal (line) 4 5 32 5" xfId="41520" xr:uid="{00000000-0005-0000-0000-0000BF9D0000}"/>
    <cellStyle name="Subtotal (line) 4 5 33" xfId="5744" xr:uid="{00000000-0005-0000-0000-0000C09D0000}"/>
    <cellStyle name="Subtotal (line) 4 5 33 2" xfId="41521" xr:uid="{00000000-0005-0000-0000-0000C19D0000}"/>
    <cellStyle name="Subtotal (line) 4 5 33 2 2" xfId="41522" xr:uid="{00000000-0005-0000-0000-0000C29D0000}"/>
    <cellStyle name="Subtotal (line) 4 5 33 2 3" xfId="41523" xr:uid="{00000000-0005-0000-0000-0000C39D0000}"/>
    <cellStyle name="Subtotal (line) 4 5 33 2 4" xfId="41524" xr:uid="{00000000-0005-0000-0000-0000C49D0000}"/>
    <cellStyle name="Subtotal (line) 4 5 33 3" xfId="41525" xr:uid="{00000000-0005-0000-0000-0000C59D0000}"/>
    <cellStyle name="Subtotal (line) 4 5 33 4" xfId="41526" xr:uid="{00000000-0005-0000-0000-0000C69D0000}"/>
    <cellStyle name="Subtotal (line) 4 5 33 5" xfId="41527" xr:uid="{00000000-0005-0000-0000-0000C79D0000}"/>
    <cellStyle name="Subtotal (line) 4 5 34" xfId="5745" xr:uid="{00000000-0005-0000-0000-0000C89D0000}"/>
    <cellStyle name="Subtotal (line) 4 5 34 2" xfId="41528" xr:uid="{00000000-0005-0000-0000-0000C99D0000}"/>
    <cellStyle name="Subtotal (line) 4 5 34 2 2" xfId="41529" xr:uid="{00000000-0005-0000-0000-0000CA9D0000}"/>
    <cellStyle name="Subtotal (line) 4 5 34 2 3" xfId="41530" xr:uid="{00000000-0005-0000-0000-0000CB9D0000}"/>
    <cellStyle name="Subtotal (line) 4 5 34 2 4" xfId="41531" xr:uid="{00000000-0005-0000-0000-0000CC9D0000}"/>
    <cellStyle name="Subtotal (line) 4 5 34 3" xfId="41532" xr:uid="{00000000-0005-0000-0000-0000CD9D0000}"/>
    <cellStyle name="Subtotal (line) 4 5 34 4" xfId="41533" xr:uid="{00000000-0005-0000-0000-0000CE9D0000}"/>
    <cellStyle name="Subtotal (line) 4 5 34 5" xfId="41534" xr:uid="{00000000-0005-0000-0000-0000CF9D0000}"/>
    <cellStyle name="Subtotal (line) 4 5 35" xfId="5746" xr:uid="{00000000-0005-0000-0000-0000D09D0000}"/>
    <cellStyle name="Subtotal (line) 4 5 35 2" xfId="41535" xr:uid="{00000000-0005-0000-0000-0000D19D0000}"/>
    <cellStyle name="Subtotal (line) 4 5 35 2 2" xfId="41536" xr:uid="{00000000-0005-0000-0000-0000D29D0000}"/>
    <cellStyle name="Subtotal (line) 4 5 35 2 3" xfId="41537" xr:uid="{00000000-0005-0000-0000-0000D39D0000}"/>
    <cellStyle name="Subtotal (line) 4 5 35 2 4" xfId="41538" xr:uid="{00000000-0005-0000-0000-0000D49D0000}"/>
    <cellStyle name="Subtotal (line) 4 5 35 3" xfId="41539" xr:uid="{00000000-0005-0000-0000-0000D59D0000}"/>
    <cellStyle name="Subtotal (line) 4 5 35 4" xfId="41540" xr:uid="{00000000-0005-0000-0000-0000D69D0000}"/>
    <cellStyle name="Subtotal (line) 4 5 35 5" xfId="41541" xr:uid="{00000000-0005-0000-0000-0000D79D0000}"/>
    <cellStyle name="Subtotal (line) 4 5 36" xfId="5747" xr:uid="{00000000-0005-0000-0000-0000D89D0000}"/>
    <cellStyle name="Subtotal (line) 4 5 36 2" xfId="41542" xr:uid="{00000000-0005-0000-0000-0000D99D0000}"/>
    <cellStyle name="Subtotal (line) 4 5 36 2 2" xfId="41543" xr:uid="{00000000-0005-0000-0000-0000DA9D0000}"/>
    <cellStyle name="Subtotal (line) 4 5 36 2 3" xfId="41544" xr:uid="{00000000-0005-0000-0000-0000DB9D0000}"/>
    <cellStyle name="Subtotal (line) 4 5 36 2 4" xfId="41545" xr:uid="{00000000-0005-0000-0000-0000DC9D0000}"/>
    <cellStyle name="Subtotal (line) 4 5 36 3" xfId="41546" xr:uid="{00000000-0005-0000-0000-0000DD9D0000}"/>
    <cellStyle name="Subtotal (line) 4 5 36 4" xfId="41547" xr:uid="{00000000-0005-0000-0000-0000DE9D0000}"/>
    <cellStyle name="Subtotal (line) 4 5 36 5" xfId="41548" xr:uid="{00000000-0005-0000-0000-0000DF9D0000}"/>
    <cellStyle name="Subtotal (line) 4 5 37" xfId="5748" xr:uid="{00000000-0005-0000-0000-0000E09D0000}"/>
    <cellStyle name="Subtotal (line) 4 5 37 2" xfId="41549" xr:uid="{00000000-0005-0000-0000-0000E19D0000}"/>
    <cellStyle name="Subtotal (line) 4 5 37 2 2" xfId="41550" xr:uid="{00000000-0005-0000-0000-0000E29D0000}"/>
    <cellStyle name="Subtotal (line) 4 5 37 2 3" xfId="41551" xr:uid="{00000000-0005-0000-0000-0000E39D0000}"/>
    <cellStyle name="Subtotal (line) 4 5 37 2 4" xfId="41552" xr:uid="{00000000-0005-0000-0000-0000E49D0000}"/>
    <cellStyle name="Subtotal (line) 4 5 37 3" xfId="41553" xr:uid="{00000000-0005-0000-0000-0000E59D0000}"/>
    <cellStyle name="Subtotal (line) 4 5 37 4" xfId="41554" xr:uid="{00000000-0005-0000-0000-0000E69D0000}"/>
    <cellStyle name="Subtotal (line) 4 5 37 5" xfId="41555" xr:uid="{00000000-0005-0000-0000-0000E79D0000}"/>
    <cellStyle name="Subtotal (line) 4 5 38" xfId="5749" xr:uid="{00000000-0005-0000-0000-0000E89D0000}"/>
    <cellStyle name="Subtotal (line) 4 5 38 2" xfId="41556" xr:uid="{00000000-0005-0000-0000-0000E99D0000}"/>
    <cellStyle name="Subtotal (line) 4 5 38 2 2" xfId="41557" xr:uid="{00000000-0005-0000-0000-0000EA9D0000}"/>
    <cellStyle name="Subtotal (line) 4 5 38 2 3" xfId="41558" xr:uid="{00000000-0005-0000-0000-0000EB9D0000}"/>
    <cellStyle name="Subtotal (line) 4 5 38 2 4" xfId="41559" xr:uid="{00000000-0005-0000-0000-0000EC9D0000}"/>
    <cellStyle name="Subtotal (line) 4 5 38 3" xfId="41560" xr:uid="{00000000-0005-0000-0000-0000ED9D0000}"/>
    <cellStyle name="Subtotal (line) 4 5 38 4" xfId="41561" xr:uid="{00000000-0005-0000-0000-0000EE9D0000}"/>
    <cellStyle name="Subtotal (line) 4 5 38 5" xfId="41562" xr:uid="{00000000-0005-0000-0000-0000EF9D0000}"/>
    <cellStyle name="Subtotal (line) 4 5 39" xfId="5750" xr:uid="{00000000-0005-0000-0000-0000F09D0000}"/>
    <cellStyle name="Subtotal (line) 4 5 39 2" xfId="41563" xr:uid="{00000000-0005-0000-0000-0000F19D0000}"/>
    <cellStyle name="Subtotal (line) 4 5 39 2 2" xfId="41564" xr:uid="{00000000-0005-0000-0000-0000F29D0000}"/>
    <cellStyle name="Subtotal (line) 4 5 39 2 3" xfId="41565" xr:uid="{00000000-0005-0000-0000-0000F39D0000}"/>
    <cellStyle name="Subtotal (line) 4 5 39 2 4" xfId="41566" xr:uid="{00000000-0005-0000-0000-0000F49D0000}"/>
    <cellStyle name="Subtotal (line) 4 5 39 3" xfId="41567" xr:uid="{00000000-0005-0000-0000-0000F59D0000}"/>
    <cellStyle name="Subtotal (line) 4 5 39 4" xfId="41568" xr:uid="{00000000-0005-0000-0000-0000F69D0000}"/>
    <cellStyle name="Subtotal (line) 4 5 39 5" xfId="41569" xr:uid="{00000000-0005-0000-0000-0000F79D0000}"/>
    <cellStyle name="Subtotal (line) 4 5 4" xfId="5751" xr:uid="{00000000-0005-0000-0000-0000F89D0000}"/>
    <cellStyle name="Subtotal (line) 4 5 4 2" xfId="41570" xr:uid="{00000000-0005-0000-0000-0000F99D0000}"/>
    <cellStyle name="Subtotal (line) 4 5 4 2 2" xfId="41571" xr:uid="{00000000-0005-0000-0000-0000FA9D0000}"/>
    <cellStyle name="Subtotal (line) 4 5 4 2 3" xfId="41572" xr:uid="{00000000-0005-0000-0000-0000FB9D0000}"/>
    <cellStyle name="Subtotal (line) 4 5 4 2 4" xfId="41573" xr:uid="{00000000-0005-0000-0000-0000FC9D0000}"/>
    <cellStyle name="Subtotal (line) 4 5 4 3" xfId="41574" xr:uid="{00000000-0005-0000-0000-0000FD9D0000}"/>
    <cellStyle name="Subtotal (line) 4 5 4 4" xfId="41575" xr:uid="{00000000-0005-0000-0000-0000FE9D0000}"/>
    <cellStyle name="Subtotal (line) 4 5 4 5" xfId="41576" xr:uid="{00000000-0005-0000-0000-0000FF9D0000}"/>
    <cellStyle name="Subtotal (line) 4 5 40" xfId="5752" xr:uid="{00000000-0005-0000-0000-0000009E0000}"/>
    <cellStyle name="Subtotal (line) 4 5 40 2" xfId="41577" xr:uid="{00000000-0005-0000-0000-0000019E0000}"/>
    <cellStyle name="Subtotal (line) 4 5 40 2 2" xfId="41578" xr:uid="{00000000-0005-0000-0000-0000029E0000}"/>
    <cellStyle name="Subtotal (line) 4 5 40 2 3" xfId="41579" xr:uid="{00000000-0005-0000-0000-0000039E0000}"/>
    <cellStyle name="Subtotal (line) 4 5 40 2 4" xfId="41580" xr:uid="{00000000-0005-0000-0000-0000049E0000}"/>
    <cellStyle name="Subtotal (line) 4 5 40 3" xfId="41581" xr:uid="{00000000-0005-0000-0000-0000059E0000}"/>
    <cellStyle name="Subtotal (line) 4 5 40 4" xfId="41582" xr:uid="{00000000-0005-0000-0000-0000069E0000}"/>
    <cellStyle name="Subtotal (line) 4 5 40 5" xfId="41583" xr:uid="{00000000-0005-0000-0000-0000079E0000}"/>
    <cellStyle name="Subtotal (line) 4 5 41" xfId="5753" xr:uid="{00000000-0005-0000-0000-0000089E0000}"/>
    <cellStyle name="Subtotal (line) 4 5 41 2" xfId="41584" xr:uid="{00000000-0005-0000-0000-0000099E0000}"/>
    <cellStyle name="Subtotal (line) 4 5 41 2 2" xfId="41585" xr:uid="{00000000-0005-0000-0000-00000A9E0000}"/>
    <cellStyle name="Subtotal (line) 4 5 41 2 3" xfId="41586" xr:uid="{00000000-0005-0000-0000-00000B9E0000}"/>
    <cellStyle name="Subtotal (line) 4 5 41 2 4" xfId="41587" xr:uid="{00000000-0005-0000-0000-00000C9E0000}"/>
    <cellStyle name="Subtotal (line) 4 5 41 3" xfId="41588" xr:uid="{00000000-0005-0000-0000-00000D9E0000}"/>
    <cellStyle name="Subtotal (line) 4 5 41 4" xfId="41589" xr:uid="{00000000-0005-0000-0000-00000E9E0000}"/>
    <cellStyle name="Subtotal (line) 4 5 41 5" xfId="41590" xr:uid="{00000000-0005-0000-0000-00000F9E0000}"/>
    <cellStyle name="Subtotal (line) 4 5 42" xfId="5754" xr:uid="{00000000-0005-0000-0000-0000109E0000}"/>
    <cellStyle name="Subtotal (line) 4 5 42 2" xfId="41591" xr:uid="{00000000-0005-0000-0000-0000119E0000}"/>
    <cellStyle name="Subtotal (line) 4 5 42 2 2" xfId="41592" xr:uid="{00000000-0005-0000-0000-0000129E0000}"/>
    <cellStyle name="Subtotal (line) 4 5 42 2 3" xfId="41593" xr:uid="{00000000-0005-0000-0000-0000139E0000}"/>
    <cellStyle name="Subtotal (line) 4 5 42 2 4" xfId="41594" xr:uid="{00000000-0005-0000-0000-0000149E0000}"/>
    <cellStyle name="Subtotal (line) 4 5 42 3" xfId="41595" xr:uid="{00000000-0005-0000-0000-0000159E0000}"/>
    <cellStyle name="Subtotal (line) 4 5 42 4" xfId="41596" xr:uid="{00000000-0005-0000-0000-0000169E0000}"/>
    <cellStyle name="Subtotal (line) 4 5 42 5" xfId="41597" xr:uid="{00000000-0005-0000-0000-0000179E0000}"/>
    <cellStyle name="Subtotal (line) 4 5 43" xfId="5755" xr:uid="{00000000-0005-0000-0000-0000189E0000}"/>
    <cellStyle name="Subtotal (line) 4 5 43 2" xfId="41598" xr:uid="{00000000-0005-0000-0000-0000199E0000}"/>
    <cellStyle name="Subtotal (line) 4 5 43 2 2" xfId="41599" xr:uid="{00000000-0005-0000-0000-00001A9E0000}"/>
    <cellStyle name="Subtotal (line) 4 5 43 2 3" xfId="41600" xr:uid="{00000000-0005-0000-0000-00001B9E0000}"/>
    <cellStyle name="Subtotal (line) 4 5 43 2 4" xfId="41601" xr:uid="{00000000-0005-0000-0000-00001C9E0000}"/>
    <cellStyle name="Subtotal (line) 4 5 43 3" xfId="41602" xr:uid="{00000000-0005-0000-0000-00001D9E0000}"/>
    <cellStyle name="Subtotal (line) 4 5 43 4" xfId="41603" xr:uid="{00000000-0005-0000-0000-00001E9E0000}"/>
    <cellStyle name="Subtotal (line) 4 5 43 5" xfId="41604" xr:uid="{00000000-0005-0000-0000-00001F9E0000}"/>
    <cellStyle name="Subtotal (line) 4 5 44" xfId="5756" xr:uid="{00000000-0005-0000-0000-0000209E0000}"/>
    <cellStyle name="Subtotal (line) 4 5 44 2" xfId="41605" xr:uid="{00000000-0005-0000-0000-0000219E0000}"/>
    <cellStyle name="Subtotal (line) 4 5 44 2 2" xfId="41606" xr:uid="{00000000-0005-0000-0000-0000229E0000}"/>
    <cellStyle name="Subtotal (line) 4 5 44 2 3" xfId="41607" xr:uid="{00000000-0005-0000-0000-0000239E0000}"/>
    <cellStyle name="Subtotal (line) 4 5 44 2 4" xfId="41608" xr:uid="{00000000-0005-0000-0000-0000249E0000}"/>
    <cellStyle name="Subtotal (line) 4 5 44 3" xfId="41609" xr:uid="{00000000-0005-0000-0000-0000259E0000}"/>
    <cellStyle name="Subtotal (line) 4 5 44 4" xfId="41610" xr:uid="{00000000-0005-0000-0000-0000269E0000}"/>
    <cellStyle name="Subtotal (line) 4 5 44 5" xfId="41611" xr:uid="{00000000-0005-0000-0000-0000279E0000}"/>
    <cellStyle name="Subtotal (line) 4 5 45" xfId="41612" xr:uid="{00000000-0005-0000-0000-0000289E0000}"/>
    <cellStyle name="Subtotal (line) 4 5 45 2" xfId="41613" xr:uid="{00000000-0005-0000-0000-0000299E0000}"/>
    <cellStyle name="Subtotal (line) 4 5 45 3" xfId="41614" xr:uid="{00000000-0005-0000-0000-00002A9E0000}"/>
    <cellStyle name="Subtotal (line) 4 5 45 4" xfId="41615" xr:uid="{00000000-0005-0000-0000-00002B9E0000}"/>
    <cellStyle name="Subtotal (line) 4 5 46" xfId="41616" xr:uid="{00000000-0005-0000-0000-00002C9E0000}"/>
    <cellStyle name="Subtotal (line) 4 5 46 2" xfId="41617" xr:uid="{00000000-0005-0000-0000-00002D9E0000}"/>
    <cellStyle name="Subtotal (line) 4 5 46 3" xfId="41618" xr:uid="{00000000-0005-0000-0000-00002E9E0000}"/>
    <cellStyle name="Subtotal (line) 4 5 46 4" xfId="41619" xr:uid="{00000000-0005-0000-0000-00002F9E0000}"/>
    <cellStyle name="Subtotal (line) 4 5 47" xfId="41620" xr:uid="{00000000-0005-0000-0000-0000309E0000}"/>
    <cellStyle name="Subtotal (line) 4 5 48" xfId="41621" xr:uid="{00000000-0005-0000-0000-0000319E0000}"/>
    <cellStyle name="Subtotal (line) 4 5 49" xfId="41622" xr:uid="{00000000-0005-0000-0000-0000329E0000}"/>
    <cellStyle name="Subtotal (line) 4 5 5" xfId="5757" xr:uid="{00000000-0005-0000-0000-0000339E0000}"/>
    <cellStyle name="Subtotal (line) 4 5 5 2" xfId="41623" xr:uid="{00000000-0005-0000-0000-0000349E0000}"/>
    <cellStyle name="Subtotal (line) 4 5 5 2 2" xfId="41624" xr:uid="{00000000-0005-0000-0000-0000359E0000}"/>
    <cellStyle name="Subtotal (line) 4 5 5 2 3" xfId="41625" xr:uid="{00000000-0005-0000-0000-0000369E0000}"/>
    <cellStyle name="Subtotal (line) 4 5 5 2 4" xfId="41626" xr:uid="{00000000-0005-0000-0000-0000379E0000}"/>
    <cellStyle name="Subtotal (line) 4 5 5 3" xfId="41627" xr:uid="{00000000-0005-0000-0000-0000389E0000}"/>
    <cellStyle name="Subtotal (line) 4 5 5 4" xfId="41628" xr:uid="{00000000-0005-0000-0000-0000399E0000}"/>
    <cellStyle name="Subtotal (line) 4 5 5 5" xfId="41629" xr:uid="{00000000-0005-0000-0000-00003A9E0000}"/>
    <cellStyle name="Subtotal (line) 4 5 6" xfId="5758" xr:uid="{00000000-0005-0000-0000-00003B9E0000}"/>
    <cellStyle name="Subtotal (line) 4 5 6 2" xfId="41630" xr:uid="{00000000-0005-0000-0000-00003C9E0000}"/>
    <cellStyle name="Subtotal (line) 4 5 6 2 2" xfId="41631" xr:uid="{00000000-0005-0000-0000-00003D9E0000}"/>
    <cellStyle name="Subtotal (line) 4 5 6 2 3" xfId="41632" xr:uid="{00000000-0005-0000-0000-00003E9E0000}"/>
    <cellStyle name="Subtotal (line) 4 5 6 2 4" xfId="41633" xr:uid="{00000000-0005-0000-0000-00003F9E0000}"/>
    <cellStyle name="Subtotal (line) 4 5 6 3" xfId="41634" xr:uid="{00000000-0005-0000-0000-0000409E0000}"/>
    <cellStyle name="Subtotal (line) 4 5 6 4" xfId="41635" xr:uid="{00000000-0005-0000-0000-0000419E0000}"/>
    <cellStyle name="Subtotal (line) 4 5 6 5" xfId="41636" xr:uid="{00000000-0005-0000-0000-0000429E0000}"/>
    <cellStyle name="Subtotal (line) 4 5 7" xfId="5759" xr:uid="{00000000-0005-0000-0000-0000439E0000}"/>
    <cellStyle name="Subtotal (line) 4 5 7 2" xfId="41637" xr:uid="{00000000-0005-0000-0000-0000449E0000}"/>
    <cellStyle name="Subtotal (line) 4 5 7 2 2" xfId="41638" xr:uid="{00000000-0005-0000-0000-0000459E0000}"/>
    <cellStyle name="Subtotal (line) 4 5 7 2 3" xfId="41639" xr:uid="{00000000-0005-0000-0000-0000469E0000}"/>
    <cellStyle name="Subtotal (line) 4 5 7 2 4" xfId="41640" xr:uid="{00000000-0005-0000-0000-0000479E0000}"/>
    <cellStyle name="Subtotal (line) 4 5 7 3" xfId="41641" xr:uid="{00000000-0005-0000-0000-0000489E0000}"/>
    <cellStyle name="Subtotal (line) 4 5 7 4" xfId="41642" xr:uid="{00000000-0005-0000-0000-0000499E0000}"/>
    <cellStyle name="Subtotal (line) 4 5 7 5" xfId="41643" xr:uid="{00000000-0005-0000-0000-00004A9E0000}"/>
    <cellStyle name="Subtotal (line) 4 5 8" xfId="5760" xr:uid="{00000000-0005-0000-0000-00004B9E0000}"/>
    <cellStyle name="Subtotal (line) 4 5 8 2" xfId="41644" xr:uid="{00000000-0005-0000-0000-00004C9E0000}"/>
    <cellStyle name="Subtotal (line) 4 5 8 2 2" xfId="41645" xr:uid="{00000000-0005-0000-0000-00004D9E0000}"/>
    <cellStyle name="Subtotal (line) 4 5 8 2 3" xfId="41646" xr:uid="{00000000-0005-0000-0000-00004E9E0000}"/>
    <cellStyle name="Subtotal (line) 4 5 8 2 4" xfId="41647" xr:uid="{00000000-0005-0000-0000-00004F9E0000}"/>
    <cellStyle name="Subtotal (line) 4 5 8 3" xfId="41648" xr:uid="{00000000-0005-0000-0000-0000509E0000}"/>
    <cellStyle name="Subtotal (line) 4 5 8 4" xfId="41649" xr:uid="{00000000-0005-0000-0000-0000519E0000}"/>
    <cellStyle name="Subtotal (line) 4 5 8 5" xfId="41650" xr:uid="{00000000-0005-0000-0000-0000529E0000}"/>
    <cellStyle name="Subtotal (line) 4 5 9" xfId="5761" xr:uid="{00000000-0005-0000-0000-0000539E0000}"/>
    <cellStyle name="Subtotal (line) 4 5 9 2" xfId="41651" xr:uid="{00000000-0005-0000-0000-0000549E0000}"/>
    <cellStyle name="Subtotal (line) 4 5 9 2 2" xfId="41652" xr:uid="{00000000-0005-0000-0000-0000559E0000}"/>
    <cellStyle name="Subtotal (line) 4 5 9 2 3" xfId="41653" xr:uid="{00000000-0005-0000-0000-0000569E0000}"/>
    <cellStyle name="Subtotal (line) 4 5 9 2 4" xfId="41654" xr:uid="{00000000-0005-0000-0000-0000579E0000}"/>
    <cellStyle name="Subtotal (line) 4 5 9 3" xfId="41655" xr:uid="{00000000-0005-0000-0000-0000589E0000}"/>
    <cellStyle name="Subtotal (line) 4 5 9 4" xfId="41656" xr:uid="{00000000-0005-0000-0000-0000599E0000}"/>
    <cellStyle name="Subtotal (line) 4 5 9 5" xfId="41657" xr:uid="{00000000-0005-0000-0000-00005A9E0000}"/>
    <cellStyle name="Subtotal (line) 4 6" xfId="5762" xr:uid="{00000000-0005-0000-0000-00005B9E0000}"/>
    <cellStyle name="Subtotal (line) 4 6 2" xfId="41658" xr:uid="{00000000-0005-0000-0000-00005C9E0000}"/>
    <cellStyle name="Subtotal (line) 4 6 2 2" xfId="41659" xr:uid="{00000000-0005-0000-0000-00005D9E0000}"/>
    <cellStyle name="Subtotal (line) 4 6 2 3" xfId="41660" xr:uid="{00000000-0005-0000-0000-00005E9E0000}"/>
    <cellStyle name="Subtotal (line) 4 6 2 4" xfId="41661" xr:uid="{00000000-0005-0000-0000-00005F9E0000}"/>
    <cellStyle name="Subtotal (line) 4 6 3" xfId="41662" xr:uid="{00000000-0005-0000-0000-0000609E0000}"/>
    <cellStyle name="Subtotal (line) 4 6 4" xfId="41663" xr:uid="{00000000-0005-0000-0000-0000619E0000}"/>
    <cellStyle name="Subtotal (line) 4 6 5" xfId="41664" xr:uid="{00000000-0005-0000-0000-0000629E0000}"/>
    <cellStyle name="Subtotal (line) 4 7" xfId="5763" xr:uid="{00000000-0005-0000-0000-0000639E0000}"/>
    <cellStyle name="Subtotal (line) 4 7 2" xfId="41665" xr:uid="{00000000-0005-0000-0000-0000649E0000}"/>
    <cellStyle name="Subtotal (line) 4 7 2 2" xfId="41666" xr:uid="{00000000-0005-0000-0000-0000659E0000}"/>
    <cellStyle name="Subtotal (line) 4 7 2 3" xfId="41667" xr:uid="{00000000-0005-0000-0000-0000669E0000}"/>
    <cellStyle name="Subtotal (line) 4 7 2 4" xfId="41668" xr:uid="{00000000-0005-0000-0000-0000679E0000}"/>
    <cellStyle name="Subtotal (line) 4 7 3" xfId="41669" xr:uid="{00000000-0005-0000-0000-0000689E0000}"/>
    <cellStyle name="Subtotal (line) 4 7 4" xfId="41670" xr:uid="{00000000-0005-0000-0000-0000699E0000}"/>
    <cellStyle name="Subtotal (line) 4 7 5" xfId="41671" xr:uid="{00000000-0005-0000-0000-00006A9E0000}"/>
    <cellStyle name="Subtotal (line) 4 8" xfId="5764" xr:uid="{00000000-0005-0000-0000-00006B9E0000}"/>
    <cellStyle name="Subtotal (line) 4 8 2" xfId="41672" xr:uid="{00000000-0005-0000-0000-00006C9E0000}"/>
    <cellStyle name="Subtotal (line) 4 8 2 2" xfId="41673" xr:uid="{00000000-0005-0000-0000-00006D9E0000}"/>
    <cellStyle name="Subtotal (line) 4 8 2 3" xfId="41674" xr:uid="{00000000-0005-0000-0000-00006E9E0000}"/>
    <cellStyle name="Subtotal (line) 4 8 2 4" xfId="41675" xr:uid="{00000000-0005-0000-0000-00006F9E0000}"/>
    <cellStyle name="Subtotal (line) 4 8 3" xfId="41676" xr:uid="{00000000-0005-0000-0000-0000709E0000}"/>
    <cellStyle name="Subtotal (line) 4 8 4" xfId="41677" xr:uid="{00000000-0005-0000-0000-0000719E0000}"/>
    <cellStyle name="Subtotal (line) 4 8 5" xfId="41678" xr:uid="{00000000-0005-0000-0000-0000729E0000}"/>
    <cellStyle name="Subtotal (line) 4 9" xfId="5765" xr:uid="{00000000-0005-0000-0000-0000739E0000}"/>
    <cellStyle name="Subtotal (line) 4 9 2" xfId="41679" xr:uid="{00000000-0005-0000-0000-0000749E0000}"/>
    <cellStyle name="Subtotal (line) 4 9 2 2" xfId="41680" xr:uid="{00000000-0005-0000-0000-0000759E0000}"/>
    <cellStyle name="Subtotal (line) 4 9 2 3" xfId="41681" xr:uid="{00000000-0005-0000-0000-0000769E0000}"/>
    <cellStyle name="Subtotal (line) 4 9 2 4" xfId="41682" xr:uid="{00000000-0005-0000-0000-0000779E0000}"/>
    <cellStyle name="Subtotal (line) 4 9 3" xfId="41683" xr:uid="{00000000-0005-0000-0000-0000789E0000}"/>
    <cellStyle name="Subtotal (line) 4 9 4" xfId="41684" xr:uid="{00000000-0005-0000-0000-0000799E0000}"/>
    <cellStyle name="Subtotal (line) 4 9 5" xfId="41685" xr:uid="{00000000-0005-0000-0000-00007A9E0000}"/>
    <cellStyle name="Subtotal (line) 5" xfId="5766" xr:uid="{00000000-0005-0000-0000-00007B9E0000}"/>
    <cellStyle name="Subtotal (line) 5 10" xfId="5767" xr:uid="{00000000-0005-0000-0000-00007C9E0000}"/>
    <cellStyle name="Subtotal (line) 5 10 2" xfId="41686" xr:uid="{00000000-0005-0000-0000-00007D9E0000}"/>
    <cellStyle name="Subtotal (line) 5 10 2 2" xfId="41687" xr:uid="{00000000-0005-0000-0000-00007E9E0000}"/>
    <cellStyle name="Subtotal (line) 5 10 2 3" xfId="41688" xr:uid="{00000000-0005-0000-0000-00007F9E0000}"/>
    <cellStyle name="Subtotal (line) 5 10 2 4" xfId="41689" xr:uid="{00000000-0005-0000-0000-0000809E0000}"/>
    <cellStyle name="Subtotal (line) 5 10 3" xfId="41690" xr:uid="{00000000-0005-0000-0000-0000819E0000}"/>
    <cellStyle name="Subtotal (line) 5 10 4" xfId="41691" xr:uid="{00000000-0005-0000-0000-0000829E0000}"/>
    <cellStyle name="Subtotal (line) 5 10 5" xfId="41692" xr:uid="{00000000-0005-0000-0000-0000839E0000}"/>
    <cellStyle name="Subtotal (line) 5 11" xfId="5768" xr:uid="{00000000-0005-0000-0000-0000849E0000}"/>
    <cellStyle name="Subtotal (line) 5 11 2" xfId="41693" xr:uid="{00000000-0005-0000-0000-0000859E0000}"/>
    <cellStyle name="Subtotal (line) 5 11 2 2" xfId="41694" xr:uid="{00000000-0005-0000-0000-0000869E0000}"/>
    <cellStyle name="Subtotal (line) 5 11 2 3" xfId="41695" xr:uid="{00000000-0005-0000-0000-0000879E0000}"/>
    <cellStyle name="Subtotal (line) 5 11 2 4" xfId="41696" xr:uid="{00000000-0005-0000-0000-0000889E0000}"/>
    <cellStyle name="Subtotal (line) 5 11 3" xfId="41697" xr:uid="{00000000-0005-0000-0000-0000899E0000}"/>
    <cellStyle name="Subtotal (line) 5 11 4" xfId="41698" xr:uid="{00000000-0005-0000-0000-00008A9E0000}"/>
    <cellStyle name="Subtotal (line) 5 11 5" xfId="41699" xr:uid="{00000000-0005-0000-0000-00008B9E0000}"/>
    <cellStyle name="Subtotal (line) 5 12" xfId="5769" xr:uid="{00000000-0005-0000-0000-00008C9E0000}"/>
    <cellStyle name="Subtotal (line) 5 12 2" xfId="41700" xr:uid="{00000000-0005-0000-0000-00008D9E0000}"/>
    <cellStyle name="Subtotal (line) 5 12 2 2" xfId="41701" xr:uid="{00000000-0005-0000-0000-00008E9E0000}"/>
    <cellStyle name="Subtotal (line) 5 12 2 3" xfId="41702" xr:uid="{00000000-0005-0000-0000-00008F9E0000}"/>
    <cellStyle name="Subtotal (line) 5 12 2 4" xfId="41703" xr:uid="{00000000-0005-0000-0000-0000909E0000}"/>
    <cellStyle name="Subtotal (line) 5 12 3" xfId="41704" xr:uid="{00000000-0005-0000-0000-0000919E0000}"/>
    <cellStyle name="Subtotal (line) 5 12 4" xfId="41705" xr:uid="{00000000-0005-0000-0000-0000929E0000}"/>
    <cellStyle name="Subtotal (line) 5 12 5" xfId="41706" xr:uid="{00000000-0005-0000-0000-0000939E0000}"/>
    <cellStyle name="Subtotal (line) 5 13" xfId="5770" xr:uid="{00000000-0005-0000-0000-0000949E0000}"/>
    <cellStyle name="Subtotal (line) 5 13 2" xfId="41707" xr:uid="{00000000-0005-0000-0000-0000959E0000}"/>
    <cellStyle name="Subtotal (line) 5 13 2 2" xfId="41708" xr:uid="{00000000-0005-0000-0000-0000969E0000}"/>
    <cellStyle name="Subtotal (line) 5 13 2 3" xfId="41709" xr:uid="{00000000-0005-0000-0000-0000979E0000}"/>
    <cellStyle name="Subtotal (line) 5 13 2 4" xfId="41710" xr:uid="{00000000-0005-0000-0000-0000989E0000}"/>
    <cellStyle name="Subtotal (line) 5 13 3" xfId="41711" xr:uid="{00000000-0005-0000-0000-0000999E0000}"/>
    <cellStyle name="Subtotal (line) 5 13 4" xfId="41712" xr:uid="{00000000-0005-0000-0000-00009A9E0000}"/>
    <cellStyle name="Subtotal (line) 5 13 5" xfId="41713" xr:uid="{00000000-0005-0000-0000-00009B9E0000}"/>
    <cellStyle name="Subtotal (line) 5 14" xfId="5771" xr:uid="{00000000-0005-0000-0000-00009C9E0000}"/>
    <cellStyle name="Subtotal (line) 5 14 2" xfId="41714" xr:uid="{00000000-0005-0000-0000-00009D9E0000}"/>
    <cellStyle name="Subtotal (line) 5 14 2 2" xfId="41715" xr:uid="{00000000-0005-0000-0000-00009E9E0000}"/>
    <cellStyle name="Subtotal (line) 5 14 2 3" xfId="41716" xr:uid="{00000000-0005-0000-0000-00009F9E0000}"/>
    <cellStyle name="Subtotal (line) 5 14 2 4" xfId="41717" xr:uid="{00000000-0005-0000-0000-0000A09E0000}"/>
    <cellStyle name="Subtotal (line) 5 14 3" xfId="41718" xr:uid="{00000000-0005-0000-0000-0000A19E0000}"/>
    <cellStyle name="Subtotal (line) 5 14 4" xfId="41719" xr:uid="{00000000-0005-0000-0000-0000A29E0000}"/>
    <cellStyle name="Subtotal (line) 5 14 5" xfId="41720" xr:uid="{00000000-0005-0000-0000-0000A39E0000}"/>
    <cellStyle name="Subtotal (line) 5 15" xfId="5772" xr:uid="{00000000-0005-0000-0000-0000A49E0000}"/>
    <cellStyle name="Subtotal (line) 5 15 2" xfId="41721" xr:uid="{00000000-0005-0000-0000-0000A59E0000}"/>
    <cellStyle name="Subtotal (line) 5 15 2 2" xfId="41722" xr:uid="{00000000-0005-0000-0000-0000A69E0000}"/>
    <cellStyle name="Subtotal (line) 5 15 2 3" xfId="41723" xr:uid="{00000000-0005-0000-0000-0000A79E0000}"/>
    <cellStyle name="Subtotal (line) 5 15 2 4" xfId="41724" xr:uid="{00000000-0005-0000-0000-0000A89E0000}"/>
    <cellStyle name="Subtotal (line) 5 15 3" xfId="41725" xr:uid="{00000000-0005-0000-0000-0000A99E0000}"/>
    <cellStyle name="Subtotal (line) 5 15 4" xfId="41726" xr:uid="{00000000-0005-0000-0000-0000AA9E0000}"/>
    <cellStyle name="Subtotal (line) 5 15 5" xfId="41727" xr:uid="{00000000-0005-0000-0000-0000AB9E0000}"/>
    <cellStyle name="Subtotal (line) 5 16" xfId="5773" xr:uid="{00000000-0005-0000-0000-0000AC9E0000}"/>
    <cellStyle name="Subtotal (line) 5 16 2" xfId="41728" xr:uid="{00000000-0005-0000-0000-0000AD9E0000}"/>
    <cellStyle name="Subtotal (line) 5 16 2 2" xfId="41729" xr:uid="{00000000-0005-0000-0000-0000AE9E0000}"/>
    <cellStyle name="Subtotal (line) 5 16 2 3" xfId="41730" xr:uid="{00000000-0005-0000-0000-0000AF9E0000}"/>
    <cellStyle name="Subtotal (line) 5 16 2 4" xfId="41731" xr:uid="{00000000-0005-0000-0000-0000B09E0000}"/>
    <cellStyle name="Subtotal (line) 5 16 3" xfId="41732" xr:uid="{00000000-0005-0000-0000-0000B19E0000}"/>
    <cellStyle name="Subtotal (line) 5 16 4" xfId="41733" xr:uid="{00000000-0005-0000-0000-0000B29E0000}"/>
    <cellStyle name="Subtotal (line) 5 16 5" xfId="41734" xr:uid="{00000000-0005-0000-0000-0000B39E0000}"/>
    <cellStyle name="Subtotal (line) 5 17" xfId="5774" xr:uid="{00000000-0005-0000-0000-0000B49E0000}"/>
    <cellStyle name="Subtotal (line) 5 17 2" xfId="41735" xr:uid="{00000000-0005-0000-0000-0000B59E0000}"/>
    <cellStyle name="Subtotal (line) 5 17 2 2" xfId="41736" xr:uid="{00000000-0005-0000-0000-0000B69E0000}"/>
    <cellStyle name="Subtotal (line) 5 17 2 3" xfId="41737" xr:uid="{00000000-0005-0000-0000-0000B79E0000}"/>
    <cellStyle name="Subtotal (line) 5 17 2 4" xfId="41738" xr:uid="{00000000-0005-0000-0000-0000B89E0000}"/>
    <cellStyle name="Subtotal (line) 5 17 3" xfId="41739" xr:uid="{00000000-0005-0000-0000-0000B99E0000}"/>
    <cellStyle name="Subtotal (line) 5 17 4" xfId="41740" xr:uid="{00000000-0005-0000-0000-0000BA9E0000}"/>
    <cellStyle name="Subtotal (line) 5 17 5" xfId="41741" xr:uid="{00000000-0005-0000-0000-0000BB9E0000}"/>
    <cellStyle name="Subtotal (line) 5 18" xfId="5775" xr:uid="{00000000-0005-0000-0000-0000BC9E0000}"/>
    <cellStyle name="Subtotal (line) 5 18 2" xfId="41742" xr:uid="{00000000-0005-0000-0000-0000BD9E0000}"/>
    <cellStyle name="Subtotal (line) 5 18 2 2" xfId="41743" xr:uid="{00000000-0005-0000-0000-0000BE9E0000}"/>
    <cellStyle name="Subtotal (line) 5 18 2 3" xfId="41744" xr:uid="{00000000-0005-0000-0000-0000BF9E0000}"/>
    <cellStyle name="Subtotal (line) 5 18 2 4" xfId="41745" xr:uid="{00000000-0005-0000-0000-0000C09E0000}"/>
    <cellStyle name="Subtotal (line) 5 18 3" xfId="41746" xr:uid="{00000000-0005-0000-0000-0000C19E0000}"/>
    <cellStyle name="Subtotal (line) 5 18 4" xfId="41747" xr:uid="{00000000-0005-0000-0000-0000C29E0000}"/>
    <cellStyle name="Subtotal (line) 5 18 5" xfId="41748" xr:uid="{00000000-0005-0000-0000-0000C39E0000}"/>
    <cellStyle name="Subtotal (line) 5 19" xfId="5776" xr:uid="{00000000-0005-0000-0000-0000C49E0000}"/>
    <cellStyle name="Subtotal (line) 5 19 2" xfId="41749" xr:uid="{00000000-0005-0000-0000-0000C59E0000}"/>
    <cellStyle name="Subtotal (line) 5 19 2 2" xfId="41750" xr:uid="{00000000-0005-0000-0000-0000C69E0000}"/>
    <cellStyle name="Subtotal (line) 5 19 2 3" xfId="41751" xr:uid="{00000000-0005-0000-0000-0000C79E0000}"/>
    <cellStyle name="Subtotal (line) 5 19 2 4" xfId="41752" xr:uid="{00000000-0005-0000-0000-0000C89E0000}"/>
    <cellStyle name="Subtotal (line) 5 19 3" xfId="41753" xr:uid="{00000000-0005-0000-0000-0000C99E0000}"/>
    <cellStyle name="Subtotal (line) 5 19 4" xfId="41754" xr:uid="{00000000-0005-0000-0000-0000CA9E0000}"/>
    <cellStyle name="Subtotal (line) 5 19 5" xfId="41755" xr:uid="{00000000-0005-0000-0000-0000CB9E0000}"/>
    <cellStyle name="Subtotal (line) 5 2" xfId="5777" xr:uid="{00000000-0005-0000-0000-0000CC9E0000}"/>
    <cellStyle name="Subtotal (line) 5 2 10" xfId="5778" xr:uid="{00000000-0005-0000-0000-0000CD9E0000}"/>
    <cellStyle name="Subtotal (line) 5 2 10 2" xfId="41756" xr:uid="{00000000-0005-0000-0000-0000CE9E0000}"/>
    <cellStyle name="Subtotal (line) 5 2 10 2 2" xfId="41757" xr:uid="{00000000-0005-0000-0000-0000CF9E0000}"/>
    <cellStyle name="Subtotal (line) 5 2 10 2 3" xfId="41758" xr:uid="{00000000-0005-0000-0000-0000D09E0000}"/>
    <cellStyle name="Subtotal (line) 5 2 10 2 4" xfId="41759" xr:uid="{00000000-0005-0000-0000-0000D19E0000}"/>
    <cellStyle name="Subtotal (line) 5 2 10 3" xfId="41760" xr:uid="{00000000-0005-0000-0000-0000D29E0000}"/>
    <cellStyle name="Subtotal (line) 5 2 10 4" xfId="41761" xr:uid="{00000000-0005-0000-0000-0000D39E0000}"/>
    <cellStyle name="Subtotal (line) 5 2 10 5" xfId="41762" xr:uid="{00000000-0005-0000-0000-0000D49E0000}"/>
    <cellStyle name="Subtotal (line) 5 2 11" xfId="5779" xr:uid="{00000000-0005-0000-0000-0000D59E0000}"/>
    <cellStyle name="Subtotal (line) 5 2 11 2" xfId="41763" xr:uid="{00000000-0005-0000-0000-0000D69E0000}"/>
    <cellStyle name="Subtotal (line) 5 2 11 2 2" xfId="41764" xr:uid="{00000000-0005-0000-0000-0000D79E0000}"/>
    <cellStyle name="Subtotal (line) 5 2 11 2 3" xfId="41765" xr:uid="{00000000-0005-0000-0000-0000D89E0000}"/>
    <cellStyle name="Subtotal (line) 5 2 11 2 4" xfId="41766" xr:uid="{00000000-0005-0000-0000-0000D99E0000}"/>
    <cellStyle name="Subtotal (line) 5 2 11 3" xfId="41767" xr:uid="{00000000-0005-0000-0000-0000DA9E0000}"/>
    <cellStyle name="Subtotal (line) 5 2 11 4" xfId="41768" xr:uid="{00000000-0005-0000-0000-0000DB9E0000}"/>
    <cellStyle name="Subtotal (line) 5 2 11 5" xfId="41769" xr:uid="{00000000-0005-0000-0000-0000DC9E0000}"/>
    <cellStyle name="Subtotal (line) 5 2 12" xfId="5780" xr:uid="{00000000-0005-0000-0000-0000DD9E0000}"/>
    <cellStyle name="Subtotal (line) 5 2 12 2" xfId="41770" xr:uid="{00000000-0005-0000-0000-0000DE9E0000}"/>
    <cellStyle name="Subtotal (line) 5 2 12 2 2" xfId="41771" xr:uid="{00000000-0005-0000-0000-0000DF9E0000}"/>
    <cellStyle name="Subtotal (line) 5 2 12 2 3" xfId="41772" xr:uid="{00000000-0005-0000-0000-0000E09E0000}"/>
    <cellStyle name="Subtotal (line) 5 2 12 2 4" xfId="41773" xr:uid="{00000000-0005-0000-0000-0000E19E0000}"/>
    <cellStyle name="Subtotal (line) 5 2 12 3" xfId="41774" xr:uid="{00000000-0005-0000-0000-0000E29E0000}"/>
    <cellStyle name="Subtotal (line) 5 2 12 4" xfId="41775" xr:uid="{00000000-0005-0000-0000-0000E39E0000}"/>
    <cellStyle name="Subtotal (line) 5 2 12 5" xfId="41776" xr:uid="{00000000-0005-0000-0000-0000E49E0000}"/>
    <cellStyle name="Subtotal (line) 5 2 13" xfId="5781" xr:uid="{00000000-0005-0000-0000-0000E59E0000}"/>
    <cellStyle name="Subtotal (line) 5 2 13 2" xfId="41777" xr:uid="{00000000-0005-0000-0000-0000E69E0000}"/>
    <cellStyle name="Subtotal (line) 5 2 13 2 2" xfId="41778" xr:uid="{00000000-0005-0000-0000-0000E79E0000}"/>
    <cellStyle name="Subtotal (line) 5 2 13 2 3" xfId="41779" xr:uid="{00000000-0005-0000-0000-0000E89E0000}"/>
    <cellStyle name="Subtotal (line) 5 2 13 2 4" xfId="41780" xr:uid="{00000000-0005-0000-0000-0000E99E0000}"/>
    <cellStyle name="Subtotal (line) 5 2 13 3" xfId="41781" xr:uid="{00000000-0005-0000-0000-0000EA9E0000}"/>
    <cellStyle name="Subtotal (line) 5 2 13 4" xfId="41782" xr:uid="{00000000-0005-0000-0000-0000EB9E0000}"/>
    <cellStyle name="Subtotal (line) 5 2 13 5" xfId="41783" xr:uid="{00000000-0005-0000-0000-0000EC9E0000}"/>
    <cellStyle name="Subtotal (line) 5 2 14" xfId="5782" xr:uid="{00000000-0005-0000-0000-0000ED9E0000}"/>
    <cellStyle name="Subtotal (line) 5 2 14 2" xfId="41784" xr:uid="{00000000-0005-0000-0000-0000EE9E0000}"/>
    <cellStyle name="Subtotal (line) 5 2 14 2 2" xfId="41785" xr:uid="{00000000-0005-0000-0000-0000EF9E0000}"/>
    <cellStyle name="Subtotal (line) 5 2 14 2 3" xfId="41786" xr:uid="{00000000-0005-0000-0000-0000F09E0000}"/>
    <cellStyle name="Subtotal (line) 5 2 14 2 4" xfId="41787" xr:uid="{00000000-0005-0000-0000-0000F19E0000}"/>
    <cellStyle name="Subtotal (line) 5 2 14 3" xfId="41788" xr:uid="{00000000-0005-0000-0000-0000F29E0000}"/>
    <cellStyle name="Subtotal (line) 5 2 14 4" xfId="41789" xr:uid="{00000000-0005-0000-0000-0000F39E0000}"/>
    <cellStyle name="Subtotal (line) 5 2 14 5" xfId="41790" xr:uid="{00000000-0005-0000-0000-0000F49E0000}"/>
    <cellStyle name="Subtotal (line) 5 2 15" xfId="5783" xr:uid="{00000000-0005-0000-0000-0000F59E0000}"/>
    <cellStyle name="Subtotal (line) 5 2 15 2" xfId="41791" xr:uid="{00000000-0005-0000-0000-0000F69E0000}"/>
    <cellStyle name="Subtotal (line) 5 2 15 2 2" xfId="41792" xr:uid="{00000000-0005-0000-0000-0000F79E0000}"/>
    <cellStyle name="Subtotal (line) 5 2 15 2 3" xfId="41793" xr:uid="{00000000-0005-0000-0000-0000F89E0000}"/>
    <cellStyle name="Subtotal (line) 5 2 15 2 4" xfId="41794" xr:uid="{00000000-0005-0000-0000-0000F99E0000}"/>
    <cellStyle name="Subtotal (line) 5 2 15 3" xfId="41795" xr:uid="{00000000-0005-0000-0000-0000FA9E0000}"/>
    <cellStyle name="Subtotal (line) 5 2 15 4" xfId="41796" xr:uid="{00000000-0005-0000-0000-0000FB9E0000}"/>
    <cellStyle name="Subtotal (line) 5 2 15 5" xfId="41797" xr:uid="{00000000-0005-0000-0000-0000FC9E0000}"/>
    <cellStyle name="Subtotal (line) 5 2 16" xfId="5784" xr:uid="{00000000-0005-0000-0000-0000FD9E0000}"/>
    <cellStyle name="Subtotal (line) 5 2 16 2" xfId="41798" xr:uid="{00000000-0005-0000-0000-0000FE9E0000}"/>
    <cellStyle name="Subtotal (line) 5 2 16 2 2" xfId="41799" xr:uid="{00000000-0005-0000-0000-0000FF9E0000}"/>
    <cellStyle name="Subtotal (line) 5 2 16 2 3" xfId="41800" xr:uid="{00000000-0005-0000-0000-0000009F0000}"/>
    <cellStyle name="Subtotal (line) 5 2 16 2 4" xfId="41801" xr:uid="{00000000-0005-0000-0000-0000019F0000}"/>
    <cellStyle name="Subtotal (line) 5 2 16 3" xfId="41802" xr:uid="{00000000-0005-0000-0000-0000029F0000}"/>
    <cellStyle name="Subtotal (line) 5 2 16 4" xfId="41803" xr:uid="{00000000-0005-0000-0000-0000039F0000}"/>
    <cellStyle name="Subtotal (line) 5 2 16 5" xfId="41804" xr:uid="{00000000-0005-0000-0000-0000049F0000}"/>
    <cellStyle name="Subtotal (line) 5 2 17" xfId="5785" xr:uid="{00000000-0005-0000-0000-0000059F0000}"/>
    <cellStyle name="Subtotal (line) 5 2 17 2" xfId="41805" xr:uid="{00000000-0005-0000-0000-0000069F0000}"/>
    <cellStyle name="Subtotal (line) 5 2 17 2 2" xfId="41806" xr:uid="{00000000-0005-0000-0000-0000079F0000}"/>
    <cellStyle name="Subtotal (line) 5 2 17 2 3" xfId="41807" xr:uid="{00000000-0005-0000-0000-0000089F0000}"/>
    <cellStyle name="Subtotal (line) 5 2 17 2 4" xfId="41808" xr:uid="{00000000-0005-0000-0000-0000099F0000}"/>
    <cellStyle name="Subtotal (line) 5 2 17 3" xfId="41809" xr:uid="{00000000-0005-0000-0000-00000A9F0000}"/>
    <cellStyle name="Subtotal (line) 5 2 17 4" xfId="41810" xr:uid="{00000000-0005-0000-0000-00000B9F0000}"/>
    <cellStyle name="Subtotal (line) 5 2 17 5" xfId="41811" xr:uid="{00000000-0005-0000-0000-00000C9F0000}"/>
    <cellStyle name="Subtotal (line) 5 2 18" xfId="5786" xr:uid="{00000000-0005-0000-0000-00000D9F0000}"/>
    <cellStyle name="Subtotal (line) 5 2 18 2" xfId="41812" xr:uid="{00000000-0005-0000-0000-00000E9F0000}"/>
    <cellStyle name="Subtotal (line) 5 2 18 2 2" xfId="41813" xr:uid="{00000000-0005-0000-0000-00000F9F0000}"/>
    <cellStyle name="Subtotal (line) 5 2 18 2 3" xfId="41814" xr:uid="{00000000-0005-0000-0000-0000109F0000}"/>
    <cellStyle name="Subtotal (line) 5 2 18 2 4" xfId="41815" xr:uid="{00000000-0005-0000-0000-0000119F0000}"/>
    <cellStyle name="Subtotal (line) 5 2 18 3" xfId="41816" xr:uid="{00000000-0005-0000-0000-0000129F0000}"/>
    <cellStyle name="Subtotal (line) 5 2 18 4" xfId="41817" xr:uid="{00000000-0005-0000-0000-0000139F0000}"/>
    <cellStyle name="Subtotal (line) 5 2 18 5" xfId="41818" xr:uid="{00000000-0005-0000-0000-0000149F0000}"/>
    <cellStyle name="Subtotal (line) 5 2 19" xfId="5787" xr:uid="{00000000-0005-0000-0000-0000159F0000}"/>
    <cellStyle name="Subtotal (line) 5 2 19 2" xfId="41819" xr:uid="{00000000-0005-0000-0000-0000169F0000}"/>
    <cellStyle name="Subtotal (line) 5 2 19 2 2" xfId="41820" xr:uid="{00000000-0005-0000-0000-0000179F0000}"/>
    <cellStyle name="Subtotal (line) 5 2 19 2 3" xfId="41821" xr:uid="{00000000-0005-0000-0000-0000189F0000}"/>
    <cellStyle name="Subtotal (line) 5 2 19 2 4" xfId="41822" xr:uid="{00000000-0005-0000-0000-0000199F0000}"/>
    <cellStyle name="Subtotal (line) 5 2 19 3" xfId="41823" xr:uid="{00000000-0005-0000-0000-00001A9F0000}"/>
    <cellStyle name="Subtotal (line) 5 2 19 4" xfId="41824" xr:uid="{00000000-0005-0000-0000-00001B9F0000}"/>
    <cellStyle name="Subtotal (line) 5 2 19 5" xfId="41825" xr:uid="{00000000-0005-0000-0000-00001C9F0000}"/>
    <cellStyle name="Subtotal (line) 5 2 2" xfId="5788" xr:uid="{00000000-0005-0000-0000-00001D9F0000}"/>
    <cellStyle name="Subtotal (line) 5 2 2 2" xfId="41826" xr:uid="{00000000-0005-0000-0000-00001E9F0000}"/>
    <cellStyle name="Subtotal (line) 5 2 2 2 2" xfId="41827" xr:uid="{00000000-0005-0000-0000-00001F9F0000}"/>
    <cellStyle name="Subtotal (line) 5 2 2 2 3" xfId="41828" xr:uid="{00000000-0005-0000-0000-0000209F0000}"/>
    <cellStyle name="Subtotal (line) 5 2 2 2 4" xfId="41829" xr:uid="{00000000-0005-0000-0000-0000219F0000}"/>
    <cellStyle name="Subtotal (line) 5 2 2 3" xfId="41830" xr:uid="{00000000-0005-0000-0000-0000229F0000}"/>
    <cellStyle name="Subtotal (line) 5 2 2 4" xfId="41831" xr:uid="{00000000-0005-0000-0000-0000239F0000}"/>
    <cellStyle name="Subtotal (line) 5 2 2 5" xfId="41832" xr:uid="{00000000-0005-0000-0000-0000249F0000}"/>
    <cellStyle name="Subtotal (line) 5 2 20" xfId="5789" xr:uid="{00000000-0005-0000-0000-0000259F0000}"/>
    <cellStyle name="Subtotal (line) 5 2 20 2" xfId="41833" xr:uid="{00000000-0005-0000-0000-0000269F0000}"/>
    <cellStyle name="Subtotal (line) 5 2 20 2 2" xfId="41834" xr:uid="{00000000-0005-0000-0000-0000279F0000}"/>
    <cellStyle name="Subtotal (line) 5 2 20 2 3" xfId="41835" xr:uid="{00000000-0005-0000-0000-0000289F0000}"/>
    <cellStyle name="Subtotal (line) 5 2 20 2 4" xfId="41836" xr:uid="{00000000-0005-0000-0000-0000299F0000}"/>
    <cellStyle name="Subtotal (line) 5 2 20 3" xfId="41837" xr:uid="{00000000-0005-0000-0000-00002A9F0000}"/>
    <cellStyle name="Subtotal (line) 5 2 20 4" xfId="41838" xr:uid="{00000000-0005-0000-0000-00002B9F0000}"/>
    <cellStyle name="Subtotal (line) 5 2 20 5" xfId="41839" xr:uid="{00000000-0005-0000-0000-00002C9F0000}"/>
    <cellStyle name="Subtotal (line) 5 2 21" xfId="5790" xr:uid="{00000000-0005-0000-0000-00002D9F0000}"/>
    <cellStyle name="Subtotal (line) 5 2 21 2" xfId="41840" xr:uid="{00000000-0005-0000-0000-00002E9F0000}"/>
    <cellStyle name="Subtotal (line) 5 2 21 2 2" xfId="41841" xr:uid="{00000000-0005-0000-0000-00002F9F0000}"/>
    <cellStyle name="Subtotal (line) 5 2 21 2 3" xfId="41842" xr:uid="{00000000-0005-0000-0000-0000309F0000}"/>
    <cellStyle name="Subtotal (line) 5 2 21 2 4" xfId="41843" xr:uid="{00000000-0005-0000-0000-0000319F0000}"/>
    <cellStyle name="Subtotal (line) 5 2 21 3" xfId="41844" xr:uid="{00000000-0005-0000-0000-0000329F0000}"/>
    <cellStyle name="Subtotal (line) 5 2 21 4" xfId="41845" xr:uid="{00000000-0005-0000-0000-0000339F0000}"/>
    <cellStyle name="Subtotal (line) 5 2 21 5" xfId="41846" xr:uid="{00000000-0005-0000-0000-0000349F0000}"/>
    <cellStyle name="Subtotal (line) 5 2 22" xfId="5791" xr:uid="{00000000-0005-0000-0000-0000359F0000}"/>
    <cellStyle name="Subtotal (line) 5 2 22 2" xfId="41847" xr:uid="{00000000-0005-0000-0000-0000369F0000}"/>
    <cellStyle name="Subtotal (line) 5 2 22 2 2" xfId="41848" xr:uid="{00000000-0005-0000-0000-0000379F0000}"/>
    <cellStyle name="Subtotal (line) 5 2 22 2 3" xfId="41849" xr:uid="{00000000-0005-0000-0000-0000389F0000}"/>
    <cellStyle name="Subtotal (line) 5 2 22 2 4" xfId="41850" xr:uid="{00000000-0005-0000-0000-0000399F0000}"/>
    <cellStyle name="Subtotal (line) 5 2 22 3" xfId="41851" xr:uid="{00000000-0005-0000-0000-00003A9F0000}"/>
    <cellStyle name="Subtotal (line) 5 2 22 4" xfId="41852" xr:uid="{00000000-0005-0000-0000-00003B9F0000}"/>
    <cellStyle name="Subtotal (line) 5 2 22 5" xfId="41853" xr:uid="{00000000-0005-0000-0000-00003C9F0000}"/>
    <cellStyle name="Subtotal (line) 5 2 23" xfId="5792" xr:uid="{00000000-0005-0000-0000-00003D9F0000}"/>
    <cellStyle name="Subtotal (line) 5 2 23 2" xfId="41854" xr:uid="{00000000-0005-0000-0000-00003E9F0000}"/>
    <cellStyle name="Subtotal (line) 5 2 23 2 2" xfId="41855" xr:uid="{00000000-0005-0000-0000-00003F9F0000}"/>
    <cellStyle name="Subtotal (line) 5 2 23 2 3" xfId="41856" xr:uid="{00000000-0005-0000-0000-0000409F0000}"/>
    <cellStyle name="Subtotal (line) 5 2 23 2 4" xfId="41857" xr:uid="{00000000-0005-0000-0000-0000419F0000}"/>
    <cellStyle name="Subtotal (line) 5 2 23 3" xfId="41858" xr:uid="{00000000-0005-0000-0000-0000429F0000}"/>
    <cellStyle name="Subtotal (line) 5 2 23 4" xfId="41859" xr:uid="{00000000-0005-0000-0000-0000439F0000}"/>
    <cellStyle name="Subtotal (line) 5 2 23 5" xfId="41860" xr:uid="{00000000-0005-0000-0000-0000449F0000}"/>
    <cellStyle name="Subtotal (line) 5 2 24" xfId="5793" xr:uid="{00000000-0005-0000-0000-0000459F0000}"/>
    <cellStyle name="Subtotal (line) 5 2 24 2" xfId="41861" xr:uid="{00000000-0005-0000-0000-0000469F0000}"/>
    <cellStyle name="Subtotal (line) 5 2 24 2 2" xfId="41862" xr:uid="{00000000-0005-0000-0000-0000479F0000}"/>
    <cellStyle name="Subtotal (line) 5 2 24 2 3" xfId="41863" xr:uid="{00000000-0005-0000-0000-0000489F0000}"/>
    <cellStyle name="Subtotal (line) 5 2 24 2 4" xfId="41864" xr:uid="{00000000-0005-0000-0000-0000499F0000}"/>
    <cellStyle name="Subtotal (line) 5 2 24 3" xfId="41865" xr:uid="{00000000-0005-0000-0000-00004A9F0000}"/>
    <cellStyle name="Subtotal (line) 5 2 24 4" xfId="41866" xr:uid="{00000000-0005-0000-0000-00004B9F0000}"/>
    <cellStyle name="Subtotal (line) 5 2 24 5" xfId="41867" xr:uid="{00000000-0005-0000-0000-00004C9F0000}"/>
    <cellStyle name="Subtotal (line) 5 2 25" xfId="5794" xr:uid="{00000000-0005-0000-0000-00004D9F0000}"/>
    <cellStyle name="Subtotal (line) 5 2 25 2" xfId="41868" xr:uid="{00000000-0005-0000-0000-00004E9F0000}"/>
    <cellStyle name="Subtotal (line) 5 2 25 2 2" xfId="41869" xr:uid="{00000000-0005-0000-0000-00004F9F0000}"/>
    <cellStyle name="Subtotal (line) 5 2 25 2 3" xfId="41870" xr:uid="{00000000-0005-0000-0000-0000509F0000}"/>
    <cellStyle name="Subtotal (line) 5 2 25 2 4" xfId="41871" xr:uid="{00000000-0005-0000-0000-0000519F0000}"/>
    <cellStyle name="Subtotal (line) 5 2 25 3" xfId="41872" xr:uid="{00000000-0005-0000-0000-0000529F0000}"/>
    <cellStyle name="Subtotal (line) 5 2 25 4" xfId="41873" xr:uid="{00000000-0005-0000-0000-0000539F0000}"/>
    <cellStyle name="Subtotal (line) 5 2 25 5" xfId="41874" xr:uid="{00000000-0005-0000-0000-0000549F0000}"/>
    <cellStyle name="Subtotal (line) 5 2 26" xfId="5795" xr:uid="{00000000-0005-0000-0000-0000559F0000}"/>
    <cellStyle name="Subtotal (line) 5 2 26 2" xfId="41875" xr:uid="{00000000-0005-0000-0000-0000569F0000}"/>
    <cellStyle name="Subtotal (line) 5 2 26 2 2" xfId="41876" xr:uid="{00000000-0005-0000-0000-0000579F0000}"/>
    <cellStyle name="Subtotal (line) 5 2 26 2 3" xfId="41877" xr:uid="{00000000-0005-0000-0000-0000589F0000}"/>
    <cellStyle name="Subtotal (line) 5 2 26 2 4" xfId="41878" xr:uid="{00000000-0005-0000-0000-0000599F0000}"/>
    <cellStyle name="Subtotal (line) 5 2 26 3" xfId="41879" xr:uid="{00000000-0005-0000-0000-00005A9F0000}"/>
    <cellStyle name="Subtotal (line) 5 2 26 4" xfId="41880" xr:uid="{00000000-0005-0000-0000-00005B9F0000}"/>
    <cellStyle name="Subtotal (line) 5 2 26 5" xfId="41881" xr:uid="{00000000-0005-0000-0000-00005C9F0000}"/>
    <cellStyle name="Subtotal (line) 5 2 27" xfId="5796" xr:uid="{00000000-0005-0000-0000-00005D9F0000}"/>
    <cellStyle name="Subtotal (line) 5 2 27 2" xfId="41882" xr:uid="{00000000-0005-0000-0000-00005E9F0000}"/>
    <cellStyle name="Subtotal (line) 5 2 27 2 2" xfId="41883" xr:uid="{00000000-0005-0000-0000-00005F9F0000}"/>
    <cellStyle name="Subtotal (line) 5 2 27 2 3" xfId="41884" xr:uid="{00000000-0005-0000-0000-0000609F0000}"/>
    <cellStyle name="Subtotal (line) 5 2 27 2 4" xfId="41885" xr:uid="{00000000-0005-0000-0000-0000619F0000}"/>
    <cellStyle name="Subtotal (line) 5 2 27 3" xfId="41886" xr:uid="{00000000-0005-0000-0000-0000629F0000}"/>
    <cellStyle name="Subtotal (line) 5 2 27 4" xfId="41887" xr:uid="{00000000-0005-0000-0000-0000639F0000}"/>
    <cellStyle name="Subtotal (line) 5 2 27 5" xfId="41888" xr:uid="{00000000-0005-0000-0000-0000649F0000}"/>
    <cellStyle name="Subtotal (line) 5 2 28" xfId="5797" xr:uid="{00000000-0005-0000-0000-0000659F0000}"/>
    <cellStyle name="Subtotal (line) 5 2 28 2" xfId="41889" xr:uid="{00000000-0005-0000-0000-0000669F0000}"/>
    <cellStyle name="Subtotal (line) 5 2 28 2 2" xfId="41890" xr:uid="{00000000-0005-0000-0000-0000679F0000}"/>
    <cellStyle name="Subtotal (line) 5 2 28 2 3" xfId="41891" xr:uid="{00000000-0005-0000-0000-0000689F0000}"/>
    <cellStyle name="Subtotal (line) 5 2 28 2 4" xfId="41892" xr:uid="{00000000-0005-0000-0000-0000699F0000}"/>
    <cellStyle name="Subtotal (line) 5 2 28 3" xfId="41893" xr:uid="{00000000-0005-0000-0000-00006A9F0000}"/>
    <cellStyle name="Subtotal (line) 5 2 28 4" xfId="41894" xr:uid="{00000000-0005-0000-0000-00006B9F0000}"/>
    <cellStyle name="Subtotal (line) 5 2 28 5" xfId="41895" xr:uid="{00000000-0005-0000-0000-00006C9F0000}"/>
    <cellStyle name="Subtotal (line) 5 2 29" xfId="5798" xr:uid="{00000000-0005-0000-0000-00006D9F0000}"/>
    <cellStyle name="Subtotal (line) 5 2 29 2" xfId="41896" xr:uid="{00000000-0005-0000-0000-00006E9F0000}"/>
    <cellStyle name="Subtotal (line) 5 2 29 2 2" xfId="41897" xr:uid="{00000000-0005-0000-0000-00006F9F0000}"/>
    <cellStyle name="Subtotal (line) 5 2 29 2 3" xfId="41898" xr:uid="{00000000-0005-0000-0000-0000709F0000}"/>
    <cellStyle name="Subtotal (line) 5 2 29 2 4" xfId="41899" xr:uid="{00000000-0005-0000-0000-0000719F0000}"/>
    <cellStyle name="Subtotal (line) 5 2 29 3" xfId="41900" xr:uid="{00000000-0005-0000-0000-0000729F0000}"/>
    <cellStyle name="Subtotal (line) 5 2 29 4" xfId="41901" xr:uid="{00000000-0005-0000-0000-0000739F0000}"/>
    <cellStyle name="Subtotal (line) 5 2 29 5" xfId="41902" xr:uid="{00000000-0005-0000-0000-0000749F0000}"/>
    <cellStyle name="Subtotal (line) 5 2 3" xfId="5799" xr:uid="{00000000-0005-0000-0000-0000759F0000}"/>
    <cellStyle name="Subtotal (line) 5 2 3 2" xfId="41903" xr:uid="{00000000-0005-0000-0000-0000769F0000}"/>
    <cellStyle name="Subtotal (line) 5 2 3 2 2" xfId="41904" xr:uid="{00000000-0005-0000-0000-0000779F0000}"/>
    <cellStyle name="Subtotal (line) 5 2 3 2 3" xfId="41905" xr:uid="{00000000-0005-0000-0000-0000789F0000}"/>
    <cellStyle name="Subtotal (line) 5 2 3 2 4" xfId="41906" xr:uid="{00000000-0005-0000-0000-0000799F0000}"/>
    <cellStyle name="Subtotal (line) 5 2 3 3" xfId="41907" xr:uid="{00000000-0005-0000-0000-00007A9F0000}"/>
    <cellStyle name="Subtotal (line) 5 2 3 4" xfId="41908" xr:uid="{00000000-0005-0000-0000-00007B9F0000}"/>
    <cellStyle name="Subtotal (line) 5 2 3 5" xfId="41909" xr:uid="{00000000-0005-0000-0000-00007C9F0000}"/>
    <cellStyle name="Subtotal (line) 5 2 30" xfId="5800" xr:uid="{00000000-0005-0000-0000-00007D9F0000}"/>
    <cellStyle name="Subtotal (line) 5 2 30 2" xfId="41910" xr:uid="{00000000-0005-0000-0000-00007E9F0000}"/>
    <cellStyle name="Subtotal (line) 5 2 30 2 2" xfId="41911" xr:uid="{00000000-0005-0000-0000-00007F9F0000}"/>
    <cellStyle name="Subtotal (line) 5 2 30 2 3" xfId="41912" xr:uid="{00000000-0005-0000-0000-0000809F0000}"/>
    <cellStyle name="Subtotal (line) 5 2 30 2 4" xfId="41913" xr:uid="{00000000-0005-0000-0000-0000819F0000}"/>
    <cellStyle name="Subtotal (line) 5 2 30 3" xfId="41914" xr:uid="{00000000-0005-0000-0000-0000829F0000}"/>
    <cellStyle name="Subtotal (line) 5 2 30 4" xfId="41915" xr:uid="{00000000-0005-0000-0000-0000839F0000}"/>
    <cellStyle name="Subtotal (line) 5 2 30 5" xfId="41916" xr:uid="{00000000-0005-0000-0000-0000849F0000}"/>
    <cellStyle name="Subtotal (line) 5 2 31" xfId="5801" xr:uid="{00000000-0005-0000-0000-0000859F0000}"/>
    <cellStyle name="Subtotal (line) 5 2 31 2" xfId="41917" xr:uid="{00000000-0005-0000-0000-0000869F0000}"/>
    <cellStyle name="Subtotal (line) 5 2 31 2 2" xfId="41918" xr:uid="{00000000-0005-0000-0000-0000879F0000}"/>
    <cellStyle name="Subtotal (line) 5 2 31 2 3" xfId="41919" xr:uid="{00000000-0005-0000-0000-0000889F0000}"/>
    <cellStyle name="Subtotal (line) 5 2 31 2 4" xfId="41920" xr:uid="{00000000-0005-0000-0000-0000899F0000}"/>
    <cellStyle name="Subtotal (line) 5 2 31 3" xfId="41921" xr:uid="{00000000-0005-0000-0000-00008A9F0000}"/>
    <cellStyle name="Subtotal (line) 5 2 31 4" xfId="41922" xr:uid="{00000000-0005-0000-0000-00008B9F0000}"/>
    <cellStyle name="Subtotal (line) 5 2 31 5" xfId="41923" xr:uid="{00000000-0005-0000-0000-00008C9F0000}"/>
    <cellStyle name="Subtotal (line) 5 2 32" xfId="5802" xr:uid="{00000000-0005-0000-0000-00008D9F0000}"/>
    <cellStyle name="Subtotal (line) 5 2 32 2" xfId="41924" xr:uid="{00000000-0005-0000-0000-00008E9F0000}"/>
    <cellStyle name="Subtotal (line) 5 2 32 2 2" xfId="41925" xr:uid="{00000000-0005-0000-0000-00008F9F0000}"/>
    <cellStyle name="Subtotal (line) 5 2 32 2 3" xfId="41926" xr:uid="{00000000-0005-0000-0000-0000909F0000}"/>
    <cellStyle name="Subtotal (line) 5 2 32 2 4" xfId="41927" xr:uid="{00000000-0005-0000-0000-0000919F0000}"/>
    <cellStyle name="Subtotal (line) 5 2 32 3" xfId="41928" xr:uid="{00000000-0005-0000-0000-0000929F0000}"/>
    <cellStyle name="Subtotal (line) 5 2 32 4" xfId="41929" xr:uid="{00000000-0005-0000-0000-0000939F0000}"/>
    <cellStyle name="Subtotal (line) 5 2 32 5" xfId="41930" xr:uid="{00000000-0005-0000-0000-0000949F0000}"/>
    <cellStyle name="Subtotal (line) 5 2 33" xfId="5803" xr:uid="{00000000-0005-0000-0000-0000959F0000}"/>
    <cellStyle name="Subtotal (line) 5 2 33 2" xfId="41931" xr:uid="{00000000-0005-0000-0000-0000969F0000}"/>
    <cellStyle name="Subtotal (line) 5 2 33 2 2" xfId="41932" xr:uid="{00000000-0005-0000-0000-0000979F0000}"/>
    <cellStyle name="Subtotal (line) 5 2 33 2 3" xfId="41933" xr:uid="{00000000-0005-0000-0000-0000989F0000}"/>
    <cellStyle name="Subtotal (line) 5 2 33 2 4" xfId="41934" xr:uid="{00000000-0005-0000-0000-0000999F0000}"/>
    <cellStyle name="Subtotal (line) 5 2 33 3" xfId="41935" xr:uid="{00000000-0005-0000-0000-00009A9F0000}"/>
    <cellStyle name="Subtotal (line) 5 2 33 4" xfId="41936" xr:uid="{00000000-0005-0000-0000-00009B9F0000}"/>
    <cellStyle name="Subtotal (line) 5 2 33 5" xfId="41937" xr:uid="{00000000-0005-0000-0000-00009C9F0000}"/>
    <cellStyle name="Subtotal (line) 5 2 34" xfId="5804" xr:uid="{00000000-0005-0000-0000-00009D9F0000}"/>
    <cellStyle name="Subtotal (line) 5 2 34 2" xfId="41938" xr:uid="{00000000-0005-0000-0000-00009E9F0000}"/>
    <cellStyle name="Subtotal (line) 5 2 34 2 2" xfId="41939" xr:uid="{00000000-0005-0000-0000-00009F9F0000}"/>
    <cellStyle name="Subtotal (line) 5 2 34 2 3" xfId="41940" xr:uid="{00000000-0005-0000-0000-0000A09F0000}"/>
    <cellStyle name="Subtotal (line) 5 2 34 2 4" xfId="41941" xr:uid="{00000000-0005-0000-0000-0000A19F0000}"/>
    <cellStyle name="Subtotal (line) 5 2 34 3" xfId="41942" xr:uid="{00000000-0005-0000-0000-0000A29F0000}"/>
    <cellStyle name="Subtotal (line) 5 2 34 4" xfId="41943" xr:uid="{00000000-0005-0000-0000-0000A39F0000}"/>
    <cellStyle name="Subtotal (line) 5 2 34 5" xfId="41944" xr:uid="{00000000-0005-0000-0000-0000A49F0000}"/>
    <cellStyle name="Subtotal (line) 5 2 35" xfId="5805" xr:uid="{00000000-0005-0000-0000-0000A59F0000}"/>
    <cellStyle name="Subtotal (line) 5 2 35 2" xfId="41945" xr:uid="{00000000-0005-0000-0000-0000A69F0000}"/>
    <cellStyle name="Subtotal (line) 5 2 35 2 2" xfId="41946" xr:uid="{00000000-0005-0000-0000-0000A79F0000}"/>
    <cellStyle name="Subtotal (line) 5 2 35 2 3" xfId="41947" xr:uid="{00000000-0005-0000-0000-0000A89F0000}"/>
    <cellStyle name="Subtotal (line) 5 2 35 2 4" xfId="41948" xr:uid="{00000000-0005-0000-0000-0000A99F0000}"/>
    <cellStyle name="Subtotal (line) 5 2 35 3" xfId="41949" xr:uid="{00000000-0005-0000-0000-0000AA9F0000}"/>
    <cellStyle name="Subtotal (line) 5 2 35 4" xfId="41950" xr:uid="{00000000-0005-0000-0000-0000AB9F0000}"/>
    <cellStyle name="Subtotal (line) 5 2 35 5" xfId="41951" xr:uid="{00000000-0005-0000-0000-0000AC9F0000}"/>
    <cellStyle name="Subtotal (line) 5 2 36" xfId="5806" xr:uid="{00000000-0005-0000-0000-0000AD9F0000}"/>
    <cellStyle name="Subtotal (line) 5 2 36 2" xfId="41952" xr:uid="{00000000-0005-0000-0000-0000AE9F0000}"/>
    <cellStyle name="Subtotal (line) 5 2 36 2 2" xfId="41953" xr:uid="{00000000-0005-0000-0000-0000AF9F0000}"/>
    <cellStyle name="Subtotal (line) 5 2 36 2 3" xfId="41954" xr:uid="{00000000-0005-0000-0000-0000B09F0000}"/>
    <cellStyle name="Subtotal (line) 5 2 36 2 4" xfId="41955" xr:uid="{00000000-0005-0000-0000-0000B19F0000}"/>
    <cellStyle name="Subtotal (line) 5 2 36 3" xfId="41956" xr:uid="{00000000-0005-0000-0000-0000B29F0000}"/>
    <cellStyle name="Subtotal (line) 5 2 36 4" xfId="41957" xr:uid="{00000000-0005-0000-0000-0000B39F0000}"/>
    <cellStyle name="Subtotal (line) 5 2 36 5" xfId="41958" xr:uid="{00000000-0005-0000-0000-0000B49F0000}"/>
    <cellStyle name="Subtotal (line) 5 2 37" xfId="5807" xr:uid="{00000000-0005-0000-0000-0000B59F0000}"/>
    <cellStyle name="Subtotal (line) 5 2 37 2" xfId="41959" xr:uid="{00000000-0005-0000-0000-0000B69F0000}"/>
    <cellStyle name="Subtotal (line) 5 2 37 2 2" xfId="41960" xr:uid="{00000000-0005-0000-0000-0000B79F0000}"/>
    <cellStyle name="Subtotal (line) 5 2 37 2 3" xfId="41961" xr:uid="{00000000-0005-0000-0000-0000B89F0000}"/>
    <cellStyle name="Subtotal (line) 5 2 37 2 4" xfId="41962" xr:uid="{00000000-0005-0000-0000-0000B99F0000}"/>
    <cellStyle name="Subtotal (line) 5 2 37 3" xfId="41963" xr:uid="{00000000-0005-0000-0000-0000BA9F0000}"/>
    <cellStyle name="Subtotal (line) 5 2 37 4" xfId="41964" xr:uid="{00000000-0005-0000-0000-0000BB9F0000}"/>
    <cellStyle name="Subtotal (line) 5 2 37 5" xfId="41965" xr:uid="{00000000-0005-0000-0000-0000BC9F0000}"/>
    <cellStyle name="Subtotal (line) 5 2 38" xfId="5808" xr:uid="{00000000-0005-0000-0000-0000BD9F0000}"/>
    <cellStyle name="Subtotal (line) 5 2 38 2" xfId="41966" xr:uid="{00000000-0005-0000-0000-0000BE9F0000}"/>
    <cellStyle name="Subtotal (line) 5 2 38 2 2" xfId="41967" xr:uid="{00000000-0005-0000-0000-0000BF9F0000}"/>
    <cellStyle name="Subtotal (line) 5 2 38 2 3" xfId="41968" xr:uid="{00000000-0005-0000-0000-0000C09F0000}"/>
    <cellStyle name="Subtotal (line) 5 2 38 2 4" xfId="41969" xr:uid="{00000000-0005-0000-0000-0000C19F0000}"/>
    <cellStyle name="Subtotal (line) 5 2 38 3" xfId="41970" xr:uid="{00000000-0005-0000-0000-0000C29F0000}"/>
    <cellStyle name="Subtotal (line) 5 2 38 4" xfId="41971" xr:uid="{00000000-0005-0000-0000-0000C39F0000}"/>
    <cellStyle name="Subtotal (line) 5 2 38 5" xfId="41972" xr:uid="{00000000-0005-0000-0000-0000C49F0000}"/>
    <cellStyle name="Subtotal (line) 5 2 39" xfId="5809" xr:uid="{00000000-0005-0000-0000-0000C59F0000}"/>
    <cellStyle name="Subtotal (line) 5 2 39 2" xfId="41973" xr:uid="{00000000-0005-0000-0000-0000C69F0000}"/>
    <cellStyle name="Subtotal (line) 5 2 39 2 2" xfId="41974" xr:uid="{00000000-0005-0000-0000-0000C79F0000}"/>
    <cellStyle name="Subtotal (line) 5 2 39 2 3" xfId="41975" xr:uid="{00000000-0005-0000-0000-0000C89F0000}"/>
    <cellStyle name="Subtotal (line) 5 2 39 2 4" xfId="41976" xr:uid="{00000000-0005-0000-0000-0000C99F0000}"/>
    <cellStyle name="Subtotal (line) 5 2 39 3" xfId="41977" xr:uid="{00000000-0005-0000-0000-0000CA9F0000}"/>
    <cellStyle name="Subtotal (line) 5 2 39 4" xfId="41978" xr:uid="{00000000-0005-0000-0000-0000CB9F0000}"/>
    <cellStyle name="Subtotal (line) 5 2 39 5" xfId="41979" xr:uid="{00000000-0005-0000-0000-0000CC9F0000}"/>
    <cellStyle name="Subtotal (line) 5 2 4" xfId="5810" xr:uid="{00000000-0005-0000-0000-0000CD9F0000}"/>
    <cellStyle name="Subtotal (line) 5 2 4 2" xfId="41980" xr:uid="{00000000-0005-0000-0000-0000CE9F0000}"/>
    <cellStyle name="Subtotal (line) 5 2 4 2 2" xfId="41981" xr:uid="{00000000-0005-0000-0000-0000CF9F0000}"/>
    <cellStyle name="Subtotal (line) 5 2 4 2 3" xfId="41982" xr:uid="{00000000-0005-0000-0000-0000D09F0000}"/>
    <cellStyle name="Subtotal (line) 5 2 4 2 4" xfId="41983" xr:uid="{00000000-0005-0000-0000-0000D19F0000}"/>
    <cellStyle name="Subtotal (line) 5 2 4 3" xfId="41984" xr:uid="{00000000-0005-0000-0000-0000D29F0000}"/>
    <cellStyle name="Subtotal (line) 5 2 4 4" xfId="41985" xr:uid="{00000000-0005-0000-0000-0000D39F0000}"/>
    <cellStyle name="Subtotal (line) 5 2 4 5" xfId="41986" xr:uid="{00000000-0005-0000-0000-0000D49F0000}"/>
    <cellStyle name="Subtotal (line) 5 2 40" xfId="5811" xr:uid="{00000000-0005-0000-0000-0000D59F0000}"/>
    <cellStyle name="Subtotal (line) 5 2 40 2" xfId="41987" xr:uid="{00000000-0005-0000-0000-0000D69F0000}"/>
    <cellStyle name="Subtotal (line) 5 2 40 2 2" xfId="41988" xr:uid="{00000000-0005-0000-0000-0000D79F0000}"/>
    <cellStyle name="Subtotal (line) 5 2 40 2 3" xfId="41989" xr:uid="{00000000-0005-0000-0000-0000D89F0000}"/>
    <cellStyle name="Subtotal (line) 5 2 40 2 4" xfId="41990" xr:uid="{00000000-0005-0000-0000-0000D99F0000}"/>
    <cellStyle name="Subtotal (line) 5 2 40 3" xfId="41991" xr:uid="{00000000-0005-0000-0000-0000DA9F0000}"/>
    <cellStyle name="Subtotal (line) 5 2 40 4" xfId="41992" xr:uid="{00000000-0005-0000-0000-0000DB9F0000}"/>
    <cellStyle name="Subtotal (line) 5 2 40 5" xfId="41993" xr:uid="{00000000-0005-0000-0000-0000DC9F0000}"/>
    <cellStyle name="Subtotal (line) 5 2 41" xfId="5812" xr:uid="{00000000-0005-0000-0000-0000DD9F0000}"/>
    <cellStyle name="Subtotal (line) 5 2 41 2" xfId="41994" xr:uid="{00000000-0005-0000-0000-0000DE9F0000}"/>
    <cellStyle name="Subtotal (line) 5 2 41 2 2" xfId="41995" xr:uid="{00000000-0005-0000-0000-0000DF9F0000}"/>
    <cellStyle name="Subtotal (line) 5 2 41 2 3" xfId="41996" xr:uid="{00000000-0005-0000-0000-0000E09F0000}"/>
    <cellStyle name="Subtotal (line) 5 2 41 2 4" xfId="41997" xr:uid="{00000000-0005-0000-0000-0000E19F0000}"/>
    <cellStyle name="Subtotal (line) 5 2 41 3" xfId="41998" xr:uid="{00000000-0005-0000-0000-0000E29F0000}"/>
    <cellStyle name="Subtotal (line) 5 2 41 4" xfId="41999" xr:uid="{00000000-0005-0000-0000-0000E39F0000}"/>
    <cellStyle name="Subtotal (line) 5 2 41 5" xfId="42000" xr:uid="{00000000-0005-0000-0000-0000E49F0000}"/>
    <cellStyle name="Subtotal (line) 5 2 42" xfId="5813" xr:uid="{00000000-0005-0000-0000-0000E59F0000}"/>
    <cellStyle name="Subtotal (line) 5 2 42 2" xfId="42001" xr:uid="{00000000-0005-0000-0000-0000E69F0000}"/>
    <cellStyle name="Subtotal (line) 5 2 42 2 2" xfId="42002" xr:uid="{00000000-0005-0000-0000-0000E79F0000}"/>
    <cellStyle name="Subtotal (line) 5 2 42 2 3" xfId="42003" xr:uid="{00000000-0005-0000-0000-0000E89F0000}"/>
    <cellStyle name="Subtotal (line) 5 2 42 2 4" xfId="42004" xr:uid="{00000000-0005-0000-0000-0000E99F0000}"/>
    <cellStyle name="Subtotal (line) 5 2 42 3" xfId="42005" xr:uid="{00000000-0005-0000-0000-0000EA9F0000}"/>
    <cellStyle name="Subtotal (line) 5 2 42 4" xfId="42006" xr:uid="{00000000-0005-0000-0000-0000EB9F0000}"/>
    <cellStyle name="Subtotal (line) 5 2 42 5" xfId="42007" xr:uid="{00000000-0005-0000-0000-0000EC9F0000}"/>
    <cellStyle name="Subtotal (line) 5 2 43" xfId="5814" xr:uid="{00000000-0005-0000-0000-0000ED9F0000}"/>
    <cellStyle name="Subtotal (line) 5 2 43 2" xfId="42008" xr:uid="{00000000-0005-0000-0000-0000EE9F0000}"/>
    <cellStyle name="Subtotal (line) 5 2 43 2 2" xfId="42009" xr:uid="{00000000-0005-0000-0000-0000EF9F0000}"/>
    <cellStyle name="Subtotal (line) 5 2 43 2 3" xfId="42010" xr:uid="{00000000-0005-0000-0000-0000F09F0000}"/>
    <cellStyle name="Subtotal (line) 5 2 43 2 4" xfId="42011" xr:uid="{00000000-0005-0000-0000-0000F19F0000}"/>
    <cellStyle name="Subtotal (line) 5 2 43 3" xfId="42012" xr:uid="{00000000-0005-0000-0000-0000F29F0000}"/>
    <cellStyle name="Subtotal (line) 5 2 43 4" xfId="42013" xr:uid="{00000000-0005-0000-0000-0000F39F0000}"/>
    <cellStyle name="Subtotal (line) 5 2 43 5" xfId="42014" xr:uid="{00000000-0005-0000-0000-0000F49F0000}"/>
    <cellStyle name="Subtotal (line) 5 2 44" xfId="5815" xr:uid="{00000000-0005-0000-0000-0000F59F0000}"/>
    <cellStyle name="Subtotal (line) 5 2 44 2" xfId="42015" xr:uid="{00000000-0005-0000-0000-0000F69F0000}"/>
    <cellStyle name="Subtotal (line) 5 2 44 2 2" xfId="42016" xr:uid="{00000000-0005-0000-0000-0000F79F0000}"/>
    <cellStyle name="Subtotal (line) 5 2 44 2 3" xfId="42017" xr:uid="{00000000-0005-0000-0000-0000F89F0000}"/>
    <cellStyle name="Subtotal (line) 5 2 44 2 4" xfId="42018" xr:uid="{00000000-0005-0000-0000-0000F99F0000}"/>
    <cellStyle name="Subtotal (line) 5 2 44 3" xfId="42019" xr:uid="{00000000-0005-0000-0000-0000FA9F0000}"/>
    <cellStyle name="Subtotal (line) 5 2 44 4" xfId="42020" xr:uid="{00000000-0005-0000-0000-0000FB9F0000}"/>
    <cellStyle name="Subtotal (line) 5 2 44 5" xfId="42021" xr:uid="{00000000-0005-0000-0000-0000FC9F0000}"/>
    <cellStyle name="Subtotal (line) 5 2 45" xfId="42022" xr:uid="{00000000-0005-0000-0000-0000FD9F0000}"/>
    <cellStyle name="Subtotal (line) 5 2 45 2" xfId="42023" xr:uid="{00000000-0005-0000-0000-0000FE9F0000}"/>
    <cellStyle name="Subtotal (line) 5 2 45 3" xfId="42024" xr:uid="{00000000-0005-0000-0000-0000FF9F0000}"/>
    <cellStyle name="Subtotal (line) 5 2 45 4" xfId="42025" xr:uid="{00000000-0005-0000-0000-000000A00000}"/>
    <cellStyle name="Subtotal (line) 5 2 46" xfId="42026" xr:uid="{00000000-0005-0000-0000-000001A00000}"/>
    <cellStyle name="Subtotal (line) 5 2 46 2" xfId="42027" xr:uid="{00000000-0005-0000-0000-000002A00000}"/>
    <cellStyle name="Subtotal (line) 5 2 46 3" xfId="42028" xr:uid="{00000000-0005-0000-0000-000003A00000}"/>
    <cellStyle name="Subtotal (line) 5 2 46 4" xfId="42029" xr:uid="{00000000-0005-0000-0000-000004A00000}"/>
    <cellStyle name="Subtotal (line) 5 2 47" xfId="42030" xr:uid="{00000000-0005-0000-0000-000005A00000}"/>
    <cellStyle name="Subtotal (line) 5 2 48" xfId="42031" xr:uid="{00000000-0005-0000-0000-000006A00000}"/>
    <cellStyle name="Subtotal (line) 5 2 49" xfId="42032" xr:uid="{00000000-0005-0000-0000-000007A00000}"/>
    <cellStyle name="Subtotal (line) 5 2 5" xfId="5816" xr:uid="{00000000-0005-0000-0000-000008A00000}"/>
    <cellStyle name="Subtotal (line) 5 2 5 2" xfId="42033" xr:uid="{00000000-0005-0000-0000-000009A00000}"/>
    <cellStyle name="Subtotal (line) 5 2 5 2 2" xfId="42034" xr:uid="{00000000-0005-0000-0000-00000AA00000}"/>
    <cellStyle name="Subtotal (line) 5 2 5 2 3" xfId="42035" xr:uid="{00000000-0005-0000-0000-00000BA00000}"/>
    <cellStyle name="Subtotal (line) 5 2 5 2 4" xfId="42036" xr:uid="{00000000-0005-0000-0000-00000CA00000}"/>
    <cellStyle name="Subtotal (line) 5 2 5 3" xfId="42037" xr:uid="{00000000-0005-0000-0000-00000DA00000}"/>
    <cellStyle name="Subtotal (line) 5 2 5 4" xfId="42038" xr:uid="{00000000-0005-0000-0000-00000EA00000}"/>
    <cellStyle name="Subtotal (line) 5 2 5 5" xfId="42039" xr:uid="{00000000-0005-0000-0000-00000FA00000}"/>
    <cellStyle name="Subtotal (line) 5 2 6" xfId="5817" xr:uid="{00000000-0005-0000-0000-000010A00000}"/>
    <cellStyle name="Subtotal (line) 5 2 6 2" xfId="42040" xr:uid="{00000000-0005-0000-0000-000011A00000}"/>
    <cellStyle name="Subtotal (line) 5 2 6 2 2" xfId="42041" xr:uid="{00000000-0005-0000-0000-000012A00000}"/>
    <cellStyle name="Subtotal (line) 5 2 6 2 3" xfId="42042" xr:uid="{00000000-0005-0000-0000-000013A00000}"/>
    <cellStyle name="Subtotal (line) 5 2 6 2 4" xfId="42043" xr:uid="{00000000-0005-0000-0000-000014A00000}"/>
    <cellStyle name="Subtotal (line) 5 2 6 3" xfId="42044" xr:uid="{00000000-0005-0000-0000-000015A00000}"/>
    <cellStyle name="Subtotal (line) 5 2 6 4" xfId="42045" xr:uid="{00000000-0005-0000-0000-000016A00000}"/>
    <cellStyle name="Subtotal (line) 5 2 6 5" xfId="42046" xr:uid="{00000000-0005-0000-0000-000017A00000}"/>
    <cellStyle name="Subtotal (line) 5 2 7" xfId="5818" xr:uid="{00000000-0005-0000-0000-000018A00000}"/>
    <cellStyle name="Subtotal (line) 5 2 7 2" xfId="42047" xr:uid="{00000000-0005-0000-0000-000019A00000}"/>
    <cellStyle name="Subtotal (line) 5 2 7 2 2" xfId="42048" xr:uid="{00000000-0005-0000-0000-00001AA00000}"/>
    <cellStyle name="Subtotal (line) 5 2 7 2 3" xfId="42049" xr:uid="{00000000-0005-0000-0000-00001BA00000}"/>
    <cellStyle name="Subtotal (line) 5 2 7 2 4" xfId="42050" xr:uid="{00000000-0005-0000-0000-00001CA00000}"/>
    <cellStyle name="Subtotal (line) 5 2 7 3" xfId="42051" xr:uid="{00000000-0005-0000-0000-00001DA00000}"/>
    <cellStyle name="Subtotal (line) 5 2 7 4" xfId="42052" xr:uid="{00000000-0005-0000-0000-00001EA00000}"/>
    <cellStyle name="Subtotal (line) 5 2 7 5" xfId="42053" xr:uid="{00000000-0005-0000-0000-00001FA00000}"/>
    <cellStyle name="Subtotal (line) 5 2 8" xfId="5819" xr:uid="{00000000-0005-0000-0000-000020A00000}"/>
    <cellStyle name="Subtotal (line) 5 2 8 2" xfId="42054" xr:uid="{00000000-0005-0000-0000-000021A00000}"/>
    <cellStyle name="Subtotal (line) 5 2 8 2 2" xfId="42055" xr:uid="{00000000-0005-0000-0000-000022A00000}"/>
    <cellStyle name="Subtotal (line) 5 2 8 2 3" xfId="42056" xr:uid="{00000000-0005-0000-0000-000023A00000}"/>
    <cellStyle name="Subtotal (line) 5 2 8 2 4" xfId="42057" xr:uid="{00000000-0005-0000-0000-000024A00000}"/>
    <cellStyle name="Subtotal (line) 5 2 8 3" xfId="42058" xr:uid="{00000000-0005-0000-0000-000025A00000}"/>
    <cellStyle name="Subtotal (line) 5 2 8 4" xfId="42059" xr:uid="{00000000-0005-0000-0000-000026A00000}"/>
    <cellStyle name="Subtotal (line) 5 2 8 5" xfId="42060" xr:uid="{00000000-0005-0000-0000-000027A00000}"/>
    <cellStyle name="Subtotal (line) 5 2 9" xfId="5820" xr:uid="{00000000-0005-0000-0000-000028A00000}"/>
    <cellStyle name="Subtotal (line) 5 2 9 2" xfId="42061" xr:uid="{00000000-0005-0000-0000-000029A00000}"/>
    <cellStyle name="Subtotal (line) 5 2 9 2 2" xfId="42062" xr:uid="{00000000-0005-0000-0000-00002AA00000}"/>
    <cellStyle name="Subtotal (line) 5 2 9 2 3" xfId="42063" xr:uid="{00000000-0005-0000-0000-00002BA00000}"/>
    <cellStyle name="Subtotal (line) 5 2 9 2 4" xfId="42064" xr:uid="{00000000-0005-0000-0000-00002CA00000}"/>
    <cellStyle name="Subtotal (line) 5 2 9 3" xfId="42065" xr:uid="{00000000-0005-0000-0000-00002DA00000}"/>
    <cellStyle name="Subtotal (line) 5 2 9 4" xfId="42066" xr:uid="{00000000-0005-0000-0000-00002EA00000}"/>
    <cellStyle name="Subtotal (line) 5 2 9 5" xfId="42067" xr:uid="{00000000-0005-0000-0000-00002FA00000}"/>
    <cellStyle name="Subtotal (line) 5 20" xfId="5821" xr:uid="{00000000-0005-0000-0000-000030A00000}"/>
    <cellStyle name="Subtotal (line) 5 20 2" xfId="42068" xr:uid="{00000000-0005-0000-0000-000031A00000}"/>
    <cellStyle name="Subtotal (line) 5 20 2 2" xfId="42069" xr:uid="{00000000-0005-0000-0000-000032A00000}"/>
    <cellStyle name="Subtotal (line) 5 20 2 3" xfId="42070" xr:uid="{00000000-0005-0000-0000-000033A00000}"/>
    <cellStyle name="Subtotal (line) 5 20 2 4" xfId="42071" xr:uid="{00000000-0005-0000-0000-000034A00000}"/>
    <cellStyle name="Subtotal (line) 5 20 3" xfId="42072" xr:uid="{00000000-0005-0000-0000-000035A00000}"/>
    <cellStyle name="Subtotal (line) 5 20 4" xfId="42073" xr:uid="{00000000-0005-0000-0000-000036A00000}"/>
    <cellStyle name="Subtotal (line) 5 20 5" xfId="42074" xr:uid="{00000000-0005-0000-0000-000037A00000}"/>
    <cellStyle name="Subtotal (line) 5 21" xfId="5822" xr:uid="{00000000-0005-0000-0000-000038A00000}"/>
    <cellStyle name="Subtotal (line) 5 21 2" xfId="42075" xr:uid="{00000000-0005-0000-0000-000039A00000}"/>
    <cellStyle name="Subtotal (line) 5 21 2 2" xfId="42076" xr:uid="{00000000-0005-0000-0000-00003AA00000}"/>
    <cellStyle name="Subtotal (line) 5 21 2 3" xfId="42077" xr:uid="{00000000-0005-0000-0000-00003BA00000}"/>
    <cellStyle name="Subtotal (line) 5 21 2 4" xfId="42078" xr:uid="{00000000-0005-0000-0000-00003CA00000}"/>
    <cellStyle name="Subtotal (line) 5 21 3" xfId="42079" xr:uid="{00000000-0005-0000-0000-00003DA00000}"/>
    <cellStyle name="Subtotal (line) 5 21 4" xfId="42080" xr:uid="{00000000-0005-0000-0000-00003EA00000}"/>
    <cellStyle name="Subtotal (line) 5 21 5" xfId="42081" xr:uid="{00000000-0005-0000-0000-00003FA00000}"/>
    <cellStyle name="Subtotal (line) 5 22" xfId="5823" xr:uid="{00000000-0005-0000-0000-000040A00000}"/>
    <cellStyle name="Subtotal (line) 5 22 2" xfId="42082" xr:uid="{00000000-0005-0000-0000-000041A00000}"/>
    <cellStyle name="Subtotal (line) 5 22 2 2" xfId="42083" xr:uid="{00000000-0005-0000-0000-000042A00000}"/>
    <cellStyle name="Subtotal (line) 5 22 2 3" xfId="42084" xr:uid="{00000000-0005-0000-0000-000043A00000}"/>
    <cellStyle name="Subtotal (line) 5 22 2 4" xfId="42085" xr:uid="{00000000-0005-0000-0000-000044A00000}"/>
    <cellStyle name="Subtotal (line) 5 22 3" xfId="42086" xr:uid="{00000000-0005-0000-0000-000045A00000}"/>
    <cellStyle name="Subtotal (line) 5 22 4" xfId="42087" xr:uid="{00000000-0005-0000-0000-000046A00000}"/>
    <cellStyle name="Subtotal (line) 5 22 5" xfId="42088" xr:uid="{00000000-0005-0000-0000-000047A00000}"/>
    <cellStyle name="Subtotal (line) 5 23" xfId="5824" xr:uid="{00000000-0005-0000-0000-000048A00000}"/>
    <cellStyle name="Subtotal (line) 5 23 2" xfId="42089" xr:uid="{00000000-0005-0000-0000-000049A00000}"/>
    <cellStyle name="Subtotal (line) 5 23 2 2" xfId="42090" xr:uid="{00000000-0005-0000-0000-00004AA00000}"/>
    <cellStyle name="Subtotal (line) 5 23 2 3" xfId="42091" xr:uid="{00000000-0005-0000-0000-00004BA00000}"/>
    <cellStyle name="Subtotal (line) 5 23 2 4" xfId="42092" xr:uid="{00000000-0005-0000-0000-00004CA00000}"/>
    <cellStyle name="Subtotal (line) 5 23 3" xfId="42093" xr:uid="{00000000-0005-0000-0000-00004DA00000}"/>
    <cellStyle name="Subtotal (line) 5 23 4" xfId="42094" xr:uid="{00000000-0005-0000-0000-00004EA00000}"/>
    <cellStyle name="Subtotal (line) 5 23 5" xfId="42095" xr:uid="{00000000-0005-0000-0000-00004FA00000}"/>
    <cellStyle name="Subtotal (line) 5 24" xfId="5825" xr:uid="{00000000-0005-0000-0000-000050A00000}"/>
    <cellStyle name="Subtotal (line) 5 24 2" xfId="42096" xr:uid="{00000000-0005-0000-0000-000051A00000}"/>
    <cellStyle name="Subtotal (line) 5 24 2 2" xfId="42097" xr:uid="{00000000-0005-0000-0000-000052A00000}"/>
    <cellStyle name="Subtotal (line) 5 24 2 3" xfId="42098" xr:uid="{00000000-0005-0000-0000-000053A00000}"/>
    <cellStyle name="Subtotal (line) 5 24 2 4" xfId="42099" xr:uid="{00000000-0005-0000-0000-000054A00000}"/>
    <cellStyle name="Subtotal (line) 5 24 3" xfId="42100" xr:uid="{00000000-0005-0000-0000-000055A00000}"/>
    <cellStyle name="Subtotal (line) 5 24 4" xfId="42101" xr:uid="{00000000-0005-0000-0000-000056A00000}"/>
    <cellStyle name="Subtotal (line) 5 24 5" xfId="42102" xr:uid="{00000000-0005-0000-0000-000057A00000}"/>
    <cellStyle name="Subtotal (line) 5 25" xfId="5826" xr:uid="{00000000-0005-0000-0000-000058A00000}"/>
    <cellStyle name="Subtotal (line) 5 25 2" xfId="42103" xr:uid="{00000000-0005-0000-0000-000059A00000}"/>
    <cellStyle name="Subtotal (line) 5 25 2 2" xfId="42104" xr:uid="{00000000-0005-0000-0000-00005AA00000}"/>
    <cellStyle name="Subtotal (line) 5 25 2 3" xfId="42105" xr:uid="{00000000-0005-0000-0000-00005BA00000}"/>
    <cellStyle name="Subtotal (line) 5 25 2 4" xfId="42106" xr:uid="{00000000-0005-0000-0000-00005CA00000}"/>
    <cellStyle name="Subtotal (line) 5 25 3" xfId="42107" xr:uid="{00000000-0005-0000-0000-00005DA00000}"/>
    <cellStyle name="Subtotal (line) 5 25 4" xfId="42108" xr:uid="{00000000-0005-0000-0000-00005EA00000}"/>
    <cellStyle name="Subtotal (line) 5 25 5" xfId="42109" xr:uid="{00000000-0005-0000-0000-00005FA00000}"/>
    <cellStyle name="Subtotal (line) 5 26" xfId="5827" xr:uid="{00000000-0005-0000-0000-000060A00000}"/>
    <cellStyle name="Subtotal (line) 5 26 2" xfId="42110" xr:uid="{00000000-0005-0000-0000-000061A00000}"/>
    <cellStyle name="Subtotal (line) 5 26 2 2" xfId="42111" xr:uid="{00000000-0005-0000-0000-000062A00000}"/>
    <cellStyle name="Subtotal (line) 5 26 2 3" xfId="42112" xr:uid="{00000000-0005-0000-0000-000063A00000}"/>
    <cellStyle name="Subtotal (line) 5 26 2 4" xfId="42113" xr:uid="{00000000-0005-0000-0000-000064A00000}"/>
    <cellStyle name="Subtotal (line) 5 26 3" xfId="42114" xr:uid="{00000000-0005-0000-0000-000065A00000}"/>
    <cellStyle name="Subtotal (line) 5 26 4" xfId="42115" xr:uid="{00000000-0005-0000-0000-000066A00000}"/>
    <cellStyle name="Subtotal (line) 5 26 5" xfId="42116" xr:uid="{00000000-0005-0000-0000-000067A00000}"/>
    <cellStyle name="Subtotal (line) 5 27" xfId="5828" xr:uid="{00000000-0005-0000-0000-000068A00000}"/>
    <cellStyle name="Subtotal (line) 5 27 2" xfId="42117" xr:uid="{00000000-0005-0000-0000-000069A00000}"/>
    <cellStyle name="Subtotal (line) 5 27 2 2" xfId="42118" xr:uid="{00000000-0005-0000-0000-00006AA00000}"/>
    <cellStyle name="Subtotal (line) 5 27 2 3" xfId="42119" xr:uid="{00000000-0005-0000-0000-00006BA00000}"/>
    <cellStyle name="Subtotal (line) 5 27 2 4" xfId="42120" xr:uid="{00000000-0005-0000-0000-00006CA00000}"/>
    <cellStyle name="Subtotal (line) 5 27 3" xfId="42121" xr:uid="{00000000-0005-0000-0000-00006DA00000}"/>
    <cellStyle name="Subtotal (line) 5 27 4" xfId="42122" xr:uid="{00000000-0005-0000-0000-00006EA00000}"/>
    <cellStyle name="Subtotal (line) 5 27 5" xfId="42123" xr:uid="{00000000-0005-0000-0000-00006FA00000}"/>
    <cellStyle name="Subtotal (line) 5 28" xfId="5829" xr:uid="{00000000-0005-0000-0000-000070A00000}"/>
    <cellStyle name="Subtotal (line) 5 28 2" xfId="42124" xr:uid="{00000000-0005-0000-0000-000071A00000}"/>
    <cellStyle name="Subtotal (line) 5 28 2 2" xfId="42125" xr:uid="{00000000-0005-0000-0000-000072A00000}"/>
    <cellStyle name="Subtotal (line) 5 28 2 3" xfId="42126" xr:uid="{00000000-0005-0000-0000-000073A00000}"/>
    <cellStyle name="Subtotal (line) 5 28 2 4" xfId="42127" xr:uid="{00000000-0005-0000-0000-000074A00000}"/>
    <cellStyle name="Subtotal (line) 5 28 3" xfId="42128" xr:uid="{00000000-0005-0000-0000-000075A00000}"/>
    <cellStyle name="Subtotal (line) 5 28 4" xfId="42129" xr:uid="{00000000-0005-0000-0000-000076A00000}"/>
    <cellStyle name="Subtotal (line) 5 28 5" xfId="42130" xr:uid="{00000000-0005-0000-0000-000077A00000}"/>
    <cellStyle name="Subtotal (line) 5 29" xfId="5830" xr:uid="{00000000-0005-0000-0000-000078A00000}"/>
    <cellStyle name="Subtotal (line) 5 29 2" xfId="42131" xr:uid="{00000000-0005-0000-0000-000079A00000}"/>
    <cellStyle name="Subtotal (line) 5 29 2 2" xfId="42132" xr:uid="{00000000-0005-0000-0000-00007AA00000}"/>
    <cellStyle name="Subtotal (line) 5 29 2 3" xfId="42133" xr:uid="{00000000-0005-0000-0000-00007BA00000}"/>
    <cellStyle name="Subtotal (line) 5 29 2 4" xfId="42134" xr:uid="{00000000-0005-0000-0000-00007CA00000}"/>
    <cellStyle name="Subtotal (line) 5 29 3" xfId="42135" xr:uid="{00000000-0005-0000-0000-00007DA00000}"/>
    <cellStyle name="Subtotal (line) 5 29 4" xfId="42136" xr:uid="{00000000-0005-0000-0000-00007EA00000}"/>
    <cellStyle name="Subtotal (line) 5 29 5" xfId="42137" xr:uid="{00000000-0005-0000-0000-00007FA00000}"/>
    <cellStyle name="Subtotal (line) 5 3" xfId="5831" xr:uid="{00000000-0005-0000-0000-000080A00000}"/>
    <cellStyle name="Subtotal (line) 5 3 2" xfId="42138" xr:uid="{00000000-0005-0000-0000-000081A00000}"/>
    <cellStyle name="Subtotal (line) 5 3 2 2" xfId="42139" xr:uid="{00000000-0005-0000-0000-000082A00000}"/>
    <cellStyle name="Subtotal (line) 5 3 2 3" xfId="42140" xr:uid="{00000000-0005-0000-0000-000083A00000}"/>
    <cellStyle name="Subtotal (line) 5 3 2 4" xfId="42141" xr:uid="{00000000-0005-0000-0000-000084A00000}"/>
    <cellStyle name="Subtotal (line) 5 3 3" xfId="42142" xr:uid="{00000000-0005-0000-0000-000085A00000}"/>
    <cellStyle name="Subtotal (line) 5 3 4" xfId="42143" xr:uid="{00000000-0005-0000-0000-000086A00000}"/>
    <cellStyle name="Subtotal (line) 5 3 5" xfId="42144" xr:uid="{00000000-0005-0000-0000-000087A00000}"/>
    <cellStyle name="Subtotal (line) 5 30" xfId="5832" xr:uid="{00000000-0005-0000-0000-000088A00000}"/>
    <cellStyle name="Subtotal (line) 5 30 2" xfId="42145" xr:uid="{00000000-0005-0000-0000-000089A00000}"/>
    <cellStyle name="Subtotal (line) 5 30 2 2" xfId="42146" xr:uid="{00000000-0005-0000-0000-00008AA00000}"/>
    <cellStyle name="Subtotal (line) 5 30 2 3" xfId="42147" xr:uid="{00000000-0005-0000-0000-00008BA00000}"/>
    <cellStyle name="Subtotal (line) 5 30 2 4" xfId="42148" xr:uid="{00000000-0005-0000-0000-00008CA00000}"/>
    <cellStyle name="Subtotal (line) 5 30 3" xfId="42149" xr:uid="{00000000-0005-0000-0000-00008DA00000}"/>
    <cellStyle name="Subtotal (line) 5 30 4" xfId="42150" xr:uid="{00000000-0005-0000-0000-00008EA00000}"/>
    <cellStyle name="Subtotal (line) 5 30 5" xfId="42151" xr:uid="{00000000-0005-0000-0000-00008FA00000}"/>
    <cellStyle name="Subtotal (line) 5 31" xfId="5833" xr:uid="{00000000-0005-0000-0000-000090A00000}"/>
    <cellStyle name="Subtotal (line) 5 31 2" xfId="42152" xr:uid="{00000000-0005-0000-0000-000091A00000}"/>
    <cellStyle name="Subtotal (line) 5 31 2 2" xfId="42153" xr:uid="{00000000-0005-0000-0000-000092A00000}"/>
    <cellStyle name="Subtotal (line) 5 31 2 3" xfId="42154" xr:uid="{00000000-0005-0000-0000-000093A00000}"/>
    <cellStyle name="Subtotal (line) 5 31 2 4" xfId="42155" xr:uid="{00000000-0005-0000-0000-000094A00000}"/>
    <cellStyle name="Subtotal (line) 5 31 3" xfId="42156" xr:uid="{00000000-0005-0000-0000-000095A00000}"/>
    <cellStyle name="Subtotal (line) 5 31 4" xfId="42157" xr:uid="{00000000-0005-0000-0000-000096A00000}"/>
    <cellStyle name="Subtotal (line) 5 31 5" xfId="42158" xr:uid="{00000000-0005-0000-0000-000097A00000}"/>
    <cellStyle name="Subtotal (line) 5 32" xfId="5834" xr:uid="{00000000-0005-0000-0000-000098A00000}"/>
    <cellStyle name="Subtotal (line) 5 32 2" xfId="42159" xr:uid="{00000000-0005-0000-0000-000099A00000}"/>
    <cellStyle name="Subtotal (line) 5 32 2 2" xfId="42160" xr:uid="{00000000-0005-0000-0000-00009AA00000}"/>
    <cellStyle name="Subtotal (line) 5 32 2 3" xfId="42161" xr:uid="{00000000-0005-0000-0000-00009BA00000}"/>
    <cellStyle name="Subtotal (line) 5 32 2 4" xfId="42162" xr:uid="{00000000-0005-0000-0000-00009CA00000}"/>
    <cellStyle name="Subtotal (line) 5 32 3" xfId="42163" xr:uid="{00000000-0005-0000-0000-00009DA00000}"/>
    <cellStyle name="Subtotal (line) 5 32 4" xfId="42164" xr:uid="{00000000-0005-0000-0000-00009EA00000}"/>
    <cellStyle name="Subtotal (line) 5 32 5" xfId="42165" xr:uid="{00000000-0005-0000-0000-00009FA00000}"/>
    <cellStyle name="Subtotal (line) 5 33" xfId="5835" xr:uid="{00000000-0005-0000-0000-0000A0A00000}"/>
    <cellStyle name="Subtotal (line) 5 33 2" xfId="42166" xr:uid="{00000000-0005-0000-0000-0000A1A00000}"/>
    <cellStyle name="Subtotal (line) 5 33 2 2" xfId="42167" xr:uid="{00000000-0005-0000-0000-0000A2A00000}"/>
    <cellStyle name="Subtotal (line) 5 33 2 3" xfId="42168" xr:uid="{00000000-0005-0000-0000-0000A3A00000}"/>
    <cellStyle name="Subtotal (line) 5 33 2 4" xfId="42169" xr:uid="{00000000-0005-0000-0000-0000A4A00000}"/>
    <cellStyle name="Subtotal (line) 5 33 3" xfId="42170" xr:uid="{00000000-0005-0000-0000-0000A5A00000}"/>
    <cellStyle name="Subtotal (line) 5 33 4" xfId="42171" xr:uid="{00000000-0005-0000-0000-0000A6A00000}"/>
    <cellStyle name="Subtotal (line) 5 33 5" xfId="42172" xr:uid="{00000000-0005-0000-0000-0000A7A00000}"/>
    <cellStyle name="Subtotal (line) 5 34" xfId="5836" xr:uid="{00000000-0005-0000-0000-0000A8A00000}"/>
    <cellStyle name="Subtotal (line) 5 34 2" xfId="42173" xr:uid="{00000000-0005-0000-0000-0000A9A00000}"/>
    <cellStyle name="Subtotal (line) 5 34 2 2" xfId="42174" xr:uid="{00000000-0005-0000-0000-0000AAA00000}"/>
    <cellStyle name="Subtotal (line) 5 34 2 3" xfId="42175" xr:uid="{00000000-0005-0000-0000-0000ABA00000}"/>
    <cellStyle name="Subtotal (line) 5 34 2 4" xfId="42176" xr:uid="{00000000-0005-0000-0000-0000ACA00000}"/>
    <cellStyle name="Subtotal (line) 5 34 3" xfId="42177" xr:uid="{00000000-0005-0000-0000-0000ADA00000}"/>
    <cellStyle name="Subtotal (line) 5 34 4" xfId="42178" xr:uid="{00000000-0005-0000-0000-0000AEA00000}"/>
    <cellStyle name="Subtotal (line) 5 34 5" xfId="42179" xr:uid="{00000000-0005-0000-0000-0000AFA00000}"/>
    <cellStyle name="Subtotal (line) 5 35" xfId="5837" xr:uid="{00000000-0005-0000-0000-0000B0A00000}"/>
    <cellStyle name="Subtotal (line) 5 35 2" xfId="42180" xr:uid="{00000000-0005-0000-0000-0000B1A00000}"/>
    <cellStyle name="Subtotal (line) 5 35 2 2" xfId="42181" xr:uid="{00000000-0005-0000-0000-0000B2A00000}"/>
    <cellStyle name="Subtotal (line) 5 35 2 3" xfId="42182" xr:uid="{00000000-0005-0000-0000-0000B3A00000}"/>
    <cellStyle name="Subtotal (line) 5 35 2 4" xfId="42183" xr:uid="{00000000-0005-0000-0000-0000B4A00000}"/>
    <cellStyle name="Subtotal (line) 5 35 3" xfId="42184" xr:uid="{00000000-0005-0000-0000-0000B5A00000}"/>
    <cellStyle name="Subtotal (line) 5 35 4" xfId="42185" xr:uid="{00000000-0005-0000-0000-0000B6A00000}"/>
    <cellStyle name="Subtotal (line) 5 35 5" xfId="42186" xr:uid="{00000000-0005-0000-0000-0000B7A00000}"/>
    <cellStyle name="Subtotal (line) 5 36" xfId="5838" xr:uid="{00000000-0005-0000-0000-0000B8A00000}"/>
    <cellStyle name="Subtotal (line) 5 36 2" xfId="42187" xr:uid="{00000000-0005-0000-0000-0000B9A00000}"/>
    <cellStyle name="Subtotal (line) 5 36 2 2" xfId="42188" xr:uid="{00000000-0005-0000-0000-0000BAA00000}"/>
    <cellStyle name="Subtotal (line) 5 36 2 3" xfId="42189" xr:uid="{00000000-0005-0000-0000-0000BBA00000}"/>
    <cellStyle name="Subtotal (line) 5 36 2 4" xfId="42190" xr:uid="{00000000-0005-0000-0000-0000BCA00000}"/>
    <cellStyle name="Subtotal (line) 5 36 3" xfId="42191" xr:uid="{00000000-0005-0000-0000-0000BDA00000}"/>
    <cellStyle name="Subtotal (line) 5 36 4" xfId="42192" xr:uid="{00000000-0005-0000-0000-0000BEA00000}"/>
    <cellStyle name="Subtotal (line) 5 36 5" xfId="42193" xr:uid="{00000000-0005-0000-0000-0000BFA00000}"/>
    <cellStyle name="Subtotal (line) 5 37" xfId="5839" xr:uid="{00000000-0005-0000-0000-0000C0A00000}"/>
    <cellStyle name="Subtotal (line) 5 37 2" xfId="42194" xr:uid="{00000000-0005-0000-0000-0000C1A00000}"/>
    <cellStyle name="Subtotal (line) 5 37 2 2" xfId="42195" xr:uid="{00000000-0005-0000-0000-0000C2A00000}"/>
    <cellStyle name="Subtotal (line) 5 37 2 3" xfId="42196" xr:uid="{00000000-0005-0000-0000-0000C3A00000}"/>
    <cellStyle name="Subtotal (line) 5 37 2 4" xfId="42197" xr:uid="{00000000-0005-0000-0000-0000C4A00000}"/>
    <cellStyle name="Subtotal (line) 5 37 3" xfId="42198" xr:uid="{00000000-0005-0000-0000-0000C5A00000}"/>
    <cellStyle name="Subtotal (line) 5 37 4" xfId="42199" xr:uid="{00000000-0005-0000-0000-0000C6A00000}"/>
    <cellStyle name="Subtotal (line) 5 37 5" xfId="42200" xr:uid="{00000000-0005-0000-0000-0000C7A00000}"/>
    <cellStyle name="Subtotal (line) 5 38" xfId="5840" xr:uid="{00000000-0005-0000-0000-0000C8A00000}"/>
    <cellStyle name="Subtotal (line) 5 38 2" xfId="42201" xr:uid="{00000000-0005-0000-0000-0000C9A00000}"/>
    <cellStyle name="Subtotal (line) 5 38 2 2" xfId="42202" xr:uid="{00000000-0005-0000-0000-0000CAA00000}"/>
    <cellStyle name="Subtotal (line) 5 38 2 3" xfId="42203" xr:uid="{00000000-0005-0000-0000-0000CBA00000}"/>
    <cellStyle name="Subtotal (line) 5 38 2 4" xfId="42204" xr:uid="{00000000-0005-0000-0000-0000CCA00000}"/>
    <cellStyle name="Subtotal (line) 5 38 3" xfId="42205" xr:uid="{00000000-0005-0000-0000-0000CDA00000}"/>
    <cellStyle name="Subtotal (line) 5 38 4" xfId="42206" xr:uid="{00000000-0005-0000-0000-0000CEA00000}"/>
    <cellStyle name="Subtotal (line) 5 38 5" xfId="42207" xr:uid="{00000000-0005-0000-0000-0000CFA00000}"/>
    <cellStyle name="Subtotal (line) 5 39" xfId="5841" xr:uid="{00000000-0005-0000-0000-0000D0A00000}"/>
    <cellStyle name="Subtotal (line) 5 39 2" xfId="42208" xr:uid="{00000000-0005-0000-0000-0000D1A00000}"/>
    <cellStyle name="Subtotal (line) 5 39 2 2" xfId="42209" xr:uid="{00000000-0005-0000-0000-0000D2A00000}"/>
    <cellStyle name="Subtotal (line) 5 39 2 3" xfId="42210" xr:uid="{00000000-0005-0000-0000-0000D3A00000}"/>
    <cellStyle name="Subtotal (line) 5 39 2 4" xfId="42211" xr:uid="{00000000-0005-0000-0000-0000D4A00000}"/>
    <cellStyle name="Subtotal (line) 5 39 3" xfId="42212" xr:uid="{00000000-0005-0000-0000-0000D5A00000}"/>
    <cellStyle name="Subtotal (line) 5 39 4" xfId="42213" xr:uid="{00000000-0005-0000-0000-0000D6A00000}"/>
    <cellStyle name="Subtotal (line) 5 39 5" xfId="42214" xr:uid="{00000000-0005-0000-0000-0000D7A00000}"/>
    <cellStyle name="Subtotal (line) 5 4" xfId="5842" xr:uid="{00000000-0005-0000-0000-0000D8A00000}"/>
    <cellStyle name="Subtotal (line) 5 4 2" xfId="42215" xr:uid="{00000000-0005-0000-0000-0000D9A00000}"/>
    <cellStyle name="Subtotal (line) 5 4 2 2" xfId="42216" xr:uid="{00000000-0005-0000-0000-0000DAA00000}"/>
    <cellStyle name="Subtotal (line) 5 4 2 3" xfId="42217" xr:uid="{00000000-0005-0000-0000-0000DBA00000}"/>
    <cellStyle name="Subtotal (line) 5 4 2 4" xfId="42218" xr:uid="{00000000-0005-0000-0000-0000DCA00000}"/>
    <cellStyle name="Subtotal (line) 5 4 3" xfId="42219" xr:uid="{00000000-0005-0000-0000-0000DDA00000}"/>
    <cellStyle name="Subtotal (line) 5 4 4" xfId="42220" xr:uid="{00000000-0005-0000-0000-0000DEA00000}"/>
    <cellStyle name="Subtotal (line) 5 4 5" xfId="42221" xr:uid="{00000000-0005-0000-0000-0000DFA00000}"/>
    <cellStyle name="Subtotal (line) 5 40" xfId="5843" xr:uid="{00000000-0005-0000-0000-0000E0A00000}"/>
    <cellStyle name="Subtotal (line) 5 40 2" xfId="42222" xr:uid="{00000000-0005-0000-0000-0000E1A00000}"/>
    <cellStyle name="Subtotal (line) 5 40 2 2" xfId="42223" xr:uid="{00000000-0005-0000-0000-0000E2A00000}"/>
    <cellStyle name="Subtotal (line) 5 40 2 3" xfId="42224" xr:uid="{00000000-0005-0000-0000-0000E3A00000}"/>
    <cellStyle name="Subtotal (line) 5 40 2 4" xfId="42225" xr:uid="{00000000-0005-0000-0000-0000E4A00000}"/>
    <cellStyle name="Subtotal (line) 5 40 3" xfId="42226" xr:uid="{00000000-0005-0000-0000-0000E5A00000}"/>
    <cellStyle name="Subtotal (line) 5 40 4" xfId="42227" xr:uid="{00000000-0005-0000-0000-0000E6A00000}"/>
    <cellStyle name="Subtotal (line) 5 40 5" xfId="42228" xr:uid="{00000000-0005-0000-0000-0000E7A00000}"/>
    <cellStyle name="Subtotal (line) 5 41" xfId="5844" xr:uid="{00000000-0005-0000-0000-0000E8A00000}"/>
    <cellStyle name="Subtotal (line) 5 41 2" xfId="42229" xr:uid="{00000000-0005-0000-0000-0000E9A00000}"/>
    <cellStyle name="Subtotal (line) 5 41 2 2" xfId="42230" xr:uid="{00000000-0005-0000-0000-0000EAA00000}"/>
    <cellStyle name="Subtotal (line) 5 41 2 3" xfId="42231" xr:uid="{00000000-0005-0000-0000-0000EBA00000}"/>
    <cellStyle name="Subtotal (line) 5 41 2 4" xfId="42232" xr:uid="{00000000-0005-0000-0000-0000ECA00000}"/>
    <cellStyle name="Subtotal (line) 5 41 3" xfId="42233" xr:uid="{00000000-0005-0000-0000-0000EDA00000}"/>
    <cellStyle name="Subtotal (line) 5 41 4" xfId="42234" xr:uid="{00000000-0005-0000-0000-0000EEA00000}"/>
    <cellStyle name="Subtotal (line) 5 41 5" xfId="42235" xr:uid="{00000000-0005-0000-0000-0000EFA00000}"/>
    <cellStyle name="Subtotal (line) 5 42" xfId="5845" xr:uid="{00000000-0005-0000-0000-0000F0A00000}"/>
    <cellStyle name="Subtotal (line) 5 42 2" xfId="42236" xr:uid="{00000000-0005-0000-0000-0000F1A00000}"/>
    <cellStyle name="Subtotal (line) 5 42 2 2" xfId="42237" xr:uid="{00000000-0005-0000-0000-0000F2A00000}"/>
    <cellStyle name="Subtotal (line) 5 42 2 3" xfId="42238" xr:uid="{00000000-0005-0000-0000-0000F3A00000}"/>
    <cellStyle name="Subtotal (line) 5 42 2 4" xfId="42239" xr:uid="{00000000-0005-0000-0000-0000F4A00000}"/>
    <cellStyle name="Subtotal (line) 5 42 3" xfId="42240" xr:uid="{00000000-0005-0000-0000-0000F5A00000}"/>
    <cellStyle name="Subtotal (line) 5 42 4" xfId="42241" xr:uid="{00000000-0005-0000-0000-0000F6A00000}"/>
    <cellStyle name="Subtotal (line) 5 42 5" xfId="42242" xr:uid="{00000000-0005-0000-0000-0000F7A00000}"/>
    <cellStyle name="Subtotal (line) 5 43" xfId="5846" xr:uid="{00000000-0005-0000-0000-0000F8A00000}"/>
    <cellStyle name="Subtotal (line) 5 43 2" xfId="42243" xr:uid="{00000000-0005-0000-0000-0000F9A00000}"/>
    <cellStyle name="Subtotal (line) 5 43 2 2" xfId="42244" xr:uid="{00000000-0005-0000-0000-0000FAA00000}"/>
    <cellStyle name="Subtotal (line) 5 43 2 3" xfId="42245" xr:uid="{00000000-0005-0000-0000-0000FBA00000}"/>
    <cellStyle name="Subtotal (line) 5 43 2 4" xfId="42246" xr:uid="{00000000-0005-0000-0000-0000FCA00000}"/>
    <cellStyle name="Subtotal (line) 5 43 3" xfId="42247" xr:uid="{00000000-0005-0000-0000-0000FDA00000}"/>
    <cellStyle name="Subtotal (line) 5 43 4" xfId="42248" xr:uid="{00000000-0005-0000-0000-0000FEA00000}"/>
    <cellStyle name="Subtotal (line) 5 43 5" xfId="42249" xr:uid="{00000000-0005-0000-0000-0000FFA00000}"/>
    <cellStyle name="Subtotal (line) 5 44" xfId="5847" xr:uid="{00000000-0005-0000-0000-000000A10000}"/>
    <cellStyle name="Subtotal (line) 5 44 2" xfId="42250" xr:uid="{00000000-0005-0000-0000-000001A10000}"/>
    <cellStyle name="Subtotal (line) 5 44 2 2" xfId="42251" xr:uid="{00000000-0005-0000-0000-000002A10000}"/>
    <cellStyle name="Subtotal (line) 5 44 2 3" xfId="42252" xr:uid="{00000000-0005-0000-0000-000003A10000}"/>
    <cellStyle name="Subtotal (line) 5 44 2 4" xfId="42253" xr:uid="{00000000-0005-0000-0000-000004A10000}"/>
    <cellStyle name="Subtotal (line) 5 44 3" xfId="42254" xr:uid="{00000000-0005-0000-0000-000005A10000}"/>
    <cellStyle name="Subtotal (line) 5 44 4" xfId="42255" xr:uid="{00000000-0005-0000-0000-000006A10000}"/>
    <cellStyle name="Subtotal (line) 5 44 5" xfId="42256" xr:uid="{00000000-0005-0000-0000-000007A10000}"/>
    <cellStyle name="Subtotal (line) 5 45" xfId="5848" xr:uid="{00000000-0005-0000-0000-000008A10000}"/>
    <cellStyle name="Subtotal (line) 5 45 2" xfId="42257" xr:uid="{00000000-0005-0000-0000-000009A10000}"/>
    <cellStyle name="Subtotal (line) 5 45 2 2" xfId="42258" xr:uid="{00000000-0005-0000-0000-00000AA10000}"/>
    <cellStyle name="Subtotal (line) 5 45 2 3" xfId="42259" xr:uid="{00000000-0005-0000-0000-00000BA10000}"/>
    <cellStyle name="Subtotal (line) 5 45 2 4" xfId="42260" xr:uid="{00000000-0005-0000-0000-00000CA10000}"/>
    <cellStyle name="Subtotal (line) 5 45 3" xfId="42261" xr:uid="{00000000-0005-0000-0000-00000DA10000}"/>
    <cellStyle name="Subtotal (line) 5 45 4" xfId="42262" xr:uid="{00000000-0005-0000-0000-00000EA10000}"/>
    <cellStyle name="Subtotal (line) 5 45 5" xfId="42263" xr:uid="{00000000-0005-0000-0000-00000FA10000}"/>
    <cellStyle name="Subtotal (line) 5 46" xfId="42264" xr:uid="{00000000-0005-0000-0000-000010A10000}"/>
    <cellStyle name="Subtotal (line) 5 46 2" xfId="42265" xr:uid="{00000000-0005-0000-0000-000011A10000}"/>
    <cellStyle name="Subtotal (line) 5 46 3" xfId="42266" xr:uid="{00000000-0005-0000-0000-000012A10000}"/>
    <cellStyle name="Subtotal (line) 5 46 4" xfId="42267" xr:uid="{00000000-0005-0000-0000-000013A10000}"/>
    <cellStyle name="Subtotal (line) 5 47" xfId="42268" xr:uid="{00000000-0005-0000-0000-000014A10000}"/>
    <cellStyle name="Subtotal (line) 5 47 2" xfId="42269" xr:uid="{00000000-0005-0000-0000-000015A10000}"/>
    <cellStyle name="Subtotal (line) 5 47 3" xfId="42270" xr:uid="{00000000-0005-0000-0000-000016A10000}"/>
    <cellStyle name="Subtotal (line) 5 47 4" xfId="42271" xr:uid="{00000000-0005-0000-0000-000017A10000}"/>
    <cellStyle name="Subtotal (line) 5 48" xfId="42272" xr:uid="{00000000-0005-0000-0000-000018A10000}"/>
    <cellStyle name="Subtotal (line) 5 49" xfId="42273" xr:uid="{00000000-0005-0000-0000-000019A10000}"/>
    <cellStyle name="Subtotal (line) 5 5" xfId="5849" xr:uid="{00000000-0005-0000-0000-00001AA10000}"/>
    <cellStyle name="Subtotal (line) 5 5 2" xfId="42274" xr:uid="{00000000-0005-0000-0000-00001BA10000}"/>
    <cellStyle name="Subtotal (line) 5 5 2 2" xfId="42275" xr:uid="{00000000-0005-0000-0000-00001CA10000}"/>
    <cellStyle name="Subtotal (line) 5 5 2 3" xfId="42276" xr:uid="{00000000-0005-0000-0000-00001DA10000}"/>
    <cellStyle name="Subtotal (line) 5 5 2 4" xfId="42277" xr:uid="{00000000-0005-0000-0000-00001EA10000}"/>
    <cellStyle name="Subtotal (line) 5 5 3" xfId="42278" xr:uid="{00000000-0005-0000-0000-00001FA10000}"/>
    <cellStyle name="Subtotal (line) 5 5 4" xfId="42279" xr:uid="{00000000-0005-0000-0000-000020A10000}"/>
    <cellStyle name="Subtotal (line) 5 5 5" xfId="42280" xr:uid="{00000000-0005-0000-0000-000021A10000}"/>
    <cellStyle name="Subtotal (line) 5 50" xfId="42281" xr:uid="{00000000-0005-0000-0000-000022A10000}"/>
    <cellStyle name="Subtotal (line) 5 6" xfId="5850" xr:uid="{00000000-0005-0000-0000-000023A10000}"/>
    <cellStyle name="Subtotal (line) 5 6 2" xfId="42282" xr:uid="{00000000-0005-0000-0000-000024A10000}"/>
    <cellStyle name="Subtotal (line) 5 6 2 2" xfId="42283" xr:uid="{00000000-0005-0000-0000-000025A10000}"/>
    <cellStyle name="Subtotal (line) 5 6 2 3" xfId="42284" xr:uid="{00000000-0005-0000-0000-000026A10000}"/>
    <cellStyle name="Subtotal (line) 5 6 2 4" xfId="42285" xr:uid="{00000000-0005-0000-0000-000027A10000}"/>
    <cellStyle name="Subtotal (line) 5 6 3" xfId="42286" xr:uid="{00000000-0005-0000-0000-000028A10000}"/>
    <cellStyle name="Subtotal (line) 5 6 4" xfId="42287" xr:uid="{00000000-0005-0000-0000-000029A10000}"/>
    <cellStyle name="Subtotal (line) 5 6 5" xfId="42288" xr:uid="{00000000-0005-0000-0000-00002AA10000}"/>
    <cellStyle name="Subtotal (line) 5 7" xfId="5851" xr:uid="{00000000-0005-0000-0000-00002BA10000}"/>
    <cellStyle name="Subtotal (line) 5 7 2" xfId="42289" xr:uid="{00000000-0005-0000-0000-00002CA10000}"/>
    <cellStyle name="Subtotal (line) 5 7 2 2" xfId="42290" xr:uid="{00000000-0005-0000-0000-00002DA10000}"/>
    <cellStyle name="Subtotal (line) 5 7 2 3" xfId="42291" xr:uid="{00000000-0005-0000-0000-00002EA10000}"/>
    <cellStyle name="Subtotal (line) 5 7 2 4" xfId="42292" xr:uid="{00000000-0005-0000-0000-00002FA10000}"/>
    <cellStyle name="Subtotal (line) 5 7 3" xfId="42293" xr:uid="{00000000-0005-0000-0000-000030A10000}"/>
    <cellStyle name="Subtotal (line) 5 7 4" xfId="42294" xr:uid="{00000000-0005-0000-0000-000031A10000}"/>
    <cellStyle name="Subtotal (line) 5 7 5" xfId="42295" xr:uid="{00000000-0005-0000-0000-000032A10000}"/>
    <cellStyle name="Subtotal (line) 5 8" xfId="5852" xr:uid="{00000000-0005-0000-0000-000033A10000}"/>
    <cellStyle name="Subtotal (line) 5 8 2" xfId="42296" xr:uid="{00000000-0005-0000-0000-000034A10000}"/>
    <cellStyle name="Subtotal (line) 5 8 2 2" xfId="42297" xr:uid="{00000000-0005-0000-0000-000035A10000}"/>
    <cellStyle name="Subtotal (line) 5 8 2 3" xfId="42298" xr:uid="{00000000-0005-0000-0000-000036A10000}"/>
    <cellStyle name="Subtotal (line) 5 8 2 4" xfId="42299" xr:uid="{00000000-0005-0000-0000-000037A10000}"/>
    <cellStyle name="Subtotal (line) 5 8 3" xfId="42300" xr:uid="{00000000-0005-0000-0000-000038A10000}"/>
    <cellStyle name="Subtotal (line) 5 8 4" xfId="42301" xr:uid="{00000000-0005-0000-0000-000039A10000}"/>
    <cellStyle name="Subtotal (line) 5 8 5" xfId="42302" xr:uid="{00000000-0005-0000-0000-00003AA10000}"/>
    <cellStyle name="Subtotal (line) 5 9" xfId="5853" xr:uid="{00000000-0005-0000-0000-00003BA10000}"/>
    <cellStyle name="Subtotal (line) 5 9 2" xfId="42303" xr:uid="{00000000-0005-0000-0000-00003CA10000}"/>
    <cellStyle name="Subtotal (line) 5 9 2 2" xfId="42304" xr:uid="{00000000-0005-0000-0000-00003DA10000}"/>
    <cellStyle name="Subtotal (line) 5 9 2 3" xfId="42305" xr:uid="{00000000-0005-0000-0000-00003EA10000}"/>
    <cellStyle name="Subtotal (line) 5 9 2 4" xfId="42306" xr:uid="{00000000-0005-0000-0000-00003FA10000}"/>
    <cellStyle name="Subtotal (line) 5 9 3" xfId="42307" xr:uid="{00000000-0005-0000-0000-000040A10000}"/>
    <cellStyle name="Subtotal (line) 5 9 4" xfId="42308" xr:uid="{00000000-0005-0000-0000-000041A10000}"/>
    <cellStyle name="Subtotal (line) 5 9 5" xfId="42309" xr:uid="{00000000-0005-0000-0000-000042A10000}"/>
    <cellStyle name="Subtotal (line) 6" xfId="5854" xr:uid="{00000000-0005-0000-0000-000043A10000}"/>
    <cellStyle name="Subtotal (line) 6 10" xfId="5855" xr:uid="{00000000-0005-0000-0000-000044A10000}"/>
    <cellStyle name="Subtotal (line) 6 10 2" xfId="42310" xr:uid="{00000000-0005-0000-0000-000045A10000}"/>
    <cellStyle name="Subtotal (line) 6 10 2 2" xfId="42311" xr:uid="{00000000-0005-0000-0000-000046A10000}"/>
    <cellStyle name="Subtotal (line) 6 10 2 3" xfId="42312" xr:uid="{00000000-0005-0000-0000-000047A10000}"/>
    <cellStyle name="Subtotal (line) 6 10 2 4" xfId="42313" xr:uid="{00000000-0005-0000-0000-000048A10000}"/>
    <cellStyle name="Subtotal (line) 6 10 3" xfId="42314" xr:uid="{00000000-0005-0000-0000-000049A10000}"/>
    <cellStyle name="Subtotal (line) 6 10 4" xfId="42315" xr:uid="{00000000-0005-0000-0000-00004AA10000}"/>
    <cellStyle name="Subtotal (line) 6 10 5" xfId="42316" xr:uid="{00000000-0005-0000-0000-00004BA10000}"/>
    <cellStyle name="Subtotal (line) 6 11" xfId="5856" xr:uid="{00000000-0005-0000-0000-00004CA10000}"/>
    <cellStyle name="Subtotal (line) 6 11 2" xfId="42317" xr:uid="{00000000-0005-0000-0000-00004DA10000}"/>
    <cellStyle name="Subtotal (line) 6 11 2 2" xfId="42318" xr:uid="{00000000-0005-0000-0000-00004EA10000}"/>
    <cellStyle name="Subtotal (line) 6 11 2 3" xfId="42319" xr:uid="{00000000-0005-0000-0000-00004FA10000}"/>
    <cellStyle name="Subtotal (line) 6 11 2 4" xfId="42320" xr:uid="{00000000-0005-0000-0000-000050A10000}"/>
    <cellStyle name="Subtotal (line) 6 11 3" xfId="42321" xr:uid="{00000000-0005-0000-0000-000051A10000}"/>
    <cellStyle name="Subtotal (line) 6 11 4" xfId="42322" xr:uid="{00000000-0005-0000-0000-000052A10000}"/>
    <cellStyle name="Subtotal (line) 6 11 5" xfId="42323" xr:uid="{00000000-0005-0000-0000-000053A10000}"/>
    <cellStyle name="Subtotal (line) 6 12" xfId="5857" xr:uid="{00000000-0005-0000-0000-000054A10000}"/>
    <cellStyle name="Subtotal (line) 6 12 2" xfId="42324" xr:uid="{00000000-0005-0000-0000-000055A10000}"/>
    <cellStyle name="Subtotal (line) 6 12 2 2" xfId="42325" xr:uid="{00000000-0005-0000-0000-000056A10000}"/>
    <cellStyle name="Subtotal (line) 6 12 2 3" xfId="42326" xr:uid="{00000000-0005-0000-0000-000057A10000}"/>
    <cellStyle name="Subtotal (line) 6 12 2 4" xfId="42327" xr:uid="{00000000-0005-0000-0000-000058A10000}"/>
    <cellStyle name="Subtotal (line) 6 12 3" xfId="42328" xr:uid="{00000000-0005-0000-0000-000059A10000}"/>
    <cellStyle name="Subtotal (line) 6 12 4" xfId="42329" xr:uid="{00000000-0005-0000-0000-00005AA10000}"/>
    <cellStyle name="Subtotal (line) 6 12 5" xfId="42330" xr:uid="{00000000-0005-0000-0000-00005BA10000}"/>
    <cellStyle name="Subtotal (line) 6 13" xfId="5858" xr:uid="{00000000-0005-0000-0000-00005CA10000}"/>
    <cellStyle name="Subtotal (line) 6 13 2" xfId="42331" xr:uid="{00000000-0005-0000-0000-00005DA10000}"/>
    <cellStyle name="Subtotal (line) 6 13 2 2" xfId="42332" xr:uid="{00000000-0005-0000-0000-00005EA10000}"/>
    <cellStyle name="Subtotal (line) 6 13 2 3" xfId="42333" xr:uid="{00000000-0005-0000-0000-00005FA10000}"/>
    <cellStyle name="Subtotal (line) 6 13 2 4" xfId="42334" xr:uid="{00000000-0005-0000-0000-000060A10000}"/>
    <cellStyle name="Subtotal (line) 6 13 3" xfId="42335" xr:uid="{00000000-0005-0000-0000-000061A10000}"/>
    <cellStyle name="Subtotal (line) 6 13 4" xfId="42336" xr:uid="{00000000-0005-0000-0000-000062A10000}"/>
    <cellStyle name="Subtotal (line) 6 13 5" xfId="42337" xr:uid="{00000000-0005-0000-0000-000063A10000}"/>
    <cellStyle name="Subtotal (line) 6 14" xfId="5859" xr:uid="{00000000-0005-0000-0000-000064A10000}"/>
    <cellStyle name="Subtotal (line) 6 14 2" xfId="42338" xr:uid="{00000000-0005-0000-0000-000065A10000}"/>
    <cellStyle name="Subtotal (line) 6 14 2 2" xfId="42339" xr:uid="{00000000-0005-0000-0000-000066A10000}"/>
    <cellStyle name="Subtotal (line) 6 14 2 3" xfId="42340" xr:uid="{00000000-0005-0000-0000-000067A10000}"/>
    <cellStyle name="Subtotal (line) 6 14 2 4" xfId="42341" xr:uid="{00000000-0005-0000-0000-000068A10000}"/>
    <cellStyle name="Subtotal (line) 6 14 3" xfId="42342" xr:uid="{00000000-0005-0000-0000-000069A10000}"/>
    <cellStyle name="Subtotal (line) 6 14 4" xfId="42343" xr:uid="{00000000-0005-0000-0000-00006AA10000}"/>
    <cellStyle name="Subtotal (line) 6 14 5" xfId="42344" xr:uid="{00000000-0005-0000-0000-00006BA10000}"/>
    <cellStyle name="Subtotal (line) 6 15" xfId="5860" xr:uid="{00000000-0005-0000-0000-00006CA10000}"/>
    <cellStyle name="Subtotal (line) 6 15 2" xfId="42345" xr:uid="{00000000-0005-0000-0000-00006DA10000}"/>
    <cellStyle name="Subtotal (line) 6 15 2 2" xfId="42346" xr:uid="{00000000-0005-0000-0000-00006EA10000}"/>
    <cellStyle name="Subtotal (line) 6 15 2 3" xfId="42347" xr:uid="{00000000-0005-0000-0000-00006FA10000}"/>
    <cellStyle name="Subtotal (line) 6 15 2 4" xfId="42348" xr:uid="{00000000-0005-0000-0000-000070A10000}"/>
    <cellStyle name="Subtotal (line) 6 15 3" xfId="42349" xr:uid="{00000000-0005-0000-0000-000071A10000}"/>
    <cellStyle name="Subtotal (line) 6 15 4" xfId="42350" xr:uid="{00000000-0005-0000-0000-000072A10000}"/>
    <cellStyle name="Subtotal (line) 6 15 5" xfId="42351" xr:uid="{00000000-0005-0000-0000-000073A10000}"/>
    <cellStyle name="Subtotal (line) 6 16" xfId="5861" xr:uid="{00000000-0005-0000-0000-000074A10000}"/>
    <cellStyle name="Subtotal (line) 6 16 2" xfId="42352" xr:uid="{00000000-0005-0000-0000-000075A10000}"/>
    <cellStyle name="Subtotal (line) 6 16 2 2" xfId="42353" xr:uid="{00000000-0005-0000-0000-000076A10000}"/>
    <cellStyle name="Subtotal (line) 6 16 2 3" xfId="42354" xr:uid="{00000000-0005-0000-0000-000077A10000}"/>
    <cellStyle name="Subtotal (line) 6 16 2 4" xfId="42355" xr:uid="{00000000-0005-0000-0000-000078A10000}"/>
    <cellStyle name="Subtotal (line) 6 16 3" xfId="42356" xr:uid="{00000000-0005-0000-0000-000079A10000}"/>
    <cellStyle name="Subtotal (line) 6 16 4" xfId="42357" xr:uid="{00000000-0005-0000-0000-00007AA10000}"/>
    <cellStyle name="Subtotal (line) 6 16 5" xfId="42358" xr:uid="{00000000-0005-0000-0000-00007BA10000}"/>
    <cellStyle name="Subtotal (line) 6 17" xfId="5862" xr:uid="{00000000-0005-0000-0000-00007CA10000}"/>
    <cellStyle name="Subtotal (line) 6 17 2" xfId="42359" xr:uid="{00000000-0005-0000-0000-00007DA10000}"/>
    <cellStyle name="Subtotal (line) 6 17 2 2" xfId="42360" xr:uid="{00000000-0005-0000-0000-00007EA10000}"/>
    <cellStyle name="Subtotal (line) 6 17 2 3" xfId="42361" xr:uid="{00000000-0005-0000-0000-00007FA10000}"/>
    <cellStyle name="Subtotal (line) 6 17 2 4" xfId="42362" xr:uid="{00000000-0005-0000-0000-000080A10000}"/>
    <cellStyle name="Subtotal (line) 6 17 3" xfId="42363" xr:uid="{00000000-0005-0000-0000-000081A10000}"/>
    <cellStyle name="Subtotal (line) 6 17 4" xfId="42364" xr:uid="{00000000-0005-0000-0000-000082A10000}"/>
    <cellStyle name="Subtotal (line) 6 17 5" xfId="42365" xr:uid="{00000000-0005-0000-0000-000083A10000}"/>
    <cellStyle name="Subtotal (line) 6 18" xfId="5863" xr:uid="{00000000-0005-0000-0000-000084A10000}"/>
    <cellStyle name="Subtotal (line) 6 18 2" xfId="42366" xr:uid="{00000000-0005-0000-0000-000085A10000}"/>
    <cellStyle name="Subtotal (line) 6 18 2 2" xfId="42367" xr:uid="{00000000-0005-0000-0000-000086A10000}"/>
    <cellStyle name="Subtotal (line) 6 18 2 3" xfId="42368" xr:uid="{00000000-0005-0000-0000-000087A10000}"/>
    <cellStyle name="Subtotal (line) 6 18 2 4" xfId="42369" xr:uid="{00000000-0005-0000-0000-000088A10000}"/>
    <cellStyle name="Subtotal (line) 6 18 3" xfId="42370" xr:uid="{00000000-0005-0000-0000-000089A10000}"/>
    <cellStyle name="Subtotal (line) 6 18 4" xfId="42371" xr:uid="{00000000-0005-0000-0000-00008AA10000}"/>
    <cellStyle name="Subtotal (line) 6 18 5" xfId="42372" xr:uid="{00000000-0005-0000-0000-00008BA10000}"/>
    <cellStyle name="Subtotal (line) 6 19" xfId="5864" xr:uid="{00000000-0005-0000-0000-00008CA10000}"/>
    <cellStyle name="Subtotal (line) 6 19 2" xfId="42373" xr:uid="{00000000-0005-0000-0000-00008DA10000}"/>
    <cellStyle name="Subtotal (line) 6 19 2 2" xfId="42374" xr:uid="{00000000-0005-0000-0000-00008EA10000}"/>
    <cellStyle name="Subtotal (line) 6 19 2 3" xfId="42375" xr:uid="{00000000-0005-0000-0000-00008FA10000}"/>
    <cellStyle name="Subtotal (line) 6 19 2 4" xfId="42376" xr:uid="{00000000-0005-0000-0000-000090A10000}"/>
    <cellStyle name="Subtotal (line) 6 19 3" xfId="42377" xr:uid="{00000000-0005-0000-0000-000091A10000}"/>
    <cellStyle name="Subtotal (line) 6 19 4" xfId="42378" xr:uid="{00000000-0005-0000-0000-000092A10000}"/>
    <cellStyle name="Subtotal (line) 6 19 5" xfId="42379" xr:uid="{00000000-0005-0000-0000-000093A10000}"/>
    <cellStyle name="Subtotal (line) 6 2" xfId="5865" xr:uid="{00000000-0005-0000-0000-000094A10000}"/>
    <cellStyle name="Subtotal (line) 6 2 10" xfId="5866" xr:uid="{00000000-0005-0000-0000-000095A10000}"/>
    <cellStyle name="Subtotal (line) 6 2 10 2" xfId="42380" xr:uid="{00000000-0005-0000-0000-000096A10000}"/>
    <cellStyle name="Subtotal (line) 6 2 10 2 2" xfId="42381" xr:uid="{00000000-0005-0000-0000-000097A10000}"/>
    <cellStyle name="Subtotal (line) 6 2 10 2 3" xfId="42382" xr:uid="{00000000-0005-0000-0000-000098A10000}"/>
    <cellStyle name="Subtotal (line) 6 2 10 2 4" xfId="42383" xr:uid="{00000000-0005-0000-0000-000099A10000}"/>
    <cellStyle name="Subtotal (line) 6 2 10 3" xfId="42384" xr:uid="{00000000-0005-0000-0000-00009AA10000}"/>
    <cellStyle name="Subtotal (line) 6 2 10 4" xfId="42385" xr:uid="{00000000-0005-0000-0000-00009BA10000}"/>
    <cellStyle name="Subtotal (line) 6 2 10 5" xfId="42386" xr:uid="{00000000-0005-0000-0000-00009CA10000}"/>
    <cellStyle name="Subtotal (line) 6 2 11" xfId="5867" xr:uid="{00000000-0005-0000-0000-00009DA10000}"/>
    <cellStyle name="Subtotal (line) 6 2 11 2" xfId="42387" xr:uid="{00000000-0005-0000-0000-00009EA10000}"/>
    <cellStyle name="Subtotal (line) 6 2 11 2 2" xfId="42388" xr:uid="{00000000-0005-0000-0000-00009FA10000}"/>
    <cellStyle name="Subtotal (line) 6 2 11 2 3" xfId="42389" xr:uid="{00000000-0005-0000-0000-0000A0A10000}"/>
    <cellStyle name="Subtotal (line) 6 2 11 2 4" xfId="42390" xr:uid="{00000000-0005-0000-0000-0000A1A10000}"/>
    <cellStyle name="Subtotal (line) 6 2 11 3" xfId="42391" xr:uid="{00000000-0005-0000-0000-0000A2A10000}"/>
    <cellStyle name="Subtotal (line) 6 2 11 4" xfId="42392" xr:uid="{00000000-0005-0000-0000-0000A3A10000}"/>
    <cellStyle name="Subtotal (line) 6 2 11 5" xfId="42393" xr:uid="{00000000-0005-0000-0000-0000A4A10000}"/>
    <cellStyle name="Subtotal (line) 6 2 12" xfId="5868" xr:uid="{00000000-0005-0000-0000-0000A5A10000}"/>
    <cellStyle name="Subtotal (line) 6 2 12 2" xfId="42394" xr:uid="{00000000-0005-0000-0000-0000A6A10000}"/>
    <cellStyle name="Subtotal (line) 6 2 12 2 2" xfId="42395" xr:uid="{00000000-0005-0000-0000-0000A7A10000}"/>
    <cellStyle name="Subtotal (line) 6 2 12 2 3" xfId="42396" xr:uid="{00000000-0005-0000-0000-0000A8A10000}"/>
    <cellStyle name="Subtotal (line) 6 2 12 2 4" xfId="42397" xr:uid="{00000000-0005-0000-0000-0000A9A10000}"/>
    <cellStyle name="Subtotal (line) 6 2 12 3" xfId="42398" xr:uid="{00000000-0005-0000-0000-0000AAA10000}"/>
    <cellStyle name="Subtotal (line) 6 2 12 4" xfId="42399" xr:uid="{00000000-0005-0000-0000-0000ABA10000}"/>
    <cellStyle name="Subtotal (line) 6 2 12 5" xfId="42400" xr:uid="{00000000-0005-0000-0000-0000ACA10000}"/>
    <cellStyle name="Subtotal (line) 6 2 13" xfId="5869" xr:uid="{00000000-0005-0000-0000-0000ADA10000}"/>
    <cellStyle name="Subtotal (line) 6 2 13 2" xfId="42401" xr:uid="{00000000-0005-0000-0000-0000AEA10000}"/>
    <cellStyle name="Subtotal (line) 6 2 13 2 2" xfId="42402" xr:uid="{00000000-0005-0000-0000-0000AFA10000}"/>
    <cellStyle name="Subtotal (line) 6 2 13 2 3" xfId="42403" xr:uid="{00000000-0005-0000-0000-0000B0A10000}"/>
    <cellStyle name="Subtotal (line) 6 2 13 2 4" xfId="42404" xr:uid="{00000000-0005-0000-0000-0000B1A10000}"/>
    <cellStyle name="Subtotal (line) 6 2 13 3" xfId="42405" xr:uid="{00000000-0005-0000-0000-0000B2A10000}"/>
    <cellStyle name="Subtotal (line) 6 2 13 4" xfId="42406" xr:uid="{00000000-0005-0000-0000-0000B3A10000}"/>
    <cellStyle name="Subtotal (line) 6 2 13 5" xfId="42407" xr:uid="{00000000-0005-0000-0000-0000B4A10000}"/>
    <cellStyle name="Subtotal (line) 6 2 14" xfId="5870" xr:uid="{00000000-0005-0000-0000-0000B5A10000}"/>
    <cellStyle name="Subtotal (line) 6 2 14 2" xfId="42408" xr:uid="{00000000-0005-0000-0000-0000B6A10000}"/>
    <cellStyle name="Subtotal (line) 6 2 14 2 2" xfId="42409" xr:uid="{00000000-0005-0000-0000-0000B7A10000}"/>
    <cellStyle name="Subtotal (line) 6 2 14 2 3" xfId="42410" xr:uid="{00000000-0005-0000-0000-0000B8A10000}"/>
    <cellStyle name="Subtotal (line) 6 2 14 2 4" xfId="42411" xr:uid="{00000000-0005-0000-0000-0000B9A10000}"/>
    <cellStyle name="Subtotal (line) 6 2 14 3" xfId="42412" xr:uid="{00000000-0005-0000-0000-0000BAA10000}"/>
    <cellStyle name="Subtotal (line) 6 2 14 4" xfId="42413" xr:uid="{00000000-0005-0000-0000-0000BBA10000}"/>
    <cellStyle name="Subtotal (line) 6 2 14 5" xfId="42414" xr:uid="{00000000-0005-0000-0000-0000BCA10000}"/>
    <cellStyle name="Subtotal (line) 6 2 15" xfId="5871" xr:uid="{00000000-0005-0000-0000-0000BDA10000}"/>
    <cellStyle name="Subtotal (line) 6 2 15 2" xfId="42415" xr:uid="{00000000-0005-0000-0000-0000BEA10000}"/>
    <cellStyle name="Subtotal (line) 6 2 15 2 2" xfId="42416" xr:uid="{00000000-0005-0000-0000-0000BFA10000}"/>
    <cellStyle name="Subtotal (line) 6 2 15 2 3" xfId="42417" xr:uid="{00000000-0005-0000-0000-0000C0A10000}"/>
    <cellStyle name="Subtotal (line) 6 2 15 2 4" xfId="42418" xr:uid="{00000000-0005-0000-0000-0000C1A10000}"/>
    <cellStyle name="Subtotal (line) 6 2 15 3" xfId="42419" xr:uid="{00000000-0005-0000-0000-0000C2A10000}"/>
    <cellStyle name="Subtotal (line) 6 2 15 4" xfId="42420" xr:uid="{00000000-0005-0000-0000-0000C3A10000}"/>
    <cellStyle name="Subtotal (line) 6 2 15 5" xfId="42421" xr:uid="{00000000-0005-0000-0000-0000C4A10000}"/>
    <cellStyle name="Subtotal (line) 6 2 16" xfId="5872" xr:uid="{00000000-0005-0000-0000-0000C5A10000}"/>
    <cellStyle name="Subtotal (line) 6 2 16 2" xfId="42422" xr:uid="{00000000-0005-0000-0000-0000C6A10000}"/>
    <cellStyle name="Subtotal (line) 6 2 16 2 2" xfId="42423" xr:uid="{00000000-0005-0000-0000-0000C7A10000}"/>
    <cellStyle name="Subtotal (line) 6 2 16 2 3" xfId="42424" xr:uid="{00000000-0005-0000-0000-0000C8A10000}"/>
    <cellStyle name="Subtotal (line) 6 2 16 2 4" xfId="42425" xr:uid="{00000000-0005-0000-0000-0000C9A10000}"/>
    <cellStyle name="Subtotal (line) 6 2 16 3" xfId="42426" xr:uid="{00000000-0005-0000-0000-0000CAA10000}"/>
    <cellStyle name="Subtotal (line) 6 2 16 4" xfId="42427" xr:uid="{00000000-0005-0000-0000-0000CBA10000}"/>
    <cellStyle name="Subtotal (line) 6 2 16 5" xfId="42428" xr:uid="{00000000-0005-0000-0000-0000CCA10000}"/>
    <cellStyle name="Subtotal (line) 6 2 17" xfId="5873" xr:uid="{00000000-0005-0000-0000-0000CDA10000}"/>
    <cellStyle name="Subtotal (line) 6 2 17 2" xfId="42429" xr:uid="{00000000-0005-0000-0000-0000CEA10000}"/>
    <cellStyle name="Subtotal (line) 6 2 17 2 2" xfId="42430" xr:uid="{00000000-0005-0000-0000-0000CFA10000}"/>
    <cellStyle name="Subtotal (line) 6 2 17 2 3" xfId="42431" xr:uid="{00000000-0005-0000-0000-0000D0A10000}"/>
    <cellStyle name="Subtotal (line) 6 2 17 2 4" xfId="42432" xr:uid="{00000000-0005-0000-0000-0000D1A10000}"/>
    <cellStyle name="Subtotal (line) 6 2 17 3" xfId="42433" xr:uid="{00000000-0005-0000-0000-0000D2A10000}"/>
    <cellStyle name="Subtotal (line) 6 2 17 4" xfId="42434" xr:uid="{00000000-0005-0000-0000-0000D3A10000}"/>
    <cellStyle name="Subtotal (line) 6 2 17 5" xfId="42435" xr:uid="{00000000-0005-0000-0000-0000D4A10000}"/>
    <cellStyle name="Subtotal (line) 6 2 18" xfId="5874" xr:uid="{00000000-0005-0000-0000-0000D5A10000}"/>
    <cellStyle name="Subtotal (line) 6 2 18 2" xfId="42436" xr:uid="{00000000-0005-0000-0000-0000D6A10000}"/>
    <cellStyle name="Subtotal (line) 6 2 18 2 2" xfId="42437" xr:uid="{00000000-0005-0000-0000-0000D7A10000}"/>
    <cellStyle name="Subtotal (line) 6 2 18 2 3" xfId="42438" xr:uid="{00000000-0005-0000-0000-0000D8A10000}"/>
    <cellStyle name="Subtotal (line) 6 2 18 2 4" xfId="42439" xr:uid="{00000000-0005-0000-0000-0000D9A10000}"/>
    <cellStyle name="Subtotal (line) 6 2 18 3" xfId="42440" xr:uid="{00000000-0005-0000-0000-0000DAA10000}"/>
    <cellStyle name="Subtotal (line) 6 2 18 4" xfId="42441" xr:uid="{00000000-0005-0000-0000-0000DBA10000}"/>
    <cellStyle name="Subtotal (line) 6 2 18 5" xfId="42442" xr:uid="{00000000-0005-0000-0000-0000DCA10000}"/>
    <cellStyle name="Subtotal (line) 6 2 19" xfId="5875" xr:uid="{00000000-0005-0000-0000-0000DDA10000}"/>
    <cellStyle name="Subtotal (line) 6 2 19 2" xfId="42443" xr:uid="{00000000-0005-0000-0000-0000DEA10000}"/>
    <cellStyle name="Subtotal (line) 6 2 19 2 2" xfId="42444" xr:uid="{00000000-0005-0000-0000-0000DFA10000}"/>
    <cellStyle name="Subtotal (line) 6 2 19 2 3" xfId="42445" xr:uid="{00000000-0005-0000-0000-0000E0A10000}"/>
    <cellStyle name="Subtotal (line) 6 2 19 2 4" xfId="42446" xr:uid="{00000000-0005-0000-0000-0000E1A10000}"/>
    <cellStyle name="Subtotal (line) 6 2 19 3" xfId="42447" xr:uid="{00000000-0005-0000-0000-0000E2A10000}"/>
    <cellStyle name="Subtotal (line) 6 2 19 4" xfId="42448" xr:uid="{00000000-0005-0000-0000-0000E3A10000}"/>
    <cellStyle name="Subtotal (line) 6 2 19 5" xfId="42449" xr:uid="{00000000-0005-0000-0000-0000E4A10000}"/>
    <cellStyle name="Subtotal (line) 6 2 2" xfId="5876" xr:uid="{00000000-0005-0000-0000-0000E5A10000}"/>
    <cellStyle name="Subtotal (line) 6 2 2 2" xfId="42450" xr:uid="{00000000-0005-0000-0000-0000E6A10000}"/>
    <cellStyle name="Subtotal (line) 6 2 2 2 2" xfId="42451" xr:uid="{00000000-0005-0000-0000-0000E7A10000}"/>
    <cellStyle name="Subtotal (line) 6 2 2 2 3" xfId="42452" xr:uid="{00000000-0005-0000-0000-0000E8A10000}"/>
    <cellStyle name="Subtotal (line) 6 2 2 2 4" xfId="42453" xr:uid="{00000000-0005-0000-0000-0000E9A10000}"/>
    <cellStyle name="Subtotal (line) 6 2 2 3" xfId="42454" xr:uid="{00000000-0005-0000-0000-0000EAA10000}"/>
    <cellStyle name="Subtotal (line) 6 2 2 4" xfId="42455" xr:uid="{00000000-0005-0000-0000-0000EBA10000}"/>
    <cellStyle name="Subtotal (line) 6 2 2 5" xfId="42456" xr:uid="{00000000-0005-0000-0000-0000ECA10000}"/>
    <cellStyle name="Subtotal (line) 6 2 20" xfId="5877" xr:uid="{00000000-0005-0000-0000-0000EDA10000}"/>
    <cellStyle name="Subtotal (line) 6 2 20 2" xfId="42457" xr:uid="{00000000-0005-0000-0000-0000EEA10000}"/>
    <cellStyle name="Subtotal (line) 6 2 20 2 2" xfId="42458" xr:uid="{00000000-0005-0000-0000-0000EFA10000}"/>
    <cellStyle name="Subtotal (line) 6 2 20 2 3" xfId="42459" xr:uid="{00000000-0005-0000-0000-0000F0A10000}"/>
    <cellStyle name="Subtotal (line) 6 2 20 2 4" xfId="42460" xr:uid="{00000000-0005-0000-0000-0000F1A10000}"/>
    <cellStyle name="Subtotal (line) 6 2 20 3" xfId="42461" xr:uid="{00000000-0005-0000-0000-0000F2A10000}"/>
    <cellStyle name="Subtotal (line) 6 2 20 4" xfId="42462" xr:uid="{00000000-0005-0000-0000-0000F3A10000}"/>
    <cellStyle name="Subtotal (line) 6 2 20 5" xfId="42463" xr:uid="{00000000-0005-0000-0000-0000F4A10000}"/>
    <cellStyle name="Subtotal (line) 6 2 21" xfId="5878" xr:uid="{00000000-0005-0000-0000-0000F5A10000}"/>
    <cellStyle name="Subtotal (line) 6 2 21 2" xfId="42464" xr:uid="{00000000-0005-0000-0000-0000F6A10000}"/>
    <cellStyle name="Subtotal (line) 6 2 21 2 2" xfId="42465" xr:uid="{00000000-0005-0000-0000-0000F7A10000}"/>
    <cellStyle name="Subtotal (line) 6 2 21 2 3" xfId="42466" xr:uid="{00000000-0005-0000-0000-0000F8A10000}"/>
    <cellStyle name="Subtotal (line) 6 2 21 2 4" xfId="42467" xr:uid="{00000000-0005-0000-0000-0000F9A10000}"/>
    <cellStyle name="Subtotal (line) 6 2 21 3" xfId="42468" xr:uid="{00000000-0005-0000-0000-0000FAA10000}"/>
    <cellStyle name="Subtotal (line) 6 2 21 4" xfId="42469" xr:uid="{00000000-0005-0000-0000-0000FBA10000}"/>
    <cellStyle name="Subtotal (line) 6 2 21 5" xfId="42470" xr:uid="{00000000-0005-0000-0000-0000FCA10000}"/>
    <cellStyle name="Subtotal (line) 6 2 22" xfId="5879" xr:uid="{00000000-0005-0000-0000-0000FDA10000}"/>
    <cellStyle name="Subtotal (line) 6 2 22 2" xfId="42471" xr:uid="{00000000-0005-0000-0000-0000FEA10000}"/>
    <cellStyle name="Subtotal (line) 6 2 22 2 2" xfId="42472" xr:uid="{00000000-0005-0000-0000-0000FFA10000}"/>
    <cellStyle name="Subtotal (line) 6 2 22 2 3" xfId="42473" xr:uid="{00000000-0005-0000-0000-000000A20000}"/>
    <cellStyle name="Subtotal (line) 6 2 22 2 4" xfId="42474" xr:uid="{00000000-0005-0000-0000-000001A20000}"/>
    <cellStyle name="Subtotal (line) 6 2 22 3" xfId="42475" xr:uid="{00000000-0005-0000-0000-000002A20000}"/>
    <cellStyle name="Subtotal (line) 6 2 22 4" xfId="42476" xr:uid="{00000000-0005-0000-0000-000003A20000}"/>
    <cellStyle name="Subtotal (line) 6 2 22 5" xfId="42477" xr:uid="{00000000-0005-0000-0000-000004A20000}"/>
    <cellStyle name="Subtotal (line) 6 2 23" xfId="5880" xr:uid="{00000000-0005-0000-0000-000005A20000}"/>
    <cellStyle name="Subtotal (line) 6 2 23 2" xfId="42478" xr:uid="{00000000-0005-0000-0000-000006A20000}"/>
    <cellStyle name="Subtotal (line) 6 2 23 2 2" xfId="42479" xr:uid="{00000000-0005-0000-0000-000007A20000}"/>
    <cellStyle name="Subtotal (line) 6 2 23 2 3" xfId="42480" xr:uid="{00000000-0005-0000-0000-000008A20000}"/>
    <cellStyle name="Subtotal (line) 6 2 23 2 4" xfId="42481" xr:uid="{00000000-0005-0000-0000-000009A20000}"/>
    <cellStyle name="Subtotal (line) 6 2 23 3" xfId="42482" xr:uid="{00000000-0005-0000-0000-00000AA20000}"/>
    <cellStyle name="Subtotal (line) 6 2 23 4" xfId="42483" xr:uid="{00000000-0005-0000-0000-00000BA20000}"/>
    <cellStyle name="Subtotal (line) 6 2 23 5" xfId="42484" xr:uid="{00000000-0005-0000-0000-00000CA20000}"/>
    <cellStyle name="Subtotal (line) 6 2 24" xfId="5881" xr:uid="{00000000-0005-0000-0000-00000DA20000}"/>
    <cellStyle name="Subtotal (line) 6 2 24 2" xfId="42485" xr:uid="{00000000-0005-0000-0000-00000EA20000}"/>
    <cellStyle name="Subtotal (line) 6 2 24 2 2" xfId="42486" xr:uid="{00000000-0005-0000-0000-00000FA20000}"/>
    <cellStyle name="Subtotal (line) 6 2 24 2 3" xfId="42487" xr:uid="{00000000-0005-0000-0000-000010A20000}"/>
    <cellStyle name="Subtotal (line) 6 2 24 2 4" xfId="42488" xr:uid="{00000000-0005-0000-0000-000011A20000}"/>
    <cellStyle name="Subtotal (line) 6 2 24 3" xfId="42489" xr:uid="{00000000-0005-0000-0000-000012A20000}"/>
    <cellStyle name="Subtotal (line) 6 2 24 4" xfId="42490" xr:uid="{00000000-0005-0000-0000-000013A20000}"/>
    <cellStyle name="Subtotal (line) 6 2 24 5" xfId="42491" xr:uid="{00000000-0005-0000-0000-000014A20000}"/>
    <cellStyle name="Subtotal (line) 6 2 25" xfId="5882" xr:uid="{00000000-0005-0000-0000-000015A20000}"/>
    <cellStyle name="Subtotal (line) 6 2 25 2" xfId="42492" xr:uid="{00000000-0005-0000-0000-000016A20000}"/>
    <cellStyle name="Subtotal (line) 6 2 25 2 2" xfId="42493" xr:uid="{00000000-0005-0000-0000-000017A20000}"/>
    <cellStyle name="Subtotal (line) 6 2 25 2 3" xfId="42494" xr:uid="{00000000-0005-0000-0000-000018A20000}"/>
    <cellStyle name="Subtotal (line) 6 2 25 2 4" xfId="42495" xr:uid="{00000000-0005-0000-0000-000019A20000}"/>
    <cellStyle name="Subtotal (line) 6 2 25 3" xfId="42496" xr:uid="{00000000-0005-0000-0000-00001AA20000}"/>
    <cellStyle name="Subtotal (line) 6 2 25 4" xfId="42497" xr:uid="{00000000-0005-0000-0000-00001BA20000}"/>
    <cellStyle name="Subtotal (line) 6 2 25 5" xfId="42498" xr:uid="{00000000-0005-0000-0000-00001CA20000}"/>
    <cellStyle name="Subtotal (line) 6 2 26" xfId="5883" xr:uid="{00000000-0005-0000-0000-00001DA20000}"/>
    <cellStyle name="Subtotal (line) 6 2 26 2" xfId="42499" xr:uid="{00000000-0005-0000-0000-00001EA20000}"/>
    <cellStyle name="Subtotal (line) 6 2 26 2 2" xfId="42500" xr:uid="{00000000-0005-0000-0000-00001FA20000}"/>
    <cellStyle name="Subtotal (line) 6 2 26 2 3" xfId="42501" xr:uid="{00000000-0005-0000-0000-000020A20000}"/>
    <cellStyle name="Subtotal (line) 6 2 26 2 4" xfId="42502" xr:uid="{00000000-0005-0000-0000-000021A20000}"/>
    <cellStyle name="Subtotal (line) 6 2 26 3" xfId="42503" xr:uid="{00000000-0005-0000-0000-000022A20000}"/>
    <cellStyle name="Subtotal (line) 6 2 26 4" xfId="42504" xr:uid="{00000000-0005-0000-0000-000023A20000}"/>
    <cellStyle name="Subtotal (line) 6 2 26 5" xfId="42505" xr:uid="{00000000-0005-0000-0000-000024A20000}"/>
    <cellStyle name="Subtotal (line) 6 2 27" xfId="5884" xr:uid="{00000000-0005-0000-0000-000025A20000}"/>
    <cellStyle name="Subtotal (line) 6 2 27 2" xfId="42506" xr:uid="{00000000-0005-0000-0000-000026A20000}"/>
    <cellStyle name="Subtotal (line) 6 2 27 2 2" xfId="42507" xr:uid="{00000000-0005-0000-0000-000027A20000}"/>
    <cellStyle name="Subtotal (line) 6 2 27 2 3" xfId="42508" xr:uid="{00000000-0005-0000-0000-000028A20000}"/>
    <cellStyle name="Subtotal (line) 6 2 27 2 4" xfId="42509" xr:uid="{00000000-0005-0000-0000-000029A20000}"/>
    <cellStyle name="Subtotal (line) 6 2 27 3" xfId="42510" xr:uid="{00000000-0005-0000-0000-00002AA20000}"/>
    <cellStyle name="Subtotal (line) 6 2 27 4" xfId="42511" xr:uid="{00000000-0005-0000-0000-00002BA20000}"/>
    <cellStyle name="Subtotal (line) 6 2 27 5" xfId="42512" xr:uid="{00000000-0005-0000-0000-00002CA20000}"/>
    <cellStyle name="Subtotal (line) 6 2 28" xfId="5885" xr:uid="{00000000-0005-0000-0000-00002DA20000}"/>
    <cellStyle name="Subtotal (line) 6 2 28 2" xfId="42513" xr:uid="{00000000-0005-0000-0000-00002EA20000}"/>
    <cellStyle name="Subtotal (line) 6 2 28 2 2" xfId="42514" xr:uid="{00000000-0005-0000-0000-00002FA20000}"/>
    <cellStyle name="Subtotal (line) 6 2 28 2 3" xfId="42515" xr:uid="{00000000-0005-0000-0000-000030A20000}"/>
    <cellStyle name="Subtotal (line) 6 2 28 2 4" xfId="42516" xr:uid="{00000000-0005-0000-0000-000031A20000}"/>
    <cellStyle name="Subtotal (line) 6 2 28 3" xfId="42517" xr:uid="{00000000-0005-0000-0000-000032A20000}"/>
    <cellStyle name="Subtotal (line) 6 2 28 4" xfId="42518" xr:uid="{00000000-0005-0000-0000-000033A20000}"/>
    <cellStyle name="Subtotal (line) 6 2 28 5" xfId="42519" xr:uid="{00000000-0005-0000-0000-000034A20000}"/>
    <cellStyle name="Subtotal (line) 6 2 29" xfId="5886" xr:uid="{00000000-0005-0000-0000-000035A20000}"/>
    <cellStyle name="Subtotal (line) 6 2 29 2" xfId="42520" xr:uid="{00000000-0005-0000-0000-000036A20000}"/>
    <cellStyle name="Subtotal (line) 6 2 29 2 2" xfId="42521" xr:uid="{00000000-0005-0000-0000-000037A20000}"/>
    <cellStyle name="Subtotal (line) 6 2 29 2 3" xfId="42522" xr:uid="{00000000-0005-0000-0000-000038A20000}"/>
    <cellStyle name="Subtotal (line) 6 2 29 2 4" xfId="42523" xr:uid="{00000000-0005-0000-0000-000039A20000}"/>
    <cellStyle name="Subtotal (line) 6 2 29 3" xfId="42524" xr:uid="{00000000-0005-0000-0000-00003AA20000}"/>
    <cellStyle name="Subtotal (line) 6 2 29 4" xfId="42525" xr:uid="{00000000-0005-0000-0000-00003BA20000}"/>
    <cellStyle name="Subtotal (line) 6 2 29 5" xfId="42526" xr:uid="{00000000-0005-0000-0000-00003CA20000}"/>
    <cellStyle name="Subtotal (line) 6 2 3" xfId="5887" xr:uid="{00000000-0005-0000-0000-00003DA20000}"/>
    <cellStyle name="Subtotal (line) 6 2 3 2" xfId="42527" xr:uid="{00000000-0005-0000-0000-00003EA20000}"/>
    <cellStyle name="Subtotal (line) 6 2 3 2 2" xfId="42528" xr:uid="{00000000-0005-0000-0000-00003FA20000}"/>
    <cellStyle name="Subtotal (line) 6 2 3 2 3" xfId="42529" xr:uid="{00000000-0005-0000-0000-000040A20000}"/>
    <cellStyle name="Subtotal (line) 6 2 3 2 4" xfId="42530" xr:uid="{00000000-0005-0000-0000-000041A20000}"/>
    <cellStyle name="Subtotal (line) 6 2 3 3" xfId="42531" xr:uid="{00000000-0005-0000-0000-000042A20000}"/>
    <cellStyle name="Subtotal (line) 6 2 3 4" xfId="42532" xr:uid="{00000000-0005-0000-0000-000043A20000}"/>
    <cellStyle name="Subtotal (line) 6 2 3 5" xfId="42533" xr:uid="{00000000-0005-0000-0000-000044A20000}"/>
    <cellStyle name="Subtotal (line) 6 2 30" xfId="5888" xr:uid="{00000000-0005-0000-0000-000045A20000}"/>
    <cellStyle name="Subtotal (line) 6 2 30 2" xfId="42534" xr:uid="{00000000-0005-0000-0000-000046A20000}"/>
    <cellStyle name="Subtotal (line) 6 2 30 2 2" xfId="42535" xr:uid="{00000000-0005-0000-0000-000047A20000}"/>
    <cellStyle name="Subtotal (line) 6 2 30 2 3" xfId="42536" xr:uid="{00000000-0005-0000-0000-000048A20000}"/>
    <cellStyle name="Subtotal (line) 6 2 30 2 4" xfId="42537" xr:uid="{00000000-0005-0000-0000-000049A20000}"/>
    <cellStyle name="Subtotal (line) 6 2 30 3" xfId="42538" xr:uid="{00000000-0005-0000-0000-00004AA20000}"/>
    <cellStyle name="Subtotal (line) 6 2 30 4" xfId="42539" xr:uid="{00000000-0005-0000-0000-00004BA20000}"/>
    <cellStyle name="Subtotal (line) 6 2 30 5" xfId="42540" xr:uid="{00000000-0005-0000-0000-00004CA20000}"/>
    <cellStyle name="Subtotal (line) 6 2 31" xfId="5889" xr:uid="{00000000-0005-0000-0000-00004DA20000}"/>
    <cellStyle name="Subtotal (line) 6 2 31 2" xfId="42541" xr:uid="{00000000-0005-0000-0000-00004EA20000}"/>
    <cellStyle name="Subtotal (line) 6 2 31 2 2" xfId="42542" xr:uid="{00000000-0005-0000-0000-00004FA20000}"/>
    <cellStyle name="Subtotal (line) 6 2 31 2 3" xfId="42543" xr:uid="{00000000-0005-0000-0000-000050A20000}"/>
    <cellStyle name="Subtotal (line) 6 2 31 2 4" xfId="42544" xr:uid="{00000000-0005-0000-0000-000051A20000}"/>
    <cellStyle name="Subtotal (line) 6 2 31 3" xfId="42545" xr:uid="{00000000-0005-0000-0000-000052A20000}"/>
    <cellStyle name="Subtotal (line) 6 2 31 4" xfId="42546" xr:uid="{00000000-0005-0000-0000-000053A20000}"/>
    <cellStyle name="Subtotal (line) 6 2 31 5" xfId="42547" xr:uid="{00000000-0005-0000-0000-000054A20000}"/>
    <cellStyle name="Subtotal (line) 6 2 32" xfId="5890" xr:uid="{00000000-0005-0000-0000-000055A20000}"/>
    <cellStyle name="Subtotal (line) 6 2 32 2" xfId="42548" xr:uid="{00000000-0005-0000-0000-000056A20000}"/>
    <cellStyle name="Subtotal (line) 6 2 32 2 2" xfId="42549" xr:uid="{00000000-0005-0000-0000-000057A20000}"/>
    <cellStyle name="Subtotal (line) 6 2 32 2 3" xfId="42550" xr:uid="{00000000-0005-0000-0000-000058A20000}"/>
    <cellStyle name="Subtotal (line) 6 2 32 2 4" xfId="42551" xr:uid="{00000000-0005-0000-0000-000059A20000}"/>
    <cellStyle name="Subtotal (line) 6 2 32 3" xfId="42552" xr:uid="{00000000-0005-0000-0000-00005AA20000}"/>
    <cellStyle name="Subtotal (line) 6 2 32 4" xfId="42553" xr:uid="{00000000-0005-0000-0000-00005BA20000}"/>
    <cellStyle name="Subtotal (line) 6 2 32 5" xfId="42554" xr:uid="{00000000-0005-0000-0000-00005CA20000}"/>
    <cellStyle name="Subtotal (line) 6 2 33" xfId="5891" xr:uid="{00000000-0005-0000-0000-00005DA20000}"/>
    <cellStyle name="Subtotal (line) 6 2 33 2" xfId="42555" xr:uid="{00000000-0005-0000-0000-00005EA20000}"/>
    <cellStyle name="Subtotal (line) 6 2 33 2 2" xfId="42556" xr:uid="{00000000-0005-0000-0000-00005FA20000}"/>
    <cellStyle name="Subtotal (line) 6 2 33 2 3" xfId="42557" xr:uid="{00000000-0005-0000-0000-000060A20000}"/>
    <cellStyle name="Subtotal (line) 6 2 33 2 4" xfId="42558" xr:uid="{00000000-0005-0000-0000-000061A20000}"/>
    <cellStyle name="Subtotal (line) 6 2 33 3" xfId="42559" xr:uid="{00000000-0005-0000-0000-000062A20000}"/>
    <cellStyle name="Subtotal (line) 6 2 33 4" xfId="42560" xr:uid="{00000000-0005-0000-0000-000063A20000}"/>
    <cellStyle name="Subtotal (line) 6 2 33 5" xfId="42561" xr:uid="{00000000-0005-0000-0000-000064A20000}"/>
    <cellStyle name="Subtotal (line) 6 2 34" xfId="5892" xr:uid="{00000000-0005-0000-0000-000065A20000}"/>
    <cellStyle name="Subtotal (line) 6 2 34 2" xfId="42562" xr:uid="{00000000-0005-0000-0000-000066A20000}"/>
    <cellStyle name="Subtotal (line) 6 2 34 2 2" xfId="42563" xr:uid="{00000000-0005-0000-0000-000067A20000}"/>
    <cellStyle name="Subtotal (line) 6 2 34 2 3" xfId="42564" xr:uid="{00000000-0005-0000-0000-000068A20000}"/>
    <cellStyle name="Subtotal (line) 6 2 34 2 4" xfId="42565" xr:uid="{00000000-0005-0000-0000-000069A20000}"/>
    <cellStyle name="Subtotal (line) 6 2 34 3" xfId="42566" xr:uid="{00000000-0005-0000-0000-00006AA20000}"/>
    <cellStyle name="Subtotal (line) 6 2 34 4" xfId="42567" xr:uid="{00000000-0005-0000-0000-00006BA20000}"/>
    <cellStyle name="Subtotal (line) 6 2 34 5" xfId="42568" xr:uid="{00000000-0005-0000-0000-00006CA20000}"/>
    <cellStyle name="Subtotal (line) 6 2 35" xfId="5893" xr:uid="{00000000-0005-0000-0000-00006DA20000}"/>
    <cellStyle name="Subtotal (line) 6 2 35 2" xfId="42569" xr:uid="{00000000-0005-0000-0000-00006EA20000}"/>
    <cellStyle name="Subtotal (line) 6 2 35 2 2" xfId="42570" xr:uid="{00000000-0005-0000-0000-00006FA20000}"/>
    <cellStyle name="Subtotal (line) 6 2 35 2 3" xfId="42571" xr:uid="{00000000-0005-0000-0000-000070A20000}"/>
    <cellStyle name="Subtotal (line) 6 2 35 2 4" xfId="42572" xr:uid="{00000000-0005-0000-0000-000071A20000}"/>
    <cellStyle name="Subtotal (line) 6 2 35 3" xfId="42573" xr:uid="{00000000-0005-0000-0000-000072A20000}"/>
    <cellStyle name="Subtotal (line) 6 2 35 4" xfId="42574" xr:uid="{00000000-0005-0000-0000-000073A20000}"/>
    <cellStyle name="Subtotal (line) 6 2 35 5" xfId="42575" xr:uid="{00000000-0005-0000-0000-000074A20000}"/>
    <cellStyle name="Subtotal (line) 6 2 36" xfId="5894" xr:uid="{00000000-0005-0000-0000-000075A20000}"/>
    <cellStyle name="Subtotal (line) 6 2 36 2" xfId="42576" xr:uid="{00000000-0005-0000-0000-000076A20000}"/>
    <cellStyle name="Subtotal (line) 6 2 36 2 2" xfId="42577" xr:uid="{00000000-0005-0000-0000-000077A20000}"/>
    <cellStyle name="Subtotal (line) 6 2 36 2 3" xfId="42578" xr:uid="{00000000-0005-0000-0000-000078A20000}"/>
    <cellStyle name="Subtotal (line) 6 2 36 2 4" xfId="42579" xr:uid="{00000000-0005-0000-0000-000079A20000}"/>
    <cellStyle name="Subtotal (line) 6 2 36 3" xfId="42580" xr:uid="{00000000-0005-0000-0000-00007AA20000}"/>
    <cellStyle name="Subtotal (line) 6 2 36 4" xfId="42581" xr:uid="{00000000-0005-0000-0000-00007BA20000}"/>
    <cellStyle name="Subtotal (line) 6 2 36 5" xfId="42582" xr:uid="{00000000-0005-0000-0000-00007CA20000}"/>
    <cellStyle name="Subtotal (line) 6 2 37" xfId="5895" xr:uid="{00000000-0005-0000-0000-00007DA20000}"/>
    <cellStyle name="Subtotal (line) 6 2 37 2" xfId="42583" xr:uid="{00000000-0005-0000-0000-00007EA20000}"/>
    <cellStyle name="Subtotal (line) 6 2 37 2 2" xfId="42584" xr:uid="{00000000-0005-0000-0000-00007FA20000}"/>
    <cellStyle name="Subtotal (line) 6 2 37 2 3" xfId="42585" xr:uid="{00000000-0005-0000-0000-000080A20000}"/>
    <cellStyle name="Subtotal (line) 6 2 37 2 4" xfId="42586" xr:uid="{00000000-0005-0000-0000-000081A20000}"/>
    <cellStyle name="Subtotal (line) 6 2 37 3" xfId="42587" xr:uid="{00000000-0005-0000-0000-000082A20000}"/>
    <cellStyle name="Subtotal (line) 6 2 37 4" xfId="42588" xr:uid="{00000000-0005-0000-0000-000083A20000}"/>
    <cellStyle name="Subtotal (line) 6 2 37 5" xfId="42589" xr:uid="{00000000-0005-0000-0000-000084A20000}"/>
    <cellStyle name="Subtotal (line) 6 2 38" xfId="5896" xr:uid="{00000000-0005-0000-0000-000085A20000}"/>
    <cellStyle name="Subtotal (line) 6 2 38 2" xfId="42590" xr:uid="{00000000-0005-0000-0000-000086A20000}"/>
    <cellStyle name="Subtotal (line) 6 2 38 2 2" xfId="42591" xr:uid="{00000000-0005-0000-0000-000087A20000}"/>
    <cellStyle name="Subtotal (line) 6 2 38 2 3" xfId="42592" xr:uid="{00000000-0005-0000-0000-000088A20000}"/>
    <cellStyle name="Subtotal (line) 6 2 38 2 4" xfId="42593" xr:uid="{00000000-0005-0000-0000-000089A20000}"/>
    <cellStyle name="Subtotal (line) 6 2 38 3" xfId="42594" xr:uid="{00000000-0005-0000-0000-00008AA20000}"/>
    <cellStyle name="Subtotal (line) 6 2 38 4" xfId="42595" xr:uid="{00000000-0005-0000-0000-00008BA20000}"/>
    <cellStyle name="Subtotal (line) 6 2 38 5" xfId="42596" xr:uid="{00000000-0005-0000-0000-00008CA20000}"/>
    <cellStyle name="Subtotal (line) 6 2 39" xfId="5897" xr:uid="{00000000-0005-0000-0000-00008DA20000}"/>
    <cellStyle name="Subtotal (line) 6 2 39 2" xfId="42597" xr:uid="{00000000-0005-0000-0000-00008EA20000}"/>
    <cellStyle name="Subtotal (line) 6 2 39 2 2" xfId="42598" xr:uid="{00000000-0005-0000-0000-00008FA20000}"/>
    <cellStyle name="Subtotal (line) 6 2 39 2 3" xfId="42599" xr:uid="{00000000-0005-0000-0000-000090A20000}"/>
    <cellStyle name="Subtotal (line) 6 2 39 2 4" xfId="42600" xr:uid="{00000000-0005-0000-0000-000091A20000}"/>
    <cellStyle name="Subtotal (line) 6 2 39 3" xfId="42601" xr:uid="{00000000-0005-0000-0000-000092A20000}"/>
    <cellStyle name="Subtotal (line) 6 2 39 4" xfId="42602" xr:uid="{00000000-0005-0000-0000-000093A20000}"/>
    <cellStyle name="Subtotal (line) 6 2 39 5" xfId="42603" xr:uid="{00000000-0005-0000-0000-000094A20000}"/>
    <cellStyle name="Subtotal (line) 6 2 4" xfId="5898" xr:uid="{00000000-0005-0000-0000-000095A20000}"/>
    <cellStyle name="Subtotal (line) 6 2 4 2" xfId="42604" xr:uid="{00000000-0005-0000-0000-000096A20000}"/>
    <cellStyle name="Subtotal (line) 6 2 4 2 2" xfId="42605" xr:uid="{00000000-0005-0000-0000-000097A20000}"/>
    <cellStyle name="Subtotal (line) 6 2 4 2 3" xfId="42606" xr:uid="{00000000-0005-0000-0000-000098A20000}"/>
    <cellStyle name="Subtotal (line) 6 2 4 2 4" xfId="42607" xr:uid="{00000000-0005-0000-0000-000099A20000}"/>
    <cellStyle name="Subtotal (line) 6 2 4 3" xfId="42608" xr:uid="{00000000-0005-0000-0000-00009AA20000}"/>
    <cellStyle name="Subtotal (line) 6 2 4 4" xfId="42609" xr:uid="{00000000-0005-0000-0000-00009BA20000}"/>
    <cellStyle name="Subtotal (line) 6 2 4 5" xfId="42610" xr:uid="{00000000-0005-0000-0000-00009CA20000}"/>
    <cellStyle name="Subtotal (line) 6 2 40" xfId="5899" xr:uid="{00000000-0005-0000-0000-00009DA20000}"/>
    <cellStyle name="Subtotal (line) 6 2 40 2" xfId="42611" xr:uid="{00000000-0005-0000-0000-00009EA20000}"/>
    <cellStyle name="Subtotal (line) 6 2 40 2 2" xfId="42612" xr:uid="{00000000-0005-0000-0000-00009FA20000}"/>
    <cellStyle name="Subtotal (line) 6 2 40 2 3" xfId="42613" xr:uid="{00000000-0005-0000-0000-0000A0A20000}"/>
    <cellStyle name="Subtotal (line) 6 2 40 2 4" xfId="42614" xr:uid="{00000000-0005-0000-0000-0000A1A20000}"/>
    <cellStyle name="Subtotal (line) 6 2 40 3" xfId="42615" xr:uid="{00000000-0005-0000-0000-0000A2A20000}"/>
    <cellStyle name="Subtotal (line) 6 2 40 4" xfId="42616" xr:uid="{00000000-0005-0000-0000-0000A3A20000}"/>
    <cellStyle name="Subtotal (line) 6 2 40 5" xfId="42617" xr:uid="{00000000-0005-0000-0000-0000A4A20000}"/>
    <cellStyle name="Subtotal (line) 6 2 41" xfId="5900" xr:uid="{00000000-0005-0000-0000-0000A5A20000}"/>
    <cellStyle name="Subtotal (line) 6 2 41 2" xfId="42618" xr:uid="{00000000-0005-0000-0000-0000A6A20000}"/>
    <cellStyle name="Subtotal (line) 6 2 41 2 2" xfId="42619" xr:uid="{00000000-0005-0000-0000-0000A7A20000}"/>
    <cellStyle name="Subtotal (line) 6 2 41 2 3" xfId="42620" xr:uid="{00000000-0005-0000-0000-0000A8A20000}"/>
    <cellStyle name="Subtotal (line) 6 2 41 2 4" xfId="42621" xr:uid="{00000000-0005-0000-0000-0000A9A20000}"/>
    <cellStyle name="Subtotal (line) 6 2 41 3" xfId="42622" xr:uid="{00000000-0005-0000-0000-0000AAA20000}"/>
    <cellStyle name="Subtotal (line) 6 2 41 4" xfId="42623" xr:uid="{00000000-0005-0000-0000-0000ABA20000}"/>
    <cellStyle name="Subtotal (line) 6 2 41 5" xfId="42624" xr:uid="{00000000-0005-0000-0000-0000ACA20000}"/>
    <cellStyle name="Subtotal (line) 6 2 42" xfId="5901" xr:uid="{00000000-0005-0000-0000-0000ADA20000}"/>
    <cellStyle name="Subtotal (line) 6 2 42 2" xfId="42625" xr:uid="{00000000-0005-0000-0000-0000AEA20000}"/>
    <cellStyle name="Subtotal (line) 6 2 42 2 2" xfId="42626" xr:uid="{00000000-0005-0000-0000-0000AFA20000}"/>
    <cellStyle name="Subtotal (line) 6 2 42 2 3" xfId="42627" xr:uid="{00000000-0005-0000-0000-0000B0A20000}"/>
    <cellStyle name="Subtotal (line) 6 2 42 2 4" xfId="42628" xr:uid="{00000000-0005-0000-0000-0000B1A20000}"/>
    <cellStyle name="Subtotal (line) 6 2 42 3" xfId="42629" xr:uid="{00000000-0005-0000-0000-0000B2A20000}"/>
    <cellStyle name="Subtotal (line) 6 2 42 4" xfId="42630" xr:uid="{00000000-0005-0000-0000-0000B3A20000}"/>
    <cellStyle name="Subtotal (line) 6 2 42 5" xfId="42631" xr:uid="{00000000-0005-0000-0000-0000B4A20000}"/>
    <cellStyle name="Subtotal (line) 6 2 43" xfId="5902" xr:uid="{00000000-0005-0000-0000-0000B5A20000}"/>
    <cellStyle name="Subtotal (line) 6 2 43 2" xfId="42632" xr:uid="{00000000-0005-0000-0000-0000B6A20000}"/>
    <cellStyle name="Subtotal (line) 6 2 43 2 2" xfId="42633" xr:uid="{00000000-0005-0000-0000-0000B7A20000}"/>
    <cellStyle name="Subtotal (line) 6 2 43 2 3" xfId="42634" xr:uid="{00000000-0005-0000-0000-0000B8A20000}"/>
    <cellStyle name="Subtotal (line) 6 2 43 2 4" xfId="42635" xr:uid="{00000000-0005-0000-0000-0000B9A20000}"/>
    <cellStyle name="Subtotal (line) 6 2 43 3" xfId="42636" xr:uid="{00000000-0005-0000-0000-0000BAA20000}"/>
    <cellStyle name="Subtotal (line) 6 2 43 4" xfId="42637" xr:uid="{00000000-0005-0000-0000-0000BBA20000}"/>
    <cellStyle name="Subtotal (line) 6 2 43 5" xfId="42638" xr:uid="{00000000-0005-0000-0000-0000BCA20000}"/>
    <cellStyle name="Subtotal (line) 6 2 44" xfId="5903" xr:uid="{00000000-0005-0000-0000-0000BDA20000}"/>
    <cellStyle name="Subtotal (line) 6 2 44 2" xfId="42639" xr:uid="{00000000-0005-0000-0000-0000BEA20000}"/>
    <cellStyle name="Subtotal (line) 6 2 44 2 2" xfId="42640" xr:uid="{00000000-0005-0000-0000-0000BFA20000}"/>
    <cellStyle name="Subtotal (line) 6 2 44 2 3" xfId="42641" xr:uid="{00000000-0005-0000-0000-0000C0A20000}"/>
    <cellStyle name="Subtotal (line) 6 2 44 2 4" xfId="42642" xr:uid="{00000000-0005-0000-0000-0000C1A20000}"/>
    <cellStyle name="Subtotal (line) 6 2 44 3" xfId="42643" xr:uid="{00000000-0005-0000-0000-0000C2A20000}"/>
    <cellStyle name="Subtotal (line) 6 2 44 4" xfId="42644" xr:uid="{00000000-0005-0000-0000-0000C3A20000}"/>
    <cellStyle name="Subtotal (line) 6 2 44 5" xfId="42645" xr:uid="{00000000-0005-0000-0000-0000C4A20000}"/>
    <cellStyle name="Subtotal (line) 6 2 45" xfId="42646" xr:uid="{00000000-0005-0000-0000-0000C5A20000}"/>
    <cellStyle name="Subtotal (line) 6 2 45 2" xfId="42647" xr:uid="{00000000-0005-0000-0000-0000C6A20000}"/>
    <cellStyle name="Subtotal (line) 6 2 45 3" xfId="42648" xr:uid="{00000000-0005-0000-0000-0000C7A20000}"/>
    <cellStyle name="Subtotal (line) 6 2 45 4" xfId="42649" xr:uid="{00000000-0005-0000-0000-0000C8A20000}"/>
    <cellStyle name="Subtotal (line) 6 2 46" xfId="42650" xr:uid="{00000000-0005-0000-0000-0000C9A20000}"/>
    <cellStyle name="Subtotal (line) 6 2 46 2" xfId="42651" xr:uid="{00000000-0005-0000-0000-0000CAA20000}"/>
    <cellStyle name="Subtotal (line) 6 2 46 3" xfId="42652" xr:uid="{00000000-0005-0000-0000-0000CBA20000}"/>
    <cellStyle name="Subtotal (line) 6 2 46 4" xfId="42653" xr:uid="{00000000-0005-0000-0000-0000CCA20000}"/>
    <cellStyle name="Subtotal (line) 6 2 47" xfId="42654" xr:uid="{00000000-0005-0000-0000-0000CDA20000}"/>
    <cellStyle name="Subtotal (line) 6 2 48" xfId="42655" xr:uid="{00000000-0005-0000-0000-0000CEA20000}"/>
    <cellStyle name="Subtotal (line) 6 2 49" xfId="42656" xr:uid="{00000000-0005-0000-0000-0000CFA20000}"/>
    <cellStyle name="Subtotal (line) 6 2 5" xfId="5904" xr:uid="{00000000-0005-0000-0000-0000D0A20000}"/>
    <cellStyle name="Subtotal (line) 6 2 5 2" xfId="42657" xr:uid="{00000000-0005-0000-0000-0000D1A20000}"/>
    <cellStyle name="Subtotal (line) 6 2 5 2 2" xfId="42658" xr:uid="{00000000-0005-0000-0000-0000D2A20000}"/>
    <cellStyle name="Subtotal (line) 6 2 5 2 3" xfId="42659" xr:uid="{00000000-0005-0000-0000-0000D3A20000}"/>
    <cellStyle name="Subtotal (line) 6 2 5 2 4" xfId="42660" xr:uid="{00000000-0005-0000-0000-0000D4A20000}"/>
    <cellStyle name="Subtotal (line) 6 2 5 3" xfId="42661" xr:uid="{00000000-0005-0000-0000-0000D5A20000}"/>
    <cellStyle name="Subtotal (line) 6 2 5 4" xfId="42662" xr:uid="{00000000-0005-0000-0000-0000D6A20000}"/>
    <cellStyle name="Subtotal (line) 6 2 5 5" xfId="42663" xr:uid="{00000000-0005-0000-0000-0000D7A20000}"/>
    <cellStyle name="Subtotal (line) 6 2 6" xfId="5905" xr:uid="{00000000-0005-0000-0000-0000D8A20000}"/>
    <cellStyle name="Subtotal (line) 6 2 6 2" xfId="42664" xr:uid="{00000000-0005-0000-0000-0000D9A20000}"/>
    <cellStyle name="Subtotal (line) 6 2 6 2 2" xfId="42665" xr:uid="{00000000-0005-0000-0000-0000DAA20000}"/>
    <cellStyle name="Subtotal (line) 6 2 6 2 3" xfId="42666" xr:uid="{00000000-0005-0000-0000-0000DBA20000}"/>
    <cellStyle name="Subtotal (line) 6 2 6 2 4" xfId="42667" xr:uid="{00000000-0005-0000-0000-0000DCA20000}"/>
    <cellStyle name="Subtotal (line) 6 2 6 3" xfId="42668" xr:uid="{00000000-0005-0000-0000-0000DDA20000}"/>
    <cellStyle name="Subtotal (line) 6 2 6 4" xfId="42669" xr:uid="{00000000-0005-0000-0000-0000DEA20000}"/>
    <cellStyle name="Subtotal (line) 6 2 6 5" xfId="42670" xr:uid="{00000000-0005-0000-0000-0000DFA20000}"/>
    <cellStyle name="Subtotal (line) 6 2 7" xfId="5906" xr:uid="{00000000-0005-0000-0000-0000E0A20000}"/>
    <cellStyle name="Subtotal (line) 6 2 7 2" xfId="42671" xr:uid="{00000000-0005-0000-0000-0000E1A20000}"/>
    <cellStyle name="Subtotal (line) 6 2 7 2 2" xfId="42672" xr:uid="{00000000-0005-0000-0000-0000E2A20000}"/>
    <cellStyle name="Subtotal (line) 6 2 7 2 3" xfId="42673" xr:uid="{00000000-0005-0000-0000-0000E3A20000}"/>
    <cellStyle name="Subtotal (line) 6 2 7 2 4" xfId="42674" xr:uid="{00000000-0005-0000-0000-0000E4A20000}"/>
    <cellStyle name="Subtotal (line) 6 2 7 3" xfId="42675" xr:uid="{00000000-0005-0000-0000-0000E5A20000}"/>
    <cellStyle name="Subtotal (line) 6 2 7 4" xfId="42676" xr:uid="{00000000-0005-0000-0000-0000E6A20000}"/>
    <cellStyle name="Subtotal (line) 6 2 7 5" xfId="42677" xr:uid="{00000000-0005-0000-0000-0000E7A20000}"/>
    <cellStyle name="Subtotal (line) 6 2 8" xfId="5907" xr:uid="{00000000-0005-0000-0000-0000E8A20000}"/>
    <cellStyle name="Subtotal (line) 6 2 8 2" xfId="42678" xr:uid="{00000000-0005-0000-0000-0000E9A20000}"/>
    <cellStyle name="Subtotal (line) 6 2 8 2 2" xfId="42679" xr:uid="{00000000-0005-0000-0000-0000EAA20000}"/>
    <cellStyle name="Subtotal (line) 6 2 8 2 3" xfId="42680" xr:uid="{00000000-0005-0000-0000-0000EBA20000}"/>
    <cellStyle name="Subtotal (line) 6 2 8 2 4" xfId="42681" xr:uid="{00000000-0005-0000-0000-0000ECA20000}"/>
    <cellStyle name="Subtotal (line) 6 2 8 3" xfId="42682" xr:uid="{00000000-0005-0000-0000-0000EDA20000}"/>
    <cellStyle name="Subtotal (line) 6 2 8 4" xfId="42683" xr:uid="{00000000-0005-0000-0000-0000EEA20000}"/>
    <cellStyle name="Subtotal (line) 6 2 8 5" xfId="42684" xr:uid="{00000000-0005-0000-0000-0000EFA20000}"/>
    <cellStyle name="Subtotal (line) 6 2 9" xfId="5908" xr:uid="{00000000-0005-0000-0000-0000F0A20000}"/>
    <cellStyle name="Subtotal (line) 6 2 9 2" xfId="42685" xr:uid="{00000000-0005-0000-0000-0000F1A20000}"/>
    <cellStyle name="Subtotal (line) 6 2 9 2 2" xfId="42686" xr:uid="{00000000-0005-0000-0000-0000F2A20000}"/>
    <cellStyle name="Subtotal (line) 6 2 9 2 3" xfId="42687" xr:uid="{00000000-0005-0000-0000-0000F3A20000}"/>
    <cellStyle name="Subtotal (line) 6 2 9 2 4" xfId="42688" xr:uid="{00000000-0005-0000-0000-0000F4A20000}"/>
    <cellStyle name="Subtotal (line) 6 2 9 3" xfId="42689" xr:uid="{00000000-0005-0000-0000-0000F5A20000}"/>
    <cellStyle name="Subtotal (line) 6 2 9 4" xfId="42690" xr:uid="{00000000-0005-0000-0000-0000F6A20000}"/>
    <cellStyle name="Subtotal (line) 6 2 9 5" xfId="42691" xr:uid="{00000000-0005-0000-0000-0000F7A20000}"/>
    <cellStyle name="Subtotal (line) 6 20" xfId="5909" xr:uid="{00000000-0005-0000-0000-0000F8A20000}"/>
    <cellStyle name="Subtotal (line) 6 20 2" xfId="42692" xr:uid="{00000000-0005-0000-0000-0000F9A20000}"/>
    <cellStyle name="Subtotal (line) 6 20 2 2" xfId="42693" xr:uid="{00000000-0005-0000-0000-0000FAA20000}"/>
    <cellStyle name="Subtotal (line) 6 20 2 3" xfId="42694" xr:uid="{00000000-0005-0000-0000-0000FBA20000}"/>
    <cellStyle name="Subtotal (line) 6 20 2 4" xfId="42695" xr:uid="{00000000-0005-0000-0000-0000FCA20000}"/>
    <cellStyle name="Subtotal (line) 6 20 3" xfId="42696" xr:uid="{00000000-0005-0000-0000-0000FDA20000}"/>
    <cellStyle name="Subtotal (line) 6 20 4" xfId="42697" xr:uid="{00000000-0005-0000-0000-0000FEA20000}"/>
    <cellStyle name="Subtotal (line) 6 20 5" xfId="42698" xr:uid="{00000000-0005-0000-0000-0000FFA20000}"/>
    <cellStyle name="Subtotal (line) 6 21" xfId="5910" xr:uid="{00000000-0005-0000-0000-000000A30000}"/>
    <cellStyle name="Subtotal (line) 6 21 2" xfId="42699" xr:uid="{00000000-0005-0000-0000-000001A30000}"/>
    <cellStyle name="Subtotal (line) 6 21 2 2" xfId="42700" xr:uid="{00000000-0005-0000-0000-000002A30000}"/>
    <cellStyle name="Subtotal (line) 6 21 2 3" xfId="42701" xr:uid="{00000000-0005-0000-0000-000003A30000}"/>
    <cellStyle name="Subtotal (line) 6 21 2 4" xfId="42702" xr:uid="{00000000-0005-0000-0000-000004A30000}"/>
    <cellStyle name="Subtotal (line) 6 21 3" xfId="42703" xr:uid="{00000000-0005-0000-0000-000005A30000}"/>
    <cellStyle name="Subtotal (line) 6 21 4" xfId="42704" xr:uid="{00000000-0005-0000-0000-000006A30000}"/>
    <cellStyle name="Subtotal (line) 6 21 5" xfId="42705" xr:uid="{00000000-0005-0000-0000-000007A30000}"/>
    <cellStyle name="Subtotal (line) 6 22" xfId="5911" xr:uid="{00000000-0005-0000-0000-000008A30000}"/>
    <cellStyle name="Subtotal (line) 6 22 2" xfId="42706" xr:uid="{00000000-0005-0000-0000-000009A30000}"/>
    <cellStyle name="Subtotal (line) 6 22 2 2" xfId="42707" xr:uid="{00000000-0005-0000-0000-00000AA30000}"/>
    <cellStyle name="Subtotal (line) 6 22 2 3" xfId="42708" xr:uid="{00000000-0005-0000-0000-00000BA30000}"/>
    <cellStyle name="Subtotal (line) 6 22 2 4" xfId="42709" xr:uid="{00000000-0005-0000-0000-00000CA30000}"/>
    <cellStyle name="Subtotal (line) 6 22 3" xfId="42710" xr:uid="{00000000-0005-0000-0000-00000DA30000}"/>
    <cellStyle name="Subtotal (line) 6 22 4" xfId="42711" xr:uid="{00000000-0005-0000-0000-00000EA30000}"/>
    <cellStyle name="Subtotal (line) 6 22 5" xfId="42712" xr:uid="{00000000-0005-0000-0000-00000FA30000}"/>
    <cellStyle name="Subtotal (line) 6 23" xfId="5912" xr:uid="{00000000-0005-0000-0000-000010A30000}"/>
    <cellStyle name="Subtotal (line) 6 23 2" xfId="42713" xr:uid="{00000000-0005-0000-0000-000011A30000}"/>
    <cellStyle name="Subtotal (line) 6 23 2 2" xfId="42714" xr:uid="{00000000-0005-0000-0000-000012A30000}"/>
    <cellStyle name="Subtotal (line) 6 23 2 3" xfId="42715" xr:uid="{00000000-0005-0000-0000-000013A30000}"/>
    <cellStyle name="Subtotal (line) 6 23 2 4" xfId="42716" xr:uid="{00000000-0005-0000-0000-000014A30000}"/>
    <cellStyle name="Subtotal (line) 6 23 3" xfId="42717" xr:uid="{00000000-0005-0000-0000-000015A30000}"/>
    <cellStyle name="Subtotal (line) 6 23 4" xfId="42718" xr:uid="{00000000-0005-0000-0000-000016A30000}"/>
    <cellStyle name="Subtotal (line) 6 23 5" xfId="42719" xr:uid="{00000000-0005-0000-0000-000017A30000}"/>
    <cellStyle name="Subtotal (line) 6 24" xfId="5913" xr:uid="{00000000-0005-0000-0000-000018A30000}"/>
    <cellStyle name="Subtotal (line) 6 24 2" xfId="42720" xr:uid="{00000000-0005-0000-0000-000019A30000}"/>
    <cellStyle name="Subtotal (line) 6 24 2 2" xfId="42721" xr:uid="{00000000-0005-0000-0000-00001AA30000}"/>
    <cellStyle name="Subtotal (line) 6 24 2 3" xfId="42722" xr:uid="{00000000-0005-0000-0000-00001BA30000}"/>
    <cellStyle name="Subtotal (line) 6 24 2 4" xfId="42723" xr:uid="{00000000-0005-0000-0000-00001CA30000}"/>
    <cellStyle name="Subtotal (line) 6 24 3" xfId="42724" xr:uid="{00000000-0005-0000-0000-00001DA30000}"/>
    <cellStyle name="Subtotal (line) 6 24 4" xfId="42725" xr:uid="{00000000-0005-0000-0000-00001EA30000}"/>
    <cellStyle name="Subtotal (line) 6 24 5" xfId="42726" xr:uid="{00000000-0005-0000-0000-00001FA30000}"/>
    <cellStyle name="Subtotal (line) 6 25" xfId="5914" xr:uid="{00000000-0005-0000-0000-000020A30000}"/>
    <cellStyle name="Subtotal (line) 6 25 2" xfId="42727" xr:uid="{00000000-0005-0000-0000-000021A30000}"/>
    <cellStyle name="Subtotal (line) 6 25 2 2" xfId="42728" xr:uid="{00000000-0005-0000-0000-000022A30000}"/>
    <cellStyle name="Subtotal (line) 6 25 2 3" xfId="42729" xr:uid="{00000000-0005-0000-0000-000023A30000}"/>
    <cellStyle name="Subtotal (line) 6 25 2 4" xfId="42730" xr:uid="{00000000-0005-0000-0000-000024A30000}"/>
    <cellStyle name="Subtotal (line) 6 25 3" xfId="42731" xr:uid="{00000000-0005-0000-0000-000025A30000}"/>
    <cellStyle name="Subtotal (line) 6 25 4" xfId="42732" xr:uid="{00000000-0005-0000-0000-000026A30000}"/>
    <cellStyle name="Subtotal (line) 6 25 5" xfId="42733" xr:uid="{00000000-0005-0000-0000-000027A30000}"/>
    <cellStyle name="Subtotal (line) 6 26" xfId="5915" xr:uid="{00000000-0005-0000-0000-000028A30000}"/>
    <cellStyle name="Subtotal (line) 6 26 2" xfId="42734" xr:uid="{00000000-0005-0000-0000-000029A30000}"/>
    <cellStyle name="Subtotal (line) 6 26 2 2" xfId="42735" xr:uid="{00000000-0005-0000-0000-00002AA30000}"/>
    <cellStyle name="Subtotal (line) 6 26 2 3" xfId="42736" xr:uid="{00000000-0005-0000-0000-00002BA30000}"/>
    <cellStyle name="Subtotal (line) 6 26 2 4" xfId="42737" xr:uid="{00000000-0005-0000-0000-00002CA30000}"/>
    <cellStyle name="Subtotal (line) 6 26 3" xfId="42738" xr:uid="{00000000-0005-0000-0000-00002DA30000}"/>
    <cellStyle name="Subtotal (line) 6 26 4" xfId="42739" xr:uid="{00000000-0005-0000-0000-00002EA30000}"/>
    <cellStyle name="Subtotal (line) 6 26 5" xfId="42740" xr:uid="{00000000-0005-0000-0000-00002FA30000}"/>
    <cellStyle name="Subtotal (line) 6 27" xfId="5916" xr:uid="{00000000-0005-0000-0000-000030A30000}"/>
    <cellStyle name="Subtotal (line) 6 27 2" xfId="42741" xr:uid="{00000000-0005-0000-0000-000031A30000}"/>
    <cellStyle name="Subtotal (line) 6 27 2 2" xfId="42742" xr:uid="{00000000-0005-0000-0000-000032A30000}"/>
    <cellStyle name="Subtotal (line) 6 27 2 3" xfId="42743" xr:uid="{00000000-0005-0000-0000-000033A30000}"/>
    <cellStyle name="Subtotal (line) 6 27 2 4" xfId="42744" xr:uid="{00000000-0005-0000-0000-000034A30000}"/>
    <cellStyle name="Subtotal (line) 6 27 3" xfId="42745" xr:uid="{00000000-0005-0000-0000-000035A30000}"/>
    <cellStyle name="Subtotal (line) 6 27 4" xfId="42746" xr:uid="{00000000-0005-0000-0000-000036A30000}"/>
    <cellStyle name="Subtotal (line) 6 27 5" xfId="42747" xr:uid="{00000000-0005-0000-0000-000037A30000}"/>
    <cellStyle name="Subtotal (line) 6 28" xfId="5917" xr:uid="{00000000-0005-0000-0000-000038A30000}"/>
    <cellStyle name="Subtotal (line) 6 28 2" xfId="42748" xr:uid="{00000000-0005-0000-0000-000039A30000}"/>
    <cellStyle name="Subtotal (line) 6 28 2 2" xfId="42749" xr:uid="{00000000-0005-0000-0000-00003AA30000}"/>
    <cellStyle name="Subtotal (line) 6 28 2 3" xfId="42750" xr:uid="{00000000-0005-0000-0000-00003BA30000}"/>
    <cellStyle name="Subtotal (line) 6 28 2 4" xfId="42751" xr:uid="{00000000-0005-0000-0000-00003CA30000}"/>
    <cellStyle name="Subtotal (line) 6 28 3" xfId="42752" xr:uid="{00000000-0005-0000-0000-00003DA30000}"/>
    <cellStyle name="Subtotal (line) 6 28 4" xfId="42753" xr:uid="{00000000-0005-0000-0000-00003EA30000}"/>
    <cellStyle name="Subtotal (line) 6 28 5" xfId="42754" xr:uid="{00000000-0005-0000-0000-00003FA30000}"/>
    <cellStyle name="Subtotal (line) 6 29" xfId="5918" xr:uid="{00000000-0005-0000-0000-000040A30000}"/>
    <cellStyle name="Subtotal (line) 6 29 2" xfId="42755" xr:uid="{00000000-0005-0000-0000-000041A30000}"/>
    <cellStyle name="Subtotal (line) 6 29 2 2" xfId="42756" xr:uid="{00000000-0005-0000-0000-000042A30000}"/>
    <cellStyle name="Subtotal (line) 6 29 2 3" xfId="42757" xr:uid="{00000000-0005-0000-0000-000043A30000}"/>
    <cellStyle name="Subtotal (line) 6 29 2 4" xfId="42758" xr:uid="{00000000-0005-0000-0000-000044A30000}"/>
    <cellStyle name="Subtotal (line) 6 29 3" xfId="42759" xr:uid="{00000000-0005-0000-0000-000045A30000}"/>
    <cellStyle name="Subtotal (line) 6 29 4" xfId="42760" xr:uid="{00000000-0005-0000-0000-000046A30000}"/>
    <cellStyle name="Subtotal (line) 6 29 5" xfId="42761" xr:uid="{00000000-0005-0000-0000-000047A30000}"/>
    <cellStyle name="Subtotal (line) 6 3" xfId="5919" xr:uid="{00000000-0005-0000-0000-000048A30000}"/>
    <cellStyle name="Subtotal (line) 6 3 2" xfId="42762" xr:uid="{00000000-0005-0000-0000-000049A30000}"/>
    <cellStyle name="Subtotal (line) 6 3 2 2" xfId="42763" xr:uid="{00000000-0005-0000-0000-00004AA30000}"/>
    <cellStyle name="Subtotal (line) 6 3 2 3" xfId="42764" xr:uid="{00000000-0005-0000-0000-00004BA30000}"/>
    <cellStyle name="Subtotal (line) 6 3 2 4" xfId="42765" xr:uid="{00000000-0005-0000-0000-00004CA30000}"/>
    <cellStyle name="Subtotal (line) 6 3 3" xfId="42766" xr:uid="{00000000-0005-0000-0000-00004DA30000}"/>
    <cellStyle name="Subtotal (line) 6 3 4" xfId="42767" xr:uid="{00000000-0005-0000-0000-00004EA30000}"/>
    <cellStyle name="Subtotal (line) 6 3 5" xfId="42768" xr:uid="{00000000-0005-0000-0000-00004FA30000}"/>
    <cellStyle name="Subtotal (line) 6 30" xfId="5920" xr:uid="{00000000-0005-0000-0000-000050A30000}"/>
    <cellStyle name="Subtotal (line) 6 30 2" xfId="42769" xr:uid="{00000000-0005-0000-0000-000051A30000}"/>
    <cellStyle name="Subtotal (line) 6 30 2 2" xfId="42770" xr:uid="{00000000-0005-0000-0000-000052A30000}"/>
    <cellStyle name="Subtotal (line) 6 30 2 3" xfId="42771" xr:uid="{00000000-0005-0000-0000-000053A30000}"/>
    <cellStyle name="Subtotal (line) 6 30 2 4" xfId="42772" xr:uid="{00000000-0005-0000-0000-000054A30000}"/>
    <cellStyle name="Subtotal (line) 6 30 3" xfId="42773" xr:uid="{00000000-0005-0000-0000-000055A30000}"/>
    <cellStyle name="Subtotal (line) 6 30 4" xfId="42774" xr:uid="{00000000-0005-0000-0000-000056A30000}"/>
    <cellStyle name="Subtotal (line) 6 30 5" xfId="42775" xr:uid="{00000000-0005-0000-0000-000057A30000}"/>
    <cellStyle name="Subtotal (line) 6 31" xfId="5921" xr:uid="{00000000-0005-0000-0000-000058A30000}"/>
    <cellStyle name="Subtotal (line) 6 31 2" xfId="42776" xr:uid="{00000000-0005-0000-0000-000059A30000}"/>
    <cellStyle name="Subtotal (line) 6 31 2 2" xfId="42777" xr:uid="{00000000-0005-0000-0000-00005AA30000}"/>
    <cellStyle name="Subtotal (line) 6 31 2 3" xfId="42778" xr:uid="{00000000-0005-0000-0000-00005BA30000}"/>
    <cellStyle name="Subtotal (line) 6 31 2 4" xfId="42779" xr:uid="{00000000-0005-0000-0000-00005CA30000}"/>
    <cellStyle name="Subtotal (line) 6 31 3" xfId="42780" xr:uid="{00000000-0005-0000-0000-00005DA30000}"/>
    <cellStyle name="Subtotal (line) 6 31 4" xfId="42781" xr:uid="{00000000-0005-0000-0000-00005EA30000}"/>
    <cellStyle name="Subtotal (line) 6 31 5" xfId="42782" xr:uid="{00000000-0005-0000-0000-00005FA30000}"/>
    <cellStyle name="Subtotal (line) 6 32" xfId="5922" xr:uid="{00000000-0005-0000-0000-000060A30000}"/>
    <cellStyle name="Subtotal (line) 6 32 2" xfId="42783" xr:uid="{00000000-0005-0000-0000-000061A30000}"/>
    <cellStyle name="Subtotal (line) 6 32 2 2" xfId="42784" xr:uid="{00000000-0005-0000-0000-000062A30000}"/>
    <cellStyle name="Subtotal (line) 6 32 2 3" xfId="42785" xr:uid="{00000000-0005-0000-0000-000063A30000}"/>
    <cellStyle name="Subtotal (line) 6 32 2 4" xfId="42786" xr:uid="{00000000-0005-0000-0000-000064A30000}"/>
    <cellStyle name="Subtotal (line) 6 32 3" xfId="42787" xr:uid="{00000000-0005-0000-0000-000065A30000}"/>
    <cellStyle name="Subtotal (line) 6 32 4" xfId="42788" xr:uid="{00000000-0005-0000-0000-000066A30000}"/>
    <cellStyle name="Subtotal (line) 6 32 5" xfId="42789" xr:uid="{00000000-0005-0000-0000-000067A30000}"/>
    <cellStyle name="Subtotal (line) 6 33" xfId="5923" xr:uid="{00000000-0005-0000-0000-000068A30000}"/>
    <cellStyle name="Subtotal (line) 6 33 2" xfId="42790" xr:uid="{00000000-0005-0000-0000-000069A30000}"/>
    <cellStyle name="Subtotal (line) 6 33 2 2" xfId="42791" xr:uid="{00000000-0005-0000-0000-00006AA30000}"/>
    <cellStyle name="Subtotal (line) 6 33 2 3" xfId="42792" xr:uid="{00000000-0005-0000-0000-00006BA30000}"/>
    <cellStyle name="Subtotal (line) 6 33 2 4" xfId="42793" xr:uid="{00000000-0005-0000-0000-00006CA30000}"/>
    <cellStyle name="Subtotal (line) 6 33 3" xfId="42794" xr:uid="{00000000-0005-0000-0000-00006DA30000}"/>
    <cellStyle name="Subtotal (line) 6 33 4" xfId="42795" xr:uid="{00000000-0005-0000-0000-00006EA30000}"/>
    <cellStyle name="Subtotal (line) 6 33 5" xfId="42796" xr:uid="{00000000-0005-0000-0000-00006FA30000}"/>
    <cellStyle name="Subtotal (line) 6 34" xfId="5924" xr:uid="{00000000-0005-0000-0000-000070A30000}"/>
    <cellStyle name="Subtotal (line) 6 34 2" xfId="42797" xr:uid="{00000000-0005-0000-0000-000071A30000}"/>
    <cellStyle name="Subtotal (line) 6 34 2 2" xfId="42798" xr:uid="{00000000-0005-0000-0000-000072A30000}"/>
    <cellStyle name="Subtotal (line) 6 34 2 3" xfId="42799" xr:uid="{00000000-0005-0000-0000-000073A30000}"/>
    <cellStyle name="Subtotal (line) 6 34 2 4" xfId="42800" xr:uid="{00000000-0005-0000-0000-000074A30000}"/>
    <cellStyle name="Subtotal (line) 6 34 3" xfId="42801" xr:uid="{00000000-0005-0000-0000-000075A30000}"/>
    <cellStyle name="Subtotal (line) 6 34 4" xfId="42802" xr:uid="{00000000-0005-0000-0000-000076A30000}"/>
    <cellStyle name="Subtotal (line) 6 34 5" xfId="42803" xr:uid="{00000000-0005-0000-0000-000077A30000}"/>
    <cellStyle name="Subtotal (line) 6 35" xfId="5925" xr:uid="{00000000-0005-0000-0000-000078A30000}"/>
    <cellStyle name="Subtotal (line) 6 35 2" xfId="42804" xr:uid="{00000000-0005-0000-0000-000079A30000}"/>
    <cellStyle name="Subtotal (line) 6 35 2 2" xfId="42805" xr:uid="{00000000-0005-0000-0000-00007AA30000}"/>
    <cellStyle name="Subtotal (line) 6 35 2 3" xfId="42806" xr:uid="{00000000-0005-0000-0000-00007BA30000}"/>
    <cellStyle name="Subtotal (line) 6 35 2 4" xfId="42807" xr:uid="{00000000-0005-0000-0000-00007CA30000}"/>
    <cellStyle name="Subtotal (line) 6 35 3" xfId="42808" xr:uid="{00000000-0005-0000-0000-00007DA30000}"/>
    <cellStyle name="Subtotal (line) 6 35 4" xfId="42809" xr:uid="{00000000-0005-0000-0000-00007EA30000}"/>
    <cellStyle name="Subtotal (line) 6 35 5" xfId="42810" xr:uid="{00000000-0005-0000-0000-00007FA30000}"/>
    <cellStyle name="Subtotal (line) 6 36" xfId="5926" xr:uid="{00000000-0005-0000-0000-000080A30000}"/>
    <cellStyle name="Subtotal (line) 6 36 2" xfId="42811" xr:uid="{00000000-0005-0000-0000-000081A30000}"/>
    <cellStyle name="Subtotal (line) 6 36 2 2" xfId="42812" xr:uid="{00000000-0005-0000-0000-000082A30000}"/>
    <cellStyle name="Subtotal (line) 6 36 2 3" xfId="42813" xr:uid="{00000000-0005-0000-0000-000083A30000}"/>
    <cellStyle name="Subtotal (line) 6 36 2 4" xfId="42814" xr:uid="{00000000-0005-0000-0000-000084A30000}"/>
    <cellStyle name="Subtotal (line) 6 36 3" xfId="42815" xr:uid="{00000000-0005-0000-0000-000085A30000}"/>
    <cellStyle name="Subtotal (line) 6 36 4" xfId="42816" xr:uid="{00000000-0005-0000-0000-000086A30000}"/>
    <cellStyle name="Subtotal (line) 6 36 5" xfId="42817" xr:uid="{00000000-0005-0000-0000-000087A30000}"/>
    <cellStyle name="Subtotal (line) 6 37" xfId="5927" xr:uid="{00000000-0005-0000-0000-000088A30000}"/>
    <cellStyle name="Subtotal (line) 6 37 2" xfId="42818" xr:uid="{00000000-0005-0000-0000-000089A30000}"/>
    <cellStyle name="Subtotal (line) 6 37 2 2" xfId="42819" xr:uid="{00000000-0005-0000-0000-00008AA30000}"/>
    <cellStyle name="Subtotal (line) 6 37 2 3" xfId="42820" xr:uid="{00000000-0005-0000-0000-00008BA30000}"/>
    <cellStyle name="Subtotal (line) 6 37 2 4" xfId="42821" xr:uid="{00000000-0005-0000-0000-00008CA30000}"/>
    <cellStyle name="Subtotal (line) 6 37 3" xfId="42822" xr:uid="{00000000-0005-0000-0000-00008DA30000}"/>
    <cellStyle name="Subtotal (line) 6 37 4" xfId="42823" xr:uid="{00000000-0005-0000-0000-00008EA30000}"/>
    <cellStyle name="Subtotal (line) 6 37 5" xfId="42824" xr:uid="{00000000-0005-0000-0000-00008FA30000}"/>
    <cellStyle name="Subtotal (line) 6 38" xfId="5928" xr:uid="{00000000-0005-0000-0000-000090A30000}"/>
    <cellStyle name="Subtotal (line) 6 38 2" xfId="42825" xr:uid="{00000000-0005-0000-0000-000091A30000}"/>
    <cellStyle name="Subtotal (line) 6 38 2 2" xfId="42826" xr:uid="{00000000-0005-0000-0000-000092A30000}"/>
    <cellStyle name="Subtotal (line) 6 38 2 3" xfId="42827" xr:uid="{00000000-0005-0000-0000-000093A30000}"/>
    <cellStyle name="Subtotal (line) 6 38 2 4" xfId="42828" xr:uid="{00000000-0005-0000-0000-000094A30000}"/>
    <cellStyle name="Subtotal (line) 6 38 3" xfId="42829" xr:uid="{00000000-0005-0000-0000-000095A30000}"/>
    <cellStyle name="Subtotal (line) 6 38 4" xfId="42830" xr:uid="{00000000-0005-0000-0000-000096A30000}"/>
    <cellStyle name="Subtotal (line) 6 38 5" xfId="42831" xr:uid="{00000000-0005-0000-0000-000097A30000}"/>
    <cellStyle name="Subtotal (line) 6 39" xfId="5929" xr:uid="{00000000-0005-0000-0000-000098A30000}"/>
    <cellStyle name="Subtotal (line) 6 39 2" xfId="42832" xr:uid="{00000000-0005-0000-0000-000099A30000}"/>
    <cellStyle name="Subtotal (line) 6 39 2 2" xfId="42833" xr:uid="{00000000-0005-0000-0000-00009AA30000}"/>
    <cellStyle name="Subtotal (line) 6 39 2 3" xfId="42834" xr:uid="{00000000-0005-0000-0000-00009BA30000}"/>
    <cellStyle name="Subtotal (line) 6 39 2 4" xfId="42835" xr:uid="{00000000-0005-0000-0000-00009CA30000}"/>
    <cellStyle name="Subtotal (line) 6 39 3" xfId="42836" xr:uid="{00000000-0005-0000-0000-00009DA30000}"/>
    <cellStyle name="Subtotal (line) 6 39 4" xfId="42837" xr:uid="{00000000-0005-0000-0000-00009EA30000}"/>
    <cellStyle name="Subtotal (line) 6 39 5" xfId="42838" xr:uid="{00000000-0005-0000-0000-00009FA30000}"/>
    <cellStyle name="Subtotal (line) 6 4" xfId="5930" xr:uid="{00000000-0005-0000-0000-0000A0A30000}"/>
    <cellStyle name="Subtotal (line) 6 4 2" xfId="42839" xr:uid="{00000000-0005-0000-0000-0000A1A30000}"/>
    <cellStyle name="Subtotal (line) 6 4 2 2" xfId="42840" xr:uid="{00000000-0005-0000-0000-0000A2A30000}"/>
    <cellStyle name="Subtotal (line) 6 4 2 3" xfId="42841" xr:uid="{00000000-0005-0000-0000-0000A3A30000}"/>
    <cellStyle name="Subtotal (line) 6 4 2 4" xfId="42842" xr:uid="{00000000-0005-0000-0000-0000A4A30000}"/>
    <cellStyle name="Subtotal (line) 6 4 3" xfId="42843" xr:uid="{00000000-0005-0000-0000-0000A5A30000}"/>
    <cellStyle name="Subtotal (line) 6 4 4" xfId="42844" xr:uid="{00000000-0005-0000-0000-0000A6A30000}"/>
    <cellStyle name="Subtotal (line) 6 4 5" xfId="42845" xr:uid="{00000000-0005-0000-0000-0000A7A30000}"/>
    <cellStyle name="Subtotal (line) 6 40" xfId="5931" xr:uid="{00000000-0005-0000-0000-0000A8A30000}"/>
    <cellStyle name="Subtotal (line) 6 40 2" xfId="42846" xr:uid="{00000000-0005-0000-0000-0000A9A30000}"/>
    <cellStyle name="Subtotal (line) 6 40 2 2" xfId="42847" xr:uid="{00000000-0005-0000-0000-0000AAA30000}"/>
    <cellStyle name="Subtotal (line) 6 40 2 3" xfId="42848" xr:uid="{00000000-0005-0000-0000-0000ABA30000}"/>
    <cellStyle name="Subtotal (line) 6 40 2 4" xfId="42849" xr:uid="{00000000-0005-0000-0000-0000ACA30000}"/>
    <cellStyle name="Subtotal (line) 6 40 3" xfId="42850" xr:uid="{00000000-0005-0000-0000-0000ADA30000}"/>
    <cellStyle name="Subtotal (line) 6 40 4" xfId="42851" xr:uid="{00000000-0005-0000-0000-0000AEA30000}"/>
    <cellStyle name="Subtotal (line) 6 40 5" xfId="42852" xr:uid="{00000000-0005-0000-0000-0000AFA30000}"/>
    <cellStyle name="Subtotal (line) 6 41" xfId="5932" xr:uid="{00000000-0005-0000-0000-0000B0A30000}"/>
    <cellStyle name="Subtotal (line) 6 41 2" xfId="42853" xr:uid="{00000000-0005-0000-0000-0000B1A30000}"/>
    <cellStyle name="Subtotal (line) 6 41 2 2" xfId="42854" xr:uid="{00000000-0005-0000-0000-0000B2A30000}"/>
    <cellStyle name="Subtotal (line) 6 41 2 3" xfId="42855" xr:uid="{00000000-0005-0000-0000-0000B3A30000}"/>
    <cellStyle name="Subtotal (line) 6 41 2 4" xfId="42856" xr:uid="{00000000-0005-0000-0000-0000B4A30000}"/>
    <cellStyle name="Subtotal (line) 6 41 3" xfId="42857" xr:uid="{00000000-0005-0000-0000-0000B5A30000}"/>
    <cellStyle name="Subtotal (line) 6 41 4" xfId="42858" xr:uid="{00000000-0005-0000-0000-0000B6A30000}"/>
    <cellStyle name="Subtotal (line) 6 41 5" xfId="42859" xr:uid="{00000000-0005-0000-0000-0000B7A30000}"/>
    <cellStyle name="Subtotal (line) 6 42" xfId="5933" xr:uid="{00000000-0005-0000-0000-0000B8A30000}"/>
    <cellStyle name="Subtotal (line) 6 42 2" xfId="42860" xr:uid="{00000000-0005-0000-0000-0000B9A30000}"/>
    <cellStyle name="Subtotal (line) 6 42 2 2" xfId="42861" xr:uid="{00000000-0005-0000-0000-0000BAA30000}"/>
    <cellStyle name="Subtotal (line) 6 42 2 3" xfId="42862" xr:uid="{00000000-0005-0000-0000-0000BBA30000}"/>
    <cellStyle name="Subtotal (line) 6 42 2 4" xfId="42863" xr:uid="{00000000-0005-0000-0000-0000BCA30000}"/>
    <cellStyle name="Subtotal (line) 6 42 3" xfId="42864" xr:uid="{00000000-0005-0000-0000-0000BDA30000}"/>
    <cellStyle name="Subtotal (line) 6 42 4" xfId="42865" xr:uid="{00000000-0005-0000-0000-0000BEA30000}"/>
    <cellStyle name="Subtotal (line) 6 42 5" xfId="42866" xr:uid="{00000000-0005-0000-0000-0000BFA30000}"/>
    <cellStyle name="Subtotal (line) 6 43" xfId="5934" xr:uid="{00000000-0005-0000-0000-0000C0A30000}"/>
    <cellStyle name="Subtotal (line) 6 43 2" xfId="42867" xr:uid="{00000000-0005-0000-0000-0000C1A30000}"/>
    <cellStyle name="Subtotal (line) 6 43 2 2" xfId="42868" xr:uid="{00000000-0005-0000-0000-0000C2A30000}"/>
    <cellStyle name="Subtotal (line) 6 43 2 3" xfId="42869" xr:uid="{00000000-0005-0000-0000-0000C3A30000}"/>
    <cellStyle name="Subtotal (line) 6 43 2 4" xfId="42870" xr:uid="{00000000-0005-0000-0000-0000C4A30000}"/>
    <cellStyle name="Subtotal (line) 6 43 3" xfId="42871" xr:uid="{00000000-0005-0000-0000-0000C5A30000}"/>
    <cellStyle name="Subtotal (line) 6 43 4" xfId="42872" xr:uid="{00000000-0005-0000-0000-0000C6A30000}"/>
    <cellStyle name="Subtotal (line) 6 43 5" xfId="42873" xr:uid="{00000000-0005-0000-0000-0000C7A30000}"/>
    <cellStyle name="Subtotal (line) 6 44" xfId="5935" xr:uid="{00000000-0005-0000-0000-0000C8A30000}"/>
    <cellStyle name="Subtotal (line) 6 44 2" xfId="42874" xr:uid="{00000000-0005-0000-0000-0000C9A30000}"/>
    <cellStyle name="Subtotal (line) 6 44 2 2" xfId="42875" xr:uid="{00000000-0005-0000-0000-0000CAA30000}"/>
    <cellStyle name="Subtotal (line) 6 44 2 3" xfId="42876" xr:uid="{00000000-0005-0000-0000-0000CBA30000}"/>
    <cellStyle name="Subtotal (line) 6 44 2 4" xfId="42877" xr:uid="{00000000-0005-0000-0000-0000CCA30000}"/>
    <cellStyle name="Subtotal (line) 6 44 3" xfId="42878" xr:uid="{00000000-0005-0000-0000-0000CDA30000}"/>
    <cellStyle name="Subtotal (line) 6 44 4" xfId="42879" xr:uid="{00000000-0005-0000-0000-0000CEA30000}"/>
    <cellStyle name="Subtotal (line) 6 44 5" xfId="42880" xr:uid="{00000000-0005-0000-0000-0000CFA30000}"/>
    <cellStyle name="Subtotal (line) 6 45" xfId="5936" xr:uid="{00000000-0005-0000-0000-0000D0A30000}"/>
    <cellStyle name="Subtotal (line) 6 45 2" xfId="42881" xr:uid="{00000000-0005-0000-0000-0000D1A30000}"/>
    <cellStyle name="Subtotal (line) 6 45 2 2" xfId="42882" xr:uid="{00000000-0005-0000-0000-0000D2A30000}"/>
    <cellStyle name="Subtotal (line) 6 45 2 3" xfId="42883" xr:uid="{00000000-0005-0000-0000-0000D3A30000}"/>
    <cellStyle name="Subtotal (line) 6 45 2 4" xfId="42884" xr:uid="{00000000-0005-0000-0000-0000D4A30000}"/>
    <cellStyle name="Subtotal (line) 6 45 3" xfId="42885" xr:uid="{00000000-0005-0000-0000-0000D5A30000}"/>
    <cellStyle name="Subtotal (line) 6 45 4" xfId="42886" xr:uid="{00000000-0005-0000-0000-0000D6A30000}"/>
    <cellStyle name="Subtotal (line) 6 45 5" xfId="42887" xr:uid="{00000000-0005-0000-0000-0000D7A30000}"/>
    <cellStyle name="Subtotal (line) 6 46" xfId="42888" xr:uid="{00000000-0005-0000-0000-0000D8A30000}"/>
    <cellStyle name="Subtotal (line) 6 46 2" xfId="42889" xr:uid="{00000000-0005-0000-0000-0000D9A30000}"/>
    <cellStyle name="Subtotal (line) 6 46 3" xfId="42890" xr:uid="{00000000-0005-0000-0000-0000DAA30000}"/>
    <cellStyle name="Subtotal (line) 6 46 4" xfId="42891" xr:uid="{00000000-0005-0000-0000-0000DBA30000}"/>
    <cellStyle name="Subtotal (line) 6 47" xfId="42892" xr:uid="{00000000-0005-0000-0000-0000DCA30000}"/>
    <cellStyle name="Subtotal (line) 6 48" xfId="42893" xr:uid="{00000000-0005-0000-0000-0000DDA30000}"/>
    <cellStyle name="Subtotal (line) 6 49" xfId="42894" xr:uid="{00000000-0005-0000-0000-0000DEA30000}"/>
    <cellStyle name="Subtotal (line) 6 5" xfId="5937" xr:uid="{00000000-0005-0000-0000-0000DFA30000}"/>
    <cellStyle name="Subtotal (line) 6 5 2" xfId="42895" xr:uid="{00000000-0005-0000-0000-0000E0A30000}"/>
    <cellStyle name="Subtotal (line) 6 5 2 2" xfId="42896" xr:uid="{00000000-0005-0000-0000-0000E1A30000}"/>
    <cellStyle name="Subtotal (line) 6 5 2 3" xfId="42897" xr:uid="{00000000-0005-0000-0000-0000E2A30000}"/>
    <cellStyle name="Subtotal (line) 6 5 2 4" xfId="42898" xr:uid="{00000000-0005-0000-0000-0000E3A30000}"/>
    <cellStyle name="Subtotal (line) 6 5 3" xfId="42899" xr:uid="{00000000-0005-0000-0000-0000E4A30000}"/>
    <cellStyle name="Subtotal (line) 6 5 4" xfId="42900" xr:uid="{00000000-0005-0000-0000-0000E5A30000}"/>
    <cellStyle name="Subtotal (line) 6 5 5" xfId="42901" xr:uid="{00000000-0005-0000-0000-0000E6A30000}"/>
    <cellStyle name="Subtotal (line) 6 6" xfId="5938" xr:uid="{00000000-0005-0000-0000-0000E7A30000}"/>
    <cellStyle name="Subtotal (line) 6 6 2" xfId="42902" xr:uid="{00000000-0005-0000-0000-0000E8A30000}"/>
    <cellStyle name="Subtotal (line) 6 6 2 2" xfId="42903" xr:uid="{00000000-0005-0000-0000-0000E9A30000}"/>
    <cellStyle name="Subtotal (line) 6 6 2 3" xfId="42904" xr:uid="{00000000-0005-0000-0000-0000EAA30000}"/>
    <cellStyle name="Subtotal (line) 6 6 2 4" xfId="42905" xr:uid="{00000000-0005-0000-0000-0000EBA30000}"/>
    <cellStyle name="Subtotal (line) 6 6 3" xfId="42906" xr:uid="{00000000-0005-0000-0000-0000ECA30000}"/>
    <cellStyle name="Subtotal (line) 6 6 4" xfId="42907" xr:uid="{00000000-0005-0000-0000-0000EDA30000}"/>
    <cellStyle name="Subtotal (line) 6 6 5" xfId="42908" xr:uid="{00000000-0005-0000-0000-0000EEA30000}"/>
    <cellStyle name="Subtotal (line) 6 7" xfId="5939" xr:uid="{00000000-0005-0000-0000-0000EFA30000}"/>
    <cellStyle name="Subtotal (line) 6 7 2" xfId="42909" xr:uid="{00000000-0005-0000-0000-0000F0A30000}"/>
    <cellStyle name="Subtotal (line) 6 7 2 2" xfId="42910" xr:uid="{00000000-0005-0000-0000-0000F1A30000}"/>
    <cellStyle name="Subtotal (line) 6 7 2 3" xfId="42911" xr:uid="{00000000-0005-0000-0000-0000F2A30000}"/>
    <cellStyle name="Subtotal (line) 6 7 2 4" xfId="42912" xr:uid="{00000000-0005-0000-0000-0000F3A30000}"/>
    <cellStyle name="Subtotal (line) 6 7 3" xfId="42913" xr:uid="{00000000-0005-0000-0000-0000F4A30000}"/>
    <cellStyle name="Subtotal (line) 6 7 4" xfId="42914" xr:uid="{00000000-0005-0000-0000-0000F5A30000}"/>
    <cellStyle name="Subtotal (line) 6 7 5" xfId="42915" xr:uid="{00000000-0005-0000-0000-0000F6A30000}"/>
    <cellStyle name="Subtotal (line) 6 8" xfId="5940" xr:uid="{00000000-0005-0000-0000-0000F7A30000}"/>
    <cellStyle name="Subtotal (line) 6 8 2" xfId="42916" xr:uid="{00000000-0005-0000-0000-0000F8A30000}"/>
    <cellStyle name="Subtotal (line) 6 8 2 2" xfId="42917" xr:uid="{00000000-0005-0000-0000-0000F9A30000}"/>
    <cellStyle name="Subtotal (line) 6 8 2 3" xfId="42918" xr:uid="{00000000-0005-0000-0000-0000FAA30000}"/>
    <cellStyle name="Subtotal (line) 6 8 2 4" xfId="42919" xr:uid="{00000000-0005-0000-0000-0000FBA30000}"/>
    <cellStyle name="Subtotal (line) 6 8 3" xfId="42920" xr:uid="{00000000-0005-0000-0000-0000FCA30000}"/>
    <cellStyle name="Subtotal (line) 6 8 4" xfId="42921" xr:uid="{00000000-0005-0000-0000-0000FDA30000}"/>
    <cellStyle name="Subtotal (line) 6 8 5" xfId="42922" xr:uid="{00000000-0005-0000-0000-0000FEA30000}"/>
    <cellStyle name="Subtotal (line) 6 9" xfId="5941" xr:uid="{00000000-0005-0000-0000-0000FFA30000}"/>
    <cellStyle name="Subtotal (line) 6 9 2" xfId="42923" xr:uid="{00000000-0005-0000-0000-000000A40000}"/>
    <cellStyle name="Subtotal (line) 6 9 2 2" xfId="42924" xr:uid="{00000000-0005-0000-0000-000001A40000}"/>
    <cellStyle name="Subtotal (line) 6 9 2 3" xfId="42925" xr:uid="{00000000-0005-0000-0000-000002A40000}"/>
    <cellStyle name="Subtotal (line) 6 9 2 4" xfId="42926" xr:uid="{00000000-0005-0000-0000-000003A40000}"/>
    <cellStyle name="Subtotal (line) 6 9 3" xfId="42927" xr:uid="{00000000-0005-0000-0000-000004A40000}"/>
    <cellStyle name="Subtotal (line) 6 9 4" xfId="42928" xr:uid="{00000000-0005-0000-0000-000005A40000}"/>
    <cellStyle name="Subtotal (line) 6 9 5" xfId="42929" xr:uid="{00000000-0005-0000-0000-000006A40000}"/>
    <cellStyle name="Subtotal (line) 7" xfId="5942" xr:uid="{00000000-0005-0000-0000-000007A40000}"/>
    <cellStyle name="Subtotal (line) 7 10" xfId="5943" xr:uid="{00000000-0005-0000-0000-000008A40000}"/>
    <cellStyle name="Subtotal (line) 7 10 2" xfId="42930" xr:uid="{00000000-0005-0000-0000-000009A40000}"/>
    <cellStyle name="Subtotal (line) 7 10 2 2" xfId="42931" xr:uid="{00000000-0005-0000-0000-00000AA40000}"/>
    <cellStyle name="Subtotal (line) 7 10 2 3" xfId="42932" xr:uid="{00000000-0005-0000-0000-00000BA40000}"/>
    <cellStyle name="Subtotal (line) 7 10 2 4" xfId="42933" xr:uid="{00000000-0005-0000-0000-00000CA40000}"/>
    <cellStyle name="Subtotal (line) 7 10 3" xfId="42934" xr:uid="{00000000-0005-0000-0000-00000DA40000}"/>
    <cellStyle name="Subtotal (line) 7 10 4" xfId="42935" xr:uid="{00000000-0005-0000-0000-00000EA40000}"/>
    <cellStyle name="Subtotal (line) 7 10 5" xfId="42936" xr:uid="{00000000-0005-0000-0000-00000FA40000}"/>
    <cellStyle name="Subtotal (line) 7 11" xfId="5944" xr:uid="{00000000-0005-0000-0000-000010A40000}"/>
    <cellStyle name="Subtotal (line) 7 11 2" xfId="42937" xr:uid="{00000000-0005-0000-0000-000011A40000}"/>
    <cellStyle name="Subtotal (line) 7 11 2 2" xfId="42938" xr:uid="{00000000-0005-0000-0000-000012A40000}"/>
    <cellStyle name="Subtotal (line) 7 11 2 3" xfId="42939" xr:uid="{00000000-0005-0000-0000-000013A40000}"/>
    <cellStyle name="Subtotal (line) 7 11 2 4" xfId="42940" xr:uid="{00000000-0005-0000-0000-000014A40000}"/>
    <cellStyle name="Subtotal (line) 7 11 3" xfId="42941" xr:uid="{00000000-0005-0000-0000-000015A40000}"/>
    <cellStyle name="Subtotal (line) 7 11 4" xfId="42942" xr:uid="{00000000-0005-0000-0000-000016A40000}"/>
    <cellStyle name="Subtotal (line) 7 11 5" xfId="42943" xr:uid="{00000000-0005-0000-0000-000017A40000}"/>
    <cellStyle name="Subtotal (line) 7 12" xfId="5945" xr:uid="{00000000-0005-0000-0000-000018A40000}"/>
    <cellStyle name="Subtotal (line) 7 12 2" xfId="42944" xr:uid="{00000000-0005-0000-0000-000019A40000}"/>
    <cellStyle name="Subtotal (line) 7 12 2 2" xfId="42945" xr:uid="{00000000-0005-0000-0000-00001AA40000}"/>
    <cellStyle name="Subtotal (line) 7 12 2 3" xfId="42946" xr:uid="{00000000-0005-0000-0000-00001BA40000}"/>
    <cellStyle name="Subtotal (line) 7 12 2 4" xfId="42947" xr:uid="{00000000-0005-0000-0000-00001CA40000}"/>
    <cellStyle name="Subtotal (line) 7 12 3" xfId="42948" xr:uid="{00000000-0005-0000-0000-00001DA40000}"/>
    <cellStyle name="Subtotal (line) 7 12 4" xfId="42949" xr:uid="{00000000-0005-0000-0000-00001EA40000}"/>
    <cellStyle name="Subtotal (line) 7 12 5" xfId="42950" xr:uid="{00000000-0005-0000-0000-00001FA40000}"/>
    <cellStyle name="Subtotal (line) 7 13" xfId="5946" xr:uid="{00000000-0005-0000-0000-000020A40000}"/>
    <cellStyle name="Subtotal (line) 7 13 2" xfId="42951" xr:uid="{00000000-0005-0000-0000-000021A40000}"/>
    <cellStyle name="Subtotal (line) 7 13 2 2" xfId="42952" xr:uid="{00000000-0005-0000-0000-000022A40000}"/>
    <cellStyle name="Subtotal (line) 7 13 2 3" xfId="42953" xr:uid="{00000000-0005-0000-0000-000023A40000}"/>
    <cellStyle name="Subtotal (line) 7 13 2 4" xfId="42954" xr:uid="{00000000-0005-0000-0000-000024A40000}"/>
    <cellStyle name="Subtotal (line) 7 13 3" xfId="42955" xr:uid="{00000000-0005-0000-0000-000025A40000}"/>
    <cellStyle name="Subtotal (line) 7 13 4" xfId="42956" xr:uid="{00000000-0005-0000-0000-000026A40000}"/>
    <cellStyle name="Subtotal (line) 7 13 5" xfId="42957" xr:uid="{00000000-0005-0000-0000-000027A40000}"/>
    <cellStyle name="Subtotal (line) 7 14" xfId="5947" xr:uid="{00000000-0005-0000-0000-000028A40000}"/>
    <cellStyle name="Subtotal (line) 7 14 2" xfId="42958" xr:uid="{00000000-0005-0000-0000-000029A40000}"/>
    <cellStyle name="Subtotal (line) 7 14 2 2" xfId="42959" xr:uid="{00000000-0005-0000-0000-00002AA40000}"/>
    <cellStyle name="Subtotal (line) 7 14 2 3" xfId="42960" xr:uid="{00000000-0005-0000-0000-00002BA40000}"/>
    <cellStyle name="Subtotal (line) 7 14 2 4" xfId="42961" xr:uid="{00000000-0005-0000-0000-00002CA40000}"/>
    <cellStyle name="Subtotal (line) 7 14 3" xfId="42962" xr:uid="{00000000-0005-0000-0000-00002DA40000}"/>
    <cellStyle name="Subtotal (line) 7 14 4" xfId="42963" xr:uid="{00000000-0005-0000-0000-00002EA40000}"/>
    <cellStyle name="Subtotal (line) 7 14 5" xfId="42964" xr:uid="{00000000-0005-0000-0000-00002FA40000}"/>
    <cellStyle name="Subtotal (line) 7 15" xfId="5948" xr:uid="{00000000-0005-0000-0000-000030A40000}"/>
    <cellStyle name="Subtotal (line) 7 15 2" xfId="42965" xr:uid="{00000000-0005-0000-0000-000031A40000}"/>
    <cellStyle name="Subtotal (line) 7 15 2 2" xfId="42966" xr:uid="{00000000-0005-0000-0000-000032A40000}"/>
    <cellStyle name="Subtotal (line) 7 15 2 3" xfId="42967" xr:uid="{00000000-0005-0000-0000-000033A40000}"/>
    <cellStyle name="Subtotal (line) 7 15 2 4" xfId="42968" xr:uid="{00000000-0005-0000-0000-000034A40000}"/>
    <cellStyle name="Subtotal (line) 7 15 3" xfId="42969" xr:uid="{00000000-0005-0000-0000-000035A40000}"/>
    <cellStyle name="Subtotal (line) 7 15 4" xfId="42970" xr:uid="{00000000-0005-0000-0000-000036A40000}"/>
    <cellStyle name="Subtotal (line) 7 15 5" xfId="42971" xr:uid="{00000000-0005-0000-0000-000037A40000}"/>
    <cellStyle name="Subtotal (line) 7 16" xfId="5949" xr:uid="{00000000-0005-0000-0000-000038A40000}"/>
    <cellStyle name="Subtotal (line) 7 16 2" xfId="42972" xr:uid="{00000000-0005-0000-0000-000039A40000}"/>
    <cellStyle name="Subtotal (line) 7 16 2 2" xfId="42973" xr:uid="{00000000-0005-0000-0000-00003AA40000}"/>
    <cellStyle name="Subtotal (line) 7 16 2 3" xfId="42974" xr:uid="{00000000-0005-0000-0000-00003BA40000}"/>
    <cellStyle name="Subtotal (line) 7 16 2 4" xfId="42975" xr:uid="{00000000-0005-0000-0000-00003CA40000}"/>
    <cellStyle name="Subtotal (line) 7 16 3" xfId="42976" xr:uid="{00000000-0005-0000-0000-00003DA40000}"/>
    <cellStyle name="Subtotal (line) 7 16 4" xfId="42977" xr:uid="{00000000-0005-0000-0000-00003EA40000}"/>
    <cellStyle name="Subtotal (line) 7 16 5" xfId="42978" xr:uid="{00000000-0005-0000-0000-00003FA40000}"/>
    <cellStyle name="Subtotal (line) 7 17" xfId="5950" xr:uid="{00000000-0005-0000-0000-000040A40000}"/>
    <cellStyle name="Subtotal (line) 7 17 2" xfId="42979" xr:uid="{00000000-0005-0000-0000-000041A40000}"/>
    <cellStyle name="Subtotal (line) 7 17 2 2" xfId="42980" xr:uid="{00000000-0005-0000-0000-000042A40000}"/>
    <cellStyle name="Subtotal (line) 7 17 2 3" xfId="42981" xr:uid="{00000000-0005-0000-0000-000043A40000}"/>
    <cellStyle name="Subtotal (line) 7 17 2 4" xfId="42982" xr:uid="{00000000-0005-0000-0000-000044A40000}"/>
    <cellStyle name="Subtotal (line) 7 17 3" xfId="42983" xr:uid="{00000000-0005-0000-0000-000045A40000}"/>
    <cellStyle name="Subtotal (line) 7 17 4" xfId="42984" xr:uid="{00000000-0005-0000-0000-000046A40000}"/>
    <cellStyle name="Subtotal (line) 7 17 5" xfId="42985" xr:uid="{00000000-0005-0000-0000-000047A40000}"/>
    <cellStyle name="Subtotal (line) 7 18" xfId="5951" xr:uid="{00000000-0005-0000-0000-000048A40000}"/>
    <cellStyle name="Subtotal (line) 7 18 2" xfId="42986" xr:uid="{00000000-0005-0000-0000-000049A40000}"/>
    <cellStyle name="Subtotal (line) 7 18 2 2" xfId="42987" xr:uid="{00000000-0005-0000-0000-00004AA40000}"/>
    <cellStyle name="Subtotal (line) 7 18 2 3" xfId="42988" xr:uid="{00000000-0005-0000-0000-00004BA40000}"/>
    <cellStyle name="Subtotal (line) 7 18 2 4" xfId="42989" xr:uid="{00000000-0005-0000-0000-00004CA40000}"/>
    <cellStyle name="Subtotal (line) 7 18 3" xfId="42990" xr:uid="{00000000-0005-0000-0000-00004DA40000}"/>
    <cellStyle name="Subtotal (line) 7 18 4" xfId="42991" xr:uid="{00000000-0005-0000-0000-00004EA40000}"/>
    <cellStyle name="Subtotal (line) 7 18 5" xfId="42992" xr:uid="{00000000-0005-0000-0000-00004FA40000}"/>
    <cellStyle name="Subtotal (line) 7 19" xfId="5952" xr:uid="{00000000-0005-0000-0000-000050A40000}"/>
    <cellStyle name="Subtotal (line) 7 19 2" xfId="42993" xr:uid="{00000000-0005-0000-0000-000051A40000}"/>
    <cellStyle name="Subtotal (line) 7 19 2 2" xfId="42994" xr:uid="{00000000-0005-0000-0000-000052A40000}"/>
    <cellStyle name="Subtotal (line) 7 19 2 3" xfId="42995" xr:uid="{00000000-0005-0000-0000-000053A40000}"/>
    <cellStyle name="Subtotal (line) 7 19 2 4" xfId="42996" xr:uid="{00000000-0005-0000-0000-000054A40000}"/>
    <cellStyle name="Subtotal (line) 7 19 3" xfId="42997" xr:uid="{00000000-0005-0000-0000-000055A40000}"/>
    <cellStyle name="Subtotal (line) 7 19 4" xfId="42998" xr:uid="{00000000-0005-0000-0000-000056A40000}"/>
    <cellStyle name="Subtotal (line) 7 19 5" xfId="42999" xr:uid="{00000000-0005-0000-0000-000057A40000}"/>
    <cellStyle name="Subtotal (line) 7 2" xfId="5953" xr:uid="{00000000-0005-0000-0000-000058A40000}"/>
    <cellStyle name="Subtotal (line) 7 2 10" xfId="5954" xr:uid="{00000000-0005-0000-0000-000059A40000}"/>
    <cellStyle name="Subtotal (line) 7 2 10 2" xfId="43000" xr:uid="{00000000-0005-0000-0000-00005AA40000}"/>
    <cellStyle name="Subtotal (line) 7 2 10 2 2" xfId="43001" xr:uid="{00000000-0005-0000-0000-00005BA40000}"/>
    <cellStyle name="Subtotal (line) 7 2 10 2 3" xfId="43002" xr:uid="{00000000-0005-0000-0000-00005CA40000}"/>
    <cellStyle name="Subtotal (line) 7 2 10 2 4" xfId="43003" xr:uid="{00000000-0005-0000-0000-00005DA40000}"/>
    <cellStyle name="Subtotal (line) 7 2 10 3" xfId="43004" xr:uid="{00000000-0005-0000-0000-00005EA40000}"/>
    <cellStyle name="Subtotal (line) 7 2 10 4" xfId="43005" xr:uid="{00000000-0005-0000-0000-00005FA40000}"/>
    <cellStyle name="Subtotal (line) 7 2 10 5" xfId="43006" xr:uid="{00000000-0005-0000-0000-000060A40000}"/>
    <cellStyle name="Subtotal (line) 7 2 11" xfId="5955" xr:uid="{00000000-0005-0000-0000-000061A40000}"/>
    <cellStyle name="Subtotal (line) 7 2 11 2" xfId="43007" xr:uid="{00000000-0005-0000-0000-000062A40000}"/>
    <cellStyle name="Subtotal (line) 7 2 11 2 2" xfId="43008" xr:uid="{00000000-0005-0000-0000-000063A40000}"/>
    <cellStyle name="Subtotal (line) 7 2 11 2 3" xfId="43009" xr:uid="{00000000-0005-0000-0000-000064A40000}"/>
    <cellStyle name="Subtotal (line) 7 2 11 2 4" xfId="43010" xr:uid="{00000000-0005-0000-0000-000065A40000}"/>
    <cellStyle name="Subtotal (line) 7 2 11 3" xfId="43011" xr:uid="{00000000-0005-0000-0000-000066A40000}"/>
    <cellStyle name="Subtotal (line) 7 2 11 4" xfId="43012" xr:uid="{00000000-0005-0000-0000-000067A40000}"/>
    <cellStyle name="Subtotal (line) 7 2 11 5" xfId="43013" xr:uid="{00000000-0005-0000-0000-000068A40000}"/>
    <cellStyle name="Subtotal (line) 7 2 12" xfId="5956" xr:uid="{00000000-0005-0000-0000-000069A40000}"/>
    <cellStyle name="Subtotal (line) 7 2 12 2" xfId="43014" xr:uid="{00000000-0005-0000-0000-00006AA40000}"/>
    <cellStyle name="Subtotal (line) 7 2 12 2 2" xfId="43015" xr:uid="{00000000-0005-0000-0000-00006BA40000}"/>
    <cellStyle name="Subtotal (line) 7 2 12 2 3" xfId="43016" xr:uid="{00000000-0005-0000-0000-00006CA40000}"/>
    <cellStyle name="Subtotal (line) 7 2 12 2 4" xfId="43017" xr:uid="{00000000-0005-0000-0000-00006DA40000}"/>
    <cellStyle name="Subtotal (line) 7 2 12 3" xfId="43018" xr:uid="{00000000-0005-0000-0000-00006EA40000}"/>
    <cellStyle name="Subtotal (line) 7 2 12 4" xfId="43019" xr:uid="{00000000-0005-0000-0000-00006FA40000}"/>
    <cellStyle name="Subtotal (line) 7 2 12 5" xfId="43020" xr:uid="{00000000-0005-0000-0000-000070A40000}"/>
    <cellStyle name="Subtotal (line) 7 2 13" xfId="5957" xr:uid="{00000000-0005-0000-0000-000071A40000}"/>
    <cellStyle name="Subtotal (line) 7 2 13 2" xfId="43021" xr:uid="{00000000-0005-0000-0000-000072A40000}"/>
    <cellStyle name="Subtotal (line) 7 2 13 2 2" xfId="43022" xr:uid="{00000000-0005-0000-0000-000073A40000}"/>
    <cellStyle name="Subtotal (line) 7 2 13 2 3" xfId="43023" xr:uid="{00000000-0005-0000-0000-000074A40000}"/>
    <cellStyle name="Subtotal (line) 7 2 13 2 4" xfId="43024" xr:uid="{00000000-0005-0000-0000-000075A40000}"/>
    <cellStyle name="Subtotal (line) 7 2 13 3" xfId="43025" xr:uid="{00000000-0005-0000-0000-000076A40000}"/>
    <cellStyle name="Subtotal (line) 7 2 13 4" xfId="43026" xr:uid="{00000000-0005-0000-0000-000077A40000}"/>
    <cellStyle name="Subtotal (line) 7 2 13 5" xfId="43027" xr:uid="{00000000-0005-0000-0000-000078A40000}"/>
    <cellStyle name="Subtotal (line) 7 2 14" xfId="5958" xr:uid="{00000000-0005-0000-0000-000079A40000}"/>
    <cellStyle name="Subtotal (line) 7 2 14 2" xfId="43028" xr:uid="{00000000-0005-0000-0000-00007AA40000}"/>
    <cellStyle name="Subtotal (line) 7 2 14 2 2" xfId="43029" xr:uid="{00000000-0005-0000-0000-00007BA40000}"/>
    <cellStyle name="Subtotal (line) 7 2 14 2 3" xfId="43030" xr:uid="{00000000-0005-0000-0000-00007CA40000}"/>
    <cellStyle name="Subtotal (line) 7 2 14 2 4" xfId="43031" xr:uid="{00000000-0005-0000-0000-00007DA40000}"/>
    <cellStyle name="Subtotal (line) 7 2 14 3" xfId="43032" xr:uid="{00000000-0005-0000-0000-00007EA40000}"/>
    <cellStyle name="Subtotal (line) 7 2 14 4" xfId="43033" xr:uid="{00000000-0005-0000-0000-00007FA40000}"/>
    <cellStyle name="Subtotal (line) 7 2 14 5" xfId="43034" xr:uid="{00000000-0005-0000-0000-000080A40000}"/>
    <cellStyle name="Subtotal (line) 7 2 15" xfId="5959" xr:uid="{00000000-0005-0000-0000-000081A40000}"/>
    <cellStyle name="Subtotal (line) 7 2 15 2" xfId="43035" xr:uid="{00000000-0005-0000-0000-000082A40000}"/>
    <cellStyle name="Subtotal (line) 7 2 15 2 2" xfId="43036" xr:uid="{00000000-0005-0000-0000-000083A40000}"/>
    <cellStyle name="Subtotal (line) 7 2 15 2 3" xfId="43037" xr:uid="{00000000-0005-0000-0000-000084A40000}"/>
    <cellStyle name="Subtotal (line) 7 2 15 2 4" xfId="43038" xr:uid="{00000000-0005-0000-0000-000085A40000}"/>
    <cellStyle name="Subtotal (line) 7 2 15 3" xfId="43039" xr:uid="{00000000-0005-0000-0000-000086A40000}"/>
    <cellStyle name="Subtotal (line) 7 2 15 4" xfId="43040" xr:uid="{00000000-0005-0000-0000-000087A40000}"/>
    <cellStyle name="Subtotal (line) 7 2 15 5" xfId="43041" xr:uid="{00000000-0005-0000-0000-000088A40000}"/>
    <cellStyle name="Subtotal (line) 7 2 16" xfId="5960" xr:uid="{00000000-0005-0000-0000-000089A40000}"/>
    <cellStyle name="Subtotal (line) 7 2 16 2" xfId="43042" xr:uid="{00000000-0005-0000-0000-00008AA40000}"/>
    <cellStyle name="Subtotal (line) 7 2 16 2 2" xfId="43043" xr:uid="{00000000-0005-0000-0000-00008BA40000}"/>
    <cellStyle name="Subtotal (line) 7 2 16 2 3" xfId="43044" xr:uid="{00000000-0005-0000-0000-00008CA40000}"/>
    <cellStyle name="Subtotal (line) 7 2 16 2 4" xfId="43045" xr:uid="{00000000-0005-0000-0000-00008DA40000}"/>
    <cellStyle name="Subtotal (line) 7 2 16 3" xfId="43046" xr:uid="{00000000-0005-0000-0000-00008EA40000}"/>
    <cellStyle name="Subtotal (line) 7 2 16 4" xfId="43047" xr:uid="{00000000-0005-0000-0000-00008FA40000}"/>
    <cellStyle name="Subtotal (line) 7 2 16 5" xfId="43048" xr:uid="{00000000-0005-0000-0000-000090A40000}"/>
    <cellStyle name="Subtotal (line) 7 2 17" xfId="5961" xr:uid="{00000000-0005-0000-0000-000091A40000}"/>
    <cellStyle name="Subtotal (line) 7 2 17 2" xfId="43049" xr:uid="{00000000-0005-0000-0000-000092A40000}"/>
    <cellStyle name="Subtotal (line) 7 2 17 2 2" xfId="43050" xr:uid="{00000000-0005-0000-0000-000093A40000}"/>
    <cellStyle name="Subtotal (line) 7 2 17 2 3" xfId="43051" xr:uid="{00000000-0005-0000-0000-000094A40000}"/>
    <cellStyle name="Subtotal (line) 7 2 17 2 4" xfId="43052" xr:uid="{00000000-0005-0000-0000-000095A40000}"/>
    <cellStyle name="Subtotal (line) 7 2 17 3" xfId="43053" xr:uid="{00000000-0005-0000-0000-000096A40000}"/>
    <cellStyle name="Subtotal (line) 7 2 17 4" xfId="43054" xr:uid="{00000000-0005-0000-0000-000097A40000}"/>
    <cellStyle name="Subtotal (line) 7 2 17 5" xfId="43055" xr:uid="{00000000-0005-0000-0000-000098A40000}"/>
    <cellStyle name="Subtotal (line) 7 2 18" xfId="5962" xr:uid="{00000000-0005-0000-0000-000099A40000}"/>
    <cellStyle name="Subtotal (line) 7 2 18 2" xfId="43056" xr:uid="{00000000-0005-0000-0000-00009AA40000}"/>
    <cellStyle name="Subtotal (line) 7 2 18 2 2" xfId="43057" xr:uid="{00000000-0005-0000-0000-00009BA40000}"/>
    <cellStyle name="Subtotal (line) 7 2 18 2 3" xfId="43058" xr:uid="{00000000-0005-0000-0000-00009CA40000}"/>
    <cellStyle name="Subtotal (line) 7 2 18 2 4" xfId="43059" xr:uid="{00000000-0005-0000-0000-00009DA40000}"/>
    <cellStyle name="Subtotal (line) 7 2 18 3" xfId="43060" xr:uid="{00000000-0005-0000-0000-00009EA40000}"/>
    <cellStyle name="Subtotal (line) 7 2 18 4" xfId="43061" xr:uid="{00000000-0005-0000-0000-00009FA40000}"/>
    <cellStyle name="Subtotal (line) 7 2 18 5" xfId="43062" xr:uid="{00000000-0005-0000-0000-0000A0A40000}"/>
    <cellStyle name="Subtotal (line) 7 2 19" xfId="5963" xr:uid="{00000000-0005-0000-0000-0000A1A40000}"/>
    <cellStyle name="Subtotal (line) 7 2 19 2" xfId="43063" xr:uid="{00000000-0005-0000-0000-0000A2A40000}"/>
    <cellStyle name="Subtotal (line) 7 2 19 2 2" xfId="43064" xr:uid="{00000000-0005-0000-0000-0000A3A40000}"/>
    <cellStyle name="Subtotal (line) 7 2 19 2 3" xfId="43065" xr:uid="{00000000-0005-0000-0000-0000A4A40000}"/>
    <cellStyle name="Subtotal (line) 7 2 19 2 4" xfId="43066" xr:uid="{00000000-0005-0000-0000-0000A5A40000}"/>
    <cellStyle name="Subtotal (line) 7 2 19 3" xfId="43067" xr:uid="{00000000-0005-0000-0000-0000A6A40000}"/>
    <cellStyle name="Subtotal (line) 7 2 19 4" xfId="43068" xr:uid="{00000000-0005-0000-0000-0000A7A40000}"/>
    <cellStyle name="Subtotal (line) 7 2 19 5" xfId="43069" xr:uid="{00000000-0005-0000-0000-0000A8A40000}"/>
    <cellStyle name="Subtotal (line) 7 2 2" xfId="5964" xr:uid="{00000000-0005-0000-0000-0000A9A40000}"/>
    <cellStyle name="Subtotal (line) 7 2 2 2" xfId="43070" xr:uid="{00000000-0005-0000-0000-0000AAA40000}"/>
    <cellStyle name="Subtotal (line) 7 2 2 2 2" xfId="43071" xr:uid="{00000000-0005-0000-0000-0000ABA40000}"/>
    <cellStyle name="Subtotal (line) 7 2 2 2 3" xfId="43072" xr:uid="{00000000-0005-0000-0000-0000ACA40000}"/>
    <cellStyle name="Subtotal (line) 7 2 2 2 4" xfId="43073" xr:uid="{00000000-0005-0000-0000-0000ADA40000}"/>
    <cellStyle name="Subtotal (line) 7 2 2 3" xfId="43074" xr:uid="{00000000-0005-0000-0000-0000AEA40000}"/>
    <cellStyle name="Subtotal (line) 7 2 2 4" xfId="43075" xr:uid="{00000000-0005-0000-0000-0000AFA40000}"/>
    <cellStyle name="Subtotal (line) 7 2 2 5" xfId="43076" xr:uid="{00000000-0005-0000-0000-0000B0A40000}"/>
    <cellStyle name="Subtotal (line) 7 2 20" xfId="5965" xr:uid="{00000000-0005-0000-0000-0000B1A40000}"/>
    <cellStyle name="Subtotal (line) 7 2 20 2" xfId="43077" xr:uid="{00000000-0005-0000-0000-0000B2A40000}"/>
    <cellStyle name="Subtotal (line) 7 2 20 2 2" xfId="43078" xr:uid="{00000000-0005-0000-0000-0000B3A40000}"/>
    <cellStyle name="Subtotal (line) 7 2 20 2 3" xfId="43079" xr:uid="{00000000-0005-0000-0000-0000B4A40000}"/>
    <cellStyle name="Subtotal (line) 7 2 20 2 4" xfId="43080" xr:uid="{00000000-0005-0000-0000-0000B5A40000}"/>
    <cellStyle name="Subtotal (line) 7 2 20 3" xfId="43081" xr:uid="{00000000-0005-0000-0000-0000B6A40000}"/>
    <cellStyle name="Subtotal (line) 7 2 20 4" xfId="43082" xr:uid="{00000000-0005-0000-0000-0000B7A40000}"/>
    <cellStyle name="Subtotal (line) 7 2 20 5" xfId="43083" xr:uid="{00000000-0005-0000-0000-0000B8A40000}"/>
    <cellStyle name="Subtotal (line) 7 2 21" xfId="5966" xr:uid="{00000000-0005-0000-0000-0000B9A40000}"/>
    <cellStyle name="Subtotal (line) 7 2 21 2" xfId="43084" xr:uid="{00000000-0005-0000-0000-0000BAA40000}"/>
    <cellStyle name="Subtotal (line) 7 2 21 2 2" xfId="43085" xr:uid="{00000000-0005-0000-0000-0000BBA40000}"/>
    <cellStyle name="Subtotal (line) 7 2 21 2 3" xfId="43086" xr:uid="{00000000-0005-0000-0000-0000BCA40000}"/>
    <cellStyle name="Subtotal (line) 7 2 21 2 4" xfId="43087" xr:uid="{00000000-0005-0000-0000-0000BDA40000}"/>
    <cellStyle name="Subtotal (line) 7 2 21 3" xfId="43088" xr:uid="{00000000-0005-0000-0000-0000BEA40000}"/>
    <cellStyle name="Subtotal (line) 7 2 21 4" xfId="43089" xr:uid="{00000000-0005-0000-0000-0000BFA40000}"/>
    <cellStyle name="Subtotal (line) 7 2 21 5" xfId="43090" xr:uid="{00000000-0005-0000-0000-0000C0A40000}"/>
    <cellStyle name="Subtotal (line) 7 2 22" xfId="5967" xr:uid="{00000000-0005-0000-0000-0000C1A40000}"/>
    <cellStyle name="Subtotal (line) 7 2 22 2" xfId="43091" xr:uid="{00000000-0005-0000-0000-0000C2A40000}"/>
    <cellStyle name="Subtotal (line) 7 2 22 2 2" xfId="43092" xr:uid="{00000000-0005-0000-0000-0000C3A40000}"/>
    <cellStyle name="Subtotal (line) 7 2 22 2 3" xfId="43093" xr:uid="{00000000-0005-0000-0000-0000C4A40000}"/>
    <cellStyle name="Subtotal (line) 7 2 22 2 4" xfId="43094" xr:uid="{00000000-0005-0000-0000-0000C5A40000}"/>
    <cellStyle name="Subtotal (line) 7 2 22 3" xfId="43095" xr:uid="{00000000-0005-0000-0000-0000C6A40000}"/>
    <cellStyle name="Subtotal (line) 7 2 22 4" xfId="43096" xr:uid="{00000000-0005-0000-0000-0000C7A40000}"/>
    <cellStyle name="Subtotal (line) 7 2 22 5" xfId="43097" xr:uid="{00000000-0005-0000-0000-0000C8A40000}"/>
    <cellStyle name="Subtotal (line) 7 2 23" xfId="5968" xr:uid="{00000000-0005-0000-0000-0000C9A40000}"/>
    <cellStyle name="Subtotal (line) 7 2 23 2" xfId="43098" xr:uid="{00000000-0005-0000-0000-0000CAA40000}"/>
    <cellStyle name="Subtotal (line) 7 2 23 2 2" xfId="43099" xr:uid="{00000000-0005-0000-0000-0000CBA40000}"/>
    <cellStyle name="Subtotal (line) 7 2 23 2 3" xfId="43100" xr:uid="{00000000-0005-0000-0000-0000CCA40000}"/>
    <cellStyle name="Subtotal (line) 7 2 23 2 4" xfId="43101" xr:uid="{00000000-0005-0000-0000-0000CDA40000}"/>
    <cellStyle name="Subtotal (line) 7 2 23 3" xfId="43102" xr:uid="{00000000-0005-0000-0000-0000CEA40000}"/>
    <cellStyle name="Subtotal (line) 7 2 23 4" xfId="43103" xr:uid="{00000000-0005-0000-0000-0000CFA40000}"/>
    <cellStyle name="Subtotal (line) 7 2 23 5" xfId="43104" xr:uid="{00000000-0005-0000-0000-0000D0A40000}"/>
    <cellStyle name="Subtotal (line) 7 2 24" xfId="5969" xr:uid="{00000000-0005-0000-0000-0000D1A40000}"/>
    <cellStyle name="Subtotal (line) 7 2 24 2" xfId="43105" xr:uid="{00000000-0005-0000-0000-0000D2A40000}"/>
    <cellStyle name="Subtotal (line) 7 2 24 2 2" xfId="43106" xr:uid="{00000000-0005-0000-0000-0000D3A40000}"/>
    <cellStyle name="Subtotal (line) 7 2 24 2 3" xfId="43107" xr:uid="{00000000-0005-0000-0000-0000D4A40000}"/>
    <cellStyle name="Subtotal (line) 7 2 24 2 4" xfId="43108" xr:uid="{00000000-0005-0000-0000-0000D5A40000}"/>
    <cellStyle name="Subtotal (line) 7 2 24 3" xfId="43109" xr:uid="{00000000-0005-0000-0000-0000D6A40000}"/>
    <cellStyle name="Subtotal (line) 7 2 24 4" xfId="43110" xr:uid="{00000000-0005-0000-0000-0000D7A40000}"/>
    <cellStyle name="Subtotal (line) 7 2 24 5" xfId="43111" xr:uid="{00000000-0005-0000-0000-0000D8A40000}"/>
    <cellStyle name="Subtotal (line) 7 2 25" xfId="5970" xr:uid="{00000000-0005-0000-0000-0000D9A40000}"/>
    <cellStyle name="Subtotal (line) 7 2 25 2" xfId="43112" xr:uid="{00000000-0005-0000-0000-0000DAA40000}"/>
    <cellStyle name="Subtotal (line) 7 2 25 2 2" xfId="43113" xr:uid="{00000000-0005-0000-0000-0000DBA40000}"/>
    <cellStyle name="Subtotal (line) 7 2 25 2 3" xfId="43114" xr:uid="{00000000-0005-0000-0000-0000DCA40000}"/>
    <cellStyle name="Subtotal (line) 7 2 25 2 4" xfId="43115" xr:uid="{00000000-0005-0000-0000-0000DDA40000}"/>
    <cellStyle name="Subtotal (line) 7 2 25 3" xfId="43116" xr:uid="{00000000-0005-0000-0000-0000DEA40000}"/>
    <cellStyle name="Subtotal (line) 7 2 25 4" xfId="43117" xr:uid="{00000000-0005-0000-0000-0000DFA40000}"/>
    <cellStyle name="Subtotal (line) 7 2 25 5" xfId="43118" xr:uid="{00000000-0005-0000-0000-0000E0A40000}"/>
    <cellStyle name="Subtotal (line) 7 2 26" xfId="5971" xr:uid="{00000000-0005-0000-0000-0000E1A40000}"/>
    <cellStyle name="Subtotal (line) 7 2 26 2" xfId="43119" xr:uid="{00000000-0005-0000-0000-0000E2A40000}"/>
    <cellStyle name="Subtotal (line) 7 2 26 2 2" xfId="43120" xr:uid="{00000000-0005-0000-0000-0000E3A40000}"/>
    <cellStyle name="Subtotal (line) 7 2 26 2 3" xfId="43121" xr:uid="{00000000-0005-0000-0000-0000E4A40000}"/>
    <cellStyle name="Subtotal (line) 7 2 26 2 4" xfId="43122" xr:uid="{00000000-0005-0000-0000-0000E5A40000}"/>
    <cellStyle name="Subtotal (line) 7 2 26 3" xfId="43123" xr:uid="{00000000-0005-0000-0000-0000E6A40000}"/>
    <cellStyle name="Subtotal (line) 7 2 26 4" xfId="43124" xr:uid="{00000000-0005-0000-0000-0000E7A40000}"/>
    <cellStyle name="Subtotal (line) 7 2 26 5" xfId="43125" xr:uid="{00000000-0005-0000-0000-0000E8A40000}"/>
    <cellStyle name="Subtotal (line) 7 2 27" xfId="5972" xr:uid="{00000000-0005-0000-0000-0000E9A40000}"/>
    <cellStyle name="Subtotal (line) 7 2 27 2" xfId="43126" xr:uid="{00000000-0005-0000-0000-0000EAA40000}"/>
    <cellStyle name="Subtotal (line) 7 2 27 2 2" xfId="43127" xr:uid="{00000000-0005-0000-0000-0000EBA40000}"/>
    <cellStyle name="Subtotal (line) 7 2 27 2 3" xfId="43128" xr:uid="{00000000-0005-0000-0000-0000ECA40000}"/>
    <cellStyle name="Subtotal (line) 7 2 27 2 4" xfId="43129" xr:uid="{00000000-0005-0000-0000-0000EDA40000}"/>
    <cellStyle name="Subtotal (line) 7 2 27 3" xfId="43130" xr:uid="{00000000-0005-0000-0000-0000EEA40000}"/>
    <cellStyle name="Subtotal (line) 7 2 27 4" xfId="43131" xr:uid="{00000000-0005-0000-0000-0000EFA40000}"/>
    <cellStyle name="Subtotal (line) 7 2 27 5" xfId="43132" xr:uid="{00000000-0005-0000-0000-0000F0A40000}"/>
    <cellStyle name="Subtotal (line) 7 2 28" xfId="5973" xr:uid="{00000000-0005-0000-0000-0000F1A40000}"/>
    <cellStyle name="Subtotal (line) 7 2 28 2" xfId="43133" xr:uid="{00000000-0005-0000-0000-0000F2A40000}"/>
    <cellStyle name="Subtotal (line) 7 2 28 2 2" xfId="43134" xr:uid="{00000000-0005-0000-0000-0000F3A40000}"/>
    <cellStyle name="Subtotal (line) 7 2 28 2 3" xfId="43135" xr:uid="{00000000-0005-0000-0000-0000F4A40000}"/>
    <cellStyle name="Subtotal (line) 7 2 28 2 4" xfId="43136" xr:uid="{00000000-0005-0000-0000-0000F5A40000}"/>
    <cellStyle name="Subtotal (line) 7 2 28 3" xfId="43137" xr:uid="{00000000-0005-0000-0000-0000F6A40000}"/>
    <cellStyle name="Subtotal (line) 7 2 28 4" xfId="43138" xr:uid="{00000000-0005-0000-0000-0000F7A40000}"/>
    <cellStyle name="Subtotal (line) 7 2 28 5" xfId="43139" xr:uid="{00000000-0005-0000-0000-0000F8A40000}"/>
    <cellStyle name="Subtotal (line) 7 2 29" xfId="5974" xr:uid="{00000000-0005-0000-0000-0000F9A40000}"/>
    <cellStyle name="Subtotal (line) 7 2 29 2" xfId="43140" xr:uid="{00000000-0005-0000-0000-0000FAA40000}"/>
    <cellStyle name="Subtotal (line) 7 2 29 2 2" xfId="43141" xr:uid="{00000000-0005-0000-0000-0000FBA40000}"/>
    <cellStyle name="Subtotal (line) 7 2 29 2 3" xfId="43142" xr:uid="{00000000-0005-0000-0000-0000FCA40000}"/>
    <cellStyle name="Subtotal (line) 7 2 29 2 4" xfId="43143" xr:uid="{00000000-0005-0000-0000-0000FDA40000}"/>
    <cellStyle name="Subtotal (line) 7 2 29 3" xfId="43144" xr:uid="{00000000-0005-0000-0000-0000FEA40000}"/>
    <cellStyle name="Subtotal (line) 7 2 29 4" xfId="43145" xr:uid="{00000000-0005-0000-0000-0000FFA40000}"/>
    <cellStyle name="Subtotal (line) 7 2 29 5" xfId="43146" xr:uid="{00000000-0005-0000-0000-000000A50000}"/>
    <cellStyle name="Subtotal (line) 7 2 3" xfId="5975" xr:uid="{00000000-0005-0000-0000-000001A50000}"/>
    <cellStyle name="Subtotal (line) 7 2 3 2" xfId="43147" xr:uid="{00000000-0005-0000-0000-000002A50000}"/>
    <cellStyle name="Subtotal (line) 7 2 3 2 2" xfId="43148" xr:uid="{00000000-0005-0000-0000-000003A50000}"/>
    <cellStyle name="Subtotal (line) 7 2 3 2 3" xfId="43149" xr:uid="{00000000-0005-0000-0000-000004A50000}"/>
    <cellStyle name="Subtotal (line) 7 2 3 2 4" xfId="43150" xr:uid="{00000000-0005-0000-0000-000005A50000}"/>
    <cellStyle name="Subtotal (line) 7 2 3 3" xfId="43151" xr:uid="{00000000-0005-0000-0000-000006A50000}"/>
    <cellStyle name="Subtotal (line) 7 2 3 4" xfId="43152" xr:uid="{00000000-0005-0000-0000-000007A50000}"/>
    <cellStyle name="Subtotal (line) 7 2 3 5" xfId="43153" xr:uid="{00000000-0005-0000-0000-000008A50000}"/>
    <cellStyle name="Subtotal (line) 7 2 30" xfId="5976" xr:uid="{00000000-0005-0000-0000-000009A50000}"/>
    <cellStyle name="Subtotal (line) 7 2 30 2" xfId="43154" xr:uid="{00000000-0005-0000-0000-00000AA50000}"/>
    <cellStyle name="Subtotal (line) 7 2 30 2 2" xfId="43155" xr:uid="{00000000-0005-0000-0000-00000BA50000}"/>
    <cellStyle name="Subtotal (line) 7 2 30 2 3" xfId="43156" xr:uid="{00000000-0005-0000-0000-00000CA50000}"/>
    <cellStyle name="Subtotal (line) 7 2 30 2 4" xfId="43157" xr:uid="{00000000-0005-0000-0000-00000DA50000}"/>
    <cellStyle name="Subtotal (line) 7 2 30 3" xfId="43158" xr:uid="{00000000-0005-0000-0000-00000EA50000}"/>
    <cellStyle name="Subtotal (line) 7 2 30 4" xfId="43159" xr:uid="{00000000-0005-0000-0000-00000FA50000}"/>
    <cellStyle name="Subtotal (line) 7 2 30 5" xfId="43160" xr:uid="{00000000-0005-0000-0000-000010A50000}"/>
    <cellStyle name="Subtotal (line) 7 2 31" xfId="5977" xr:uid="{00000000-0005-0000-0000-000011A50000}"/>
    <cellStyle name="Subtotal (line) 7 2 31 2" xfId="43161" xr:uid="{00000000-0005-0000-0000-000012A50000}"/>
    <cellStyle name="Subtotal (line) 7 2 31 2 2" xfId="43162" xr:uid="{00000000-0005-0000-0000-000013A50000}"/>
    <cellStyle name="Subtotal (line) 7 2 31 2 3" xfId="43163" xr:uid="{00000000-0005-0000-0000-000014A50000}"/>
    <cellStyle name="Subtotal (line) 7 2 31 2 4" xfId="43164" xr:uid="{00000000-0005-0000-0000-000015A50000}"/>
    <cellStyle name="Subtotal (line) 7 2 31 3" xfId="43165" xr:uid="{00000000-0005-0000-0000-000016A50000}"/>
    <cellStyle name="Subtotal (line) 7 2 31 4" xfId="43166" xr:uid="{00000000-0005-0000-0000-000017A50000}"/>
    <cellStyle name="Subtotal (line) 7 2 31 5" xfId="43167" xr:uid="{00000000-0005-0000-0000-000018A50000}"/>
    <cellStyle name="Subtotal (line) 7 2 32" xfId="5978" xr:uid="{00000000-0005-0000-0000-000019A50000}"/>
    <cellStyle name="Subtotal (line) 7 2 32 2" xfId="43168" xr:uid="{00000000-0005-0000-0000-00001AA50000}"/>
    <cellStyle name="Subtotal (line) 7 2 32 2 2" xfId="43169" xr:uid="{00000000-0005-0000-0000-00001BA50000}"/>
    <cellStyle name="Subtotal (line) 7 2 32 2 3" xfId="43170" xr:uid="{00000000-0005-0000-0000-00001CA50000}"/>
    <cellStyle name="Subtotal (line) 7 2 32 2 4" xfId="43171" xr:uid="{00000000-0005-0000-0000-00001DA50000}"/>
    <cellStyle name="Subtotal (line) 7 2 32 3" xfId="43172" xr:uid="{00000000-0005-0000-0000-00001EA50000}"/>
    <cellStyle name="Subtotal (line) 7 2 32 4" xfId="43173" xr:uid="{00000000-0005-0000-0000-00001FA50000}"/>
    <cellStyle name="Subtotal (line) 7 2 32 5" xfId="43174" xr:uid="{00000000-0005-0000-0000-000020A50000}"/>
    <cellStyle name="Subtotal (line) 7 2 33" xfId="5979" xr:uid="{00000000-0005-0000-0000-000021A50000}"/>
    <cellStyle name="Subtotal (line) 7 2 33 2" xfId="43175" xr:uid="{00000000-0005-0000-0000-000022A50000}"/>
    <cellStyle name="Subtotal (line) 7 2 33 2 2" xfId="43176" xr:uid="{00000000-0005-0000-0000-000023A50000}"/>
    <cellStyle name="Subtotal (line) 7 2 33 2 3" xfId="43177" xr:uid="{00000000-0005-0000-0000-000024A50000}"/>
    <cellStyle name="Subtotal (line) 7 2 33 2 4" xfId="43178" xr:uid="{00000000-0005-0000-0000-000025A50000}"/>
    <cellStyle name="Subtotal (line) 7 2 33 3" xfId="43179" xr:uid="{00000000-0005-0000-0000-000026A50000}"/>
    <cellStyle name="Subtotal (line) 7 2 33 4" xfId="43180" xr:uid="{00000000-0005-0000-0000-000027A50000}"/>
    <cellStyle name="Subtotal (line) 7 2 33 5" xfId="43181" xr:uid="{00000000-0005-0000-0000-000028A50000}"/>
    <cellStyle name="Subtotal (line) 7 2 34" xfId="5980" xr:uid="{00000000-0005-0000-0000-000029A50000}"/>
    <cellStyle name="Subtotal (line) 7 2 34 2" xfId="43182" xr:uid="{00000000-0005-0000-0000-00002AA50000}"/>
    <cellStyle name="Subtotal (line) 7 2 34 2 2" xfId="43183" xr:uid="{00000000-0005-0000-0000-00002BA50000}"/>
    <cellStyle name="Subtotal (line) 7 2 34 2 3" xfId="43184" xr:uid="{00000000-0005-0000-0000-00002CA50000}"/>
    <cellStyle name="Subtotal (line) 7 2 34 2 4" xfId="43185" xr:uid="{00000000-0005-0000-0000-00002DA50000}"/>
    <cellStyle name="Subtotal (line) 7 2 34 3" xfId="43186" xr:uid="{00000000-0005-0000-0000-00002EA50000}"/>
    <cellStyle name="Subtotal (line) 7 2 34 4" xfId="43187" xr:uid="{00000000-0005-0000-0000-00002FA50000}"/>
    <cellStyle name="Subtotal (line) 7 2 34 5" xfId="43188" xr:uid="{00000000-0005-0000-0000-000030A50000}"/>
    <cellStyle name="Subtotal (line) 7 2 35" xfId="5981" xr:uid="{00000000-0005-0000-0000-000031A50000}"/>
    <cellStyle name="Subtotal (line) 7 2 35 2" xfId="43189" xr:uid="{00000000-0005-0000-0000-000032A50000}"/>
    <cellStyle name="Subtotal (line) 7 2 35 2 2" xfId="43190" xr:uid="{00000000-0005-0000-0000-000033A50000}"/>
    <cellStyle name="Subtotal (line) 7 2 35 2 3" xfId="43191" xr:uid="{00000000-0005-0000-0000-000034A50000}"/>
    <cellStyle name="Subtotal (line) 7 2 35 2 4" xfId="43192" xr:uid="{00000000-0005-0000-0000-000035A50000}"/>
    <cellStyle name="Subtotal (line) 7 2 35 3" xfId="43193" xr:uid="{00000000-0005-0000-0000-000036A50000}"/>
    <cellStyle name="Subtotal (line) 7 2 35 4" xfId="43194" xr:uid="{00000000-0005-0000-0000-000037A50000}"/>
    <cellStyle name="Subtotal (line) 7 2 35 5" xfId="43195" xr:uid="{00000000-0005-0000-0000-000038A50000}"/>
    <cellStyle name="Subtotal (line) 7 2 36" xfId="5982" xr:uid="{00000000-0005-0000-0000-000039A50000}"/>
    <cellStyle name="Subtotal (line) 7 2 36 2" xfId="43196" xr:uid="{00000000-0005-0000-0000-00003AA50000}"/>
    <cellStyle name="Subtotal (line) 7 2 36 2 2" xfId="43197" xr:uid="{00000000-0005-0000-0000-00003BA50000}"/>
    <cellStyle name="Subtotal (line) 7 2 36 2 3" xfId="43198" xr:uid="{00000000-0005-0000-0000-00003CA50000}"/>
    <cellStyle name="Subtotal (line) 7 2 36 2 4" xfId="43199" xr:uid="{00000000-0005-0000-0000-00003DA50000}"/>
    <cellStyle name="Subtotal (line) 7 2 36 3" xfId="43200" xr:uid="{00000000-0005-0000-0000-00003EA50000}"/>
    <cellStyle name="Subtotal (line) 7 2 36 4" xfId="43201" xr:uid="{00000000-0005-0000-0000-00003FA50000}"/>
    <cellStyle name="Subtotal (line) 7 2 36 5" xfId="43202" xr:uid="{00000000-0005-0000-0000-000040A50000}"/>
    <cellStyle name="Subtotal (line) 7 2 37" xfId="5983" xr:uid="{00000000-0005-0000-0000-000041A50000}"/>
    <cellStyle name="Subtotal (line) 7 2 37 2" xfId="43203" xr:uid="{00000000-0005-0000-0000-000042A50000}"/>
    <cellStyle name="Subtotal (line) 7 2 37 2 2" xfId="43204" xr:uid="{00000000-0005-0000-0000-000043A50000}"/>
    <cellStyle name="Subtotal (line) 7 2 37 2 3" xfId="43205" xr:uid="{00000000-0005-0000-0000-000044A50000}"/>
    <cellStyle name="Subtotal (line) 7 2 37 2 4" xfId="43206" xr:uid="{00000000-0005-0000-0000-000045A50000}"/>
    <cellStyle name="Subtotal (line) 7 2 37 3" xfId="43207" xr:uid="{00000000-0005-0000-0000-000046A50000}"/>
    <cellStyle name="Subtotal (line) 7 2 37 4" xfId="43208" xr:uid="{00000000-0005-0000-0000-000047A50000}"/>
    <cellStyle name="Subtotal (line) 7 2 37 5" xfId="43209" xr:uid="{00000000-0005-0000-0000-000048A50000}"/>
    <cellStyle name="Subtotal (line) 7 2 38" xfId="5984" xr:uid="{00000000-0005-0000-0000-000049A50000}"/>
    <cellStyle name="Subtotal (line) 7 2 38 2" xfId="43210" xr:uid="{00000000-0005-0000-0000-00004AA50000}"/>
    <cellStyle name="Subtotal (line) 7 2 38 2 2" xfId="43211" xr:uid="{00000000-0005-0000-0000-00004BA50000}"/>
    <cellStyle name="Subtotal (line) 7 2 38 2 3" xfId="43212" xr:uid="{00000000-0005-0000-0000-00004CA50000}"/>
    <cellStyle name="Subtotal (line) 7 2 38 2 4" xfId="43213" xr:uid="{00000000-0005-0000-0000-00004DA50000}"/>
    <cellStyle name="Subtotal (line) 7 2 38 3" xfId="43214" xr:uid="{00000000-0005-0000-0000-00004EA50000}"/>
    <cellStyle name="Subtotal (line) 7 2 38 4" xfId="43215" xr:uid="{00000000-0005-0000-0000-00004FA50000}"/>
    <cellStyle name="Subtotal (line) 7 2 38 5" xfId="43216" xr:uid="{00000000-0005-0000-0000-000050A50000}"/>
    <cellStyle name="Subtotal (line) 7 2 39" xfId="5985" xr:uid="{00000000-0005-0000-0000-000051A50000}"/>
    <cellStyle name="Subtotal (line) 7 2 39 2" xfId="43217" xr:uid="{00000000-0005-0000-0000-000052A50000}"/>
    <cellStyle name="Subtotal (line) 7 2 39 2 2" xfId="43218" xr:uid="{00000000-0005-0000-0000-000053A50000}"/>
    <cellStyle name="Subtotal (line) 7 2 39 2 3" xfId="43219" xr:uid="{00000000-0005-0000-0000-000054A50000}"/>
    <cellStyle name="Subtotal (line) 7 2 39 2 4" xfId="43220" xr:uid="{00000000-0005-0000-0000-000055A50000}"/>
    <cellStyle name="Subtotal (line) 7 2 39 3" xfId="43221" xr:uid="{00000000-0005-0000-0000-000056A50000}"/>
    <cellStyle name="Subtotal (line) 7 2 39 4" xfId="43222" xr:uid="{00000000-0005-0000-0000-000057A50000}"/>
    <cellStyle name="Subtotal (line) 7 2 39 5" xfId="43223" xr:uid="{00000000-0005-0000-0000-000058A50000}"/>
    <cellStyle name="Subtotal (line) 7 2 4" xfId="5986" xr:uid="{00000000-0005-0000-0000-000059A50000}"/>
    <cellStyle name="Subtotal (line) 7 2 4 2" xfId="43224" xr:uid="{00000000-0005-0000-0000-00005AA50000}"/>
    <cellStyle name="Subtotal (line) 7 2 4 2 2" xfId="43225" xr:uid="{00000000-0005-0000-0000-00005BA50000}"/>
    <cellStyle name="Subtotal (line) 7 2 4 2 3" xfId="43226" xr:uid="{00000000-0005-0000-0000-00005CA50000}"/>
    <cellStyle name="Subtotal (line) 7 2 4 2 4" xfId="43227" xr:uid="{00000000-0005-0000-0000-00005DA50000}"/>
    <cellStyle name="Subtotal (line) 7 2 4 3" xfId="43228" xr:uid="{00000000-0005-0000-0000-00005EA50000}"/>
    <cellStyle name="Subtotal (line) 7 2 4 4" xfId="43229" xr:uid="{00000000-0005-0000-0000-00005FA50000}"/>
    <cellStyle name="Subtotal (line) 7 2 4 5" xfId="43230" xr:uid="{00000000-0005-0000-0000-000060A50000}"/>
    <cellStyle name="Subtotal (line) 7 2 40" xfId="5987" xr:uid="{00000000-0005-0000-0000-000061A50000}"/>
    <cellStyle name="Subtotal (line) 7 2 40 2" xfId="43231" xr:uid="{00000000-0005-0000-0000-000062A50000}"/>
    <cellStyle name="Subtotal (line) 7 2 40 2 2" xfId="43232" xr:uid="{00000000-0005-0000-0000-000063A50000}"/>
    <cellStyle name="Subtotal (line) 7 2 40 2 3" xfId="43233" xr:uid="{00000000-0005-0000-0000-000064A50000}"/>
    <cellStyle name="Subtotal (line) 7 2 40 2 4" xfId="43234" xr:uid="{00000000-0005-0000-0000-000065A50000}"/>
    <cellStyle name="Subtotal (line) 7 2 40 3" xfId="43235" xr:uid="{00000000-0005-0000-0000-000066A50000}"/>
    <cellStyle name="Subtotal (line) 7 2 40 4" xfId="43236" xr:uid="{00000000-0005-0000-0000-000067A50000}"/>
    <cellStyle name="Subtotal (line) 7 2 40 5" xfId="43237" xr:uid="{00000000-0005-0000-0000-000068A50000}"/>
    <cellStyle name="Subtotal (line) 7 2 41" xfId="5988" xr:uid="{00000000-0005-0000-0000-000069A50000}"/>
    <cellStyle name="Subtotal (line) 7 2 41 2" xfId="43238" xr:uid="{00000000-0005-0000-0000-00006AA50000}"/>
    <cellStyle name="Subtotal (line) 7 2 41 2 2" xfId="43239" xr:uid="{00000000-0005-0000-0000-00006BA50000}"/>
    <cellStyle name="Subtotal (line) 7 2 41 2 3" xfId="43240" xr:uid="{00000000-0005-0000-0000-00006CA50000}"/>
    <cellStyle name="Subtotal (line) 7 2 41 2 4" xfId="43241" xr:uid="{00000000-0005-0000-0000-00006DA50000}"/>
    <cellStyle name="Subtotal (line) 7 2 41 3" xfId="43242" xr:uid="{00000000-0005-0000-0000-00006EA50000}"/>
    <cellStyle name="Subtotal (line) 7 2 41 4" xfId="43243" xr:uid="{00000000-0005-0000-0000-00006FA50000}"/>
    <cellStyle name="Subtotal (line) 7 2 41 5" xfId="43244" xr:uid="{00000000-0005-0000-0000-000070A50000}"/>
    <cellStyle name="Subtotal (line) 7 2 42" xfId="5989" xr:uid="{00000000-0005-0000-0000-000071A50000}"/>
    <cellStyle name="Subtotal (line) 7 2 42 2" xfId="43245" xr:uid="{00000000-0005-0000-0000-000072A50000}"/>
    <cellStyle name="Subtotal (line) 7 2 42 2 2" xfId="43246" xr:uid="{00000000-0005-0000-0000-000073A50000}"/>
    <cellStyle name="Subtotal (line) 7 2 42 2 3" xfId="43247" xr:uid="{00000000-0005-0000-0000-000074A50000}"/>
    <cellStyle name="Subtotal (line) 7 2 42 2 4" xfId="43248" xr:uid="{00000000-0005-0000-0000-000075A50000}"/>
    <cellStyle name="Subtotal (line) 7 2 42 3" xfId="43249" xr:uid="{00000000-0005-0000-0000-000076A50000}"/>
    <cellStyle name="Subtotal (line) 7 2 42 4" xfId="43250" xr:uid="{00000000-0005-0000-0000-000077A50000}"/>
    <cellStyle name="Subtotal (line) 7 2 42 5" xfId="43251" xr:uid="{00000000-0005-0000-0000-000078A50000}"/>
    <cellStyle name="Subtotal (line) 7 2 43" xfId="5990" xr:uid="{00000000-0005-0000-0000-000079A50000}"/>
    <cellStyle name="Subtotal (line) 7 2 43 2" xfId="43252" xr:uid="{00000000-0005-0000-0000-00007AA50000}"/>
    <cellStyle name="Subtotal (line) 7 2 43 2 2" xfId="43253" xr:uid="{00000000-0005-0000-0000-00007BA50000}"/>
    <cellStyle name="Subtotal (line) 7 2 43 2 3" xfId="43254" xr:uid="{00000000-0005-0000-0000-00007CA50000}"/>
    <cellStyle name="Subtotal (line) 7 2 43 2 4" xfId="43255" xr:uid="{00000000-0005-0000-0000-00007DA50000}"/>
    <cellStyle name="Subtotal (line) 7 2 43 3" xfId="43256" xr:uid="{00000000-0005-0000-0000-00007EA50000}"/>
    <cellStyle name="Subtotal (line) 7 2 43 4" xfId="43257" xr:uid="{00000000-0005-0000-0000-00007FA50000}"/>
    <cellStyle name="Subtotal (line) 7 2 43 5" xfId="43258" xr:uid="{00000000-0005-0000-0000-000080A50000}"/>
    <cellStyle name="Subtotal (line) 7 2 44" xfId="5991" xr:uid="{00000000-0005-0000-0000-000081A50000}"/>
    <cellStyle name="Subtotal (line) 7 2 44 2" xfId="43259" xr:uid="{00000000-0005-0000-0000-000082A50000}"/>
    <cellStyle name="Subtotal (line) 7 2 44 2 2" xfId="43260" xr:uid="{00000000-0005-0000-0000-000083A50000}"/>
    <cellStyle name="Subtotal (line) 7 2 44 2 3" xfId="43261" xr:uid="{00000000-0005-0000-0000-000084A50000}"/>
    <cellStyle name="Subtotal (line) 7 2 44 2 4" xfId="43262" xr:uid="{00000000-0005-0000-0000-000085A50000}"/>
    <cellStyle name="Subtotal (line) 7 2 44 3" xfId="43263" xr:uid="{00000000-0005-0000-0000-000086A50000}"/>
    <cellStyle name="Subtotal (line) 7 2 44 4" xfId="43264" xr:uid="{00000000-0005-0000-0000-000087A50000}"/>
    <cellStyle name="Subtotal (line) 7 2 44 5" xfId="43265" xr:uid="{00000000-0005-0000-0000-000088A50000}"/>
    <cellStyle name="Subtotal (line) 7 2 45" xfId="43266" xr:uid="{00000000-0005-0000-0000-000089A50000}"/>
    <cellStyle name="Subtotal (line) 7 2 45 2" xfId="43267" xr:uid="{00000000-0005-0000-0000-00008AA50000}"/>
    <cellStyle name="Subtotal (line) 7 2 45 3" xfId="43268" xr:uid="{00000000-0005-0000-0000-00008BA50000}"/>
    <cellStyle name="Subtotal (line) 7 2 45 4" xfId="43269" xr:uid="{00000000-0005-0000-0000-00008CA50000}"/>
    <cellStyle name="Subtotal (line) 7 2 46" xfId="43270" xr:uid="{00000000-0005-0000-0000-00008DA50000}"/>
    <cellStyle name="Subtotal (line) 7 2 46 2" xfId="43271" xr:uid="{00000000-0005-0000-0000-00008EA50000}"/>
    <cellStyle name="Subtotal (line) 7 2 46 3" xfId="43272" xr:uid="{00000000-0005-0000-0000-00008FA50000}"/>
    <cellStyle name="Subtotal (line) 7 2 46 4" xfId="43273" xr:uid="{00000000-0005-0000-0000-000090A50000}"/>
    <cellStyle name="Subtotal (line) 7 2 47" xfId="43274" xr:uid="{00000000-0005-0000-0000-000091A50000}"/>
    <cellStyle name="Subtotal (line) 7 2 5" xfId="5992" xr:uid="{00000000-0005-0000-0000-000092A50000}"/>
    <cellStyle name="Subtotal (line) 7 2 5 2" xfId="43275" xr:uid="{00000000-0005-0000-0000-000093A50000}"/>
    <cellStyle name="Subtotal (line) 7 2 5 2 2" xfId="43276" xr:uid="{00000000-0005-0000-0000-000094A50000}"/>
    <cellStyle name="Subtotal (line) 7 2 5 2 3" xfId="43277" xr:uid="{00000000-0005-0000-0000-000095A50000}"/>
    <cellStyle name="Subtotal (line) 7 2 5 2 4" xfId="43278" xr:uid="{00000000-0005-0000-0000-000096A50000}"/>
    <cellStyle name="Subtotal (line) 7 2 5 3" xfId="43279" xr:uid="{00000000-0005-0000-0000-000097A50000}"/>
    <cellStyle name="Subtotal (line) 7 2 5 4" xfId="43280" xr:uid="{00000000-0005-0000-0000-000098A50000}"/>
    <cellStyle name="Subtotal (line) 7 2 5 5" xfId="43281" xr:uid="{00000000-0005-0000-0000-000099A50000}"/>
    <cellStyle name="Subtotal (line) 7 2 6" xfId="5993" xr:uid="{00000000-0005-0000-0000-00009AA50000}"/>
    <cellStyle name="Subtotal (line) 7 2 6 2" xfId="43282" xr:uid="{00000000-0005-0000-0000-00009BA50000}"/>
    <cellStyle name="Subtotal (line) 7 2 6 2 2" xfId="43283" xr:uid="{00000000-0005-0000-0000-00009CA50000}"/>
    <cellStyle name="Subtotal (line) 7 2 6 2 3" xfId="43284" xr:uid="{00000000-0005-0000-0000-00009DA50000}"/>
    <cellStyle name="Subtotal (line) 7 2 6 2 4" xfId="43285" xr:uid="{00000000-0005-0000-0000-00009EA50000}"/>
    <cellStyle name="Subtotal (line) 7 2 6 3" xfId="43286" xr:uid="{00000000-0005-0000-0000-00009FA50000}"/>
    <cellStyle name="Subtotal (line) 7 2 6 4" xfId="43287" xr:uid="{00000000-0005-0000-0000-0000A0A50000}"/>
    <cellStyle name="Subtotal (line) 7 2 6 5" xfId="43288" xr:uid="{00000000-0005-0000-0000-0000A1A50000}"/>
    <cellStyle name="Subtotal (line) 7 2 7" xfId="5994" xr:uid="{00000000-0005-0000-0000-0000A2A50000}"/>
    <cellStyle name="Subtotal (line) 7 2 7 2" xfId="43289" xr:uid="{00000000-0005-0000-0000-0000A3A50000}"/>
    <cellStyle name="Subtotal (line) 7 2 7 2 2" xfId="43290" xr:uid="{00000000-0005-0000-0000-0000A4A50000}"/>
    <cellStyle name="Subtotal (line) 7 2 7 2 3" xfId="43291" xr:uid="{00000000-0005-0000-0000-0000A5A50000}"/>
    <cellStyle name="Subtotal (line) 7 2 7 2 4" xfId="43292" xr:uid="{00000000-0005-0000-0000-0000A6A50000}"/>
    <cellStyle name="Subtotal (line) 7 2 7 3" xfId="43293" xr:uid="{00000000-0005-0000-0000-0000A7A50000}"/>
    <cellStyle name="Subtotal (line) 7 2 7 4" xfId="43294" xr:uid="{00000000-0005-0000-0000-0000A8A50000}"/>
    <cellStyle name="Subtotal (line) 7 2 7 5" xfId="43295" xr:uid="{00000000-0005-0000-0000-0000A9A50000}"/>
    <cellStyle name="Subtotal (line) 7 2 8" xfId="5995" xr:uid="{00000000-0005-0000-0000-0000AAA50000}"/>
    <cellStyle name="Subtotal (line) 7 2 8 2" xfId="43296" xr:uid="{00000000-0005-0000-0000-0000ABA50000}"/>
    <cellStyle name="Subtotal (line) 7 2 8 2 2" xfId="43297" xr:uid="{00000000-0005-0000-0000-0000ACA50000}"/>
    <cellStyle name="Subtotal (line) 7 2 8 2 3" xfId="43298" xr:uid="{00000000-0005-0000-0000-0000ADA50000}"/>
    <cellStyle name="Subtotal (line) 7 2 8 2 4" xfId="43299" xr:uid="{00000000-0005-0000-0000-0000AEA50000}"/>
    <cellStyle name="Subtotal (line) 7 2 8 3" xfId="43300" xr:uid="{00000000-0005-0000-0000-0000AFA50000}"/>
    <cellStyle name="Subtotal (line) 7 2 8 4" xfId="43301" xr:uid="{00000000-0005-0000-0000-0000B0A50000}"/>
    <cellStyle name="Subtotal (line) 7 2 8 5" xfId="43302" xr:uid="{00000000-0005-0000-0000-0000B1A50000}"/>
    <cellStyle name="Subtotal (line) 7 2 9" xfId="5996" xr:uid="{00000000-0005-0000-0000-0000B2A50000}"/>
    <cellStyle name="Subtotal (line) 7 2 9 2" xfId="43303" xr:uid="{00000000-0005-0000-0000-0000B3A50000}"/>
    <cellStyle name="Subtotal (line) 7 2 9 2 2" xfId="43304" xr:uid="{00000000-0005-0000-0000-0000B4A50000}"/>
    <cellStyle name="Subtotal (line) 7 2 9 2 3" xfId="43305" xr:uid="{00000000-0005-0000-0000-0000B5A50000}"/>
    <cellStyle name="Subtotal (line) 7 2 9 2 4" xfId="43306" xr:uid="{00000000-0005-0000-0000-0000B6A50000}"/>
    <cellStyle name="Subtotal (line) 7 2 9 3" xfId="43307" xr:uid="{00000000-0005-0000-0000-0000B7A50000}"/>
    <cellStyle name="Subtotal (line) 7 2 9 4" xfId="43308" xr:uid="{00000000-0005-0000-0000-0000B8A50000}"/>
    <cellStyle name="Subtotal (line) 7 2 9 5" xfId="43309" xr:uid="{00000000-0005-0000-0000-0000B9A50000}"/>
    <cellStyle name="Subtotal (line) 7 20" xfId="5997" xr:uid="{00000000-0005-0000-0000-0000BAA50000}"/>
    <cellStyle name="Subtotal (line) 7 20 2" xfId="43310" xr:uid="{00000000-0005-0000-0000-0000BBA50000}"/>
    <cellStyle name="Subtotal (line) 7 20 2 2" xfId="43311" xr:uid="{00000000-0005-0000-0000-0000BCA50000}"/>
    <cellStyle name="Subtotal (line) 7 20 2 3" xfId="43312" xr:uid="{00000000-0005-0000-0000-0000BDA50000}"/>
    <cellStyle name="Subtotal (line) 7 20 2 4" xfId="43313" xr:uid="{00000000-0005-0000-0000-0000BEA50000}"/>
    <cellStyle name="Subtotal (line) 7 20 3" xfId="43314" xr:uid="{00000000-0005-0000-0000-0000BFA50000}"/>
    <cellStyle name="Subtotal (line) 7 20 4" xfId="43315" xr:uid="{00000000-0005-0000-0000-0000C0A50000}"/>
    <cellStyle name="Subtotal (line) 7 20 5" xfId="43316" xr:uid="{00000000-0005-0000-0000-0000C1A50000}"/>
    <cellStyle name="Subtotal (line) 7 21" xfId="5998" xr:uid="{00000000-0005-0000-0000-0000C2A50000}"/>
    <cellStyle name="Subtotal (line) 7 21 2" xfId="43317" xr:uid="{00000000-0005-0000-0000-0000C3A50000}"/>
    <cellStyle name="Subtotal (line) 7 21 2 2" xfId="43318" xr:uid="{00000000-0005-0000-0000-0000C4A50000}"/>
    <cellStyle name="Subtotal (line) 7 21 2 3" xfId="43319" xr:uid="{00000000-0005-0000-0000-0000C5A50000}"/>
    <cellStyle name="Subtotal (line) 7 21 2 4" xfId="43320" xr:uid="{00000000-0005-0000-0000-0000C6A50000}"/>
    <cellStyle name="Subtotal (line) 7 21 3" xfId="43321" xr:uid="{00000000-0005-0000-0000-0000C7A50000}"/>
    <cellStyle name="Subtotal (line) 7 21 4" xfId="43322" xr:uid="{00000000-0005-0000-0000-0000C8A50000}"/>
    <cellStyle name="Subtotal (line) 7 21 5" xfId="43323" xr:uid="{00000000-0005-0000-0000-0000C9A50000}"/>
    <cellStyle name="Subtotal (line) 7 22" xfId="5999" xr:uid="{00000000-0005-0000-0000-0000CAA50000}"/>
    <cellStyle name="Subtotal (line) 7 22 2" xfId="43324" xr:uid="{00000000-0005-0000-0000-0000CBA50000}"/>
    <cellStyle name="Subtotal (line) 7 22 2 2" xfId="43325" xr:uid="{00000000-0005-0000-0000-0000CCA50000}"/>
    <cellStyle name="Subtotal (line) 7 22 2 3" xfId="43326" xr:uid="{00000000-0005-0000-0000-0000CDA50000}"/>
    <cellStyle name="Subtotal (line) 7 22 2 4" xfId="43327" xr:uid="{00000000-0005-0000-0000-0000CEA50000}"/>
    <cellStyle name="Subtotal (line) 7 22 3" xfId="43328" xr:uid="{00000000-0005-0000-0000-0000CFA50000}"/>
    <cellStyle name="Subtotal (line) 7 22 4" xfId="43329" xr:uid="{00000000-0005-0000-0000-0000D0A50000}"/>
    <cellStyle name="Subtotal (line) 7 22 5" xfId="43330" xr:uid="{00000000-0005-0000-0000-0000D1A50000}"/>
    <cellStyle name="Subtotal (line) 7 23" xfId="6000" xr:uid="{00000000-0005-0000-0000-0000D2A50000}"/>
    <cellStyle name="Subtotal (line) 7 23 2" xfId="43331" xr:uid="{00000000-0005-0000-0000-0000D3A50000}"/>
    <cellStyle name="Subtotal (line) 7 23 2 2" xfId="43332" xr:uid="{00000000-0005-0000-0000-0000D4A50000}"/>
    <cellStyle name="Subtotal (line) 7 23 2 3" xfId="43333" xr:uid="{00000000-0005-0000-0000-0000D5A50000}"/>
    <cellStyle name="Subtotal (line) 7 23 2 4" xfId="43334" xr:uid="{00000000-0005-0000-0000-0000D6A50000}"/>
    <cellStyle name="Subtotal (line) 7 23 3" xfId="43335" xr:uid="{00000000-0005-0000-0000-0000D7A50000}"/>
    <cellStyle name="Subtotal (line) 7 23 4" xfId="43336" xr:uid="{00000000-0005-0000-0000-0000D8A50000}"/>
    <cellStyle name="Subtotal (line) 7 23 5" xfId="43337" xr:uid="{00000000-0005-0000-0000-0000D9A50000}"/>
    <cellStyle name="Subtotal (line) 7 24" xfId="6001" xr:uid="{00000000-0005-0000-0000-0000DAA50000}"/>
    <cellStyle name="Subtotal (line) 7 24 2" xfId="43338" xr:uid="{00000000-0005-0000-0000-0000DBA50000}"/>
    <cellStyle name="Subtotal (line) 7 24 2 2" xfId="43339" xr:uid="{00000000-0005-0000-0000-0000DCA50000}"/>
    <cellStyle name="Subtotal (line) 7 24 2 3" xfId="43340" xr:uid="{00000000-0005-0000-0000-0000DDA50000}"/>
    <cellStyle name="Subtotal (line) 7 24 2 4" xfId="43341" xr:uid="{00000000-0005-0000-0000-0000DEA50000}"/>
    <cellStyle name="Subtotal (line) 7 24 3" xfId="43342" xr:uid="{00000000-0005-0000-0000-0000DFA50000}"/>
    <cellStyle name="Subtotal (line) 7 24 4" xfId="43343" xr:uid="{00000000-0005-0000-0000-0000E0A50000}"/>
    <cellStyle name="Subtotal (line) 7 24 5" xfId="43344" xr:uid="{00000000-0005-0000-0000-0000E1A50000}"/>
    <cellStyle name="Subtotal (line) 7 25" xfId="6002" xr:uid="{00000000-0005-0000-0000-0000E2A50000}"/>
    <cellStyle name="Subtotal (line) 7 25 2" xfId="43345" xr:uid="{00000000-0005-0000-0000-0000E3A50000}"/>
    <cellStyle name="Subtotal (line) 7 25 2 2" xfId="43346" xr:uid="{00000000-0005-0000-0000-0000E4A50000}"/>
    <cellStyle name="Subtotal (line) 7 25 2 3" xfId="43347" xr:uid="{00000000-0005-0000-0000-0000E5A50000}"/>
    <cellStyle name="Subtotal (line) 7 25 2 4" xfId="43348" xr:uid="{00000000-0005-0000-0000-0000E6A50000}"/>
    <cellStyle name="Subtotal (line) 7 25 3" xfId="43349" xr:uid="{00000000-0005-0000-0000-0000E7A50000}"/>
    <cellStyle name="Subtotal (line) 7 25 4" xfId="43350" xr:uid="{00000000-0005-0000-0000-0000E8A50000}"/>
    <cellStyle name="Subtotal (line) 7 25 5" xfId="43351" xr:uid="{00000000-0005-0000-0000-0000E9A50000}"/>
    <cellStyle name="Subtotal (line) 7 26" xfId="6003" xr:uid="{00000000-0005-0000-0000-0000EAA50000}"/>
    <cellStyle name="Subtotal (line) 7 26 2" xfId="43352" xr:uid="{00000000-0005-0000-0000-0000EBA50000}"/>
    <cellStyle name="Subtotal (line) 7 26 2 2" xfId="43353" xr:uid="{00000000-0005-0000-0000-0000ECA50000}"/>
    <cellStyle name="Subtotal (line) 7 26 2 3" xfId="43354" xr:uid="{00000000-0005-0000-0000-0000EDA50000}"/>
    <cellStyle name="Subtotal (line) 7 26 2 4" xfId="43355" xr:uid="{00000000-0005-0000-0000-0000EEA50000}"/>
    <cellStyle name="Subtotal (line) 7 26 3" xfId="43356" xr:uid="{00000000-0005-0000-0000-0000EFA50000}"/>
    <cellStyle name="Subtotal (line) 7 26 4" xfId="43357" xr:uid="{00000000-0005-0000-0000-0000F0A50000}"/>
    <cellStyle name="Subtotal (line) 7 26 5" xfId="43358" xr:uid="{00000000-0005-0000-0000-0000F1A50000}"/>
    <cellStyle name="Subtotal (line) 7 27" xfId="6004" xr:uid="{00000000-0005-0000-0000-0000F2A50000}"/>
    <cellStyle name="Subtotal (line) 7 27 2" xfId="43359" xr:uid="{00000000-0005-0000-0000-0000F3A50000}"/>
    <cellStyle name="Subtotal (line) 7 27 2 2" xfId="43360" xr:uid="{00000000-0005-0000-0000-0000F4A50000}"/>
    <cellStyle name="Subtotal (line) 7 27 2 3" xfId="43361" xr:uid="{00000000-0005-0000-0000-0000F5A50000}"/>
    <cellStyle name="Subtotal (line) 7 27 2 4" xfId="43362" xr:uid="{00000000-0005-0000-0000-0000F6A50000}"/>
    <cellStyle name="Subtotal (line) 7 27 3" xfId="43363" xr:uid="{00000000-0005-0000-0000-0000F7A50000}"/>
    <cellStyle name="Subtotal (line) 7 27 4" xfId="43364" xr:uid="{00000000-0005-0000-0000-0000F8A50000}"/>
    <cellStyle name="Subtotal (line) 7 27 5" xfId="43365" xr:uid="{00000000-0005-0000-0000-0000F9A50000}"/>
    <cellStyle name="Subtotal (line) 7 28" xfId="6005" xr:uid="{00000000-0005-0000-0000-0000FAA50000}"/>
    <cellStyle name="Subtotal (line) 7 28 2" xfId="43366" xr:uid="{00000000-0005-0000-0000-0000FBA50000}"/>
    <cellStyle name="Subtotal (line) 7 28 2 2" xfId="43367" xr:uid="{00000000-0005-0000-0000-0000FCA50000}"/>
    <cellStyle name="Subtotal (line) 7 28 2 3" xfId="43368" xr:uid="{00000000-0005-0000-0000-0000FDA50000}"/>
    <cellStyle name="Subtotal (line) 7 28 2 4" xfId="43369" xr:uid="{00000000-0005-0000-0000-0000FEA50000}"/>
    <cellStyle name="Subtotal (line) 7 28 3" xfId="43370" xr:uid="{00000000-0005-0000-0000-0000FFA50000}"/>
    <cellStyle name="Subtotal (line) 7 28 4" xfId="43371" xr:uid="{00000000-0005-0000-0000-000000A60000}"/>
    <cellStyle name="Subtotal (line) 7 28 5" xfId="43372" xr:uid="{00000000-0005-0000-0000-000001A60000}"/>
    <cellStyle name="Subtotal (line) 7 29" xfId="6006" xr:uid="{00000000-0005-0000-0000-000002A60000}"/>
    <cellStyle name="Subtotal (line) 7 29 2" xfId="43373" xr:uid="{00000000-0005-0000-0000-000003A60000}"/>
    <cellStyle name="Subtotal (line) 7 29 2 2" xfId="43374" xr:uid="{00000000-0005-0000-0000-000004A60000}"/>
    <cellStyle name="Subtotal (line) 7 29 2 3" xfId="43375" xr:uid="{00000000-0005-0000-0000-000005A60000}"/>
    <cellStyle name="Subtotal (line) 7 29 2 4" xfId="43376" xr:uid="{00000000-0005-0000-0000-000006A60000}"/>
    <cellStyle name="Subtotal (line) 7 29 3" xfId="43377" xr:uid="{00000000-0005-0000-0000-000007A60000}"/>
    <cellStyle name="Subtotal (line) 7 29 4" xfId="43378" xr:uid="{00000000-0005-0000-0000-000008A60000}"/>
    <cellStyle name="Subtotal (line) 7 29 5" xfId="43379" xr:uid="{00000000-0005-0000-0000-000009A60000}"/>
    <cellStyle name="Subtotal (line) 7 3" xfId="6007" xr:uid="{00000000-0005-0000-0000-00000AA60000}"/>
    <cellStyle name="Subtotal (line) 7 3 2" xfId="43380" xr:uid="{00000000-0005-0000-0000-00000BA60000}"/>
    <cellStyle name="Subtotal (line) 7 3 2 2" xfId="43381" xr:uid="{00000000-0005-0000-0000-00000CA60000}"/>
    <cellStyle name="Subtotal (line) 7 3 2 3" xfId="43382" xr:uid="{00000000-0005-0000-0000-00000DA60000}"/>
    <cellStyle name="Subtotal (line) 7 3 2 4" xfId="43383" xr:uid="{00000000-0005-0000-0000-00000EA60000}"/>
    <cellStyle name="Subtotal (line) 7 3 3" xfId="43384" xr:uid="{00000000-0005-0000-0000-00000FA60000}"/>
    <cellStyle name="Subtotal (line) 7 3 4" xfId="43385" xr:uid="{00000000-0005-0000-0000-000010A60000}"/>
    <cellStyle name="Subtotal (line) 7 3 5" xfId="43386" xr:uid="{00000000-0005-0000-0000-000011A60000}"/>
    <cellStyle name="Subtotal (line) 7 30" xfId="6008" xr:uid="{00000000-0005-0000-0000-000012A60000}"/>
    <cellStyle name="Subtotal (line) 7 30 2" xfId="43387" xr:uid="{00000000-0005-0000-0000-000013A60000}"/>
    <cellStyle name="Subtotal (line) 7 30 2 2" xfId="43388" xr:uid="{00000000-0005-0000-0000-000014A60000}"/>
    <cellStyle name="Subtotal (line) 7 30 2 3" xfId="43389" xr:uid="{00000000-0005-0000-0000-000015A60000}"/>
    <cellStyle name="Subtotal (line) 7 30 2 4" xfId="43390" xr:uid="{00000000-0005-0000-0000-000016A60000}"/>
    <cellStyle name="Subtotal (line) 7 30 3" xfId="43391" xr:uid="{00000000-0005-0000-0000-000017A60000}"/>
    <cellStyle name="Subtotal (line) 7 30 4" xfId="43392" xr:uid="{00000000-0005-0000-0000-000018A60000}"/>
    <cellStyle name="Subtotal (line) 7 30 5" xfId="43393" xr:uid="{00000000-0005-0000-0000-000019A60000}"/>
    <cellStyle name="Subtotal (line) 7 31" xfId="6009" xr:uid="{00000000-0005-0000-0000-00001AA60000}"/>
    <cellStyle name="Subtotal (line) 7 31 2" xfId="43394" xr:uid="{00000000-0005-0000-0000-00001BA60000}"/>
    <cellStyle name="Subtotal (line) 7 31 2 2" xfId="43395" xr:uid="{00000000-0005-0000-0000-00001CA60000}"/>
    <cellStyle name="Subtotal (line) 7 31 2 3" xfId="43396" xr:uid="{00000000-0005-0000-0000-00001DA60000}"/>
    <cellStyle name="Subtotal (line) 7 31 2 4" xfId="43397" xr:uid="{00000000-0005-0000-0000-00001EA60000}"/>
    <cellStyle name="Subtotal (line) 7 31 3" xfId="43398" xr:uid="{00000000-0005-0000-0000-00001FA60000}"/>
    <cellStyle name="Subtotal (line) 7 31 4" xfId="43399" xr:uid="{00000000-0005-0000-0000-000020A60000}"/>
    <cellStyle name="Subtotal (line) 7 31 5" xfId="43400" xr:uid="{00000000-0005-0000-0000-000021A60000}"/>
    <cellStyle name="Subtotal (line) 7 32" xfId="6010" xr:uid="{00000000-0005-0000-0000-000022A60000}"/>
    <cellStyle name="Subtotal (line) 7 32 2" xfId="43401" xr:uid="{00000000-0005-0000-0000-000023A60000}"/>
    <cellStyle name="Subtotal (line) 7 32 2 2" xfId="43402" xr:uid="{00000000-0005-0000-0000-000024A60000}"/>
    <cellStyle name="Subtotal (line) 7 32 2 3" xfId="43403" xr:uid="{00000000-0005-0000-0000-000025A60000}"/>
    <cellStyle name="Subtotal (line) 7 32 2 4" xfId="43404" xr:uid="{00000000-0005-0000-0000-000026A60000}"/>
    <cellStyle name="Subtotal (line) 7 32 3" xfId="43405" xr:uid="{00000000-0005-0000-0000-000027A60000}"/>
    <cellStyle name="Subtotal (line) 7 32 4" xfId="43406" xr:uid="{00000000-0005-0000-0000-000028A60000}"/>
    <cellStyle name="Subtotal (line) 7 32 5" xfId="43407" xr:uid="{00000000-0005-0000-0000-000029A60000}"/>
    <cellStyle name="Subtotal (line) 7 33" xfId="6011" xr:uid="{00000000-0005-0000-0000-00002AA60000}"/>
    <cellStyle name="Subtotal (line) 7 33 2" xfId="43408" xr:uid="{00000000-0005-0000-0000-00002BA60000}"/>
    <cellStyle name="Subtotal (line) 7 33 2 2" xfId="43409" xr:uid="{00000000-0005-0000-0000-00002CA60000}"/>
    <cellStyle name="Subtotal (line) 7 33 2 3" xfId="43410" xr:uid="{00000000-0005-0000-0000-00002DA60000}"/>
    <cellStyle name="Subtotal (line) 7 33 2 4" xfId="43411" xr:uid="{00000000-0005-0000-0000-00002EA60000}"/>
    <cellStyle name="Subtotal (line) 7 33 3" xfId="43412" xr:uid="{00000000-0005-0000-0000-00002FA60000}"/>
    <cellStyle name="Subtotal (line) 7 33 4" xfId="43413" xr:uid="{00000000-0005-0000-0000-000030A60000}"/>
    <cellStyle name="Subtotal (line) 7 33 5" xfId="43414" xr:uid="{00000000-0005-0000-0000-000031A60000}"/>
    <cellStyle name="Subtotal (line) 7 34" xfId="6012" xr:uid="{00000000-0005-0000-0000-000032A60000}"/>
    <cellStyle name="Subtotal (line) 7 34 2" xfId="43415" xr:uid="{00000000-0005-0000-0000-000033A60000}"/>
    <cellStyle name="Subtotal (line) 7 34 2 2" xfId="43416" xr:uid="{00000000-0005-0000-0000-000034A60000}"/>
    <cellStyle name="Subtotal (line) 7 34 2 3" xfId="43417" xr:uid="{00000000-0005-0000-0000-000035A60000}"/>
    <cellStyle name="Subtotal (line) 7 34 2 4" xfId="43418" xr:uid="{00000000-0005-0000-0000-000036A60000}"/>
    <cellStyle name="Subtotal (line) 7 34 3" xfId="43419" xr:uid="{00000000-0005-0000-0000-000037A60000}"/>
    <cellStyle name="Subtotal (line) 7 34 4" xfId="43420" xr:uid="{00000000-0005-0000-0000-000038A60000}"/>
    <cellStyle name="Subtotal (line) 7 34 5" xfId="43421" xr:uid="{00000000-0005-0000-0000-000039A60000}"/>
    <cellStyle name="Subtotal (line) 7 35" xfId="6013" xr:uid="{00000000-0005-0000-0000-00003AA60000}"/>
    <cellStyle name="Subtotal (line) 7 35 2" xfId="43422" xr:uid="{00000000-0005-0000-0000-00003BA60000}"/>
    <cellStyle name="Subtotal (line) 7 35 2 2" xfId="43423" xr:uid="{00000000-0005-0000-0000-00003CA60000}"/>
    <cellStyle name="Subtotal (line) 7 35 2 3" xfId="43424" xr:uid="{00000000-0005-0000-0000-00003DA60000}"/>
    <cellStyle name="Subtotal (line) 7 35 2 4" xfId="43425" xr:uid="{00000000-0005-0000-0000-00003EA60000}"/>
    <cellStyle name="Subtotal (line) 7 35 3" xfId="43426" xr:uid="{00000000-0005-0000-0000-00003FA60000}"/>
    <cellStyle name="Subtotal (line) 7 35 4" xfId="43427" xr:uid="{00000000-0005-0000-0000-000040A60000}"/>
    <cellStyle name="Subtotal (line) 7 35 5" xfId="43428" xr:uid="{00000000-0005-0000-0000-000041A60000}"/>
    <cellStyle name="Subtotal (line) 7 36" xfId="6014" xr:uid="{00000000-0005-0000-0000-000042A60000}"/>
    <cellStyle name="Subtotal (line) 7 36 2" xfId="43429" xr:uid="{00000000-0005-0000-0000-000043A60000}"/>
    <cellStyle name="Subtotal (line) 7 36 2 2" xfId="43430" xr:uid="{00000000-0005-0000-0000-000044A60000}"/>
    <cellStyle name="Subtotal (line) 7 36 2 3" xfId="43431" xr:uid="{00000000-0005-0000-0000-000045A60000}"/>
    <cellStyle name="Subtotal (line) 7 36 2 4" xfId="43432" xr:uid="{00000000-0005-0000-0000-000046A60000}"/>
    <cellStyle name="Subtotal (line) 7 36 3" xfId="43433" xr:uid="{00000000-0005-0000-0000-000047A60000}"/>
    <cellStyle name="Subtotal (line) 7 36 4" xfId="43434" xr:uid="{00000000-0005-0000-0000-000048A60000}"/>
    <cellStyle name="Subtotal (line) 7 36 5" xfId="43435" xr:uid="{00000000-0005-0000-0000-000049A60000}"/>
    <cellStyle name="Subtotal (line) 7 37" xfId="6015" xr:uid="{00000000-0005-0000-0000-00004AA60000}"/>
    <cellStyle name="Subtotal (line) 7 37 2" xfId="43436" xr:uid="{00000000-0005-0000-0000-00004BA60000}"/>
    <cellStyle name="Subtotal (line) 7 37 2 2" xfId="43437" xr:uid="{00000000-0005-0000-0000-00004CA60000}"/>
    <cellStyle name="Subtotal (line) 7 37 2 3" xfId="43438" xr:uid="{00000000-0005-0000-0000-00004DA60000}"/>
    <cellStyle name="Subtotal (line) 7 37 2 4" xfId="43439" xr:uid="{00000000-0005-0000-0000-00004EA60000}"/>
    <cellStyle name="Subtotal (line) 7 37 3" xfId="43440" xr:uid="{00000000-0005-0000-0000-00004FA60000}"/>
    <cellStyle name="Subtotal (line) 7 37 4" xfId="43441" xr:uid="{00000000-0005-0000-0000-000050A60000}"/>
    <cellStyle name="Subtotal (line) 7 37 5" xfId="43442" xr:uid="{00000000-0005-0000-0000-000051A60000}"/>
    <cellStyle name="Subtotal (line) 7 38" xfId="6016" xr:uid="{00000000-0005-0000-0000-000052A60000}"/>
    <cellStyle name="Subtotal (line) 7 38 2" xfId="43443" xr:uid="{00000000-0005-0000-0000-000053A60000}"/>
    <cellStyle name="Subtotal (line) 7 38 2 2" xfId="43444" xr:uid="{00000000-0005-0000-0000-000054A60000}"/>
    <cellStyle name="Subtotal (line) 7 38 2 3" xfId="43445" xr:uid="{00000000-0005-0000-0000-000055A60000}"/>
    <cellStyle name="Subtotal (line) 7 38 2 4" xfId="43446" xr:uid="{00000000-0005-0000-0000-000056A60000}"/>
    <cellStyle name="Subtotal (line) 7 38 3" xfId="43447" xr:uid="{00000000-0005-0000-0000-000057A60000}"/>
    <cellStyle name="Subtotal (line) 7 38 4" xfId="43448" xr:uid="{00000000-0005-0000-0000-000058A60000}"/>
    <cellStyle name="Subtotal (line) 7 38 5" xfId="43449" xr:uid="{00000000-0005-0000-0000-000059A60000}"/>
    <cellStyle name="Subtotal (line) 7 39" xfId="6017" xr:uid="{00000000-0005-0000-0000-00005AA60000}"/>
    <cellStyle name="Subtotal (line) 7 39 2" xfId="43450" xr:uid="{00000000-0005-0000-0000-00005BA60000}"/>
    <cellStyle name="Subtotal (line) 7 39 2 2" xfId="43451" xr:uid="{00000000-0005-0000-0000-00005CA60000}"/>
    <cellStyle name="Subtotal (line) 7 39 2 3" xfId="43452" xr:uid="{00000000-0005-0000-0000-00005DA60000}"/>
    <cellStyle name="Subtotal (line) 7 39 2 4" xfId="43453" xr:uid="{00000000-0005-0000-0000-00005EA60000}"/>
    <cellStyle name="Subtotal (line) 7 39 3" xfId="43454" xr:uid="{00000000-0005-0000-0000-00005FA60000}"/>
    <cellStyle name="Subtotal (line) 7 39 4" xfId="43455" xr:uid="{00000000-0005-0000-0000-000060A60000}"/>
    <cellStyle name="Subtotal (line) 7 39 5" xfId="43456" xr:uid="{00000000-0005-0000-0000-000061A60000}"/>
    <cellStyle name="Subtotal (line) 7 4" xfId="6018" xr:uid="{00000000-0005-0000-0000-000062A60000}"/>
    <cellStyle name="Subtotal (line) 7 4 2" xfId="43457" xr:uid="{00000000-0005-0000-0000-000063A60000}"/>
    <cellStyle name="Subtotal (line) 7 4 2 2" xfId="43458" xr:uid="{00000000-0005-0000-0000-000064A60000}"/>
    <cellStyle name="Subtotal (line) 7 4 2 3" xfId="43459" xr:uid="{00000000-0005-0000-0000-000065A60000}"/>
    <cellStyle name="Subtotal (line) 7 4 2 4" xfId="43460" xr:uid="{00000000-0005-0000-0000-000066A60000}"/>
    <cellStyle name="Subtotal (line) 7 4 3" xfId="43461" xr:uid="{00000000-0005-0000-0000-000067A60000}"/>
    <cellStyle name="Subtotal (line) 7 4 4" xfId="43462" xr:uid="{00000000-0005-0000-0000-000068A60000}"/>
    <cellStyle name="Subtotal (line) 7 4 5" xfId="43463" xr:uid="{00000000-0005-0000-0000-000069A60000}"/>
    <cellStyle name="Subtotal (line) 7 40" xfId="6019" xr:uid="{00000000-0005-0000-0000-00006AA60000}"/>
    <cellStyle name="Subtotal (line) 7 40 2" xfId="43464" xr:uid="{00000000-0005-0000-0000-00006BA60000}"/>
    <cellStyle name="Subtotal (line) 7 40 2 2" xfId="43465" xr:uid="{00000000-0005-0000-0000-00006CA60000}"/>
    <cellStyle name="Subtotal (line) 7 40 2 3" xfId="43466" xr:uid="{00000000-0005-0000-0000-00006DA60000}"/>
    <cellStyle name="Subtotal (line) 7 40 2 4" xfId="43467" xr:uid="{00000000-0005-0000-0000-00006EA60000}"/>
    <cellStyle name="Subtotal (line) 7 40 3" xfId="43468" xr:uid="{00000000-0005-0000-0000-00006FA60000}"/>
    <cellStyle name="Subtotal (line) 7 40 4" xfId="43469" xr:uid="{00000000-0005-0000-0000-000070A60000}"/>
    <cellStyle name="Subtotal (line) 7 40 5" xfId="43470" xr:uid="{00000000-0005-0000-0000-000071A60000}"/>
    <cellStyle name="Subtotal (line) 7 41" xfId="6020" xr:uid="{00000000-0005-0000-0000-000072A60000}"/>
    <cellStyle name="Subtotal (line) 7 41 2" xfId="43471" xr:uid="{00000000-0005-0000-0000-000073A60000}"/>
    <cellStyle name="Subtotal (line) 7 41 2 2" xfId="43472" xr:uid="{00000000-0005-0000-0000-000074A60000}"/>
    <cellStyle name="Subtotal (line) 7 41 2 3" xfId="43473" xr:uid="{00000000-0005-0000-0000-000075A60000}"/>
    <cellStyle name="Subtotal (line) 7 41 2 4" xfId="43474" xr:uid="{00000000-0005-0000-0000-000076A60000}"/>
    <cellStyle name="Subtotal (line) 7 41 3" xfId="43475" xr:uid="{00000000-0005-0000-0000-000077A60000}"/>
    <cellStyle name="Subtotal (line) 7 41 4" xfId="43476" xr:uid="{00000000-0005-0000-0000-000078A60000}"/>
    <cellStyle name="Subtotal (line) 7 41 5" xfId="43477" xr:uid="{00000000-0005-0000-0000-000079A60000}"/>
    <cellStyle name="Subtotal (line) 7 42" xfId="6021" xr:uid="{00000000-0005-0000-0000-00007AA60000}"/>
    <cellStyle name="Subtotal (line) 7 42 2" xfId="43478" xr:uid="{00000000-0005-0000-0000-00007BA60000}"/>
    <cellStyle name="Subtotal (line) 7 42 2 2" xfId="43479" xr:uid="{00000000-0005-0000-0000-00007CA60000}"/>
    <cellStyle name="Subtotal (line) 7 42 2 3" xfId="43480" xr:uid="{00000000-0005-0000-0000-00007DA60000}"/>
    <cellStyle name="Subtotal (line) 7 42 2 4" xfId="43481" xr:uid="{00000000-0005-0000-0000-00007EA60000}"/>
    <cellStyle name="Subtotal (line) 7 42 3" xfId="43482" xr:uid="{00000000-0005-0000-0000-00007FA60000}"/>
    <cellStyle name="Subtotal (line) 7 42 4" xfId="43483" xr:uid="{00000000-0005-0000-0000-000080A60000}"/>
    <cellStyle name="Subtotal (line) 7 42 5" xfId="43484" xr:uid="{00000000-0005-0000-0000-000081A60000}"/>
    <cellStyle name="Subtotal (line) 7 43" xfId="6022" xr:uid="{00000000-0005-0000-0000-000082A60000}"/>
    <cellStyle name="Subtotal (line) 7 43 2" xfId="43485" xr:uid="{00000000-0005-0000-0000-000083A60000}"/>
    <cellStyle name="Subtotal (line) 7 43 2 2" xfId="43486" xr:uid="{00000000-0005-0000-0000-000084A60000}"/>
    <cellStyle name="Subtotal (line) 7 43 2 3" xfId="43487" xr:uid="{00000000-0005-0000-0000-000085A60000}"/>
    <cellStyle name="Subtotal (line) 7 43 2 4" xfId="43488" xr:uid="{00000000-0005-0000-0000-000086A60000}"/>
    <cellStyle name="Subtotal (line) 7 43 3" xfId="43489" xr:uid="{00000000-0005-0000-0000-000087A60000}"/>
    <cellStyle name="Subtotal (line) 7 43 4" xfId="43490" xr:uid="{00000000-0005-0000-0000-000088A60000}"/>
    <cellStyle name="Subtotal (line) 7 43 5" xfId="43491" xr:uid="{00000000-0005-0000-0000-000089A60000}"/>
    <cellStyle name="Subtotal (line) 7 44" xfId="6023" xr:uid="{00000000-0005-0000-0000-00008AA60000}"/>
    <cellStyle name="Subtotal (line) 7 44 2" xfId="43492" xr:uid="{00000000-0005-0000-0000-00008BA60000}"/>
    <cellStyle name="Subtotal (line) 7 44 2 2" xfId="43493" xr:uid="{00000000-0005-0000-0000-00008CA60000}"/>
    <cellStyle name="Subtotal (line) 7 44 2 3" xfId="43494" xr:uid="{00000000-0005-0000-0000-00008DA60000}"/>
    <cellStyle name="Subtotal (line) 7 44 2 4" xfId="43495" xr:uid="{00000000-0005-0000-0000-00008EA60000}"/>
    <cellStyle name="Subtotal (line) 7 44 3" xfId="43496" xr:uid="{00000000-0005-0000-0000-00008FA60000}"/>
    <cellStyle name="Subtotal (line) 7 44 4" xfId="43497" xr:uid="{00000000-0005-0000-0000-000090A60000}"/>
    <cellStyle name="Subtotal (line) 7 44 5" xfId="43498" xr:uid="{00000000-0005-0000-0000-000091A60000}"/>
    <cellStyle name="Subtotal (line) 7 45" xfId="6024" xr:uid="{00000000-0005-0000-0000-000092A60000}"/>
    <cellStyle name="Subtotal (line) 7 45 2" xfId="43499" xr:uid="{00000000-0005-0000-0000-000093A60000}"/>
    <cellStyle name="Subtotal (line) 7 45 2 2" xfId="43500" xr:uid="{00000000-0005-0000-0000-000094A60000}"/>
    <cellStyle name="Subtotal (line) 7 45 2 3" xfId="43501" xr:uid="{00000000-0005-0000-0000-000095A60000}"/>
    <cellStyle name="Subtotal (line) 7 45 2 4" xfId="43502" xr:uid="{00000000-0005-0000-0000-000096A60000}"/>
    <cellStyle name="Subtotal (line) 7 45 3" xfId="43503" xr:uid="{00000000-0005-0000-0000-000097A60000}"/>
    <cellStyle name="Subtotal (line) 7 45 4" xfId="43504" xr:uid="{00000000-0005-0000-0000-000098A60000}"/>
    <cellStyle name="Subtotal (line) 7 45 5" xfId="43505" xr:uid="{00000000-0005-0000-0000-000099A60000}"/>
    <cellStyle name="Subtotal (line) 7 46" xfId="43506" xr:uid="{00000000-0005-0000-0000-00009AA60000}"/>
    <cellStyle name="Subtotal (line) 7 46 2" xfId="43507" xr:uid="{00000000-0005-0000-0000-00009BA60000}"/>
    <cellStyle name="Subtotal (line) 7 46 3" xfId="43508" xr:uid="{00000000-0005-0000-0000-00009CA60000}"/>
    <cellStyle name="Subtotal (line) 7 46 4" xfId="43509" xr:uid="{00000000-0005-0000-0000-00009DA60000}"/>
    <cellStyle name="Subtotal (line) 7 47" xfId="43510" xr:uid="{00000000-0005-0000-0000-00009EA60000}"/>
    <cellStyle name="Subtotal (line) 7 5" xfId="6025" xr:uid="{00000000-0005-0000-0000-00009FA60000}"/>
    <cellStyle name="Subtotal (line) 7 5 2" xfId="43511" xr:uid="{00000000-0005-0000-0000-0000A0A60000}"/>
    <cellStyle name="Subtotal (line) 7 5 2 2" xfId="43512" xr:uid="{00000000-0005-0000-0000-0000A1A60000}"/>
    <cellStyle name="Subtotal (line) 7 5 2 3" xfId="43513" xr:uid="{00000000-0005-0000-0000-0000A2A60000}"/>
    <cellStyle name="Subtotal (line) 7 5 2 4" xfId="43514" xr:uid="{00000000-0005-0000-0000-0000A3A60000}"/>
    <cellStyle name="Subtotal (line) 7 5 3" xfId="43515" xr:uid="{00000000-0005-0000-0000-0000A4A60000}"/>
    <cellStyle name="Subtotal (line) 7 5 4" xfId="43516" xr:uid="{00000000-0005-0000-0000-0000A5A60000}"/>
    <cellStyle name="Subtotal (line) 7 5 5" xfId="43517" xr:uid="{00000000-0005-0000-0000-0000A6A60000}"/>
    <cellStyle name="Subtotal (line) 7 6" xfId="6026" xr:uid="{00000000-0005-0000-0000-0000A7A60000}"/>
    <cellStyle name="Subtotal (line) 7 6 2" xfId="43518" xr:uid="{00000000-0005-0000-0000-0000A8A60000}"/>
    <cellStyle name="Subtotal (line) 7 6 2 2" xfId="43519" xr:uid="{00000000-0005-0000-0000-0000A9A60000}"/>
    <cellStyle name="Subtotal (line) 7 6 2 3" xfId="43520" xr:uid="{00000000-0005-0000-0000-0000AAA60000}"/>
    <cellStyle name="Subtotal (line) 7 6 2 4" xfId="43521" xr:uid="{00000000-0005-0000-0000-0000ABA60000}"/>
    <cellStyle name="Subtotal (line) 7 6 3" xfId="43522" xr:uid="{00000000-0005-0000-0000-0000ACA60000}"/>
    <cellStyle name="Subtotal (line) 7 6 4" xfId="43523" xr:uid="{00000000-0005-0000-0000-0000ADA60000}"/>
    <cellStyle name="Subtotal (line) 7 6 5" xfId="43524" xr:uid="{00000000-0005-0000-0000-0000AEA60000}"/>
    <cellStyle name="Subtotal (line) 7 7" xfId="6027" xr:uid="{00000000-0005-0000-0000-0000AFA60000}"/>
    <cellStyle name="Subtotal (line) 7 7 2" xfId="43525" xr:uid="{00000000-0005-0000-0000-0000B0A60000}"/>
    <cellStyle name="Subtotal (line) 7 7 2 2" xfId="43526" xr:uid="{00000000-0005-0000-0000-0000B1A60000}"/>
    <cellStyle name="Subtotal (line) 7 7 2 3" xfId="43527" xr:uid="{00000000-0005-0000-0000-0000B2A60000}"/>
    <cellStyle name="Subtotal (line) 7 7 2 4" xfId="43528" xr:uid="{00000000-0005-0000-0000-0000B3A60000}"/>
    <cellStyle name="Subtotal (line) 7 7 3" xfId="43529" xr:uid="{00000000-0005-0000-0000-0000B4A60000}"/>
    <cellStyle name="Subtotal (line) 7 7 4" xfId="43530" xr:uid="{00000000-0005-0000-0000-0000B5A60000}"/>
    <cellStyle name="Subtotal (line) 7 7 5" xfId="43531" xr:uid="{00000000-0005-0000-0000-0000B6A60000}"/>
    <cellStyle name="Subtotal (line) 7 8" xfId="6028" xr:uid="{00000000-0005-0000-0000-0000B7A60000}"/>
    <cellStyle name="Subtotal (line) 7 8 2" xfId="43532" xr:uid="{00000000-0005-0000-0000-0000B8A60000}"/>
    <cellStyle name="Subtotal (line) 7 8 2 2" xfId="43533" xr:uid="{00000000-0005-0000-0000-0000B9A60000}"/>
    <cellStyle name="Subtotal (line) 7 8 2 3" xfId="43534" xr:uid="{00000000-0005-0000-0000-0000BAA60000}"/>
    <cellStyle name="Subtotal (line) 7 8 2 4" xfId="43535" xr:uid="{00000000-0005-0000-0000-0000BBA60000}"/>
    <cellStyle name="Subtotal (line) 7 8 3" xfId="43536" xr:uid="{00000000-0005-0000-0000-0000BCA60000}"/>
    <cellStyle name="Subtotal (line) 7 8 4" xfId="43537" xr:uid="{00000000-0005-0000-0000-0000BDA60000}"/>
    <cellStyle name="Subtotal (line) 7 8 5" xfId="43538" xr:uid="{00000000-0005-0000-0000-0000BEA60000}"/>
    <cellStyle name="Subtotal (line) 7 9" xfId="6029" xr:uid="{00000000-0005-0000-0000-0000BFA60000}"/>
    <cellStyle name="Subtotal (line) 7 9 2" xfId="43539" xr:uid="{00000000-0005-0000-0000-0000C0A60000}"/>
    <cellStyle name="Subtotal (line) 7 9 2 2" xfId="43540" xr:uid="{00000000-0005-0000-0000-0000C1A60000}"/>
    <cellStyle name="Subtotal (line) 7 9 2 3" xfId="43541" xr:uid="{00000000-0005-0000-0000-0000C2A60000}"/>
    <cellStyle name="Subtotal (line) 7 9 2 4" xfId="43542" xr:uid="{00000000-0005-0000-0000-0000C3A60000}"/>
    <cellStyle name="Subtotal (line) 7 9 3" xfId="43543" xr:uid="{00000000-0005-0000-0000-0000C4A60000}"/>
    <cellStyle name="Subtotal (line) 7 9 4" xfId="43544" xr:uid="{00000000-0005-0000-0000-0000C5A60000}"/>
    <cellStyle name="Subtotal (line) 7 9 5" xfId="43545" xr:uid="{00000000-0005-0000-0000-0000C6A60000}"/>
    <cellStyle name="Subtotal (line) 8" xfId="6030" xr:uid="{00000000-0005-0000-0000-0000C7A60000}"/>
    <cellStyle name="Subtotal (line) 8 10" xfId="6031" xr:uid="{00000000-0005-0000-0000-0000C8A60000}"/>
    <cellStyle name="Subtotal (line) 8 10 2" xfId="43546" xr:uid="{00000000-0005-0000-0000-0000C9A60000}"/>
    <cellStyle name="Subtotal (line) 8 10 2 2" xfId="43547" xr:uid="{00000000-0005-0000-0000-0000CAA60000}"/>
    <cellStyle name="Subtotal (line) 8 10 2 3" xfId="43548" xr:uid="{00000000-0005-0000-0000-0000CBA60000}"/>
    <cellStyle name="Subtotal (line) 8 10 2 4" xfId="43549" xr:uid="{00000000-0005-0000-0000-0000CCA60000}"/>
    <cellStyle name="Subtotal (line) 8 10 3" xfId="43550" xr:uid="{00000000-0005-0000-0000-0000CDA60000}"/>
    <cellStyle name="Subtotal (line) 8 10 4" xfId="43551" xr:uid="{00000000-0005-0000-0000-0000CEA60000}"/>
    <cellStyle name="Subtotal (line) 8 10 5" xfId="43552" xr:uid="{00000000-0005-0000-0000-0000CFA60000}"/>
    <cellStyle name="Subtotal (line) 8 11" xfId="6032" xr:uid="{00000000-0005-0000-0000-0000D0A60000}"/>
    <cellStyle name="Subtotal (line) 8 11 2" xfId="43553" xr:uid="{00000000-0005-0000-0000-0000D1A60000}"/>
    <cellStyle name="Subtotal (line) 8 11 2 2" xfId="43554" xr:uid="{00000000-0005-0000-0000-0000D2A60000}"/>
    <cellStyle name="Subtotal (line) 8 11 2 3" xfId="43555" xr:uid="{00000000-0005-0000-0000-0000D3A60000}"/>
    <cellStyle name="Subtotal (line) 8 11 2 4" xfId="43556" xr:uid="{00000000-0005-0000-0000-0000D4A60000}"/>
    <cellStyle name="Subtotal (line) 8 11 3" xfId="43557" xr:uid="{00000000-0005-0000-0000-0000D5A60000}"/>
    <cellStyle name="Subtotal (line) 8 11 4" xfId="43558" xr:uid="{00000000-0005-0000-0000-0000D6A60000}"/>
    <cellStyle name="Subtotal (line) 8 11 5" xfId="43559" xr:uid="{00000000-0005-0000-0000-0000D7A60000}"/>
    <cellStyle name="Subtotal (line) 8 12" xfId="6033" xr:uid="{00000000-0005-0000-0000-0000D8A60000}"/>
    <cellStyle name="Subtotal (line) 8 12 2" xfId="43560" xr:uid="{00000000-0005-0000-0000-0000D9A60000}"/>
    <cellStyle name="Subtotal (line) 8 12 2 2" xfId="43561" xr:uid="{00000000-0005-0000-0000-0000DAA60000}"/>
    <cellStyle name="Subtotal (line) 8 12 2 3" xfId="43562" xr:uid="{00000000-0005-0000-0000-0000DBA60000}"/>
    <cellStyle name="Subtotal (line) 8 12 2 4" xfId="43563" xr:uid="{00000000-0005-0000-0000-0000DCA60000}"/>
    <cellStyle name="Subtotal (line) 8 12 3" xfId="43564" xr:uid="{00000000-0005-0000-0000-0000DDA60000}"/>
    <cellStyle name="Subtotal (line) 8 12 4" xfId="43565" xr:uid="{00000000-0005-0000-0000-0000DEA60000}"/>
    <cellStyle name="Subtotal (line) 8 12 5" xfId="43566" xr:uid="{00000000-0005-0000-0000-0000DFA60000}"/>
    <cellStyle name="Subtotal (line) 8 13" xfId="6034" xr:uid="{00000000-0005-0000-0000-0000E0A60000}"/>
    <cellStyle name="Subtotal (line) 8 13 2" xfId="43567" xr:uid="{00000000-0005-0000-0000-0000E1A60000}"/>
    <cellStyle name="Subtotal (line) 8 13 2 2" xfId="43568" xr:uid="{00000000-0005-0000-0000-0000E2A60000}"/>
    <cellStyle name="Subtotal (line) 8 13 2 3" xfId="43569" xr:uid="{00000000-0005-0000-0000-0000E3A60000}"/>
    <cellStyle name="Subtotal (line) 8 13 2 4" xfId="43570" xr:uid="{00000000-0005-0000-0000-0000E4A60000}"/>
    <cellStyle name="Subtotal (line) 8 13 3" xfId="43571" xr:uid="{00000000-0005-0000-0000-0000E5A60000}"/>
    <cellStyle name="Subtotal (line) 8 13 4" xfId="43572" xr:uid="{00000000-0005-0000-0000-0000E6A60000}"/>
    <cellStyle name="Subtotal (line) 8 13 5" xfId="43573" xr:uid="{00000000-0005-0000-0000-0000E7A60000}"/>
    <cellStyle name="Subtotal (line) 8 14" xfId="6035" xr:uid="{00000000-0005-0000-0000-0000E8A60000}"/>
    <cellStyle name="Subtotal (line) 8 14 2" xfId="43574" xr:uid="{00000000-0005-0000-0000-0000E9A60000}"/>
    <cellStyle name="Subtotal (line) 8 14 2 2" xfId="43575" xr:uid="{00000000-0005-0000-0000-0000EAA60000}"/>
    <cellStyle name="Subtotal (line) 8 14 2 3" xfId="43576" xr:uid="{00000000-0005-0000-0000-0000EBA60000}"/>
    <cellStyle name="Subtotal (line) 8 14 2 4" xfId="43577" xr:uid="{00000000-0005-0000-0000-0000ECA60000}"/>
    <cellStyle name="Subtotal (line) 8 14 3" xfId="43578" xr:uid="{00000000-0005-0000-0000-0000EDA60000}"/>
    <cellStyle name="Subtotal (line) 8 14 4" xfId="43579" xr:uid="{00000000-0005-0000-0000-0000EEA60000}"/>
    <cellStyle name="Subtotal (line) 8 14 5" xfId="43580" xr:uid="{00000000-0005-0000-0000-0000EFA60000}"/>
    <cellStyle name="Subtotal (line) 8 15" xfId="6036" xr:uid="{00000000-0005-0000-0000-0000F0A60000}"/>
    <cellStyle name="Subtotal (line) 8 15 2" xfId="43581" xr:uid="{00000000-0005-0000-0000-0000F1A60000}"/>
    <cellStyle name="Subtotal (line) 8 15 2 2" xfId="43582" xr:uid="{00000000-0005-0000-0000-0000F2A60000}"/>
    <cellStyle name="Subtotal (line) 8 15 2 3" xfId="43583" xr:uid="{00000000-0005-0000-0000-0000F3A60000}"/>
    <cellStyle name="Subtotal (line) 8 15 2 4" xfId="43584" xr:uid="{00000000-0005-0000-0000-0000F4A60000}"/>
    <cellStyle name="Subtotal (line) 8 15 3" xfId="43585" xr:uid="{00000000-0005-0000-0000-0000F5A60000}"/>
    <cellStyle name="Subtotal (line) 8 15 4" xfId="43586" xr:uid="{00000000-0005-0000-0000-0000F6A60000}"/>
    <cellStyle name="Subtotal (line) 8 15 5" xfId="43587" xr:uid="{00000000-0005-0000-0000-0000F7A60000}"/>
    <cellStyle name="Subtotal (line) 8 16" xfId="6037" xr:uid="{00000000-0005-0000-0000-0000F8A60000}"/>
    <cellStyle name="Subtotal (line) 8 16 2" xfId="43588" xr:uid="{00000000-0005-0000-0000-0000F9A60000}"/>
    <cellStyle name="Subtotal (line) 8 16 2 2" xfId="43589" xr:uid="{00000000-0005-0000-0000-0000FAA60000}"/>
    <cellStyle name="Subtotal (line) 8 16 2 3" xfId="43590" xr:uid="{00000000-0005-0000-0000-0000FBA60000}"/>
    <cellStyle name="Subtotal (line) 8 16 2 4" xfId="43591" xr:uid="{00000000-0005-0000-0000-0000FCA60000}"/>
    <cellStyle name="Subtotal (line) 8 16 3" xfId="43592" xr:uid="{00000000-0005-0000-0000-0000FDA60000}"/>
    <cellStyle name="Subtotal (line) 8 16 4" xfId="43593" xr:uid="{00000000-0005-0000-0000-0000FEA60000}"/>
    <cellStyle name="Subtotal (line) 8 16 5" xfId="43594" xr:uid="{00000000-0005-0000-0000-0000FFA60000}"/>
    <cellStyle name="Subtotal (line) 8 17" xfId="6038" xr:uid="{00000000-0005-0000-0000-000000A70000}"/>
    <cellStyle name="Subtotal (line) 8 17 2" xfId="43595" xr:uid="{00000000-0005-0000-0000-000001A70000}"/>
    <cellStyle name="Subtotal (line) 8 17 2 2" xfId="43596" xr:uid="{00000000-0005-0000-0000-000002A70000}"/>
    <cellStyle name="Subtotal (line) 8 17 2 3" xfId="43597" xr:uid="{00000000-0005-0000-0000-000003A70000}"/>
    <cellStyle name="Subtotal (line) 8 17 2 4" xfId="43598" xr:uid="{00000000-0005-0000-0000-000004A70000}"/>
    <cellStyle name="Subtotal (line) 8 17 3" xfId="43599" xr:uid="{00000000-0005-0000-0000-000005A70000}"/>
    <cellStyle name="Subtotal (line) 8 17 4" xfId="43600" xr:uid="{00000000-0005-0000-0000-000006A70000}"/>
    <cellStyle name="Subtotal (line) 8 17 5" xfId="43601" xr:uid="{00000000-0005-0000-0000-000007A70000}"/>
    <cellStyle name="Subtotal (line) 8 18" xfId="6039" xr:uid="{00000000-0005-0000-0000-000008A70000}"/>
    <cellStyle name="Subtotal (line) 8 18 2" xfId="43602" xr:uid="{00000000-0005-0000-0000-000009A70000}"/>
    <cellStyle name="Subtotal (line) 8 18 2 2" xfId="43603" xr:uid="{00000000-0005-0000-0000-00000AA70000}"/>
    <cellStyle name="Subtotal (line) 8 18 2 3" xfId="43604" xr:uid="{00000000-0005-0000-0000-00000BA70000}"/>
    <cellStyle name="Subtotal (line) 8 18 2 4" xfId="43605" xr:uid="{00000000-0005-0000-0000-00000CA70000}"/>
    <cellStyle name="Subtotal (line) 8 18 3" xfId="43606" xr:uid="{00000000-0005-0000-0000-00000DA70000}"/>
    <cellStyle name="Subtotal (line) 8 18 4" xfId="43607" xr:uid="{00000000-0005-0000-0000-00000EA70000}"/>
    <cellStyle name="Subtotal (line) 8 18 5" xfId="43608" xr:uid="{00000000-0005-0000-0000-00000FA70000}"/>
    <cellStyle name="Subtotal (line) 8 19" xfId="6040" xr:uid="{00000000-0005-0000-0000-000010A70000}"/>
    <cellStyle name="Subtotal (line) 8 19 2" xfId="43609" xr:uid="{00000000-0005-0000-0000-000011A70000}"/>
    <cellStyle name="Subtotal (line) 8 19 2 2" xfId="43610" xr:uid="{00000000-0005-0000-0000-000012A70000}"/>
    <cellStyle name="Subtotal (line) 8 19 2 3" xfId="43611" xr:uid="{00000000-0005-0000-0000-000013A70000}"/>
    <cellStyle name="Subtotal (line) 8 19 2 4" xfId="43612" xr:uid="{00000000-0005-0000-0000-000014A70000}"/>
    <cellStyle name="Subtotal (line) 8 19 3" xfId="43613" xr:uid="{00000000-0005-0000-0000-000015A70000}"/>
    <cellStyle name="Subtotal (line) 8 19 4" xfId="43614" xr:uid="{00000000-0005-0000-0000-000016A70000}"/>
    <cellStyle name="Subtotal (line) 8 19 5" xfId="43615" xr:uid="{00000000-0005-0000-0000-000017A70000}"/>
    <cellStyle name="Subtotal (line) 8 2" xfId="6041" xr:uid="{00000000-0005-0000-0000-000018A70000}"/>
    <cellStyle name="Subtotal (line) 8 2 2" xfId="43616" xr:uid="{00000000-0005-0000-0000-000019A70000}"/>
    <cellStyle name="Subtotal (line) 8 2 2 2" xfId="43617" xr:uid="{00000000-0005-0000-0000-00001AA70000}"/>
    <cellStyle name="Subtotal (line) 8 2 2 3" xfId="43618" xr:uid="{00000000-0005-0000-0000-00001BA70000}"/>
    <cellStyle name="Subtotal (line) 8 2 2 4" xfId="43619" xr:uid="{00000000-0005-0000-0000-00001CA70000}"/>
    <cellStyle name="Subtotal (line) 8 2 3" xfId="43620" xr:uid="{00000000-0005-0000-0000-00001DA70000}"/>
    <cellStyle name="Subtotal (line) 8 2 4" xfId="43621" xr:uid="{00000000-0005-0000-0000-00001EA70000}"/>
    <cellStyle name="Subtotal (line) 8 2 5" xfId="43622" xr:uid="{00000000-0005-0000-0000-00001FA70000}"/>
    <cellStyle name="Subtotal (line) 8 20" xfId="6042" xr:uid="{00000000-0005-0000-0000-000020A70000}"/>
    <cellStyle name="Subtotal (line) 8 20 2" xfId="43623" xr:uid="{00000000-0005-0000-0000-000021A70000}"/>
    <cellStyle name="Subtotal (line) 8 20 2 2" xfId="43624" xr:uid="{00000000-0005-0000-0000-000022A70000}"/>
    <cellStyle name="Subtotal (line) 8 20 2 3" xfId="43625" xr:uid="{00000000-0005-0000-0000-000023A70000}"/>
    <cellStyle name="Subtotal (line) 8 20 2 4" xfId="43626" xr:uid="{00000000-0005-0000-0000-000024A70000}"/>
    <cellStyle name="Subtotal (line) 8 20 3" xfId="43627" xr:uid="{00000000-0005-0000-0000-000025A70000}"/>
    <cellStyle name="Subtotal (line) 8 20 4" xfId="43628" xr:uid="{00000000-0005-0000-0000-000026A70000}"/>
    <cellStyle name="Subtotal (line) 8 20 5" xfId="43629" xr:uid="{00000000-0005-0000-0000-000027A70000}"/>
    <cellStyle name="Subtotal (line) 8 21" xfId="6043" xr:uid="{00000000-0005-0000-0000-000028A70000}"/>
    <cellStyle name="Subtotal (line) 8 21 2" xfId="43630" xr:uid="{00000000-0005-0000-0000-000029A70000}"/>
    <cellStyle name="Subtotal (line) 8 21 2 2" xfId="43631" xr:uid="{00000000-0005-0000-0000-00002AA70000}"/>
    <cellStyle name="Subtotal (line) 8 21 2 3" xfId="43632" xr:uid="{00000000-0005-0000-0000-00002BA70000}"/>
    <cellStyle name="Subtotal (line) 8 21 2 4" xfId="43633" xr:uid="{00000000-0005-0000-0000-00002CA70000}"/>
    <cellStyle name="Subtotal (line) 8 21 3" xfId="43634" xr:uid="{00000000-0005-0000-0000-00002DA70000}"/>
    <cellStyle name="Subtotal (line) 8 21 4" xfId="43635" xr:uid="{00000000-0005-0000-0000-00002EA70000}"/>
    <cellStyle name="Subtotal (line) 8 21 5" xfId="43636" xr:uid="{00000000-0005-0000-0000-00002FA70000}"/>
    <cellStyle name="Subtotal (line) 8 22" xfId="6044" xr:uid="{00000000-0005-0000-0000-000030A70000}"/>
    <cellStyle name="Subtotal (line) 8 22 2" xfId="43637" xr:uid="{00000000-0005-0000-0000-000031A70000}"/>
    <cellStyle name="Subtotal (line) 8 22 2 2" xfId="43638" xr:uid="{00000000-0005-0000-0000-000032A70000}"/>
    <cellStyle name="Subtotal (line) 8 22 2 3" xfId="43639" xr:uid="{00000000-0005-0000-0000-000033A70000}"/>
    <cellStyle name="Subtotal (line) 8 22 2 4" xfId="43640" xr:uid="{00000000-0005-0000-0000-000034A70000}"/>
    <cellStyle name="Subtotal (line) 8 22 3" xfId="43641" xr:uid="{00000000-0005-0000-0000-000035A70000}"/>
    <cellStyle name="Subtotal (line) 8 22 4" xfId="43642" xr:uid="{00000000-0005-0000-0000-000036A70000}"/>
    <cellStyle name="Subtotal (line) 8 22 5" xfId="43643" xr:uid="{00000000-0005-0000-0000-000037A70000}"/>
    <cellStyle name="Subtotal (line) 8 23" xfId="6045" xr:uid="{00000000-0005-0000-0000-000038A70000}"/>
    <cellStyle name="Subtotal (line) 8 23 2" xfId="43644" xr:uid="{00000000-0005-0000-0000-000039A70000}"/>
    <cellStyle name="Subtotal (line) 8 23 2 2" xfId="43645" xr:uid="{00000000-0005-0000-0000-00003AA70000}"/>
    <cellStyle name="Subtotal (line) 8 23 2 3" xfId="43646" xr:uid="{00000000-0005-0000-0000-00003BA70000}"/>
    <cellStyle name="Subtotal (line) 8 23 2 4" xfId="43647" xr:uid="{00000000-0005-0000-0000-00003CA70000}"/>
    <cellStyle name="Subtotal (line) 8 23 3" xfId="43648" xr:uid="{00000000-0005-0000-0000-00003DA70000}"/>
    <cellStyle name="Subtotal (line) 8 23 4" xfId="43649" xr:uid="{00000000-0005-0000-0000-00003EA70000}"/>
    <cellStyle name="Subtotal (line) 8 23 5" xfId="43650" xr:uid="{00000000-0005-0000-0000-00003FA70000}"/>
    <cellStyle name="Subtotal (line) 8 24" xfId="6046" xr:uid="{00000000-0005-0000-0000-000040A70000}"/>
    <cellStyle name="Subtotal (line) 8 24 2" xfId="43651" xr:uid="{00000000-0005-0000-0000-000041A70000}"/>
    <cellStyle name="Subtotal (line) 8 24 2 2" xfId="43652" xr:uid="{00000000-0005-0000-0000-000042A70000}"/>
    <cellStyle name="Subtotal (line) 8 24 2 3" xfId="43653" xr:uid="{00000000-0005-0000-0000-000043A70000}"/>
    <cellStyle name="Subtotal (line) 8 24 2 4" xfId="43654" xr:uid="{00000000-0005-0000-0000-000044A70000}"/>
    <cellStyle name="Subtotal (line) 8 24 3" xfId="43655" xr:uid="{00000000-0005-0000-0000-000045A70000}"/>
    <cellStyle name="Subtotal (line) 8 24 4" xfId="43656" xr:uid="{00000000-0005-0000-0000-000046A70000}"/>
    <cellStyle name="Subtotal (line) 8 24 5" xfId="43657" xr:uid="{00000000-0005-0000-0000-000047A70000}"/>
    <cellStyle name="Subtotal (line) 8 25" xfId="6047" xr:uid="{00000000-0005-0000-0000-000048A70000}"/>
    <cellStyle name="Subtotal (line) 8 25 2" xfId="43658" xr:uid="{00000000-0005-0000-0000-000049A70000}"/>
    <cellStyle name="Subtotal (line) 8 25 2 2" xfId="43659" xr:uid="{00000000-0005-0000-0000-00004AA70000}"/>
    <cellStyle name="Subtotal (line) 8 25 2 3" xfId="43660" xr:uid="{00000000-0005-0000-0000-00004BA70000}"/>
    <cellStyle name="Subtotal (line) 8 25 2 4" xfId="43661" xr:uid="{00000000-0005-0000-0000-00004CA70000}"/>
    <cellStyle name="Subtotal (line) 8 25 3" xfId="43662" xr:uid="{00000000-0005-0000-0000-00004DA70000}"/>
    <cellStyle name="Subtotal (line) 8 25 4" xfId="43663" xr:uid="{00000000-0005-0000-0000-00004EA70000}"/>
    <cellStyle name="Subtotal (line) 8 25 5" xfId="43664" xr:uid="{00000000-0005-0000-0000-00004FA70000}"/>
    <cellStyle name="Subtotal (line) 8 26" xfId="6048" xr:uid="{00000000-0005-0000-0000-000050A70000}"/>
    <cellStyle name="Subtotal (line) 8 26 2" xfId="43665" xr:uid="{00000000-0005-0000-0000-000051A70000}"/>
    <cellStyle name="Subtotal (line) 8 26 2 2" xfId="43666" xr:uid="{00000000-0005-0000-0000-000052A70000}"/>
    <cellStyle name="Subtotal (line) 8 26 2 3" xfId="43667" xr:uid="{00000000-0005-0000-0000-000053A70000}"/>
    <cellStyle name="Subtotal (line) 8 26 2 4" xfId="43668" xr:uid="{00000000-0005-0000-0000-000054A70000}"/>
    <cellStyle name="Subtotal (line) 8 26 3" xfId="43669" xr:uid="{00000000-0005-0000-0000-000055A70000}"/>
    <cellStyle name="Subtotal (line) 8 26 4" xfId="43670" xr:uid="{00000000-0005-0000-0000-000056A70000}"/>
    <cellStyle name="Subtotal (line) 8 26 5" xfId="43671" xr:uid="{00000000-0005-0000-0000-000057A70000}"/>
    <cellStyle name="Subtotal (line) 8 27" xfId="6049" xr:uid="{00000000-0005-0000-0000-000058A70000}"/>
    <cellStyle name="Subtotal (line) 8 27 2" xfId="43672" xr:uid="{00000000-0005-0000-0000-000059A70000}"/>
    <cellStyle name="Subtotal (line) 8 27 2 2" xfId="43673" xr:uid="{00000000-0005-0000-0000-00005AA70000}"/>
    <cellStyle name="Subtotal (line) 8 27 2 3" xfId="43674" xr:uid="{00000000-0005-0000-0000-00005BA70000}"/>
    <cellStyle name="Subtotal (line) 8 27 2 4" xfId="43675" xr:uid="{00000000-0005-0000-0000-00005CA70000}"/>
    <cellStyle name="Subtotal (line) 8 27 3" xfId="43676" xr:uid="{00000000-0005-0000-0000-00005DA70000}"/>
    <cellStyle name="Subtotal (line) 8 27 4" xfId="43677" xr:uid="{00000000-0005-0000-0000-00005EA70000}"/>
    <cellStyle name="Subtotal (line) 8 27 5" xfId="43678" xr:uid="{00000000-0005-0000-0000-00005FA70000}"/>
    <cellStyle name="Subtotal (line) 8 28" xfId="6050" xr:uid="{00000000-0005-0000-0000-000060A70000}"/>
    <cellStyle name="Subtotal (line) 8 28 2" xfId="43679" xr:uid="{00000000-0005-0000-0000-000061A70000}"/>
    <cellStyle name="Subtotal (line) 8 28 2 2" xfId="43680" xr:uid="{00000000-0005-0000-0000-000062A70000}"/>
    <cellStyle name="Subtotal (line) 8 28 2 3" xfId="43681" xr:uid="{00000000-0005-0000-0000-000063A70000}"/>
    <cellStyle name="Subtotal (line) 8 28 2 4" xfId="43682" xr:uid="{00000000-0005-0000-0000-000064A70000}"/>
    <cellStyle name="Subtotal (line) 8 28 3" xfId="43683" xr:uid="{00000000-0005-0000-0000-000065A70000}"/>
    <cellStyle name="Subtotal (line) 8 28 4" xfId="43684" xr:uid="{00000000-0005-0000-0000-000066A70000}"/>
    <cellStyle name="Subtotal (line) 8 28 5" xfId="43685" xr:uid="{00000000-0005-0000-0000-000067A70000}"/>
    <cellStyle name="Subtotal (line) 8 29" xfId="6051" xr:uid="{00000000-0005-0000-0000-000068A70000}"/>
    <cellStyle name="Subtotal (line) 8 29 2" xfId="43686" xr:uid="{00000000-0005-0000-0000-000069A70000}"/>
    <cellStyle name="Subtotal (line) 8 29 2 2" xfId="43687" xr:uid="{00000000-0005-0000-0000-00006AA70000}"/>
    <cellStyle name="Subtotal (line) 8 29 2 3" xfId="43688" xr:uid="{00000000-0005-0000-0000-00006BA70000}"/>
    <cellStyle name="Subtotal (line) 8 29 2 4" xfId="43689" xr:uid="{00000000-0005-0000-0000-00006CA70000}"/>
    <cellStyle name="Subtotal (line) 8 29 3" xfId="43690" xr:uid="{00000000-0005-0000-0000-00006DA70000}"/>
    <cellStyle name="Subtotal (line) 8 29 4" xfId="43691" xr:uid="{00000000-0005-0000-0000-00006EA70000}"/>
    <cellStyle name="Subtotal (line) 8 29 5" xfId="43692" xr:uid="{00000000-0005-0000-0000-00006FA70000}"/>
    <cellStyle name="Subtotal (line) 8 3" xfId="6052" xr:uid="{00000000-0005-0000-0000-000070A70000}"/>
    <cellStyle name="Subtotal (line) 8 3 2" xfId="43693" xr:uid="{00000000-0005-0000-0000-000071A70000}"/>
    <cellStyle name="Subtotal (line) 8 3 2 2" xfId="43694" xr:uid="{00000000-0005-0000-0000-000072A70000}"/>
    <cellStyle name="Subtotal (line) 8 3 2 3" xfId="43695" xr:uid="{00000000-0005-0000-0000-000073A70000}"/>
    <cellStyle name="Subtotal (line) 8 3 2 4" xfId="43696" xr:uid="{00000000-0005-0000-0000-000074A70000}"/>
    <cellStyle name="Subtotal (line) 8 3 3" xfId="43697" xr:uid="{00000000-0005-0000-0000-000075A70000}"/>
    <cellStyle name="Subtotal (line) 8 3 4" xfId="43698" xr:uid="{00000000-0005-0000-0000-000076A70000}"/>
    <cellStyle name="Subtotal (line) 8 3 5" xfId="43699" xr:uid="{00000000-0005-0000-0000-000077A70000}"/>
    <cellStyle name="Subtotal (line) 8 30" xfId="6053" xr:uid="{00000000-0005-0000-0000-000078A70000}"/>
    <cellStyle name="Subtotal (line) 8 30 2" xfId="43700" xr:uid="{00000000-0005-0000-0000-000079A70000}"/>
    <cellStyle name="Subtotal (line) 8 30 2 2" xfId="43701" xr:uid="{00000000-0005-0000-0000-00007AA70000}"/>
    <cellStyle name="Subtotal (line) 8 30 2 3" xfId="43702" xr:uid="{00000000-0005-0000-0000-00007BA70000}"/>
    <cellStyle name="Subtotal (line) 8 30 2 4" xfId="43703" xr:uid="{00000000-0005-0000-0000-00007CA70000}"/>
    <cellStyle name="Subtotal (line) 8 30 3" xfId="43704" xr:uid="{00000000-0005-0000-0000-00007DA70000}"/>
    <cellStyle name="Subtotal (line) 8 30 4" xfId="43705" xr:uid="{00000000-0005-0000-0000-00007EA70000}"/>
    <cellStyle name="Subtotal (line) 8 30 5" xfId="43706" xr:uid="{00000000-0005-0000-0000-00007FA70000}"/>
    <cellStyle name="Subtotal (line) 8 31" xfId="6054" xr:uid="{00000000-0005-0000-0000-000080A70000}"/>
    <cellStyle name="Subtotal (line) 8 31 2" xfId="43707" xr:uid="{00000000-0005-0000-0000-000081A70000}"/>
    <cellStyle name="Subtotal (line) 8 31 2 2" xfId="43708" xr:uid="{00000000-0005-0000-0000-000082A70000}"/>
    <cellStyle name="Subtotal (line) 8 31 2 3" xfId="43709" xr:uid="{00000000-0005-0000-0000-000083A70000}"/>
    <cellStyle name="Subtotal (line) 8 31 2 4" xfId="43710" xr:uid="{00000000-0005-0000-0000-000084A70000}"/>
    <cellStyle name="Subtotal (line) 8 31 3" xfId="43711" xr:uid="{00000000-0005-0000-0000-000085A70000}"/>
    <cellStyle name="Subtotal (line) 8 31 4" xfId="43712" xr:uid="{00000000-0005-0000-0000-000086A70000}"/>
    <cellStyle name="Subtotal (line) 8 31 5" xfId="43713" xr:uid="{00000000-0005-0000-0000-000087A70000}"/>
    <cellStyle name="Subtotal (line) 8 32" xfId="6055" xr:uid="{00000000-0005-0000-0000-000088A70000}"/>
    <cellStyle name="Subtotal (line) 8 32 2" xfId="43714" xr:uid="{00000000-0005-0000-0000-000089A70000}"/>
    <cellStyle name="Subtotal (line) 8 32 2 2" xfId="43715" xr:uid="{00000000-0005-0000-0000-00008AA70000}"/>
    <cellStyle name="Subtotal (line) 8 32 2 3" xfId="43716" xr:uid="{00000000-0005-0000-0000-00008BA70000}"/>
    <cellStyle name="Subtotal (line) 8 32 2 4" xfId="43717" xr:uid="{00000000-0005-0000-0000-00008CA70000}"/>
    <cellStyle name="Subtotal (line) 8 32 3" xfId="43718" xr:uid="{00000000-0005-0000-0000-00008DA70000}"/>
    <cellStyle name="Subtotal (line) 8 32 4" xfId="43719" xr:uid="{00000000-0005-0000-0000-00008EA70000}"/>
    <cellStyle name="Subtotal (line) 8 32 5" xfId="43720" xr:uid="{00000000-0005-0000-0000-00008FA70000}"/>
    <cellStyle name="Subtotal (line) 8 33" xfId="6056" xr:uid="{00000000-0005-0000-0000-000090A70000}"/>
    <cellStyle name="Subtotal (line) 8 33 2" xfId="43721" xr:uid="{00000000-0005-0000-0000-000091A70000}"/>
    <cellStyle name="Subtotal (line) 8 33 2 2" xfId="43722" xr:uid="{00000000-0005-0000-0000-000092A70000}"/>
    <cellStyle name="Subtotal (line) 8 33 2 3" xfId="43723" xr:uid="{00000000-0005-0000-0000-000093A70000}"/>
    <cellStyle name="Subtotal (line) 8 33 2 4" xfId="43724" xr:uid="{00000000-0005-0000-0000-000094A70000}"/>
    <cellStyle name="Subtotal (line) 8 33 3" xfId="43725" xr:uid="{00000000-0005-0000-0000-000095A70000}"/>
    <cellStyle name="Subtotal (line) 8 33 4" xfId="43726" xr:uid="{00000000-0005-0000-0000-000096A70000}"/>
    <cellStyle name="Subtotal (line) 8 33 5" xfId="43727" xr:uid="{00000000-0005-0000-0000-000097A70000}"/>
    <cellStyle name="Subtotal (line) 8 34" xfId="6057" xr:uid="{00000000-0005-0000-0000-000098A70000}"/>
    <cellStyle name="Subtotal (line) 8 34 2" xfId="43728" xr:uid="{00000000-0005-0000-0000-000099A70000}"/>
    <cellStyle name="Subtotal (line) 8 34 2 2" xfId="43729" xr:uid="{00000000-0005-0000-0000-00009AA70000}"/>
    <cellStyle name="Subtotal (line) 8 34 2 3" xfId="43730" xr:uid="{00000000-0005-0000-0000-00009BA70000}"/>
    <cellStyle name="Subtotal (line) 8 34 2 4" xfId="43731" xr:uid="{00000000-0005-0000-0000-00009CA70000}"/>
    <cellStyle name="Subtotal (line) 8 34 3" xfId="43732" xr:uid="{00000000-0005-0000-0000-00009DA70000}"/>
    <cellStyle name="Subtotal (line) 8 34 4" xfId="43733" xr:uid="{00000000-0005-0000-0000-00009EA70000}"/>
    <cellStyle name="Subtotal (line) 8 34 5" xfId="43734" xr:uid="{00000000-0005-0000-0000-00009FA70000}"/>
    <cellStyle name="Subtotal (line) 8 35" xfId="6058" xr:uid="{00000000-0005-0000-0000-0000A0A70000}"/>
    <cellStyle name="Subtotal (line) 8 35 2" xfId="43735" xr:uid="{00000000-0005-0000-0000-0000A1A70000}"/>
    <cellStyle name="Subtotal (line) 8 35 2 2" xfId="43736" xr:uid="{00000000-0005-0000-0000-0000A2A70000}"/>
    <cellStyle name="Subtotal (line) 8 35 2 3" xfId="43737" xr:uid="{00000000-0005-0000-0000-0000A3A70000}"/>
    <cellStyle name="Subtotal (line) 8 35 2 4" xfId="43738" xr:uid="{00000000-0005-0000-0000-0000A4A70000}"/>
    <cellStyle name="Subtotal (line) 8 35 3" xfId="43739" xr:uid="{00000000-0005-0000-0000-0000A5A70000}"/>
    <cellStyle name="Subtotal (line) 8 35 4" xfId="43740" xr:uid="{00000000-0005-0000-0000-0000A6A70000}"/>
    <cellStyle name="Subtotal (line) 8 35 5" xfId="43741" xr:uid="{00000000-0005-0000-0000-0000A7A70000}"/>
    <cellStyle name="Subtotal (line) 8 36" xfId="6059" xr:uid="{00000000-0005-0000-0000-0000A8A70000}"/>
    <cellStyle name="Subtotal (line) 8 36 2" xfId="43742" xr:uid="{00000000-0005-0000-0000-0000A9A70000}"/>
    <cellStyle name="Subtotal (line) 8 36 2 2" xfId="43743" xr:uid="{00000000-0005-0000-0000-0000AAA70000}"/>
    <cellStyle name="Subtotal (line) 8 36 2 3" xfId="43744" xr:uid="{00000000-0005-0000-0000-0000ABA70000}"/>
    <cellStyle name="Subtotal (line) 8 36 2 4" xfId="43745" xr:uid="{00000000-0005-0000-0000-0000ACA70000}"/>
    <cellStyle name="Subtotal (line) 8 36 3" xfId="43746" xr:uid="{00000000-0005-0000-0000-0000ADA70000}"/>
    <cellStyle name="Subtotal (line) 8 36 4" xfId="43747" xr:uid="{00000000-0005-0000-0000-0000AEA70000}"/>
    <cellStyle name="Subtotal (line) 8 36 5" xfId="43748" xr:uid="{00000000-0005-0000-0000-0000AFA70000}"/>
    <cellStyle name="Subtotal (line) 8 37" xfId="6060" xr:uid="{00000000-0005-0000-0000-0000B0A70000}"/>
    <cellStyle name="Subtotal (line) 8 37 2" xfId="43749" xr:uid="{00000000-0005-0000-0000-0000B1A70000}"/>
    <cellStyle name="Subtotal (line) 8 37 2 2" xfId="43750" xr:uid="{00000000-0005-0000-0000-0000B2A70000}"/>
    <cellStyle name="Subtotal (line) 8 37 2 3" xfId="43751" xr:uid="{00000000-0005-0000-0000-0000B3A70000}"/>
    <cellStyle name="Subtotal (line) 8 37 2 4" xfId="43752" xr:uid="{00000000-0005-0000-0000-0000B4A70000}"/>
    <cellStyle name="Subtotal (line) 8 37 3" xfId="43753" xr:uid="{00000000-0005-0000-0000-0000B5A70000}"/>
    <cellStyle name="Subtotal (line) 8 37 4" xfId="43754" xr:uid="{00000000-0005-0000-0000-0000B6A70000}"/>
    <cellStyle name="Subtotal (line) 8 37 5" xfId="43755" xr:uid="{00000000-0005-0000-0000-0000B7A70000}"/>
    <cellStyle name="Subtotal (line) 8 38" xfId="6061" xr:uid="{00000000-0005-0000-0000-0000B8A70000}"/>
    <cellStyle name="Subtotal (line) 8 38 2" xfId="43756" xr:uid="{00000000-0005-0000-0000-0000B9A70000}"/>
    <cellStyle name="Subtotal (line) 8 38 2 2" xfId="43757" xr:uid="{00000000-0005-0000-0000-0000BAA70000}"/>
    <cellStyle name="Subtotal (line) 8 38 2 3" xfId="43758" xr:uid="{00000000-0005-0000-0000-0000BBA70000}"/>
    <cellStyle name="Subtotal (line) 8 38 2 4" xfId="43759" xr:uid="{00000000-0005-0000-0000-0000BCA70000}"/>
    <cellStyle name="Subtotal (line) 8 38 3" xfId="43760" xr:uid="{00000000-0005-0000-0000-0000BDA70000}"/>
    <cellStyle name="Subtotal (line) 8 38 4" xfId="43761" xr:uid="{00000000-0005-0000-0000-0000BEA70000}"/>
    <cellStyle name="Subtotal (line) 8 38 5" xfId="43762" xr:uid="{00000000-0005-0000-0000-0000BFA70000}"/>
    <cellStyle name="Subtotal (line) 8 39" xfId="6062" xr:uid="{00000000-0005-0000-0000-0000C0A70000}"/>
    <cellStyle name="Subtotal (line) 8 39 2" xfId="43763" xr:uid="{00000000-0005-0000-0000-0000C1A70000}"/>
    <cellStyle name="Subtotal (line) 8 39 2 2" xfId="43764" xr:uid="{00000000-0005-0000-0000-0000C2A70000}"/>
    <cellStyle name="Subtotal (line) 8 39 2 3" xfId="43765" xr:uid="{00000000-0005-0000-0000-0000C3A70000}"/>
    <cellStyle name="Subtotal (line) 8 39 2 4" xfId="43766" xr:uid="{00000000-0005-0000-0000-0000C4A70000}"/>
    <cellStyle name="Subtotal (line) 8 39 3" xfId="43767" xr:uid="{00000000-0005-0000-0000-0000C5A70000}"/>
    <cellStyle name="Subtotal (line) 8 39 4" xfId="43768" xr:uid="{00000000-0005-0000-0000-0000C6A70000}"/>
    <cellStyle name="Subtotal (line) 8 39 5" xfId="43769" xr:uid="{00000000-0005-0000-0000-0000C7A70000}"/>
    <cellStyle name="Subtotal (line) 8 4" xfId="6063" xr:uid="{00000000-0005-0000-0000-0000C8A70000}"/>
    <cellStyle name="Subtotal (line) 8 4 2" xfId="43770" xr:uid="{00000000-0005-0000-0000-0000C9A70000}"/>
    <cellStyle name="Subtotal (line) 8 4 2 2" xfId="43771" xr:uid="{00000000-0005-0000-0000-0000CAA70000}"/>
    <cellStyle name="Subtotal (line) 8 4 2 3" xfId="43772" xr:uid="{00000000-0005-0000-0000-0000CBA70000}"/>
    <cellStyle name="Subtotal (line) 8 4 2 4" xfId="43773" xr:uid="{00000000-0005-0000-0000-0000CCA70000}"/>
    <cellStyle name="Subtotal (line) 8 4 3" xfId="43774" xr:uid="{00000000-0005-0000-0000-0000CDA70000}"/>
    <cellStyle name="Subtotal (line) 8 4 4" xfId="43775" xr:uid="{00000000-0005-0000-0000-0000CEA70000}"/>
    <cellStyle name="Subtotal (line) 8 4 5" xfId="43776" xr:uid="{00000000-0005-0000-0000-0000CFA70000}"/>
    <cellStyle name="Subtotal (line) 8 40" xfId="6064" xr:uid="{00000000-0005-0000-0000-0000D0A70000}"/>
    <cellStyle name="Subtotal (line) 8 40 2" xfId="43777" xr:uid="{00000000-0005-0000-0000-0000D1A70000}"/>
    <cellStyle name="Subtotal (line) 8 40 2 2" xfId="43778" xr:uid="{00000000-0005-0000-0000-0000D2A70000}"/>
    <cellStyle name="Subtotal (line) 8 40 2 3" xfId="43779" xr:uid="{00000000-0005-0000-0000-0000D3A70000}"/>
    <cellStyle name="Subtotal (line) 8 40 2 4" xfId="43780" xr:uid="{00000000-0005-0000-0000-0000D4A70000}"/>
    <cellStyle name="Subtotal (line) 8 40 3" xfId="43781" xr:uid="{00000000-0005-0000-0000-0000D5A70000}"/>
    <cellStyle name="Subtotal (line) 8 40 4" xfId="43782" xr:uid="{00000000-0005-0000-0000-0000D6A70000}"/>
    <cellStyle name="Subtotal (line) 8 40 5" xfId="43783" xr:uid="{00000000-0005-0000-0000-0000D7A70000}"/>
    <cellStyle name="Subtotal (line) 8 41" xfId="6065" xr:uid="{00000000-0005-0000-0000-0000D8A70000}"/>
    <cellStyle name="Subtotal (line) 8 41 2" xfId="43784" xr:uid="{00000000-0005-0000-0000-0000D9A70000}"/>
    <cellStyle name="Subtotal (line) 8 41 2 2" xfId="43785" xr:uid="{00000000-0005-0000-0000-0000DAA70000}"/>
    <cellStyle name="Subtotal (line) 8 41 2 3" xfId="43786" xr:uid="{00000000-0005-0000-0000-0000DBA70000}"/>
    <cellStyle name="Subtotal (line) 8 41 2 4" xfId="43787" xr:uid="{00000000-0005-0000-0000-0000DCA70000}"/>
    <cellStyle name="Subtotal (line) 8 41 3" xfId="43788" xr:uid="{00000000-0005-0000-0000-0000DDA70000}"/>
    <cellStyle name="Subtotal (line) 8 41 4" xfId="43789" xr:uid="{00000000-0005-0000-0000-0000DEA70000}"/>
    <cellStyle name="Subtotal (line) 8 41 5" xfId="43790" xr:uid="{00000000-0005-0000-0000-0000DFA70000}"/>
    <cellStyle name="Subtotal (line) 8 42" xfId="6066" xr:uid="{00000000-0005-0000-0000-0000E0A70000}"/>
    <cellStyle name="Subtotal (line) 8 42 2" xfId="43791" xr:uid="{00000000-0005-0000-0000-0000E1A70000}"/>
    <cellStyle name="Subtotal (line) 8 42 2 2" xfId="43792" xr:uid="{00000000-0005-0000-0000-0000E2A70000}"/>
    <cellStyle name="Subtotal (line) 8 42 2 3" xfId="43793" xr:uid="{00000000-0005-0000-0000-0000E3A70000}"/>
    <cellStyle name="Subtotal (line) 8 42 2 4" xfId="43794" xr:uid="{00000000-0005-0000-0000-0000E4A70000}"/>
    <cellStyle name="Subtotal (line) 8 42 3" xfId="43795" xr:uid="{00000000-0005-0000-0000-0000E5A70000}"/>
    <cellStyle name="Subtotal (line) 8 42 4" xfId="43796" xr:uid="{00000000-0005-0000-0000-0000E6A70000}"/>
    <cellStyle name="Subtotal (line) 8 42 5" xfId="43797" xr:uid="{00000000-0005-0000-0000-0000E7A70000}"/>
    <cellStyle name="Subtotal (line) 8 43" xfId="6067" xr:uid="{00000000-0005-0000-0000-0000E8A70000}"/>
    <cellStyle name="Subtotal (line) 8 43 2" xfId="43798" xr:uid="{00000000-0005-0000-0000-0000E9A70000}"/>
    <cellStyle name="Subtotal (line) 8 43 2 2" xfId="43799" xr:uid="{00000000-0005-0000-0000-0000EAA70000}"/>
    <cellStyle name="Subtotal (line) 8 43 2 3" xfId="43800" xr:uid="{00000000-0005-0000-0000-0000EBA70000}"/>
    <cellStyle name="Subtotal (line) 8 43 2 4" xfId="43801" xr:uid="{00000000-0005-0000-0000-0000ECA70000}"/>
    <cellStyle name="Subtotal (line) 8 43 3" xfId="43802" xr:uid="{00000000-0005-0000-0000-0000EDA70000}"/>
    <cellStyle name="Subtotal (line) 8 43 4" xfId="43803" xr:uid="{00000000-0005-0000-0000-0000EEA70000}"/>
    <cellStyle name="Subtotal (line) 8 43 5" xfId="43804" xr:uid="{00000000-0005-0000-0000-0000EFA70000}"/>
    <cellStyle name="Subtotal (line) 8 44" xfId="6068" xr:uid="{00000000-0005-0000-0000-0000F0A70000}"/>
    <cellStyle name="Subtotal (line) 8 44 2" xfId="43805" xr:uid="{00000000-0005-0000-0000-0000F1A70000}"/>
    <cellStyle name="Subtotal (line) 8 44 2 2" xfId="43806" xr:uid="{00000000-0005-0000-0000-0000F2A70000}"/>
    <cellStyle name="Subtotal (line) 8 44 2 3" xfId="43807" xr:uid="{00000000-0005-0000-0000-0000F3A70000}"/>
    <cellStyle name="Subtotal (line) 8 44 2 4" xfId="43808" xr:uid="{00000000-0005-0000-0000-0000F4A70000}"/>
    <cellStyle name="Subtotal (line) 8 44 3" xfId="43809" xr:uid="{00000000-0005-0000-0000-0000F5A70000}"/>
    <cellStyle name="Subtotal (line) 8 44 4" xfId="43810" xr:uid="{00000000-0005-0000-0000-0000F6A70000}"/>
    <cellStyle name="Subtotal (line) 8 44 5" xfId="43811" xr:uid="{00000000-0005-0000-0000-0000F7A70000}"/>
    <cellStyle name="Subtotal (line) 8 45" xfId="43812" xr:uid="{00000000-0005-0000-0000-0000F8A70000}"/>
    <cellStyle name="Subtotal (line) 8 45 2" xfId="43813" xr:uid="{00000000-0005-0000-0000-0000F9A70000}"/>
    <cellStyle name="Subtotal (line) 8 45 3" xfId="43814" xr:uid="{00000000-0005-0000-0000-0000FAA70000}"/>
    <cellStyle name="Subtotal (line) 8 45 4" xfId="43815" xr:uid="{00000000-0005-0000-0000-0000FBA70000}"/>
    <cellStyle name="Subtotal (line) 8 46" xfId="43816" xr:uid="{00000000-0005-0000-0000-0000FCA70000}"/>
    <cellStyle name="Subtotal (line) 8 46 2" xfId="43817" xr:uid="{00000000-0005-0000-0000-0000FDA70000}"/>
    <cellStyle name="Subtotal (line) 8 46 3" xfId="43818" xr:uid="{00000000-0005-0000-0000-0000FEA70000}"/>
    <cellStyle name="Subtotal (line) 8 46 4" xfId="43819" xr:uid="{00000000-0005-0000-0000-0000FFA70000}"/>
    <cellStyle name="Subtotal (line) 8 47" xfId="43820" xr:uid="{00000000-0005-0000-0000-000000A80000}"/>
    <cellStyle name="Subtotal (line) 8 48" xfId="43821" xr:uid="{00000000-0005-0000-0000-000001A80000}"/>
    <cellStyle name="Subtotal (line) 8 49" xfId="43822" xr:uid="{00000000-0005-0000-0000-000002A80000}"/>
    <cellStyle name="Subtotal (line) 8 5" xfId="6069" xr:uid="{00000000-0005-0000-0000-000003A80000}"/>
    <cellStyle name="Subtotal (line) 8 5 2" xfId="43823" xr:uid="{00000000-0005-0000-0000-000004A80000}"/>
    <cellStyle name="Subtotal (line) 8 5 2 2" xfId="43824" xr:uid="{00000000-0005-0000-0000-000005A80000}"/>
    <cellStyle name="Subtotal (line) 8 5 2 3" xfId="43825" xr:uid="{00000000-0005-0000-0000-000006A80000}"/>
    <cellStyle name="Subtotal (line) 8 5 2 4" xfId="43826" xr:uid="{00000000-0005-0000-0000-000007A80000}"/>
    <cellStyle name="Subtotal (line) 8 5 3" xfId="43827" xr:uid="{00000000-0005-0000-0000-000008A80000}"/>
    <cellStyle name="Subtotal (line) 8 5 4" xfId="43828" xr:uid="{00000000-0005-0000-0000-000009A80000}"/>
    <cellStyle name="Subtotal (line) 8 5 5" xfId="43829" xr:uid="{00000000-0005-0000-0000-00000AA80000}"/>
    <cellStyle name="Subtotal (line) 8 6" xfId="6070" xr:uid="{00000000-0005-0000-0000-00000BA80000}"/>
    <cellStyle name="Subtotal (line) 8 6 2" xfId="43830" xr:uid="{00000000-0005-0000-0000-00000CA80000}"/>
    <cellStyle name="Subtotal (line) 8 6 2 2" xfId="43831" xr:uid="{00000000-0005-0000-0000-00000DA80000}"/>
    <cellStyle name="Subtotal (line) 8 6 2 3" xfId="43832" xr:uid="{00000000-0005-0000-0000-00000EA80000}"/>
    <cellStyle name="Subtotal (line) 8 6 2 4" xfId="43833" xr:uid="{00000000-0005-0000-0000-00000FA80000}"/>
    <cellStyle name="Subtotal (line) 8 6 3" xfId="43834" xr:uid="{00000000-0005-0000-0000-000010A80000}"/>
    <cellStyle name="Subtotal (line) 8 6 4" xfId="43835" xr:uid="{00000000-0005-0000-0000-000011A80000}"/>
    <cellStyle name="Subtotal (line) 8 6 5" xfId="43836" xr:uid="{00000000-0005-0000-0000-000012A80000}"/>
    <cellStyle name="Subtotal (line) 8 7" xfId="6071" xr:uid="{00000000-0005-0000-0000-000013A80000}"/>
    <cellStyle name="Subtotal (line) 8 7 2" xfId="43837" xr:uid="{00000000-0005-0000-0000-000014A80000}"/>
    <cellStyle name="Subtotal (line) 8 7 2 2" xfId="43838" xr:uid="{00000000-0005-0000-0000-000015A80000}"/>
    <cellStyle name="Subtotal (line) 8 7 2 3" xfId="43839" xr:uid="{00000000-0005-0000-0000-000016A80000}"/>
    <cellStyle name="Subtotal (line) 8 7 2 4" xfId="43840" xr:uid="{00000000-0005-0000-0000-000017A80000}"/>
    <cellStyle name="Subtotal (line) 8 7 3" xfId="43841" xr:uid="{00000000-0005-0000-0000-000018A80000}"/>
    <cellStyle name="Subtotal (line) 8 7 4" xfId="43842" xr:uid="{00000000-0005-0000-0000-000019A80000}"/>
    <cellStyle name="Subtotal (line) 8 7 5" xfId="43843" xr:uid="{00000000-0005-0000-0000-00001AA80000}"/>
    <cellStyle name="Subtotal (line) 8 8" xfId="6072" xr:uid="{00000000-0005-0000-0000-00001BA80000}"/>
    <cellStyle name="Subtotal (line) 8 8 2" xfId="43844" xr:uid="{00000000-0005-0000-0000-00001CA80000}"/>
    <cellStyle name="Subtotal (line) 8 8 2 2" xfId="43845" xr:uid="{00000000-0005-0000-0000-00001DA80000}"/>
    <cellStyle name="Subtotal (line) 8 8 2 3" xfId="43846" xr:uid="{00000000-0005-0000-0000-00001EA80000}"/>
    <cellStyle name="Subtotal (line) 8 8 2 4" xfId="43847" xr:uid="{00000000-0005-0000-0000-00001FA80000}"/>
    <cellStyle name="Subtotal (line) 8 8 3" xfId="43848" xr:uid="{00000000-0005-0000-0000-000020A80000}"/>
    <cellStyle name="Subtotal (line) 8 8 4" xfId="43849" xr:uid="{00000000-0005-0000-0000-000021A80000}"/>
    <cellStyle name="Subtotal (line) 8 8 5" xfId="43850" xr:uid="{00000000-0005-0000-0000-000022A80000}"/>
    <cellStyle name="Subtotal (line) 8 9" xfId="6073" xr:uid="{00000000-0005-0000-0000-000023A80000}"/>
    <cellStyle name="Subtotal (line) 8 9 2" xfId="43851" xr:uid="{00000000-0005-0000-0000-000024A80000}"/>
    <cellStyle name="Subtotal (line) 8 9 2 2" xfId="43852" xr:uid="{00000000-0005-0000-0000-000025A80000}"/>
    <cellStyle name="Subtotal (line) 8 9 2 3" xfId="43853" xr:uid="{00000000-0005-0000-0000-000026A80000}"/>
    <cellStyle name="Subtotal (line) 8 9 2 4" xfId="43854" xr:uid="{00000000-0005-0000-0000-000027A80000}"/>
    <cellStyle name="Subtotal (line) 8 9 3" xfId="43855" xr:uid="{00000000-0005-0000-0000-000028A80000}"/>
    <cellStyle name="Subtotal (line) 8 9 4" xfId="43856" xr:uid="{00000000-0005-0000-0000-000029A80000}"/>
    <cellStyle name="Subtotal (line) 8 9 5" xfId="43857" xr:uid="{00000000-0005-0000-0000-00002AA80000}"/>
    <cellStyle name="Subtotal (line) 9" xfId="6074" xr:uid="{00000000-0005-0000-0000-00002BA80000}"/>
    <cellStyle name="Subtotal (line) 9 2" xfId="43858" xr:uid="{00000000-0005-0000-0000-00002CA80000}"/>
    <cellStyle name="Subtotal (line) 9 2 2" xfId="43859" xr:uid="{00000000-0005-0000-0000-00002DA80000}"/>
    <cellStyle name="Subtotal (line) 9 2 3" xfId="43860" xr:uid="{00000000-0005-0000-0000-00002EA80000}"/>
    <cellStyle name="Subtotal (line) 9 2 4" xfId="43861" xr:uid="{00000000-0005-0000-0000-00002FA80000}"/>
    <cellStyle name="Subtotal (line) 9 3" xfId="43862" xr:uid="{00000000-0005-0000-0000-000030A80000}"/>
    <cellStyle name="Subtotal (line) 9 4" xfId="43863" xr:uid="{00000000-0005-0000-0000-000031A80000}"/>
    <cellStyle name="Subtotal (line) 9 5" xfId="43864" xr:uid="{00000000-0005-0000-0000-000032A80000}"/>
    <cellStyle name="Superscript" xfId="6075" xr:uid="{00000000-0005-0000-0000-000033A80000}"/>
    <cellStyle name="Superscript 2" xfId="53369" xr:uid="{00000000-0005-0000-0000-000034A80000}"/>
    <cellStyle name="Superscript- regular" xfId="53370" xr:uid="{00000000-0005-0000-0000-000035A80000}"/>
    <cellStyle name="Superscript_1-1A-Regular" xfId="53371" xr:uid="{00000000-0005-0000-0000-000036A80000}"/>
    <cellStyle name="Table Data" xfId="6076" xr:uid="{00000000-0005-0000-0000-000037A80000}"/>
    <cellStyle name="Table Head Top" xfId="6077" xr:uid="{00000000-0005-0000-0000-000038A80000}"/>
    <cellStyle name="Table Hed Side" xfId="6078" xr:uid="{00000000-0005-0000-0000-000039A80000}"/>
    <cellStyle name="Table Title" xfId="6079" xr:uid="{00000000-0005-0000-0000-00003AA80000}"/>
    <cellStyle name="Table title 2" xfId="53391" xr:uid="{00000000-0005-0000-0000-00003BA80000}"/>
    <cellStyle name="TableBorder" xfId="6080" xr:uid="{00000000-0005-0000-0000-00003CA80000}"/>
    <cellStyle name="TableBorder 2" xfId="6081" xr:uid="{00000000-0005-0000-0000-00003DA80000}"/>
    <cellStyle name="TableBorder 2 2" xfId="6082" xr:uid="{00000000-0005-0000-0000-00003EA80000}"/>
    <cellStyle name="Thousands" xfId="6083" xr:uid="{00000000-0005-0000-0000-00003FA80000}"/>
    <cellStyle name="Times New Roman" xfId="53372" xr:uid="{00000000-0005-0000-0000-000040A80000}"/>
    <cellStyle name="Title" xfId="1" builtinId="15" customBuiltin="1"/>
    <cellStyle name="Title 1" xfId="6084" xr:uid="{00000000-0005-0000-0000-000042A80000}"/>
    <cellStyle name="Title 2" xfId="6085" xr:uid="{00000000-0005-0000-0000-000043A80000}"/>
    <cellStyle name="Title 3" xfId="6086" xr:uid="{00000000-0005-0000-0000-000044A80000}"/>
    <cellStyle name="Title 4" xfId="6087" xr:uid="{00000000-0005-0000-0000-000045A80000}"/>
    <cellStyle name="Title 5" xfId="53386" xr:uid="{00000000-0005-0000-0000-000046A80000}"/>
    <cellStyle name="Title Text" xfId="6088" xr:uid="{00000000-0005-0000-0000-000047A80000}"/>
    <cellStyle name="Title Text 1" xfId="6089" xr:uid="{00000000-0005-0000-0000-000048A80000}"/>
    <cellStyle name="Title Text 2" xfId="6090" xr:uid="{00000000-0005-0000-0000-000049A80000}"/>
    <cellStyle name="Title-1" xfId="6091" xr:uid="{00000000-0005-0000-0000-00004AA80000}"/>
    <cellStyle name="Title-1 2" xfId="53374" xr:uid="{00000000-0005-0000-0000-00004BA80000}"/>
    <cellStyle name="Title-1 3" xfId="53375" xr:uid="{00000000-0005-0000-0000-00004CA80000}"/>
    <cellStyle name="Title-1 4" xfId="53373" xr:uid="{00000000-0005-0000-0000-00004DA80000}"/>
    <cellStyle name="Title-2" xfId="6092" xr:uid="{00000000-0005-0000-0000-00004EA80000}"/>
    <cellStyle name="Title-2 2" xfId="53377" xr:uid="{00000000-0005-0000-0000-00004FA80000}"/>
    <cellStyle name="Title-2 3" xfId="53376" xr:uid="{00000000-0005-0000-0000-000050A80000}"/>
    <cellStyle name="Title-3" xfId="6093" xr:uid="{00000000-0005-0000-0000-000051A80000}"/>
    <cellStyle name="Titulo" xfId="6094" xr:uid="{00000000-0005-0000-0000-000052A80000}"/>
    <cellStyle name="To" xfId="6095" xr:uid="{00000000-0005-0000-0000-000053A80000}"/>
    <cellStyle name="Total" xfId="17" builtinId="25" customBuiltin="1"/>
    <cellStyle name="Total (line)" xfId="6096" xr:uid="{00000000-0005-0000-0000-000055A80000}"/>
    <cellStyle name="Total (line) 10" xfId="6097" xr:uid="{00000000-0005-0000-0000-000056A80000}"/>
    <cellStyle name="Total (line) 10 2" xfId="43865" xr:uid="{00000000-0005-0000-0000-000057A80000}"/>
    <cellStyle name="Total (line) 10 2 2" xfId="43866" xr:uid="{00000000-0005-0000-0000-000058A80000}"/>
    <cellStyle name="Total (line) 10 2 3" xfId="43867" xr:uid="{00000000-0005-0000-0000-000059A80000}"/>
    <cellStyle name="Total (line) 10 2 4" xfId="43868" xr:uid="{00000000-0005-0000-0000-00005AA80000}"/>
    <cellStyle name="Total (line) 10 3" xfId="43869" xr:uid="{00000000-0005-0000-0000-00005BA80000}"/>
    <cellStyle name="Total (line) 10 4" xfId="43870" xr:uid="{00000000-0005-0000-0000-00005CA80000}"/>
    <cellStyle name="Total (line) 10 5" xfId="43871" xr:uid="{00000000-0005-0000-0000-00005DA80000}"/>
    <cellStyle name="Total (line) 11" xfId="6098" xr:uid="{00000000-0005-0000-0000-00005EA80000}"/>
    <cellStyle name="Total (line) 11 2" xfId="43872" xr:uid="{00000000-0005-0000-0000-00005FA80000}"/>
    <cellStyle name="Total (line) 11 2 2" xfId="43873" xr:uid="{00000000-0005-0000-0000-000060A80000}"/>
    <cellStyle name="Total (line) 11 2 3" xfId="43874" xr:uid="{00000000-0005-0000-0000-000061A80000}"/>
    <cellStyle name="Total (line) 11 2 4" xfId="43875" xr:uid="{00000000-0005-0000-0000-000062A80000}"/>
    <cellStyle name="Total (line) 11 3" xfId="43876" xr:uid="{00000000-0005-0000-0000-000063A80000}"/>
    <cellStyle name="Total (line) 11 4" xfId="43877" xr:uid="{00000000-0005-0000-0000-000064A80000}"/>
    <cellStyle name="Total (line) 11 5" xfId="43878" xr:uid="{00000000-0005-0000-0000-000065A80000}"/>
    <cellStyle name="Total (line) 12" xfId="6099" xr:uid="{00000000-0005-0000-0000-000066A80000}"/>
    <cellStyle name="Total (line) 12 2" xfId="43879" xr:uid="{00000000-0005-0000-0000-000067A80000}"/>
    <cellStyle name="Total (line) 12 2 2" xfId="43880" xr:uid="{00000000-0005-0000-0000-000068A80000}"/>
    <cellStyle name="Total (line) 12 2 3" xfId="43881" xr:uid="{00000000-0005-0000-0000-000069A80000}"/>
    <cellStyle name="Total (line) 12 2 4" xfId="43882" xr:uid="{00000000-0005-0000-0000-00006AA80000}"/>
    <cellStyle name="Total (line) 12 3" xfId="43883" xr:uid="{00000000-0005-0000-0000-00006BA80000}"/>
    <cellStyle name="Total (line) 12 4" xfId="43884" xr:uid="{00000000-0005-0000-0000-00006CA80000}"/>
    <cellStyle name="Total (line) 12 5" xfId="43885" xr:uid="{00000000-0005-0000-0000-00006DA80000}"/>
    <cellStyle name="Total (line) 13" xfId="6100" xr:uid="{00000000-0005-0000-0000-00006EA80000}"/>
    <cellStyle name="Total (line) 13 2" xfId="43886" xr:uid="{00000000-0005-0000-0000-00006FA80000}"/>
    <cellStyle name="Total (line) 13 2 2" xfId="43887" xr:uid="{00000000-0005-0000-0000-000070A80000}"/>
    <cellStyle name="Total (line) 13 2 3" xfId="43888" xr:uid="{00000000-0005-0000-0000-000071A80000}"/>
    <cellStyle name="Total (line) 13 2 4" xfId="43889" xr:uid="{00000000-0005-0000-0000-000072A80000}"/>
    <cellStyle name="Total (line) 13 3" xfId="43890" xr:uid="{00000000-0005-0000-0000-000073A80000}"/>
    <cellStyle name="Total (line) 13 4" xfId="43891" xr:uid="{00000000-0005-0000-0000-000074A80000}"/>
    <cellStyle name="Total (line) 13 5" xfId="43892" xr:uid="{00000000-0005-0000-0000-000075A80000}"/>
    <cellStyle name="Total (line) 14" xfId="6101" xr:uid="{00000000-0005-0000-0000-000076A80000}"/>
    <cellStyle name="Total (line) 14 2" xfId="43893" xr:uid="{00000000-0005-0000-0000-000077A80000}"/>
    <cellStyle name="Total (line) 14 2 2" xfId="43894" xr:uid="{00000000-0005-0000-0000-000078A80000}"/>
    <cellStyle name="Total (line) 14 2 3" xfId="43895" xr:uid="{00000000-0005-0000-0000-000079A80000}"/>
    <cellStyle name="Total (line) 14 2 4" xfId="43896" xr:uid="{00000000-0005-0000-0000-00007AA80000}"/>
    <cellStyle name="Total (line) 14 3" xfId="43897" xr:uid="{00000000-0005-0000-0000-00007BA80000}"/>
    <cellStyle name="Total (line) 14 4" xfId="43898" xr:uid="{00000000-0005-0000-0000-00007CA80000}"/>
    <cellStyle name="Total (line) 14 5" xfId="43899" xr:uid="{00000000-0005-0000-0000-00007DA80000}"/>
    <cellStyle name="Total (line) 15" xfId="6102" xr:uid="{00000000-0005-0000-0000-00007EA80000}"/>
    <cellStyle name="Total (line) 15 2" xfId="43900" xr:uid="{00000000-0005-0000-0000-00007FA80000}"/>
    <cellStyle name="Total (line) 15 2 2" xfId="43901" xr:uid="{00000000-0005-0000-0000-000080A80000}"/>
    <cellStyle name="Total (line) 15 2 3" xfId="43902" xr:uid="{00000000-0005-0000-0000-000081A80000}"/>
    <cellStyle name="Total (line) 15 2 4" xfId="43903" xr:uid="{00000000-0005-0000-0000-000082A80000}"/>
    <cellStyle name="Total (line) 15 3" xfId="43904" xr:uid="{00000000-0005-0000-0000-000083A80000}"/>
    <cellStyle name="Total (line) 15 4" xfId="43905" xr:uid="{00000000-0005-0000-0000-000084A80000}"/>
    <cellStyle name="Total (line) 15 5" xfId="43906" xr:uid="{00000000-0005-0000-0000-000085A80000}"/>
    <cellStyle name="Total (line) 16" xfId="6103" xr:uid="{00000000-0005-0000-0000-000086A80000}"/>
    <cellStyle name="Total (line) 16 2" xfId="43907" xr:uid="{00000000-0005-0000-0000-000087A80000}"/>
    <cellStyle name="Total (line) 16 2 2" xfId="43908" xr:uid="{00000000-0005-0000-0000-000088A80000}"/>
    <cellStyle name="Total (line) 16 2 3" xfId="43909" xr:uid="{00000000-0005-0000-0000-000089A80000}"/>
    <cellStyle name="Total (line) 16 2 4" xfId="43910" xr:uid="{00000000-0005-0000-0000-00008AA80000}"/>
    <cellStyle name="Total (line) 16 3" xfId="43911" xr:uid="{00000000-0005-0000-0000-00008BA80000}"/>
    <cellStyle name="Total (line) 16 4" xfId="43912" xr:uid="{00000000-0005-0000-0000-00008CA80000}"/>
    <cellStyle name="Total (line) 16 5" xfId="43913" xr:uid="{00000000-0005-0000-0000-00008DA80000}"/>
    <cellStyle name="Total (line) 17" xfId="6104" xr:uid="{00000000-0005-0000-0000-00008EA80000}"/>
    <cellStyle name="Total (line) 17 2" xfId="43914" xr:uid="{00000000-0005-0000-0000-00008FA80000}"/>
    <cellStyle name="Total (line) 17 2 2" xfId="43915" xr:uid="{00000000-0005-0000-0000-000090A80000}"/>
    <cellStyle name="Total (line) 17 2 3" xfId="43916" xr:uid="{00000000-0005-0000-0000-000091A80000}"/>
    <cellStyle name="Total (line) 17 2 4" xfId="43917" xr:uid="{00000000-0005-0000-0000-000092A80000}"/>
    <cellStyle name="Total (line) 17 3" xfId="43918" xr:uid="{00000000-0005-0000-0000-000093A80000}"/>
    <cellStyle name="Total (line) 17 4" xfId="43919" xr:uid="{00000000-0005-0000-0000-000094A80000}"/>
    <cellStyle name="Total (line) 17 5" xfId="43920" xr:uid="{00000000-0005-0000-0000-000095A80000}"/>
    <cellStyle name="Total (line) 18" xfId="6105" xr:uid="{00000000-0005-0000-0000-000096A80000}"/>
    <cellStyle name="Total (line) 18 2" xfId="43921" xr:uid="{00000000-0005-0000-0000-000097A80000}"/>
    <cellStyle name="Total (line) 18 2 2" xfId="43922" xr:uid="{00000000-0005-0000-0000-000098A80000}"/>
    <cellStyle name="Total (line) 18 2 3" xfId="43923" xr:uid="{00000000-0005-0000-0000-000099A80000}"/>
    <cellStyle name="Total (line) 18 2 4" xfId="43924" xr:uid="{00000000-0005-0000-0000-00009AA80000}"/>
    <cellStyle name="Total (line) 18 3" xfId="43925" xr:uid="{00000000-0005-0000-0000-00009BA80000}"/>
    <cellStyle name="Total (line) 18 4" xfId="43926" xr:uid="{00000000-0005-0000-0000-00009CA80000}"/>
    <cellStyle name="Total (line) 18 5" xfId="43927" xr:uid="{00000000-0005-0000-0000-00009DA80000}"/>
    <cellStyle name="Total (line) 19" xfId="6106" xr:uid="{00000000-0005-0000-0000-00009EA80000}"/>
    <cellStyle name="Total (line) 19 2" xfId="43928" xr:uid="{00000000-0005-0000-0000-00009FA80000}"/>
    <cellStyle name="Total (line) 19 2 2" xfId="43929" xr:uid="{00000000-0005-0000-0000-0000A0A80000}"/>
    <cellStyle name="Total (line) 19 2 3" xfId="43930" xr:uid="{00000000-0005-0000-0000-0000A1A80000}"/>
    <cellStyle name="Total (line) 19 2 4" xfId="43931" xr:uid="{00000000-0005-0000-0000-0000A2A80000}"/>
    <cellStyle name="Total (line) 19 3" xfId="43932" xr:uid="{00000000-0005-0000-0000-0000A3A80000}"/>
    <cellStyle name="Total (line) 19 4" xfId="43933" xr:uid="{00000000-0005-0000-0000-0000A4A80000}"/>
    <cellStyle name="Total (line) 19 5" xfId="43934" xr:uid="{00000000-0005-0000-0000-0000A5A80000}"/>
    <cellStyle name="Total (line) 2" xfId="6107" xr:uid="{00000000-0005-0000-0000-0000A6A80000}"/>
    <cellStyle name="Total (line) 2 10" xfId="6108" xr:uid="{00000000-0005-0000-0000-0000A7A80000}"/>
    <cellStyle name="Total (line) 2 10 2" xfId="43935" xr:uid="{00000000-0005-0000-0000-0000A8A80000}"/>
    <cellStyle name="Total (line) 2 10 2 2" xfId="43936" xr:uid="{00000000-0005-0000-0000-0000A9A80000}"/>
    <cellStyle name="Total (line) 2 10 2 3" xfId="43937" xr:uid="{00000000-0005-0000-0000-0000AAA80000}"/>
    <cellStyle name="Total (line) 2 10 2 4" xfId="43938" xr:uid="{00000000-0005-0000-0000-0000ABA80000}"/>
    <cellStyle name="Total (line) 2 10 3" xfId="43939" xr:uid="{00000000-0005-0000-0000-0000ACA80000}"/>
    <cellStyle name="Total (line) 2 10 4" xfId="43940" xr:uid="{00000000-0005-0000-0000-0000ADA80000}"/>
    <cellStyle name="Total (line) 2 10 5" xfId="43941" xr:uid="{00000000-0005-0000-0000-0000AEA80000}"/>
    <cellStyle name="Total (line) 2 11" xfId="6109" xr:uid="{00000000-0005-0000-0000-0000AFA80000}"/>
    <cellStyle name="Total (line) 2 11 2" xfId="43942" xr:uid="{00000000-0005-0000-0000-0000B0A80000}"/>
    <cellStyle name="Total (line) 2 11 2 2" xfId="43943" xr:uid="{00000000-0005-0000-0000-0000B1A80000}"/>
    <cellStyle name="Total (line) 2 11 2 3" xfId="43944" xr:uid="{00000000-0005-0000-0000-0000B2A80000}"/>
    <cellStyle name="Total (line) 2 11 2 4" xfId="43945" xr:uid="{00000000-0005-0000-0000-0000B3A80000}"/>
    <cellStyle name="Total (line) 2 11 3" xfId="43946" xr:uid="{00000000-0005-0000-0000-0000B4A80000}"/>
    <cellStyle name="Total (line) 2 11 4" xfId="43947" xr:uid="{00000000-0005-0000-0000-0000B5A80000}"/>
    <cellStyle name="Total (line) 2 11 5" xfId="43948" xr:uid="{00000000-0005-0000-0000-0000B6A80000}"/>
    <cellStyle name="Total (line) 2 12" xfId="6110" xr:uid="{00000000-0005-0000-0000-0000B7A80000}"/>
    <cellStyle name="Total (line) 2 12 2" xfId="43949" xr:uid="{00000000-0005-0000-0000-0000B8A80000}"/>
    <cellStyle name="Total (line) 2 12 2 2" xfId="43950" xr:uid="{00000000-0005-0000-0000-0000B9A80000}"/>
    <cellStyle name="Total (line) 2 12 2 3" xfId="43951" xr:uid="{00000000-0005-0000-0000-0000BAA80000}"/>
    <cellStyle name="Total (line) 2 12 2 4" xfId="43952" xr:uid="{00000000-0005-0000-0000-0000BBA80000}"/>
    <cellStyle name="Total (line) 2 12 3" xfId="43953" xr:uid="{00000000-0005-0000-0000-0000BCA80000}"/>
    <cellStyle name="Total (line) 2 12 4" xfId="43954" xr:uid="{00000000-0005-0000-0000-0000BDA80000}"/>
    <cellStyle name="Total (line) 2 12 5" xfId="43955" xr:uid="{00000000-0005-0000-0000-0000BEA80000}"/>
    <cellStyle name="Total (line) 2 13" xfId="6111" xr:uid="{00000000-0005-0000-0000-0000BFA80000}"/>
    <cellStyle name="Total (line) 2 13 2" xfId="43956" xr:uid="{00000000-0005-0000-0000-0000C0A80000}"/>
    <cellStyle name="Total (line) 2 13 2 2" xfId="43957" xr:uid="{00000000-0005-0000-0000-0000C1A80000}"/>
    <cellStyle name="Total (line) 2 13 2 3" xfId="43958" xr:uid="{00000000-0005-0000-0000-0000C2A80000}"/>
    <cellStyle name="Total (line) 2 13 2 4" xfId="43959" xr:uid="{00000000-0005-0000-0000-0000C3A80000}"/>
    <cellStyle name="Total (line) 2 13 3" xfId="43960" xr:uid="{00000000-0005-0000-0000-0000C4A80000}"/>
    <cellStyle name="Total (line) 2 13 4" xfId="43961" xr:uid="{00000000-0005-0000-0000-0000C5A80000}"/>
    <cellStyle name="Total (line) 2 13 5" xfId="43962" xr:uid="{00000000-0005-0000-0000-0000C6A80000}"/>
    <cellStyle name="Total (line) 2 14" xfId="6112" xr:uid="{00000000-0005-0000-0000-0000C7A80000}"/>
    <cellStyle name="Total (line) 2 14 2" xfId="43963" xr:uid="{00000000-0005-0000-0000-0000C8A80000}"/>
    <cellStyle name="Total (line) 2 14 2 2" xfId="43964" xr:uid="{00000000-0005-0000-0000-0000C9A80000}"/>
    <cellStyle name="Total (line) 2 14 2 3" xfId="43965" xr:uid="{00000000-0005-0000-0000-0000CAA80000}"/>
    <cellStyle name="Total (line) 2 14 2 4" xfId="43966" xr:uid="{00000000-0005-0000-0000-0000CBA80000}"/>
    <cellStyle name="Total (line) 2 14 3" xfId="43967" xr:uid="{00000000-0005-0000-0000-0000CCA80000}"/>
    <cellStyle name="Total (line) 2 14 4" xfId="43968" xr:uid="{00000000-0005-0000-0000-0000CDA80000}"/>
    <cellStyle name="Total (line) 2 14 5" xfId="43969" xr:uid="{00000000-0005-0000-0000-0000CEA80000}"/>
    <cellStyle name="Total (line) 2 15" xfId="6113" xr:uid="{00000000-0005-0000-0000-0000CFA80000}"/>
    <cellStyle name="Total (line) 2 15 2" xfId="43970" xr:uid="{00000000-0005-0000-0000-0000D0A80000}"/>
    <cellStyle name="Total (line) 2 15 2 2" xfId="43971" xr:uid="{00000000-0005-0000-0000-0000D1A80000}"/>
    <cellStyle name="Total (line) 2 15 2 3" xfId="43972" xr:uid="{00000000-0005-0000-0000-0000D2A80000}"/>
    <cellStyle name="Total (line) 2 15 2 4" xfId="43973" xr:uid="{00000000-0005-0000-0000-0000D3A80000}"/>
    <cellStyle name="Total (line) 2 15 3" xfId="43974" xr:uid="{00000000-0005-0000-0000-0000D4A80000}"/>
    <cellStyle name="Total (line) 2 15 4" xfId="43975" xr:uid="{00000000-0005-0000-0000-0000D5A80000}"/>
    <cellStyle name="Total (line) 2 15 5" xfId="43976" xr:uid="{00000000-0005-0000-0000-0000D6A80000}"/>
    <cellStyle name="Total (line) 2 16" xfId="6114" xr:uid="{00000000-0005-0000-0000-0000D7A80000}"/>
    <cellStyle name="Total (line) 2 16 2" xfId="43977" xr:uid="{00000000-0005-0000-0000-0000D8A80000}"/>
    <cellStyle name="Total (line) 2 16 2 2" xfId="43978" xr:uid="{00000000-0005-0000-0000-0000D9A80000}"/>
    <cellStyle name="Total (line) 2 16 2 3" xfId="43979" xr:uid="{00000000-0005-0000-0000-0000DAA80000}"/>
    <cellStyle name="Total (line) 2 16 2 4" xfId="43980" xr:uid="{00000000-0005-0000-0000-0000DBA80000}"/>
    <cellStyle name="Total (line) 2 16 3" xfId="43981" xr:uid="{00000000-0005-0000-0000-0000DCA80000}"/>
    <cellStyle name="Total (line) 2 16 4" xfId="43982" xr:uid="{00000000-0005-0000-0000-0000DDA80000}"/>
    <cellStyle name="Total (line) 2 16 5" xfId="43983" xr:uid="{00000000-0005-0000-0000-0000DEA80000}"/>
    <cellStyle name="Total (line) 2 17" xfId="43984" xr:uid="{00000000-0005-0000-0000-0000DFA80000}"/>
    <cellStyle name="Total (line) 2 2" xfId="6115" xr:uid="{00000000-0005-0000-0000-0000E0A80000}"/>
    <cellStyle name="Total (line) 2 2 10" xfId="6116" xr:uid="{00000000-0005-0000-0000-0000E1A80000}"/>
    <cellStyle name="Total (line) 2 2 10 2" xfId="43985" xr:uid="{00000000-0005-0000-0000-0000E2A80000}"/>
    <cellStyle name="Total (line) 2 2 10 2 2" xfId="43986" xr:uid="{00000000-0005-0000-0000-0000E3A80000}"/>
    <cellStyle name="Total (line) 2 2 10 2 3" xfId="43987" xr:uid="{00000000-0005-0000-0000-0000E4A80000}"/>
    <cellStyle name="Total (line) 2 2 10 2 4" xfId="43988" xr:uid="{00000000-0005-0000-0000-0000E5A80000}"/>
    <cellStyle name="Total (line) 2 2 10 3" xfId="43989" xr:uid="{00000000-0005-0000-0000-0000E6A80000}"/>
    <cellStyle name="Total (line) 2 2 10 4" xfId="43990" xr:uid="{00000000-0005-0000-0000-0000E7A80000}"/>
    <cellStyle name="Total (line) 2 2 10 5" xfId="43991" xr:uid="{00000000-0005-0000-0000-0000E8A80000}"/>
    <cellStyle name="Total (line) 2 2 11" xfId="6117" xr:uid="{00000000-0005-0000-0000-0000E9A80000}"/>
    <cellStyle name="Total (line) 2 2 11 2" xfId="43992" xr:uid="{00000000-0005-0000-0000-0000EAA80000}"/>
    <cellStyle name="Total (line) 2 2 11 2 2" xfId="43993" xr:uid="{00000000-0005-0000-0000-0000EBA80000}"/>
    <cellStyle name="Total (line) 2 2 11 2 3" xfId="43994" xr:uid="{00000000-0005-0000-0000-0000ECA80000}"/>
    <cellStyle name="Total (line) 2 2 11 2 4" xfId="43995" xr:uid="{00000000-0005-0000-0000-0000EDA80000}"/>
    <cellStyle name="Total (line) 2 2 11 3" xfId="43996" xr:uid="{00000000-0005-0000-0000-0000EEA80000}"/>
    <cellStyle name="Total (line) 2 2 11 4" xfId="43997" xr:uid="{00000000-0005-0000-0000-0000EFA80000}"/>
    <cellStyle name="Total (line) 2 2 11 5" xfId="43998" xr:uid="{00000000-0005-0000-0000-0000F0A80000}"/>
    <cellStyle name="Total (line) 2 2 12" xfId="6118" xr:uid="{00000000-0005-0000-0000-0000F1A80000}"/>
    <cellStyle name="Total (line) 2 2 12 2" xfId="43999" xr:uid="{00000000-0005-0000-0000-0000F2A80000}"/>
    <cellStyle name="Total (line) 2 2 12 2 2" xfId="44000" xr:uid="{00000000-0005-0000-0000-0000F3A80000}"/>
    <cellStyle name="Total (line) 2 2 12 2 3" xfId="44001" xr:uid="{00000000-0005-0000-0000-0000F4A80000}"/>
    <cellStyle name="Total (line) 2 2 12 2 4" xfId="44002" xr:uid="{00000000-0005-0000-0000-0000F5A80000}"/>
    <cellStyle name="Total (line) 2 2 12 3" xfId="44003" xr:uid="{00000000-0005-0000-0000-0000F6A80000}"/>
    <cellStyle name="Total (line) 2 2 12 4" xfId="44004" xr:uid="{00000000-0005-0000-0000-0000F7A80000}"/>
    <cellStyle name="Total (line) 2 2 12 5" xfId="44005" xr:uid="{00000000-0005-0000-0000-0000F8A80000}"/>
    <cellStyle name="Total (line) 2 2 13" xfId="6119" xr:uid="{00000000-0005-0000-0000-0000F9A80000}"/>
    <cellStyle name="Total (line) 2 2 13 2" xfId="44006" xr:uid="{00000000-0005-0000-0000-0000FAA80000}"/>
    <cellStyle name="Total (line) 2 2 13 2 2" xfId="44007" xr:uid="{00000000-0005-0000-0000-0000FBA80000}"/>
    <cellStyle name="Total (line) 2 2 13 2 3" xfId="44008" xr:uid="{00000000-0005-0000-0000-0000FCA80000}"/>
    <cellStyle name="Total (line) 2 2 13 2 4" xfId="44009" xr:uid="{00000000-0005-0000-0000-0000FDA80000}"/>
    <cellStyle name="Total (line) 2 2 13 3" xfId="44010" xr:uid="{00000000-0005-0000-0000-0000FEA80000}"/>
    <cellStyle name="Total (line) 2 2 13 4" xfId="44011" xr:uid="{00000000-0005-0000-0000-0000FFA80000}"/>
    <cellStyle name="Total (line) 2 2 13 5" xfId="44012" xr:uid="{00000000-0005-0000-0000-000000A90000}"/>
    <cellStyle name="Total (line) 2 2 14" xfId="6120" xr:uid="{00000000-0005-0000-0000-000001A90000}"/>
    <cellStyle name="Total (line) 2 2 14 2" xfId="44013" xr:uid="{00000000-0005-0000-0000-000002A90000}"/>
    <cellStyle name="Total (line) 2 2 14 2 2" xfId="44014" xr:uid="{00000000-0005-0000-0000-000003A90000}"/>
    <cellStyle name="Total (line) 2 2 14 2 3" xfId="44015" xr:uid="{00000000-0005-0000-0000-000004A90000}"/>
    <cellStyle name="Total (line) 2 2 14 2 4" xfId="44016" xr:uid="{00000000-0005-0000-0000-000005A90000}"/>
    <cellStyle name="Total (line) 2 2 14 3" xfId="44017" xr:uid="{00000000-0005-0000-0000-000006A90000}"/>
    <cellStyle name="Total (line) 2 2 14 4" xfId="44018" xr:uid="{00000000-0005-0000-0000-000007A90000}"/>
    <cellStyle name="Total (line) 2 2 14 5" xfId="44019" xr:uid="{00000000-0005-0000-0000-000008A90000}"/>
    <cellStyle name="Total (line) 2 2 15" xfId="6121" xr:uid="{00000000-0005-0000-0000-000009A90000}"/>
    <cellStyle name="Total (line) 2 2 15 2" xfId="44020" xr:uid="{00000000-0005-0000-0000-00000AA90000}"/>
    <cellStyle name="Total (line) 2 2 15 2 2" xfId="44021" xr:uid="{00000000-0005-0000-0000-00000BA90000}"/>
    <cellStyle name="Total (line) 2 2 15 2 3" xfId="44022" xr:uid="{00000000-0005-0000-0000-00000CA90000}"/>
    <cellStyle name="Total (line) 2 2 15 2 4" xfId="44023" xr:uid="{00000000-0005-0000-0000-00000DA90000}"/>
    <cellStyle name="Total (line) 2 2 15 3" xfId="44024" xr:uid="{00000000-0005-0000-0000-00000EA90000}"/>
    <cellStyle name="Total (line) 2 2 15 4" xfId="44025" xr:uid="{00000000-0005-0000-0000-00000FA90000}"/>
    <cellStyle name="Total (line) 2 2 15 5" xfId="44026" xr:uid="{00000000-0005-0000-0000-000010A90000}"/>
    <cellStyle name="Total (line) 2 2 16" xfId="6122" xr:uid="{00000000-0005-0000-0000-000011A90000}"/>
    <cellStyle name="Total (line) 2 2 16 2" xfId="44027" xr:uid="{00000000-0005-0000-0000-000012A90000}"/>
    <cellStyle name="Total (line) 2 2 16 2 2" xfId="44028" xr:uid="{00000000-0005-0000-0000-000013A90000}"/>
    <cellStyle name="Total (line) 2 2 16 2 3" xfId="44029" xr:uid="{00000000-0005-0000-0000-000014A90000}"/>
    <cellStyle name="Total (line) 2 2 16 2 4" xfId="44030" xr:uid="{00000000-0005-0000-0000-000015A90000}"/>
    <cellStyle name="Total (line) 2 2 16 3" xfId="44031" xr:uid="{00000000-0005-0000-0000-000016A90000}"/>
    <cellStyle name="Total (line) 2 2 16 4" xfId="44032" xr:uid="{00000000-0005-0000-0000-000017A90000}"/>
    <cellStyle name="Total (line) 2 2 16 5" xfId="44033" xr:uid="{00000000-0005-0000-0000-000018A90000}"/>
    <cellStyle name="Total (line) 2 2 17" xfId="6123" xr:uid="{00000000-0005-0000-0000-000019A90000}"/>
    <cellStyle name="Total (line) 2 2 17 2" xfId="44034" xr:uid="{00000000-0005-0000-0000-00001AA90000}"/>
    <cellStyle name="Total (line) 2 2 17 2 2" xfId="44035" xr:uid="{00000000-0005-0000-0000-00001BA90000}"/>
    <cellStyle name="Total (line) 2 2 17 2 3" xfId="44036" xr:uid="{00000000-0005-0000-0000-00001CA90000}"/>
    <cellStyle name="Total (line) 2 2 17 2 4" xfId="44037" xr:uid="{00000000-0005-0000-0000-00001DA90000}"/>
    <cellStyle name="Total (line) 2 2 17 3" xfId="44038" xr:uid="{00000000-0005-0000-0000-00001EA90000}"/>
    <cellStyle name="Total (line) 2 2 17 4" xfId="44039" xr:uid="{00000000-0005-0000-0000-00001FA90000}"/>
    <cellStyle name="Total (line) 2 2 17 5" xfId="44040" xr:uid="{00000000-0005-0000-0000-000020A90000}"/>
    <cellStyle name="Total (line) 2 2 18" xfId="6124" xr:uid="{00000000-0005-0000-0000-000021A90000}"/>
    <cellStyle name="Total (line) 2 2 18 2" xfId="44041" xr:uid="{00000000-0005-0000-0000-000022A90000}"/>
    <cellStyle name="Total (line) 2 2 18 2 2" xfId="44042" xr:uid="{00000000-0005-0000-0000-000023A90000}"/>
    <cellStyle name="Total (line) 2 2 18 2 3" xfId="44043" xr:uid="{00000000-0005-0000-0000-000024A90000}"/>
    <cellStyle name="Total (line) 2 2 18 2 4" xfId="44044" xr:uid="{00000000-0005-0000-0000-000025A90000}"/>
    <cellStyle name="Total (line) 2 2 18 3" xfId="44045" xr:uid="{00000000-0005-0000-0000-000026A90000}"/>
    <cellStyle name="Total (line) 2 2 18 4" xfId="44046" xr:uid="{00000000-0005-0000-0000-000027A90000}"/>
    <cellStyle name="Total (line) 2 2 18 5" xfId="44047" xr:uid="{00000000-0005-0000-0000-000028A90000}"/>
    <cellStyle name="Total (line) 2 2 19" xfId="6125" xr:uid="{00000000-0005-0000-0000-000029A90000}"/>
    <cellStyle name="Total (line) 2 2 19 2" xfId="44048" xr:uid="{00000000-0005-0000-0000-00002AA90000}"/>
    <cellStyle name="Total (line) 2 2 19 2 2" xfId="44049" xr:uid="{00000000-0005-0000-0000-00002BA90000}"/>
    <cellStyle name="Total (line) 2 2 19 2 3" xfId="44050" xr:uid="{00000000-0005-0000-0000-00002CA90000}"/>
    <cellStyle name="Total (line) 2 2 19 2 4" xfId="44051" xr:uid="{00000000-0005-0000-0000-00002DA90000}"/>
    <cellStyle name="Total (line) 2 2 19 3" xfId="44052" xr:uid="{00000000-0005-0000-0000-00002EA90000}"/>
    <cellStyle name="Total (line) 2 2 19 4" xfId="44053" xr:uid="{00000000-0005-0000-0000-00002FA90000}"/>
    <cellStyle name="Total (line) 2 2 19 5" xfId="44054" xr:uid="{00000000-0005-0000-0000-000030A90000}"/>
    <cellStyle name="Total (line) 2 2 2" xfId="6126" xr:uid="{00000000-0005-0000-0000-000031A90000}"/>
    <cellStyle name="Total (line) 2 2 2 10" xfId="6127" xr:uid="{00000000-0005-0000-0000-000032A90000}"/>
    <cellStyle name="Total (line) 2 2 2 10 2" xfId="44055" xr:uid="{00000000-0005-0000-0000-000033A90000}"/>
    <cellStyle name="Total (line) 2 2 2 10 2 2" xfId="44056" xr:uid="{00000000-0005-0000-0000-000034A90000}"/>
    <cellStyle name="Total (line) 2 2 2 10 2 3" xfId="44057" xr:uid="{00000000-0005-0000-0000-000035A90000}"/>
    <cellStyle name="Total (line) 2 2 2 10 2 4" xfId="44058" xr:uid="{00000000-0005-0000-0000-000036A90000}"/>
    <cellStyle name="Total (line) 2 2 2 10 3" xfId="44059" xr:uid="{00000000-0005-0000-0000-000037A90000}"/>
    <cellStyle name="Total (line) 2 2 2 10 4" xfId="44060" xr:uid="{00000000-0005-0000-0000-000038A90000}"/>
    <cellStyle name="Total (line) 2 2 2 10 5" xfId="44061" xr:uid="{00000000-0005-0000-0000-000039A90000}"/>
    <cellStyle name="Total (line) 2 2 2 11" xfId="6128" xr:uid="{00000000-0005-0000-0000-00003AA90000}"/>
    <cellStyle name="Total (line) 2 2 2 11 2" xfId="44062" xr:uid="{00000000-0005-0000-0000-00003BA90000}"/>
    <cellStyle name="Total (line) 2 2 2 11 2 2" xfId="44063" xr:uid="{00000000-0005-0000-0000-00003CA90000}"/>
    <cellStyle name="Total (line) 2 2 2 11 2 3" xfId="44064" xr:uid="{00000000-0005-0000-0000-00003DA90000}"/>
    <cellStyle name="Total (line) 2 2 2 11 2 4" xfId="44065" xr:uid="{00000000-0005-0000-0000-00003EA90000}"/>
    <cellStyle name="Total (line) 2 2 2 11 3" xfId="44066" xr:uid="{00000000-0005-0000-0000-00003FA90000}"/>
    <cellStyle name="Total (line) 2 2 2 11 4" xfId="44067" xr:uid="{00000000-0005-0000-0000-000040A90000}"/>
    <cellStyle name="Total (line) 2 2 2 11 5" xfId="44068" xr:uid="{00000000-0005-0000-0000-000041A90000}"/>
    <cellStyle name="Total (line) 2 2 2 12" xfId="6129" xr:uid="{00000000-0005-0000-0000-000042A90000}"/>
    <cellStyle name="Total (line) 2 2 2 12 2" xfId="44069" xr:uid="{00000000-0005-0000-0000-000043A90000}"/>
    <cellStyle name="Total (line) 2 2 2 12 2 2" xfId="44070" xr:uid="{00000000-0005-0000-0000-000044A90000}"/>
    <cellStyle name="Total (line) 2 2 2 12 2 3" xfId="44071" xr:uid="{00000000-0005-0000-0000-000045A90000}"/>
    <cellStyle name="Total (line) 2 2 2 12 2 4" xfId="44072" xr:uid="{00000000-0005-0000-0000-000046A90000}"/>
    <cellStyle name="Total (line) 2 2 2 12 3" xfId="44073" xr:uid="{00000000-0005-0000-0000-000047A90000}"/>
    <cellStyle name="Total (line) 2 2 2 12 4" xfId="44074" xr:uid="{00000000-0005-0000-0000-000048A90000}"/>
    <cellStyle name="Total (line) 2 2 2 12 5" xfId="44075" xr:uid="{00000000-0005-0000-0000-000049A90000}"/>
    <cellStyle name="Total (line) 2 2 2 13" xfId="6130" xr:uid="{00000000-0005-0000-0000-00004AA90000}"/>
    <cellStyle name="Total (line) 2 2 2 13 2" xfId="44076" xr:uid="{00000000-0005-0000-0000-00004BA90000}"/>
    <cellStyle name="Total (line) 2 2 2 13 2 2" xfId="44077" xr:uid="{00000000-0005-0000-0000-00004CA90000}"/>
    <cellStyle name="Total (line) 2 2 2 13 2 3" xfId="44078" xr:uid="{00000000-0005-0000-0000-00004DA90000}"/>
    <cellStyle name="Total (line) 2 2 2 13 2 4" xfId="44079" xr:uid="{00000000-0005-0000-0000-00004EA90000}"/>
    <cellStyle name="Total (line) 2 2 2 13 3" xfId="44080" xr:uid="{00000000-0005-0000-0000-00004FA90000}"/>
    <cellStyle name="Total (line) 2 2 2 13 4" xfId="44081" xr:uid="{00000000-0005-0000-0000-000050A90000}"/>
    <cellStyle name="Total (line) 2 2 2 13 5" xfId="44082" xr:uid="{00000000-0005-0000-0000-000051A90000}"/>
    <cellStyle name="Total (line) 2 2 2 14" xfId="6131" xr:uid="{00000000-0005-0000-0000-000052A90000}"/>
    <cellStyle name="Total (line) 2 2 2 14 2" xfId="44083" xr:uid="{00000000-0005-0000-0000-000053A90000}"/>
    <cellStyle name="Total (line) 2 2 2 14 2 2" xfId="44084" xr:uid="{00000000-0005-0000-0000-000054A90000}"/>
    <cellStyle name="Total (line) 2 2 2 14 2 3" xfId="44085" xr:uid="{00000000-0005-0000-0000-000055A90000}"/>
    <cellStyle name="Total (line) 2 2 2 14 2 4" xfId="44086" xr:uid="{00000000-0005-0000-0000-000056A90000}"/>
    <cellStyle name="Total (line) 2 2 2 14 3" xfId="44087" xr:uid="{00000000-0005-0000-0000-000057A90000}"/>
    <cellStyle name="Total (line) 2 2 2 14 4" xfId="44088" xr:uid="{00000000-0005-0000-0000-000058A90000}"/>
    <cellStyle name="Total (line) 2 2 2 14 5" xfId="44089" xr:uid="{00000000-0005-0000-0000-000059A90000}"/>
    <cellStyle name="Total (line) 2 2 2 15" xfId="6132" xr:uid="{00000000-0005-0000-0000-00005AA90000}"/>
    <cellStyle name="Total (line) 2 2 2 15 2" xfId="44090" xr:uid="{00000000-0005-0000-0000-00005BA90000}"/>
    <cellStyle name="Total (line) 2 2 2 15 2 2" xfId="44091" xr:uid="{00000000-0005-0000-0000-00005CA90000}"/>
    <cellStyle name="Total (line) 2 2 2 15 2 3" xfId="44092" xr:uid="{00000000-0005-0000-0000-00005DA90000}"/>
    <cellStyle name="Total (line) 2 2 2 15 2 4" xfId="44093" xr:uid="{00000000-0005-0000-0000-00005EA90000}"/>
    <cellStyle name="Total (line) 2 2 2 15 3" xfId="44094" xr:uid="{00000000-0005-0000-0000-00005FA90000}"/>
    <cellStyle name="Total (line) 2 2 2 15 4" xfId="44095" xr:uid="{00000000-0005-0000-0000-000060A90000}"/>
    <cellStyle name="Total (line) 2 2 2 15 5" xfId="44096" xr:uid="{00000000-0005-0000-0000-000061A90000}"/>
    <cellStyle name="Total (line) 2 2 2 16" xfId="6133" xr:uid="{00000000-0005-0000-0000-000062A90000}"/>
    <cellStyle name="Total (line) 2 2 2 16 2" xfId="44097" xr:uid="{00000000-0005-0000-0000-000063A90000}"/>
    <cellStyle name="Total (line) 2 2 2 16 2 2" xfId="44098" xr:uid="{00000000-0005-0000-0000-000064A90000}"/>
    <cellStyle name="Total (line) 2 2 2 16 2 3" xfId="44099" xr:uid="{00000000-0005-0000-0000-000065A90000}"/>
    <cellStyle name="Total (line) 2 2 2 16 2 4" xfId="44100" xr:uid="{00000000-0005-0000-0000-000066A90000}"/>
    <cellStyle name="Total (line) 2 2 2 16 3" xfId="44101" xr:uid="{00000000-0005-0000-0000-000067A90000}"/>
    <cellStyle name="Total (line) 2 2 2 16 4" xfId="44102" xr:uid="{00000000-0005-0000-0000-000068A90000}"/>
    <cellStyle name="Total (line) 2 2 2 16 5" xfId="44103" xr:uid="{00000000-0005-0000-0000-000069A90000}"/>
    <cellStyle name="Total (line) 2 2 2 17" xfId="6134" xr:uid="{00000000-0005-0000-0000-00006AA90000}"/>
    <cellStyle name="Total (line) 2 2 2 17 2" xfId="44104" xr:uid="{00000000-0005-0000-0000-00006BA90000}"/>
    <cellStyle name="Total (line) 2 2 2 17 2 2" xfId="44105" xr:uid="{00000000-0005-0000-0000-00006CA90000}"/>
    <cellStyle name="Total (line) 2 2 2 17 2 3" xfId="44106" xr:uid="{00000000-0005-0000-0000-00006DA90000}"/>
    <cellStyle name="Total (line) 2 2 2 17 2 4" xfId="44107" xr:uid="{00000000-0005-0000-0000-00006EA90000}"/>
    <cellStyle name="Total (line) 2 2 2 17 3" xfId="44108" xr:uid="{00000000-0005-0000-0000-00006FA90000}"/>
    <cellStyle name="Total (line) 2 2 2 17 4" xfId="44109" xr:uid="{00000000-0005-0000-0000-000070A90000}"/>
    <cellStyle name="Total (line) 2 2 2 17 5" xfId="44110" xr:uid="{00000000-0005-0000-0000-000071A90000}"/>
    <cellStyle name="Total (line) 2 2 2 18" xfId="6135" xr:uid="{00000000-0005-0000-0000-000072A90000}"/>
    <cellStyle name="Total (line) 2 2 2 18 2" xfId="44111" xr:uid="{00000000-0005-0000-0000-000073A90000}"/>
    <cellStyle name="Total (line) 2 2 2 18 2 2" xfId="44112" xr:uid="{00000000-0005-0000-0000-000074A90000}"/>
    <cellStyle name="Total (line) 2 2 2 18 2 3" xfId="44113" xr:uid="{00000000-0005-0000-0000-000075A90000}"/>
    <cellStyle name="Total (line) 2 2 2 18 2 4" xfId="44114" xr:uid="{00000000-0005-0000-0000-000076A90000}"/>
    <cellStyle name="Total (line) 2 2 2 18 3" xfId="44115" xr:uid="{00000000-0005-0000-0000-000077A90000}"/>
    <cellStyle name="Total (line) 2 2 2 18 4" xfId="44116" xr:uid="{00000000-0005-0000-0000-000078A90000}"/>
    <cellStyle name="Total (line) 2 2 2 18 5" xfId="44117" xr:uid="{00000000-0005-0000-0000-000079A90000}"/>
    <cellStyle name="Total (line) 2 2 2 19" xfId="6136" xr:uid="{00000000-0005-0000-0000-00007AA90000}"/>
    <cellStyle name="Total (line) 2 2 2 19 2" xfId="44118" xr:uid="{00000000-0005-0000-0000-00007BA90000}"/>
    <cellStyle name="Total (line) 2 2 2 19 2 2" xfId="44119" xr:uid="{00000000-0005-0000-0000-00007CA90000}"/>
    <cellStyle name="Total (line) 2 2 2 19 2 3" xfId="44120" xr:uid="{00000000-0005-0000-0000-00007DA90000}"/>
    <cellStyle name="Total (line) 2 2 2 19 2 4" xfId="44121" xr:uid="{00000000-0005-0000-0000-00007EA90000}"/>
    <cellStyle name="Total (line) 2 2 2 19 3" xfId="44122" xr:uid="{00000000-0005-0000-0000-00007FA90000}"/>
    <cellStyle name="Total (line) 2 2 2 19 4" xfId="44123" xr:uid="{00000000-0005-0000-0000-000080A90000}"/>
    <cellStyle name="Total (line) 2 2 2 19 5" xfId="44124" xr:uid="{00000000-0005-0000-0000-000081A90000}"/>
    <cellStyle name="Total (line) 2 2 2 2" xfId="6137" xr:uid="{00000000-0005-0000-0000-000082A90000}"/>
    <cellStyle name="Total (line) 2 2 2 2 2" xfId="44125" xr:uid="{00000000-0005-0000-0000-000083A90000}"/>
    <cellStyle name="Total (line) 2 2 2 2 2 2" xfId="44126" xr:uid="{00000000-0005-0000-0000-000084A90000}"/>
    <cellStyle name="Total (line) 2 2 2 2 2 3" xfId="44127" xr:uid="{00000000-0005-0000-0000-000085A90000}"/>
    <cellStyle name="Total (line) 2 2 2 2 2 4" xfId="44128" xr:uid="{00000000-0005-0000-0000-000086A90000}"/>
    <cellStyle name="Total (line) 2 2 2 2 3" xfId="44129" xr:uid="{00000000-0005-0000-0000-000087A90000}"/>
    <cellStyle name="Total (line) 2 2 2 2 4" xfId="44130" xr:uid="{00000000-0005-0000-0000-000088A90000}"/>
    <cellStyle name="Total (line) 2 2 2 2 5" xfId="44131" xr:uid="{00000000-0005-0000-0000-000089A90000}"/>
    <cellStyle name="Total (line) 2 2 2 20" xfId="6138" xr:uid="{00000000-0005-0000-0000-00008AA90000}"/>
    <cellStyle name="Total (line) 2 2 2 20 2" xfId="44132" xr:uid="{00000000-0005-0000-0000-00008BA90000}"/>
    <cellStyle name="Total (line) 2 2 2 20 2 2" xfId="44133" xr:uid="{00000000-0005-0000-0000-00008CA90000}"/>
    <cellStyle name="Total (line) 2 2 2 20 2 3" xfId="44134" xr:uid="{00000000-0005-0000-0000-00008DA90000}"/>
    <cellStyle name="Total (line) 2 2 2 20 2 4" xfId="44135" xr:uid="{00000000-0005-0000-0000-00008EA90000}"/>
    <cellStyle name="Total (line) 2 2 2 20 3" xfId="44136" xr:uid="{00000000-0005-0000-0000-00008FA90000}"/>
    <cellStyle name="Total (line) 2 2 2 20 4" xfId="44137" xr:uid="{00000000-0005-0000-0000-000090A90000}"/>
    <cellStyle name="Total (line) 2 2 2 20 5" xfId="44138" xr:uid="{00000000-0005-0000-0000-000091A90000}"/>
    <cellStyle name="Total (line) 2 2 2 21" xfId="6139" xr:uid="{00000000-0005-0000-0000-000092A90000}"/>
    <cellStyle name="Total (line) 2 2 2 21 2" xfId="44139" xr:uid="{00000000-0005-0000-0000-000093A90000}"/>
    <cellStyle name="Total (line) 2 2 2 21 2 2" xfId="44140" xr:uid="{00000000-0005-0000-0000-000094A90000}"/>
    <cellStyle name="Total (line) 2 2 2 21 2 3" xfId="44141" xr:uid="{00000000-0005-0000-0000-000095A90000}"/>
    <cellStyle name="Total (line) 2 2 2 21 2 4" xfId="44142" xr:uid="{00000000-0005-0000-0000-000096A90000}"/>
    <cellStyle name="Total (line) 2 2 2 21 3" xfId="44143" xr:uid="{00000000-0005-0000-0000-000097A90000}"/>
    <cellStyle name="Total (line) 2 2 2 21 4" xfId="44144" xr:uid="{00000000-0005-0000-0000-000098A90000}"/>
    <cellStyle name="Total (line) 2 2 2 21 5" xfId="44145" xr:uid="{00000000-0005-0000-0000-000099A90000}"/>
    <cellStyle name="Total (line) 2 2 2 22" xfId="6140" xr:uid="{00000000-0005-0000-0000-00009AA90000}"/>
    <cellStyle name="Total (line) 2 2 2 22 2" xfId="44146" xr:uid="{00000000-0005-0000-0000-00009BA90000}"/>
    <cellStyle name="Total (line) 2 2 2 22 2 2" xfId="44147" xr:uid="{00000000-0005-0000-0000-00009CA90000}"/>
    <cellStyle name="Total (line) 2 2 2 22 2 3" xfId="44148" xr:uid="{00000000-0005-0000-0000-00009DA90000}"/>
    <cellStyle name="Total (line) 2 2 2 22 2 4" xfId="44149" xr:uid="{00000000-0005-0000-0000-00009EA90000}"/>
    <cellStyle name="Total (line) 2 2 2 22 3" xfId="44150" xr:uid="{00000000-0005-0000-0000-00009FA90000}"/>
    <cellStyle name="Total (line) 2 2 2 22 4" xfId="44151" xr:uid="{00000000-0005-0000-0000-0000A0A90000}"/>
    <cellStyle name="Total (line) 2 2 2 22 5" xfId="44152" xr:uid="{00000000-0005-0000-0000-0000A1A90000}"/>
    <cellStyle name="Total (line) 2 2 2 23" xfId="6141" xr:uid="{00000000-0005-0000-0000-0000A2A90000}"/>
    <cellStyle name="Total (line) 2 2 2 23 2" xfId="44153" xr:uid="{00000000-0005-0000-0000-0000A3A90000}"/>
    <cellStyle name="Total (line) 2 2 2 23 2 2" xfId="44154" xr:uid="{00000000-0005-0000-0000-0000A4A90000}"/>
    <cellStyle name="Total (line) 2 2 2 23 2 3" xfId="44155" xr:uid="{00000000-0005-0000-0000-0000A5A90000}"/>
    <cellStyle name="Total (line) 2 2 2 23 2 4" xfId="44156" xr:uid="{00000000-0005-0000-0000-0000A6A90000}"/>
    <cellStyle name="Total (line) 2 2 2 23 3" xfId="44157" xr:uid="{00000000-0005-0000-0000-0000A7A90000}"/>
    <cellStyle name="Total (line) 2 2 2 23 4" xfId="44158" xr:uid="{00000000-0005-0000-0000-0000A8A90000}"/>
    <cellStyle name="Total (line) 2 2 2 23 5" xfId="44159" xr:uid="{00000000-0005-0000-0000-0000A9A90000}"/>
    <cellStyle name="Total (line) 2 2 2 24" xfId="6142" xr:uid="{00000000-0005-0000-0000-0000AAA90000}"/>
    <cellStyle name="Total (line) 2 2 2 24 2" xfId="44160" xr:uid="{00000000-0005-0000-0000-0000ABA90000}"/>
    <cellStyle name="Total (line) 2 2 2 24 2 2" xfId="44161" xr:uid="{00000000-0005-0000-0000-0000ACA90000}"/>
    <cellStyle name="Total (line) 2 2 2 24 2 3" xfId="44162" xr:uid="{00000000-0005-0000-0000-0000ADA90000}"/>
    <cellStyle name="Total (line) 2 2 2 24 2 4" xfId="44163" xr:uid="{00000000-0005-0000-0000-0000AEA90000}"/>
    <cellStyle name="Total (line) 2 2 2 24 3" xfId="44164" xr:uid="{00000000-0005-0000-0000-0000AFA90000}"/>
    <cellStyle name="Total (line) 2 2 2 24 4" xfId="44165" xr:uid="{00000000-0005-0000-0000-0000B0A90000}"/>
    <cellStyle name="Total (line) 2 2 2 24 5" xfId="44166" xr:uid="{00000000-0005-0000-0000-0000B1A90000}"/>
    <cellStyle name="Total (line) 2 2 2 25" xfId="6143" xr:uid="{00000000-0005-0000-0000-0000B2A90000}"/>
    <cellStyle name="Total (line) 2 2 2 25 2" xfId="44167" xr:uid="{00000000-0005-0000-0000-0000B3A90000}"/>
    <cellStyle name="Total (line) 2 2 2 25 2 2" xfId="44168" xr:uid="{00000000-0005-0000-0000-0000B4A90000}"/>
    <cellStyle name="Total (line) 2 2 2 25 2 3" xfId="44169" xr:uid="{00000000-0005-0000-0000-0000B5A90000}"/>
    <cellStyle name="Total (line) 2 2 2 25 2 4" xfId="44170" xr:uid="{00000000-0005-0000-0000-0000B6A90000}"/>
    <cellStyle name="Total (line) 2 2 2 25 3" xfId="44171" xr:uid="{00000000-0005-0000-0000-0000B7A90000}"/>
    <cellStyle name="Total (line) 2 2 2 25 4" xfId="44172" xr:uid="{00000000-0005-0000-0000-0000B8A90000}"/>
    <cellStyle name="Total (line) 2 2 2 25 5" xfId="44173" xr:uid="{00000000-0005-0000-0000-0000B9A90000}"/>
    <cellStyle name="Total (line) 2 2 2 26" xfId="6144" xr:uid="{00000000-0005-0000-0000-0000BAA90000}"/>
    <cellStyle name="Total (line) 2 2 2 26 2" xfId="44174" xr:uid="{00000000-0005-0000-0000-0000BBA90000}"/>
    <cellStyle name="Total (line) 2 2 2 26 2 2" xfId="44175" xr:uid="{00000000-0005-0000-0000-0000BCA90000}"/>
    <cellStyle name="Total (line) 2 2 2 26 2 3" xfId="44176" xr:uid="{00000000-0005-0000-0000-0000BDA90000}"/>
    <cellStyle name="Total (line) 2 2 2 26 2 4" xfId="44177" xr:uid="{00000000-0005-0000-0000-0000BEA90000}"/>
    <cellStyle name="Total (line) 2 2 2 26 3" xfId="44178" xr:uid="{00000000-0005-0000-0000-0000BFA90000}"/>
    <cellStyle name="Total (line) 2 2 2 26 4" xfId="44179" xr:uid="{00000000-0005-0000-0000-0000C0A90000}"/>
    <cellStyle name="Total (line) 2 2 2 26 5" xfId="44180" xr:uid="{00000000-0005-0000-0000-0000C1A90000}"/>
    <cellStyle name="Total (line) 2 2 2 27" xfId="6145" xr:uid="{00000000-0005-0000-0000-0000C2A90000}"/>
    <cellStyle name="Total (line) 2 2 2 27 2" xfId="44181" xr:uid="{00000000-0005-0000-0000-0000C3A90000}"/>
    <cellStyle name="Total (line) 2 2 2 27 2 2" xfId="44182" xr:uid="{00000000-0005-0000-0000-0000C4A90000}"/>
    <cellStyle name="Total (line) 2 2 2 27 2 3" xfId="44183" xr:uid="{00000000-0005-0000-0000-0000C5A90000}"/>
    <cellStyle name="Total (line) 2 2 2 27 2 4" xfId="44184" xr:uid="{00000000-0005-0000-0000-0000C6A90000}"/>
    <cellStyle name="Total (line) 2 2 2 27 3" xfId="44185" xr:uid="{00000000-0005-0000-0000-0000C7A90000}"/>
    <cellStyle name="Total (line) 2 2 2 27 4" xfId="44186" xr:uid="{00000000-0005-0000-0000-0000C8A90000}"/>
    <cellStyle name="Total (line) 2 2 2 27 5" xfId="44187" xr:uid="{00000000-0005-0000-0000-0000C9A90000}"/>
    <cellStyle name="Total (line) 2 2 2 28" xfId="6146" xr:uid="{00000000-0005-0000-0000-0000CAA90000}"/>
    <cellStyle name="Total (line) 2 2 2 28 2" xfId="44188" xr:uid="{00000000-0005-0000-0000-0000CBA90000}"/>
    <cellStyle name="Total (line) 2 2 2 28 2 2" xfId="44189" xr:uid="{00000000-0005-0000-0000-0000CCA90000}"/>
    <cellStyle name="Total (line) 2 2 2 28 2 3" xfId="44190" xr:uid="{00000000-0005-0000-0000-0000CDA90000}"/>
    <cellStyle name="Total (line) 2 2 2 28 2 4" xfId="44191" xr:uid="{00000000-0005-0000-0000-0000CEA90000}"/>
    <cellStyle name="Total (line) 2 2 2 28 3" xfId="44192" xr:uid="{00000000-0005-0000-0000-0000CFA90000}"/>
    <cellStyle name="Total (line) 2 2 2 28 4" xfId="44193" xr:uid="{00000000-0005-0000-0000-0000D0A90000}"/>
    <cellStyle name="Total (line) 2 2 2 28 5" xfId="44194" xr:uid="{00000000-0005-0000-0000-0000D1A90000}"/>
    <cellStyle name="Total (line) 2 2 2 29" xfId="6147" xr:uid="{00000000-0005-0000-0000-0000D2A90000}"/>
    <cellStyle name="Total (line) 2 2 2 29 2" xfId="44195" xr:uid="{00000000-0005-0000-0000-0000D3A90000}"/>
    <cellStyle name="Total (line) 2 2 2 29 2 2" xfId="44196" xr:uid="{00000000-0005-0000-0000-0000D4A90000}"/>
    <cellStyle name="Total (line) 2 2 2 29 2 3" xfId="44197" xr:uid="{00000000-0005-0000-0000-0000D5A90000}"/>
    <cellStyle name="Total (line) 2 2 2 29 2 4" xfId="44198" xr:uid="{00000000-0005-0000-0000-0000D6A90000}"/>
    <cellStyle name="Total (line) 2 2 2 29 3" xfId="44199" xr:uid="{00000000-0005-0000-0000-0000D7A90000}"/>
    <cellStyle name="Total (line) 2 2 2 29 4" xfId="44200" xr:uid="{00000000-0005-0000-0000-0000D8A90000}"/>
    <cellStyle name="Total (line) 2 2 2 29 5" xfId="44201" xr:uid="{00000000-0005-0000-0000-0000D9A90000}"/>
    <cellStyle name="Total (line) 2 2 2 3" xfId="6148" xr:uid="{00000000-0005-0000-0000-0000DAA90000}"/>
    <cellStyle name="Total (line) 2 2 2 3 2" xfId="44202" xr:uid="{00000000-0005-0000-0000-0000DBA90000}"/>
    <cellStyle name="Total (line) 2 2 2 3 2 2" xfId="44203" xr:uid="{00000000-0005-0000-0000-0000DCA90000}"/>
    <cellStyle name="Total (line) 2 2 2 3 2 3" xfId="44204" xr:uid="{00000000-0005-0000-0000-0000DDA90000}"/>
    <cellStyle name="Total (line) 2 2 2 3 2 4" xfId="44205" xr:uid="{00000000-0005-0000-0000-0000DEA90000}"/>
    <cellStyle name="Total (line) 2 2 2 3 3" xfId="44206" xr:uid="{00000000-0005-0000-0000-0000DFA90000}"/>
    <cellStyle name="Total (line) 2 2 2 3 4" xfId="44207" xr:uid="{00000000-0005-0000-0000-0000E0A90000}"/>
    <cellStyle name="Total (line) 2 2 2 3 5" xfId="44208" xr:uid="{00000000-0005-0000-0000-0000E1A90000}"/>
    <cellStyle name="Total (line) 2 2 2 30" xfId="6149" xr:uid="{00000000-0005-0000-0000-0000E2A90000}"/>
    <cellStyle name="Total (line) 2 2 2 30 2" xfId="44209" xr:uid="{00000000-0005-0000-0000-0000E3A90000}"/>
    <cellStyle name="Total (line) 2 2 2 30 2 2" xfId="44210" xr:uid="{00000000-0005-0000-0000-0000E4A90000}"/>
    <cellStyle name="Total (line) 2 2 2 30 2 3" xfId="44211" xr:uid="{00000000-0005-0000-0000-0000E5A90000}"/>
    <cellStyle name="Total (line) 2 2 2 30 2 4" xfId="44212" xr:uid="{00000000-0005-0000-0000-0000E6A90000}"/>
    <cellStyle name="Total (line) 2 2 2 30 3" xfId="44213" xr:uid="{00000000-0005-0000-0000-0000E7A90000}"/>
    <cellStyle name="Total (line) 2 2 2 30 4" xfId="44214" xr:uid="{00000000-0005-0000-0000-0000E8A90000}"/>
    <cellStyle name="Total (line) 2 2 2 30 5" xfId="44215" xr:uid="{00000000-0005-0000-0000-0000E9A90000}"/>
    <cellStyle name="Total (line) 2 2 2 31" xfId="6150" xr:uid="{00000000-0005-0000-0000-0000EAA90000}"/>
    <cellStyle name="Total (line) 2 2 2 31 2" xfId="44216" xr:uid="{00000000-0005-0000-0000-0000EBA90000}"/>
    <cellStyle name="Total (line) 2 2 2 31 2 2" xfId="44217" xr:uid="{00000000-0005-0000-0000-0000ECA90000}"/>
    <cellStyle name="Total (line) 2 2 2 31 2 3" xfId="44218" xr:uid="{00000000-0005-0000-0000-0000EDA90000}"/>
    <cellStyle name="Total (line) 2 2 2 31 2 4" xfId="44219" xr:uid="{00000000-0005-0000-0000-0000EEA90000}"/>
    <cellStyle name="Total (line) 2 2 2 31 3" xfId="44220" xr:uid="{00000000-0005-0000-0000-0000EFA90000}"/>
    <cellStyle name="Total (line) 2 2 2 31 4" xfId="44221" xr:uid="{00000000-0005-0000-0000-0000F0A90000}"/>
    <cellStyle name="Total (line) 2 2 2 31 5" xfId="44222" xr:uid="{00000000-0005-0000-0000-0000F1A90000}"/>
    <cellStyle name="Total (line) 2 2 2 32" xfId="6151" xr:uid="{00000000-0005-0000-0000-0000F2A90000}"/>
    <cellStyle name="Total (line) 2 2 2 32 2" xfId="44223" xr:uid="{00000000-0005-0000-0000-0000F3A90000}"/>
    <cellStyle name="Total (line) 2 2 2 32 2 2" xfId="44224" xr:uid="{00000000-0005-0000-0000-0000F4A90000}"/>
    <cellStyle name="Total (line) 2 2 2 32 2 3" xfId="44225" xr:uid="{00000000-0005-0000-0000-0000F5A90000}"/>
    <cellStyle name="Total (line) 2 2 2 32 2 4" xfId="44226" xr:uid="{00000000-0005-0000-0000-0000F6A90000}"/>
    <cellStyle name="Total (line) 2 2 2 32 3" xfId="44227" xr:uid="{00000000-0005-0000-0000-0000F7A90000}"/>
    <cellStyle name="Total (line) 2 2 2 32 4" xfId="44228" xr:uid="{00000000-0005-0000-0000-0000F8A90000}"/>
    <cellStyle name="Total (line) 2 2 2 32 5" xfId="44229" xr:uid="{00000000-0005-0000-0000-0000F9A90000}"/>
    <cellStyle name="Total (line) 2 2 2 33" xfId="6152" xr:uid="{00000000-0005-0000-0000-0000FAA90000}"/>
    <cellStyle name="Total (line) 2 2 2 33 2" xfId="44230" xr:uid="{00000000-0005-0000-0000-0000FBA90000}"/>
    <cellStyle name="Total (line) 2 2 2 33 2 2" xfId="44231" xr:uid="{00000000-0005-0000-0000-0000FCA90000}"/>
    <cellStyle name="Total (line) 2 2 2 33 2 3" xfId="44232" xr:uid="{00000000-0005-0000-0000-0000FDA90000}"/>
    <cellStyle name="Total (line) 2 2 2 33 2 4" xfId="44233" xr:uid="{00000000-0005-0000-0000-0000FEA90000}"/>
    <cellStyle name="Total (line) 2 2 2 33 3" xfId="44234" xr:uid="{00000000-0005-0000-0000-0000FFA90000}"/>
    <cellStyle name="Total (line) 2 2 2 33 4" xfId="44235" xr:uid="{00000000-0005-0000-0000-000000AA0000}"/>
    <cellStyle name="Total (line) 2 2 2 33 5" xfId="44236" xr:uid="{00000000-0005-0000-0000-000001AA0000}"/>
    <cellStyle name="Total (line) 2 2 2 34" xfId="6153" xr:uid="{00000000-0005-0000-0000-000002AA0000}"/>
    <cellStyle name="Total (line) 2 2 2 34 2" xfId="44237" xr:uid="{00000000-0005-0000-0000-000003AA0000}"/>
    <cellStyle name="Total (line) 2 2 2 34 2 2" xfId="44238" xr:uid="{00000000-0005-0000-0000-000004AA0000}"/>
    <cellStyle name="Total (line) 2 2 2 34 2 3" xfId="44239" xr:uid="{00000000-0005-0000-0000-000005AA0000}"/>
    <cellStyle name="Total (line) 2 2 2 34 2 4" xfId="44240" xr:uid="{00000000-0005-0000-0000-000006AA0000}"/>
    <cellStyle name="Total (line) 2 2 2 34 3" xfId="44241" xr:uid="{00000000-0005-0000-0000-000007AA0000}"/>
    <cellStyle name="Total (line) 2 2 2 34 4" xfId="44242" xr:uid="{00000000-0005-0000-0000-000008AA0000}"/>
    <cellStyle name="Total (line) 2 2 2 34 5" xfId="44243" xr:uid="{00000000-0005-0000-0000-000009AA0000}"/>
    <cellStyle name="Total (line) 2 2 2 35" xfId="6154" xr:uid="{00000000-0005-0000-0000-00000AAA0000}"/>
    <cellStyle name="Total (line) 2 2 2 35 2" xfId="44244" xr:uid="{00000000-0005-0000-0000-00000BAA0000}"/>
    <cellStyle name="Total (line) 2 2 2 35 2 2" xfId="44245" xr:uid="{00000000-0005-0000-0000-00000CAA0000}"/>
    <cellStyle name="Total (line) 2 2 2 35 2 3" xfId="44246" xr:uid="{00000000-0005-0000-0000-00000DAA0000}"/>
    <cellStyle name="Total (line) 2 2 2 35 2 4" xfId="44247" xr:uid="{00000000-0005-0000-0000-00000EAA0000}"/>
    <cellStyle name="Total (line) 2 2 2 35 3" xfId="44248" xr:uid="{00000000-0005-0000-0000-00000FAA0000}"/>
    <cellStyle name="Total (line) 2 2 2 35 4" xfId="44249" xr:uid="{00000000-0005-0000-0000-000010AA0000}"/>
    <cellStyle name="Total (line) 2 2 2 35 5" xfId="44250" xr:uid="{00000000-0005-0000-0000-000011AA0000}"/>
    <cellStyle name="Total (line) 2 2 2 36" xfId="6155" xr:uid="{00000000-0005-0000-0000-000012AA0000}"/>
    <cellStyle name="Total (line) 2 2 2 36 2" xfId="44251" xr:uid="{00000000-0005-0000-0000-000013AA0000}"/>
    <cellStyle name="Total (line) 2 2 2 36 2 2" xfId="44252" xr:uid="{00000000-0005-0000-0000-000014AA0000}"/>
    <cellStyle name="Total (line) 2 2 2 36 2 3" xfId="44253" xr:uid="{00000000-0005-0000-0000-000015AA0000}"/>
    <cellStyle name="Total (line) 2 2 2 36 2 4" xfId="44254" xr:uid="{00000000-0005-0000-0000-000016AA0000}"/>
    <cellStyle name="Total (line) 2 2 2 36 3" xfId="44255" xr:uid="{00000000-0005-0000-0000-000017AA0000}"/>
    <cellStyle name="Total (line) 2 2 2 36 4" xfId="44256" xr:uid="{00000000-0005-0000-0000-000018AA0000}"/>
    <cellStyle name="Total (line) 2 2 2 36 5" xfId="44257" xr:uid="{00000000-0005-0000-0000-000019AA0000}"/>
    <cellStyle name="Total (line) 2 2 2 37" xfId="6156" xr:uid="{00000000-0005-0000-0000-00001AAA0000}"/>
    <cellStyle name="Total (line) 2 2 2 37 2" xfId="44258" xr:uid="{00000000-0005-0000-0000-00001BAA0000}"/>
    <cellStyle name="Total (line) 2 2 2 37 2 2" xfId="44259" xr:uid="{00000000-0005-0000-0000-00001CAA0000}"/>
    <cellStyle name="Total (line) 2 2 2 37 2 3" xfId="44260" xr:uid="{00000000-0005-0000-0000-00001DAA0000}"/>
    <cellStyle name="Total (line) 2 2 2 37 2 4" xfId="44261" xr:uid="{00000000-0005-0000-0000-00001EAA0000}"/>
    <cellStyle name="Total (line) 2 2 2 37 3" xfId="44262" xr:uid="{00000000-0005-0000-0000-00001FAA0000}"/>
    <cellStyle name="Total (line) 2 2 2 37 4" xfId="44263" xr:uid="{00000000-0005-0000-0000-000020AA0000}"/>
    <cellStyle name="Total (line) 2 2 2 37 5" xfId="44264" xr:uid="{00000000-0005-0000-0000-000021AA0000}"/>
    <cellStyle name="Total (line) 2 2 2 38" xfId="6157" xr:uid="{00000000-0005-0000-0000-000022AA0000}"/>
    <cellStyle name="Total (line) 2 2 2 38 2" xfId="44265" xr:uid="{00000000-0005-0000-0000-000023AA0000}"/>
    <cellStyle name="Total (line) 2 2 2 38 2 2" xfId="44266" xr:uid="{00000000-0005-0000-0000-000024AA0000}"/>
    <cellStyle name="Total (line) 2 2 2 38 2 3" xfId="44267" xr:uid="{00000000-0005-0000-0000-000025AA0000}"/>
    <cellStyle name="Total (line) 2 2 2 38 2 4" xfId="44268" xr:uid="{00000000-0005-0000-0000-000026AA0000}"/>
    <cellStyle name="Total (line) 2 2 2 38 3" xfId="44269" xr:uid="{00000000-0005-0000-0000-000027AA0000}"/>
    <cellStyle name="Total (line) 2 2 2 38 4" xfId="44270" xr:uid="{00000000-0005-0000-0000-000028AA0000}"/>
    <cellStyle name="Total (line) 2 2 2 38 5" xfId="44271" xr:uid="{00000000-0005-0000-0000-000029AA0000}"/>
    <cellStyle name="Total (line) 2 2 2 39" xfId="6158" xr:uid="{00000000-0005-0000-0000-00002AAA0000}"/>
    <cellStyle name="Total (line) 2 2 2 39 2" xfId="44272" xr:uid="{00000000-0005-0000-0000-00002BAA0000}"/>
    <cellStyle name="Total (line) 2 2 2 39 2 2" xfId="44273" xr:uid="{00000000-0005-0000-0000-00002CAA0000}"/>
    <cellStyle name="Total (line) 2 2 2 39 2 3" xfId="44274" xr:uid="{00000000-0005-0000-0000-00002DAA0000}"/>
    <cellStyle name="Total (line) 2 2 2 39 2 4" xfId="44275" xr:uid="{00000000-0005-0000-0000-00002EAA0000}"/>
    <cellStyle name="Total (line) 2 2 2 39 3" xfId="44276" xr:uid="{00000000-0005-0000-0000-00002FAA0000}"/>
    <cellStyle name="Total (line) 2 2 2 39 4" xfId="44277" xr:uid="{00000000-0005-0000-0000-000030AA0000}"/>
    <cellStyle name="Total (line) 2 2 2 39 5" xfId="44278" xr:uid="{00000000-0005-0000-0000-000031AA0000}"/>
    <cellStyle name="Total (line) 2 2 2 4" xfId="6159" xr:uid="{00000000-0005-0000-0000-000032AA0000}"/>
    <cellStyle name="Total (line) 2 2 2 4 2" xfId="44279" xr:uid="{00000000-0005-0000-0000-000033AA0000}"/>
    <cellStyle name="Total (line) 2 2 2 4 2 2" xfId="44280" xr:uid="{00000000-0005-0000-0000-000034AA0000}"/>
    <cellStyle name="Total (line) 2 2 2 4 2 3" xfId="44281" xr:uid="{00000000-0005-0000-0000-000035AA0000}"/>
    <cellStyle name="Total (line) 2 2 2 4 2 4" xfId="44282" xr:uid="{00000000-0005-0000-0000-000036AA0000}"/>
    <cellStyle name="Total (line) 2 2 2 4 3" xfId="44283" xr:uid="{00000000-0005-0000-0000-000037AA0000}"/>
    <cellStyle name="Total (line) 2 2 2 4 4" xfId="44284" xr:uid="{00000000-0005-0000-0000-000038AA0000}"/>
    <cellStyle name="Total (line) 2 2 2 4 5" xfId="44285" xr:uid="{00000000-0005-0000-0000-000039AA0000}"/>
    <cellStyle name="Total (line) 2 2 2 40" xfId="6160" xr:uid="{00000000-0005-0000-0000-00003AAA0000}"/>
    <cellStyle name="Total (line) 2 2 2 40 2" xfId="44286" xr:uid="{00000000-0005-0000-0000-00003BAA0000}"/>
    <cellStyle name="Total (line) 2 2 2 40 2 2" xfId="44287" xr:uid="{00000000-0005-0000-0000-00003CAA0000}"/>
    <cellStyle name="Total (line) 2 2 2 40 2 3" xfId="44288" xr:uid="{00000000-0005-0000-0000-00003DAA0000}"/>
    <cellStyle name="Total (line) 2 2 2 40 2 4" xfId="44289" xr:uid="{00000000-0005-0000-0000-00003EAA0000}"/>
    <cellStyle name="Total (line) 2 2 2 40 3" xfId="44290" xr:uid="{00000000-0005-0000-0000-00003FAA0000}"/>
    <cellStyle name="Total (line) 2 2 2 40 4" xfId="44291" xr:uid="{00000000-0005-0000-0000-000040AA0000}"/>
    <cellStyle name="Total (line) 2 2 2 40 5" xfId="44292" xr:uid="{00000000-0005-0000-0000-000041AA0000}"/>
    <cellStyle name="Total (line) 2 2 2 41" xfId="6161" xr:uid="{00000000-0005-0000-0000-000042AA0000}"/>
    <cellStyle name="Total (line) 2 2 2 41 2" xfId="44293" xr:uid="{00000000-0005-0000-0000-000043AA0000}"/>
    <cellStyle name="Total (line) 2 2 2 41 2 2" xfId="44294" xr:uid="{00000000-0005-0000-0000-000044AA0000}"/>
    <cellStyle name="Total (line) 2 2 2 41 2 3" xfId="44295" xr:uid="{00000000-0005-0000-0000-000045AA0000}"/>
    <cellStyle name="Total (line) 2 2 2 41 2 4" xfId="44296" xr:uid="{00000000-0005-0000-0000-000046AA0000}"/>
    <cellStyle name="Total (line) 2 2 2 41 3" xfId="44297" xr:uid="{00000000-0005-0000-0000-000047AA0000}"/>
    <cellStyle name="Total (line) 2 2 2 41 4" xfId="44298" xr:uid="{00000000-0005-0000-0000-000048AA0000}"/>
    <cellStyle name="Total (line) 2 2 2 41 5" xfId="44299" xr:uid="{00000000-0005-0000-0000-000049AA0000}"/>
    <cellStyle name="Total (line) 2 2 2 42" xfId="6162" xr:uid="{00000000-0005-0000-0000-00004AAA0000}"/>
    <cellStyle name="Total (line) 2 2 2 42 2" xfId="44300" xr:uid="{00000000-0005-0000-0000-00004BAA0000}"/>
    <cellStyle name="Total (line) 2 2 2 42 2 2" xfId="44301" xr:uid="{00000000-0005-0000-0000-00004CAA0000}"/>
    <cellStyle name="Total (line) 2 2 2 42 2 3" xfId="44302" xr:uid="{00000000-0005-0000-0000-00004DAA0000}"/>
    <cellStyle name="Total (line) 2 2 2 42 2 4" xfId="44303" xr:uid="{00000000-0005-0000-0000-00004EAA0000}"/>
    <cellStyle name="Total (line) 2 2 2 42 3" xfId="44304" xr:uid="{00000000-0005-0000-0000-00004FAA0000}"/>
    <cellStyle name="Total (line) 2 2 2 42 4" xfId="44305" xr:uid="{00000000-0005-0000-0000-000050AA0000}"/>
    <cellStyle name="Total (line) 2 2 2 42 5" xfId="44306" xr:uid="{00000000-0005-0000-0000-000051AA0000}"/>
    <cellStyle name="Total (line) 2 2 2 43" xfId="6163" xr:uid="{00000000-0005-0000-0000-000052AA0000}"/>
    <cellStyle name="Total (line) 2 2 2 43 2" xfId="44307" xr:uid="{00000000-0005-0000-0000-000053AA0000}"/>
    <cellStyle name="Total (line) 2 2 2 43 2 2" xfId="44308" xr:uid="{00000000-0005-0000-0000-000054AA0000}"/>
    <cellStyle name="Total (line) 2 2 2 43 2 3" xfId="44309" xr:uid="{00000000-0005-0000-0000-000055AA0000}"/>
    <cellStyle name="Total (line) 2 2 2 43 2 4" xfId="44310" xr:uid="{00000000-0005-0000-0000-000056AA0000}"/>
    <cellStyle name="Total (line) 2 2 2 43 3" xfId="44311" xr:uid="{00000000-0005-0000-0000-000057AA0000}"/>
    <cellStyle name="Total (line) 2 2 2 43 4" xfId="44312" xr:uid="{00000000-0005-0000-0000-000058AA0000}"/>
    <cellStyle name="Total (line) 2 2 2 43 5" xfId="44313" xr:uid="{00000000-0005-0000-0000-000059AA0000}"/>
    <cellStyle name="Total (line) 2 2 2 44" xfId="6164" xr:uid="{00000000-0005-0000-0000-00005AAA0000}"/>
    <cellStyle name="Total (line) 2 2 2 44 2" xfId="44314" xr:uid="{00000000-0005-0000-0000-00005BAA0000}"/>
    <cellStyle name="Total (line) 2 2 2 44 2 2" xfId="44315" xr:uid="{00000000-0005-0000-0000-00005CAA0000}"/>
    <cellStyle name="Total (line) 2 2 2 44 2 3" xfId="44316" xr:uid="{00000000-0005-0000-0000-00005DAA0000}"/>
    <cellStyle name="Total (line) 2 2 2 44 2 4" xfId="44317" xr:uid="{00000000-0005-0000-0000-00005EAA0000}"/>
    <cellStyle name="Total (line) 2 2 2 44 3" xfId="44318" xr:uid="{00000000-0005-0000-0000-00005FAA0000}"/>
    <cellStyle name="Total (line) 2 2 2 44 4" xfId="44319" xr:uid="{00000000-0005-0000-0000-000060AA0000}"/>
    <cellStyle name="Total (line) 2 2 2 44 5" xfId="44320" xr:uid="{00000000-0005-0000-0000-000061AA0000}"/>
    <cellStyle name="Total (line) 2 2 2 45" xfId="44321" xr:uid="{00000000-0005-0000-0000-000062AA0000}"/>
    <cellStyle name="Total (line) 2 2 2 45 2" xfId="44322" xr:uid="{00000000-0005-0000-0000-000063AA0000}"/>
    <cellStyle name="Total (line) 2 2 2 45 3" xfId="44323" xr:uid="{00000000-0005-0000-0000-000064AA0000}"/>
    <cellStyle name="Total (line) 2 2 2 45 4" xfId="44324" xr:uid="{00000000-0005-0000-0000-000065AA0000}"/>
    <cellStyle name="Total (line) 2 2 2 46" xfId="44325" xr:uid="{00000000-0005-0000-0000-000066AA0000}"/>
    <cellStyle name="Total (line) 2 2 2 46 2" xfId="44326" xr:uid="{00000000-0005-0000-0000-000067AA0000}"/>
    <cellStyle name="Total (line) 2 2 2 46 3" xfId="44327" xr:uid="{00000000-0005-0000-0000-000068AA0000}"/>
    <cellStyle name="Total (line) 2 2 2 46 4" xfId="44328" xr:uid="{00000000-0005-0000-0000-000069AA0000}"/>
    <cellStyle name="Total (line) 2 2 2 47" xfId="44329" xr:uid="{00000000-0005-0000-0000-00006AAA0000}"/>
    <cellStyle name="Total (line) 2 2 2 48" xfId="44330" xr:uid="{00000000-0005-0000-0000-00006BAA0000}"/>
    <cellStyle name="Total (line) 2 2 2 49" xfId="44331" xr:uid="{00000000-0005-0000-0000-00006CAA0000}"/>
    <cellStyle name="Total (line) 2 2 2 5" xfId="6165" xr:uid="{00000000-0005-0000-0000-00006DAA0000}"/>
    <cellStyle name="Total (line) 2 2 2 5 2" xfId="44332" xr:uid="{00000000-0005-0000-0000-00006EAA0000}"/>
    <cellStyle name="Total (line) 2 2 2 5 2 2" xfId="44333" xr:uid="{00000000-0005-0000-0000-00006FAA0000}"/>
    <cellStyle name="Total (line) 2 2 2 5 2 3" xfId="44334" xr:uid="{00000000-0005-0000-0000-000070AA0000}"/>
    <cellStyle name="Total (line) 2 2 2 5 2 4" xfId="44335" xr:uid="{00000000-0005-0000-0000-000071AA0000}"/>
    <cellStyle name="Total (line) 2 2 2 5 3" xfId="44336" xr:uid="{00000000-0005-0000-0000-000072AA0000}"/>
    <cellStyle name="Total (line) 2 2 2 5 4" xfId="44337" xr:uid="{00000000-0005-0000-0000-000073AA0000}"/>
    <cellStyle name="Total (line) 2 2 2 5 5" xfId="44338" xr:uid="{00000000-0005-0000-0000-000074AA0000}"/>
    <cellStyle name="Total (line) 2 2 2 6" xfId="6166" xr:uid="{00000000-0005-0000-0000-000075AA0000}"/>
    <cellStyle name="Total (line) 2 2 2 6 2" xfId="44339" xr:uid="{00000000-0005-0000-0000-000076AA0000}"/>
    <cellStyle name="Total (line) 2 2 2 6 2 2" xfId="44340" xr:uid="{00000000-0005-0000-0000-000077AA0000}"/>
    <cellStyle name="Total (line) 2 2 2 6 2 3" xfId="44341" xr:uid="{00000000-0005-0000-0000-000078AA0000}"/>
    <cellStyle name="Total (line) 2 2 2 6 2 4" xfId="44342" xr:uid="{00000000-0005-0000-0000-000079AA0000}"/>
    <cellStyle name="Total (line) 2 2 2 6 3" xfId="44343" xr:uid="{00000000-0005-0000-0000-00007AAA0000}"/>
    <cellStyle name="Total (line) 2 2 2 6 4" xfId="44344" xr:uid="{00000000-0005-0000-0000-00007BAA0000}"/>
    <cellStyle name="Total (line) 2 2 2 6 5" xfId="44345" xr:uid="{00000000-0005-0000-0000-00007CAA0000}"/>
    <cellStyle name="Total (line) 2 2 2 7" xfId="6167" xr:uid="{00000000-0005-0000-0000-00007DAA0000}"/>
    <cellStyle name="Total (line) 2 2 2 7 2" xfId="44346" xr:uid="{00000000-0005-0000-0000-00007EAA0000}"/>
    <cellStyle name="Total (line) 2 2 2 7 2 2" xfId="44347" xr:uid="{00000000-0005-0000-0000-00007FAA0000}"/>
    <cellStyle name="Total (line) 2 2 2 7 2 3" xfId="44348" xr:uid="{00000000-0005-0000-0000-000080AA0000}"/>
    <cellStyle name="Total (line) 2 2 2 7 2 4" xfId="44349" xr:uid="{00000000-0005-0000-0000-000081AA0000}"/>
    <cellStyle name="Total (line) 2 2 2 7 3" xfId="44350" xr:uid="{00000000-0005-0000-0000-000082AA0000}"/>
    <cellStyle name="Total (line) 2 2 2 7 4" xfId="44351" xr:uid="{00000000-0005-0000-0000-000083AA0000}"/>
    <cellStyle name="Total (line) 2 2 2 7 5" xfId="44352" xr:uid="{00000000-0005-0000-0000-000084AA0000}"/>
    <cellStyle name="Total (line) 2 2 2 8" xfId="6168" xr:uid="{00000000-0005-0000-0000-000085AA0000}"/>
    <cellStyle name="Total (line) 2 2 2 8 2" xfId="44353" xr:uid="{00000000-0005-0000-0000-000086AA0000}"/>
    <cellStyle name="Total (line) 2 2 2 8 2 2" xfId="44354" xr:uid="{00000000-0005-0000-0000-000087AA0000}"/>
    <cellStyle name="Total (line) 2 2 2 8 2 3" xfId="44355" xr:uid="{00000000-0005-0000-0000-000088AA0000}"/>
    <cellStyle name="Total (line) 2 2 2 8 2 4" xfId="44356" xr:uid="{00000000-0005-0000-0000-000089AA0000}"/>
    <cellStyle name="Total (line) 2 2 2 8 3" xfId="44357" xr:uid="{00000000-0005-0000-0000-00008AAA0000}"/>
    <cellStyle name="Total (line) 2 2 2 8 4" xfId="44358" xr:uid="{00000000-0005-0000-0000-00008BAA0000}"/>
    <cellStyle name="Total (line) 2 2 2 8 5" xfId="44359" xr:uid="{00000000-0005-0000-0000-00008CAA0000}"/>
    <cellStyle name="Total (line) 2 2 2 9" xfId="6169" xr:uid="{00000000-0005-0000-0000-00008DAA0000}"/>
    <cellStyle name="Total (line) 2 2 2 9 2" xfId="44360" xr:uid="{00000000-0005-0000-0000-00008EAA0000}"/>
    <cellStyle name="Total (line) 2 2 2 9 2 2" xfId="44361" xr:uid="{00000000-0005-0000-0000-00008FAA0000}"/>
    <cellStyle name="Total (line) 2 2 2 9 2 3" xfId="44362" xr:uid="{00000000-0005-0000-0000-000090AA0000}"/>
    <cellStyle name="Total (line) 2 2 2 9 2 4" xfId="44363" xr:uid="{00000000-0005-0000-0000-000091AA0000}"/>
    <cellStyle name="Total (line) 2 2 2 9 3" xfId="44364" xr:uid="{00000000-0005-0000-0000-000092AA0000}"/>
    <cellStyle name="Total (line) 2 2 2 9 4" xfId="44365" xr:uid="{00000000-0005-0000-0000-000093AA0000}"/>
    <cellStyle name="Total (line) 2 2 2 9 5" xfId="44366" xr:uid="{00000000-0005-0000-0000-000094AA0000}"/>
    <cellStyle name="Total (line) 2 2 20" xfId="6170" xr:uid="{00000000-0005-0000-0000-000095AA0000}"/>
    <cellStyle name="Total (line) 2 2 20 2" xfId="44367" xr:uid="{00000000-0005-0000-0000-000096AA0000}"/>
    <cellStyle name="Total (line) 2 2 20 2 2" xfId="44368" xr:uid="{00000000-0005-0000-0000-000097AA0000}"/>
    <cellStyle name="Total (line) 2 2 20 2 3" xfId="44369" xr:uid="{00000000-0005-0000-0000-000098AA0000}"/>
    <cellStyle name="Total (line) 2 2 20 2 4" xfId="44370" xr:uid="{00000000-0005-0000-0000-000099AA0000}"/>
    <cellStyle name="Total (line) 2 2 20 3" xfId="44371" xr:uid="{00000000-0005-0000-0000-00009AAA0000}"/>
    <cellStyle name="Total (line) 2 2 20 4" xfId="44372" xr:uid="{00000000-0005-0000-0000-00009BAA0000}"/>
    <cellStyle name="Total (line) 2 2 20 5" xfId="44373" xr:uid="{00000000-0005-0000-0000-00009CAA0000}"/>
    <cellStyle name="Total (line) 2 2 21" xfId="6171" xr:uid="{00000000-0005-0000-0000-00009DAA0000}"/>
    <cellStyle name="Total (line) 2 2 21 2" xfId="44374" xr:uid="{00000000-0005-0000-0000-00009EAA0000}"/>
    <cellStyle name="Total (line) 2 2 21 2 2" xfId="44375" xr:uid="{00000000-0005-0000-0000-00009FAA0000}"/>
    <cellStyle name="Total (line) 2 2 21 2 3" xfId="44376" xr:uid="{00000000-0005-0000-0000-0000A0AA0000}"/>
    <cellStyle name="Total (line) 2 2 21 2 4" xfId="44377" xr:uid="{00000000-0005-0000-0000-0000A1AA0000}"/>
    <cellStyle name="Total (line) 2 2 21 3" xfId="44378" xr:uid="{00000000-0005-0000-0000-0000A2AA0000}"/>
    <cellStyle name="Total (line) 2 2 21 4" xfId="44379" xr:uid="{00000000-0005-0000-0000-0000A3AA0000}"/>
    <cellStyle name="Total (line) 2 2 21 5" xfId="44380" xr:uid="{00000000-0005-0000-0000-0000A4AA0000}"/>
    <cellStyle name="Total (line) 2 2 22" xfId="6172" xr:uid="{00000000-0005-0000-0000-0000A5AA0000}"/>
    <cellStyle name="Total (line) 2 2 22 2" xfId="44381" xr:uid="{00000000-0005-0000-0000-0000A6AA0000}"/>
    <cellStyle name="Total (line) 2 2 22 2 2" xfId="44382" xr:uid="{00000000-0005-0000-0000-0000A7AA0000}"/>
    <cellStyle name="Total (line) 2 2 22 2 3" xfId="44383" xr:uid="{00000000-0005-0000-0000-0000A8AA0000}"/>
    <cellStyle name="Total (line) 2 2 22 2 4" xfId="44384" xr:uid="{00000000-0005-0000-0000-0000A9AA0000}"/>
    <cellStyle name="Total (line) 2 2 22 3" xfId="44385" xr:uid="{00000000-0005-0000-0000-0000AAAA0000}"/>
    <cellStyle name="Total (line) 2 2 22 4" xfId="44386" xr:uid="{00000000-0005-0000-0000-0000ABAA0000}"/>
    <cellStyle name="Total (line) 2 2 22 5" xfId="44387" xr:uid="{00000000-0005-0000-0000-0000ACAA0000}"/>
    <cellStyle name="Total (line) 2 2 23" xfId="6173" xr:uid="{00000000-0005-0000-0000-0000ADAA0000}"/>
    <cellStyle name="Total (line) 2 2 23 2" xfId="44388" xr:uid="{00000000-0005-0000-0000-0000AEAA0000}"/>
    <cellStyle name="Total (line) 2 2 23 2 2" xfId="44389" xr:uid="{00000000-0005-0000-0000-0000AFAA0000}"/>
    <cellStyle name="Total (line) 2 2 23 2 3" xfId="44390" xr:uid="{00000000-0005-0000-0000-0000B0AA0000}"/>
    <cellStyle name="Total (line) 2 2 23 2 4" xfId="44391" xr:uid="{00000000-0005-0000-0000-0000B1AA0000}"/>
    <cellStyle name="Total (line) 2 2 23 3" xfId="44392" xr:uid="{00000000-0005-0000-0000-0000B2AA0000}"/>
    <cellStyle name="Total (line) 2 2 23 4" xfId="44393" xr:uid="{00000000-0005-0000-0000-0000B3AA0000}"/>
    <cellStyle name="Total (line) 2 2 23 5" xfId="44394" xr:uid="{00000000-0005-0000-0000-0000B4AA0000}"/>
    <cellStyle name="Total (line) 2 2 24" xfId="6174" xr:uid="{00000000-0005-0000-0000-0000B5AA0000}"/>
    <cellStyle name="Total (line) 2 2 24 2" xfId="44395" xr:uid="{00000000-0005-0000-0000-0000B6AA0000}"/>
    <cellStyle name="Total (line) 2 2 24 2 2" xfId="44396" xr:uid="{00000000-0005-0000-0000-0000B7AA0000}"/>
    <cellStyle name="Total (line) 2 2 24 2 3" xfId="44397" xr:uid="{00000000-0005-0000-0000-0000B8AA0000}"/>
    <cellStyle name="Total (line) 2 2 24 2 4" xfId="44398" xr:uid="{00000000-0005-0000-0000-0000B9AA0000}"/>
    <cellStyle name="Total (line) 2 2 24 3" xfId="44399" xr:uid="{00000000-0005-0000-0000-0000BAAA0000}"/>
    <cellStyle name="Total (line) 2 2 24 4" xfId="44400" xr:uid="{00000000-0005-0000-0000-0000BBAA0000}"/>
    <cellStyle name="Total (line) 2 2 24 5" xfId="44401" xr:uid="{00000000-0005-0000-0000-0000BCAA0000}"/>
    <cellStyle name="Total (line) 2 2 25" xfId="6175" xr:uid="{00000000-0005-0000-0000-0000BDAA0000}"/>
    <cellStyle name="Total (line) 2 2 25 2" xfId="44402" xr:uid="{00000000-0005-0000-0000-0000BEAA0000}"/>
    <cellStyle name="Total (line) 2 2 25 2 2" xfId="44403" xr:uid="{00000000-0005-0000-0000-0000BFAA0000}"/>
    <cellStyle name="Total (line) 2 2 25 2 3" xfId="44404" xr:uid="{00000000-0005-0000-0000-0000C0AA0000}"/>
    <cellStyle name="Total (line) 2 2 25 2 4" xfId="44405" xr:uid="{00000000-0005-0000-0000-0000C1AA0000}"/>
    <cellStyle name="Total (line) 2 2 25 3" xfId="44406" xr:uid="{00000000-0005-0000-0000-0000C2AA0000}"/>
    <cellStyle name="Total (line) 2 2 25 4" xfId="44407" xr:uid="{00000000-0005-0000-0000-0000C3AA0000}"/>
    <cellStyle name="Total (line) 2 2 25 5" xfId="44408" xr:uid="{00000000-0005-0000-0000-0000C4AA0000}"/>
    <cellStyle name="Total (line) 2 2 26" xfId="6176" xr:uid="{00000000-0005-0000-0000-0000C5AA0000}"/>
    <cellStyle name="Total (line) 2 2 26 2" xfId="44409" xr:uid="{00000000-0005-0000-0000-0000C6AA0000}"/>
    <cellStyle name="Total (line) 2 2 26 2 2" xfId="44410" xr:uid="{00000000-0005-0000-0000-0000C7AA0000}"/>
    <cellStyle name="Total (line) 2 2 26 2 3" xfId="44411" xr:uid="{00000000-0005-0000-0000-0000C8AA0000}"/>
    <cellStyle name="Total (line) 2 2 26 2 4" xfId="44412" xr:uid="{00000000-0005-0000-0000-0000C9AA0000}"/>
    <cellStyle name="Total (line) 2 2 26 3" xfId="44413" xr:uid="{00000000-0005-0000-0000-0000CAAA0000}"/>
    <cellStyle name="Total (line) 2 2 26 4" xfId="44414" xr:uid="{00000000-0005-0000-0000-0000CBAA0000}"/>
    <cellStyle name="Total (line) 2 2 26 5" xfId="44415" xr:uid="{00000000-0005-0000-0000-0000CCAA0000}"/>
    <cellStyle name="Total (line) 2 2 27" xfId="6177" xr:uid="{00000000-0005-0000-0000-0000CDAA0000}"/>
    <cellStyle name="Total (line) 2 2 27 2" xfId="44416" xr:uid="{00000000-0005-0000-0000-0000CEAA0000}"/>
    <cellStyle name="Total (line) 2 2 27 2 2" xfId="44417" xr:uid="{00000000-0005-0000-0000-0000CFAA0000}"/>
    <cellStyle name="Total (line) 2 2 27 2 3" xfId="44418" xr:uid="{00000000-0005-0000-0000-0000D0AA0000}"/>
    <cellStyle name="Total (line) 2 2 27 2 4" xfId="44419" xr:uid="{00000000-0005-0000-0000-0000D1AA0000}"/>
    <cellStyle name="Total (line) 2 2 27 3" xfId="44420" xr:uid="{00000000-0005-0000-0000-0000D2AA0000}"/>
    <cellStyle name="Total (line) 2 2 27 4" xfId="44421" xr:uid="{00000000-0005-0000-0000-0000D3AA0000}"/>
    <cellStyle name="Total (line) 2 2 27 5" xfId="44422" xr:uid="{00000000-0005-0000-0000-0000D4AA0000}"/>
    <cellStyle name="Total (line) 2 2 28" xfId="6178" xr:uid="{00000000-0005-0000-0000-0000D5AA0000}"/>
    <cellStyle name="Total (line) 2 2 28 2" xfId="44423" xr:uid="{00000000-0005-0000-0000-0000D6AA0000}"/>
    <cellStyle name="Total (line) 2 2 28 2 2" xfId="44424" xr:uid="{00000000-0005-0000-0000-0000D7AA0000}"/>
    <cellStyle name="Total (line) 2 2 28 2 3" xfId="44425" xr:uid="{00000000-0005-0000-0000-0000D8AA0000}"/>
    <cellStyle name="Total (line) 2 2 28 2 4" xfId="44426" xr:uid="{00000000-0005-0000-0000-0000D9AA0000}"/>
    <cellStyle name="Total (line) 2 2 28 3" xfId="44427" xr:uid="{00000000-0005-0000-0000-0000DAAA0000}"/>
    <cellStyle name="Total (line) 2 2 28 4" xfId="44428" xr:uid="{00000000-0005-0000-0000-0000DBAA0000}"/>
    <cellStyle name="Total (line) 2 2 28 5" xfId="44429" xr:uid="{00000000-0005-0000-0000-0000DCAA0000}"/>
    <cellStyle name="Total (line) 2 2 29" xfId="6179" xr:uid="{00000000-0005-0000-0000-0000DDAA0000}"/>
    <cellStyle name="Total (line) 2 2 29 2" xfId="44430" xr:uid="{00000000-0005-0000-0000-0000DEAA0000}"/>
    <cellStyle name="Total (line) 2 2 29 2 2" xfId="44431" xr:uid="{00000000-0005-0000-0000-0000DFAA0000}"/>
    <cellStyle name="Total (line) 2 2 29 2 3" xfId="44432" xr:uid="{00000000-0005-0000-0000-0000E0AA0000}"/>
    <cellStyle name="Total (line) 2 2 29 2 4" xfId="44433" xr:uid="{00000000-0005-0000-0000-0000E1AA0000}"/>
    <cellStyle name="Total (line) 2 2 29 3" xfId="44434" xr:uid="{00000000-0005-0000-0000-0000E2AA0000}"/>
    <cellStyle name="Total (line) 2 2 29 4" xfId="44435" xr:uid="{00000000-0005-0000-0000-0000E3AA0000}"/>
    <cellStyle name="Total (line) 2 2 29 5" xfId="44436" xr:uid="{00000000-0005-0000-0000-0000E4AA0000}"/>
    <cellStyle name="Total (line) 2 2 3" xfId="6180" xr:uid="{00000000-0005-0000-0000-0000E5AA0000}"/>
    <cellStyle name="Total (line) 2 2 3 2" xfId="44437" xr:uid="{00000000-0005-0000-0000-0000E6AA0000}"/>
    <cellStyle name="Total (line) 2 2 3 2 2" xfId="44438" xr:uid="{00000000-0005-0000-0000-0000E7AA0000}"/>
    <cellStyle name="Total (line) 2 2 3 2 3" xfId="44439" xr:uid="{00000000-0005-0000-0000-0000E8AA0000}"/>
    <cellStyle name="Total (line) 2 2 3 2 4" xfId="44440" xr:uid="{00000000-0005-0000-0000-0000E9AA0000}"/>
    <cellStyle name="Total (line) 2 2 3 3" xfId="44441" xr:uid="{00000000-0005-0000-0000-0000EAAA0000}"/>
    <cellStyle name="Total (line) 2 2 3 4" xfId="44442" xr:uid="{00000000-0005-0000-0000-0000EBAA0000}"/>
    <cellStyle name="Total (line) 2 2 3 5" xfId="44443" xr:uid="{00000000-0005-0000-0000-0000ECAA0000}"/>
    <cellStyle name="Total (line) 2 2 30" xfId="6181" xr:uid="{00000000-0005-0000-0000-0000EDAA0000}"/>
    <cellStyle name="Total (line) 2 2 30 2" xfId="44444" xr:uid="{00000000-0005-0000-0000-0000EEAA0000}"/>
    <cellStyle name="Total (line) 2 2 30 2 2" xfId="44445" xr:uid="{00000000-0005-0000-0000-0000EFAA0000}"/>
    <cellStyle name="Total (line) 2 2 30 2 3" xfId="44446" xr:uid="{00000000-0005-0000-0000-0000F0AA0000}"/>
    <cellStyle name="Total (line) 2 2 30 2 4" xfId="44447" xr:uid="{00000000-0005-0000-0000-0000F1AA0000}"/>
    <cellStyle name="Total (line) 2 2 30 3" xfId="44448" xr:uid="{00000000-0005-0000-0000-0000F2AA0000}"/>
    <cellStyle name="Total (line) 2 2 30 4" xfId="44449" xr:uid="{00000000-0005-0000-0000-0000F3AA0000}"/>
    <cellStyle name="Total (line) 2 2 30 5" xfId="44450" xr:uid="{00000000-0005-0000-0000-0000F4AA0000}"/>
    <cellStyle name="Total (line) 2 2 31" xfId="6182" xr:uid="{00000000-0005-0000-0000-0000F5AA0000}"/>
    <cellStyle name="Total (line) 2 2 31 2" xfId="44451" xr:uid="{00000000-0005-0000-0000-0000F6AA0000}"/>
    <cellStyle name="Total (line) 2 2 31 2 2" xfId="44452" xr:uid="{00000000-0005-0000-0000-0000F7AA0000}"/>
    <cellStyle name="Total (line) 2 2 31 2 3" xfId="44453" xr:uid="{00000000-0005-0000-0000-0000F8AA0000}"/>
    <cellStyle name="Total (line) 2 2 31 2 4" xfId="44454" xr:uid="{00000000-0005-0000-0000-0000F9AA0000}"/>
    <cellStyle name="Total (line) 2 2 31 3" xfId="44455" xr:uid="{00000000-0005-0000-0000-0000FAAA0000}"/>
    <cellStyle name="Total (line) 2 2 31 4" xfId="44456" xr:uid="{00000000-0005-0000-0000-0000FBAA0000}"/>
    <cellStyle name="Total (line) 2 2 31 5" xfId="44457" xr:uid="{00000000-0005-0000-0000-0000FCAA0000}"/>
    <cellStyle name="Total (line) 2 2 32" xfId="6183" xr:uid="{00000000-0005-0000-0000-0000FDAA0000}"/>
    <cellStyle name="Total (line) 2 2 32 2" xfId="44458" xr:uid="{00000000-0005-0000-0000-0000FEAA0000}"/>
    <cellStyle name="Total (line) 2 2 32 2 2" xfId="44459" xr:uid="{00000000-0005-0000-0000-0000FFAA0000}"/>
    <cellStyle name="Total (line) 2 2 32 2 3" xfId="44460" xr:uid="{00000000-0005-0000-0000-000000AB0000}"/>
    <cellStyle name="Total (line) 2 2 32 2 4" xfId="44461" xr:uid="{00000000-0005-0000-0000-000001AB0000}"/>
    <cellStyle name="Total (line) 2 2 32 3" xfId="44462" xr:uid="{00000000-0005-0000-0000-000002AB0000}"/>
    <cellStyle name="Total (line) 2 2 32 4" xfId="44463" xr:uid="{00000000-0005-0000-0000-000003AB0000}"/>
    <cellStyle name="Total (line) 2 2 32 5" xfId="44464" xr:uid="{00000000-0005-0000-0000-000004AB0000}"/>
    <cellStyle name="Total (line) 2 2 33" xfId="6184" xr:uid="{00000000-0005-0000-0000-000005AB0000}"/>
    <cellStyle name="Total (line) 2 2 33 2" xfId="44465" xr:uid="{00000000-0005-0000-0000-000006AB0000}"/>
    <cellStyle name="Total (line) 2 2 33 2 2" xfId="44466" xr:uid="{00000000-0005-0000-0000-000007AB0000}"/>
    <cellStyle name="Total (line) 2 2 33 2 3" xfId="44467" xr:uid="{00000000-0005-0000-0000-000008AB0000}"/>
    <cellStyle name="Total (line) 2 2 33 2 4" xfId="44468" xr:uid="{00000000-0005-0000-0000-000009AB0000}"/>
    <cellStyle name="Total (line) 2 2 33 3" xfId="44469" xr:uid="{00000000-0005-0000-0000-00000AAB0000}"/>
    <cellStyle name="Total (line) 2 2 33 4" xfId="44470" xr:uid="{00000000-0005-0000-0000-00000BAB0000}"/>
    <cellStyle name="Total (line) 2 2 33 5" xfId="44471" xr:uid="{00000000-0005-0000-0000-00000CAB0000}"/>
    <cellStyle name="Total (line) 2 2 34" xfId="6185" xr:uid="{00000000-0005-0000-0000-00000DAB0000}"/>
    <cellStyle name="Total (line) 2 2 34 2" xfId="44472" xr:uid="{00000000-0005-0000-0000-00000EAB0000}"/>
    <cellStyle name="Total (line) 2 2 34 2 2" xfId="44473" xr:uid="{00000000-0005-0000-0000-00000FAB0000}"/>
    <cellStyle name="Total (line) 2 2 34 2 3" xfId="44474" xr:uid="{00000000-0005-0000-0000-000010AB0000}"/>
    <cellStyle name="Total (line) 2 2 34 2 4" xfId="44475" xr:uid="{00000000-0005-0000-0000-000011AB0000}"/>
    <cellStyle name="Total (line) 2 2 34 3" xfId="44476" xr:uid="{00000000-0005-0000-0000-000012AB0000}"/>
    <cellStyle name="Total (line) 2 2 34 4" xfId="44477" xr:uid="{00000000-0005-0000-0000-000013AB0000}"/>
    <cellStyle name="Total (line) 2 2 34 5" xfId="44478" xr:uid="{00000000-0005-0000-0000-000014AB0000}"/>
    <cellStyle name="Total (line) 2 2 35" xfId="6186" xr:uid="{00000000-0005-0000-0000-000015AB0000}"/>
    <cellStyle name="Total (line) 2 2 35 2" xfId="44479" xr:uid="{00000000-0005-0000-0000-000016AB0000}"/>
    <cellStyle name="Total (line) 2 2 35 2 2" xfId="44480" xr:uid="{00000000-0005-0000-0000-000017AB0000}"/>
    <cellStyle name="Total (line) 2 2 35 2 3" xfId="44481" xr:uid="{00000000-0005-0000-0000-000018AB0000}"/>
    <cellStyle name="Total (line) 2 2 35 2 4" xfId="44482" xr:uid="{00000000-0005-0000-0000-000019AB0000}"/>
    <cellStyle name="Total (line) 2 2 35 3" xfId="44483" xr:uid="{00000000-0005-0000-0000-00001AAB0000}"/>
    <cellStyle name="Total (line) 2 2 35 4" xfId="44484" xr:uid="{00000000-0005-0000-0000-00001BAB0000}"/>
    <cellStyle name="Total (line) 2 2 35 5" xfId="44485" xr:uid="{00000000-0005-0000-0000-00001CAB0000}"/>
    <cellStyle name="Total (line) 2 2 36" xfId="6187" xr:uid="{00000000-0005-0000-0000-00001DAB0000}"/>
    <cellStyle name="Total (line) 2 2 36 2" xfId="44486" xr:uid="{00000000-0005-0000-0000-00001EAB0000}"/>
    <cellStyle name="Total (line) 2 2 36 2 2" xfId="44487" xr:uid="{00000000-0005-0000-0000-00001FAB0000}"/>
    <cellStyle name="Total (line) 2 2 36 2 3" xfId="44488" xr:uid="{00000000-0005-0000-0000-000020AB0000}"/>
    <cellStyle name="Total (line) 2 2 36 2 4" xfId="44489" xr:uid="{00000000-0005-0000-0000-000021AB0000}"/>
    <cellStyle name="Total (line) 2 2 36 3" xfId="44490" xr:uid="{00000000-0005-0000-0000-000022AB0000}"/>
    <cellStyle name="Total (line) 2 2 36 4" xfId="44491" xr:uid="{00000000-0005-0000-0000-000023AB0000}"/>
    <cellStyle name="Total (line) 2 2 36 5" xfId="44492" xr:uid="{00000000-0005-0000-0000-000024AB0000}"/>
    <cellStyle name="Total (line) 2 2 37" xfId="6188" xr:uid="{00000000-0005-0000-0000-000025AB0000}"/>
    <cellStyle name="Total (line) 2 2 37 2" xfId="44493" xr:uid="{00000000-0005-0000-0000-000026AB0000}"/>
    <cellStyle name="Total (line) 2 2 37 2 2" xfId="44494" xr:uid="{00000000-0005-0000-0000-000027AB0000}"/>
    <cellStyle name="Total (line) 2 2 37 2 3" xfId="44495" xr:uid="{00000000-0005-0000-0000-000028AB0000}"/>
    <cellStyle name="Total (line) 2 2 37 2 4" xfId="44496" xr:uid="{00000000-0005-0000-0000-000029AB0000}"/>
    <cellStyle name="Total (line) 2 2 37 3" xfId="44497" xr:uid="{00000000-0005-0000-0000-00002AAB0000}"/>
    <cellStyle name="Total (line) 2 2 37 4" xfId="44498" xr:uid="{00000000-0005-0000-0000-00002BAB0000}"/>
    <cellStyle name="Total (line) 2 2 37 5" xfId="44499" xr:uid="{00000000-0005-0000-0000-00002CAB0000}"/>
    <cellStyle name="Total (line) 2 2 38" xfId="6189" xr:uid="{00000000-0005-0000-0000-00002DAB0000}"/>
    <cellStyle name="Total (line) 2 2 38 2" xfId="44500" xr:uid="{00000000-0005-0000-0000-00002EAB0000}"/>
    <cellStyle name="Total (line) 2 2 38 2 2" xfId="44501" xr:uid="{00000000-0005-0000-0000-00002FAB0000}"/>
    <cellStyle name="Total (line) 2 2 38 2 3" xfId="44502" xr:uid="{00000000-0005-0000-0000-000030AB0000}"/>
    <cellStyle name="Total (line) 2 2 38 2 4" xfId="44503" xr:uid="{00000000-0005-0000-0000-000031AB0000}"/>
    <cellStyle name="Total (line) 2 2 38 3" xfId="44504" xr:uid="{00000000-0005-0000-0000-000032AB0000}"/>
    <cellStyle name="Total (line) 2 2 38 4" xfId="44505" xr:uid="{00000000-0005-0000-0000-000033AB0000}"/>
    <cellStyle name="Total (line) 2 2 38 5" xfId="44506" xr:uid="{00000000-0005-0000-0000-000034AB0000}"/>
    <cellStyle name="Total (line) 2 2 39" xfId="6190" xr:uid="{00000000-0005-0000-0000-000035AB0000}"/>
    <cellStyle name="Total (line) 2 2 39 2" xfId="44507" xr:uid="{00000000-0005-0000-0000-000036AB0000}"/>
    <cellStyle name="Total (line) 2 2 39 2 2" xfId="44508" xr:uid="{00000000-0005-0000-0000-000037AB0000}"/>
    <cellStyle name="Total (line) 2 2 39 2 3" xfId="44509" xr:uid="{00000000-0005-0000-0000-000038AB0000}"/>
    <cellStyle name="Total (line) 2 2 39 2 4" xfId="44510" xr:uid="{00000000-0005-0000-0000-000039AB0000}"/>
    <cellStyle name="Total (line) 2 2 39 3" xfId="44511" xr:uid="{00000000-0005-0000-0000-00003AAB0000}"/>
    <cellStyle name="Total (line) 2 2 39 4" xfId="44512" xr:uid="{00000000-0005-0000-0000-00003BAB0000}"/>
    <cellStyle name="Total (line) 2 2 39 5" xfId="44513" xr:uid="{00000000-0005-0000-0000-00003CAB0000}"/>
    <cellStyle name="Total (line) 2 2 4" xfId="6191" xr:uid="{00000000-0005-0000-0000-00003DAB0000}"/>
    <cellStyle name="Total (line) 2 2 4 2" xfId="44514" xr:uid="{00000000-0005-0000-0000-00003EAB0000}"/>
    <cellStyle name="Total (line) 2 2 4 2 2" xfId="44515" xr:uid="{00000000-0005-0000-0000-00003FAB0000}"/>
    <cellStyle name="Total (line) 2 2 4 2 3" xfId="44516" xr:uid="{00000000-0005-0000-0000-000040AB0000}"/>
    <cellStyle name="Total (line) 2 2 4 2 4" xfId="44517" xr:uid="{00000000-0005-0000-0000-000041AB0000}"/>
    <cellStyle name="Total (line) 2 2 4 3" xfId="44518" xr:uid="{00000000-0005-0000-0000-000042AB0000}"/>
    <cellStyle name="Total (line) 2 2 4 4" xfId="44519" xr:uid="{00000000-0005-0000-0000-000043AB0000}"/>
    <cellStyle name="Total (line) 2 2 4 5" xfId="44520" xr:uid="{00000000-0005-0000-0000-000044AB0000}"/>
    <cellStyle name="Total (line) 2 2 40" xfId="6192" xr:uid="{00000000-0005-0000-0000-000045AB0000}"/>
    <cellStyle name="Total (line) 2 2 40 2" xfId="44521" xr:uid="{00000000-0005-0000-0000-000046AB0000}"/>
    <cellStyle name="Total (line) 2 2 40 2 2" xfId="44522" xr:uid="{00000000-0005-0000-0000-000047AB0000}"/>
    <cellStyle name="Total (line) 2 2 40 2 3" xfId="44523" xr:uid="{00000000-0005-0000-0000-000048AB0000}"/>
    <cellStyle name="Total (line) 2 2 40 2 4" xfId="44524" xr:uid="{00000000-0005-0000-0000-000049AB0000}"/>
    <cellStyle name="Total (line) 2 2 40 3" xfId="44525" xr:uid="{00000000-0005-0000-0000-00004AAB0000}"/>
    <cellStyle name="Total (line) 2 2 40 4" xfId="44526" xr:uid="{00000000-0005-0000-0000-00004BAB0000}"/>
    <cellStyle name="Total (line) 2 2 40 5" xfId="44527" xr:uid="{00000000-0005-0000-0000-00004CAB0000}"/>
    <cellStyle name="Total (line) 2 2 41" xfId="6193" xr:uid="{00000000-0005-0000-0000-00004DAB0000}"/>
    <cellStyle name="Total (line) 2 2 41 2" xfId="44528" xr:uid="{00000000-0005-0000-0000-00004EAB0000}"/>
    <cellStyle name="Total (line) 2 2 41 2 2" xfId="44529" xr:uid="{00000000-0005-0000-0000-00004FAB0000}"/>
    <cellStyle name="Total (line) 2 2 41 2 3" xfId="44530" xr:uid="{00000000-0005-0000-0000-000050AB0000}"/>
    <cellStyle name="Total (line) 2 2 41 2 4" xfId="44531" xr:uid="{00000000-0005-0000-0000-000051AB0000}"/>
    <cellStyle name="Total (line) 2 2 41 3" xfId="44532" xr:uid="{00000000-0005-0000-0000-000052AB0000}"/>
    <cellStyle name="Total (line) 2 2 41 4" xfId="44533" xr:uid="{00000000-0005-0000-0000-000053AB0000}"/>
    <cellStyle name="Total (line) 2 2 41 5" xfId="44534" xr:uid="{00000000-0005-0000-0000-000054AB0000}"/>
    <cellStyle name="Total (line) 2 2 42" xfId="6194" xr:uid="{00000000-0005-0000-0000-000055AB0000}"/>
    <cellStyle name="Total (line) 2 2 42 2" xfId="44535" xr:uid="{00000000-0005-0000-0000-000056AB0000}"/>
    <cellStyle name="Total (line) 2 2 42 2 2" xfId="44536" xr:uid="{00000000-0005-0000-0000-000057AB0000}"/>
    <cellStyle name="Total (line) 2 2 42 2 3" xfId="44537" xr:uid="{00000000-0005-0000-0000-000058AB0000}"/>
    <cellStyle name="Total (line) 2 2 42 2 4" xfId="44538" xr:uid="{00000000-0005-0000-0000-000059AB0000}"/>
    <cellStyle name="Total (line) 2 2 42 3" xfId="44539" xr:uid="{00000000-0005-0000-0000-00005AAB0000}"/>
    <cellStyle name="Total (line) 2 2 42 4" xfId="44540" xr:uid="{00000000-0005-0000-0000-00005BAB0000}"/>
    <cellStyle name="Total (line) 2 2 42 5" xfId="44541" xr:uid="{00000000-0005-0000-0000-00005CAB0000}"/>
    <cellStyle name="Total (line) 2 2 43" xfId="6195" xr:uid="{00000000-0005-0000-0000-00005DAB0000}"/>
    <cellStyle name="Total (line) 2 2 43 2" xfId="44542" xr:uid="{00000000-0005-0000-0000-00005EAB0000}"/>
    <cellStyle name="Total (line) 2 2 43 2 2" xfId="44543" xr:uid="{00000000-0005-0000-0000-00005FAB0000}"/>
    <cellStyle name="Total (line) 2 2 43 2 3" xfId="44544" xr:uid="{00000000-0005-0000-0000-000060AB0000}"/>
    <cellStyle name="Total (line) 2 2 43 2 4" xfId="44545" xr:uid="{00000000-0005-0000-0000-000061AB0000}"/>
    <cellStyle name="Total (line) 2 2 43 3" xfId="44546" xr:uid="{00000000-0005-0000-0000-000062AB0000}"/>
    <cellStyle name="Total (line) 2 2 43 4" xfId="44547" xr:uid="{00000000-0005-0000-0000-000063AB0000}"/>
    <cellStyle name="Total (line) 2 2 43 5" xfId="44548" xr:uid="{00000000-0005-0000-0000-000064AB0000}"/>
    <cellStyle name="Total (line) 2 2 44" xfId="6196" xr:uid="{00000000-0005-0000-0000-000065AB0000}"/>
    <cellStyle name="Total (line) 2 2 44 2" xfId="44549" xr:uid="{00000000-0005-0000-0000-000066AB0000}"/>
    <cellStyle name="Total (line) 2 2 44 2 2" xfId="44550" xr:uid="{00000000-0005-0000-0000-000067AB0000}"/>
    <cellStyle name="Total (line) 2 2 44 2 3" xfId="44551" xr:uid="{00000000-0005-0000-0000-000068AB0000}"/>
    <cellStyle name="Total (line) 2 2 44 2 4" xfId="44552" xr:uid="{00000000-0005-0000-0000-000069AB0000}"/>
    <cellStyle name="Total (line) 2 2 44 3" xfId="44553" xr:uid="{00000000-0005-0000-0000-00006AAB0000}"/>
    <cellStyle name="Total (line) 2 2 44 4" xfId="44554" xr:uid="{00000000-0005-0000-0000-00006BAB0000}"/>
    <cellStyle name="Total (line) 2 2 44 5" xfId="44555" xr:uid="{00000000-0005-0000-0000-00006CAB0000}"/>
    <cellStyle name="Total (line) 2 2 45" xfId="6197" xr:uid="{00000000-0005-0000-0000-00006DAB0000}"/>
    <cellStyle name="Total (line) 2 2 45 2" xfId="44556" xr:uid="{00000000-0005-0000-0000-00006EAB0000}"/>
    <cellStyle name="Total (line) 2 2 45 2 2" xfId="44557" xr:uid="{00000000-0005-0000-0000-00006FAB0000}"/>
    <cellStyle name="Total (line) 2 2 45 2 3" xfId="44558" xr:uid="{00000000-0005-0000-0000-000070AB0000}"/>
    <cellStyle name="Total (line) 2 2 45 2 4" xfId="44559" xr:uid="{00000000-0005-0000-0000-000071AB0000}"/>
    <cellStyle name="Total (line) 2 2 45 3" xfId="44560" xr:uid="{00000000-0005-0000-0000-000072AB0000}"/>
    <cellStyle name="Total (line) 2 2 45 4" xfId="44561" xr:uid="{00000000-0005-0000-0000-000073AB0000}"/>
    <cellStyle name="Total (line) 2 2 45 5" xfId="44562" xr:uid="{00000000-0005-0000-0000-000074AB0000}"/>
    <cellStyle name="Total (line) 2 2 46" xfId="44563" xr:uid="{00000000-0005-0000-0000-000075AB0000}"/>
    <cellStyle name="Total (line) 2 2 46 2" xfId="44564" xr:uid="{00000000-0005-0000-0000-000076AB0000}"/>
    <cellStyle name="Total (line) 2 2 46 3" xfId="44565" xr:uid="{00000000-0005-0000-0000-000077AB0000}"/>
    <cellStyle name="Total (line) 2 2 46 4" xfId="44566" xr:uid="{00000000-0005-0000-0000-000078AB0000}"/>
    <cellStyle name="Total (line) 2 2 47" xfId="44567" xr:uid="{00000000-0005-0000-0000-000079AB0000}"/>
    <cellStyle name="Total (line) 2 2 47 2" xfId="44568" xr:uid="{00000000-0005-0000-0000-00007AAB0000}"/>
    <cellStyle name="Total (line) 2 2 47 3" xfId="44569" xr:uid="{00000000-0005-0000-0000-00007BAB0000}"/>
    <cellStyle name="Total (line) 2 2 47 4" xfId="44570" xr:uid="{00000000-0005-0000-0000-00007CAB0000}"/>
    <cellStyle name="Total (line) 2 2 48" xfId="44571" xr:uid="{00000000-0005-0000-0000-00007DAB0000}"/>
    <cellStyle name="Total (line) 2 2 49" xfId="44572" xr:uid="{00000000-0005-0000-0000-00007EAB0000}"/>
    <cellStyle name="Total (line) 2 2 5" xfId="6198" xr:uid="{00000000-0005-0000-0000-00007FAB0000}"/>
    <cellStyle name="Total (line) 2 2 5 2" xfId="44573" xr:uid="{00000000-0005-0000-0000-000080AB0000}"/>
    <cellStyle name="Total (line) 2 2 5 2 2" xfId="44574" xr:uid="{00000000-0005-0000-0000-000081AB0000}"/>
    <cellStyle name="Total (line) 2 2 5 2 3" xfId="44575" xr:uid="{00000000-0005-0000-0000-000082AB0000}"/>
    <cellStyle name="Total (line) 2 2 5 2 4" xfId="44576" xr:uid="{00000000-0005-0000-0000-000083AB0000}"/>
    <cellStyle name="Total (line) 2 2 5 3" xfId="44577" xr:uid="{00000000-0005-0000-0000-000084AB0000}"/>
    <cellStyle name="Total (line) 2 2 5 4" xfId="44578" xr:uid="{00000000-0005-0000-0000-000085AB0000}"/>
    <cellStyle name="Total (line) 2 2 5 5" xfId="44579" xr:uid="{00000000-0005-0000-0000-000086AB0000}"/>
    <cellStyle name="Total (line) 2 2 50" xfId="44580" xr:uid="{00000000-0005-0000-0000-000087AB0000}"/>
    <cellStyle name="Total (line) 2 2 6" xfId="6199" xr:uid="{00000000-0005-0000-0000-000088AB0000}"/>
    <cellStyle name="Total (line) 2 2 6 2" xfId="44581" xr:uid="{00000000-0005-0000-0000-000089AB0000}"/>
    <cellStyle name="Total (line) 2 2 6 2 2" xfId="44582" xr:uid="{00000000-0005-0000-0000-00008AAB0000}"/>
    <cellStyle name="Total (line) 2 2 6 2 3" xfId="44583" xr:uid="{00000000-0005-0000-0000-00008BAB0000}"/>
    <cellStyle name="Total (line) 2 2 6 2 4" xfId="44584" xr:uid="{00000000-0005-0000-0000-00008CAB0000}"/>
    <cellStyle name="Total (line) 2 2 6 3" xfId="44585" xr:uid="{00000000-0005-0000-0000-00008DAB0000}"/>
    <cellStyle name="Total (line) 2 2 6 4" xfId="44586" xr:uid="{00000000-0005-0000-0000-00008EAB0000}"/>
    <cellStyle name="Total (line) 2 2 6 5" xfId="44587" xr:uid="{00000000-0005-0000-0000-00008FAB0000}"/>
    <cellStyle name="Total (line) 2 2 7" xfId="6200" xr:uid="{00000000-0005-0000-0000-000090AB0000}"/>
    <cellStyle name="Total (line) 2 2 7 2" xfId="44588" xr:uid="{00000000-0005-0000-0000-000091AB0000}"/>
    <cellStyle name="Total (line) 2 2 7 2 2" xfId="44589" xr:uid="{00000000-0005-0000-0000-000092AB0000}"/>
    <cellStyle name="Total (line) 2 2 7 2 3" xfId="44590" xr:uid="{00000000-0005-0000-0000-000093AB0000}"/>
    <cellStyle name="Total (line) 2 2 7 2 4" xfId="44591" xr:uid="{00000000-0005-0000-0000-000094AB0000}"/>
    <cellStyle name="Total (line) 2 2 7 3" xfId="44592" xr:uid="{00000000-0005-0000-0000-000095AB0000}"/>
    <cellStyle name="Total (line) 2 2 7 4" xfId="44593" xr:uid="{00000000-0005-0000-0000-000096AB0000}"/>
    <cellStyle name="Total (line) 2 2 7 5" xfId="44594" xr:uid="{00000000-0005-0000-0000-000097AB0000}"/>
    <cellStyle name="Total (line) 2 2 8" xfId="6201" xr:uid="{00000000-0005-0000-0000-000098AB0000}"/>
    <cellStyle name="Total (line) 2 2 8 2" xfId="44595" xr:uid="{00000000-0005-0000-0000-000099AB0000}"/>
    <cellStyle name="Total (line) 2 2 8 2 2" xfId="44596" xr:uid="{00000000-0005-0000-0000-00009AAB0000}"/>
    <cellStyle name="Total (line) 2 2 8 2 3" xfId="44597" xr:uid="{00000000-0005-0000-0000-00009BAB0000}"/>
    <cellStyle name="Total (line) 2 2 8 2 4" xfId="44598" xr:uid="{00000000-0005-0000-0000-00009CAB0000}"/>
    <cellStyle name="Total (line) 2 2 8 3" xfId="44599" xr:uid="{00000000-0005-0000-0000-00009DAB0000}"/>
    <cellStyle name="Total (line) 2 2 8 4" xfId="44600" xr:uid="{00000000-0005-0000-0000-00009EAB0000}"/>
    <cellStyle name="Total (line) 2 2 8 5" xfId="44601" xr:uid="{00000000-0005-0000-0000-00009FAB0000}"/>
    <cellStyle name="Total (line) 2 2 9" xfId="6202" xr:uid="{00000000-0005-0000-0000-0000A0AB0000}"/>
    <cellStyle name="Total (line) 2 2 9 2" xfId="44602" xr:uid="{00000000-0005-0000-0000-0000A1AB0000}"/>
    <cellStyle name="Total (line) 2 2 9 2 2" xfId="44603" xr:uid="{00000000-0005-0000-0000-0000A2AB0000}"/>
    <cellStyle name="Total (line) 2 2 9 2 3" xfId="44604" xr:uid="{00000000-0005-0000-0000-0000A3AB0000}"/>
    <cellStyle name="Total (line) 2 2 9 2 4" xfId="44605" xr:uid="{00000000-0005-0000-0000-0000A4AB0000}"/>
    <cellStyle name="Total (line) 2 2 9 3" xfId="44606" xr:uid="{00000000-0005-0000-0000-0000A5AB0000}"/>
    <cellStyle name="Total (line) 2 2 9 4" xfId="44607" xr:uid="{00000000-0005-0000-0000-0000A6AB0000}"/>
    <cellStyle name="Total (line) 2 2 9 5" xfId="44608" xr:uid="{00000000-0005-0000-0000-0000A7AB0000}"/>
    <cellStyle name="Total (line) 2 3" xfId="6203" xr:uid="{00000000-0005-0000-0000-0000A8AB0000}"/>
    <cellStyle name="Total (line) 2 3 10" xfId="6204" xr:uid="{00000000-0005-0000-0000-0000A9AB0000}"/>
    <cellStyle name="Total (line) 2 3 10 2" xfId="44609" xr:uid="{00000000-0005-0000-0000-0000AAAB0000}"/>
    <cellStyle name="Total (line) 2 3 10 2 2" xfId="44610" xr:uid="{00000000-0005-0000-0000-0000ABAB0000}"/>
    <cellStyle name="Total (line) 2 3 10 2 3" xfId="44611" xr:uid="{00000000-0005-0000-0000-0000ACAB0000}"/>
    <cellStyle name="Total (line) 2 3 10 2 4" xfId="44612" xr:uid="{00000000-0005-0000-0000-0000ADAB0000}"/>
    <cellStyle name="Total (line) 2 3 10 3" xfId="44613" xr:uid="{00000000-0005-0000-0000-0000AEAB0000}"/>
    <cellStyle name="Total (line) 2 3 10 4" xfId="44614" xr:uid="{00000000-0005-0000-0000-0000AFAB0000}"/>
    <cellStyle name="Total (line) 2 3 10 5" xfId="44615" xr:uid="{00000000-0005-0000-0000-0000B0AB0000}"/>
    <cellStyle name="Total (line) 2 3 11" xfId="6205" xr:uid="{00000000-0005-0000-0000-0000B1AB0000}"/>
    <cellStyle name="Total (line) 2 3 11 2" xfId="44616" xr:uid="{00000000-0005-0000-0000-0000B2AB0000}"/>
    <cellStyle name="Total (line) 2 3 11 2 2" xfId="44617" xr:uid="{00000000-0005-0000-0000-0000B3AB0000}"/>
    <cellStyle name="Total (line) 2 3 11 2 3" xfId="44618" xr:uid="{00000000-0005-0000-0000-0000B4AB0000}"/>
    <cellStyle name="Total (line) 2 3 11 2 4" xfId="44619" xr:uid="{00000000-0005-0000-0000-0000B5AB0000}"/>
    <cellStyle name="Total (line) 2 3 11 3" xfId="44620" xr:uid="{00000000-0005-0000-0000-0000B6AB0000}"/>
    <cellStyle name="Total (line) 2 3 11 4" xfId="44621" xr:uid="{00000000-0005-0000-0000-0000B7AB0000}"/>
    <cellStyle name="Total (line) 2 3 11 5" xfId="44622" xr:uid="{00000000-0005-0000-0000-0000B8AB0000}"/>
    <cellStyle name="Total (line) 2 3 12" xfId="6206" xr:uid="{00000000-0005-0000-0000-0000B9AB0000}"/>
    <cellStyle name="Total (line) 2 3 12 2" xfId="44623" xr:uid="{00000000-0005-0000-0000-0000BAAB0000}"/>
    <cellStyle name="Total (line) 2 3 12 2 2" xfId="44624" xr:uid="{00000000-0005-0000-0000-0000BBAB0000}"/>
    <cellStyle name="Total (line) 2 3 12 2 3" xfId="44625" xr:uid="{00000000-0005-0000-0000-0000BCAB0000}"/>
    <cellStyle name="Total (line) 2 3 12 2 4" xfId="44626" xr:uid="{00000000-0005-0000-0000-0000BDAB0000}"/>
    <cellStyle name="Total (line) 2 3 12 3" xfId="44627" xr:uid="{00000000-0005-0000-0000-0000BEAB0000}"/>
    <cellStyle name="Total (line) 2 3 12 4" xfId="44628" xr:uid="{00000000-0005-0000-0000-0000BFAB0000}"/>
    <cellStyle name="Total (line) 2 3 12 5" xfId="44629" xr:uid="{00000000-0005-0000-0000-0000C0AB0000}"/>
    <cellStyle name="Total (line) 2 3 13" xfId="6207" xr:uid="{00000000-0005-0000-0000-0000C1AB0000}"/>
    <cellStyle name="Total (line) 2 3 13 2" xfId="44630" xr:uid="{00000000-0005-0000-0000-0000C2AB0000}"/>
    <cellStyle name="Total (line) 2 3 13 2 2" xfId="44631" xr:uid="{00000000-0005-0000-0000-0000C3AB0000}"/>
    <cellStyle name="Total (line) 2 3 13 2 3" xfId="44632" xr:uid="{00000000-0005-0000-0000-0000C4AB0000}"/>
    <cellStyle name="Total (line) 2 3 13 2 4" xfId="44633" xr:uid="{00000000-0005-0000-0000-0000C5AB0000}"/>
    <cellStyle name="Total (line) 2 3 13 3" xfId="44634" xr:uid="{00000000-0005-0000-0000-0000C6AB0000}"/>
    <cellStyle name="Total (line) 2 3 13 4" xfId="44635" xr:uid="{00000000-0005-0000-0000-0000C7AB0000}"/>
    <cellStyle name="Total (line) 2 3 13 5" xfId="44636" xr:uid="{00000000-0005-0000-0000-0000C8AB0000}"/>
    <cellStyle name="Total (line) 2 3 14" xfId="6208" xr:uid="{00000000-0005-0000-0000-0000C9AB0000}"/>
    <cellStyle name="Total (line) 2 3 14 2" xfId="44637" xr:uid="{00000000-0005-0000-0000-0000CAAB0000}"/>
    <cellStyle name="Total (line) 2 3 14 2 2" xfId="44638" xr:uid="{00000000-0005-0000-0000-0000CBAB0000}"/>
    <cellStyle name="Total (line) 2 3 14 2 3" xfId="44639" xr:uid="{00000000-0005-0000-0000-0000CCAB0000}"/>
    <cellStyle name="Total (line) 2 3 14 2 4" xfId="44640" xr:uid="{00000000-0005-0000-0000-0000CDAB0000}"/>
    <cellStyle name="Total (line) 2 3 14 3" xfId="44641" xr:uid="{00000000-0005-0000-0000-0000CEAB0000}"/>
    <cellStyle name="Total (line) 2 3 14 4" xfId="44642" xr:uid="{00000000-0005-0000-0000-0000CFAB0000}"/>
    <cellStyle name="Total (line) 2 3 14 5" xfId="44643" xr:uid="{00000000-0005-0000-0000-0000D0AB0000}"/>
    <cellStyle name="Total (line) 2 3 15" xfId="6209" xr:uid="{00000000-0005-0000-0000-0000D1AB0000}"/>
    <cellStyle name="Total (line) 2 3 15 2" xfId="44644" xr:uid="{00000000-0005-0000-0000-0000D2AB0000}"/>
    <cellStyle name="Total (line) 2 3 15 2 2" xfId="44645" xr:uid="{00000000-0005-0000-0000-0000D3AB0000}"/>
    <cellStyle name="Total (line) 2 3 15 2 3" xfId="44646" xr:uid="{00000000-0005-0000-0000-0000D4AB0000}"/>
    <cellStyle name="Total (line) 2 3 15 2 4" xfId="44647" xr:uid="{00000000-0005-0000-0000-0000D5AB0000}"/>
    <cellStyle name="Total (line) 2 3 15 3" xfId="44648" xr:uid="{00000000-0005-0000-0000-0000D6AB0000}"/>
    <cellStyle name="Total (line) 2 3 15 4" xfId="44649" xr:uid="{00000000-0005-0000-0000-0000D7AB0000}"/>
    <cellStyle name="Total (line) 2 3 15 5" xfId="44650" xr:uid="{00000000-0005-0000-0000-0000D8AB0000}"/>
    <cellStyle name="Total (line) 2 3 16" xfId="6210" xr:uid="{00000000-0005-0000-0000-0000D9AB0000}"/>
    <cellStyle name="Total (line) 2 3 16 2" xfId="44651" xr:uid="{00000000-0005-0000-0000-0000DAAB0000}"/>
    <cellStyle name="Total (line) 2 3 16 2 2" xfId="44652" xr:uid="{00000000-0005-0000-0000-0000DBAB0000}"/>
    <cellStyle name="Total (line) 2 3 16 2 3" xfId="44653" xr:uid="{00000000-0005-0000-0000-0000DCAB0000}"/>
    <cellStyle name="Total (line) 2 3 16 2 4" xfId="44654" xr:uid="{00000000-0005-0000-0000-0000DDAB0000}"/>
    <cellStyle name="Total (line) 2 3 16 3" xfId="44655" xr:uid="{00000000-0005-0000-0000-0000DEAB0000}"/>
    <cellStyle name="Total (line) 2 3 16 4" xfId="44656" xr:uid="{00000000-0005-0000-0000-0000DFAB0000}"/>
    <cellStyle name="Total (line) 2 3 16 5" xfId="44657" xr:uid="{00000000-0005-0000-0000-0000E0AB0000}"/>
    <cellStyle name="Total (line) 2 3 17" xfId="6211" xr:uid="{00000000-0005-0000-0000-0000E1AB0000}"/>
    <cellStyle name="Total (line) 2 3 17 2" xfId="44658" xr:uid="{00000000-0005-0000-0000-0000E2AB0000}"/>
    <cellStyle name="Total (line) 2 3 17 2 2" xfId="44659" xr:uid="{00000000-0005-0000-0000-0000E3AB0000}"/>
    <cellStyle name="Total (line) 2 3 17 2 3" xfId="44660" xr:uid="{00000000-0005-0000-0000-0000E4AB0000}"/>
    <cellStyle name="Total (line) 2 3 17 2 4" xfId="44661" xr:uid="{00000000-0005-0000-0000-0000E5AB0000}"/>
    <cellStyle name="Total (line) 2 3 17 3" xfId="44662" xr:uid="{00000000-0005-0000-0000-0000E6AB0000}"/>
    <cellStyle name="Total (line) 2 3 17 4" xfId="44663" xr:uid="{00000000-0005-0000-0000-0000E7AB0000}"/>
    <cellStyle name="Total (line) 2 3 17 5" xfId="44664" xr:uid="{00000000-0005-0000-0000-0000E8AB0000}"/>
    <cellStyle name="Total (line) 2 3 18" xfId="6212" xr:uid="{00000000-0005-0000-0000-0000E9AB0000}"/>
    <cellStyle name="Total (line) 2 3 18 2" xfId="44665" xr:uid="{00000000-0005-0000-0000-0000EAAB0000}"/>
    <cellStyle name="Total (line) 2 3 18 2 2" xfId="44666" xr:uid="{00000000-0005-0000-0000-0000EBAB0000}"/>
    <cellStyle name="Total (line) 2 3 18 2 3" xfId="44667" xr:uid="{00000000-0005-0000-0000-0000ECAB0000}"/>
    <cellStyle name="Total (line) 2 3 18 2 4" xfId="44668" xr:uid="{00000000-0005-0000-0000-0000EDAB0000}"/>
    <cellStyle name="Total (line) 2 3 18 3" xfId="44669" xr:uid="{00000000-0005-0000-0000-0000EEAB0000}"/>
    <cellStyle name="Total (line) 2 3 18 4" xfId="44670" xr:uid="{00000000-0005-0000-0000-0000EFAB0000}"/>
    <cellStyle name="Total (line) 2 3 18 5" xfId="44671" xr:uid="{00000000-0005-0000-0000-0000F0AB0000}"/>
    <cellStyle name="Total (line) 2 3 19" xfId="6213" xr:uid="{00000000-0005-0000-0000-0000F1AB0000}"/>
    <cellStyle name="Total (line) 2 3 19 2" xfId="44672" xr:uid="{00000000-0005-0000-0000-0000F2AB0000}"/>
    <cellStyle name="Total (line) 2 3 19 2 2" xfId="44673" xr:uid="{00000000-0005-0000-0000-0000F3AB0000}"/>
    <cellStyle name="Total (line) 2 3 19 2 3" xfId="44674" xr:uid="{00000000-0005-0000-0000-0000F4AB0000}"/>
    <cellStyle name="Total (line) 2 3 19 2 4" xfId="44675" xr:uid="{00000000-0005-0000-0000-0000F5AB0000}"/>
    <cellStyle name="Total (line) 2 3 19 3" xfId="44676" xr:uid="{00000000-0005-0000-0000-0000F6AB0000}"/>
    <cellStyle name="Total (line) 2 3 19 4" xfId="44677" xr:uid="{00000000-0005-0000-0000-0000F7AB0000}"/>
    <cellStyle name="Total (line) 2 3 19 5" xfId="44678" xr:uid="{00000000-0005-0000-0000-0000F8AB0000}"/>
    <cellStyle name="Total (line) 2 3 2" xfId="6214" xr:uid="{00000000-0005-0000-0000-0000F9AB0000}"/>
    <cellStyle name="Total (line) 2 3 2 10" xfId="6215" xr:uid="{00000000-0005-0000-0000-0000FAAB0000}"/>
    <cellStyle name="Total (line) 2 3 2 10 2" xfId="44679" xr:uid="{00000000-0005-0000-0000-0000FBAB0000}"/>
    <cellStyle name="Total (line) 2 3 2 10 2 2" xfId="44680" xr:uid="{00000000-0005-0000-0000-0000FCAB0000}"/>
    <cellStyle name="Total (line) 2 3 2 10 2 3" xfId="44681" xr:uid="{00000000-0005-0000-0000-0000FDAB0000}"/>
    <cellStyle name="Total (line) 2 3 2 10 2 4" xfId="44682" xr:uid="{00000000-0005-0000-0000-0000FEAB0000}"/>
    <cellStyle name="Total (line) 2 3 2 10 3" xfId="44683" xr:uid="{00000000-0005-0000-0000-0000FFAB0000}"/>
    <cellStyle name="Total (line) 2 3 2 10 4" xfId="44684" xr:uid="{00000000-0005-0000-0000-000000AC0000}"/>
    <cellStyle name="Total (line) 2 3 2 10 5" xfId="44685" xr:uid="{00000000-0005-0000-0000-000001AC0000}"/>
    <cellStyle name="Total (line) 2 3 2 11" xfId="6216" xr:uid="{00000000-0005-0000-0000-000002AC0000}"/>
    <cellStyle name="Total (line) 2 3 2 11 2" xfId="44686" xr:uid="{00000000-0005-0000-0000-000003AC0000}"/>
    <cellStyle name="Total (line) 2 3 2 11 2 2" xfId="44687" xr:uid="{00000000-0005-0000-0000-000004AC0000}"/>
    <cellStyle name="Total (line) 2 3 2 11 2 3" xfId="44688" xr:uid="{00000000-0005-0000-0000-000005AC0000}"/>
    <cellStyle name="Total (line) 2 3 2 11 2 4" xfId="44689" xr:uid="{00000000-0005-0000-0000-000006AC0000}"/>
    <cellStyle name="Total (line) 2 3 2 11 3" xfId="44690" xr:uid="{00000000-0005-0000-0000-000007AC0000}"/>
    <cellStyle name="Total (line) 2 3 2 11 4" xfId="44691" xr:uid="{00000000-0005-0000-0000-000008AC0000}"/>
    <cellStyle name="Total (line) 2 3 2 11 5" xfId="44692" xr:uid="{00000000-0005-0000-0000-000009AC0000}"/>
    <cellStyle name="Total (line) 2 3 2 12" xfId="6217" xr:uid="{00000000-0005-0000-0000-00000AAC0000}"/>
    <cellStyle name="Total (line) 2 3 2 12 2" xfId="44693" xr:uid="{00000000-0005-0000-0000-00000BAC0000}"/>
    <cellStyle name="Total (line) 2 3 2 12 2 2" xfId="44694" xr:uid="{00000000-0005-0000-0000-00000CAC0000}"/>
    <cellStyle name="Total (line) 2 3 2 12 2 3" xfId="44695" xr:uid="{00000000-0005-0000-0000-00000DAC0000}"/>
    <cellStyle name="Total (line) 2 3 2 12 2 4" xfId="44696" xr:uid="{00000000-0005-0000-0000-00000EAC0000}"/>
    <cellStyle name="Total (line) 2 3 2 12 3" xfId="44697" xr:uid="{00000000-0005-0000-0000-00000FAC0000}"/>
    <cellStyle name="Total (line) 2 3 2 12 4" xfId="44698" xr:uid="{00000000-0005-0000-0000-000010AC0000}"/>
    <cellStyle name="Total (line) 2 3 2 12 5" xfId="44699" xr:uid="{00000000-0005-0000-0000-000011AC0000}"/>
    <cellStyle name="Total (line) 2 3 2 13" xfId="6218" xr:uid="{00000000-0005-0000-0000-000012AC0000}"/>
    <cellStyle name="Total (line) 2 3 2 13 2" xfId="44700" xr:uid="{00000000-0005-0000-0000-000013AC0000}"/>
    <cellStyle name="Total (line) 2 3 2 13 2 2" xfId="44701" xr:uid="{00000000-0005-0000-0000-000014AC0000}"/>
    <cellStyle name="Total (line) 2 3 2 13 2 3" xfId="44702" xr:uid="{00000000-0005-0000-0000-000015AC0000}"/>
    <cellStyle name="Total (line) 2 3 2 13 2 4" xfId="44703" xr:uid="{00000000-0005-0000-0000-000016AC0000}"/>
    <cellStyle name="Total (line) 2 3 2 13 3" xfId="44704" xr:uid="{00000000-0005-0000-0000-000017AC0000}"/>
    <cellStyle name="Total (line) 2 3 2 13 4" xfId="44705" xr:uid="{00000000-0005-0000-0000-000018AC0000}"/>
    <cellStyle name="Total (line) 2 3 2 13 5" xfId="44706" xr:uid="{00000000-0005-0000-0000-000019AC0000}"/>
    <cellStyle name="Total (line) 2 3 2 14" xfId="6219" xr:uid="{00000000-0005-0000-0000-00001AAC0000}"/>
    <cellStyle name="Total (line) 2 3 2 14 2" xfId="44707" xr:uid="{00000000-0005-0000-0000-00001BAC0000}"/>
    <cellStyle name="Total (line) 2 3 2 14 2 2" xfId="44708" xr:uid="{00000000-0005-0000-0000-00001CAC0000}"/>
    <cellStyle name="Total (line) 2 3 2 14 2 3" xfId="44709" xr:uid="{00000000-0005-0000-0000-00001DAC0000}"/>
    <cellStyle name="Total (line) 2 3 2 14 2 4" xfId="44710" xr:uid="{00000000-0005-0000-0000-00001EAC0000}"/>
    <cellStyle name="Total (line) 2 3 2 14 3" xfId="44711" xr:uid="{00000000-0005-0000-0000-00001FAC0000}"/>
    <cellStyle name="Total (line) 2 3 2 14 4" xfId="44712" xr:uid="{00000000-0005-0000-0000-000020AC0000}"/>
    <cellStyle name="Total (line) 2 3 2 14 5" xfId="44713" xr:uid="{00000000-0005-0000-0000-000021AC0000}"/>
    <cellStyle name="Total (line) 2 3 2 15" xfId="6220" xr:uid="{00000000-0005-0000-0000-000022AC0000}"/>
    <cellStyle name="Total (line) 2 3 2 15 2" xfId="44714" xr:uid="{00000000-0005-0000-0000-000023AC0000}"/>
    <cellStyle name="Total (line) 2 3 2 15 2 2" xfId="44715" xr:uid="{00000000-0005-0000-0000-000024AC0000}"/>
    <cellStyle name="Total (line) 2 3 2 15 2 3" xfId="44716" xr:uid="{00000000-0005-0000-0000-000025AC0000}"/>
    <cellStyle name="Total (line) 2 3 2 15 2 4" xfId="44717" xr:uid="{00000000-0005-0000-0000-000026AC0000}"/>
    <cellStyle name="Total (line) 2 3 2 15 3" xfId="44718" xr:uid="{00000000-0005-0000-0000-000027AC0000}"/>
    <cellStyle name="Total (line) 2 3 2 15 4" xfId="44719" xr:uid="{00000000-0005-0000-0000-000028AC0000}"/>
    <cellStyle name="Total (line) 2 3 2 15 5" xfId="44720" xr:uid="{00000000-0005-0000-0000-000029AC0000}"/>
    <cellStyle name="Total (line) 2 3 2 16" xfId="6221" xr:uid="{00000000-0005-0000-0000-00002AAC0000}"/>
    <cellStyle name="Total (line) 2 3 2 16 2" xfId="44721" xr:uid="{00000000-0005-0000-0000-00002BAC0000}"/>
    <cellStyle name="Total (line) 2 3 2 16 2 2" xfId="44722" xr:uid="{00000000-0005-0000-0000-00002CAC0000}"/>
    <cellStyle name="Total (line) 2 3 2 16 2 3" xfId="44723" xr:uid="{00000000-0005-0000-0000-00002DAC0000}"/>
    <cellStyle name="Total (line) 2 3 2 16 2 4" xfId="44724" xr:uid="{00000000-0005-0000-0000-00002EAC0000}"/>
    <cellStyle name="Total (line) 2 3 2 16 3" xfId="44725" xr:uid="{00000000-0005-0000-0000-00002FAC0000}"/>
    <cellStyle name="Total (line) 2 3 2 16 4" xfId="44726" xr:uid="{00000000-0005-0000-0000-000030AC0000}"/>
    <cellStyle name="Total (line) 2 3 2 16 5" xfId="44727" xr:uid="{00000000-0005-0000-0000-000031AC0000}"/>
    <cellStyle name="Total (line) 2 3 2 17" xfId="6222" xr:uid="{00000000-0005-0000-0000-000032AC0000}"/>
    <cellStyle name="Total (line) 2 3 2 17 2" xfId="44728" xr:uid="{00000000-0005-0000-0000-000033AC0000}"/>
    <cellStyle name="Total (line) 2 3 2 17 2 2" xfId="44729" xr:uid="{00000000-0005-0000-0000-000034AC0000}"/>
    <cellStyle name="Total (line) 2 3 2 17 2 3" xfId="44730" xr:uid="{00000000-0005-0000-0000-000035AC0000}"/>
    <cellStyle name="Total (line) 2 3 2 17 2 4" xfId="44731" xr:uid="{00000000-0005-0000-0000-000036AC0000}"/>
    <cellStyle name="Total (line) 2 3 2 17 3" xfId="44732" xr:uid="{00000000-0005-0000-0000-000037AC0000}"/>
    <cellStyle name="Total (line) 2 3 2 17 4" xfId="44733" xr:uid="{00000000-0005-0000-0000-000038AC0000}"/>
    <cellStyle name="Total (line) 2 3 2 17 5" xfId="44734" xr:uid="{00000000-0005-0000-0000-000039AC0000}"/>
    <cellStyle name="Total (line) 2 3 2 18" xfId="6223" xr:uid="{00000000-0005-0000-0000-00003AAC0000}"/>
    <cellStyle name="Total (line) 2 3 2 18 2" xfId="44735" xr:uid="{00000000-0005-0000-0000-00003BAC0000}"/>
    <cellStyle name="Total (line) 2 3 2 18 2 2" xfId="44736" xr:uid="{00000000-0005-0000-0000-00003CAC0000}"/>
    <cellStyle name="Total (line) 2 3 2 18 2 3" xfId="44737" xr:uid="{00000000-0005-0000-0000-00003DAC0000}"/>
    <cellStyle name="Total (line) 2 3 2 18 2 4" xfId="44738" xr:uid="{00000000-0005-0000-0000-00003EAC0000}"/>
    <cellStyle name="Total (line) 2 3 2 18 3" xfId="44739" xr:uid="{00000000-0005-0000-0000-00003FAC0000}"/>
    <cellStyle name="Total (line) 2 3 2 18 4" xfId="44740" xr:uid="{00000000-0005-0000-0000-000040AC0000}"/>
    <cellStyle name="Total (line) 2 3 2 18 5" xfId="44741" xr:uid="{00000000-0005-0000-0000-000041AC0000}"/>
    <cellStyle name="Total (line) 2 3 2 19" xfId="6224" xr:uid="{00000000-0005-0000-0000-000042AC0000}"/>
    <cellStyle name="Total (line) 2 3 2 19 2" xfId="44742" xr:uid="{00000000-0005-0000-0000-000043AC0000}"/>
    <cellStyle name="Total (line) 2 3 2 19 2 2" xfId="44743" xr:uid="{00000000-0005-0000-0000-000044AC0000}"/>
    <cellStyle name="Total (line) 2 3 2 19 2 3" xfId="44744" xr:uid="{00000000-0005-0000-0000-000045AC0000}"/>
    <cellStyle name="Total (line) 2 3 2 19 2 4" xfId="44745" xr:uid="{00000000-0005-0000-0000-000046AC0000}"/>
    <cellStyle name="Total (line) 2 3 2 19 3" xfId="44746" xr:uid="{00000000-0005-0000-0000-000047AC0000}"/>
    <cellStyle name="Total (line) 2 3 2 19 4" xfId="44747" xr:uid="{00000000-0005-0000-0000-000048AC0000}"/>
    <cellStyle name="Total (line) 2 3 2 19 5" xfId="44748" xr:uid="{00000000-0005-0000-0000-000049AC0000}"/>
    <cellStyle name="Total (line) 2 3 2 2" xfId="6225" xr:uid="{00000000-0005-0000-0000-00004AAC0000}"/>
    <cellStyle name="Total (line) 2 3 2 2 2" xfId="44749" xr:uid="{00000000-0005-0000-0000-00004BAC0000}"/>
    <cellStyle name="Total (line) 2 3 2 2 2 2" xfId="44750" xr:uid="{00000000-0005-0000-0000-00004CAC0000}"/>
    <cellStyle name="Total (line) 2 3 2 2 2 3" xfId="44751" xr:uid="{00000000-0005-0000-0000-00004DAC0000}"/>
    <cellStyle name="Total (line) 2 3 2 2 2 4" xfId="44752" xr:uid="{00000000-0005-0000-0000-00004EAC0000}"/>
    <cellStyle name="Total (line) 2 3 2 2 3" xfId="44753" xr:uid="{00000000-0005-0000-0000-00004FAC0000}"/>
    <cellStyle name="Total (line) 2 3 2 2 4" xfId="44754" xr:uid="{00000000-0005-0000-0000-000050AC0000}"/>
    <cellStyle name="Total (line) 2 3 2 2 5" xfId="44755" xr:uid="{00000000-0005-0000-0000-000051AC0000}"/>
    <cellStyle name="Total (line) 2 3 2 20" xfId="6226" xr:uid="{00000000-0005-0000-0000-000052AC0000}"/>
    <cellStyle name="Total (line) 2 3 2 20 2" xfId="44756" xr:uid="{00000000-0005-0000-0000-000053AC0000}"/>
    <cellStyle name="Total (line) 2 3 2 20 2 2" xfId="44757" xr:uid="{00000000-0005-0000-0000-000054AC0000}"/>
    <cellStyle name="Total (line) 2 3 2 20 2 3" xfId="44758" xr:uid="{00000000-0005-0000-0000-000055AC0000}"/>
    <cellStyle name="Total (line) 2 3 2 20 2 4" xfId="44759" xr:uid="{00000000-0005-0000-0000-000056AC0000}"/>
    <cellStyle name="Total (line) 2 3 2 20 3" xfId="44760" xr:uid="{00000000-0005-0000-0000-000057AC0000}"/>
    <cellStyle name="Total (line) 2 3 2 20 4" xfId="44761" xr:uid="{00000000-0005-0000-0000-000058AC0000}"/>
    <cellStyle name="Total (line) 2 3 2 20 5" xfId="44762" xr:uid="{00000000-0005-0000-0000-000059AC0000}"/>
    <cellStyle name="Total (line) 2 3 2 21" xfId="6227" xr:uid="{00000000-0005-0000-0000-00005AAC0000}"/>
    <cellStyle name="Total (line) 2 3 2 21 2" xfId="44763" xr:uid="{00000000-0005-0000-0000-00005BAC0000}"/>
    <cellStyle name="Total (line) 2 3 2 21 2 2" xfId="44764" xr:uid="{00000000-0005-0000-0000-00005CAC0000}"/>
    <cellStyle name="Total (line) 2 3 2 21 2 3" xfId="44765" xr:uid="{00000000-0005-0000-0000-00005DAC0000}"/>
    <cellStyle name="Total (line) 2 3 2 21 2 4" xfId="44766" xr:uid="{00000000-0005-0000-0000-00005EAC0000}"/>
    <cellStyle name="Total (line) 2 3 2 21 3" xfId="44767" xr:uid="{00000000-0005-0000-0000-00005FAC0000}"/>
    <cellStyle name="Total (line) 2 3 2 21 4" xfId="44768" xr:uid="{00000000-0005-0000-0000-000060AC0000}"/>
    <cellStyle name="Total (line) 2 3 2 21 5" xfId="44769" xr:uid="{00000000-0005-0000-0000-000061AC0000}"/>
    <cellStyle name="Total (line) 2 3 2 22" xfId="6228" xr:uid="{00000000-0005-0000-0000-000062AC0000}"/>
    <cellStyle name="Total (line) 2 3 2 22 2" xfId="44770" xr:uid="{00000000-0005-0000-0000-000063AC0000}"/>
    <cellStyle name="Total (line) 2 3 2 22 2 2" xfId="44771" xr:uid="{00000000-0005-0000-0000-000064AC0000}"/>
    <cellStyle name="Total (line) 2 3 2 22 2 3" xfId="44772" xr:uid="{00000000-0005-0000-0000-000065AC0000}"/>
    <cellStyle name="Total (line) 2 3 2 22 2 4" xfId="44773" xr:uid="{00000000-0005-0000-0000-000066AC0000}"/>
    <cellStyle name="Total (line) 2 3 2 22 3" xfId="44774" xr:uid="{00000000-0005-0000-0000-000067AC0000}"/>
    <cellStyle name="Total (line) 2 3 2 22 4" xfId="44775" xr:uid="{00000000-0005-0000-0000-000068AC0000}"/>
    <cellStyle name="Total (line) 2 3 2 22 5" xfId="44776" xr:uid="{00000000-0005-0000-0000-000069AC0000}"/>
    <cellStyle name="Total (line) 2 3 2 23" xfId="6229" xr:uid="{00000000-0005-0000-0000-00006AAC0000}"/>
    <cellStyle name="Total (line) 2 3 2 23 2" xfId="44777" xr:uid="{00000000-0005-0000-0000-00006BAC0000}"/>
    <cellStyle name="Total (line) 2 3 2 23 2 2" xfId="44778" xr:uid="{00000000-0005-0000-0000-00006CAC0000}"/>
    <cellStyle name="Total (line) 2 3 2 23 2 3" xfId="44779" xr:uid="{00000000-0005-0000-0000-00006DAC0000}"/>
    <cellStyle name="Total (line) 2 3 2 23 2 4" xfId="44780" xr:uid="{00000000-0005-0000-0000-00006EAC0000}"/>
    <cellStyle name="Total (line) 2 3 2 23 3" xfId="44781" xr:uid="{00000000-0005-0000-0000-00006FAC0000}"/>
    <cellStyle name="Total (line) 2 3 2 23 4" xfId="44782" xr:uid="{00000000-0005-0000-0000-000070AC0000}"/>
    <cellStyle name="Total (line) 2 3 2 23 5" xfId="44783" xr:uid="{00000000-0005-0000-0000-000071AC0000}"/>
    <cellStyle name="Total (line) 2 3 2 24" xfId="6230" xr:uid="{00000000-0005-0000-0000-000072AC0000}"/>
    <cellStyle name="Total (line) 2 3 2 24 2" xfId="44784" xr:uid="{00000000-0005-0000-0000-000073AC0000}"/>
    <cellStyle name="Total (line) 2 3 2 24 2 2" xfId="44785" xr:uid="{00000000-0005-0000-0000-000074AC0000}"/>
    <cellStyle name="Total (line) 2 3 2 24 2 3" xfId="44786" xr:uid="{00000000-0005-0000-0000-000075AC0000}"/>
    <cellStyle name="Total (line) 2 3 2 24 2 4" xfId="44787" xr:uid="{00000000-0005-0000-0000-000076AC0000}"/>
    <cellStyle name="Total (line) 2 3 2 24 3" xfId="44788" xr:uid="{00000000-0005-0000-0000-000077AC0000}"/>
    <cellStyle name="Total (line) 2 3 2 24 4" xfId="44789" xr:uid="{00000000-0005-0000-0000-000078AC0000}"/>
    <cellStyle name="Total (line) 2 3 2 24 5" xfId="44790" xr:uid="{00000000-0005-0000-0000-000079AC0000}"/>
    <cellStyle name="Total (line) 2 3 2 25" xfId="6231" xr:uid="{00000000-0005-0000-0000-00007AAC0000}"/>
    <cellStyle name="Total (line) 2 3 2 25 2" xfId="44791" xr:uid="{00000000-0005-0000-0000-00007BAC0000}"/>
    <cellStyle name="Total (line) 2 3 2 25 2 2" xfId="44792" xr:uid="{00000000-0005-0000-0000-00007CAC0000}"/>
    <cellStyle name="Total (line) 2 3 2 25 2 3" xfId="44793" xr:uid="{00000000-0005-0000-0000-00007DAC0000}"/>
    <cellStyle name="Total (line) 2 3 2 25 2 4" xfId="44794" xr:uid="{00000000-0005-0000-0000-00007EAC0000}"/>
    <cellStyle name="Total (line) 2 3 2 25 3" xfId="44795" xr:uid="{00000000-0005-0000-0000-00007FAC0000}"/>
    <cellStyle name="Total (line) 2 3 2 25 4" xfId="44796" xr:uid="{00000000-0005-0000-0000-000080AC0000}"/>
    <cellStyle name="Total (line) 2 3 2 25 5" xfId="44797" xr:uid="{00000000-0005-0000-0000-000081AC0000}"/>
    <cellStyle name="Total (line) 2 3 2 26" xfId="6232" xr:uid="{00000000-0005-0000-0000-000082AC0000}"/>
    <cellStyle name="Total (line) 2 3 2 26 2" xfId="44798" xr:uid="{00000000-0005-0000-0000-000083AC0000}"/>
    <cellStyle name="Total (line) 2 3 2 26 2 2" xfId="44799" xr:uid="{00000000-0005-0000-0000-000084AC0000}"/>
    <cellStyle name="Total (line) 2 3 2 26 2 3" xfId="44800" xr:uid="{00000000-0005-0000-0000-000085AC0000}"/>
    <cellStyle name="Total (line) 2 3 2 26 2 4" xfId="44801" xr:uid="{00000000-0005-0000-0000-000086AC0000}"/>
    <cellStyle name="Total (line) 2 3 2 26 3" xfId="44802" xr:uid="{00000000-0005-0000-0000-000087AC0000}"/>
    <cellStyle name="Total (line) 2 3 2 26 4" xfId="44803" xr:uid="{00000000-0005-0000-0000-000088AC0000}"/>
    <cellStyle name="Total (line) 2 3 2 26 5" xfId="44804" xr:uid="{00000000-0005-0000-0000-000089AC0000}"/>
    <cellStyle name="Total (line) 2 3 2 27" xfId="6233" xr:uid="{00000000-0005-0000-0000-00008AAC0000}"/>
    <cellStyle name="Total (line) 2 3 2 27 2" xfId="44805" xr:uid="{00000000-0005-0000-0000-00008BAC0000}"/>
    <cellStyle name="Total (line) 2 3 2 27 2 2" xfId="44806" xr:uid="{00000000-0005-0000-0000-00008CAC0000}"/>
    <cellStyle name="Total (line) 2 3 2 27 2 3" xfId="44807" xr:uid="{00000000-0005-0000-0000-00008DAC0000}"/>
    <cellStyle name="Total (line) 2 3 2 27 2 4" xfId="44808" xr:uid="{00000000-0005-0000-0000-00008EAC0000}"/>
    <cellStyle name="Total (line) 2 3 2 27 3" xfId="44809" xr:uid="{00000000-0005-0000-0000-00008FAC0000}"/>
    <cellStyle name="Total (line) 2 3 2 27 4" xfId="44810" xr:uid="{00000000-0005-0000-0000-000090AC0000}"/>
    <cellStyle name="Total (line) 2 3 2 27 5" xfId="44811" xr:uid="{00000000-0005-0000-0000-000091AC0000}"/>
    <cellStyle name="Total (line) 2 3 2 28" xfId="6234" xr:uid="{00000000-0005-0000-0000-000092AC0000}"/>
    <cellStyle name="Total (line) 2 3 2 28 2" xfId="44812" xr:uid="{00000000-0005-0000-0000-000093AC0000}"/>
    <cellStyle name="Total (line) 2 3 2 28 2 2" xfId="44813" xr:uid="{00000000-0005-0000-0000-000094AC0000}"/>
    <cellStyle name="Total (line) 2 3 2 28 2 3" xfId="44814" xr:uid="{00000000-0005-0000-0000-000095AC0000}"/>
    <cellStyle name="Total (line) 2 3 2 28 2 4" xfId="44815" xr:uid="{00000000-0005-0000-0000-000096AC0000}"/>
    <cellStyle name="Total (line) 2 3 2 28 3" xfId="44816" xr:uid="{00000000-0005-0000-0000-000097AC0000}"/>
    <cellStyle name="Total (line) 2 3 2 28 4" xfId="44817" xr:uid="{00000000-0005-0000-0000-000098AC0000}"/>
    <cellStyle name="Total (line) 2 3 2 28 5" xfId="44818" xr:uid="{00000000-0005-0000-0000-000099AC0000}"/>
    <cellStyle name="Total (line) 2 3 2 29" xfId="6235" xr:uid="{00000000-0005-0000-0000-00009AAC0000}"/>
    <cellStyle name="Total (line) 2 3 2 29 2" xfId="44819" xr:uid="{00000000-0005-0000-0000-00009BAC0000}"/>
    <cellStyle name="Total (line) 2 3 2 29 2 2" xfId="44820" xr:uid="{00000000-0005-0000-0000-00009CAC0000}"/>
    <cellStyle name="Total (line) 2 3 2 29 2 3" xfId="44821" xr:uid="{00000000-0005-0000-0000-00009DAC0000}"/>
    <cellStyle name="Total (line) 2 3 2 29 2 4" xfId="44822" xr:uid="{00000000-0005-0000-0000-00009EAC0000}"/>
    <cellStyle name="Total (line) 2 3 2 29 3" xfId="44823" xr:uid="{00000000-0005-0000-0000-00009FAC0000}"/>
    <cellStyle name="Total (line) 2 3 2 29 4" xfId="44824" xr:uid="{00000000-0005-0000-0000-0000A0AC0000}"/>
    <cellStyle name="Total (line) 2 3 2 29 5" xfId="44825" xr:uid="{00000000-0005-0000-0000-0000A1AC0000}"/>
    <cellStyle name="Total (line) 2 3 2 3" xfId="6236" xr:uid="{00000000-0005-0000-0000-0000A2AC0000}"/>
    <cellStyle name="Total (line) 2 3 2 3 2" xfId="44826" xr:uid="{00000000-0005-0000-0000-0000A3AC0000}"/>
    <cellStyle name="Total (line) 2 3 2 3 2 2" xfId="44827" xr:uid="{00000000-0005-0000-0000-0000A4AC0000}"/>
    <cellStyle name="Total (line) 2 3 2 3 2 3" xfId="44828" xr:uid="{00000000-0005-0000-0000-0000A5AC0000}"/>
    <cellStyle name="Total (line) 2 3 2 3 2 4" xfId="44829" xr:uid="{00000000-0005-0000-0000-0000A6AC0000}"/>
    <cellStyle name="Total (line) 2 3 2 3 3" xfId="44830" xr:uid="{00000000-0005-0000-0000-0000A7AC0000}"/>
    <cellStyle name="Total (line) 2 3 2 3 4" xfId="44831" xr:uid="{00000000-0005-0000-0000-0000A8AC0000}"/>
    <cellStyle name="Total (line) 2 3 2 3 5" xfId="44832" xr:uid="{00000000-0005-0000-0000-0000A9AC0000}"/>
    <cellStyle name="Total (line) 2 3 2 30" xfId="6237" xr:uid="{00000000-0005-0000-0000-0000AAAC0000}"/>
    <cellStyle name="Total (line) 2 3 2 30 2" xfId="44833" xr:uid="{00000000-0005-0000-0000-0000ABAC0000}"/>
    <cellStyle name="Total (line) 2 3 2 30 2 2" xfId="44834" xr:uid="{00000000-0005-0000-0000-0000ACAC0000}"/>
    <cellStyle name="Total (line) 2 3 2 30 2 3" xfId="44835" xr:uid="{00000000-0005-0000-0000-0000ADAC0000}"/>
    <cellStyle name="Total (line) 2 3 2 30 2 4" xfId="44836" xr:uid="{00000000-0005-0000-0000-0000AEAC0000}"/>
    <cellStyle name="Total (line) 2 3 2 30 3" xfId="44837" xr:uid="{00000000-0005-0000-0000-0000AFAC0000}"/>
    <cellStyle name="Total (line) 2 3 2 30 4" xfId="44838" xr:uid="{00000000-0005-0000-0000-0000B0AC0000}"/>
    <cellStyle name="Total (line) 2 3 2 30 5" xfId="44839" xr:uid="{00000000-0005-0000-0000-0000B1AC0000}"/>
    <cellStyle name="Total (line) 2 3 2 31" xfId="6238" xr:uid="{00000000-0005-0000-0000-0000B2AC0000}"/>
    <cellStyle name="Total (line) 2 3 2 31 2" xfId="44840" xr:uid="{00000000-0005-0000-0000-0000B3AC0000}"/>
    <cellStyle name="Total (line) 2 3 2 31 2 2" xfId="44841" xr:uid="{00000000-0005-0000-0000-0000B4AC0000}"/>
    <cellStyle name="Total (line) 2 3 2 31 2 3" xfId="44842" xr:uid="{00000000-0005-0000-0000-0000B5AC0000}"/>
    <cellStyle name="Total (line) 2 3 2 31 2 4" xfId="44843" xr:uid="{00000000-0005-0000-0000-0000B6AC0000}"/>
    <cellStyle name="Total (line) 2 3 2 31 3" xfId="44844" xr:uid="{00000000-0005-0000-0000-0000B7AC0000}"/>
    <cellStyle name="Total (line) 2 3 2 31 4" xfId="44845" xr:uid="{00000000-0005-0000-0000-0000B8AC0000}"/>
    <cellStyle name="Total (line) 2 3 2 31 5" xfId="44846" xr:uid="{00000000-0005-0000-0000-0000B9AC0000}"/>
    <cellStyle name="Total (line) 2 3 2 32" xfId="6239" xr:uid="{00000000-0005-0000-0000-0000BAAC0000}"/>
    <cellStyle name="Total (line) 2 3 2 32 2" xfId="44847" xr:uid="{00000000-0005-0000-0000-0000BBAC0000}"/>
    <cellStyle name="Total (line) 2 3 2 32 2 2" xfId="44848" xr:uid="{00000000-0005-0000-0000-0000BCAC0000}"/>
    <cellStyle name="Total (line) 2 3 2 32 2 3" xfId="44849" xr:uid="{00000000-0005-0000-0000-0000BDAC0000}"/>
    <cellStyle name="Total (line) 2 3 2 32 2 4" xfId="44850" xr:uid="{00000000-0005-0000-0000-0000BEAC0000}"/>
    <cellStyle name="Total (line) 2 3 2 32 3" xfId="44851" xr:uid="{00000000-0005-0000-0000-0000BFAC0000}"/>
    <cellStyle name="Total (line) 2 3 2 32 4" xfId="44852" xr:uid="{00000000-0005-0000-0000-0000C0AC0000}"/>
    <cellStyle name="Total (line) 2 3 2 32 5" xfId="44853" xr:uid="{00000000-0005-0000-0000-0000C1AC0000}"/>
    <cellStyle name="Total (line) 2 3 2 33" xfId="6240" xr:uid="{00000000-0005-0000-0000-0000C2AC0000}"/>
    <cellStyle name="Total (line) 2 3 2 33 2" xfId="44854" xr:uid="{00000000-0005-0000-0000-0000C3AC0000}"/>
    <cellStyle name="Total (line) 2 3 2 33 2 2" xfId="44855" xr:uid="{00000000-0005-0000-0000-0000C4AC0000}"/>
    <cellStyle name="Total (line) 2 3 2 33 2 3" xfId="44856" xr:uid="{00000000-0005-0000-0000-0000C5AC0000}"/>
    <cellStyle name="Total (line) 2 3 2 33 2 4" xfId="44857" xr:uid="{00000000-0005-0000-0000-0000C6AC0000}"/>
    <cellStyle name="Total (line) 2 3 2 33 3" xfId="44858" xr:uid="{00000000-0005-0000-0000-0000C7AC0000}"/>
    <cellStyle name="Total (line) 2 3 2 33 4" xfId="44859" xr:uid="{00000000-0005-0000-0000-0000C8AC0000}"/>
    <cellStyle name="Total (line) 2 3 2 33 5" xfId="44860" xr:uid="{00000000-0005-0000-0000-0000C9AC0000}"/>
    <cellStyle name="Total (line) 2 3 2 34" xfId="6241" xr:uid="{00000000-0005-0000-0000-0000CAAC0000}"/>
    <cellStyle name="Total (line) 2 3 2 34 2" xfId="44861" xr:uid="{00000000-0005-0000-0000-0000CBAC0000}"/>
    <cellStyle name="Total (line) 2 3 2 34 2 2" xfId="44862" xr:uid="{00000000-0005-0000-0000-0000CCAC0000}"/>
    <cellStyle name="Total (line) 2 3 2 34 2 3" xfId="44863" xr:uid="{00000000-0005-0000-0000-0000CDAC0000}"/>
    <cellStyle name="Total (line) 2 3 2 34 2 4" xfId="44864" xr:uid="{00000000-0005-0000-0000-0000CEAC0000}"/>
    <cellStyle name="Total (line) 2 3 2 34 3" xfId="44865" xr:uid="{00000000-0005-0000-0000-0000CFAC0000}"/>
    <cellStyle name="Total (line) 2 3 2 34 4" xfId="44866" xr:uid="{00000000-0005-0000-0000-0000D0AC0000}"/>
    <cellStyle name="Total (line) 2 3 2 34 5" xfId="44867" xr:uid="{00000000-0005-0000-0000-0000D1AC0000}"/>
    <cellStyle name="Total (line) 2 3 2 35" xfId="6242" xr:uid="{00000000-0005-0000-0000-0000D2AC0000}"/>
    <cellStyle name="Total (line) 2 3 2 35 2" xfId="44868" xr:uid="{00000000-0005-0000-0000-0000D3AC0000}"/>
    <cellStyle name="Total (line) 2 3 2 35 2 2" xfId="44869" xr:uid="{00000000-0005-0000-0000-0000D4AC0000}"/>
    <cellStyle name="Total (line) 2 3 2 35 2 3" xfId="44870" xr:uid="{00000000-0005-0000-0000-0000D5AC0000}"/>
    <cellStyle name="Total (line) 2 3 2 35 2 4" xfId="44871" xr:uid="{00000000-0005-0000-0000-0000D6AC0000}"/>
    <cellStyle name="Total (line) 2 3 2 35 3" xfId="44872" xr:uid="{00000000-0005-0000-0000-0000D7AC0000}"/>
    <cellStyle name="Total (line) 2 3 2 35 4" xfId="44873" xr:uid="{00000000-0005-0000-0000-0000D8AC0000}"/>
    <cellStyle name="Total (line) 2 3 2 35 5" xfId="44874" xr:uid="{00000000-0005-0000-0000-0000D9AC0000}"/>
    <cellStyle name="Total (line) 2 3 2 36" xfId="6243" xr:uid="{00000000-0005-0000-0000-0000DAAC0000}"/>
    <cellStyle name="Total (line) 2 3 2 36 2" xfId="44875" xr:uid="{00000000-0005-0000-0000-0000DBAC0000}"/>
    <cellStyle name="Total (line) 2 3 2 36 2 2" xfId="44876" xr:uid="{00000000-0005-0000-0000-0000DCAC0000}"/>
    <cellStyle name="Total (line) 2 3 2 36 2 3" xfId="44877" xr:uid="{00000000-0005-0000-0000-0000DDAC0000}"/>
    <cellStyle name="Total (line) 2 3 2 36 2 4" xfId="44878" xr:uid="{00000000-0005-0000-0000-0000DEAC0000}"/>
    <cellStyle name="Total (line) 2 3 2 36 3" xfId="44879" xr:uid="{00000000-0005-0000-0000-0000DFAC0000}"/>
    <cellStyle name="Total (line) 2 3 2 36 4" xfId="44880" xr:uid="{00000000-0005-0000-0000-0000E0AC0000}"/>
    <cellStyle name="Total (line) 2 3 2 36 5" xfId="44881" xr:uid="{00000000-0005-0000-0000-0000E1AC0000}"/>
    <cellStyle name="Total (line) 2 3 2 37" xfId="6244" xr:uid="{00000000-0005-0000-0000-0000E2AC0000}"/>
    <cellStyle name="Total (line) 2 3 2 37 2" xfId="44882" xr:uid="{00000000-0005-0000-0000-0000E3AC0000}"/>
    <cellStyle name="Total (line) 2 3 2 37 2 2" xfId="44883" xr:uid="{00000000-0005-0000-0000-0000E4AC0000}"/>
    <cellStyle name="Total (line) 2 3 2 37 2 3" xfId="44884" xr:uid="{00000000-0005-0000-0000-0000E5AC0000}"/>
    <cellStyle name="Total (line) 2 3 2 37 2 4" xfId="44885" xr:uid="{00000000-0005-0000-0000-0000E6AC0000}"/>
    <cellStyle name="Total (line) 2 3 2 37 3" xfId="44886" xr:uid="{00000000-0005-0000-0000-0000E7AC0000}"/>
    <cellStyle name="Total (line) 2 3 2 37 4" xfId="44887" xr:uid="{00000000-0005-0000-0000-0000E8AC0000}"/>
    <cellStyle name="Total (line) 2 3 2 37 5" xfId="44888" xr:uid="{00000000-0005-0000-0000-0000E9AC0000}"/>
    <cellStyle name="Total (line) 2 3 2 38" xfId="6245" xr:uid="{00000000-0005-0000-0000-0000EAAC0000}"/>
    <cellStyle name="Total (line) 2 3 2 38 2" xfId="44889" xr:uid="{00000000-0005-0000-0000-0000EBAC0000}"/>
    <cellStyle name="Total (line) 2 3 2 38 2 2" xfId="44890" xr:uid="{00000000-0005-0000-0000-0000ECAC0000}"/>
    <cellStyle name="Total (line) 2 3 2 38 2 3" xfId="44891" xr:uid="{00000000-0005-0000-0000-0000EDAC0000}"/>
    <cellStyle name="Total (line) 2 3 2 38 2 4" xfId="44892" xr:uid="{00000000-0005-0000-0000-0000EEAC0000}"/>
    <cellStyle name="Total (line) 2 3 2 38 3" xfId="44893" xr:uid="{00000000-0005-0000-0000-0000EFAC0000}"/>
    <cellStyle name="Total (line) 2 3 2 38 4" xfId="44894" xr:uid="{00000000-0005-0000-0000-0000F0AC0000}"/>
    <cellStyle name="Total (line) 2 3 2 38 5" xfId="44895" xr:uid="{00000000-0005-0000-0000-0000F1AC0000}"/>
    <cellStyle name="Total (line) 2 3 2 39" xfId="6246" xr:uid="{00000000-0005-0000-0000-0000F2AC0000}"/>
    <cellStyle name="Total (line) 2 3 2 39 2" xfId="44896" xr:uid="{00000000-0005-0000-0000-0000F3AC0000}"/>
    <cellStyle name="Total (line) 2 3 2 39 2 2" xfId="44897" xr:uid="{00000000-0005-0000-0000-0000F4AC0000}"/>
    <cellStyle name="Total (line) 2 3 2 39 2 3" xfId="44898" xr:uid="{00000000-0005-0000-0000-0000F5AC0000}"/>
    <cellStyle name="Total (line) 2 3 2 39 2 4" xfId="44899" xr:uid="{00000000-0005-0000-0000-0000F6AC0000}"/>
    <cellStyle name="Total (line) 2 3 2 39 3" xfId="44900" xr:uid="{00000000-0005-0000-0000-0000F7AC0000}"/>
    <cellStyle name="Total (line) 2 3 2 39 4" xfId="44901" xr:uid="{00000000-0005-0000-0000-0000F8AC0000}"/>
    <cellStyle name="Total (line) 2 3 2 39 5" xfId="44902" xr:uid="{00000000-0005-0000-0000-0000F9AC0000}"/>
    <cellStyle name="Total (line) 2 3 2 4" xfId="6247" xr:uid="{00000000-0005-0000-0000-0000FAAC0000}"/>
    <cellStyle name="Total (line) 2 3 2 4 2" xfId="44903" xr:uid="{00000000-0005-0000-0000-0000FBAC0000}"/>
    <cellStyle name="Total (line) 2 3 2 4 2 2" xfId="44904" xr:uid="{00000000-0005-0000-0000-0000FCAC0000}"/>
    <cellStyle name="Total (line) 2 3 2 4 2 3" xfId="44905" xr:uid="{00000000-0005-0000-0000-0000FDAC0000}"/>
    <cellStyle name="Total (line) 2 3 2 4 2 4" xfId="44906" xr:uid="{00000000-0005-0000-0000-0000FEAC0000}"/>
    <cellStyle name="Total (line) 2 3 2 4 3" xfId="44907" xr:uid="{00000000-0005-0000-0000-0000FFAC0000}"/>
    <cellStyle name="Total (line) 2 3 2 4 4" xfId="44908" xr:uid="{00000000-0005-0000-0000-000000AD0000}"/>
    <cellStyle name="Total (line) 2 3 2 4 5" xfId="44909" xr:uid="{00000000-0005-0000-0000-000001AD0000}"/>
    <cellStyle name="Total (line) 2 3 2 40" xfId="6248" xr:uid="{00000000-0005-0000-0000-000002AD0000}"/>
    <cellStyle name="Total (line) 2 3 2 40 2" xfId="44910" xr:uid="{00000000-0005-0000-0000-000003AD0000}"/>
    <cellStyle name="Total (line) 2 3 2 40 2 2" xfId="44911" xr:uid="{00000000-0005-0000-0000-000004AD0000}"/>
    <cellStyle name="Total (line) 2 3 2 40 2 3" xfId="44912" xr:uid="{00000000-0005-0000-0000-000005AD0000}"/>
    <cellStyle name="Total (line) 2 3 2 40 2 4" xfId="44913" xr:uid="{00000000-0005-0000-0000-000006AD0000}"/>
    <cellStyle name="Total (line) 2 3 2 40 3" xfId="44914" xr:uid="{00000000-0005-0000-0000-000007AD0000}"/>
    <cellStyle name="Total (line) 2 3 2 40 4" xfId="44915" xr:uid="{00000000-0005-0000-0000-000008AD0000}"/>
    <cellStyle name="Total (line) 2 3 2 40 5" xfId="44916" xr:uid="{00000000-0005-0000-0000-000009AD0000}"/>
    <cellStyle name="Total (line) 2 3 2 41" xfId="6249" xr:uid="{00000000-0005-0000-0000-00000AAD0000}"/>
    <cellStyle name="Total (line) 2 3 2 41 2" xfId="44917" xr:uid="{00000000-0005-0000-0000-00000BAD0000}"/>
    <cellStyle name="Total (line) 2 3 2 41 2 2" xfId="44918" xr:uid="{00000000-0005-0000-0000-00000CAD0000}"/>
    <cellStyle name="Total (line) 2 3 2 41 2 3" xfId="44919" xr:uid="{00000000-0005-0000-0000-00000DAD0000}"/>
    <cellStyle name="Total (line) 2 3 2 41 2 4" xfId="44920" xr:uid="{00000000-0005-0000-0000-00000EAD0000}"/>
    <cellStyle name="Total (line) 2 3 2 41 3" xfId="44921" xr:uid="{00000000-0005-0000-0000-00000FAD0000}"/>
    <cellStyle name="Total (line) 2 3 2 41 4" xfId="44922" xr:uid="{00000000-0005-0000-0000-000010AD0000}"/>
    <cellStyle name="Total (line) 2 3 2 41 5" xfId="44923" xr:uid="{00000000-0005-0000-0000-000011AD0000}"/>
    <cellStyle name="Total (line) 2 3 2 42" xfId="6250" xr:uid="{00000000-0005-0000-0000-000012AD0000}"/>
    <cellStyle name="Total (line) 2 3 2 42 2" xfId="44924" xr:uid="{00000000-0005-0000-0000-000013AD0000}"/>
    <cellStyle name="Total (line) 2 3 2 42 2 2" xfId="44925" xr:uid="{00000000-0005-0000-0000-000014AD0000}"/>
    <cellStyle name="Total (line) 2 3 2 42 2 3" xfId="44926" xr:uid="{00000000-0005-0000-0000-000015AD0000}"/>
    <cellStyle name="Total (line) 2 3 2 42 2 4" xfId="44927" xr:uid="{00000000-0005-0000-0000-000016AD0000}"/>
    <cellStyle name="Total (line) 2 3 2 42 3" xfId="44928" xr:uid="{00000000-0005-0000-0000-000017AD0000}"/>
    <cellStyle name="Total (line) 2 3 2 42 4" xfId="44929" xr:uid="{00000000-0005-0000-0000-000018AD0000}"/>
    <cellStyle name="Total (line) 2 3 2 42 5" xfId="44930" xr:uid="{00000000-0005-0000-0000-000019AD0000}"/>
    <cellStyle name="Total (line) 2 3 2 43" xfId="6251" xr:uid="{00000000-0005-0000-0000-00001AAD0000}"/>
    <cellStyle name="Total (line) 2 3 2 43 2" xfId="44931" xr:uid="{00000000-0005-0000-0000-00001BAD0000}"/>
    <cellStyle name="Total (line) 2 3 2 43 2 2" xfId="44932" xr:uid="{00000000-0005-0000-0000-00001CAD0000}"/>
    <cellStyle name="Total (line) 2 3 2 43 2 3" xfId="44933" xr:uid="{00000000-0005-0000-0000-00001DAD0000}"/>
    <cellStyle name="Total (line) 2 3 2 43 2 4" xfId="44934" xr:uid="{00000000-0005-0000-0000-00001EAD0000}"/>
    <cellStyle name="Total (line) 2 3 2 43 3" xfId="44935" xr:uid="{00000000-0005-0000-0000-00001FAD0000}"/>
    <cellStyle name="Total (line) 2 3 2 43 4" xfId="44936" xr:uid="{00000000-0005-0000-0000-000020AD0000}"/>
    <cellStyle name="Total (line) 2 3 2 43 5" xfId="44937" xr:uid="{00000000-0005-0000-0000-000021AD0000}"/>
    <cellStyle name="Total (line) 2 3 2 44" xfId="6252" xr:uid="{00000000-0005-0000-0000-000022AD0000}"/>
    <cellStyle name="Total (line) 2 3 2 44 2" xfId="44938" xr:uid="{00000000-0005-0000-0000-000023AD0000}"/>
    <cellStyle name="Total (line) 2 3 2 44 2 2" xfId="44939" xr:uid="{00000000-0005-0000-0000-000024AD0000}"/>
    <cellStyle name="Total (line) 2 3 2 44 2 3" xfId="44940" xr:uid="{00000000-0005-0000-0000-000025AD0000}"/>
    <cellStyle name="Total (line) 2 3 2 44 2 4" xfId="44941" xr:uid="{00000000-0005-0000-0000-000026AD0000}"/>
    <cellStyle name="Total (line) 2 3 2 44 3" xfId="44942" xr:uid="{00000000-0005-0000-0000-000027AD0000}"/>
    <cellStyle name="Total (line) 2 3 2 44 4" xfId="44943" xr:uid="{00000000-0005-0000-0000-000028AD0000}"/>
    <cellStyle name="Total (line) 2 3 2 44 5" xfId="44944" xr:uid="{00000000-0005-0000-0000-000029AD0000}"/>
    <cellStyle name="Total (line) 2 3 2 45" xfId="44945" xr:uid="{00000000-0005-0000-0000-00002AAD0000}"/>
    <cellStyle name="Total (line) 2 3 2 45 2" xfId="44946" xr:uid="{00000000-0005-0000-0000-00002BAD0000}"/>
    <cellStyle name="Total (line) 2 3 2 45 3" xfId="44947" xr:uid="{00000000-0005-0000-0000-00002CAD0000}"/>
    <cellStyle name="Total (line) 2 3 2 45 4" xfId="44948" xr:uid="{00000000-0005-0000-0000-00002DAD0000}"/>
    <cellStyle name="Total (line) 2 3 2 46" xfId="44949" xr:uid="{00000000-0005-0000-0000-00002EAD0000}"/>
    <cellStyle name="Total (line) 2 3 2 46 2" xfId="44950" xr:uid="{00000000-0005-0000-0000-00002FAD0000}"/>
    <cellStyle name="Total (line) 2 3 2 46 3" xfId="44951" xr:uid="{00000000-0005-0000-0000-000030AD0000}"/>
    <cellStyle name="Total (line) 2 3 2 46 4" xfId="44952" xr:uid="{00000000-0005-0000-0000-000031AD0000}"/>
    <cellStyle name="Total (line) 2 3 2 47" xfId="44953" xr:uid="{00000000-0005-0000-0000-000032AD0000}"/>
    <cellStyle name="Total (line) 2 3 2 48" xfId="44954" xr:uid="{00000000-0005-0000-0000-000033AD0000}"/>
    <cellStyle name="Total (line) 2 3 2 49" xfId="44955" xr:uid="{00000000-0005-0000-0000-000034AD0000}"/>
    <cellStyle name="Total (line) 2 3 2 5" xfId="6253" xr:uid="{00000000-0005-0000-0000-000035AD0000}"/>
    <cellStyle name="Total (line) 2 3 2 5 2" xfId="44956" xr:uid="{00000000-0005-0000-0000-000036AD0000}"/>
    <cellStyle name="Total (line) 2 3 2 5 2 2" xfId="44957" xr:uid="{00000000-0005-0000-0000-000037AD0000}"/>
    <cellStyle name="Total (line) 2 3 2 5 2 3" xfId="44958" xr:uid="{00000000-0005-0000-0000-000038AD0000}"/>
    <cellStyle name="Total (line) 2 3 2 5 2 4" xfId="44959" xr:uid="{00000000-0005-0000-0000-000039AD0000}"/>
    <cellStyle name="Total (line) 2 3 2 5 3" xfId="44960" xr:uid="{00000000-0005-0000-0000-00003AAD0000}"/>
    <cellStyle name="Total (line) 2 3 2 5 4" xfId="44961" xr:uid="{00000000-0005-0000-0000-00003BAD0000}"/>
    <cellStyle name="Total (line) 2 3 2 5 5" xfId="44962" xr:uid="{00000000-0005-0000-0000-00003CAD0000}"/>
    <cellStyle name="Total (line) 2 3 2 6" xfId="6254" xr:uid="{00000000-0005-0000-0000-00003DAD0000}"/>
    <cellStyle name="Total (line) 2 3 2 6 2" xfId="44963" xr:uid="{00000000-0005-0000-0000-00003EAD0000}"/>
    <cellStyle name="Total (line) 2 3 2 6 2 2" xfId="44964" xr:uid="{00000000-0005-0000-0000-00003FAD0000}"/>
    <cellStyle name="Total (line) 2 3 2 6 2 3" xfId="44965" xr:uid="{00000000-0005-0000-0000-000040AD0000}"/>
    <cellStyle name="Total (line) 2 3 2 6 2 4" xfId="44966" xr:uid="{00000000-0005-0000-0000-000041AD0000}"/>
    <cellStyle name="Total (line) 2 3 2 6 3" xfId="44967" xr:uid="{00000000-0005-0000-0000-000042AD0000}"/>
    <cellStyle name="Total (line) 2 3 2 6 4" xfId="44968" xr:uid="{00000000-0005-0000-0000-000043AD0000}"/>
    <cellStyle name="Total (line) 2 3 2 6 5" xfId="44969" xr:uid="{00000000-0005-0000-0000-000044AD0000}"/>
    <cellStyle name="Total (line) 2 3 2 7" xfId="6255" xr:uid="{00000000-0005-0000-0000-000045AD0000}"/>
    <cellStyle name="Total (line) 2 3 2 7 2" xfId="44970" xr:uid="{00000000-0005-0000-0000-000046AD0000}"/>
    <cellStyle name="Total (line) 2 3 2 7 2 2" xfId="44971" xr:uid="{00000000-0005-0000-0000-000047AD0000}"/>
    <cellStyle name="Total (line) 2 3 2 7 2 3" xfId="44972" xr:uid="{00000000-0005-0000-0000-000048AD0000}"/>
    <cellStyle name="Total (line) 2 3 2 7 2 4" xfId="44973" xr:uid="{00000000-0005-0000-0000-000049AD0000}"/>
    <cellStyle name="Total (line) 2 3 2 7 3" xfId="44974" xr:uid="{00000000-0005-0000-0000-00004AAD0000}"/>
    <cellStyle name="Total (line) 2 3 2 7 4" xfId="44975" xr:uid="{00000000-0005-0000-0000-00004BAD0000}"/>
    <cellStyle name="Total (line) 2 3 2 7 5" xfId="44976" xr:uid="{00000000-0005-0000-0000-00004CAD0000}"/>
    <cellStyle name="Total (line) 2 3 2 8" xfId="6256" xr:uid="{00000000-0005-0000-0000-00004DAD0000}"/>
    <cellStyle name="Total (line) 2 3 2 8 2" xfId="44977" xr:uid="{00000000-0005-0000-0000-00004EAD0000}"/>
    <cellStyle name="Total (line) 2 3 2 8 2 2" xfId="44978" xr:uid="{00000000-0005-0000-0000-00004FAD0000}"/>
    <cellStyle name="Total (line) 2 3 2 8 2 3" xfId="44979" xr:uid="{00000000-0005-0000-0000-000050AD0000}"/>
    <cellStyle name="Total (line) 2 3 2 8 2 4" xfId="44980" xr:uid="{00000000-0005-0000-0000-000051AD0000}"/>
    <cellStyle name="Total (line) 2 3 2 8 3" xfId="44981" xr:uid="{00000000-0005-0000-0000-000052AD0000}"/>
    <cellStyle name="Total (line) 2 3 2 8 4" xfId="44982" xr:uid="{00000000-0005-0000-0000-000053AD0000}"/>
    <cellStyle name="Total (line) 2 3 2 8 5" xfId="44983" xr:uid="{00000000-0005-0000-0000-000054AD0000}"/>
    <cellStyle name="Total (line) 2 3 2 9" xfId="6257" xr:uid="{00000000-0005-0000-0000-000055AD0000}"/>
    <cellStyle name="Total (line) 2 3 2 9 2" xfId="44984" xr:uid="{00000000-0005-0000-0000-000056AD0000}"/>
    <cellStyle name="Total (line) 2 3 2 9 2 2" xfId="44985" xr:uid="{00000000-0005-0000-0000-000057AD0000}"/>
    <cellStyle name="Total (line) 2 3 2 9 2 3" xfId="44986" xr:uid="{00000000-0005-0000-0000-000058AD0000}"/>
    <cellStyle name="Total (line) 2 3 2 9 2 4" xfId="44987" xr:uid="{00000000-0005-0000-0000-000059AD0000}"/>
    <cellStyle name="Total (line) 2 3 2 9 3" xfId="44988" xr:uid="{00000000-0005-0000-0000-00005AAD0000}"/>
    <cellStyle name="Total (line) 2 3 2 9 4" xfId="44989" xr:uid="{00000000-0005-0000-0000-00005BAD0000}"/>
    <cellStyle name="Total (line) 2 3 2 9 5" xfId="44990" xr:uid="{00000000-0005-0000-0000-00005CAD0000}"/>
    <cellStyle name="Total (line) 2 3 20" xfId="6258" xr:uid="{00000000-0005-0000-0000-00005DAD0000}"/>
    <cellStyle name="Total (line) 2 3 20 2" xfId="44991" xr:uid="{00000000-0005-0000-0000-00005EAD0000}"/>
    <cellStyle name="Total (line) 2 3 20 2 2" xfId="44992" xr:uid="{00000000-0005-0000-0000-00005FAD0000}"/>
    <cellStyle name="Total (line) 2 3 20 2 3" xfId="44993" xr:uid="{00000000-0005-0000-0000-000060AD0000}"/>
    <cellStyle name="Total (line) 2 3 20 2 4" xfId="44994" xr:uid="{00000000-0005-0000-0000-000061AD0000}"/>
    <cellStyle name="Total (line) 2 3 20 3" xfId="44995" xr:uid="{00000000-0005-0000-0000-000062AD0000}"/>
    <cellStyle name="Total (line) 2 3 20 4" xfId="44996" xr:uid="{00000000-0005-0000-0000-000063AD0000}"/>
    <cellStyle name="Total (line) 2 3 20 5" xfId="44997" xr:uid="{00000000-0005-0000-0000-000064AD0000}"/>
    <cellStyle name="Total (line) 2 3 21" xfId="6259" xr:uid="{00000000-0005-0000-0000-000065AD0000}"/>
    <cellStyle name="Total (line) 2 3 21 2" xfId="44998" xr:uid="{00000000-0005-0000-0000-000066AD0000}"/>
    <cellStyle name="Total (line) 2 3 21 2 2" xfId="44999" xr:uid="{00000000-0005-0000-0000-000067AD0000}"/>
    <cellStyle name="Total (line) 2 3 21 2 3" xfId="45000" xr:uid="{00000000-0005-0000-0000-000068AD0000}"/>
    <cellStyle name="Total (line) 2 3 21 2 4" xfId="45001" xr:uid="{00000000-0005-0000-0000-000069AD0000}"/>
    <cellStyle name="Total (line) 2 3 21 3" xfId="45002" xr:uid="{00000000-0005-0000-0000-00006AAD0000}"/>
    <cellStyle name="Total (line) 2 3 21 4" xfId="45003" xr:uid="{00000000-0005-0000-0000-00006BAD0000}"/>
    <cellStyle name="Total (line) 2 3 21 5" xfId="45004" xr:uid="{00000000-0005-0000-0000-00006CAD0000}"/>
    <cellStyle name="Total (line) 2 3 22" xfId="6260" xr:uid="{00000000-0005-0000-0000-00006DAD0000}"/>
    <cellStyle name="Total (line) 2 3 22 2" xfId="45005" xr:uid="{00000000-0005-0000-0000-00006EAD0000}"/>
    <cellStyle name="Total (line) 2 3 22 2 2" xfId="45006" xr:uid="{00000000-0005-0000-0000-00006FAD0000}"/>
    <cellStyle name="Total (line) 2 3 22 2 3" xfId="45007" xr:uid="{00000000-0005-0000-0000-000070AD0000}"/>
    <cellStyle name="Total (line) 2 3 22 2 4" xfId="45008" xr:uid="{00000000-0005-0000-0000-000071AD0000}"/>
    <cellStyle name="Total (line) 2 3 22 3" xfId="45009" xr:uid="{00000000-0005-0000-0000-000072AD0000}"/>
    <cellStyle name="Total (line) 2 3 22 4" xfId="45010" xr:uid="{00000000-0005-0000-0000-000073AD0000}"/>
    <cellStyle name="Total (line) 2 3 22 5" xfId="45011" xr:uid="{00000000-0005-0000-0000-000074AD0000}"/>
    <cellStyle name="Total (line) 2 3 23" xfId="6261" xr:uid="{00000000-0005-0000-0000-000075AD0000}"/>
    <cellStyle name="Total (line) 2 3 23 2" xfId="45012" xr:uid="{00000000-0005-0000-0000-000076AD0000}"/>
    <cellStyle name="Total (line) 2 3 23 2 2" xfId="45013" xr:uid="{00000000-0005-0000-0000-000077AD0000}"/>
    <cellStyle name="Total (line) 2 3 23 2 3" xfId="45014" xr:uid="{00000000-0005-0000-0000-000078AD0000}"/>
    <cellStyle name="Total (line) 2 3 23 2 4" xfId="45015" xr:uid="{00000000-0005-0000-0000-000079AD0000}"/>
    <cellStyle name="Total (line) 2 3 23 3" xfId="45016" xr:uid="{00000000-0005-0000-0000-00007AAD0000}"/>
    <cellStyle name="Total (line) 2 3 23 4" xfId="45017" xr:uid="{00000000-0005-0000-0000-00007BAD0000}"/>
    <cellStyle name="Total (line) 2 3 23 5" xfId="45018" xr:uid="{00000000-0005-0000-0000-00007CAD0000}"/>
    <cellStyle name="Total (line) 2 3 24" xfId="6262" xr:uid="{00000000-0005-0000-0000-00007DAD0000}"/>
    <cellStyle name="Total (line) 2 3 24 2" xfId="45019" xr:uid="{00000000-0005-0000-0000-00007EAD0000}"/>
    <cellStyle name="Total (line) 2 3 24 2 2" xfId="45020" xr:uid="{00000000-0005-0000-0000-00007FAD0000}"/>
    <cellStyle name="Total (line) 2 3 24 2 3" xfId="45021" xr:uid="{00000000-0005-0000-0000-000080AD0000}"/>
    <cellStyle name="Total (line) 2 3 24 2 4" xfId="45022" xr:uid="{00000000-0005-0000-0000-000081AD0000}"/>
    <cellStyle name="Total (line) 2 3 24 3" xfId="45023" xr:uid="{00000000-0005-0000-0000-000082AD0000}"/>
    <cellStyle name="Total (line) 2 3 24 4" xfId="45024" xr:uid="{00000000-0005-0000-0000-000083AD0000}"/>
    <cellStyle name="Total (line) 2 3 24 5" xfId="45025" xr:uid="{00000000-0005-0000-0000-000084AD0000}"/>
    <cellStyle name="Total (line) 2 3 25" xfId="6263" xr:uid="{00000000-0005-0000-0000-000085AD0000}"/>
    <cellStyle name="Total (line) 2 3 25 2" xfId="45026" xr:uid="{00000000-0005-0000-0000-000086AD0000}"/>
    <cellStyle name="Total (line) 2 3 25 2 2" xfId="45027" xr:uid="{00000000-0005-0000-0000-000087AD0000}"/>
    <cellStyle name="Total (line) 2 3 25 2 3" xfId="45028" xr:uid="{00000000-0005-0000-0000-000088AD0000}"/>
    <cellStyle name="Total (line) 2 3 25 2 4" xfId="45029" xr:uid="{00000000-0005-0000-0000-000089AD0000}"/>
    <cellStyle name="Total (line) 2 3 25 3" xfId="45030" xr:uid="{00000000-0005-0000-0000-00008AAD0000}"/>
    <cellStyle name="Total (line) 2 3 25 4" xfId="45031" xr:uid="{00000000-0005-0000-0000-00008BAD0000}"/>
    <cellStyle name="Total (line) 2 3 25 5" xfId="45032" xr:uid="{00000000-0005-0000-0000-00008CAD0000}"/>
    <cellStyle name="Total (line) 2 3 26" xfId="6264" xr:uid="{00000000-0005-0000-0000-00008DAD0000}"/>
    <cellStyle name="Total (line) 2 3 26 2" xfId="45033" xr:uid="{00000000-0005-0000-0000-00008EAD0000}"/>
    <cellStyle name="Total (line) 2 3 26 2 2" xfId="45034" xr:uid="{00000000-0005-0000-0000-00008FAD0000}"/>
    <cellStyle name="Total (line) 2 3 26 2 3" xfId="45035" xr:uid="{00000000-0005-0000-0000-000090AD0000}"/>
    <cellStyle name="Total (line) 2 3 26 2 4" xfId="45036" xr:uid="{00000000-0005-0000-0000-000091AD0000}"/>
    <cellStyle name="Total (line) 2 3 26 3" xfId="45037" xr:uid="{00000000-0005-0000-0000-000092AD0000}"/>
    <cellStyle name="Total (line) 2 3 26 4" xfId="45038" xr:uid="{00000000-0005-0000-0000-000093AD0000}"/>
    <cellStyle name="Total (line) 2 3 26 5" xfId="45039" xr:uid="{00000000-0005-0000-0000-000094AD0000}"/>
    <cellStyle name="Total (line) 2 3 27" xfId="6265" xr:uid="{00000000-0005-0000-0000-000095AD0000}"/>
    <cellStyle name="Total (line) 2 3 27 2" xfId="45040" xr:uid="{00000000-0005-0000-0000-000096AD0000}"/>
    <cellStyle name="Total (line) 2 3 27 2 2" xfId="45041" xr:uid="{00000000-0005-0000-0000-000097AD0000}"/>
    <cellStyle name="Total (line) 2 3 27 2 3" xfId="45042" xr:uid="{00000000-0005-0000-0000-000098AD0000}"/>
    <cellStyle name="Total (line) 2 3 27 2 4" xfId="45043" xr:uid="{00000000-0005-0000-0000-000099AD0000}"/>
    <cellStyle name="Total (line) 2 3 27 3" xfId="45044" xr:uid="{00000000-0005-0000-0000-00009AAD0000}"/>
    <cellStyle name="Total (line) 2 3 27 4" xfId="45045" xr:uid="{00000000-0005-0000-0000-00009BAD0000}"/>
    <cellStyle name="Total (line) 2 3 27 5" xfId="45046" xr:uid="{00000000-0005-0000-0000-00009CAD0000}"/>
    <cellStyle name="Total (line) 2 3 28" xfId="6266" xr:uid="{00000000-0005-0000-0000-00009DAD0000}"/>
    <cellStyle name="Total (line) 2 3 28 2" xfId="45047" xr:uid="{00000000-0005-0000-0000-00009EAD0000}"/>
    <cellStyle name="Total (line) 2 3 28 2 2" xfId="45048" xr:uid="{00000000-0005-0000-0000-00009FAD0000}"/>
    <cellStyle name="Total (line) 2 3 28 2 3" xfId="45049" xr:uid="{00000000-0005-0000-0000-0000A0AD0000}"/>
    <cellStyle name="Total (line) 2 3 28 2 4" xfId="45050" xr:uid="{00000000-0005-0000-0000-0000A1AD0000}"/>
    <cellStyle name="Total (line) 2 3 28 3" xfId="45051" xr:uid="{00000000-0005-0000-0000-0000A2AD0000}"/>
    <cellStyle name="Total (line) 2 3 28 4" xfId="45052" xr:uid="{00000000-0005-0000-0000-0000A3AD0000}"/>
    <cellStyle name="Total (line) 2 3 28 5" xfId="45053" xr:uid="{00000000-0005-0000-0000-0000A4AD0000}"/>
    <cellStyle name="Total (line) 2 3 29" xfId="6267" xr:uid="{00000000-0005-0000-0000-0000A5AD0000}"/>
    <cellStyle name="Total (line) 2 3 29 2" xfId="45054" xr:uid="{00000000-0005-0000-0000-0000A6AD0000}"/>
    <cellStyle name="Total (line) 2 3 29 2 2" xfId="45055" xr:uid="{00000000-0005-0000-0000-0000A7AD0000}"/>
    <cellStyle name="Total (line) 2 3 29 2 3" xfId="45056" xr:uid="{00000000-0005-0000-0000-0000A8AD0000}"/>
    <cellStyle name="Total (line) 2 3 29 2 4" xfId="45057" xr:uid="{00000000-0005-0000-0000-0000A9AD0000}"/>
    <cellStyle name="Total (line) 2 3 29 3" xfId="45058" xr:uid="{00000000-0005-0000-0000-0000AAAD0000}"/>
    <cellStyle name="Total (line) 2 3 29 4" xfId="45059" xr:uid="{00000000-0005-0000-0000-0000ABAD0000}"/>
    <cellStyle name="Total (line) 2 3 29 5" xfId="45060" xr:uid="{00000000-0005-0000-0000-0000ACAD0000}"/>
    <cellStyle name="Total (line) 2 3 3" xfId="6268" xr:uid="{00000000-0005-0000-0000-0000ADAD0000}"/>
    <cellStyle name="Total (line) 2 3 3 2" xfId="45061" xr:uid="{00000000-0005-0000-0000-0000AEAD0000}"/>
    <cellStyle name="Total (line) 2 3 3 2 2" xfId="45062" xr:uid="{00000000-0005-0000-0000-0000AFAD0000}"/>
    <cellStyle name="Total (line) 2 3 3 2 3" xfId="45063" xr:uid="{00000000-0005-0000-0000-0000B0AD0000}"/>
    <cellStyle name="Total (line) 2 3 3 2 4" xfId="45064" xr:uid="{00000000-0005-0000-0000-0000B1AD0000}"/>
    <cellStyle name="Total (line) 2 3 3 3" xfId="45065" xr:uid="{00000000-0005-0000-0000-0000B2AD0000}"/>
    <cellStyle name="Total (line) 2 3 3 4" xfId="45066" xr:uid="{00000000-0005-0000-0000-0000B3AD0000}"/>
    <cellStyle name="Total (line) 2 3 3 5" xfId="45067" xr:uid="{00000000-0005-0000-0000-0000B4AD0000}"/>
    <cellStyle name="Total (line) 2 3 30" xfId="6269" xr:uid="{00000000-0005-0000-0000-0000B5AD0000}"/>
    <cellStyle name="Total (line) 2 3 30 2" xfId="45068" xr:uid="{00000000-0005-0000-0000-0000B6AD0000}"/>
    <cellStyle name="Total (line) 2 3 30 2 2" xfId="45069" xr:uid="{00000000-0005-0000-0000-0000B7AD0000}"/>
    <cellStyle name="Total (line) 2 3 30 2 3" xfId="45070" xr:uid="{00000000-0005-0000-0000-0000B8AD0000}"/>
    <cellStyle name="Total (line) 2 3 30 2 4" xfId="45071" xr:uid="{00000000-0005-0000-0000-0000B9AD0000}"/>
    <cellStyle name="Total (line) 2 3 30 3" xfId="45072" xr:uid="{00000000-0005-0000-0000-0000BAAD0000}"/>
    <cellStyle name="Total (line) 2 3 30 4" xfId="45073" xr:uid="{00000000-0005-0000-0000-0000BBAD0000}"/>
    <cellStyle name="Total (line) 2 3 30 5" xfId="45074" xr:uid="{00000000-0005-0000-0000-0000BCAD0000}"/>
    <cellStyle name="Total (line) 2 3 31" xfId="6270" xr:uid="{00000000-0005-0000-0000-0000BDAD0000}"/>
    <cellStyle name="Total (line) 2 3 31 2" xfId="45075" xr:uid="{00000000-0005-0000-0000-0000BEAD0000}"/>
    <cellStyle name="Total (line) 2 3 31 2 2" xfId="45076" xr:uid="{00000000-0005-0000-0000-0000BFAD0000}"/>
    <cellStyle name="Total (line) 2 3 31 2 3" xfId="45077" xr:uid="{00000000-0005-0000-0000-0000C0AD0000}"/>
    <cellStyle name="Total (line) 2 3 31 2 4" xfId="45078" xr:uid="{00000000-0005-0000-0000-0000C1AD0000}"/>
    <cellStyle name="Total (line) 2 3 31 3" xfId="45079" xr:uid="{00000000-0005-0000-0000-0000C2AD0000}"/>
    <cellStyle name="Total (line) 2 3 31 4" xfId="45080" xr:uid="{00000000-0005-0000-0000-0000C3AD0000}"/>
    <cellStyle name="Total (line) 2 3 31 5" xfId="45081" xr:uid="{00000000-0005-0000-0000-0000C4AD0000}"/>
    <cellStyle name="Total (line) 2 3 32" xfId="6271" xr:uid="{00000000-0005-0000-0000-0000C5AD0000}"/>
    <cellStyle name="Total (line) 2 3 32 2" xfId="45082" xr:uid="{00000000-0005-0000-0000-0000C6AD0000}"/>
    <cellStyle name="Total (line) 2 3 32 2 2" xfId="45083" xr:uid="{00000000-0005-0000-0000-0000C7AD0000}"/>
    <cellStyle name="Total (line) 2 3 32 2 3" xfId="45084" xr:uid="{00000000-0005-0000-0000-0000C8AD0000}"/>
    <cellStyle name="Total (line) 2 3 32 2 4" xfId="45085" xr:uid="{00000000-0005-0000-0000-0000C9AD0000}"/>
    <cellStyle name="Total (line) 2 3 32 3" xfId="45086" xr:uid="{00000000-0005-0000-0000-0000CAAD0000}"/>
    <cellStyle name="Total (line) 2 3 32 4" xfId="45087" xr:uid="{00000000-0005-0000-0000-0000CBAD0000}"/>
    <cellStyle name="Total (line) 2 3 32 5" xfId="45088" xr:uid="{00000000-0005-0000-0000-0000CCAD0000}"/>
    <cellStyle name="Total (line) 2 3 33" xfId="6272" xr:uid="{00000000-0005-0000-0000-0000CDAD0000}"/>
    <cellStyle name="Total (line) 2 3 33 2" xfId="45089" xr:uid="{00000000-0005-0000-0000-0000CEAD0000}"/>
    <cellStyle name="Total (line) 2 3 33 2 2" xfId="45090" xr:uid="{00000000-0005-0000-0000-0000CFAD0000}"/>
    <cellStyle name="Total (line) 2 3 33 2 3" xfId="45091" xr:uid="{00000000-0005-0000-0000-0000D0AD0000}"/>
    <cellStyle name="Total (line) 2 3 33 2 4" xfId="45092" xr:uid="{00000000-0005-0000-0000-0000D1AD0000}"/>
    <cellStyle name="Total (line) 2 3 33 3" xfId="45093" xr:uid="{00000000-0005-0000-0000-0000D2AD0000}"/>
    <cellStyle name="Total (line) 2 3 33 4" xfId="45094" xr:uid="{00000000-0005-0000-0000-0000D3AD0000}"/>
    <cellStyle name="Total (line) 2 3 33 5" xfId="45095" xr:uid="{00000000-0005-0000-0000-0000D4AD0000}"/>
    <cellStyle name="Total (line) 2 3 34" xfId="6273" xr:uid="{00000000-0005-0000-0000-0000D5AD0000}"/>
    <cellStyle name="Total (line) 2 3 34 2" xfId="45096" xr:uid="{00000000-0005-0000-0000-0000D6AD0000}"/>
    <cellStyle name="Total (line) 2 3 34 2 2" xfId="45097" xr:uid="{00000000-0005-0000-0000-0000D7AD0000}"/>
    <cellStyle name="Total (line) 2 3 34 2 3" xfId="45098" xr:uid="{00000000-0005-0000-0000-0000D8AD0000}"/>
    <cellStyle name="Total (line) 2 3 34 2 4" xfId="45099" xr:uid="{00000000-0005-0000-0000-0000D9AD0000}"/>
    <cellStyle name="Total (line) 2 3 34 3" xfId="45100" xr:uid="{00000000-0005-0000-0000-0000DAAD0000}"/>
    <cellStyle name="Total (line) 2 3 34 4" xfId="45101" xr:uid="{00000000-0005-0000-0000-0000DBAD0000}"/>
    <cellStyle name="Total (line) 2 3 34 5" xfId="45102" xr:uid="{00000000-0005-0000-0000-0000DCAD0000}"/>
    <cellStyle name="Total (line) 2 3 35" xfId="6274" xr:uid="{00000000-0005-0000-0000-0000DDAD0000}"/>
    <cellStyle name="Total (line) 2 3 35 2" xfId="45103" xr:uid="{00000000-0005-0000-0000-0000DEAD0000}"/>
    <cellStyle name="Total (line) 2 3 35 2 2" xfId="45104" xr:uid="{00000000-0005-0000-0000-0000DFAD0000}"/>
    <cellStyle name="Total (line) 2 3 35 2 3" xfId="45105" xr:uid="{00000000-0005-0000-0000-0000E0AD0000}"/>
    <cellStyle name="Total (line) 2 3 35 2 4" xfId="45106" xr:uid="{00000000-0005-0000-0000-0000E1AD0000}"/>
    <cellStyle name="Total (line) 2 3 35 3" xfId="45107" xr:uid="{00000000-0005-0000-0000-0000E2AD0000}"/>
    <cellStyle name="Total (line) 2 3 35 4" xfId="45108" xr:uid="{00000000-0005-0000-0000-0000E3AD0000}"/>
    <cellStyle name="Total (line) 2 3 35 5" xfId="45109" xr:uid="{00000000-0005-0000-0000-0000E4AD0000}"/>
    <cellStyle name="Total (line) 2 3 36" xfId="6275" xr:uid="{00000000-0005-0000-0000-0000E5AD0000}"/>
    <cellStyle name="Total (line) 2 3 36 2" xfId="45110" xr:uid="{00000000-0005-0000-0000-0000E6AD0000}"/>
    <cellStyle name="Total (line) 2 3 36 2 2" xfId="45111" xr:uid="{00000000-0005-0000-0000-0000E7AD0000}"/>
    <cellStyle name="Total (line) 2 3 36 2 3" xfId="45112" xr:uid="{00000000-0005-0000-0000-0000E8AD0000}"/>
    <cellStyle name="Total (line) 2 3 36 2 4" xfId="45113" xr:uid="{00000000-0005-0000-0000-0000E9AD0000}"/>
    <cellStyle name="Total (line) 2 3 36 3" xfId="45114" xr:uid="{00000000-0005-0000-0000-0000EAAD0000}"/>
    <cellStyle name="Total (line) 2 3 36 4" xfId="45115" xr:uid="{00000000-0005-0000-0000-0000EBAD0000}"/>
    <cellStyle name="Total (line) 2 3 36 5" xfId="45116" xr:uid="{00000000-0005-0000-0000-0000ECAD0000}"/>
    <cellStyle name="Total (line) 2 3 37" xfId="6276" xr:uid="{00000000-0005-0000-0000-0000EDAD0000}"/>
    <cellStyle name="Total (line) 2 3 37 2" xfId="45117" xr:uid="{00000000-0005-0000-0000-0000EEAD0000}"/>
    <cellStyle name="Total (line) 2 3 37 2 2" xfId="45118" xr:uid="{00000000-0005-0000-0000-0000EFAD0000}"/>
    <cellStyle name="Total (line) 2 3 37 2 3" xfId="45119" xr:uid="{00000000-0005-0000-0000-0000F0AD0000}"/>
    <cellStyle name="Total (line) 2 3 37 2 4" xfId="45120" xr:uid="{00000000-0005-0000-0000-0000F1AD0000}"/>
    <cellStyle name="Total (line) 2 3 37 3" xfId="45121" xr:uid="{00000000-0005-0000-0000-0000F2AD0000}"/>
    <cellStyle name="Total (line) 2 3 37 4" xfId="45122" xr:uid="{00000000-0005-0000-0000-0000F3AD0000}"/>
    <cellStyle name="Total (line) 2 3 37 5" xfId="45123" xr:uid="{00000000-0005-0000-0000-0000F4AD0000}"/>
    <cellStyle name="Total (line) 2 3 38" xfId="6277" xr:uid="{00000000-0005-0000-0000-0000F5AD0000}"/>
    <cellStyle name="Total (line) 2 3 38 2" xfId="45124" xr:uid="{00000000-0005-0000-0000-0000F6AD0000}"/>
    <cellStyle name="Total (line) 2 3 38 2 2" xfId="45125" xr:uid="{00000000-0005-0000-0000-0000F7AD0000}"/>
    <cellStyle name="Total (line) 2 3 38 2 3" xfId="45126" xr:uid="{00000000-0005-0000-0000-0000F8AD0000}"/>
    <cellStyle name="Total (line) 2 3 38 2 4" xfId="45127" xr:uid="{00000000-0005-0000-0000-0000F9AD0000}"/>
    <cellStyle name="Total (line) 2 3 38 3" xfId="45128" xr:uid="{00000000-0005-0000-0000-0000FAAD0000}"/>
    <cellStyle name="Total (line) 2 3 38 4" xfId="45129" xr:uid="{00000000-0005-0000-0000-0000FBAD0000}"/>
    <cellStyle name="Total (line) 2 3 38 5" xfId="45130" xr:uid="{00000000-0005-0000-0000-0000FCAD0000}"/>
    <cellStyle name="Total (line) 2 3 39" xfId="6278" xr:uid="{00000000-0005-0000-0000-0000FDAD0000}"/>
    <cellStyle name="Total (line) 2 3 39 2" xfId="45131" xr:uid="{00000000-0005-0000-0000-0000FEAD0000}"/>
    <cellStyle name="Total (line) 2 3 39 2 2" xfId="45132" xr:uid="{00000000-0005-0000-0000-0000FFAD0000}"/>
    <cellStyle name="Total (line) 2 3 39 2 3" xfId="45133" xr:uid="{00000000-0005-0000-0000-000000AE0000}"/>
    <cellStyle name="Total (line) 2 3 39 2 4" xfId="45134" xr:uid="{00000000-0005-0000-0000-000001AE0000}"/>
    <cellStyle name="Total (line) 2 3 39 3" xfId="45135" xr:uid="{00000000-0005-0000-0000-000002AE0000}"/>
    <cellStyle name="Total (line) 2 3 39 4" xfId="45136" xr:uid="{00000000-0005-0000-0000-000003AE0000}"/>
    <cellStyle name="Total (line) 2 3 39 5" xfId="45137" xr:uid="{00000000-0005-0000-0000-000004AE0000}"/>
    <cellStyle name="Total (line) 2 3 4" xfId="6279" xr:uid="{00000000-0005-0000-0000-000005AE0000}"/>
    <cellStyle name="Total (line) 2 3 4 2" xfId="45138" xr:uid="{00000000-0005-0000-0000-000006AE0000}"/>
    <cellStyle name="Total (line) 2 3 4 2 2" xfId="45139" xr:uid="{00000000-0005-0000-0000-000007AE0000}"/>
    <cellStyle name="Total (line) 2 3 4 2 3" xfId="45140" xr:uid="{00000000-0005-0000-0000-000008AE0000}"/>
    <cellStyle name="Total (line) 2 3 4 2 4" xfId="45141" xr:uid="{00000000-0005-0000-0000-000009AE0000}"/>
    <cellStyle name="Total (line) 2 3 4 3" xfId="45142" xr:uid="{00000000-0005-0000-0000-00000AAE0000}"/>
    <cellStyle name="Total (line) 2 3 4 4" xfId="45143" xr:uid="{00000000-0005-0000-0000-00000BAE0000}"/>
    <cellStyle name="Total (line) 2 3 4 5" xfId="45144" xr:uid="{00000000-0005-0000-0000-00000CAE0000}"/>
    <cellStyle name="Total (line) 2 3 40" xfId="6280" xr:uid="{00000000-0005-0000-0000-00000DAE0000}"/>
    <cellStyle name="Total (line) 2 3 40 2" xfId="45145" xr:uid="{00000000-0005-0000-0000-00000EAE0000}"/>
    <cellStyle name="Total (line) 2 3 40 2 2" xfId="45146" xr:uid="{00000000-0005-0000-0000-00000FAE0000}"/>
    <cellStyle name="Total (line) 2 3 40 2 3" xfId="45147" xr:uid="{00000000-0005-0000-0000-000010AE0000}"/>
    <cellStyle name="Total (line) 2 3 40 2 4" xfId="45148" xr:uid="{00000000-0005-0000-0000-000011AE0000}"/>
    <cellStyle name="Total (line) 2 3 40 3" xfId="45149" xr:uid="{00000000-0005-0000-0000-000012AE0000}"/>
    <cellStyle name="Total (line) 2 3 40 4" xfId="45150" xr:uid="{00000000-0005-0000-0000-000013AE0000}"/>
    <cellStyle name="Total (line) 2 3 40 5" xfId="45151" xr:uid="{00000000-0005-0000-0000-000014AE0000}"/>
    <cellStyle name="Total (line) 2 3 41" xfId="6281" xr:uid="{00000000-0005-0000-0000-000015AE0000}"/>
    <cellStyle name="Total (line) 2 3 41 2" xfId="45152" xr:uid="{00000000-0005-0000-0000-000016AE0000}"/>
    <cellStyle name="Total (line) 2 3 41 2 2" xfId="45153" xr:uid="{00000000-0005-0000-0000-000017AE0000}"/>
    <cellStyle name="Total (line) 2 3 41 2 3" xfId="45154" xr:uid="{00000000-0005-0000-0000-000018AE0000}"/>
    <cellStyle name="Total (line) 2 3 41 2 4" xfId="45155" xr:uid="{00000000-0005-0000-0000-000019AE0000}"/>
    <cellStyle name="Total (line) 2 3 41 3" xfId="45156" xr:uid="{00000000-0005-0000-0000-00001AAE0000}"/>
    <cellStyle name="Total (line) 2 3 41 4" xfId="45157" xr:uid="{00000000-0005-0000-0000-00001BAE0000}"/>
    <cellStyle name="Total (line) 2 3 41 5" xfId="45158" xr:uid="{00000000-0005-0000-0000-00001CAE0000}"/>
    <cellStyle name="Total (line) 2 3 42" xfId="6282" xr:uid="{00000000-0005-0000-0000-00001DAE0000}"/>
    <cellStyle name="Total (line) 2 3 42 2" xfId="45159" xr:uid="{00000000-0005-0000-0000-00001EAE0000}"/>
    <cellStyle name="Total (line) 2 3 42 2 2" xfId="45160" xr:uid="{00000000-0005-0000-0000-00001FAE0000}"/>
    <cellStyle name="Total (line) 2 3 42 2 3" xfId="45161" xr:uid="{00000000-0005-0000-0000-000020AE0000}"/>
    <cellStyle name="Total (line) 2 3 42 2 4" xfId="45162" xr:uid="{00000000-0005-0000-0000-000021AE0000}"/>
    <cellStyle name="Total (line) 2 3 42 3" xfId="45163" xr:uid="{00000000-0005-0000-0000-000022AE0000}"/>
    <cellStyle name="Total (line) 2 3 42 4" xfId="45164" xr:uid="{00000000-0005-0000-0000-000023AE0000}"/>
    <cellStyle name="Total (line) 2 3 42 5" xfId="45165" xr:uid="{00000000-0005-0000-0000-000024AE0000}"/>
    <cellStyle name="Total (line) 2 3 43" xfId="6283" xr:uid="{00000000-0005-0000-0000-000025AE0000}"/>
    <cellStyle name="Total (line) 2 3 43 2" xfId="45166" xr:uid="{00000000-0005-0000-0000-000026AE0000}"/>
    <cellStyle name="Total (line) 2 3 43 2 2" xfId="45167" xr:uid="{00000000-0005-0000-0000-000027AE0000}"/>
    <cellStyle name="Total (line) 2 3 43 2 3" xfId="45168" xr:uid="{00000000-0005-0000-0000-000028AE0000}"/>
    <cellStyle name="Total (line) 2 3 43 2 4" xfId="45169" xr:uid="{00000000-0005-0000-0000-000029AE0000}"/>
    <cellStyle name="Total (line) 2 3 43 3" xfId="45170" xr:uid="{00000000-0005-0000-0000-00002AAE0000}"/>
    <cellStyle name="Total (line) 2 3 43 4" xfId="45171" xr:uid="{00000000-0005-0000-0000-00002BAE0000}"/>
    <cellStyle name="Total (line) 2 3 43 5" xfId="45172" xr:uid="{00000000-0005-0000-0000-00002CAE0000}"/>
    <cellStyle name="Total (line) 2 3 44" xfId="6284" xr:uid="{00000000-0005-0000-0000-00002DAE0000}"/>
    <cellStyle name="Total (line) 2 3 44 2" xfId="45173" xr:uid="{00000000-0005-0000-0000-00002EAE0000}"/>
    <cellStyle name="Total (line) 2 3 44 2 2" xfId="45174" xr:uid="{00000000-0005-0000-0000-00002FAE0000}"/>
    <cellStyle name="Total (line) 2 3 44 2 3" xfId="45175" xr:uid="{00000000-0005-0000-0000-000030AE0000}"/>
    <cellStyle name="Total (line) 2 3 44 2 4" xfId="45176" xr:uid="{00000000-0005-0000-0000-000031AE0000}"/>
    <cellStyle name="Total (line) 2 3 44 3" xfId="45177" xr:uid="{00000000-0005-0000-0000-000032AE0000}"/>
    <cellStyle name="Total (line) 2 3 44 4" xfId="45178" xr:uid="{00000000-0005-0000-0000-000033AE0000}"/>
    <cellStyle name="Total (line) 2 3 44 5" xfId="45179" xr:uid="{00000000-0005-0000-0000-000034AE0000}"/>
    <cellStyle name="Total (line) 2 3 45" xfId="6285" xr:uid="{00000000-0005-0000-0000-000035AE0000}"/>
    <cellStyle name="Total (line) 2 3 45 2" xfId="45180" xr:uid="{00000000-0005-0000-0000-000036AE0000}"/>
    <cellStyle name="Total (line) 2 3 45 2 2" xfId="45181" xr:uid="{00000000-0005-0000-0000-000037AE0000}"/>
    <cellStyle name="Total (line) 2 3 45 2 3" xfId="45182" xr:uid="{00000000-0005-0000-0000-000038AE0000}"/>
    <cellStyle name="Total (line) 2 3 45 2 4" xfId="45183" xr:uid="{00000000-0005-0000-0000-000039AE0000}"/>
    <cellStyle name="Total (line) 2 3 45 3" xfId="45184" xr:uid="{00000000-0005-0000-0000-00003AAE0000}"/>
    <cellStyle name="Total (line) 2 3 45 4" xfId="45185" xr:uid="{00000000-0005-0000-0000-00003BAE0000}"/>
    <cellStyle name="Total (line) 2 3 45 5" xfId="45186" xr:uid="{00000000-0005-0000-0000-00003CAE0000}"/>
    <cellStyle name="Total (line) 2 3 46" xfId="45187" xr:uid="{00000000-0005-0000-0000-00003DAE0000}"/>
    <cellStyle name="Total (line) 2 3 46 2" xfId="45188" xr:uid="{00000000-0005-0000-0000-00003EAE0000}"/>
    <cellStyle name="Total (line) 2 3 46 3" xfId="45189" xr:uid="{00000000-0005-0000-0000-00003FAE0000}"/>
    <cellStyle name="Total (line) 2 3 46 4" xfId="45190" xr:uid="{00000000-0005-0000-0000-000040AE0000}"/>
    <cellStyle name="Total (line) 2 3 47" xfId="45191" xr:uid="{00000000-0005-0000-0000-000041AE0000}"/>
    <cellStyle name="Total (line) 2 3 48" xfId="45192" xr:uid="{00000000-0005-0000-0000-000042AE0000}"/>
    <cellStyle name="Total (line) 2 3 49" xfId="45193" xr:uid="{00000000-0005-0000-0000-000043AE0000}"/>
    <cellStyle name="Total (line) 2 3 5" xfId="6286" xr:uid="{00000000-0005-0000-0000-000044AE0000}"/>
    <cellStyle name="Total (line) 2 3 5 2" xfId="45194" xr:uid="{00000000-0005-0000-0000-000045AE0000}"/>
    <cellStyle name="Total (line) 2 3 5 2 2" xfId="45195" xr:uid="{00000000-0005-0000-0000-000046AE0000}"/>
    <cellStyle name="Total (line) 2 3 5 2 3" xfId="45196" xr:uid="{00000000-0005-0000-0000-000047AE0000}"/>
    <cellStyle name="Total (line) 2 3 5 2 4" xfId="45197" xr:uid="{00000000-0005-0000-0000-000048AE0000}"/>
    <cellStyle name="Total (line) 2 3 5 3" xfId="45198" xr:uid="{00000000-0005-0000-0000-000049AE0000}"/>
    <cellStyle name="Total (line) 2 3 5 4" xfId="45199" xr:uid="{00000000-0005-0000-0000-00004AAE0000}"/>
    <cellStyle name="Total (line) 2 3 5 5" xfId="45200" xr:uid="{00000000-0005-0000-0000-00004BAE0000}"/>
    <cellStyle name="Total (line) 2 3 6" xfId="6287" xr:uid="{00000000-0005-0000-0000-00004CAE0000}"/>
    <cellStyle name="Total (line) 2 3 6 2" xfId="45201" xr:uid="{00000000-0005-0000-0000-00004DAE0000}"/>
    <cellStyle name="Total (line) 2 3 6 2 2" xfId="45202" xr:uid="{00000000-0005-0000-0000-00004EAE0000}"/>
    <cellStyle name="Total (line) 2 3 6 2 3" xfId="45203" xr:uid="{00000000-0005-0000-0000-00004FAE0000}"/>
    <cellStyle name="Total (line) 2 3 6 2 4" xfId="45204" xr:uid="{00000000-0005-0000-0000-000050AE0000}"/>
    <cellStyle name="Total (line) 2 3 6 3" xfId="45205" xr:uid="{00000000-0005-0000-0000-000051AE0000}"/>
    <cellStyle name="Total (line) 2 3 6 4" xfId="45206" xr:uid="{00000000-0005-0000-0000-000052AE0000}"/>
    <cellStyle name="Total (line) 2 3 6 5" xfId="45207" xr:uid="{00000000-0005-0000-0000-000053AE0000}"/>
    <cellStyle name="Total (line) 2 3 7" xfId="6288" xr:uid="{00000000-0005-0000-0000-000054AE0000}"/>
    <cellStyle name="Total (line) 2 3 7 2" xfId="45208" xr:uid="{00000000-0005-0000-0000-000055AE0000}"/>
    <cellStyle name="Total (line) 2 3 7 2 2" xfId="45209" xr:uid="{00000000-0005-0000-0000-000056AE0000}"/>
    <cellStyle name="Total (line) 2 3 7 2 3" xfId="45210" xr:uid="{00000000-0005-0000-0000-000057AE0000}"/>
    <cellStyle name="Total (line) 2 3 7 2 4" xfId="45211" xr:uid="{00000000-0005-0000-0000-000058AE0000}"/>
    <cellStyle name="Total (line) 2 3 7 3" xfId="45212" xr:uid="{00000000-0005-0000-0000-000059AE0000}"/>
    <cellStyle name="Total (line) 2 3 7 4" xfId="45213" xr:uid="{00000000-0005-0000-0000-00005AAE0000}"/>
    <cellStyle name="Total (line) 2 3 7 5" xfId="45214" xr:uid="{00000000-0005-0000-0000-00005BAE0000}"/>
    <cellStyle name="Total (line) 2 3 8" xfId="6289" xr:uid="{00000000-0005-0000-0000-00005CAE0000}"/>
    <cellStyle name="Total (line) 2 3 8 2" xfId="45215" xr:uid="{00000000-0005-0000-0000-00005DAE0000}"/>
    <cellStyle name="Total (line) 2 3 8 2 2" xfId="45216" xr:uid="{00000000-0005-0000-0000-00005EAE0000}"/>
    <cellStyle name="Total (line) 2 3 8 2 3" xfId="45217" xr:uid="{00000000-0005-0000-0000-00005FAE0000}"/>
    <cellStyle name="Total (line) 2 3 8 2 4" xfId="45218" xr:uid="{00000000-0005-0000-0000-000060AE0000}"/>
    <cellStyle name="Total (line) 2 3 8 3" xfId="45219" xr:uid="{00000000-0005-0000-0000-000061AE0000}"/>
    <cellStyle name="Total (line) 2 3 8 4" xfId="45220" xr:uid="{00000000-0005-0000-0000-000062AE0000}"/>
    <cellStyle name="Total (line) 2 3 8 5" xfId="45221" xr:uid="{00000000-0005-0000-0000-000063AE0000}"/>
    <cellStyle name="Total (line) 2 3 9" xfId="6290" xr:uid="{00000000-0005-0000-0000-000064AE0000}"/>
    <cellStyle name="Total (line) 2 3 9 2" xfId="45222" xr:uid="{00000000-0005-0000-0000-000065AE0000}"/>
    <cellStyle name="Total (line) 2 3 9 2 2" xfId="45223" xr:uid="{00000000-0005-0000-0000-000066AE0000}"/>
    <cellStyle name="Total (line) 2 3 9 2 3" xfId="45224" xr:uid="{00000000-0005-0000-0000-000067AE0000}"/>
    <cellStyle name="Total (line) 2 3 9 2 4" xfId="45225" xr:uid="{00000000-0005-0000-0000-000068AE0000}"/>
    <cellStyle name="Total (line) 2 3 9 3" xfId="45226" xr:uid="{00000000-0005-0000-0000-000069AE0000}"/>
    <cellStyle name="Total (line) 2 3 9 4" xfId="45227" xr:uid="{00000000-0005-0000-0000-00006AAE0000}"/>
    <cellStyle name="Total (line) 2 3 9 5" xfId="45228" xr:uid="{00000000-0005-0000-0000-00006BAE0000}"/>
    <cellStyle name="Total (line) 2 4" xfId="6291" xr:uid="{00000000-0005-0000-0000-00006CAE0000}"/>
    <cellStyle name="Total (line) 2 4 10" xfId="6292" xr:uid="{00000000-0005-0000-0000-00006DAE0000}"/>
    <cellStyle name="Total (line) 2 4 10 2" xfId="45229" xr:uid="{00000000-0005-0000-0000-00006EAE0000}"/>
    <cellStyle name="Total (line) 2 4 10 2 2" xfId="45230" xr:uid="{00000000-0005-0000-0000-00006FAE0000}"/>
    <cellStyle name="Total (line) 2 4 10 2 3" xfId="45231" xr:uid="{00000000-0005-0000-0000-000070AE0000}"/>
    <cellStyle name="Total (line) 2 4 10 2 4" xfId="45232" xr:uid="{00000000-0005-0000-0000-000071AE0000}"/>
    <cellStyle name="Total (line) 2 4 10 3" xfId="45233" xr:uid="{00000000-0005-0000-0000-000072AE0000}"/>
    <cellStyle name="Total (line) 2 4 10 4" xfId="45234" xr:uid="{00000000-0005-0000-0000-000073AE0000}"/>
    <cellStyle name="Total (line) 2 4 10 5" xfId="45235" xr:uid="{00000000-0005-0000-0000-000074AE0000}"/>
    <cellStyle name="Total (line) 2 4 11" xfId="6293" xr:uid="{00000000-0005-0000-0000-000075AE0000}"/>
    <cellStyle name="Total (line) 2 4 11 2" xfId="45236" xr:uid="{00000000-0005-0000-0000-000076AE0000}"/>
    <cellStyle name="Total (line) 2 4 11 2 2" xfId="45237" xr:uid="{00000000-0005-0000-0000-000077AE0000}"/>
    <cellStyle name="Total (line) 2 4 11 2 3" xfId="45238" xr:uid="{00000000-0005-0000-0000-000078AE0000}"/>
    <cellStyle name="Total (line) 2 4 11 2 4" xfId="45239" xr:uid="{00000000-0005-0000-0000-000079AE0000}"/>
    <cellStyle name="Total (line) 2 4 11 3" xfId="45240" xr:uid="{00000000-0005-0000-0000-00007AAE0000}"/>
    <cellStyle name="Total (line) 2 4 11 4" xfId="45241" xr:uid="{00000000-0005-0000-0000-00007BAE0000}"/>
    <cellStyle name="Total (line) 2 4 11 5" xfId="45242" xr:uid="{00000000-0005-0000-0000-00007CAE0000}"/>
    <cellStyle name="Total (line) 2 4 12" xfId="6294" xr:uid="{00000000-0005-0000-0000-00007DAE0000}"/>
    <cellStyle name="Total (line) 2 4 12 2" xfId="45243" xr:uid="{00000000-0005-0000-0000-00007EAE0000}"/>
    <cellStyle name="Total (line) 2 4 12 2 2" xfId="45244" xr:uid="{00000000-0005-0000-0000-00007FAE0000}"/>
    <cellStyle name="Total (line) 2 4 12 2 3" xfId="45245" xr:uid="{00000000-0005-0000-0000-000080AE0000}"/>
    <cellStyle name="Total (line) 2 4 12 2 4" xfId="45246" xr:uid="{00000000-0005-0000-0000-000081AE0000}"/>
    <cellStyle name="Total (line) 2 4 12 3" xfId="45247" xr:uid="{00000000-0005-0000-0000-000082AE0000}"/>
    <cellStyle name="Total (line) 2 4 12 4" xfId="45248" xr:uid="{00000000-0005-0000-0000-000083AE0000}"/>
    <cellStyle name="Total (line) 2 4 12 5" xfId="45249" xr:uid="{00000000-0005-0000-0000-000084AE0000}"/>
    <cellStyle name="Total (line) 2 4 13" xfId="6295" xr:uid="{00000000-0005-0000-0000-000085AE0000}"/>
    <cellStyle name="Total (line) 2 4 13 2" xfId="45250" xr:uid="{00000000-0005-0000-0000-000086AE0000}"/>
    <cellStyle name="Total (line) 2 4 13 2 2" xfId="45251" xr:uid="{00000000-0005-0000-0000-000087AE0000}"/>
    <cellStyle name="Total (line) 2 4 13 2 3" xfId="45252" xr:uid="{00000000-0005-0000-0000-000088AE0000}"/>
    <cellStyle name="Total (line) 2 4 13 2 4" xfId="45253" xr:uid="{00000000-0005-0000-0000-000089AE0000}"/>
    <cellStyle name="Total (line) 2 4 13 3" xfId="45254" xr:uid="{00000000-0005-0000-0000-00008AAE0000}"/>
    <cellStyle name="Total (line) 2 4 13 4" xfId="45255" xr:uid="{00000000-0005-0000-0000-00008BAE0000}"/>
    <cellStyle name="Total (line) 2 4 13 5" xfId="45256" xr:uid="{00000000-0005-0000-0000-00008CAE0000}"/>
    <cellStyle name="Total (line) 2 4 14" xfId="6296" xr:uid="{00000000-0005-0000-0000-00008DAE0000}"/>
    <cellStyle name="Total (line) 2 4 14 2" xfId="45257" xr:uid="{00000000-0005-0000-0000-00008EAE0000}"/>
    <cellStyle name="Total (line) 2 4 14 2 2" xfId="45258" xr:uid="{00000000-0005-0000-0000-00008FAE0000}"/>
    <cellStyle name="Total (line) 2 4 14 2 3" xfId="45259" xr:uid="{00000000-0005-0000-0000-000090AE0000}"/>
    <cellStyle name="Total (line) 2 4 14 2 4" xfId="45260" xr:uid="{00000000-0005-0000-0000-000091AE0000}"/>
    <cellStyle name="Total (line) 2 4 14 3" xfId="45261" xr:uid="{00000000-0005-0000-0000-000092AE0000}"/>
    <cellStyle name="Total (line) 2 4 14 4" xfId="45262" xr:uid="{00000000-0005-0000-0000-000093AE0000}"/>
    <cellStyle name="Total (line) 2 4 14 5" xfId="45263" xr:uid="{00000000-0005-0000-0000-000094AE0000}"/>
    <cellStyle name="Total (line) 2 4 15" xfId="6297" xr:uid="{00000000-0005-0000-0000-000095AE0000}"/>
    <cellStyle name="Total (line) 2 4 15 2" xfId="45264" xr:uid="{00000000-0005-0000-0000-000096AE0000}"/>
    <cellStyle name="Total (line) 2 4 15 2 2" xfId="45265" xr:uid="{00000000-0005-0000-0000-000097AE0000}"/>
    <cellStyle name="Total (line) 2 4 15 2 3" xfId="45266" xr:uid="{00000000-0005-0000-0000-000098AE0000}"/>
    <cellStyle name="Total (line) 2 4 15 2 4" xfId="45267" xr:uid="{00000000-0005-0000-0000-000099AE0000}"/>
    <cellStyle name="Total (line) 2 4 15 3" xfId="45268" xr:uid="{00000000-0005-0000-0000-00009AAE0000}"/>
    <cellStyle name="Total (line) 2 4 15 4" xfId="45269" xr:uid="{00000000-0005-0000-0000-00009BAE0000}"/>
    <cellStyle name="Total (line) 2 4 15 5" xfId="45270" xr:uid="{00000000-0005-0000-0000-00009CAE0000}"/>
    <cellStyle name="Total (line) 2 4 16" xfId="6298" xr:uid="{00000000-0005-0000-0000-00009DAE0000}"/>
    <cellStyle name="Total (line) 2 4 16 2" xfId="45271" xr:uid="{00000000-0005-0000-0000-00009EAE0000}"/>
    <cellStyle name="Total (line) 2 4 16 2 2" xfId="45272" xr:uid="{00000000-0005-0000-0000-00009FAE0000}"/>
    <cellStyle name="Total (line) 2 4 16 2 3" xfId="45273" xr:uid="{00000000-0005-0000-0000-0000A0AE0000}"/>
    <cellStyle name="Total (line) 2 4 16 2 4" xfId="45274" xr:uid="{00000000-0005-0000-0000-0000A1AE0000}"/>
    <cellStyle name="Total (line) 2 4 16 3" xfId="45275" xr:uid="{00000000-0005-0000-0000-0000A2AE0000}"/>
    <cellStyle name="Total (line) 2 4 16 4" xfId="45276" xr:uid="{00000000-0005-0000-0000-0000A3AE0000}"/>
    <cellStyle name="Total (line) 2 4 16 5" xfId="45277" xr:uid="{00000000-0005-0000-0000-0000A4AE0000}"/>
    <cellStyle name="Total (line) 2 4 17" xfId="6299" xr:uid="{00000000-0005-0000-0000-0000A5AE0000}"/>
    <cellStyle name="Total (line) 2 4 17 2" xfId="45278" xr:uid="{00000000-0005-0000-0000-0000A6AE0000}"/>
    <cellStyle name="Total (line) 2 4 17 2 2" xfId="45279" xr:uid="{00000000-0005-0000-0000-0000A7AE0000}"/>
    <cellStyle name="Total (line) 2 4 17 2 3" xfId="45280" xr:uid="{00000000-0005-0000-0000-0000A8AE0000}"/>
    <cellStyle name="Total (line) 2 4 17 2 4" xfId="45281" xr:uid="{00000000-0005-0000-0000-0000A9AE0000}"/>
    <cellStyle name="Total (line) 2 4 17 3" xfId="45282" xr:uid="{00000000-0005-0000-0000-0000AAAE0000}"/>
    <cellStyle name="Total (line) 2 4 17 4" xfId="45283" xr:uid="{00000000-0005-0000-0000-0000ABAE0000}"/>
    <cellStyle name="Total (line) 2 4 17 5" xfId="45284" xr:uid="{00000000-0005-0000-0000-0000ACAE0000}"/>
    <cellStyle name="Total (line) 2 4 18" xfId="6300" xr:uid="{00000000-0005-0000-0000-0000ADAE0000}"/>
    <cellStyle name="Total (line) 2 4 18 2" xfId="45285" xr:uid="{00000000-0005-0000-0000-0000AEAE0000}"/>
    <cellStyle name="Total (line) 2 4 18 2 2" xfId="45286" xr:uid="{00000000-0005-0000-0000-0000AFAE0000}"/>
    <cellStyle name="Total (line) 2 4 18 2 3" xfId="45287" xr:uid="{00000000-0005-0000-0000-0000B0AE0000}"/>
    <cellStyle name="Total (line) 2 4 18 2 4" xfId="45288" xr:uid="{00000000-0005-0000-0000-0000B1AE0000}"/>
    <cellStyle name="Total (line) 2 4 18 3" xfId="45289" xr:uid="{00000000-0005-0000-0000-0000B2AE0000}"/>
    <cellStyle name="Total (line) 2 4 18 4" xfId="45290" xr:uid="{00000000-0005-0000-0000-0000B3AE0000}"/>
    <cellStyle name="Total (line) 2 4 18 5" xfId="45291" xr:uid="{00000000-0005-0000-0000-0000B4AE0000}"/>
    <cellStyle name="Total (line) 2 4 19" xfId="6301" xr:uid="{00000000-0005-0000-0000-0000B5AE0000}"/>
    <cellStyle name="Total (line) 2 4 19 2" xfId="45292" xr:uid="{00000000-0005-0000-0000-0000B6AE0000}"/>
    <cellStyle name="Total (line) 2 4 19 2 2" xfId="45293" xr:uid="{00000000-0005-0000-0000-0000B7AE0000}"/>
    <cellStyle name="Total (line) 2 4 19 2 3" xfId="45294" xr:uid="{00000000-0005-0000-0000-0000B8AE0000}"/>
    <cellStyle name="Total (line) 2 4 19 2 4" xfId="45295" xr:uid="{00000000-0005-0000-0000-0000B9AE0000}"/>
    <cellStyle name="Total (line) 2 4 19 3" xfId="45296" xr:uid="{00000000-0005-0000-0000-0000BAAE0000}"/>
    <cellStyle name="Total (line) 2 4 19 4" xfId="45297" xr:uid="{00000000-0005-0000-0000-0000BBAE0000}"/>
    <cellStyle name="Total (line) 2 4 19 5" xfId="45298" xr:uid="{00000000-0005-0000-0000-0000BCAE0000}"/>
    <cellStyle name="Total (line) 2 4 2" xfId="6302" xr:uid="{00000000-0005-0000-0000-0000BDAE0000}"/>
    <cellStyle name="Total (line) 2 4 2 10" xfId="6303" xr:uid="{00000000-0005-0000-0000-0000BEAE0000}"/>
    <cellStyle name="Total (line) 2 4 2 10 2" xfId="45299" xr:uid="{00000000-0005-0000-0000-0000BFAE0000}"/>
    <cellStyle name="Total (line) 2 4 2 10 2 2" xfId="45300" xr:uid="{00000000-0005-0000-0000-0000C0AE0000}"/>
    <cellStyle name="Total (line) 2 4 2 10 2 3" xfId="45301" xr:uid="{00000000-0005-0000-0000-0000C1AE0000}"/>
    <cellStyle name="Total (line) 2 4 2 10 2 4" xfId="45302" xr:uid="{00000000-0005-0000-0000-0000C2AE0000}"/>
    <cellStyle name="Total (line) 2 4 2 10 3" xfId="45303" xr:uid="{00000000-0005-0000-0000-0000C3AE0000}"/>
    <cellStyle name="Total (line) 2 4 2 10 4" xfId="45304" xr:uid="{00000000-0005-0000-0000-0000C4AE0000}"/>
    <cellStyle name="Total (line) 2 4 2 10 5" xfId="45305" xr:uid="{00000000-0005-0000-0000-0000C5AE0000}"/>
    <cellStyle name="Total (line) 2 4 2 11" xfId="6304" xr:uid="{00000000-0005-0000-0000-0000C6AE0000}"/>
    <cellStyle name="Total (line) 2 4 2 11 2" xfId="45306" xr:uid="{00000000-0005-0000-0000-0000C7AE0000}"/>
    <cellStyle name="Total (line) 2 4 2 11 2 2" xfId="45307" xr:uid="{00000000-0005-0000-0000-0000C8AE0000}"/>
    <cellStyle name="Total (line) 2 4 2 11 2 3" xfId="45308" xr:uid="{00000000-0005-0000-0000-0000C9AE0000}"/>
    <cellStyle name="Total (line) 2 4 2 11 2 4" xfId="45309" xr:uid="{00000000-0005-0000-0000-0000CAAE0000}"/>
    <cellStyle name="Total (line) 2 4 2 11 3" xfId="45310" xr:uid="{00000000-0005-0000-0000-0000CBAE0000}"/>
    <cellStyle name="Total (line) 2 4 2 11 4" xfId="45311" xr:uid="{00000000-0005-0000-0000-0000CCAE0000}"/>
    <cellStyle name="Total (line) 2 4 2 11 5" xfId="45312" xr:uid="{00000000-0005-0000-0000-0000CDAE0000}"/>
    <cellStyle name="Total (line) 2 4 2 12" xfId="6305" xr:uid="{00000000-0005-0000-0000-0000CEAE0000}"/>
    <cellStyle name="Total (line) 2 4 2 12 2" xfId="45313" xr:uid="{00000000-0005-0000-0000-0000CFAE0000}"/>
    <cellStyle name="Total (line) 2 4 2 12 2 2" xfId="45314" xr:uid="{00000000-0005-0000-0000-0000D0AE0000}"/>
    <cellStyle name="Total (line) 2 4 2 12 2 3" xfId="45315" xr:uid="{00000000-0005-0000-0000-0000D1AE0000}"/>
    <cellStyle name="Total (line) 2 4 2 12 2 4" xfId="45316" xr:uid="{00000000-0005-0000-0000-0000D2AE0000}"/>
    <cellStyle name="Total (line) 2 4 2 12 3" xfId="45317" xr:uid="{00000000-0005-0000-0000-0000D3AE0000}"/>
    <cellStyle name="Total (line) 2 4 2 12 4" xfId="45318" xr:uid="{00000000-0005-0000-0000-0000D4AE0000}"/>
    <cellStyle name="Total (line) 2 4 2 12 5" xfId="45319" xr:uid="{00000000-0005-0000-0000-0000D5AE0000}"/>
    <cellStyle name="Total (line) 2 4 2 13" xfId="6306" xr:uid="{00000000-0005-0000-0000-0000D6AE0000}"/>
    <cellStyle name="Total (line) 2 4 2 13 2" xfId="45320" xr:uid="{00000000-0005-0000-0000-0000D7AE0000}"/>
    <cellStyle name="Total (line) 2 4 2 13 2 2" xfId="45321" xr:uid="{00000000-0005-0000-0000-0000D8AE0000}"/>
    <cellStyle name="Total (line) 2 4 2 13 2 3" xfId="45322" xr:uid="{00000000-0005-0000-0000-0000D9AE0000}"/>
    <cellStyle name="Total (line) 2 4 2 13 2 4" xfId="45323" xr:uid="{00000000-0005-0000-0000-0000DAAE0000}"/>
    <cellStyle name="Total (line) 2 4 2 13 3" xfId="45324" xr:uid="{00000000-0005-0000-0000-0000DBAE0000}"/>
    <cellStyle name="Total (line) 2 4 2 13 4" xfId="45325" xr:uid="{00000000-0005-0000-0000-0000DCAE0000}"/>
    <cellStyle name="Total (line) 2 4 2 13 5" xfId="45326" xr:uid="{00000000-0005-0000-0000-0000DDAE0000}"/>
    <cellStyle name="Total (line) 2 4 2 14" xfId="6307" xr:uid="{00000000-0005-0000-0000-0000DEAE0000}"/>
    <cellStyle name="Total (line) 2 4 2 14 2" xfId="45327" xr:uid="{00000000-0005-0000-0000-0000DFAE0000}"/>
    <cellStyle name="Total (line) 2 4 2 14 2 2" xfId="45328" xr:uid="{00000000-0005-0000-0000-0000E0AE0000}"/>
    <cellStyle name="Total (line) 2 4 2 14 2 3" xfId="45329" xr:uid="{00000000-0005-0000-0000-0000E1AE0000}"/>
    <cellStyle name="Total (line) 2 4 2 14 2 4" xfId="45330" xr:uid="{00000000-0005-0000-0000-0000E2AE0000}"/>
    <cellStyle name="Total (line) 2 4 2 14 3" xfId="45331" xr:uid="{00000000-0005-0000-0000-0000E3AE0000}"/>
    <cellStyle name="Total (line) 2 4 2 14 4" xfId="45332" xr:uid="{00000000-0005-0000-0000-0000E4AE0000}"/>
    <cellStyle name="Total (line) 2 4 2 14 5" xfId="45333" xr:uid="{00000000-0005-0000-0000-0000E5AE0000}"/>
    <cellStyle name="Total (line) 2 4 2 15" xfId="6308" xr:uid="{00000000-0005-0000-0000-0000E6AE0000}"/>
    <cellStyle name="Total (line) 2 4 2 15 2" xfId="45334" xr:uid="{00000000-0005-0000-0000-0000E7AE0000}"/>
    <cellStyle name="Total (line) 2 4 2 15 2 2" xfId="45335" xr:uid="{00000000-0005-0000-0000-0000E8AE0000}"/>
    <cellStyle name="Total (line) 2 4 2 15 2 3" xfId="45336" xr:uid="{00000000-0005-0000-0000-0000E9AE0000}"/>
    <cellStyle name="Total (line) 2 4 2 15 2 4" xfId="45337" xr:uid="{00000000-0005-0000-0000-0000EAAE0000}"/>
    <cellStyle name="Total (line) 2 4 2 15 3" xfId="45338" xr:uid="{00000000-0005-0000-0000-0000EBAE0000}"/>
    <cellStyle name="Total (line) 2 4 2 15 4" xfId="45339" xr:uid="{00000000-0005-0000-0000-0000ECAE0000}"/>
    <cellStyle name="Total (line) 2 4 2 15 5" xfId="45340" xr:uid="{00000000-0005-0000-0000-0000EDAE0000}"/>
    <cellStyle name="Total (line) 2 4 2 16" xfId="6309" xr:uid="{00000000-0005-0000-0000-0000EEAE0000}"/>
    <cellStyle name="Total (line) 2 4 2 16 2" xfId="45341" xr:uid="{00000000-0005-0000-0000-0000EFAE0000}"/>
    <cellStyle name="Total (line) 2 4 2 16 2 2" xfId="45342" xr:uid="{00000000-0005-0000-0000-0000F0AE0000}"/>
    <cellStyle name="Total (line) 2 4 2 16 2 3" xfId="45343" xr:uid="{00000000-0005-0000-0000-0000F1AE0000}"/>
    <cellStyle name="Total (line) 2 4 2 16 2 4" xfId="45344" xr:uid="{00000000-0005-0000-0000-0000F2AE0000}"/>
    <cellStyle name="Total (line) 2 4 2 16 3" xfId="45345" xr:uid="{00000000-0005-0000-0000-0000F3AE0000}"/>
    <cellStyle name="Total (line) 2 4 2 16 4" xfId="45346" xr:uid="{00000000-0005-0000-0000-0000F4AE0000}"/>
    <cellStyle name="Total (line) 2 4 2 16 5" xfId="45347" xr:uid="{00000000-0005-0000-0000-0000F5AE0000}"/>
    <cellStyle name="Total (line) 2 4 2 17" xfId="6310" xr:uid="{00000000-0005-0000-0000-0000F6AE0000}"/>
    <cellStyle name="Total (line) 2 4 2 17 2" xfId="45348" xr:uid="{00000000-0005-0000-0000-0000F7AE0000}"/>
    <cellStyle name="Total (line) 2 4 2 17 2 2" xfId="45349" xr:uid="{00000000-0005-0000-0000-0000F8AE0000}"/>
    <cellStyle name="Total (line) 2 4 2 17 2 3" xfId="45350" xr:uid="{00000000-0005-0000-0000-0000F9AE0000}"/>
    <cellStyle name="Total (line) 2 4 2 17 2 4" xfId="45351" xr:uid="{00000000-0005-0000-0000-0000FAAE0000}"/>
    <cellStyle name="Total (line) 2 4 2 17 3" xfId="45352" xr:uid="{00000000-0005-0000-0000-0000FBAE0000}"/>
    <cellStyle name="Total (line) 2 4 2 17 4" xfId="45353" xr:uid="{00000000-0005-0000-0000-0000FCAE0000}"/>
    <cellStyle name="Total (line) 2 4 2 17 5" xfId="45354" xr:uid="{00000000-0005-0000-0000-0000FDAE0000}"/>
    <cellStyle name="Total (line) 2 4 2 18" xfId="6311" xr:uid="{00000000-0005-0000-0000-0000FEAE0000}"/>
    <cellStyle name="Total (line) 2 4 2 18 2" xfId="45355" xr:uid="{00000000-0005-0000-0000-0000FFAE0000}"/>
    <cellStyle name="Total (line) 2 4 2 18 2 2" xfId="45356" xr:uid="{00000000-0005-0000-0000-000000AF0000}"/>
    <cellStyle name="Total (line) 2 4 2 18 2 3" xfId="45357" xr:uid="{00000000-0005-0000-0000-000001AF0000}"/>
    <cellStyle name="Total (line) 2 4 2 18 2 4" xfId="45358" xr:uid="{00000000-0005-0000-0000-000002AF0000}"/>
    <cellStyle name="Total (line) 2 4 2 18 3" xfId="45359" xr:uid="{00000000-0005-0000-0000-000003AF0000}"/>
    <cellStyle name="Total (line) 2 4 2 18 4" xfId="45360" xr:uid="{00000000-0005-0000-0000-000004AF0000}"/>
    <cellStyle name="Total (line) 2 4 2 18 5" xfId="45361" xr:uid="{00000000-0005-0000-0000-000005AF0000}"/>
    <cellStyle name="Total (line) 2 4 2 19" xfId="6312" xr:uid="{00000000-0005-0000-0000-000006AF0000}"/>
    <cellStyle name="Total (line) 2 4 2 19 2" xfId="45362" xr:uid="{00000000-0005-0000-0000-000007AF0000}"/>
    <cellStyle name="Total (line) 2 4 2 19 2 2" xfId="45363" xr:uid="{00000000-0005-0000-0000-000008AF0000}"/>
    <cellStyle name="Total (line) 2 4 2 19 2 3" xfId="45364" xr:uid="{00000000-0005-0000-0000-000009AF0000}"/>
    <cellStyle name="Total (line) 2 4 2 19 2 4" xfId="45365" xr:uid="{00000000-0005-0000-0000-00000AAF0000}"/>
    <cellStyle name="Total (line) 2 4 2 19 3" xfId="45366" xr:uid="{00000000-0005-0000-0000-00000BAF0000}"/>
    <cellStyle name="Total (line) 2 4 2 19 4" xfId="45367" xr:uid="{00000000-0005-0000-0000-00000CAF0000}"/>
    <cellStyle name="Total (line) 2 4 2 19 5" xfId="45368" xr:uid="{00000000-0005-0000-0000-00000DAF0000}"/>
    <cellStyle name="Total (line) 2 4 2 2" xfId="6313" xr:uid="{00000000-0005-0000-0000-00000EAF0000}"/>
    <cellStyle name="Total (line) 2 4 2 2 2" xfId="45369" xr:uid="{00000000-0005-0000-0000-00000FAF0000}"/>
    <cellStyle name="Total (line) 2 4 2 2 2 2" xfId="45370" xr:uid="{00000000-0005-0000-0000-000010AF0000}"/>
    <cellStyle name="Total (line) 2 4 2 2 2 3" xfId="45371" xr:uid="{00000000-0005-0000-0000-000011AF0000}"/>
    <cellStyle name="Total (line) 2 4 2 2 2 4" xfId="45372" xr:uid="{00000000-0005-0000-0000-000012AF0000}"/>
    <cellStyle name="Total (line) 2 4 2 2 3" xfId="45373" xr:uid="{00000000-0005-0000-0000-000013AF0000}"/>
    <cellStyle name="Total (line) 2 4 2 2 4" xfId="45374" xr:uid="{00000000-0005-0000-0000-000014AF0000}"/>
    <cellStyle name="Total (line) 2 4 2 2 5" xfId="45375" xr:uid="{00000000-0005-0000-0000-000015AF0000}"/>
    <cellStyle name="Total (line) 2 4 2 20" xfId="6314" xr:uid="{00000000-0005-0000-0000-000016AF0000}"/>
    <cellStyle name="Total (line) 2 4 2 20 2" xfId="45376" xr:uid="{00000000-0005-0000-0000-000017AF0000}"/>
    <cellStyle name="Total (line) 2 4 2 20 2 2" xfId="45377" xr:uid="{00000000-0005-0000-0000-000018AF0000}"/>
    <cellStyle name="Total (line) 2 4 2 20 2 3" xfId="45378" xr:uid="{00000000-0005-0000-0000-000019AF0000}"/>
    <cellStyle name="Total (line) 2 4 2 20 2 4" xfId="45379" xr:uid="{00000000-0005-0000-0000-00001AAF0000}"/>
    <cellStyle name="Total (line) 2 4 2 20 3" xfId="45380" xr:uid="{00000000-0005-0000-0000-00001BAF0000}"/>
    <cellStyle name="Total (line) 2 4 2 20 4" xfId="45381" xr:uid="{00000000-0005-0000-0000-00001CAF0000}"/>
    <cellStyle name="Total (line) 2 4 2 20 5" xfId="45382" xr:uid="{00000000-0005-0000-0000-00001DAF0000}"/>
    <cellStyle name="Total (line) 2 4 2 21" xfId="6315" xr:uid="{00000000-0005-0000-0000-00001EAF0000}"/>
    <cellStyle name="Total (line) 2 4 2 21 2" xfId="45383" xr:uid="{00000000-0005-0000-0000-00001FAF0000}"/>
    <cellStyle name="Total (line) 2 4 2 21 2 2" xfId="45384" xr:uid="{00000000-0005-0000-0000-000020AF0000}"/>
    <cellStyle name="Total (line) 2 4 2 21 2 3" xfId="45385" xr:uid="{00000000-0005-0000-0000-000021AF0000}"/>
    <cellStyle name="Total (line) 2 4 2 21 2 4" xfId="45386" xr:uid="{00000000-0005-0000-0000-000022AF0000}"/>
    <cellStyle name="Total (line) 2 4 2 21 3" xfId="45387" xr:uid="{00000000-0005-0000-0000-000023AF0000}"/>
    <cellStyle name="Total (line) 2 4 2 21 4" xfId="45388" xr:uid="{00000000-0005-0000-0000-000024AF0000}"/>
    <cellStyle name="Total (line) 2 4 2 21 5" xfId="45389" xr:uid="{00000000-0005-0000-0000-000025AF0000}"/>
    <cellStyle name="Total (line) 2 4 2 22" xfId="6316" xr:uid="{00000000-0005-0000-0000-000026AF0000}"/>
    <cellStyle name="Total (line) 2 4 2 22 2" xfId="45390" xr:uid="{00000000-0005-0000-0000-000027AF0000}"/>
    <cellStyle name="Total (line) 2 4 2 22 2 2" xfId="45391" xr:uid="{00000000-0005-0000-0000-000028AF0000}"/>
    <cellStyle name="Total (line) 2 4 2 22 2 3" xfId="45392" xr:uid="{00000000-0005-0000-0000-000029AF0000}"/>
    <cellStyle name="Total (line) 2 4 2 22 2 4" xfId="45393" xr:uid="{00000000-0005-0000-0000-00002AAF0000}"/>
    <cellStyle name="Total (line) 2 4 2 22 3" xfId="45394" xr:uid="{00000000-0005-0000-0000-00002BAF0000}"/>
    <cellStyle name="Total (line) 2 4 2 22 4" xfId="45395" xr:uid="{00000000-0005-0000-0000-00002CAF0000}"/>
    <cellStyle name="Total (line) 2 4 2 22 5" xfId="45396" xr:uid="{00000000-0005-0000-0000-00002DAF0000}"/>
    <cellStyle name="Total (line) 2 4 2 23" xfId="6317" xr:uid="{00000000-0005-0000-0000-00002EAF0000}"/>
    <cellStyle name="Total (line) 2 4 2 23 2" xfId="45397" xr:uid="{00000000-0005-0000-0000-00002FAF0000}"/>
    <cellStyle name="Total (line) 2 4 2 23 2 2" xfId="45398" xr:uid="{00000000-0005-0000-0000-000030AF0000}"/>
    <cellStyle name="Total (line) 2 4 2 23 2 3" xfId="45399" xr:uid="{00000000-0005-0000-0000-000031AF0000}"/>
    <cellStyle name="Total (line) 2 4 2 23 2 4" xfId="45400" xr:uid="{00000000-0005-0000-0000-000032AF0000}"/>
    <cellStyle name="Total (line) 2 4 2 23 3" xfId="45401" xr:uid="{00000000-0005-0000-0000-000033AF0000}"/>
    <cellStyle name="Total (line) 2 4 2 23 4" xfId="45402" xr:uid="{00000000-0005-0000-0000-000034AF0000}"/>
    <cellStyle name="Total (line) 2 4 2 23 5" xfId="45403" xr:uid="{00000000-0005-0000-0000-000035AF0000}"/>
    <cellStyle name="Total (line) 2 4 2 24" xfId="6318" xr:uid="{00000000-0005-0000-0000-000036AF0000}"/>
    <cellStyle name="Total (line) 2 4 2 24 2" xfId="45404" xr:uid="{00000000-0005-0000-0000-000037AF0000}"/>
    <cellStyle name="Total (line) 2 4 2 24 2 2" xfId="45405" xr:uid="{00000000-0005-0000-0000-000038AF0000}"/>
    <cellStyle name="Total (line) 2 4 2 24 2 3" xfId="45406" xr:uid="{00000000-0005-0000-0000-000039AF0000}"/>
    <cellStyle name="Total (line) 2 4 2 24 2 4" xfId="45407" xr:uid="{00000000-0005-0000-0000-00003AAF0000}"/>
    <cellStyle name="Total (line) 2 4 2 24 3" xfId="45408" xr:uid="{00000000-0005-0000-0000-00003BAF0000}"/>
    <cellStyle name="Total (line) 2 4 2 24 4" xfId="45409" xr:uid="{00000000-0005-0000-0000-00003CAF0000}"/>
    <cellStyle name="Total (line) 2 4 2 24 5" xfId="45410" xr:uid="{00000000-0005-0000-0000-00003DAF0000}"/>
    <cellStyle name="Total (line) 2 4 2 25" xfId="6319" xr:uid="{00000000-0005-0000-0000-00003EAF0000}"/>
    <cellStyle name="Total (line) 2 4 2 25 2" xfId="45411" xr:uid="{00000000-0005-0000-0000-00003FAF0000}"/>
    <cellStyle name="Total (line) 2 4 2 25 2 2" xfId="45412" xr:uid="{00000000-0005-0000-0000-000040AF0000}"/>
    <cellStyle name="Total (line) 2 4 2 25 2 3" xfId="45413" xr:uid="{00000000-0005-0000-0000-000041AF0000}"/>
    <cellStyle name="Total (line) 2 4 2 25 2 4" xfId="45414" xr:uid="{00000000-0005-0000-0000-000042AF0000}"/>
    <cellStyle name="Total (line) 2 4 2 25 3" xfId="45415" xr:uid="{00000000-0005-0000-0000-000043AF0000}"/>
    <cellStyle name="Total (line) 2 4 2 25 4" xfId="45416" xr:uid="{00000000-0005-0000-0000-000044AF0000}"/>
    <cellStyle name="Total (line) 2 4 2 25 5" xfId="45417" xr:uid="{00000000-0005-0000-0000-000045AF0000}"/>
    <cellStyle name="Total (line) 2 4 2 26" xfId="6320" xr:uid="{00000000-0005-0000-0000-000046AF0000}"/>
    <cellStyle name="Total (line) 2 4 2 26 2" xfId="45418" xr:uid="{00000000-0005-0000-0000-000047AF0000}"/>
    <cellStyle name="Total (line) 2 4 2 26 2 2" xfId="45419" xr:uid="{00000000-0005-0000-0000-000048AF0000}"/>
    <cellStyle name="Total (line) 2 4 2 26 2 3" xfId="45420" xr:uid="{00000000-0005-0000-0000-000049AF0000}"/>
    <cellStyle name="Total (line) 2 4 2 26 2 4" xfId="45421" xr:uid="{00000000-0005-0000-0000-00004AAF0000}"/>
    <cellStyle name="Total (line) 2 4 2 26 3" xfId="45422" xr:uid="{00000000-0005-0000-0000-00004BAF0000}"/>
    <cellStyle name="Total (line) 2 4 2 26 4" xfId="45423" xr:uid="{00000000-0005-0000-0000-00004CAF0000}"/>
    <cellStyle name="Total (line) 2 4 2 26 5" xfId="45424" xr:uid="{00000000-0005-0000-0000-00004DAF0000}"/>
    <cellStyle name="Total (line) 2 4 2 27" xfId="6321" xr:uid="{00000000-0005-0000-0000-00004EAF0000}"/>
    <cellStyle name="Total (line) 2 4 2 27 2" xfId="45425" xr:uid="{00000000-0005-0000-0000-00004FAF0000}"/>
    <cellStyle name="Total (line) 2 4 2 27 2 2" xfId="45426" xr:uid="{00000000-0005-0000-0000-000050AF0000}"/>
    <cellStyle name="Total (line) 2 4 2 27 2 3" xfId="45427" xr:uid="{00000000-0005-0000-0000-000051AF0000}"/>
    <cellStyle name="Total (line) 2 4 2 27 2 4" xfId="45428" xr:uid="{00000000-0005-0000-0000-000052AF0000}"/>
    <cellStyle name="Total (line) 2 4 2 27 3" xfId="45429" xr:uid="{00000000-0005-0000-0000-000053AF0000}"/>
    <cellStyle name="Total (line) 2 4 2 27 4" xfId="45430" xr:uid="{00000000-0005-0000-0000-000054AF0000}"/>
    <cellStyle name="Total (line) 2 4 2 27 5" xfId="45431" xr:uid="{00000000-0005-0000-0000-000055AF0000}"/>
    <cellStyle name="Total (line) 2 4 2 28" xfId="6322" xr:uid="{00000000-0005-0000-0000-000056AF0000}"/>
    <cellStyle name="Total (line) 2 4 2 28 2" xfId="45432" xr:uid="{00000000-0005-0000-0000-000057AF0000}"/>
    <cellStyle name="Total (line) 2 4 2 28 2 2" xfId="45433" xr:uid="{00000000-0005-0000-0000-000058AF0000}"/>
    <cellStyle name="Total (line) 2 4 2 28 2 3" xfId="45434" xr:uid="{00000000-0005-0000-0000-000059AF0000}"/>
    <cellStyle name="Total (line) 2 4 2 28 2 4" xfId="45435" xr:uid="{00000000-0005-0000-0000-00005AAF0000}"/>
    <cellStyle name="Total (line) 2 4 2 28 3" xfId="45436" xr:uid="{00000000-0005-0000-0000-00005BAF0000}"/>
    <cellStyle name="Total (line) 2 4 2 28 4" xfId="45437" xr:uid="{00000000-0005-0000-0000-00005CAF0000}"/>
    <cellStyle name="Total (line) 2 4 2 28 5" xfId="45438" xr:uid="{00000000-0005-0000-0000-00005DAF0000}"/>
    <cellStyle name="Total (line) 2 4 2 29" xfId="6323" xr:uid="{00000000-0005-0000-0000-00005EAF0000}"/>
    <cellStyle name="Total (line) 2 4 2 29 2" xfId="45439" xr:uid="{00000000-0005-0000-0000-00005FAF0000}"/>
    <cellStyle name="Total (line) 2 4 2 29 2 2" xfId="45440" xr:uid="{00000000-0005-0000-0000-000060AF0000}"/>
    <cellStyle name="Total (line) 2 4 2 29 2 3" xfId="45441" xr:uid="{00000000-0005-0000-0000-000061AF0000}"/>
    <cellStyle name="Total (line) 2 4 2 29 2 4" xfId="45442" xr:uid="{00000000-0005-0000-0000-000062AF0000}"/>
    <cellStyle name="Total (line) 2 4 2 29 3" xfId="45443" xr:uid="{00000000-0005-0000-0000-000063AF0000}"/>
    <cellStyle name="Total (line) 2 4 2 29 4" xfId="45444" xr:uid="{00000000-0005-0000-0000-000064AF0000}"/>
    <cellStyle name="Total (line) 2 4 2 29 5" xfId="45445" xr:uid="{00000000-0005-0000-0000-000065AF0000}"/>
    <cellStyle name="Total (line) 2 4 2 3" xfId="6324" xr:uid="{00000000-0005-0000-0000-000066AF0000}"/>
    <cellStyle name="Total (line) 2 4 2 3 2" xfId="45446" xr:uid="{00000000-0005-0000-0000-000067AF0000}"/>
    <cellStyle name="Total (line) 2 4 2 3 2 2" xfId="45447" xr:uid="{00000000-0005-0000-0000-000068AF0000}"/>
    <cellStyle name="Total (line) 2 4 2 3 2 3" xfId="45448" xr:uid="{00000000-0005-0000-0000-000069AF0000}"/>
    <cellStyle name="Total (line) 2 4 2 3 2 4" xfId="45449" xr:uid="{00000000-0005-0000-0000-00006AAF0000}"/>
    <cellStyle name="Total (line) 2 4 2 3 3" xfId="45450" xr:uid="{00000000-0005-0000-0000-00006BAF0000}"/>
    <cellStyle name="Total (line) 2 4 2 3 4" xfId="45451" xr:uid="{00000000-0005-0000-0000-00006CAF0000}"/>
    <cellStyle name="Total (line) 2 4 2 3 5" xfId="45452" xr:uid="{00000000-0005-0000-0000-00006DAF0000}"/>
    <cellStyle name="Total (line) 2 4 2 30" xfId="6325" xr:uid="{00000000-0005-0000-0000-00006EAF0000}"/>
    <cellStyle name="Total (line) 2 4 2 30 2" xfId="45453" xr:uid="{00000000-0005-0000-0000-00006FAF0000}"/>
    <cellStyle name="Total (line) 2 4 2 30 2 2" xfId="45454" xr:uid="{00000000-0005-0000-0000-000070AF0000}"/>
    <cellStyle name="Total (line) 2 4 2 30 2 3" xfId="45455" xr:uid="{00000000-0005-0000-0000-000071AF0000}"/>
    <cellStyle name="Total (line) 2 4 2 30 2 4" xfId="45456" xr:uid="{00000000-0005-0000-0000-000072AF0000}"/>
    <cellStyle name="Total (line) 2 4 2 30 3" xfId="45457" xr:uid="{00000000-0005-0000-0000-000073AF0000}"/>
    <cellStyle name="Total (line) 2 4 2 30 4" xfId="45458" xr:uid="{00000000-0005-0000-0000-000074AF0000}"/>
    <cellStyle name="Total (line) 2 4 2 30 5" xfId="45459" xr:uid="{00000000-0005-0000-0000-000075AF0000}"/>
    <cellStyle name="Total (line) 2 4 2 31" xfId="6326" xr:uid="{00000000-0005-0000-0000-000076AF0000}"/>
    <cellStyle name="Total (line) 2 4 2 31 2" xfId="45460" xr:uid="{00000000-0005-0000-0000-000077AF0000}"/>
    <cellStyle name="Total (line) 2 4 2 31 2 2" xfId="45461" xr:uid="{00000000-0005-0000-0000-000078AF0000}"/>
    <cellStyle name="Total (line) 2 4 2 31 2 3" xfId="45462" xr:uid="{00000000-0005-0000-0000-000079AF0000}"/>
    <cellStyle name="Total (line) 2 4 2 31 2 4" xfId="45463" xr:uid="{00000000-0005-0000-0000-00007AAF0000}"/>
    <cellStyle name="Total (line) 2 4 2 31 3" xfId="45464" xr:uid="{00000000-0005-0000-0000-00007BAF0000}"/>
    <cellStyle name="Total (line) 2 4 2 31 4" xfId="45465" xr:uid="{00000000-0005-0000-0000-00007CAF0000}"/>
    <cellStyle name="Total (line) 2 4 2 31 5" xfId="45466" xr:uid="{00000000-0005-0000-0000-00007DAF0000}"/>
    <cellStyle name="Total (line) 2 4 2 32" xfId="6327" xr:uid="{00000000-0005-0000-0000-00007EAF0000}"/>
    <cellStyle name="Total (line) 2 4 2 32 2" xfId="45467" xr:uid="{00000000-0005-0000-0000-00007FAF0000}"/>
    <cellStyle name="Total (line) 2 4 2 32 2 2" xfId="45468" xr:uid="{00000000-0005-0000-0000-000080AF0000}"/>
    <cellStyle name="Total (line) 2 4 2 32 2 3" xfId="45469" xr:uid="{00000000-0005-0000-0000-000081AF0000}"/>
    <cellStyle name="Total (line) 2 4 2 32 2 4" xfId="45470" xr:uid="{00000000-0005-0000-0000-000082AF0000}"/>
    <cellStyle name="Total (line) 2 4 2 32 3" xfId="45471" xr:uid="{00000000-0005-0000-0000-000083AF0000}"/>
    <cellStyle name="Total (line) 2 4 2 32 4" xfId="45472" xr:uid="{00000000-0005-0000-0000-000084AF0000}"/>
    <cellStyle name="Total (line) 2 4 2 32 5" xfId="45473" xr:uid="{00000000-0005-0000-0000-000085AF0000}"/>
    <cellStyle name="Total (line) 2 4 2 33" xfId="6328" xr:uid="{00000000-0005-0000-0000-000086AF0000}"/>
    <cellStyle name="Total (line) 2 4 2 33 2" xfId="45474" xr:uid="{00000000-0005-0000-0000-000087AF0000}"/>
    <cellStyle name="Total (line) 2 4 2 33 2 2" xfId="45475" xr:uid="{00000000-0005-0000-0000-000088AF0000}"/>
    <cellStyle name="Total (line) 2 4 2 33 2 3" xfId="45476" xr:uid="{00000000-0005-0000-0000-000089AF0000}"/>
    <cellStyle name="Total (line) 2 4 2 33 2 4" xfId="45477" xr:uid="{00000000-0005-0000-0000-00008AAF0000}"/>
    <cellStyle name="Total (line) 2 4 2 33 3" xfId="45478" xr:uid="{00000000-0005-0000-0000-00008BAF0000}"/>
    <cellStyle name="Total (line) 2 4 2 33 4" xfId="45479" xr:uid="{00000000-0005-0000-0000-00008CAF0000}"/>
    <cellStyle name="Total (line) 2 4 2 33 5" xfId="45480" xr:uid="{00000000-0005-0000-0000-00008DAF0000}"/>
    <cellStyle name="Total (line) 2 4 2 34" xfId="6329" xr:uid="{00000000-0005-0000-0000-00008EAF0000}"/>
    <cellStyle name="Total (line) 2 4 2 34 2" xfId="45481" xr:uid="{00000000-0005-0000-0000-00008FAF0000}"/>
    <cellStyle name="Total (line) 2 4 2 34 2 2" xfId="45482" xr:uid="{00000000-0005-0000-0000-000090AF0000}"/>
    <cellStyle name="Total (line) 2 4 2 34 2 3" xfId="45483" xr:uid="{00000000-0005-0000-0000-000091AF0000}"/>
    <cellStyle name="Total (line) 2 4 2 34 2 4" xfId="45484" xr:uid="{00000000-0005-0000-0000-000092AF0000}"/>
    <cellStyle name="Total (line) 2 4 2 34 3" xfId="45485" xr:uid="{00000000-0005-0000-0000-000093AF0000}"/>
    <cellStyle name="Total (line) 2 4 2 34 4" xfId="45486" xr:uid="{00000000-0005-0000-0000-000094AF0000}"/>
    <cellStyle name="Total (line) 2 4 2 34 5" xfId="45487" xr:uid="{00000000-0005-0000-0000-000095AF0000}"/>
    <cellStyle name="Total (line) 2 4 2 35" xfId="6330" xr:uid="{00000000-0005-0000-0000-000096AF0000}"/>
    <cellStyle name="Total (line) 2 4 2 35 2" xfId="45488" xr:uid="{00000000-0005-0000-0000-000097AF0000}"/>
    <cellStyle name="Total (line) 2 4 2 35 2 2" xfId="45489" xr:uid="{00000000-0005-0000-0000-000098AF0000}"/>
    <cellStyle name="Total (line) 2 4 2 35 2 3" xfId="45490" xr:uid="{00000000-0005-0000-0000-000099AF0000}"/>
    <cellStyle name="Total (line) 2 4 2 35 2 4" xfId="45491" xr:uid="{00000000-0005-0000-0000-00009AAF0000}"/>
    <cellStyle name="Total (line) 2 4 2 35 3" xfId="45492" xr:uid="{00000000-0005-0000-0000-00009BAF0000}"/>
    <cellStyle name="Total (line) 2 4 2 35 4" xfId="45493" xr:uid="{00000000-0005-0000-0000-00009CAF0000}"/>
    <cellStyle name="Total (line) 2 4 2 35 5" xfId="45494" xr:uid="{00000000-0005-0000-0000-00009DAF0000}"/>
    <cellStyle name="Total (line) 2 4 2 36" xfId="6331" xr:uid="{00000000-0005-0000-0000-00009EAF0000}"/>
    <cellStyle name="Total (line) 2 4 2 36 2" xfId="45495" xr:uid="{00000000-0005-0000-0000-00009FAF0000}"/>
    <cellStyle name="Total (line) 2 4 2 36 2 2" xfId="45496" xr:uid="{00000000-0005-0000-0000-0000A0AF0000}"/>
    <cellStyle name="Total (line) 2 4 2 36 2 3" xfId="45497" xr:uid="{00000000-0005-0000-0000-0000A1AF0000}"/>
    <cellStyle name="Total (line) 2 4 2 36 2 4" xfId="45498" xr:uid="{00000000-0005-0000-0000-0000A2AF0000}"/>
    <cellStyle name="Total (line) 2 4 2 36 3" xfId="45499" xr:uid="{00000000-0005-0000-0000-0000A3AF0000}"/>
    <cellStyle name="Total (line) 2 4 2 36 4" xfId="45500" xr:uid="{00000000-0005-0000-0000-0000A4AF0000}"/>
    <cellStyle name="Total (line) 2 4 2 36 5" xfId="45501" xr:uid="{00000000-0005-0000-0000-0000A5AF0000}"/>
    <cellStyle name="Total (line) 2 4 2 37" xfId="6332" xr:uid="{00000000-0005-0000-0000-0000A6AF0000}"/>
    <cellStyle name="Total (line) 2 4 2 37 2" xfId="45502" xr:uid="{00000000-0005-0000-0000-0000A7AF0000}"/>
    <cellStyle name="Total (line) 2 4 2 37 2 2" xfId="45503" xr:uid="{00000000-0005-0000-0000-0000A8AF0000}"/>
    <cellStyle name="Total (line) 2 4 2 37 2 3" xfId="45504" xr:uid="{00000000-0005-0000-0000-0000A9AF0000}"/>
    <cellStyle name="Total (line) 2 4 2 37 2 4" xfId="45505" xr:uid="{00000000-0005-0000-0000-0000AAAF0000}"/>
    <cellStyle name="Total (line) 2 4 2 37 3" xfId="45506" xr:uid="{00000000-0005-0000-0000-0000ABAF0000}"/>
    <cellStyle name="Total (line) 2 4 2 37 4" xfId="45507" xr:uid="{00000000-0005-0000-0000-0000ACAF0000}"/>
    <cellStyle name="Total (line) 2 4 2 37 5" xfId="45508" xr:uid="{00000000-0005-0000-0000-0000ADAF0000}"/>
    <cellStyle name="Total (line) 2 4 2 38" xfId="6333" xr:uid="{00000000-0005-0000-0000-0000AEAF0000}"/>
    <cellStyle name="Total (line) 2 4 2 38 2" xfId="45509" xr:uid="{00000000-0005-0000-0000-0000AFAF0000}"/>
    <cellStyle name="Total (line) 2 4 2 38 2 2" xfId="45510" xr:uid="{00000000-0005-0000-0000-0000B0AF0000}"/>
    <cellStyle name="Total (line) 2 4 2 38 2 3" xfId="45511" xr:uid="{00000000-0005-0000-0000-0000B1AF0000}"/>
    <cellStyle name="Total (line) 2 4 2 38 2 4" xfId="45512" xr:uid="{00000000-0005-0000-0000-0000B2AF0000}"/>
    <cellStyle name="Total (line) 2 4 2 38 3" xfId="45513" xr:uid="{00000000-0005-0000-0000-0000B3AF0000}"/>
    <cellStyle name="Total (line) 2 4 2 38 4" xfId="45514" xr:uid="{00000000-0005-0000-0000-0000B4AF0000}"/>
    <cellStyle name="Total (line) 2 4 2 38 5" xfId="45515" xr:uid="{00000000-0005-0000-0000-0000B5AF0000}"/>
    <cellStyle name="Total (line) 2 4 2 39" xfId="6334" xr:uid="{00000000-0005-0000-0000-0000B6AF0000}"/>
    <cellStyle name="Total (line) 2 4 2 39 2" xfId="45516" xr:uid="{00000000-0005-0000-0000-0000B7AF0000}"/>
    <cellStyle name="Total (line) 2 4 2 39 2 2" xfId="45517" xr:uid="{00000000-0005-0000-0000-0000B8AF0000}"/>
    <cellStyle name="Total (line) 2 4 2 39 2 3" xfId="45518" xr:uid="{00000000-0005-0000-0000-0000B9AF0000}"/>
    <cellStyle name="Total (line) 2 4 2 39 2 4" xfId="45519" xr:uid="{00000000-0005-0000-0000-0000BAAF0000}"/>
    <cellStyle name="Total (line) 2 4 2 39 3" xfId="45520" xr:uid="{00000000-0005-0000-0000-0000BBAF0000}"/>
    <cellStyle name="Total (line) 2 4 2 39 4" xfId="45521" xr:uid="{00000000-0005-0000-0000-0000BCAF0000}"/>
    <cellStyle name="Total (line) 2 4 2 39 5" xfId="45522" xr:uid="{00000000-0005-0000-0000-0000BDAF0000}"/>
    <cellStyle name="Total (line) 2 4 2 4" xfId="6335" xr:uid="{00000000-0005-0000-0000-0000BEAF0000}"/>
    <cellStyle name="Total (line) 2 4 2 4 2" xfId="45523" xr:uid="{00000000-0005-0000-0000-0000BFAF0000}"/>
    <cellStyle name="Total (line) 2 4 2 4 2 2" xfId="45524" xr:uid="{00000000-0005-0000-0000-0000C0AF0000}"/>
    <cellStyle name="Total (line) 2 4 2 4 2 3" xfId="45525" xr:uid="{00000000-0005-0000-0000-0000C1AF0000}"/>
    <cellStyle name="Total (line) 2 4 2 4 2 4" xfId="45526" xr:uid="{00000000-0005-0000-0000-0000C2AF0000}"/>
    <cellStyle name="Total (line) 2 4 2 4 3" xfId="45527" xr:uid="{00000000-0005-0000-0000-0000C3AF0000}"/>
    <cellStyle name="Total (line) 2 4 2 4 4" xfId="45528" xr:uid="{00000000-0005-0000-0000-0000C4AF0000}"/>
    <cellStyle name="Total (line) 2 4 2 4 5" xfId="45529" xr:uid="{00000000-0005-0000-0000-0000C5AF0000}"/>
    <cellStyle name="Total (line) 2 4 2 40" xfId="6336" xr:uid="{00000000-0005-0000-0000-0000C6AF0000}"/>
    <cellStyle name="Total (line) 2 4 2 40 2" xfId="45530" xr:uid="{00000000-0005-0000-0000-0000C7AF0000}"/>
    <cellStyle name="Total (line) 2 4 2 40 2 2" xfId="45531" xr:uid="{00000000-0005-0000-0000-0000C8AF0000}"/>
    <cellStyle name="Total (line) 2 4 2 40 2 3" xfId="45532" xr:uid="{00000000-0005-0000-0000-0000C9AF0000}"/>
    <cellStyle name="Total (line) 2 4 2 40 2 4" xfId="45533" xr:uid="{00000000-0005-0000-0000-0000CAAF0000}"/>
    <cellStyle name="Total (line) 2 4 2 40 3" xfId="45534" xr:uid="{00000000-0005-0000-0000-0000CBAF0000}"/>
    <cellStyle name="Total (line) 2 4 2 40 4" xfId="45535" xr:uid="{00000000-0005-0000-0000-0000CCAF0000}"/>
    <cellStyle name="Total (line) 2 4 2 40 5" xfId="45536" xr:uid="{00000000-0005-0000-0000-0000CDAF0000}"/>
    <cellStyle name="Total (line) 2 4 2 41" xfId="6337" xr:uid="{00000000-0005-0000-0000-0000CEAF0000}"/>
    <cellStyle name="Total (line) 2 4 2 41 2" xfId="45537" xr:uid="{00000000-0005-0000-0000-0000CFAF0000}"/>
    <cellStyle name="Total (line) 2 4 2 41 2 2" xfId="45538" xr:uid="{00000000-0005-0000-0000-0000D0AF0000}"/>
    <cellStyle name="Total (line) 2 4 2 41 2 3" xfId="45539" xr:uid="{00000000-0005-0000-0000-0000D1AF0000}"/>
    <cellStyle name="Total (line) 2 4 2 41 2 4" xfId="45540" xr:uid="{00000000-0005-0000-0000-0000D2AF0000}"/>
    <cellStyle name="Total (line) 2 4 2 41 3" xfId="45541" xr:uid="{00000000-0005-0000-0000-0000D3AF0000}"/>
    <cellStyle name="Total (line) 2 4 2 41 4" xfId="45542" xr:uid="{00000000-0005-0000-0000-0000D4AF0000}"/>
    <cellStyle name="Total (line) 2 4 2 41 5" xfId="45543" xr:uid="{00000000-0005-0000-0000-0000D5AF0000}"/>
    <cellStyle name="Total (line) 2 4 2 42" xfId="6338" xr:uid="{00000000-0005-0000-0000-0000D6AF0000}"/>
    <cellStyle name="Total (line) 2 4 2 42 2" xfId="45544" xr:uid="{00000000-0005-0000-0000-0000D7AF0000}"/>
    <cellStyle name="Total (line) 2 4 2 42 2 2" xfId="45545" xr:uid="{00000000-0005-0000-0000-0000D8AF0000}"/>
    <cellStyle name="Total (line) 2 4 2 42 2 3" xfId="45546" xr:uid="{00000000-0005-0000-0000-0000D9AF0000}"/>
    <cellStyle name="Total (line) 2 4 2 42 2 4" xfId="45547" xr:uid="{00000000-0005-0000-0000-0000DAAF0000}"/>
    <cellStyle name="Total (line) 2 4 2 42 3" xfId="45548" xr:uid="{00000000-0005-0000-0000-0000DBAF0000}"/>
    <cellStyle name="Total (line) 2 4 2 42 4" xfId="45549" xr:uid="{00000000-0005-0000-0000-0000DCAF0000}"/>
    <cellStyle name="Total (line) 2 4 2 42 5" xfId="45550" xr:uid="{00000000-0005-0000-0000-0000DDAF0000}"/>
    <cellStyle name="Total (line) 2 4 2 43" xfId="6339" xr:uid="{00000000-0005-0000-0000-0000DEAF0000}"/>
    <cellStyle name="Total (line) 2 4 2 43 2" xfId="45551" xr:uid="{00000000-0005-0000-0000-0000DFAF0000}"/>
    <cellStyle name="Total (line) 2 4 2 43 2 2" xfId="45552" xr:uid="{00000000-0005-0000-0000-0000E0AF0000}"/>
    <cellStyle name="Total (line) 2 4 2 43 2 3" xfId="45553" xr:uid="{00000000-0005-0000-0000-0000E1AF0000}"/>
    <cellStyle name="Total (line) 2 4 2 43 2 4" xfId="45554" xr:uid="{00000000-0005-0000-0000-0000E2AF0000}"/>
    <cellStyle name="Total (line) 2 4 2 43 3" xfId="45555" xr:uid="{00000000-0005-0000-0000-0000E3AF0000}"/>
    <cellStyle name="Total (line) 2 4 2 43 4" xfId="45556" xr:uid="{00000000-0005-0000-0000-0000E4AF0000}"/>
    <cellStyle name="Total (line) 2 4 2 43 5" xfId="45557" xr:uid="{00000000-0005-0000-0000-0000E5AF0000}"/>
    <cellStyle name="Total (line) 2 4 2 44" xfId="6340" xr:uid="{00000000-0005-0000-0000-0000E6AF0000}"/>
    <cellStyle name="Total (line) 2 4 2 44 2" xfId="45558" xr:uid="{00000000-0005-0000-0000-0000E7AF0000}"/>
    <cellStyle name="Total (line) 2 4 2 44 2 2" xfId="45559" xr:uid="{00000000-0005-0000-0000-0000E8AF0000}"/>
    <cellStyle name="Total (line) 2 4 2 44 2 3" xfId="45560" xr:uid="{00000000-0005-0000-0000-0000E9AF0000}"/>
    <cellStyle name="Total (line) 2 4 2 44 2 4" xfId="45561" xr:uid="{00000000-0005-0000-0000-0000EAAF0000}"/>
    <cellStyle name="Total (line) 2 4 2 44 3" xfId="45562" xr:uid="{00000000-0005-0000-0000-0000EBAF0000}"/>
    <cellStyle name="Total (line) 2 4 2 44 4" xfId="45563" xr:uid="{00000000-0005-0000-0000-0000ECAF0000}"/>
    <cellStyle name="Total (line) 2 4 2 44 5" xfId="45564" xr:uid="{00000000-0005-0000-0000-0000EDAF0000}"/>
    <cellStyle name="Total (line) 2 4 2 45" xfId="45565" xr:uid="{00000000-0005-0000-0000-0000EEAF0000}"/>
    <cellStyle name="Total (line) 2 4 2 45 2" xfId="45566" xr:uid="{00000000-0005-0000-0000-0000EFAF0000}"/>
    <cellStyle name="Total (line) 2 4 2 45 3" xfId="45567" xr:uid="{00000000-0005-0000-0000-0000F0AF0000}"/>
    <cellStyle name="Total (line) 2 4 2 45 4" xfId="45568" xr:uid="{00000000-0005-0000-0000-0000F1AF0000}"/>
    <cellStyle name="Total (line) 2 4 2 46" xfId="45569" xr:uid="{00000000-0005-0000-0000-0000F2AF0000}"/>
    <cellStyle name="Total (line) 2 4 2 46 2" xfId="45570" xr:uid="{00000000-0005-0000-0000-0000F3AF0000}"/>
    <cellStyle name="Total (line) 2 4 2 46 3" xfId="45571" xr:uid="{00000000-0005-0000-0000-0000F4AF0000}"/>
    <cellStyle name="Total (line) 2 4 2 46 4" xfId="45572" xr:uid="{00000000-0005-0000-0000-0000F5AF0000}"/>
    <cellStyle name="Total (line) 2 4 2 47" xfId="45573" xr:uid="{00000000-0005-0000-0000-0000F6AF0000}"/>
    <cellStyle name="Total (line) 2 4 2 5" xfId="6341" xr:uid="{00000000-0005-0000-0000-0000F7AF0000}"/>
    <cellStyle name="Total (line) 2 4 2 5 2" xfId="45574" xr:uid="{00000000-0005-0000-0000-0000F8AF0000}"/>
    <cellStyle name="Total (line) 2 4 2 5 2 2" xfId="45575" xr:uid="{00000000-0005-0000-0000-0000F9AF0000}"/>
    <cellStyle name="Total (line) 2 4 2 5 2 3" xfId="45576" xr:uid="{00000000-0005-0000-0000-0000FAAF0000}"/>
    <cellStyle name="Total (line) 2 4 2 5 2 4" xfId="45577" xr:uid="{00000000-0005-0000-0000-0000FBAF0000}"/>
    <cellStyle name="Total (line) 2 4 2 5 3" xfId="45578" xr:uid="{00000000-0005-0000-0000-0000FCAF0000}"/>
    <cellStyle name="Total (line) 2 4 2 5 4" xfId="45579" xr:uid="{00000000-0005-0000-0000-0000FDAF0000}"/>
    <cellStyle name="Total (line) 2 4 2 5 5" xfId="45580" xr:uid="{00000000-0005-0000-0000-0000FEAF0000}"/>
    <cellStyle name="Total (line) 2 4 2 6" xfId="6342" xr:uid="{00000000-0005-0000-0000-0000FFAF0000}"/>
    <cellStyle name="Total (line) 2 4 2 6 2" xfId="45581" xr:uid="{00000000-0005-0000-0000-000000B00000}"/>
    <cellStyle name="Total (line) 2 4 2 6 2 2" xfId="45582" xr:uid="{00000000-0005-0000-0000-000001B00000}"/>
    <cellStyle name="Total (line) 2 4 2 6 2 3" xfId="45583" xr:uid="{00000000-0005-0000-0000-000002B00000}"/>
    <cellStyle name="Total (line) 2 4 2 6 2 4" xfId="45584" xr:uid="{00000000-0005-0000-0000-000003B00000}"/>
    <cellStyle name="Total (line) 2 4 2 6 3" xfId="45585" xr:uid="{00000000-0005-0000-0000-000004B00000}"/>
    <cellStyle name="Total (line) 2 4 2 6 4" xfId="45586" xr:uid="{00000000-0005-0000-0000-000005B00000}"/>
    <cellStyle name="Total (line) 2 4 2 6 5" xfId="45587" xr:uid="{00000000-0005-0000-0000-000006B00000}"/>
    <cellStyle name="Total (line) 2 4 2 7" xfId="6343" xr:uid="{00000000-0005-0000-0000-000007B00000}"/>
    <cellStyle name="Total (line) 2 4 2 7 2" xfId="45588" xr:uid="{00000000-0005-0000-0000-000008B00000}"/>
    <cellStyle name="Total (line) 2 4 2 7 2 2" xfId="45589" xr:uid="{00000000-0005-0000-0000-000009B00000}"/>
    <cellStyle name="Total (line) 2 4 2 7 2 3" xfId="45590" xr:uid="{00000000-0005-0000-0000-00000AB00000}"/>
    <cellStyle name="Total (line) 2 4 2 7 2 4" xfId="45591" xr:uid="{00000000-0005-0000-0000-00000BB00000}"/>
    <cellStyle name="Total (line) 2 4 2 7 3" xfId="45592" xr:uid="{00000000-0005-0000-0000-00000CB00000}"/>
    <cellStyle name="Total (line) 2 4 2 7 4" xfId="45593" xr:uid="{00000000-0005-0000-0000-00000DB00000}"/>
    <cellStyle name="Total (line) 2 4 2 7 5" xfId="45594" xr:uid="{00000000-0005-0000-0000-00000EB00000}"/>
    <cellStyle name="Total (line) 2 4 2 8" xfId="6344" xr:uid="{00000000-0005-0000-0000-00000FB00000}"/>
    <cellStyle name="Total (line) 2 4 2 8 2" xfId="45595" xr:uid="{00000000-0005-0000-0000-000010B00000}"/>
    <cellStyle name="Total (line) 2 4 2 8 2 2" xfId="45596" xr:uid="{00000000-0005-0000-0000-000011B00000}"/>
    <cellStyle name="Total (line) 2 4 2 8 2 3" xfId="45597" xr:uid="{00000000-0005-0000-0000-000012B00000}"/>
    <cellStyle name="Total (line) 2 4 2 8 2 4" xfId="45598" xr:uid="{00000000-0005-0000-0000-000013B00000}"/>
    <cellStyle name="Total (line) 2 4 2 8 3" xfId="45599" xr:uid="{00000000-0005-0000-0000-000014B00000}"/>
    <cellStyle name="Total (line) 2 4 2 8 4" xfId="45600" xr:uid="{00000000-0005-0000-0000-000015B00000}"/>
    <cellStyle name="Total (line) 2 4 2 8 5" xfId="45601" xr:uid="{00000000-0005-0000-0000-000016B00000}"/>
    <cellStyle name="Total (line) 2 4 2 9" xfId="6345" xr:uid="{00000000-0005-0000-0000-000017B00000}"/>
    <cellStyle name="Total (line) 2 4 2 9 2" xfId="45602" xr:uid="{00000000-0005-0000-0000-000018B00000}"/>
    <cellStyle name="Total (line) 2 4 2 9 2 2" xfId="45603" xr:uid="{00000000-0005-0000-0000-000019B00000}"/>
    <cellStyle name="Total (line) 2 4 2 9 2 3" xfId="45604" xr:uid="{00000000-0005-0000-0000-00001AB00000}"/>
    <cellStyle name="Total (line) 2 4 2 9 2 4" xfId="45605" xr:uid="{00000000-0005-0000-0000-00001BB00000}"/>
    <cellStyle name="Total (line) 2 4 2 9 3" xfId="45606" xr:uid="{00000000-0005-0000-0000-00001CB00000}"/>
    <cellStyle name="Total (line) 2 4 2 9 4" xfId="45607" xr:uid="{00000000-0005-0000-0000-00001DB00000}"/>
    <cellStyle name="Total (line) 2 4 2 9 5" xfId="45608" xr:uid="{00000000-0005-0000-0000-00001EB00000}"/>
    <cellStyle name="Total (line) 2 4 20" xfId="6346" xr:uid="{00000000-0005-0000-0000-00001FB00000}"/>
    <cellStyle name="Total (line) 2 4 20 2" xfId="45609" xr:uid="{00000000-0005-0000-0000-000020B00000}"/>
    <cellStyle name="Total (line) 2 4 20 2 2" xfId="45610" xr:uid="{00000000-0005-0000-0000-000021B00000}"/>
    <cellStyle name="Total (line) 2 4 20 2 3" xfId="45611" xr:uid="{00000000-0005-0000-0000-000022B00000}"/>
    <cellStyle name="Total (line) 2 4 20 2 4" xfId="45612" xr:uid="{00000000-0005-0000-0000-000023B00000}"/>
    <cellStyle name="Total (line) 2 4 20 3" xfId="45613" xr:uid="{00000000-0005-0000-0000-000024B00000}"/>
    <cellStyle name="Total (line) 2 4 20 4" xfId="45614" xr:uid="{00000000-0005-0000-0000-000025B00000}"/>
    <cellStyle name="Total (line) 2 4 20 5" xfId="45615" xr:uid="{00000000-0005-0000-0000-000026B00000}"/>
    <cellStyle name="Total (line) 2 4 21" xfId="6347" xr:uid="{00000000-0005-0000-0000-000027B00000}"/>
    <cellStyle name="Total (line) 2 4 21 2" xfId="45616" xr:uid="{00000000-0005-0000-0000-000028B00000}"/>
    <cellStyle name="Total (line) 2 4 21 2 2" xfId="45617" xr:uid="{00000000-0005-0000-0000-000029B00000}"/>
    <cellStyle name="Total (line) 2 4 21 2 3" xfId="45618" xr:uid="{00000000-0005-0000-0000-00002AB00000}"/>
    <cellStyle name="Total (line) 2 4 21 2 4" xfId="45619" xr:uid="{00000000-0005-0000-0000-00002BB00000}"/>
    <cellStyle name="Total (line) 2 4 21 3" xfId="45620" xr:uid="{00000000-0005-0000-0000-00002CB00000}"/>
    <cellStyle name="Total (line) 2 4 21 4" xfId="45621" xr:uid="{00000000-0005-0000-0000-00002DB00000}"/>
    <cellStyle name="Total (line) 2 4 21 5" xfId="45622" xr:uid="{00000000-0005-0000-0000-00002EB00000}"/>
    <cellStyle name="Total (line) 2 4 22" xfId="6348" xr:uid="{00000000-0005-0000-0000-00002FB00000}"/>
    <cellStyle name="Total (line) 2 4 22 2" xfId="45623" xr:uid="{00000000-0005-0000-0000-000030B00000}"/>
    <cellStyle name="Total (line) 2 4 22 2 2" xfId="45624" xr:uid="{00000000-0005-0000-0000-000031B00000}"/>
    <cellStyle name="Total (line) 2 4 22 2 3" xfId="45625" xr:uid="{00000000-0005-0000-0000-000032B00000}"/>
    <cellStyle name="Total (line) 2 4 22 2 4" xfId="45626" xr:uid="{00000000-0005-0000-0000-000033B00000}"/>
    <cellStyle name="Total (line) 2 4 22 3" xfId="45627" xr:uid="{00000000-0005-0000-0000-000034B00000}"/>
    <cellStyle name="Total (line) 2 4 22 4" xfId="45628" xr:uid="{00000000-0005-0000-0000-000035B00000}"/>
    <cellStyle name="Total (line) 2 4 22 5" xfId="45629" xr:uid="{00000000-0005-0000-0000-000036B00000}"/>
    <cellStyle name="Total (line) 2 4 23" xfId="6349" xr:uid="{00000000-0005-0000-0000-000037B00000}"/>
    <cellStyle name="Total (line) 2 4 23 2" xfId="45630" xr:uid="{00000000-0005-0000-0000-000038B00000}"/>
    <cellStyle name="Total (line) 2 4 23 2 2" xfId="45631" xr:uid="{00000000-0005-0000-0000-000039B00000}"/>
    <cellStyle name="Total (line) 2 4 23 2 3" xfId="45632" xr:uid="{00000000-0005-0000-0000-00003AB00000}"/>
    <cellStyle name="Total (line) 2 4 23 2 4" xfId="45633" xr:uid="{00000000-0005-0000-0000-00003BB00000}"/>
    <cellStyle name="Total (line) 2 4 23 3" xfId="45634" xr:uid="{00000000-0005-0000-0000-00003CB00000}"/>
    <cellStyle name="Total (line) 2 4 23 4" xfId="45635" xr:uid="{00000000-0005-0000-0000-00003DB00000}"/>
    <cellStyle name="Total (line) 2 4 23 5" xfId="45636" xr:uid="{00000000-0005-0000-0000-00003EB00000}"/>
    <cellStyle name="Total (line) 2 4 24" xfId="6350" xr:uid="{00000000-0005-0000-0000-00003FB00000}"/>
    <cellStyle name="Total (line) 2 4 24 2" xfId="45637" xr:uid="{00000000-0005-0000-0000-000040B00000}"/>
    <cellStyle name="Total (line) 2 4 24 2 2" xfId="45638" xr:uid="{00000000-0005-0000-0000-000041B00000}"/>
    <cellStyle name="Total (line) 2 4 24 2 3" xfId="45639" xr:uid="{00000000-0005-0000-0000-000042B00000}"/>
    <cellStyle name="Total (line) 2 4 24 2 4" xfId="45640" xr:uid="{00000000-0005-0000-0000-000043B00000}"/>
    <cellStyle name="Total (line) 2 4 24 3" xfId="45641" xr:uid="{00000000-0005-0000-0000-000044B00000}"/>
    <cellStyle name="Total (line) 2 4 24 4" xfId="45642" xr:uid="{00000000-0005-0000-0000-000045B00000}"/>
    <cellStyle name="Total (line) 2 4 24 5" xfId="45643" xr:uid="{00000000-0005-0000-0000-000046B00000}"/>
    <cellStyle name="Total (line) 2 4 25" xfId="6351" xr:uid="{00000000-0005-0000-0000-000047B00000}"/>
    <cellStyle name="Total (line) 2 4 25 2" xfId="45644" xr:uid="{00000000-0005-0000-0000-000048B00000}"/>
    <cellStyle name="Total (line) 2 4 25 2 2" xfId="45645" xr:uid="{00000000-0005-0000-0000-000049B00000}"/>
    <cellStyle name="Total (line) 2 4 25 2 3" xfId="45646" xr:uid="{00000000-0005-0000-0000-00004AB00000}"/>
    <cellStyle name="Total (line) 2 4 25 2 4" xfId="45647" xr:uid="{00000000-0005-0000-0000-00004BB00000}"/>
    <cellStyle name="Total (line) 2 4 25 3" xfId="45648" xr:uid="{00000000-0005-0000-0000-00004CB00000}"/>
    <cellStyle name="Total (line) 2 4 25 4" xfId="45649" xr:uid="{00000000-0005-0000-0000-00004DB00000}"/>
    <cellStyle name="Total (line) 2 4 25 5" xfId="45650" xr:uid="{00000000-0005-0000-0000-00004EB00000}"/>
    <cellStyle name="Total (line) 2 4 26" xfId="6352" xr:uid="{00000000-0005-0000-0000-00004FB00000}"/>
    <cellStyle name="Total (line) 2 4 26 2" xfId="45651" xr:uid="{00000000-0005-0000-0000-000050B00000}"/>
    <cellStyle name="Total (line) 2 4 26 2 2" xfId="45652" xr:uid="{00000000-0005-0000-0000-000051B00000}"/>
    <cellStyle name="Total (line) 2 4 26 2 3" xfId="45653" xr:uid="{00000000-0005-0000-0000-000052B00000}"/>
    <cellStyle name="Total (line) 2 4 26 2 4" xfId="45654" xr:uid="{00000000-0005-0000-0000-000053B00000}"/>
    <cellStyle name="Total (line) 2 4 26 3" xfId="45655" xr:uid="{00000000-0005-0000-0000-000054B00000}"/>
    <cellStyle name="Total (line) 2 4 26 4" xfId="45656" xr:uid="{00000000-0005-0000-0000-000055B00000}"/>
    <cellStyle name="Total (line) 2 4 26 5" xfId="45657" xr:uid="{00000000-0005-0000-0000-000056B00000}"/>
    <cellStyle name="Total (line) 2 4 27" xfId="6353" xr:uid="{00000000-0005-0000-0000-000057B00000}"/>
    <cellStyle name="Total (line) 2 4 27 2" xfId="45658" xr:uid="{00000000-0005-0000-0000-000058B00000}"/>
    <cellStyle name="Total (line) 2 4 27 2 2" xfId="45659" xr:uid="{00000000-0005-0000-0000-000059B00000}"/>
    <cellStyle name="Total (line) 2 4 27 2 3" xfId="45660" xr:uid="{00000000-0005-0000-0000-00005AB00000}"/>
    <cellStyle name="Total (line) 2 4 27 2 4" xfId="45661" xr:uid="{00000000-0005-0000-0000-00005BB00000}"/>
    <cellStyle name="Total (line) 2 4 27 3" xfId="45662" xr:uid="{00000000-0005-0000-0000-00005CB00000}"/>
    <cellStyle name="Total (line) 2 4 27 4" xfId="45663" xr:uid="{00000000-0005-0000-0000-00005DB00000}"/>
    <cellStyle name="Total (line) 2 4 27 5" xfId="45664" xr:uid="{00000000-0005-0000-0000-00005EB00000}"/>
    <cellStyle name="Total (line) 2 4 28" xfId="6354" xr:uid="{00000000-0005-0000-0000-00005FB00000}"/>
    <cellStyle name="Total (line) 2 4 28 2" xfId="45665" xr:uid="{00000000-0005-0000-0000-000060B00000}"/>
    <cellStyle name="Total (line) 2 4 28 2 2" xfId="45666" xr:uid="{00000000-0005-0000-0000-000061B00000}"/>
    <cellStyle name="Total (line) 2 4 28 2 3" xfId="45667" xr:uid="{00000000-0005-0000-0000-000062B00000}"/>
    <cellStyle name="Total (line) 2 4 28 2 4" xfId="45668" xr:uid="{00000000-0005-0000-0000-000063B00000}"/>
    <cellStyle name="Total (line) 2 4 28 3" xfId="45669" xr:uid="{00000000-0005-0000-0000-000064B00000}"/>
    <cellStyle name="Total (line) 2 4 28 4" xfId="45670" xr:uid="{00000000-0005-0000-0000-000065B00000}"/>
    <cellStyle name="Total (line) 2 4 28 5" xfId="45671" xr:uid="{00000000-0005-0000-0000-000066B00000}"/>
    <cellStyle name="Total (line) 2 4 29" xfId="6355" xr:uid="{00000000-0005-0000-0000-000067B00000}"/>
    <cellStyle name="Total (line) 2 4 29 2" xfId="45672" xr:uid="{00000000-0005-0000-0000-000068B00000}"/>
    <cellStyle name="Total (line) 2 4 29 2 2" xfId="45673" xr:uid="{00000000-0005-0000-0000-000069B00000}"/>
    <cellStyle name="Total (line) 2 4 29 2 3" xfId="45674" xr:uid="{00000000-0005-0000-0000-00006AB00000}"/>
    <cellStyle name="Total (line) 2 4 29 2 4" xfId="45675" xr:uid="{00000000-0005-0000-0000-00006BB00000}"/>
    <cellStyle name="Total (line) 2 4 29 3" xfId="45676" xr:uid="{00000000-0005-0000-0000-00006CB00000}"/>
    <cellStyle name="Total (line) 2 4 29 4" xfId="45677" xr:uid="{00000000-0005-0000-0000-00006DB00000}"/>
    <cellStyle name="Total (line) 2 4 29 5" xfId="45678" xr:uid="{00000000-0005-0000-0000-00006EB00000}"/>
    <cellStyle name="Total (line) 2 4 3" xfId="6356" xr:uid="{00000000-0005-0000-0000-00006FB00000}"/>
    <cellStyle name="Total (line) 2 4 3 2" xfId="45679" xr:uid="{00000000-0005-0000-0000-000070B00000}"/>
    <cellStyle name="Total (line) 2 4 3 2 2" xfId="45680" xr:uid="{00000000-0005-0000-0000-000071B00000}"/>
    <cellStyle name="Total (line) 2 4 3 2 3" xfId="45681" xr:uid="{00000000-0005-0000-0000-000072B00000}"/>
    <cellStyle name="Total (line) 2 4 3 2 4" xfId="45682" xr:uid="{00000000-0005-0000-0000-000073B00000}"/>
    <cellStyle name="Total (line) 2 4 3 3" xfId="45683" xr:uid="{00000000-0005-0000-0000-000074B00000}"/>
    <cellStyle name="Total (line) 2 4 3 4" xfId="45684" xr:uid="{00000000-0005-0000-0000-000075B00000}"/>
    <cellStyle name="Total (line) 2 4 3 5" xfId="45685" xr:uid="{00000000-0005-0000-0000-000076B00000}"/>
    <cellStyle name="Total (line) 2 4 30" xfId="6357" xr:uid="{00000000-0005-0000-0000-000077B00000}"/>
    <cellStyle name="Total (line) 2 4 30 2" xfId="45686" xr:uid="{00000000-0005-0000-0000-000078B00000}"/>
    <cellStyle name="Total (line) 2 4 30 2 2" xfId="45687" xr:uid="{00000000-0005-0000-0000-000079B00000}"/>
    <cellStyle name="Total (line) 2 4 30 2 3" xfId="45688" xr:uid="{00000000-0005-0000-0000-00007AB00000}"/>
    <cellStyle name="Total (line) 2 4 30 2 4" xfId="45689" xr:uid="{00000000-0005-0000-0000-00007BB00000}"/>
    <cellStyle name="Total (line) 2 4 30 3" xfId="45690" xr:uid="{00000000-0005-0000-0000-00007CB00000}"/>
    <cellStyle name="Total (line) 2 4 30 4" xfId="45691" xr:uid="{00000000-0005-0000-0000-00007DB00000}"/>
    <cellStyle name="Total (line) 2 4 30 5" xfId="45692" xr:uid="{00000000-0005-0000-0000-00007EB00000}"/>
    <cellStyle name="Total (line) 2 4 31" xfId="6358" xr:uid="{00000000-0005-0000-0000-00007FB00000}"/>
    <cellStyle name="Total (line) 2 4 31 2" xfId="45693" xr:uid="{00000000-0005-0000-0000-000080B00000}"/>
    <cellStyle name="Total (line) 2 4 31 2 2" xfId="45694" xr:uid="{00000000-0005-0000-0000-000081B00000}"/>
    <cellStyle name="Total (line) 2 4 31 2 3" xfId="45695" xr:uid="{00000000-0005-0000-0000-000082B00000}"/>
    <cellStyle name="Total (line) 2 4 31 2 4" xfId="45696" xr:uid="{00000000-0005-0000-0000-000083B00000}"/>
    <cellStyle name="Total (line) 2 4 31 3" xfId="45697" xr:uid="{00000000-0005-0000-0000-000084B00000}"/>
    <cellStyle name="Total (line) 2 4 31 4" xfId="45698" xr:uid="{00000000-0005-0000-0000-000085B00000}"/>
    <cellStyle name="Total (line) 2 4 31 5" xfId="45699" xr:uid="{00000000-0005-0000-0000-000086B00000}"/>
    <cellStyle name="Total (line) 2 4 32" xfId="6359" xr:uid="{00000000-0005-0000-0000-000087B00000}"/>
    <cellStyle name="Total (line) 2 4 32 2" xfId="45700" xr:uid="{00000000-0005-0000-0000-000088B00000}"/>
    <cellStyle name="Total (line) 2 4 32 2 2" xfId="45701" xr:uid="{00000000-0005-0000-0000-000089B00000}"/>
    <cellStyle name="Total (line) 2 4 32 2 3" xfId="45702" xr:uid="{00000000-0005-0000-0000-00008AB00000}"/>
    <cellStyle name="Total (line) 2 4 32 2 4" xfId="45703" xr:uid="{00000000-0005-0000-0000-00008BB00000}"/>
    <cellStyle name="Total (line) 2 4 32 3" xfId="45704" xr:uid="{00000000-0005-0000-0000-00008CB00000}"/>
    <cellStyle name="Total (line) 2 4 32 4" xfId="45705" xr:uid="{00000000-0005-0000-0000-00008DB00000}"/>
    <cellStyle name="Total (line) 2 4 32 5" xfId="45706" xr:uid="{00000000-0005-0000-0000-00008EB00000}"/>
    <cellStyle name="Total (line) 2 4 33" xfId="6360" xr:uid="{00000000-0005-0000-0000-00008FB00000}"/>
    <cellStyle name="Total (line) 2 4 33 2" xfId="45707" xr:uid="{00000000-0005-0000-0000-000090B00000}"/>
    <cellStyle name="Total (line) 2 4 33 2 2" xfId="45708" xr:uid="{00000000-0005-0000-0000-000091B00000}"/>
    <cellStyle name="Total (line) 2 4 33 2 3" xfId="45709" xr:uid="{00000000-0005-0000-0000-000092B00000}"/>
    <cellStyle name="Total (line) 2 4 33 2 4" xfId="45710" xr:uid="{00000000-0005-0000-0000-000093B00000}"/>
    <cellStyle name="Total (line) 2 4 33 3" xfId="45711" xr:uid="{00000000-0005-0000-0000-000094B00000}"/>
    <cellStyle name="Total (line) 2 4 33 4" xfId="45712" xr:uid="{00000000-0005-0000-0000-000095B00000}"/>
    <cellStyle name="Total (line) 2 4 33 5" xfId="45713" xr:uid="{00000000-0005-0000-0000-000096B00000}"/>
    <cellStyle name="Total (line) 2 4 34" xfId="6361" xr:uid="{00000000-0005-0000-0000-000097B00000}"/>
    <cellStyle name="Total (line) 2 4 34 2" xfId="45714" xr:uid="{00000000-0005-0000-0000-000098B00000}"/>
    <cellStyle name="Total (line) 2 4 34 2 2" xfId="45715" xr:uid="{00000000-0005-0000-0000-000099B00000}"/>
    <cellStyle name="Total (line) 2 4 34 2 3" xfId="45716" xr:uid="{00000000-0005-0000-0000-00009AB00000}"/>
    <cellStyle name="Total (line) 2 4 34 2 4" xfId="45717" xr:uid="{00000000-0005-0000-0000-00009BB00000}"/>
    <cellStyle name="Total (line) 2 4 34 3" xfId="45718" xr:uid="{00000000-0005-0000-0000-00009CB00000}"/>
    <cellStyle name="Total (line) 2 4 34 4" xfId="45719" xr:uid="{00000000-0005-0000-0000-00009DB00000}"/>
    <cellStyle name="Total (line) 2 4 34 5" xfId="45720" xr:uid="{00000000-0005-0000-0000-00009EB00000}"/>
    <cellStyle name="Total (line) 2 4 35" xfId="6362" xr:uid="{00000000-0005-0000-0000-00009FB00000}"/>
    <cellStyle name="Total (line) 2 4 35 2" xfId="45721" xr:uid="{00000000-0005-0000-0000-0000A0B00000}"/>
    <cellStyle name="Total (line) 2 4 35 2 2" xfId="45722" xr:uid="{00000000-0005-0000-0000-0000A1B00000}"/>
    <cellStyle name="Total (line) 2 4 35 2 3" xfId="45723" xr:uid="{00000000-0005-0000-0000-0000A2B00000}"/>
    <cellStyle name="Total (line) 2 4 35 2 4" xfId="45724" xr:uid="{00000000-0005-0000-0000-0000A3B00000}"/>
    <cellStyle name="Total (line) 2 4 35 3" xfId="45725" xr:uid="{00000000-0005-0000-0000-0000A4B00000}"/>
    <cellStyle name="Total (line) 2 4 35 4" xfId="45726" xr:uid="{00000000-0005-0000-0000-0000A5B00000}"/>
    <cellStyle name="Total (line) 2 4 35 5" xfId="45727" xr:uid="{00000000-0005-0000-0000-0000A6B00000}"/>
    <cellStyle name="Total (line) 2 4 36" xfId="6363" xr:uid="{00000000-0005-0000-0000-0000A7B00000}"/>
    <cellStyle name="Total (line) 2 4 36 2" xfId="45728" xr:uid="{00000000-0005-0000-0000-0000A8B00000}"/>
    <cellStyle name="Total (line) 2 4 36 2 2" xfId="45729" xr:uid="{00000000-0005-0000-0000-0000A9B00000}"/>
    <cellStyle name="Total (line) 2 4 36 2 3" xfId="45730" xr:uid="{00000000-0005-0000-0000-0000AAB00000}"/>
    <cellStyle name="Total (line) 2 4 36 2 4" xfId="45731" xr:uid="{00000000-0005-0000-0000-0000ABB00000}"/>
    <cellStyle name="Total (line) 2 4 36 3" xfId="45732" xr:uid="{00000000-0005-0000-0000-0000ACB00000}"/>
    <cellStyle name="Total (line) 2 4 36 4" xfId="45733" xr:uid="{00000000-0005-0000-0000-0000ADB00000}"/>
    <cellStyle name="Total (line) 2 4 36 5" xfId="45734" xr:uid="{00000000-0005-0000-0000-0000AEB00000}"/>
    <cellStyle name="Total (line) 2 4 37" xfId="6364" xr:uid="{00000000-0005-0000-0000-0000AFB00000}"/>
    <cellStyle name="Total (line) 2 4 37 2" xfId="45735" xr:uid="{00000000-0005-0000-0000-0000B0B00000}"/>
    <cellStyle name="Total (line) 2 4 37 2 2" xfId="45736" xr:uid="{00000000-0005-0000-0000-0000B1B00000}"/>
    <cellStyle name="Total (line) 2 4 37 2 3" xfId="45737" xr:uid="{00000000-0005-0000-0000-0000B2B00000}"/>
    <cellStyle name="Total (line) 2 4 37 2 4" xfId="45738" xr:uid="{00000000-0005-0000-0000-0000B3B00000}"/>
    <cellStyle name="Total (line) 2 4 37 3" xfId="45739" xr:uid="{00000000-0005-0000-0000-0000B4B00000}"/>
    <cellStyle name="Total (line) 2 4 37 4" xfId="45740" xr:uid="{00000000-0005-0000-0000-0000B5B00000}"/>
    <cellStyle name="Total (line) 2 4 37 5" xfId="45741" xr:uid="{00000000-0005-0000-0000-0000B6B00000}"/>
    <cellStyle name="Total (line) 2 4 38" xfId="6365" xr:uid="{00000000-0005-0000-0000-0000B7B00000}"/>
    <cellStyle name="Total (line) 2 4 38 2" xfId="45742" xr:uid="{00000000-0005-0000-0000-0000B8B00000}"/>
    <cellStyle name="Total (line) 2 4 38 2 2" xfId="45743" xr:uid="{00000000-0005-0000-0000-0000B9B00000}"/>
    <cellStyle name="Total (line) 2 4 38 2 3" xfId="45744" xr:uid="{00000000-0005-0000-0000-0000BAB00000}"/>
    <cellStyle name="Total (line) 2 4 38 2 4" xfId="45745" xr:uid="{00000000-0005-0000-0000-0000BBB00000}"/>
    <cellStyle name="Total (line) 2 4 38 3" xfId="45746" xr:uid="{00000000-0005-0000-0000-0000BCB00000}"/>
    <cellStyle name="Total (line) 2 4 38 4" xfId="45747" xr:uid="{00000000-0005-0000-0000-0000BDB00000}"/>
    <cellStyle name="Total (line) 2 4 38 5" xfId="45748" xr:uid="{00000000-0005-0000-0000-0000BEB00000}"/>
    <cellStyle name="Total (line) 2 4 39" xfId="6366" xr:uid="{00000000-0005-0000-0000-0000BFB00000}"/>
    <cellStyle name="Total (line) 2 4 39 2" xfId="45749" xr:uid="{00000000-0005-0000-0000-0000C0B00000}"/>
    <cellStyle name="Total (line) 2 4 39 2 2" xfId="45750" xr:uid="{00000000-0005-0000-0000-0000C1B00000}"/>
    <cellStyle name="Total (line) 2 4 39 2 3" xfId="45751" xr:uid="{00000000-0005-0000-0000-0000C2B00000}"/>
    <cellStyle name="Total (line) 2 4 39 2 4" xfId="45752" xr:uid="{00000000-0005-0000-0000-0000C3B00000}"/>
    <cellStyle name="Total (line) 2 4 39 3" xfId="45753" xr:uid="{00000000-0005-0000-0000-0000C4B00000}"/>
    <cellStyle name="Total (line) 2 4 39 4" xfId="45754" xr:uid="{00000000-0005-0000-0000-0000C5B00000}"/>
    <cellStyle name="Total (line) 2 4 39 5" xfId="45755" xr:uid="{00000000-0005-0000-0000-0000C6B00000}"/>
    <cellStyle name="Total (line) 2 4 4" xfId="6367" xr:uid="{00000000-0005-0000-0000-0000C7B00000}"/>
    <cellStyle name="Total (line) 2 4 4 2" xfId="45756" xr:uid="{00000000-0005-0000-0000-0000C8B00000}"/>
    <cellStyle name="Total (line) 2 4 4 2 2" xfId="45757" xr:uid="{00000000-0005-0000-0000-0000C9B00000}"/>
    <cellStyle name="Total (line) 2 4 4 2 3" xfId="45758" xr:uid="{00000000-0005-0000-0000-0000CAB00000}"/>
    <cellStyle name="Total (line) 2 4 4 2 4" xfId="45759" xr:uid="{00000000-0005-0000-0000-0000CBB00000}"/>
    <cellStyle name="Total (line) 2 4 4 3" xfId="45760" xr:uid="{00000000-0005-0000-0000-0000CCB00000}"/>
    <cellStyle name="Total (line) 2 4 4 4" xfId="45761" xr:uid="{00000000-0005-0000-0000-0000CDB00000}"/>
    <cellStyle name="Total (line) 2 4 4 5" xfId="45762" xr:uid="{00000000-0005-0000-0000-0000CEB00000}"/>
    <cellStyle name="Total (line) 2 4 40" xfId="6368" xr:uid="{00000000-0005-0000-0000-0000CFB00000}"/>
    <cellStyle name="Total (line) 2 4 40 2" xfId="45763" xr:uid="{00000000-0005-0000-0000-0000D0B00000}"/>
    <cellStyle name="Total (line) 2 4 40 2 2" xfId="45764" xr:uid="{00000000-0005-0000-0000-0000D1B00000}"/>
    <cellStyle name="Total (line) 2 4 40 2 3" xfId="45765" xr:uid="{00000000-0005-0000-0000-0000D2B00000}"/>
    <cellStyle name="Total (line) 2 4 40 2 4" xfId="45766" xr:uid="{00000000-0005-0000-0000-0000D3B00000}"/>
    <cellStyle name="Total (line) 2 4 40 3" xfId="45767" xr:uid="{00000000-0005-0000-0000-0000D4B00000}"/>
    <cellStyle name="Total (line) 2 4 40 4" xfId="45768" xr:uid="{00000000-0005-0000-0000-0000D5B00000}"/>
    <cellStyle name="Total (line) 2 4 40 5" xfId="45769" xr:uid="{00000000-0005-0000-0000-0000D6B00000}"/>
    <cellStyle name="Total (line) 2 4 41" xfId="6369" xr:uid="{00000000-0005-0000-0000-0000D7B00000}"/>
    <cellStyle name="Total (line) 2 4 41 2" xfId="45770" xr:uid="{00000000-0005-0000-0000-0000D8B00000}"/>
    <cellStyle name="Total (line) 2 4 41 2 2" xfId="45771" xr:uid="{00000000-0005-0000-0000-0000D9B00000}"/>
    <cellStyle name="Total (line) 2 4 41 2 3" xfId="45772" xr:uid="{00000000-0005-0000-0000-0000DAB00000}"/>
    <cellStyle name="Total (line) 2 4 41 2 4" xfId="45773" xr:uid="{00000000-0005-0000-0000-0000DBB00000}"/>
    <cellStyle name="Total (line) 2 4 41 3" xfId="45774" xr:uid="{00000000-0005-0000-0000-0000DCB00000}"/>
    <cellStyle name="Total (line) 2 4 41 4" xfId="45775" xr:uid="{00000000-0005-0000-0000-0000DDB00000}"/>
    <cellStyle name="Total (line) 2 4 41 5" xfId="45776" xr:uid="{00000000-0005-0000-0000-0000DEB00000}"/>
    <cellStyle name="Total (line) 2 4 42" xfId="6370" xr:uid="{00000000-0005-0000-0000-0000DFB00000}"/>
    <cellStyle name="Total (line) 2 4 42 2" xfId="45777" xr:uid="{00000000-0005-0000-0000-0000E0B00000}"/>
    <cellStyle name="Total (line) 2 4 42 2 2" xfId="45778" xr:uid="{00000000-0005-0000-0000-0000E1B00000}"/>
    <cellStyle name="Total (line) 2 4 42 2 3" xfId="45779" xr:uid="{00000000-0005-0000-0000-0000E2B00000}"/>
    <cellStyle name="Total (line) 2 4 42 2 4" xfId="45780" xr:uid="{00000000-0005-0000-0000-0000E3B00000}"/>
    <cellStyle name="Total (line) 2 4 42 3" xfId="45781" xr:uid="{00000000-0005-0000-0000-0000E4B00000}"/>
    <cellStyle name="Total (line) 2 4 42 4" xfId="45782" xr:uid="{00000000-0005-0000-0000-0000E5B00000}"/>
    <cellStyle name="Total (line) 2 4 42 5" xfId="45783" xr:uid="{00000000-0005-0000-0000-0000E6B00000}"/>
    <cellStyle name="Total (line) 2 4 43" xfId="6371" xr:uid="{00000000-0005-0000-0000-0000E7B00000}"/>
    <cellStyle name="Total (line) 2 4 43 2" xfId="45784" xr:uid="{00000000-0005-0000-0000-0000E8B00000}"/>
    <cellStyle name="Total (line) 2 4 43 2 2" xfId="45785" xr:uid="{00000000-0005-0000-0000-0000E9B00000}"/>
    <cellStyle name="Total (line) 2 4 43 2 3" xfId="45786" xr:uid="{00000000-0005-0000-0000-0000EAB00000}"/>
    <cellStyle name="Total (line) 2 4 43 2 4" xfId="45787" xr:uid="{00000000-0005-0000-0000-0000EBB00000}"/>
    <cellStyle name="Total (line) 2 4 43 3" xfId="45788" xr:uid="{00000000-0005-0000-0000-0000ECB00000}"/>
    <cellStyle name="Total (line) 2 4 43 4" xfId="45789" xr:uid="{00000000-0005-0000-0000-0000EDB00000}"/>
    <cellStyle name="Total (line) 2 4 43 5" xfId="45790" xr:uid="{00000000-0005-0000-0000-0000EEB00000}"/>
    <cellStyle name="Total (line) 2 4 44" xfId="6372" xr:uid="{00000000-0005-0000-0000-0000EFB00000}"/>
    <cellStyle name="Total (line) 2 4 44 2" xfId="45791" xr:uid="{00000000-0005-0000-0000-0000F0B00000}"/>
    <cellStyle name="Total (line) 2 4 44 2 2" xfId="45792" xr:uid="{00000000-0005-0000-0000-0000F1B00000}"/>
    <cellStyle name="Total (line) 2 4 44 2 3" xfId="45793" xr:uid="{00000000-0005-0000-0000-0000F2B00000}"/>
    <cellStyle name="Total (line) 2 4 44 2 4" xfId="45794" xr:uid="{00000000-0005-0000-0000-0000F3B00000}"/>
    <cellStyle name="Total (line) 2 4 44 3" xfId="45795" xr:uid="{00000000-0005-0000-0000-0000F4B00000}"/>
    <cellStyle name="Total (line) 2 4 44 4" xfId="45796" xr:uid="{00000000-0005-0000-0000-0000F5B00000}"/>
    <cellStyle name="Total (line) 2 4 44 5" xfId="45797" xr:uid="{00000000-0005-0000-0000-0000F6B00000}"/>
    <cellStyle name="Total (line) 2 4 45" xfId="6373" xr:uid="{00000000-0005-0000-0000-0000F7B00000}"/>
    <cellStyle name="Total (line) 2 4 45 2" xfId="45798" xr:uid="{00000000-0005-0000-0000-0000F8B00000}"/>
    <cellStyle name="Total (line) 2 4 45 2 2" xfId="45799" xr:uid="{00000000-0005-0000-0000-0000F9B00000}"/>
    <cellStyle name="Total (line) 2 4 45 2 3" xfId="45800" xr:uid="{00000000-0005-0000-0000-0000FAB00000}"/>
    <cellStyle name="Total (line) 2 4 45 2 4" xfId="45801" xr:uid="{00000000-0005-0000-0000-0000FBB00000}"/>
    <cellStyle name="Total (line) 2 4 45 3" xfId="45802" xr:uid="{00000000-0005-0000-0000-0000FCB00000}"/>
    <cellStyle name="Total (line) 2 4 45 4" xfId="45803" xr:uid="{00000000-0005-0000-0000-0000FDB00000}"/>
    <cellStyle name="Total (line) 2 4 45 5" xfId="45804" xr:uid="{00000000-0005-0000-0000-0000FEB00000}"/>
    <cellStyle name="Total (line) 2 4 46" xfId="45805" xr:uid="{00000000-0005-0000-0000-0000FFB00000}"/>
    <cellStyle name="Total (line) 2 4 46 2" xfId="45806" xr:uid="{00000000-0005-0000-0000-000000B10000}"/>
    <cellStyle name="Total (line) 2 4 46 3" xfId="45807" xr:uid="{00000000-0005-0000-0000-000001B10000}"/>
    <cellStyle name="Total (line) 2 4 46 4" xfId="45808" xr:uid="{00000000-0005-0000-0000-000002B10000}"/>
    <cellStyle name="Total (line) 2 4 47" xfId="45809" xr:uid="{00000000-0005-0000-0000-000003B10000}"/>
    <cellStyle name="Total (line) 2 4 5" xfId="6374" xr:uid="{00000000-0005-0000-0000-000004B10000}"/>
    <cellStyle name="Total (line) 2 4 5 2" xfId="45810" xr:uid="{00000000-0005-0000-0000-000005B10000}"/>
    <cellStyle name="Total (line) 2 4 5 2 2" xfId="45811" xr:uid="{00000000-0005-0000-0000-000006B10000}"/>
    <cellStyle name="Total (line) 2 4 5 2 3" xfId="45812" xr:uid="{00000000-0005-0000-0000-000007B10000}"/>
    <cellStyle name="Total (line) 2 4 5 2 4" xfId="45813" xr:uid="{00000000-0005-0000-0000-000008B10000}"/>
    <cellStyle name="Total (line) 2 4 5 3" xfId="45814" xr:uid="{00000000-0005-0000-0000-000009B10000}"/>
    <cellStyle name="Total (line) 2 4 5 4" xfId="45815" xr:uid="{00000000-0005-0000-0000-00000AB10000}"/>
    <cellStyle name="Total (line) 2 4 5 5" xfId="45816" xr:uid="{00000000-0005-0000-0000-00000BB10000}"/>
    <cellStyle name="Total (line) 2 4 6" xfId="6375" xr:uid="{00000000-0005-0000-0000-00000CB10000}"/>
    <cellStyle name="Total (line) 2 4 6 2" xfId="45817" xr:uid="{00000000-0005-0000-0000-00000DB10000}"/>
    <cellStyle name="Total (line) 2 4 6 2 2" xfId="45818" xr:uid="{00000000-0005-0000-0000-00000EB10000}"/>
    <cellStyle name="Total (line) 2 4 6 2 3" xfId="45819" xr:uid="{00000000-0005-0000-0000-00000FB10000}"/>
    <cellStyle name="Total (line) 2 4 6 2 4" xfId="45820" xr:uid="{00000000-0005-0000-0000-000010B10000}"/>
    <cellStyle name="Total (line) 2 4 6 3" xfId="45821" xr:uid="{00000000-0005-0000-0000-000011B10000}"/>
    <cellStyle name="Total (line) 2 4 6 4" xfId="45822" xr:uid="{00000000-0005-0000-0000-000012B10000}"/>
    <cellStyle name="Total (line) 2 4 6 5" xfId="45823" xr:uid="{00000000-0005-0000-0000-000013B10000}"/>
    <cellStyle name="Total (line) 2 4 7" xfId="6376" xr:uid="{00000000-0005-0000-0000-000014B10000}"/>
    <cellStyle name="Total (line) 2 4 7 2" xfId="45824" xr:uid="{00000000-0005-0000-0000-000015B10000}"/>
    <cellStyle name="Total (line) 2 4 7 2 2" xfId="45825" xr:uid="{00000000-0005-0000-0000-000016B10000}"/>
    <cellStyle name="Total (line) 2 4 7 2 3" xfId="45826" xr:uid="{00000000-0005-0000-0000-000017B10000}"/>
    <cellStyle name="Total (line) 2 4 7 2 4" xfId="45827" xr:uid="{00000000-0005-0000-0000-000018B10000}"/>
    <cellStyle name="Total (line) 2 4 7 3" xfId="45828" xr:uid="{00000000-0005-0000-0000-000019B10000}"/>
    <cellStyle name="Total (line) 2 4 7 4" xfId="45829" xr:uid="{00000000-0005-0000-0000-00001AB10000}"/>
    <cellStyle name="Total (line) 2 4 7 5" xfId="45830" xr:uid="{00000000-0005-0000-0000-00001BB10000}"/>
    <cellStyle name="Total (line) 2 4 8" xfId="6377" xr:uid="{00000000-0005-0000-0000-00001CB10000}"/>
    <cellStyle name="Total (line) 2 4 8 2" xfId="45831" xr:uid="{00000000-0005-0000-0000-00001DB10000}"/>
    <cellStyle name="Total (line) 2 4 8 2 2" xfId="45832" xr:uid="{00000000-0005-0000-0000-00001EB10000}"/>
    <cellStyle name="Total (line) 2 4 8 2 3" xfId="45833" xr:uid="{00000000-0005-0000-0000-00001FB10000}"/>
    <cellStyle name="Total (line) 2 4 8 2 4" xfId="45834" xr:uid="{00000000-0005-0000-0000-000020B10000}"/>
    <cellStyle name="Total (line) 2 4 8 3" xfId="45835" xr:uid="{00000000-0005-0000-0000-000021B10000}"/>
    <cellStyle name="Total (line) 2 4 8 4" xfId="45836" xr:uid="{00000000-0005-0000-0000-000022B10000}"/>
    <cellStyle name="Total (line) 2 4 8 5" xfId="45837" xr:uid="{00000000-0005-0000-0000-000023B10000}"/>
    <cellStyle name="Total (line) 2 4 9" xfId="6378" xr:uid="{00000000-0005-0000-0000-000024B10000}"/>
    <cellStyle name="Total (line) 2 4 9 2" xfId="45838" xr:uid="{00000000-0005-0000-0000-000025B10000}"/>
    <cellStyle name="Total (line) 2 4 9 2 2" xfId="45839" xr:uid="{00000000-0005-0000-0000-000026B10000}"/>
    <cellStyle name="Total (line) 2 4 9 2 3" xfId="45840" xr:uid="{00000000-0005-0000-0000-000027B10000}"/>
    <cellStyle name="Total (line) 2 4 9 2 4" xfId="45841" xr:uid="{00000000-0005-0000-0000-000028B10000}"/>
    <cellStyle name="Total (line) 2 4 9 3" xfId="45842" xr:uid="{00000000-0005-0000-0000-000029B10000}"/>
    <cellStyle name="Total (line) 2 4 9 4" xfId="45843" xr:uid="{00000000-0005-0000-0000-00002AB10000}"/>
    <cellStyle name="Total (line) 2 4 9 5" xfId="45844" xr:uid="{00000000-0005-0000-0000-00002BB10000}"/>
    <cellStyle name="Total (line) 2 5" xfId="6379" xr:uid="{00000000-0005-0000-0000-00002CB10000}"/>
    <cellStyle name="Total (line) 2 5 10" xfId="6380" xr:uid="{00000000-0005-0000-0000-00002DB10000}"/>
    <cellStyle name="Total (line) 2 5 10 2" xfId="45845" xr:uid="{00000000-0005-0000-0000-00002EB10000}"/>
    <cellStyle name="Total (line) 2 5 10 2 2" xfId="45846" xr:uid="{00000000-0005-0000-0000-00002FB10000}"/>
    <cellStyle name="Total (line) 2 5 10 2 3" xfId="45847" xr:uid="{00000000-0005-0000-0000-000030B10000}"/>
    <cellStyle name="Total (line) 2 5 10 2 4" xfId="45848" xr:uid="{00000000-0005-0000-0000-000031B10000}"/>
    <cellStyle name="Total (line) 2 5 10 3" xfId="45849" xr:uid="{00000000-0005-0000-0000-000032B10000}"/>
    <cellStyle name="Total (line) 2 5 10 4" xfId="45850" xr:uid="{00000000-0005-0000-0000-000033B10000}"/>
    <cellStyle name="Total (line) 2 5 10 5" xfId="45851" xr:uid="{00000000-0005-0000-0000-000034B10000}"/>
    <cellStyle name="Total (line) 2 5 11" xfId="6381" xr:uid="{00000000-0005-0000-0000-000035B10000}"/>
    <cellStyle name="Total (line) 2 5 11 2" xfId="45852" xr:uid="{00000000-0005-0000-0000-000036B10000}"/>
    <cellStyle name="Total (line) 2 5 11 2 2" xfId="45853" xr:uid="{00000000-0005-0000-0000-000037B10000}"/>
    <cellStyle name="Total (line) 2 5 11 2 3" xfId="45854" xr:uid="{00000000-0005-0000-0000-000038B10000}"/>
    <cellStyle name="Total (line) 2 5 11 2 4" xfId="45855" xr:uid="{00000000-0005-0000-0000-000039B10000}"/>
    <cellStyle name="Total (line) 2 5 11 3" xfId="45856" xr:uid="{00000000-0005-0000-0000-00003AB10000}"/>
    <cellStyle name="Total (line) 2 5 11 4" xfId="45857" xr:uid="{00000000-0005-0000-0000-00003BB10000}"/>
    <cellStyle name="Total (line) 2 5 11 5" xfId="45858" xr:uid="{00000000-0005-0000-0000-00003CB10000}"/>
    <cellStyle name="Total (line) 2 5 12" xfId="6382" xr:uid="{00000000-0005-0000-0000-00003DB10000}"/>
    <cellStyle name="Total (line) 2 5 12 2" xfId="45859" xr:uid="{00000000-0005-0000-0000-00003EB10000}"/>
    <cellStyle name="Total (line) 2 5 12 2 2" xfId="45860" xr:uid="{00000000-0005-0000-0000-00003FB10000}"/>
    <cellStyle name="Total (line) 2 5 12 2 3" xfId="45861" xr:uid="{00000000-0005-0000-0000-000040B10000}"/>
    <cellStyle name="Total (line) 2 5 12 2 4" xfId="45862" xr:uid="{00000000-0005-0000-0000-000041B10000}"/>
    <cellStyle name="Total (line) 2 5 12 3" xfId="45863" xr:uid="{00000000-0005-0000-0000-000042B10000}"/>
    <cellStyle name="Total (line) 2 5 12 4" xfId="45864" xr:uid="{00000000-0005-0000-0000-000043B10000}"/>
    <cellStyle name="Total (line) 2 5 12 5" xfId="45865" xr:uid="{00000000-0005-0000-0000-000044B10000}"/>
    <cellStyle name="Total (line) 2 5 13" xfId="6383" xr:uid="{00000000-0005-0000-0000-000045B10000}"/>
    <cellStyle name="Total (line) 2 5 13 2" xfId="45866" xr:uid="{00000000-0005-0000-0000-000046B10000}"/>
    <cellStyle name="Total (line) 2 5 13 2 2" xfId="45867" xr:uid="{00000000-0005-0000-0000-000047B10000}"/>
    <cellStyle name="Total (line) 2 5 13 2 3" xfId="45868" xr:uid="{00000000-0005-0000-0000-000048B10000}"/>
    <cellStyle name="Total (line) 2 5 13 2 4" xfId="45869" xr:uid="{00000000-0005-0000-0000-000049B10000}"/>
    <cellStyle name="Total (line) 2 5 13 3" xfId="45870" xr:uid="{00000000-0005-0000-0000-00004AB10000}"/>
    <cellStyle name="Total (line) 2 5 13 4" xfId="45871" xr:uid="{00000000-0005-0000-0000-00004BB10000}"/>
    <cellStyle name="Total (line) 2 5 13 5" xfId="45872" xr:uid="{00000000-0005-0000-0000-00004CB10000}"/>
    <cellStyle name="Total (line) 2 5 14" xfId="6384" xr:uid="{00000000-0005-0000-0000-00004DB10000}"/>
    <cellStyle name="Total (line) 2 5 14 2" xfId="45873" xr:uid="{00000000-0005-0000-0000-00004EB10000}"/>
    <cellStyle name="Total (line) 2 5 14 2 2" xfId="45874" xr:uid="{00000000-0005-0000-0000-00004FB10000}"/>
    <cellStyle name="Total (line) 2 5 14 2 3" xfId="45875" xr:uid="{00000000-0005-0000-0000-000050B10000}"/>
    <cellStyle name="Total (line) 2 5 14 2 4" xfId="45876" xr:uid="{00000000-0005-0000-0000-000051B10000}"/>
    <cellStyle name="Total (line) 2 5 14 3" xfId="45877" xr:uid="{00000000-0005-0000-0000-000052B10000}"/>
    <cellStyle name="Total (line) 2 5 14 4" xfId="45878" xr:uid="{00000000-0005-0000-0000-000053B10000}"/>
    <cellStyle name="Total (line) 2 5 14 5" xfId="45879" xr:uid="{00000000-0005-0000-0000-000054B10000}"/>
    <cellStyle name="Total (line) 2 5 15" xfId="6385" xr:uid="{00000000-0005-0000-0000-000055B10000}"/>
    <cellStyle name="Total (line) 2 5 15 2" xfId="45880" xr:uid="{00000000-0005-0000-0000-000056B10000}"/>
    <cellStyle name="Total (line) 2 5 15 2 2" xfId="45881" xr:uid="{00000000-0005-0000-0000-000057B10000}"/>
    <cellStyle name="Total (line) 2 5 15 2 3" xfId="45882" xr:uid="{00000000-0005-0000-0000-000058B10000}"/>
    <cellStyle name="Total (line) 2 5 15 2 4" xfId="45883" xr:uid="{00000000-0005-0000-0000-000059B10000}"/>
    <cellStyle name="Total (line) 2 5 15 3" xfId="45884" xr:uid="{00000000-0005-0000-0000-00005AB10000}"/>
    <cellStyle name="Total (line) 2 5 15 4" xfId="45885" xr:uid="{00000000-0005-0000-0000-00005BB10000}"/>
    <cellStyle name="Total (line) 2 5 15 5" xfId="45886" xr:uid="{00000000-0005-0000-0000-00005CB10000}"/>
    <cellStyle name="Total (line) 2 5 16" xfId="6386" xr:uid="{00000000-0005-0000-0000-00005DB10000}"/>
    <cellStyle name="Total (line) 2 5 16 2" xfId="45887" xr:uid="{00000000-0005-0000-0000-00005EB10000}"/>
    <cellStyle name="Total (line) 2 5 16 2 2" xfId="45888" xr:uid="{00000000-0005-0000-0000-00005FB10000}"/>
    <cellStyle name="Total (line) 2 5 16 2 3" xfId="45889" xr:uid="{00000000-0005-0000-0000-000060B10000}"/>
    <cellStyle name="Total (line) 2 5 16 2 4" xfId="45890" xr:uid="{00000000-0005-0000-0000-000061B10000}"/>
    <cellStyle name="Total (line) 2 5 16 3" xfId="45891" xr:uid="{00000000-0005-0000-0000-000062B10000}"/>
    <cellStyle name="Total (line) 2 5 16 4" xfId="45892" xr:uid="{00000000-0005-0000-0000-000063B10000}"/>
    <cellStyle name="Total (line) 2 5 16 5" xfId="45893" xr:uid="{00000000-0005-0000-0000-000064B10000}"/>
    <cellStyle name="Total (line) 2 5 17" xfId="6387" xr:uid="{00000000-0005-0000-0000-000065B10000}"/>
    <cellStyle name="Total (line) 2 5 17 2" xfId="45894" xr:uid="{00000000-0005-0000-0000-000066B10000}"/>
    <cellStyle name="Total (line) 2 5 17 2 2" xfId="45895" xr:uid="{00000000-0005-0000-0000-000067B10000}"/>
    <cellStyle name="Total (line) 2 5 17 2 3" xfId="45896" xr:uid="{00000000-0005-0000-0000-000068B10000}"/>
    <cellStyle name="Total (line) 2 5 17 2 4" xfId="45897" xr:uid="{00000000-0005-0000-0000-000069B10000}"/>
    <cellStyle name="Total (line) 2 5 17 3" xfId="45898" xr:uid="{00000000-0005-0000-0000-00006AB10000}"/>
    <cellStyle name="Total (line) 2 5 17 4" xfId="45899" xr:uid="{00000000-0005-0000-0000-00006BB10000}"/>
    <cellStyle name="Total (line) 2 5 17 5" xfId="45900" xr:uid="{00000000-0005-0000-0000-00006CB10000}"/>
    <cellStyle name="Total (line) 2 5 18" xfId="6388" xr:uid="{00000000-0005-0000-0000-00006DB10000}"/>
    <cellStyle name="Total (line) 2 5 18 2" xfId="45901" xr:uid="{00000000-0005-0000-0000-00006EB10000}"/>
    <cellStyle name="Total (line) 2 5 18 2 2" xfId="45902" xr:uid="{00000000-0005-0000-0000-00006FB10000}"/>
    <cellStyle name="Total (line) 2 5 18 2 3" xfId="45903" xr:uid="{00000000-0005-0000-0000-000070B10000}"/>
    <cellStyle name="Total (line) 2 5 18 2 4" xfId="45904" xr:uid="{00000000-0005-0000-0000-000071B10000}"/>
    <cellStyle name="Total (line) 2 5 18 3" xfId="45905" xr:uid="{00000000-0005-0000-0000-000072B10000}"/>
    <cellStyle name="Total (line) 2 5 18 4" xfId="45906" xr:uid="{00000000-0005-0000-0000-000073B10000}"/>
    <cellStyle name="Total (line) 2 5 18 5" xfId="45907" xr:uid="{00000000-0005-0000-0000-000074B10000}"/>
    <cellStyle name="Total (line) 2 5 19" xfId="6389" xr:uid="{00000000-0005-0000-0000-000075B10000}"/>
    <cellStyle name="Total (line) 2 5 19 2" xfId="45908" xr:uid="{00000000-0005-0000-0000-000076B10000}"/>
    <cellStyle name="Total (line) 2 5 19 2 2" xfId="45909" xr:uid="{00000000-0005-0000-0000-000077B10000}"/>
    <cellStyle name="Total (line) 2 5 19 2 3" xfId="45910" xr:uid="{00000000-0005-0000-0000-000078B10000}"/>
    <cellStyle name="Total (line) 2 5 19 2 4" xfId="45911" xr:uid="{00000000-0005-0000-0000-000079B10000}"/>
    <cellStyle name="Total (line) 2 5 19 3" xfId="45912" xr:uid="{00000000-0005-0000-0000-00007AB10000}"/>
    <cellStyle name="Total (line) 2 5 19 4" xfId="45913" xr:uid="{00000000-0005-0000-0000-00007BB10000}"/>
    <cellStyle name="Total (line) 2 5 19 5" xfId="45914" xr:uid="{00000000-0005-0000-0000-00007CB10000}"/>
    <cellStyle name="Total (line) 2 5 2" xfId="6390" xr:uid="{00000000-0005-0000-0000-00007DB10000}"/>
    <cellStyle name="Total (line) 2 5 2 2" xfId="45915" xr:uid="{00000000-0005-0000-0000-00007EB10000}"/>
    <cellStyle name="Total (line) 2 5 2 2 2" xfId="45916" xr:uid="{00000000-0005-0000-0000-00007FB10000}"/>
    <cellStyle name="Total (line) 2 5 2 2 3" xfId="45917" xr:uid="{00000000-0005-0000-0000-000080B10000}"/>
    <cellStyle name="Total (line) 2 5 2 2 4" xfId="45918" xr:uid="{00000000-0005-0000-0000-000081B10000}"/>
    <cellStyle name="Total (line) 2 5 2 3" xfId="45919" xr:uid="{00000000-0005-0000-0000-000082B10000}"/>
    <cellStyle name="Total (line) 2 5 2 4" xfId="45920" xr:uid="{00000000-0005-0000-0000-000083B10000}"/>
    <cellStyle name="Total (line) 2 5 2 5" xfId="45921" xr:uid="{00000000-0005-0000-0000-000084B10000}"/>
    <cellStyle name="Total (line) 2 5 20" xfId="6391" xr:uid="{00000000-0005-0000-0000-000085B10000}"/>
    <cellStyle name="Total (line) 2 5 20 2" xfId="45922" xr:uid="{00000000-0005-0000-0000-000086B10000}"/>
    <cellStyle name="Total (line) 2 5 20 2 2" xfId="45923" xr:uid="{00000000-0005-0000-0000-000087B10000}"/>
    <cellStyle name="Total (line) 2 5 20 2 3" xfId="45924" xr:uid="{00000000-0005-0000-0000-000088B10000}"/>
    <cellStyle name="Total (line) 2 5 20 2 4" xfId="45925" xr:uid="{00000000-0005-0000-0000-000089B10000}"/>
    <cellStyle name="Total (line) 2 5 20 3" xfId="45926" xr:uid="{00000000-0005-0000-0000-00008AB10000}"/>
    <cellStyle name="Total (line) 2 5 20 4" xfId="45927" xr:uid="{00000000-0005-0000-0000-00008BB10000}"/>
    <cellStyle name="Total (line) 2 5 20 5" xfId="45928" xr:uid="{00000000-0005-0000-0000-00008CB10000}"/>
    <cellStyle name="Total (line) 2 5 21" xfId="6392" xr:uid="{00000000-0005-0000-0000-00008DB10000}"/>
    <cellStyle name="Total (line) 2 5 21 2" xfId="45929" xr:uid="{00000000-0005-0000-0000-00008EB10000}"/>
    <cellStyle name="Total (line) 2 5 21 2 2" xfId="45930" xr:uid="{00000000-0005-0000-0000-00008FB10000}"/>
    <cellStyle name="Total (line) 2 5 21 2 3" xfId="45931" xr:uid="{00000000-0005-0000-0000-000090B10000}"/>
    <cellStyle name="Total (line) 2 5 21 2 4" xfId="45932" xr:uid="{00000000-0005-0000-0000-000091B10000}"/>
    <cellStyle name="Total (line) 2 5 21 3" xfId="45933" xr:uid="{00000000-0005-0000-0000-000092B10000}"/>
    <cellStyle name="Total (line) 2 5 21 4" xfId="45934" xr:uid="{00000000-0005-0000-0000-000093B10000}"/>
    <cellStyle name="Total (line) 2 5 21 5" xfId="45935" xr:uid="{00000000-0005-0000-0000-000094B10000}"/>
    <cellStyle name="Total (line) 2 5 22" xfId="6393" xr:uid="{00000000-0005-0000-0000-000095B10000}"/>
    <cellStyle name="Total (line) 2 5 22 2" xfId="45936" xr:uid="{00000000-0005-0000-0000-000096B10000}"/>
    <cellStyle name="Total (line) 2 5 22 2 2" xfId="45937" xr:uid="{00000000-0005-0000-0000-000097B10000}"/>
    <cellStyle name="Total (line) 2 5 22 2 3" xfId="45938" xr:uid="{00000000-0005-0000-0000-000098B10000}"/>
    <cellStyle name="Total (line) 2 5 22 2 4" xfId="45939" xr:uid="{00000000-0005-0000-0000-000099B10000}"/>
    <cellStyle name="Total (line) 2 5 22 3" xfId="45940" xr:uid="{00000000-0005-0000-0000-00009AB10000}"/>
    <cellStyle name="Total (line) 2 5 22 4" xfId="45941" xr:uid="{00000000-0005-0000-0000-00009BB10000}"/>
    <cellStyle name="Total (line) 2 5 22 5" xfId="45942" xr:uid="{00000000-0005-0000-0000-00009CB10000}"/>
    <cellStyle name="Total (line) 2 5 23" xfId="6394" xr:uid="{00000000-0005-0000-0000-00009DB10000}"/>
    <cellStyle name="Total (line) 2 5 23 2" xfId="45943" xr:uid="{00000000-0005-0000-0000-00009EB10000}"/>
    <cellStyle name="Total (line) 2 5 23 2 2" xfId="45944" xr:uid="{00000000-0005-0000-0000-00009FB10000}"/>
    <cellStyle name="Total (line) 2 5 23 2 3" xfId="45945" xr:uid="{00000000-0005-0000-0000-0000A0B10000}"/>
    <cellStyle name="Total (line) 2 5 23 2 4" xfId="45946" xr:uid="{00000000-0005-0000-0000-0000A1B10000}"/>
    <cellStyle name="Total (line) 2 5 23 3" xfId="45947" xr:uid="{00000000-0005-0000-0000-0000A2B10000}"/>
    <cellStyle name="Total (line) 2 5 23 4" xfId="45948" xr:uid="{00000000-0005-0000-0000-0000A3B10000}"/>
    <cellStyle name="Total (line) 2 5 23 5" xfId="45949" xr:uid="{00000000-0005-0000-0000-0000A4B10000}"/>
    <cellStyle name="Total (line) 2 5 24" xfId="6395" xr:uid="{00000000-0005-0000-0000-0000A5B10000}"/>
    <cellStyle name="Total (line) 2 5 24 2" xfId="45950" xr:uid="{00000000-0005-0000-0000-0000A6B10000}"/>
    <cellStyle name="Total (line) 2 5 24 2 2" xfId="45951" xr:uid="{00000000-0005-0000-0000-0000A7B10000}"/>
    <cellStyle name="Total (line) 2 5 24 2 3" xfId="45952" xr:uid="{00000000-0005-0000-0000-0000A8B10000}"/>
    <cellStyle name="Total (line) 2 5 24 2 4" xfId="45953" xr:uid="{00000000-0005-0000-0000-0000A9B10000}"/>
    <cellStyle name="Total (line) 2 5 24 3" xfId="45954" xr:uid="{00000000-0005-0000-0000-0000AAB10000}"/>
    <cellStyle name="Total (line) 2 5 24 4" xfId="45955" xr:uid="{00000000-0005-0000-0000-0000ABB10000}"/>
    <cellStyle name="Total (line) 2 5 24 5" xfId="45956" xr:uid="{00000000-0005-0000-0000-0000ACB10000}"/>
    <cellStyle name="Total (line) 2 5 25" xfId="6396" xr:uid="{00000000-0005-0000-0000-0000ADB10000}"/>
    <cellStyle name="Total (line) 2 5 25 2" xfId="45957" xr:uid="{00000000-0005-0000-0000-0000AEB10000}"/>
    <cellStyle name="Total (line) 2 5 25 2 2" xfId="45958" xr:uid="{00000000-0005-0000-0000-0000AFB10000}"/>
    <cellStyle name="Total (line) 2 5 25 2 3" xfId="45959" xr:uid="{00000000-0005-0000-0000-0000B0B10000}"/>
    <cellStyle name="Total (line) 2 5 25 2 4" xfId="45960" xr:uid="{00000000-0005-0000-0000-0000B1B10000}"/>
    <cellStyle name="Total (line) 2 5 25 3" xfId="45961" xr:uid="{00000000-0005-0000-0000-0000B2B10000}"/>
    <cellStyle name="Total (line) 2 5 25 4" xfId="45962" xr:uid="{00000000-0005-0000-0000-0000B3B10000}"/>
    <cellStyle name="Total (line) 2 5 25 5" xfId="45963" xr:uid="{00000000-0005-0000-0000-0000B4B10000}"/>
    <cellStyle name="Total (line) 2 5 26" xfId="6397" xr:uid="{00000000-0005-0000-0000-0000B5B10000}"/>
    <cellStyle name="Total (line) 2 5 26 2" xfId="45964" xr:uid="{00000000-0005-0000-0000-0000B6B10000}"/>
    <cellStyle name="Total (line) 2 5 26 2 2" xfId="45965" xr:uid="{00000000-0005-0000-0000-0000B7B10000}"/>
    <cellStyle name="Total (line) 2 5 26 2 3" xfId="45966" xr:uid="{00000000-0005-0000-0000-0000B8B10000}"/>
    <cellStyle name="Total (line) 2 5 26 2 4" xfId="45967" xr:uid="{00000000-0005-0000-0000-0000B9B10000}"/>
    <cellStyle name="Total (line) 2 5 26 3" xfId="45968" xr:uid="{00000000-0005-0000-0000-0000BAB10000}"/>
    <cellStyle name="Total (line) 2 5 26 4" xfId="45969" xr:uid="{00000000-0005-0000-0000-0000BBB10000}"/>
    <cellStyle name="Total (line) 2 5 26 5" xfId="45970" xr:uid="{00000000-0005-0000-0000-0000BCB10000}"/>
    <cellStyle name="Total (line) 2 5 27" xfId="6398" xr:uid="{00000000-0005-0000-0000-0000BDB10000}"/>
    <cellStyle name="Total (line) 2 5 27 2" xfId="45971" xr:uid="{00000000-0005-0000-0000-0000BEB10000}"/>
    <cellStyle name="Total (line) 2 5 27 2 2" xfId="45972" xr:uid="{00000000-0005-0000-0000-0000BFB10000}"/>
    <cellStyle name="Total (line) 2 5 27 2 3" xfId="45973" xr:uid="{00000000-0005-0000-0000-0000C0B10000}"/>
    <cellStyle name="Total (line) 2 5 27 2 4" xfId="45974" xr:uid="{00000000-0005-0000-0000-0000C1B10000}"/>
    <cellStyle name="Total (line) 2 5 27 3" xfId="45975" xr:uid="{00000000-0005-0000-0000-0000C2B10000}"/>
    <cellStyle name="Total (line) 2 5 27 4" xfId="45976" xr:uid="{00000000-0005-0000-0000-0000C3B10000}"/>
    <cellStyle name="Total (line) 2 5 27 5" xfId="45977" xr:uid="{00000000-0005-0000-0000-0000C4B10000}"/>
    <cellStyle name="Total (line) 2 5 28" xfId="6399" xr:uid="{00000000-0005-0000-0000-0000C5B10000}"/>
    <cellStyle name="Total (line) 2 5 28 2" xfId="45978" xr:uid="{00000000-0005-0000-0000-0000C6B10000}"/>
    <cellStyle name="Total (line) 2 5 28 2 2" xfId="45979" xr:uid="{00000000-0005-0000-0000-0000C7B10000}"/>
    <cellStyle name="Total (line) 2 5 28 2 3" xfId="45980" xr:uid="{00000000-0005-0000-0000-0000C8B10000}"/>
    <cellStyle name="Total (line) 2 5 28 2 4" xfId="45981" xr:uid="{00000000-0005-0000-0000-0000C9B10000}"/>
    <cellStyle name="Total (line) 2 5 28 3" xfId="45982" xr:uid="{00000000-0005-0000-0000-0000CAB10000}"/>
    <cellStyle name="Total (line) 2 5 28 4" xfId="45983" xr:uid="{00000000-0005-0000-0000-0000CBB10000}"/>
    <cellStyle name="Total (line) 2 5 28 5" xfId="45984" xr:uid="{00000000-0005-0000-0000-0000CCB10000}"/>
    <cellStyle name="Total (line) 2 5 29" xfId="6400" xr:uid="{00000000-0005-0000-0000-0000CDB10000}"/>
    <cellStyle name="Total (line) 2 5 29 2" xfId="45985" xr:uid="{00000000-0005-0000-0000-0000CEB10000}"/>
    <cellStyle name="Total (line) 2 5 29 2 2" xfId="45986" xr:uid="{00000000-0005-0000-0000-0000CFB10000}"/>
    <cellStyle name="Total (line) 2 5 29 2 3" xfId="45987" xr:uid="{00000000-0005-0000-0000-0000D0B10000}"/>
    <cellStyle name="Total (line) 2 5 29 2 4" xfId="45988" xr:uid="{00000000-0005-0000-0000-0000D1B10000}"/>
    <cellStyle name="Total (line) 2 5 29 3" xfId="45989" xr:uid="{00000000-0005-0000-0000-0000D2B10000}"/>
    <cellStyle name="Total (line) 2 5 29 4" xfId="45990" xr:uid="{00000000-0005-0000-0000-0000D3B10000}"/>
    <cellStyle name="Total (line) 2 5 29 5" xfId="45991" xr:uid="{00000000-0005-0000-0000-0000D4B10000}"/>
    <cellStyle name="Total (line) 2 5 3" xfId="6401" xr:uid="{00000000-0005-0000-0000-0000D5B10000}"/>
    <cellStyle name="Total (line) 2 5 3 2" xfId="45992" xr:uid="{00000000-0005-0000-0000-0000D6B10000}"/>
    <cellStyle name="Total (line) 2 5 3 2 2" xfId="45993" xr:uid="{00000000-0005-0000-0000-0000D7B10000}"/>
    <cellStyle name="Total (line) 2 5 3 2 3" xfId="45994" xr:uid="{00000000-0005-0000-0000-0000D8B10000}"/>
    <cellStyle name="Total (line) 2 5 3 2 4" xfId="45995" xr:uid="{00000000-0005-0000-0000-0000D9B10000}"/>
    <cellStyle name="Total (line) 2 5 3 3" xfId="45996" xr:uid="{00000000-0005-0000-0000-0000DAB10000}"/>
    <cellStyle name="Total (line) 2 5 3 4" xfId="45997" xr:uid="{00000000-0005-0000-0000-0000DBB10000}"/>
    <cellStyle name="Total (line) 2 5 3 5" xfId="45998" xr:uid="{00000000-0005-0000-0000-0000DCB10000}"/>
    <cellStyle name="Total (line) 2 5 30" xfId="6402" xr:uid="{00000000-0005-0000-0000-0000DDB10000}"/>
    <cellStyle name="Total (line) 2 5 30 2" xfId="45999" xr:uid="{00000000-0005-0000-0000-0000DEB10000}"/>
    <cellStyle name="Total (line) 2 5 30 2 2" xfId="46000" xr:uid="{00000000-0005-0000-0000-0000DFB10000}"/>
    <cellStyle name="Total (line) 2 5 30 2 3" xfId="46001" xr:uid="{00000000-0005-0000-0000-0000E0B10000}"/>
    <cellStyle name="Total (line) 2 5 30 2 4" xfId="46002" xr:uid="{00000000-0005-0000-0000-0000E1B10000}"/>
    <cellStyle name="Total (line) 2 5 30 3" xfId="46003" xr:uid="{00000000-0005-0000-0000-0000E2B10000}"/>
    <cellStyle name="Total (line) 2 5 30 4" xfId="46004" xr:uid="{00000000-0005-0000-0000-0000E3B10000}"/>
    <cellStyle name="Total (line) 2 5 30 5" xfId="46005" xr:uid="{00000000-0005-0000-0000-0000E4B10000}"/>
    <cellStyle name="Total (line) 2 5 31" xfId="6403" xr:uid="{00000000-0005-0000-0000-0000E5B10000}"/>
    <cellStyle name="Total (line) 2 5 31 2" xfId="46006" xr:uid="{00000000-0005-0000-0000-0000E6B10000}"/>
    <cellStyle name="Total (line) 2 5 31 2 2" xfId="46007" xr:uid="{00000000-0005-0000-0000-0000E7B10000}"/>
    <cellStyle name="Total (line) 2 5 31 2 3" xfId="46008" xr:uid="{00000000-0005-0000-0000-0000E8B10000}"/>
    <cellStyle name="Total (line) 2 5 31 2 4" xfId="46009" xr:uid="{00000000-0005-0000-0000-0000E9B10000}"/>
    <cellStyle name="Total (line) 2 5 31 3" xfId="46010" xr:uid="{00000000-0005-0000-0000-0000EAB10000}"/>
    <cellStyle name="Total (line) 2 5 31 4" xfId="46011" xr:uid="{00000000-0005-0000-0000-0000EBB10000}"/>
    <cellStyle name="Total (line) 2 5 31 5" xfId="46012" xr:uid="{00000000-0005-0000-0000-0000ECB10000}"/>
    <cellStyle name="Total (line) 2 5 32" xfId="6404" xr:uid="{00000000-0005-0000-0000-0000EDB10000}"/>
    <cellStyle name="Total (line) 2 5 32 2" xfId="46013" xr:uid="{00000000-0005-0000-0000-0000EEB10000}"/>
    <cellStyle name="Total (line) 2 5 32 2 2" xfId="46014" xr:uid="{00000000-0005-0000-0000-0000EFB10000}"/>
    <cellStyle name="Total (line) 2 5 32 2 3" xfId="46015" xr:uid="{00000000-0005-0000-0000-0000F0B10000}"/>
    <cellStyle name="Total (line) 2 5 32 2 4" xfId="46016" xr:uid="{00000000-0005-0000-0000-0000F1B10000}"/>
    <cellStyle name="Total (line) 2 5 32 3" xfId="46017" xr:uid="{00000000-0005-0000-0000-0000F2B10000}"/>
    <cellStyle name="Total (line) 2 5 32 4" xfId="46018" xr:uid="{00000000-0005-0000-0000-0000F3B10000}"/>
    <cellStyle name="Total (line) 2 5 32 5" xfId="46019" xr:uid="{00000000-0005-0000-0000-0000F4B10000}"/>
    <cellStyle name="Total (line) 2 5 33" xfId="6405" xr:uid="{00000000-0005-0000-0000-0000F5B10000}"/>
    <cellStyle name="Total (line) 2 5 33 2" xfId="46020" xr:uid="{00000000-0005-0000-0000-0000F6B10000}"/>
    <cellStyle name="Total (line) 2 5 33 2 2" xfId="46021" xr:uid="{00000000-0005-0000-0000-0000F7B10000}"/>
    <cellStyle name="Total (line) 2 5 33 2 3" xfId="46022" xr:uid="{00000000-0005-0000-0000-0000F8B10000}"/>
    <cellStyle name="Total (line) 2 5 33 2 4" xfId="46023" xr:uid="{00000000-0005-0000-0000-0000F9B10000}"/>
    <cellStyle name="Total (line) 2 5 33 3" xfId="46024" xr:uid="{00000000-0005-0000-0000-0000FAB10000}"/>
    <cellStyle name="Total (line) 2 5 33 4" xfId="46025" xr:uid="{00000000-0005-0000-0000-0000FBB10000}"/>
    <cellStyle name="Total (line) 2 5 33 5" xfId="46026" xr:uid="{00000000-0005-0000-0000-0000FCB10000}"/>
    <cellStyle name="Total (line) 2 5 34" xfId="6406" xr:uid="{00000000-0005-0000-0000-0000FDB10000}"/>
    <cellStyle name="Total (line) 2 5 34 2" xfId="46027" xr:uid="{00000000-0005-0000-0000-0000FEB10000}"/>
    <cellStyle name="Total (line) 2 5 34 2 2" xfId="46028" xr:uid="{00000000-0005-0000-0000-0000FFB10000}"/>
    <cellStyle name="Total (line) 2 5 34 2 3" xfId="46029" xr:uid="{00000000-0005-0000-0000-000000B20000}"/>
    <cellStyle name="Total (line) 2 5 34 2 4" xfId="46030" xr:uid="{00000000-0005-0000-0000-000001B20000}"/>
    <cellStyle name="Total (line) 2 5 34 3" xfId="46031" xr:uid="{00000000-0005-0000-0000-000002B20000}"/>
    <cellStyle name="Total (line) 2 5 34 4" xfId="46032" xr:uid="{00000000-0005-0000-0000-000003B20000}"/>
    <cellStyle name="Total (line) 2 5 34 5" xfId="46033" xr:uid="{00000000-0005-0000-0000-000004B20000}"/>
    <cellStyle name="Total (line) 2 5 35" xfId="6407" xr:uid="{00000000-0005-0000-0000-000005B20000}"/>
    <cellStyle name="Total (line) 2 5 35 2" xfId="46034" xr:uid="{00000000-0005-0000-0000-000006B20000}"/>
    <cellStyle name="Total (line) 2 5 35 2 2" xfId="46035" xr:uid="{00000000-0005-0000-0000-000007B20000}"/>
    <cellStyle name="Total (line) 2 5 35 2 3" xfId="46036" xr:uid="{00000000-0005-0000-0000-000008B20000}"/>
    <cellStyle name="Total (line) 2 5 35 2 4" xfId="46037" xr:uid="{00000000-0005-0000-0000-000009B20000}"/>
    <cellStyle name="Total (line) 2 5 35 3" xfId="46038" xr:uid="{00000000-0005-0000-0000-00000AB20000}"/>
    <cellStyle name="Total (line) 2 5 35 4" xfId="46039" xr:uid="{00000000-0005-0000-0000-00000BB20000}"/>
    <cellStyle name="Total (line) 2 5 35 5" xfId="46040" xr:uid="{00000000-0005-0000-0000-00000CB20000}"/>
    <cellStyle name="Total (line) 2 5 36" xfId="6408" xr:uid="{00000000-0005-0000-0000-00000DB20000}"/>
    <cellStyle name="Total (line) 2 5 36 2" xfId="46041" xr:uid="{00000000-0005-0000-0000-00000EB20000}"/>
    <cellStyle name="Total (line) 2 5 36 2 2" xfId="46042" xr:uid="{00000000-0005-0000-0000-00000FB20000}"/>
    <cellStyle name="Total (line) 2 5 36 2 3" xfId="46043" xr:uid="{00000000-0005-0000-0000-000010B20000}"/>
    <cellStyle name="Total (line) 2 5 36 2 4" xfId="46044" xr:uid="{00000000-0005-0000-0000-000011B20000}"/>
    <cellStyle name="Total (line) 2 5 36 3" xfId="46045" xr:uid="{00000000-0005-0000-0000-000012B20000}"/>
    <cellStyle name="Total (line) 2 5 36 4" xfId="46046" xr:uid="{00000000-0005-0000-0000-000013B20000}"/>
    <cellStyle name="Total (line) 2 5 36 5" xfId="46047" xr:uid="{00000000-0005-0000-0000-000014B20000}"/>
    <cellStyle name="Total (line) 2 5 37" xfId="6409" xr:uid="{00000000-0005-0000-0000-000015B20000}"/>
    <cellStyle name="Total (line) 2 5 37 2" xfId="46048" xr:uid="{00000000-0005-0000-0000-000016B20000}"/>
    <cellStyle name="Total (line) 2 5 37 2 2" xfId="46049" xr:uid="{00000000-0005-0000-0000-000017B20000}"/>
    <cellStyle name="Total (line) 2 5 37 2 3" xfId="46050" xr:uid="{00000000-0005-0000-0000-000018B20000}"/>
    <cellStyle name="Total (line) 2 5 37 2 4" xfId="46051" xr:uid="{00000000-0005-0000-0000-000019B20000}"/>
    <cellStyle name="Total (line) 2 5 37 3" xfId="46052" xr:uid="{00000000-0005-0000-0000-00001AB20000}"/>
    <cellStyle name="Total (line) 2 5 37 4" xfId="46053" xr:uid="{00000000-0005-0000-0000-00001BB20000}"/>
    <cellStyle name="Total (line) 2 5 37 5" xfId="46054" xr:uid="{00000000-0005-0000-0000-00001CB20000}"/>
    <cellStyle name="Total (line) 2 5 38" xfId="6410" xr:uid="{00000000-0005-0000-0000-00001DB20000}"/>
    <cellStyle name="Total (line) 2 5 38 2" xfId="46055" xr:uid="{00000000-0005-0000-0000-00001EB20000}"/>
    <cellStyle name="Total (line) 2 5 38 2 2" xfId="46056" xr:uid="{00000000-0005-0000-0000-00001FB20000}"/>
    <cellStyle name="Total (line) 2 5 38 2 3" xfId="46057" xr:uid="{00000000-0005-0000-0000-000020B20000}"/>
    <cellStyle name="Total (line) 2 5 38 2 4" xfId="46058" xr:uid="{00000000-0005-0000-0000-000021B20000}"/>
    <cellStyle name="Total (line) 2 5 38 3" xfId="46059" xr:uid="{00000000-0005-0000-0000-000022B20000}"/>
    <cellStyle name="Total (line) 2 5 38 4" xfId="46060" xr:uid="{00000000-0005-0000-0000-000023B20000}"/>
    <cellStyle name="Total (line) 2 5 38 5" xfId="46061" xr:uid="{00000000-0005-0000-0000-000024B20000}"/>
    <cellStyle name="Total (line) 2 5 39" xfId="6411" xr:uid="{00000000-0005-0000-0000-000025B20000}"/>
    <cellStyle name="Total (line) 2 5 39 2" xfId="46062" xr:uid="{00000000-0005-0000-0000-000026B20000}"/>
    <cellStyle name="Total (line) 2 5 39 2 2" xfId="46063" xr:uid="{00000000-0005-0000-0000-000027B20000}"/>
    <cellStyle name="Total (line) 2 5 39 2 3" xfId="46064" xr:uid="{00000000-0005-0000-0000-000028B20000}"/>
    <cellStyle name="Total (line) 2 5 39 2 4" xfId="46065" xr:uid="{00000000-0005-0000-0000-000029B20000}"/>
    <cellStyle name="Total (line) 2 5 39 3" xfId="46066" xr:uid="{00000000-0005-0000-0000-00002AB20000}"/>
    <cellStyle name="Total (line) 2 5 39 4" xfId="46067" xr:uid="{00000000-0005-0000-0000-00002BB20000}"/>
    <cellStyle name="Total (line) 2 5 39 5" xfId="46068" xr:uid="{00000000-0005-0000-0000-00002CB20000}"/>
    <cellStyle name="Total (line) 2 5 4" xfId="6412" xr:uid="{00000000-0005-0000-0000-00002DB20000}"/>
    <cellStyle name="Total (line) 2 5 4 2" xfId="46069" xr:uid="{00000000-0005-0000-0000-00002EB20000}"/>
    <cellStyle name="Total (line) 2 5 4 2 2" xfId="46070" xr:uid="{00000000-0005-0000-0000-00002FB20000}"/>
    <cellStyle name="Total (line) 2 5 4 2 3" xfId="46071" xr:uid="{00000000-0005-0000-0000-000030B20000}"/>
    <cellStyle name="Total (line) 2 5 4 2 4" xfId="46072" xr:uid="{00000000-0005-0000-0000-000031B20000}"/>
    <cellStyle name="Total (line) 2 5 4 3" xfId="46073" xr:uid="{00000000-0005-0000-0000-000032B20000}"/>
    <cellStyle name="Total (line) 2 5 4 4" xfId="46074" xr:uid="{00000000-0005-0000-0000-000033B20000}"/>
    <cellStyle name="Total (line) 2 5 4 5" xfId="46075" xr:uid="{00000000-0005-0000-0000-000034B20000}"/>
    <cellStyle name="Total (line) 2 5 40" xfId="6413" xr:uid="{00000000-0005-0000-0000-000035B20000}"/>
    <cellStyle name="Total (line) 2 5 40 2" xfId="46076" xr:uid="{00000000-0005-0000-0000-000036B20000}"/>
    <cellStyle name="Total (line) 2 5 40 2 2" xfId="46077" xr:uid="{00000000-0005-0000-0000-000037B20000}"/>
    <cellStyle name="Total (line) 2 5 40 2 3" xfId="46078" xr:uid="{00000000-0005-0000-0000-000038B20000}"/>
    <cellStyle name="Total (line) 2 5 40 2 4" xfId="46079" xr:uid="{00000000-0005-0000-0000-000039B20000}"/>
    <cellStyle name="Total (line) 2 5 40 3" xfId="46080" xr:uid="{00000000-0005-0000-0000-00003AB20000}"/>
    <cellStyle name="Total (line) 2 5 40 4" xfId="46081" xr:uid="{00000000-0005-0000-0000-00003BB20000}"/>
    <cellStyle name="Total (line) 2 5 40 5" xfId="46082" xr:uid="{00000000-0005-0000-0000-00003CB20000}"/>
    <cellStyle name="Total (line) 2 5 41" xfId="6414" xr:uid="{00000000-0005-0000-0000-00003DB20000}"/>
    <cellStyle name="Total (line) 2 5 41 2" xfId="46083" xr:uid="{00000000-0005-0000-0000-00003EB20000}"/>
    <cellStyle name="Total (line) 2 5 41 2 2" xfId="46084" xr:uid="{00000000-0005-0000-0000-00003FB20000}"/>
    <cellStyle name="Total (line) 2 5 41 2 3" xfId="46085" xr:uid="{00000000-0005-0000-0000-000040B20000}"/>
    <cellStyle name="Total (line) 2 5 41 2 4" xfId="46086" xr:uid="{00000000-0005-0000-0000-000041B20000}"/>
    <cellStyle name="Total (line) 2 5 41 3" xfId="46087" xr:uid="{00000000-0005-0000-0000-000042B20000}"/>
    <cellStyle name="Total (line) 2 5 41 4" xfId="46088" xr:uid="{00000000-0005-0000-0000-000043B20000}"/>
    <cellStyle name="Total (line) 2 5 41 5" xfId="46089" xr:uid="{00000000-0005-0000-0000-000044B20000}"/>
    <cellStyle name="Total (line) 2 5 42" xfId="6415" xr:uid="{00000000-0005-0000-0000-000045B20000}"/>
    <cellStyle name="Total (line) 2 5 42 2" xfId="46090" xr:uid="{00000000-0005-0000-0000-000046B20000}"/>
    <cellStyle name="Total (line) 2 5 42 2 2" xfId="46091" xr:uid="{00000000-0005-0000-0000-000047B20000}"/>
    <cellStyle name="Total (line) 2 5 42 2 3" xfId="46092" xr:uid="{00000000-0005-0000-0000-000048B20000}"/>
    <cellStyle name="Total (line) 2 5 42 2 4" xfId="46093" xr:uid="{00000000-0005-0000-0000-000049B20000}"/>
    <cellStyle name="Total (line) 2 5 42 3" xfId="46094" xr:uid="{00000000-0005-0000-0000-00004AB20000}"/>
    <cellStyle name="Total (line) 2 5 42 4" xfId="46095" xr:uid="{00000000-0005-0000-0000-00004BB20000}"/>
    <cellStyle name="Total (line) 2 5 42 5" xfId="46096" xr:uid="{00000000-0005-0000-0000-00004CB20000}"/>
    <cellStyle name="Total (line) 2 5 43" xfId="6416" xr:uid="{00000000-0005-0000-0000-00004DB20000}"/>
    <cellStyle name="Total (line) 2 5 43 2" xfId="46097" xr:uid="{00000000-0005-0000-0000-00004EB20000}"/>
    <cellStyle name="Total (line) 2 5 43 2 2" xfId="46098" xr:uid="{00000000-0005-0000-0000-00004FB20000}"/>
    <cellStyle name="Total (line) 2 5 43 2 3" xfId="46099" xr:uid="{00000000-0005-0000-0000-000050B20000}"/>
    <cellStyle name="Total (line) 2 5 43 2 4" xfId="46100" xr:uid="{00000000-0005-0000-0000-000051B20000}"/>
    <cellStyle name="Total (line) 2 5 43 3" xfId="46101" xr:uid="{00000000-0005-0000-0000-000052B20000}"/>
    <cellStyle name="Total (line) 2 5 43 4" xfId="46102" xr:uid="{00000000-0005-0000-0000-000053B20000}"/>
    <cellStyle name="Total (line) 2 5 43 5" xfId="46103" xr:uid="{00000000-0005-0000-0000-000054B20000}"/>
    <cellStyle name="Total (line) 2 5 44" xfId="6417" xr:uid="{00000000-0005-0000-0000-000055B20000}"/>
    <cellStyle name="Total (line) 2 5 44 2" xfId="46104" xr:uid="{00000000-0005-0000-0000-000056B20000}"/>
    <cellStyle name="Total (line) 2 5 44 2 2" xfId="46105" xr:uid="{00000000-0005-0000-0000-000057B20000}"/>
    <cellStyle name="Total (line) 2 5 44 2 3" xfId="46106" xr:uid="{00000000-0005-0000-0000-000058B20000}"/>
    <cellStyle name="Total (line) 2 5 44 2 4" xfId="46107" xr:uid="{00000000-0005-0000-0000-000059B20000}"/>
    <cellStyle name="Total (line) 2 5 44 3" xfId="46108" xr:uid="{00000000-0005-0000-0000-00005AB20000}"/>
    <cellStyle name="Total (line) 2 5 44 4" xfId="46109" xr:uid="{00000000-0005-0000-0000-00005BB20000}"/>
    <cellStyle name="Total (line) 2 5 44 5" xfId="46110" xr:uid="{00000000-0005-0000-0000-00005CB20000}"/>
    <cellStyle name="Total (line) 2 5 45" xfId="46111" xr:uid="{00000000-0005-0000-0000-00005DB20000}"/>
    <cellStyle name="Total (line) 2 5 45 2" xfId="46112" xr:uid="{00000000-0005-0000-0000-00005EB20000}"/>
    <cellStyle name="Total (line) 2 5 45 3" xfId="46113" xr:uid="{00000000-0005-0000-0000-00005FB20000}"/>
    <cellStyle name="Total (line) 2 5 45 4" xfId="46114" xr:uid="{00000000-0005-0000-0000-000060B20000}"/>
    <cellStyle name="Total (line) 2 5 46" xfId="46115" xr:uid="{00000000-0005-0000-0000-000061B20000}"/>
    <cellStyle name="Total (line) 2 5 46 2" xfId="46116" xr:uid="{00000000-0005-0000-0000-000062B20000}"/>
    <cellStyle name="Total (line) 2 5 46 3" xfId="46117" xr:uid="{00000000-0005-0000-0000-000063B20000}"/>
    <cellStyle name="Total (line) 2 5 46 4" xfId="46118" xr:uid="{00000000-0005-0000-0000-000064B20000}"/>
    <cellStyle name="Total (line) 2 5 47" xfId="46119" xr:uid="{00000000-0005-0000-0000-000065B20000}"/>
    <cellStyle name="Total (line) 2 5 48" xfId="46120" xr:uid="{00000000-0005-0000-0000-000066B20000}"/>
    <cellStyle name="Total (line) 2 5 49" xfId="46121" xr:uid="{00000000-0005-0000-0000-000067B20000}"/>
    <cellStyle name="Total (line) 2 5 5" xfId="6418" xr:uid="{00000000-0005-0000-0000-000068B20000}"/>
    <cellStyle name="Total (line) 2 5 5 2" xfId="46122" xr:uid="{00000000-0005-0000-0000-000069B20000}"/>
    <cellStyle name="Total (line) 2 5 5 2 2" xfId="46123" xr:uid="{00000000-0005-0000-0000-00006AB20000}"/>
    <cellStyle name="Total (line) 2 5 5 2 3" xfId="46124" xr:uid="{00000000-0005-0000-0000-00006BB20000}"/>
    <cellStyle name="Total (line) 2 5 5 2 4" xfId="46125" xr:uid="{00000000-0005-0000-0000-00006CB20000}"/>
    <cellStyle name="Total (line) 2 5 5 3" xfId="46126" xr:uid="{00000000-0005-0000-0000-00006DB20000}"/>
    <cellStyle name="Total (line) 2 5 5 4" xfId="46127" xr:uid="{00000000-0005-0000-0000-00006EB20000}"/>
    <cellStyle name="Total (line) 2 5 5 5" xfId="46128" xr:uid="{00000000-0005-0000-0000-00006FB20000}"/>
    <cellStyle name="Total (line) 2 5 6" xfId="6419" xr:uid="{00000000-0005-0000-0000-000070B20000}"/>
    <cellStyle name="Total (line) 2 5 6 2" xfId="46129" xr:uid="{00000000-0005-0000-0000-000071B20000}"/>
    <cellStyle name="Total (line) 2 5 6 2 2" xfId="46130" xr:uid="{00000000-0005-0000-0000-000072B20000}"/>
    <cellStyle name="Total (line) 2 5 6 2 3" xfId="46131" xr:uid="{00000000-0005-0000-0000-000073B20000}"/>
    <cellStyle name="Total (line) 2 5 6 2 4" xfId="46132" xr:uid="{00000000-0005-0000-0000-000074B20000}"/>
    <cellStyle name="Total (line) 2 5 6 3" xfId="46133" xr:uid="{00000000-0005-0000-0000-000075B20000}"/>
    <cellStyle name="Total (line) 2 5 6 4" xfId="46134" xr:uid="{00000000-0005-0000-0000-000076B20000}"/>
    <cellStyle name="Total (line) 2 5 6 5" xfId="46135" xr:uid="{00000000-0005-0000-0000-000077B20000}"/>
    <cellStyle name="Total (line) 2 5 7" xfId="6420" xr:uid="{00000000-0005-0000-0000-000078B20000}"/>
    <cellStyle name="Total (line) 2 5 7 2" xfId="46136" xr:uid="{00000000-0005-0000-0000-000079B20000}"/>
    <cellStyle name="Total (line) 2 5 7 2 2" xfId="46137" xr:uid="{00000000-0005-0000-0000-00007AB20000}"/>
    <cellStyle name="Total (line) 2 5 7 2 3" xfId="46138" xr:uid="{00000000-0005-0000-0000-00007BB20000}"/>
    <cellStyle name="Total (line) 2 5 7 2 4" xfId="46139" xr:uid="{00000000-0005-0000-0000-00007CB20000}"/>
    <cellStyle name="Total (line) 2 5 7 3" xfId="46140" xr:uid="{00000000-0005-0000-0000-00007DB20000}"/>
    <cellStyle name="Total (line) 2 5 7 4" xfId="46141" xr:uid="{00000000-0005-0000-0000-00007EB20000}"/>
    <cellStyle name="Total (line) 2 5 7 5" xfId="46142" xr:uid="{00000000-0005-0000-0000-00007FB20000}"/>
    <cellStyle name="Total (line) 2 5 8" xfId="6421" xr:uid="{00000000-0005-0000-0000-000080B20000}"/>
    <cellStyle name="Total (line) 2 5 8 2" xfId="46143" xr:uid="{00000000-0005-0000-0000-000081B20000}"/>
    <cellStyle name="Total (line) 2 5 8 2 2" xfId="46144" xr:uid="{00000000-0005-0000-0000-000082B20000}"/>
    <cellStyle name="Total (line) 2 5 8 2 3" xfId="46145" xr:uid="{00000000-0005-0000-0000-000083B20000}"/>
    <cellStyle name="Total (line) 2 5 8 2 4" xfId="46146" xr:uid="{00000000-0005-0000-0000-000084B20000}"/>
    <cellStyle name="Total (line) 2 5 8 3" xfId="46147" xr:uid="{00000000-0005-0000-0000-000085B20000}"/>
    <cellStyle name="Total (line) 2 5 8 4" xfId="46148" xr:uid="{00000000-0005-0000-0000-000086B20000}"/>
    <cellStyle name="Total (line) 2 5 8 5" xfId="46149" xr:uid="{00000000-0005-0000-0000-000087B20000}"/>
    <cellStyle name="Total (line) 2 5 9" xfId="6422" xr:uid="{00000000-0005-0000-0000-000088B20000}"/>
    <cellStyle name="Total (line) 2 5 9 2" xfId="46150" xr:uid="{00000000-0005-0000-0000-000089B20000}"/>
    <cellStyle name="Total (line) 2 5 9 2 2" xfId="46151" xr:uid="{00000000-0005-0000-0000-00008AB20000}"/>
    <cellStyle name="Total (line) 2 5 9 2 3" xfId="46152" xr:uid="{00000000-0005-0000-0000-00008BB20000}"/>
    <cellStyle name="Total (line) 2 5 9 2 4" xfId="46153" xr:uid="{00000000-0005-0000-0000-00008CB20000}"/>
    <cellStyle name="Total (line) 2 5 9 3" xfId="46154" xr:uid="{00000000-0005-0000-0000-00008DB20000}"/>
    <cellStyle name="Total (line) 2 5 9 4" xfId="46155" xr:uid="{00000000-0005-0000-0000-00008EB20000}"/>
    <cellStyle name="Total (line) 2 5 9 5" xfId="46156" xr:uid="{00000000-0005-0000-0000-00008FB20000}"/>
    <cellStyle name="Total (line) 2 6" xfId="6423" xr:uid="{00000000-0005-0000-0000-000090B20000}"/>
    <cellStyle name="Total (line) 2 6 2" xfId="46157" xr:uid="{00000000-0005-0000-0000-000091B20000}"/>
    <cellStyle name="Total (line) 2 6 2 2" xfId="46158" xr:uid="{00000000-0005-0000-0000-000092B20000}"/>
    <cellStyle name="Total (line) 2 6 2 3" xfId="46159" xr:uid="{00000000-0005-0000-0000-000093B20000}"/>
    <cellStyle name="Total (line) 2 6 2 4" xfId="46160" xr:uid="{00000000-0005-0000-0000-000094B20000}"/>
    <cellStyle name="Total (line) 2 6 3" xfId="46161" xr:uid="{00000000-0005-0000-0000-000095B20000}"/>
    <cellStyle name="Total (line) 2 6 4" xfId="46162" xr:uid="{00000000-0005-0000-0000-000096B20000}"/>
    <cellStyle name="Total (line) 2 6 5" xfId="46163" xr:uid="{00000000-0005-0000-0000-000097B20000}"/>
    <cellStyle name="Total (line) 2 7" xfId="6424" xr:uid="{00000000-0005-0000-0000-000098B20000}"/>
    <cellStyle name="Total (line) 2 7 2" xfId="46164" xr:uid="{00000000-0005-0000-0000-000099B20000}"/>
    <cellStyle name="Total (line) 2 7 2 2" xfId="46165" xr:uid="{00000000-0005-0000-0000-00009AB20000}"/>
    <cellStyle name="Total (line) 2 7 2 3" xfId="46166" xr:uid="{00000000-0005-0000-0000-00009BB20000}"/>
    <cellStyle name="Total (line) 2 7 2 4" xfId="46167" xr:uid="{00000000-0005-0000-0000-00009CB20000}"/>
    <cellStyle name="Total (line) 2 7 3" xfId="46168" xr:uid="{00000000-0005-0000-0000-00009DB20000}"/>
    <cellStyle name="Total (line) 2 7 4" xfId="46169" xr:uid="{00000000-0005-0000-0000-00009EB20000}"/>
    <cellStyle name="Total (line) 2 7 5" xfId="46170" xr:uid="{00000000-0005-0000-0000-00009FB20000}"/>
    <cellStyle name="Total (line) 2 8" xfId="6425" xr:uid="{00000000-0005-0000-0000-0000A0B20000}"/>
    <cellStyle name="Total (line) 2 8 2" xfId="46171" xr:uid="{00000000-0005-0000-0000-0000A1B20000}"/>
    <cellStyle name="Total (line) 2 8 2 2" xfId="46172" xr:uid="{00000000-0005-0000-0000-0000A2B20000}"/>
    <cellStyle name="Total (line) 2 8 2 3" xfId="46173" xr:uid="{00000000-0005-0000-0000-0000A3B20000}"/>
    <cellStyle name="Total (line) 2 8 2 4" xfId="46174" xr:uid="{00000000-0005-0000-0000-0000A4B20000}"/>
    <cellStyle name="Total (line) 2 8 3" xfId="46175" xr:uid="{00000000-0005-0000-0000-0000A5B20000}"/>
    <cellStyle name="Total (line) 2 8 4" xfId="46176" xr:uid="{00000000-0005-0000-0000-0000A6B20000}"/>
    <cellStyle name="Total (line) 2 8 5" xfId="46177" xr:uid="{00000000-0005-0000-0000-0000A7B20000}"/>
    <cellStyle name="Total (line) 2 9" xfId="6426" xr:uid="{00000000-0005-0000-0000-0000A8B20000}"/>
    <cellStyle name="Total (line) 2 9 2" xfId="46178" xr:uid="{00000000-0005-0000-0000-0000A9B20000}"/>
    <cellStyle name="Total (line) 2 9 2 2" xfId="46179" xr:uid="{00000000-0005-0000-0000-0000AAB20000}"/>
    <cellStyle name="Total (line) 2 9 2 3" xfId="46180" xr:uid="{00000000-0005-0000-0000-0000ABB20000}"/>
    <cellStyle name="Total (line) 2 9 2 4" xfId="46181" xr:uid="{00000000-0005-0000-0000-0000ACB20000}"/>
    <cellStyle name="Total (line) 2 9 3" xfId="46182" xr:uid="{00000000-0005-0000-0000-0000ADB20000}"/>
    <cellStyle name="Total (line) 2 9 4" xfId="46183" xr:uid="{00000000-0005-0000-0000-0000AEB20000}"/>
    <cellStyle name="Total (line) 2 9 5" xfId="46184" xr:uid="{00000000-0005-0000-0000-0000AFB20000}"/>
    <cellStyle name="Total (line) 20" xfId="46185" xr:uid="{00000000-0005-0000-0000-0000B0B20000}"/>
    <cellStyle name="Total (line) 3" xfId="6427" xr:uid="{00000000-0005-0000-0000-0000B1B20000}"/>
    <cellStyle name="Total (line) 3 10" xfId="6428" xr:uid="{00000000-0005-0000-0000-0000B2B20000}"/>
    <cellStyle name="Total (line) 3 10 2" xfId="46186" xr:uid="{00000000-0005-0000-0000-0000B3B20000}"/>
    <cellStyle name="Total (line) 3 10 2 2" xfId="46187" xr:uid="{00000000-0005-0000-0000-0000B4B20000}"/>
    <cellStyle name="Total (line) 3 10 2 3" xfId="46188" xr:uid="{00000000-0005-0000-0000-0000B5B20000}"/>
    <cellStyle name="Total (line) 3 10 2 4" xfId="46189" xr:uid="{00000000-0005-0000-0000-0000B6B20000}"/>
    <cellStyle name="Total (line) 3 10 3" xfId="46190" xr:uid="{00000000-0005-0000-0000-0000B7B20000}"/>
    <cellStyle name="Total (line) 3 10 4" xfId="46191" xr:uid="{00000000-0005-0000-0000-0000B8B20000}"/>
    <cellStyle name="Total (line) 3 10 5" xfId="46192" xr:uid="{00000000-0005-0000-0000-0000B9B20000}"/>
    <cellStyle name="Total (line) 3 11" xfId="6429" xr:uid="{00000000-0005-0000-0000-0000BAB20000}"/>
    <cellStyle name="Total (line) 3 11 2" xfId="46193" xr:uid="{00000000-0005-0000-0000-0000BBB20000}"/>
    <cellStyle name="Total (line) 3 11 2 2" xfId="46194" xr:uid="{00000000-0005-0000-0000-0000BCB20000}"/>
    <cellStyle name="Total (line) 3 11 2 3" xfId="46195" xr:uid="{00000000-0005-0000-0000-0000BDB20000}"/>
    <cellStyle name="Total (line) 3 11 2 4" xfId="46196" xr:uid="{00000000-0005-0000-0000-0000BEB20000}"/>
    <cellStyle name="Total (line) 3 11 3" xfId="46197" xr:uid="{00000000-0005-0000-0000-0000BFB20000}"/>
    <cellStyle name="Total (line) 3 11 4" xfId="46198" xr:uid="{00000000-0005-0000-0000-0000C0B20000}"/>
    <cellStyle name="Total (line) 3 11 5" xfId="46199" xr:uid="{00000000-0005-0000-0000-0000C1B20000}"/>
    <cellStyle name="Total (line) 3 12" xfId="6430" xr:uid="{00000000-0005-0000-0000-0000C2B20000}"/>
    <cellStyle name="Total (line) 3 12 2" xfId="46200" xr:uid="{00000000-0005-0000-0000-0000C3B20000}"/>
    <cellStyle name="Total (line) 3 12 2 2" xfId="46201" xr:uid="{00000000-0005-0000-0000-0000C4B20000}"/>
    <cellStyle name="Total (line) 3 12 2 3" xfId="46202" xr:uid="{00000000-0005-0000-0000-0000C5B20000}"/>
    <cellStyle name="Total (line) 3 12 2 4" xfId="46203" xr:uid="{00000000-0005-0000-0000-0000C6B20000}"/>
    <cellStyle name="Total (line) 3 12 3" xfId="46204" xr:uid="{00000000-0005-0000-0000-0000C7B20000}"/>
    <cellStyle name="Total (line) 3 12 4" xfId="46205" xr:uid="{00000000-0005-0000-0000-0000C8B20000}"/>
    <cellStyle name="Total (line) 3 12 5" xfId="46206" xr:uid="{00000000-0005-0000-0000-0000C9B20000}"/>
    <cellStyle name="Total (line) 3 13" xfId="6431" xr:uid="{00000000-0005-0000-0000-0000CAB20000}"/>
    <cellStyle name="Total (line) 3 13 2" xfId="46207" xr:uid="{00000000-0005-0000-0000-0000CBB20000}"/>
    <cellStyle name="Total (line) 3 13 2 2" xfId="46208" xr:uid="{00000000-0005-0000-0000-0000CCB20000}"/>
    <cellStyle name="Total (line) 3 13 2 3" xfId="46209" xr:uid="{00000000-0005-0000-0000-0000CDB20000}"/>
    <cellStyle name="Total (line) 3 13 2 4" xfId="46210" xr:uid="{00000000-0005-0000-0000-0000CEB20000}"/>
    <cellStyle name="Total (line) 3 13 3" xfId="46211" xr:uid="{00000000-0005-0000-0000-0000CFB20000}"/>
    <cellStyle name="Total (line) 3 13 4" xfId="46212" xr:uid="{00000000-0005-0000-0000-0000D0B20000}"/>
    <cellStyle name="Total (line) 3 13 5" xfId="46213" xr:uid="{00000000-0005-0000-0000-0000D1B20000}"/>
    <cellStyle name="Total (line) 3 14" xfId="6432" xr:uid="{00000000-0005-0000-0000-0000D2B20000}"/>
    <cellStyle name="Total (line) 3 14 2" xfId="46214" xr:uid="{00000000-0005-0000-0000-0000D3B20000}"/>
    <cellStyle name="Total (line) 3 14 2 2" xfId="46215" xr:uid="{00000000-0005-0000-0000-0000D4B20000}"/>
    <cellStyle name="Total (line) 3 14 2 3" xfId="46216" xr:uid="{00000000-0005-0000-0000-0000D5B20000}"/>
    <cellStyle name="Total (line) 3 14 2 4" xfId="46217" xr:uid="{00000000-0005-0000-0000-0000D6B20000}"/>
    <cellStyle name="Total (line) 3 14 3" xfId="46218" xr:uid="{00000000-0005-0000-0000-0000D7B20000}"/>
    <cellStyle name="Total (line) 3 14 4" xfId="46219" xr:uid="{00000000-0005-0000-0000-0000D8B20000}"/>
    <cellStyle name="Total (line) 3 14 5" xfId="46220" xr:uid="{00000000-0005-0000-0000-0000D9B20000}"/>
    <cellStyle name="Total (line) 3 15" xfId="6433" xr:uid="{00000000-0005-0000-0000-0000DAB20000}"/>
    <cellStyle name="Total (line) 3 15 2" xfId="46221" xr:uid="{00000000-0005-0000-0000-0000DBB20000}"/>
    <cellStyle name="Total (line) 3 15 2 2" xfId="46222" xr:uid="{00000000-0005-0000-0000-0000DCB20000}"/>
    <cellStyle name="Total (line) 3 15 2 3" xfId="46223" xr:uid="{00000000-0005-0000-0000-0000DDB20000}"/>
    <cellStyle name="Total (line) 3 15 2 4" xfId="46224" xr:uid="{00000000-0005-0000-0000-0000DEB20000}"/>
    <cellStyle name="Total (line) 3 15 3" xfId="46225" xr:uid="{00000000-0005-0000-0000-0000DFB20000}"/>
    <cellStyle name="Total (line) 3 15 4" xfId="46226" xr:uid="{00000000-0005-0000-0000-0000E0B20000}"/>
    <cellStyle name="Total (line) 3 15 5" xfId="46227" xr:uid="{00000000-0005-0000-0000-0000E1B20000}"/>
    <cellStyle name="Total (line) 3 16" xfId="6434" xr:uid="{00000000-0005-0000-0000-0000E2B20000}"/>
    <cellStyle name="Total (line) 3 16 2" xfId="46228" xr:uid="{00000000-0005-0000-0000-0000E3B20000}"/>
    <cellStyle name="Total (line) 3 16 2 2" xfId="46229" xr:uid="{00000000-0005-0000-0000-0000E4B20000}"/>
    <cellStyle name="Total (line) 3 16 2 3" xfId="46230" xr:uid="{00000000-0005-0000-0000-0000E5B20000}"/>
    <cellStyle name="Total (line) 3 16 2 4" xfId="46231" xr:uid="{00000000-0005-0000-0000-0000E6B20000}"/>
    <cellStyle name="Total (line) 3 16 3" xfId="46232" xr:uid="{00000000-0005-0000-0000-0000E7B20000}"/>
    <cellStyle name="Total (line) 3 16 4" xfId="46233" xr:uid="{00000000-0005-0000-0000-0000E8B20000}"/>
    <cellStyle name="Total (line) 3 16 5" xfId="46234" xr:uid="{00000000-0005-0000-0000-0000E9B20000}"/>
    <cellStyle name="Total (line) 3 17" xfId="46235" xr:uid="{00000000-0005-0000-0000-0000EAB20000}"/>
    <cellStyle name="Total (line) 3 2" xfId="6435" xr:uid="{00000000-0005-0000-0000-0000EBB20000}"/>
    <cellStyle name="Total (line) 3 2 10" xfId="6436" xr:uid="{00000000-0005-0000-0000-0000ECB20000}"/>
    <cellStyle name="Total (line) 3 2 10 2" xfId="46236" xr:uid="{00000000-0005-0000-0000-0000EDB20000}"/>
    <cellStyle name="Total (line) 3 2 10 2 2" xfId="46237" xr:uid="{00000000-0005-0000-0000-0000EEB20000}"/>
    <cellStyle name="Total (line) 3 2 10 2 3" xfId="46238" xr:uid="{00000000-0005-0000-0000-0000EFB20000}"/>
    <cellStyle name="Total (line) 3 2 10 2 4" xfId="46239" xr:uid="{00000000-0005-0000-0000-0000F0B20000}"/>
    <cellStyle name="Total (line) 3 2 10 3" xfId="46240" xr:uid="{00000000-0005-0000-0000-0000F1B20000}"/>
    <cellStyle name="Total (line) 3 2 10 4" xfId="46241" xr:uid="{00000000-0005-0000-0000-0000F2B20000}"/>
    <cellStyle name="Total (line) 3 2 10 5" xfId="46242" xr:uid="{00000000-0005-0000-0000-0000F3B20000}"/>
    <cellStyle name="Total (line) 3 2 11" xfId="6437" xr:uid="{00000000-0005-0000-0000-0000F4B20000}"/>
    <cellStyle name="Total (line) 3 2 11 2" xfId="46243" xr:uid="{00000000-0005-0000-0000-0000F5B20000}"/>
    <cellStyle name="Total (line) 3 2 11 2 2" xfId="46244" xr:uid="{00000000-0005-0000-0000-0000F6B20000}"/>
    <cellStyle name="Total (line) 3 2 11 2 3" xfId="46245" xr:uid="{00000000-0005-0000-0000-0000F7B20000}"/>
    <cellStyle name="Total (line) 3 2 11 2 4" xfId="46246" xr:uid="{00000000-0005-0000-0000-0000F8B20000}"/>
    <cellStyle name="Total (line) 3 2 11 3" xfId="46247" xr:uid="{00000000-0005-0000-0000-0000F9B20000}"/>
    <cellStyle name="Total (line) 3 2 11 4" xfId="46248" xr:uid="{00000000-0005-0000-0000-0000FAB20000}"/>
    <cellStyle name="Total (line) 3 2 11 5" xfId="46249" xr:uid="{00000000-0005-0000-0000-0000FBB20000}"/>
    <cellStyle name="Total (line) 3 2 12" xfId="6438" xr:uid="{00000000-0005-0000-0000-0000FCB20000}"/>
    <cellStyle name="Total (line) 3 2 12 2" xfId="46250" xr:uid="{00000000-0005-0000-0000-0000FDB20000}"/>
    <cellStyle name="Total (line) 3 2 12 2 2" xfId="46251" xr:uid="{00000000-0005-0000-0000-0000FEB20000}"/>
    <cellStyle name="Total (line) 3 2 12 2 3" xfId="46252" xr:uid="{00000000-0005-0000-0000-0000FFB20000}"/>
    <cellStyle name="Total (line) 3 2 12 2 4" xfId="46253" xr:uid="{00000000-0005-0000-0000-000000B30000}"/>
    <cellStyle name="Total (line) 3 2 12 3" xfId="46254" xr:uid="{00000000-0005-0000-0000-000001B30000}"/>
    <cellStyle name="Total (line) 3 2 12 4" xfId="46255" xr:uid="{00000000-0005-0000-0000-000002B30000}"/>
    <cellStyle name="Total (line) 3 2 12 5" xfId="46256" xr:uid="{00000000-0005-0000-0000-000003B30000}"/>
    <cellStyle name="Total (line) 3 2 13" xfId="6439" xr:uid="{00000000-0005-0000-0000-000004B30000}"/>
    <cellStyle name="Total (line) 3 2 13 2" xfId="46257" xr:uid="{00000000-0005-0000-0000-000005B30000}"/>
    <cellStyle name="Total (line) 3 2 13 2 2" xfId="46258" xr:uid="{00000000-0005-0000-0000-000006B30000}"/>
    <cellStyle name="Total (line) 3 2 13 2 3" xfId="46259" xr:uid="{00000000-0005-0000-0000-000007B30000}"/>
    <cellStyle name="Total (line) 3 2 13 2 4" xfId="46260" xr:uid="{00000000-0005-0000-0000-000008B30000}"/>
    <cellStyle name="Total (line) 3 2 13 3" xfId="46261" xr:uid="{00000000-0005-0000-0000-000009B30000}"/>
    <cellStyle name="Total (line) 3 2 13 4" xfId="46262" xr:uid="{00000000-0005-0000-0000-00000AB30000}"/>
    <cellStyle name="Total (line) 3 2 13 5" xfId="46263" xr:uid="{00000000-0005-0000-0000-00000BB30000}"/>
    <cellStyle name="Total (line) 3 2 14" xfId="6440" xr:uid="{00000000-0005-0000-0000-00000CB30000}"/>
    <cellStyle name="Total (line) 3 2 14 2" xfId="46264" xr:uid="{00000000-0005-0000-0000-00000DB30000}"/>
    <cellStyle name="Total (line) 3 2 14 2 2" xfId="46265" xr:uid="{00000000-0005-0000-0000-00000EB30000}"/>
    <cellStyle name="Total (line) 3 2 14 2 3" xfId="46266" xr:uid="{00000000-0005-0000-0000-00000FB30000}"/>
    <cellStyle name="Total (line) 3 2 14 2 4" xfId="46267" xr:uid="{00000000-0005-0000-0000-000010B30000}"/>
    <cellStyle name="Total (line) 3 2 14 3" xfId="46268" xr:uid="{00000000-0005-0000-0000-000011B30000}"/>
    <cellStyle name="Total (line) 3 2 14 4" xfId="46269" xr:uid="{00000000-0005-0000-0000-000012B30000}"/>
    <cellStyle name="Total (line) 3 2 14 5" xfId="46270" xr:uid="{00000000-0005-0000-0000-000013B30000}"/>
    <cellStyle name="Total (line) 3 2 15" xfId="6441" xr:uid="{00000000-0005-0000-0000-000014B30000}"/>
    <cellStyle name="Total (line) 3 2 15 2" xfId="46271" xr:uid="{00000000-0005-0000-0000-000015B30000}"/>
    <cellStyle name="Total (line) 3 2 15 2 2" xfId="46272" xr:uid="{00000000-0005-0000-0000-000016B30000}"/>
    <cellStyle name="Total (line) 3 2 15 2 3" xfId="46273" xr:uid="{00000000-0005-0000-0000-000017B30000}"/>
    <cellStyle name="Total (line) 3 2 15 2 4" xfId="46274" xr:uid="{00000000-0005-0000-0000-000018B30000}"/>
    <cellStyle name="Total (line) 3 2 15 3" xfId="46275" xr:uid="{00000000-0005-0000-0000-000019B30000}"/>
    <cellStyle name="Total (line) 3 2 15 4" xfId="46276" xr:uid="{00000000-0005-0000-0000-00001AB30000}"/>
    <cellStyle name="Total (line) 3 2 15 5" xfId="46277" xr:uid="{00000000-0005-0000-0000-00001BB30000}"/>
    <cellStyle name="Total (line) 3 2 16" xfId="6442" xr:uid="{00000000-0005-0000-0000-00001CB30000}"/>
    <cellStyle name="Total (line) 3 2 16 2" xfId="46278" xr:uid="{00000000-0005-0000-0000-00001DB30000}"/>
    <cellStyle name="Total (line) 3 2 16 2 2" xfId="46279" xr:uid="{00000000-0005-0000-0000-00001EB30000}"/>
    <cellStyle name="Total (line) 3 2 16 2 3" xfId="46280" xr:uid="{00000000-0005-0000-0000-00001FB30000}"/>
    <cellStyle name="Total (line) 3 2 16 2 4" xfId="46281" xr:uid="{00000000-0005-0000-0000-000020B30000}"/>
    <cellStyle name="Total (line) 3 2 16 3" xfId="46282" xr:uid="{00000000-0005-0000-0000-000021B30000}"/>
    <cellStyle name="Total (line) 3 2 16 4" xfId="46283" xr:uid="{00000000-0005-0000-0000-000022B30000}"/>
    <cellStyle name="Total (line) 3 2 16 5" xfId="46284" xr:uid="{00000000-0005-0000-0000-000023B30000}"/>
    <cellStyle name="Total (line) 3 2 17" xfId="6443" xr:uid="{00000000-0005-0000-0000-000024B30000}"/>
    <cellStyle name="Total (line) 3 2 17 2" xfId="46285" xr:uid="{00000000-0005-0000-0000-000025B30000}"/>
    <cellStyle name="Total (line) 3 2 17 2 2" xfId="46286" xr:uid="{00000000-0005-0000-0000-000026B30000}"/>
    <cellStyle name="Total (line) 3 2 17 2 3" xfId="46287" xr:uid="{00000000-0005-0000-0000-000027B30000}"/>
    <cellStyle name="Total (line) 3 2 17 2 4" xfId="46288" xr:uid="{00000000-0005-0000-0000-000028B30000}"/>
    <cellStyle name="Total (line) 3 2 17 3" xfId="46289" xr:uid="{00000000-0005-0000-0000-000029B30000}"/>
    <cellStyle name="Total (line) 3 2 17 4" xfId="46290" xr:uid="{00000000-0005-0000-0000-00002AB30000}"/>
    <cellStyle name="Total (line) 3 2 17 5" xfId="46291" xr:uid="{00000000-0005-0000-0000-00002BB30000}"/>
    <cellStyle name="Total (line) 3 2 18" xfId="6444" xr:uid="{00000000-0005-0000-0000-00002CB30000}"/>
    <cellStyle name="Total (line) 3 2 18 2" xfId="46292" xr:uid="{00000000-0005-0000-0000-00002DB30000}"/>
    <cellStyle name="Total (line) 3 2 18 2 2" xfId="46293" xr:uid="{00000000-0005-0000-0000-00002EB30000}"/>
    <cellStyle name="Total (line) 3 2 18 2 3" xfId="46294" xr:uid="{00000000-0005-0000-0000-00002FB30000}"/>
    <cellStyle name="Total (line) 3 2 18 2 4" xfId="46295" xr:uid="{00000000-0005-0000-0000-000030B30000}"/>
    <cellStyle name="Total (line) 3 2 18 3" xfId="46296" xr:uid="{00000000-0005-0000-0000-000031B30000}"/>
    <cellStyle name="Total (line) 3 2 18 4" xfId="46297" xr:uid="{00000000-0005-0000-0000-000032B30000}"/>
    <cellStyle name="Total (line) 3 2 18 5" xfId="46298" xr:uid="{00000000-0005-0000-0000-000033B30000}"/>
    <cellStyle name="Total (line) 3 2 19" xfId="6445" xr:uid="{00000000-0005-0000-0000-000034B30000}"/>
    <cellStyle name="Total (line) 3 2 19 2" xfId="46299" xr:uid="{00000000-0005-0000-0000-000035B30000}"/>
    <cellStyle name="Total (line) 3 2 19 2 2" xfId="46300" xr:uid="{00000000-0005-0000-0000-000036B30000}"/>
    <cellStyle name="Total (line) 3 2 19 2 3" xfId="46301" xr:uid="{00000000-0005-0000-0000-000037B30000}"/>
    <cellStyle name="Total (line) 3 2 19 2 4" xfId="46302" xr:uid="{00000000-0005-0000-0000-000038B30000}"/>
    <cellStyle name="Total (line) 3 2 19 3" xfId="46303" xr:uid="{00000000-0005-0000-0000-000039B30000}"/>
    <cellStyle name="Total (line) 3 2 19 4" xfId="46304" xr:uid="{00000000-0005-0000-0000-00003AB30000}"/>
    <cellStyle name="Total (line) 3 2 19 5" xfId="46305" xr:uid="{00000000-0005-0000-0000-00003BB30000}"/>
    <cellStyle name="Total (line) 3 2 2" xfId="6446" xr:uid="{00000000-0005-0000-0000-00003CB30000}"/>
    <cellStyle name="Total (line) 3 2 2 10" xfId="6447" xr:uid="{00000000-0005-0000-0000-00003DB30000}"/>
    <cellStyle name="Total (line) 3 2 2 10 2" xfId="46306" xr:uid="{00000000-0005-0000-0000-00003EB30000}"/>
    <cellStyle name="Total (line) 3 2 2 10 2 2" xfId="46307" xr:uid="{00000000-0005-0000-0000-00003FB30000}"/>
    <cellStyle name="Total (line) 3 2 2 10 2 3" xfId="46308" xr:uid="{00000000-0005-0000-0000-000040B30000}"/>
    <cellStyle name="Total (line) 3 2 2 10 2 4" xfId="46309" xr:uid="{00000000-0005-0000-0000-000041B30000}"/>
    <cellStyle name="Total (line) 3 2 2 10 3" xfId="46310" xr:uid="{00000000-0005-0000-0000-000042B30000}"/>
    <cellStyle name="Total (line) 3 2 2 10 4" xfId="46311" xr:uid="{00000000-0005-0000-0000-000043B30000}"/>
    <cellStyle name="Total (line) 3 2 2 10 5" xfId="46312" xr:uid="{00000000-0005-0000-0000-000044B30000}"/>
    <cellStyle name="Total (line) 3 2 2 11" xfId="6448" xr:uid="{00000000-0005-0000-0000-000045B30000}"/>
    <cellStyle name="Total (line) 3 2 2 11 2" xfId="46313" xr:uid="{00000000-0005-0000-0000-000046B30000}"/>
    <cellStyle name="Total (line) 3 2 2 11 2 2" xfId="46314" xr:uid="{00000000-0005-0000-0000-000047B30000}"/>
    <cellStyle name="Total (line) 3 2 2 11 2 3" xfId="46315" xr:uid="{00000000-0005-0000-0000-000048B30000}"/>
    <cellStyle name="Total (line) 3 2 2 11 2 4" xfId="46316" xr:uid="{00000000-0005-0000-0000-000049B30000}"/>
    <cellStyle name="Total (line) 3 2 2 11 3" xfId="46317" xr:uid="{00000000-0005-0000-0000-00004AB30000}"/>
    <cellStyle name="Total (line) 3 2 2 11 4" xfId="46318" xr:uid="{00000000-0005-0000-0000-00004BB30000}"/>
    <cellStyle name="Total (line) 3 2 2 11 5" xfId="46319" xr:uid="{00000000-0005-0000-0000-00004CB30000}"/>
    <cellStyle name="Total (line) 3 2 2 12" xfId="6449" xr:uid="{00000000-0005-0000-0000-00004DB30000}"/>
    <cellStyle name="Total (line) 3 2 2 12 2" xfId="46320" xr:uid="{00000000-0005-0000-0000-00004EB30000}"/>
    <cellStyle name="Total (line) 3 2 2 12 2 2" xfId="46321" xr:uid="{00000000-0005-0000-0000-00004FB30000}"/>
    <cellStyle name="Total (line) 3 2 2 12 2 3" xfId="46322" xr:uid="{00000000-0005-0000-0000-000050B30000}"/>
    <cellStyle name="Total (line) 3 2 2 12 2 4" xfId="46323" xr:uid="{00000000-0005-0000-0000-000051B30000}"/>
    <cellStyle name="Total (line) 3 2 2 12 3" xfId="46324" xr:uid="{00000000-0005-0000-0000-000052B30000}"/>
    <cellStyle name="Total (line) 3 2 2 12 4" xfId="46325" xr:uid="{00000000-0005-0000-0000-000053B30000}"/>
    <cellStyle name="Total (line) 3 2 2 12 5" xfId="46326" xr:uid="{00000000-0005-0000-0000-000054B30000}"/>
    <cellStyle name="Total (line) 3 2 2 13" xfId="6450" xr:uid="{00000000-0005-0000-0000-000055B30000}"/>
    <cellStyle name="Total (line) 3 2 2 13 2" xfId="46327" xr:uid="{00000000-0005-0000-0000-000056B30000}"/>
    <cellStyle name="Total (line) 3 2 2 13 2 2" xfId="46328" xr:uid="{00000000-0005-0000-0000-000057B30000}"/>
    <cellStyle name="Total (line) 3 2 2 13 2 3" xfId="46329" xr:uid="{00000000-0005-0000-0000-000058B30000}"/>
    <cellStyle name="Total (line) 3 2 2 13 2 4" xfId="46330" xr:uid="{00000000-0005-0000-0000-000059B30000}"/>
    <cellStyle name="Total (line) 3 2 2 13 3" xfId="46331" xr:uid="{00000000-0005-0000-0000-00005AB30000}"/>
    <cellStyle name="Total (line) 3 2 2 13 4" xfId="46332" xr:uid="{00000000-0005-0000-0000-00005BB30000}"/>
    <cellStyle name="Total (line) 3 2 2 13 5" xfId="46333" xr:uid="{00000000-0005-0000-0000-00005CB30000}"/>
    <cellStyle name="Total (line) 3 2 2 14" xfId="6451" xr:uid="{00000000-0005-0000-0000-00005DB30000}"/>
    <cellStyle name="Total (line) 3 2 2 14 2" xfId="46334" xr:uid="{00000000-0005-0000-0000-00005EB30000}"/>
    <cellStyle name="Total (line) 3 2 2 14 2 2" xfId="46335" xr:uid="{00000000-0005-0000-0000-00005FB30000}"/>
    <cellStyle name="Total (line) 3 2 2 14 2 3" xfId="46336" xr:uid="{00000000-0005-0000-0000-000060B30000}"/>
    <cellStyle name="Total (line) 3 2 2 14 2 4" xfId="46337" xr:uid="{00000000-0005-0000-0000-000061B30000}"/>
    <cellStyle name="Total (line) 3 2 2 14 3" xfId="46338" xr:uid="{00000000-0005-0000-0000-000062B30000}"/>
    <cellStyle name="Total (line) 3 2 2 14 4" xfId="46339" xr:uid="{00000000-0005-0000-0000-000063B30000}"/>
    <cellStyle name="Total (line) 3 2 2 14 5" xfId="46340" xr:uid="{00000000-0005-0000-0000-000064B30000}"/>
    <cellStyle name="Total (line) 3 2 2 15" xfId="6452" xr:uid="{00000000-0005-0000-0000-000065B30000}"/>
    <cellStyle name="Total (line) 3 2 2 15 2" xfId="46341" xr:uid="{00000000-0005-0000-0000-000066B30000}"/>
    <cellStyle name="Total (line) 3 2 2 15 2 2" xfId="46342" xr:uid="{00000000-0005-0000-0000-000067B30000}"/>
    <cellStyle name="Total (line) 3 2 2 15 2 3" xfId="46343" xr:uid="{00000000-0005-0000-0000-000068B30000}"/>
    <cellStyle name="Total (line) 3 2 2 15 2 4" xfId="46344" xr:uid="{00000000-0005-0000-0000-000069B30000}"/>
    <cellStyle name="Total (line) 3 2 2 15 3" xfId="46345" xr:uid="{00000000-0005-0000-0000-00006AB30000}"/>
    <cellStyle name="Total (line) 3 2 2 15 4" xfId="46346" xr:uid="{00000000-0005-0000-0000-00006BB30000}"/>
    <cellStyle name="Total (line) 3 2 2 15 5" xfId="46347" xr:uid="{00000000-0005-0000-0000-00006CB30000}"/>
    <cellStyle name="Total (line) 3 2 2 16" xfId="6453" xr:uid="{00000000-0005-0000-0000-00006DB30000}"/>
    <cellStyle name="Total (line) 3 2 2 16 2" xfId="46348" xr:uid="{00000000-0005-0000-0000-00006EB30000}"/>
    <cellStyle name="Total (line) 3 2 2 16 2 2" xfId="46349" xr:uid="{00000000-0005-0000-0000-00006FB30000}"/>
    <cellStyle name="Total (line) 3 2 2 16 2 3" xfId="46350" xr:uid="{00000000-0005-0000-0000-000070B30000}"/>
    <cellStyle name="Total (line) 3 2 2 16 2 4" xfId="46351" xr:uid="{00000000-0005-0000-0000-000071B30000}"/>
    <cellStyle name="Total (line) 3 2 2 16 3" xfId="46352" xr:uid="{00000000-0005-0000-0000-000072B30000}"/>
    <cellStyle name="Total (line) 3 2 2 16 4" xfId="46353" xr:uid="{00000000-0005-0000-0000-000073B30000}"/>
    <cellStyle name="Total (line) 3 2 2 16 5" xfId="46354" xr:uid="{00000000-0005-0000-0000-000074B30000}"/>
    <cellStyle name="Total (line) 3 2 2 17" xfId="6454" xr:uid="{00000000-0005-0000-0000-000075B30000}"/>
    <cellStyle name="Total (line) 3 2 2 17 2" xfId="46355" xr:uid="{00000000-0005-0000-0000-000076B30000}"/>
    <cellStyle name="Total (line) 3 2 2 17 2 2" xfId="46356" xr:uid="{00000000-0005-0000-0000-000077B30000}"/>
    <cellStyle name="Total (line) 3 2 2 17 2 3" xfId="46357" xr:uid="{00000000-0005-0000-0000-000078B30000}"/>
    <cellStyle name="Total (line) 3 2 2 17 2 4" xfId="46358" xr:uid="{00000000-0005-0000-0000-000079B30000}"/>
    <cellStyle name="Total (line) 3 2 2 17 3" xfId="46359" xr:uid="{00000000-0005-0000-0000-00007AB30000}"/>
    <cellStyle name="Total (line) 3 2 2 17 4" xfId="46360" xr:uid="{00000000-0005-0000-0000-00007BB30000}"/>
    <cellStyle name="Total (line) 3 2 2 17 5" xfId="46361" xr:uid="{00000000-0005-0000-0000-00007CB30000}"/>
    <cellStyle name="Total (line) 3 2 2 18" xfId="6455" xr:uid="{00000000-0005-0000-0000-00007DB30000}"/>
    <cellStyle name="Total (line) 3 2 2 18 2" xfId="46362" xr:uid="{00000000-0005-0000-0000-00007EB30000}"/>
    <cellStyle name="Total (line) 3 2 2 18 2 2" xfId="46363" xr:uid="{00000000-0005-0000-0000-00007FB30000}"/>
    <cellStyle name="Total (line) 3 2 2 18 2 3" xfId="46364" xr:uid="{00000000-0005-0000-0000-000080B30000}"/>
    <cellStyle name="Total (line) 3 2 2 18 2 4" xfId="46365" xr:uid="{00000000-0005-0000-0000-000081B30000}"/>
    <cellStyle name="Total (line) 3 2 2 18 3" xfId="46366" xr:uid="{00000000-0005-0000-0000-000082B30000}"/>
    <cellStyle name="Total (line) 3 2 2 18 4" xfId="46367" xr:uid="{00000000-0005-0000-0000-000083B30000}"/>
    <cellStyle name="Total (line) 3 2 2 18 5" xfId="46368" xr:uid="{00000000-0005-0000-0000-000084B30000}"/>
    <cellStyle name="Total (line) 3 2 2 19" xfId="6456" xr:uid="{00000000-0005-0000-0000-000085B30000}"/>
    <cellStyle name="Total (line) 3 2 2 19 2" xfId="46369" xr:uid="{00000000-0005-0000-0000-000086B30000}"/>
    <cellStyle name="Total (line) 3 2 2 19 2 2" xfId="46370" xr:uid="{00000000-0005-0000-0000-000087B30000}"/>
    <cellStyle name="Total (line) 3 2 2 19 2 3" xfId="46371" xr:uid="{00000000-0005-0000-0000-000088B30000}"/>
    <cellStyle name="Total (line) 3 2 2 19 2 4" xfId="46372" xr:uid="{00000000-0005-0000-0000-000089B30000}"/>
    <cellStyle name="Total (line) 3 2 2 19 3" xfId="46373" xr:uid="{00000000-0005-0000-0000-00008AB30000}"/>
    <cellStyle name="Total (line) 3 2 2 19 4" xfId="46374" xr:uid="{00000000-0005-0000-0000-00008BB30000}"/>
    <cellStyle name="Total (line) 3 2 2 19 5" xfId="46375" xr:uid="{00000000-0005-0000-0000-00008CB30000}"/>
    <cellStyle name="Total (line) 3 2 2 2" xfId="6457" xr:uid="{00000000-0005-0000-0000-00008DB30000}"/>
    <cellStyle name="Total (line) 3 2 2 2 2" xfId="46376" xr:uid="{00000000-0005-0000-0000-00008EB30000}"/>
    <cellStyle name="Total (line) 3 2 2 2 2 2" xfId="46377" xr:uid="{00000000-0005-0000-0000-00008FB30000}"/>
    <cellStyle name="Total (line) 3 2 2 2 2 3" xfId="46378" xr:uid="{00000000-0005-0000-0000-000090B30000}"/>
    <cellStyle name="Total (line) 3 2 2 2 2 4" xfId="46379" xr:uid="{00000000-0005-0000-0000-000091B30000}"/>
    <cellStyle name="Total (line) 3 2 2 2 3" xfId="46380" xr:uid="{00000000-0005-0000-0000-000092B30000}"/>
    <cellStyle name="Total (line) 3 2 2 2 4" xfId="46381" xr:uid="{00000000-0005-0000-0000-000093B30000}"/>
    <cellStyle name="Total (line) 3 2 2 2 5" xfId="46382" xr:uid="{00000000-0005-0000-0000-000094B30000}"/>
    <cellStyle name="Total (line) 3 2 2 20" xfId="6458" xr:uid="{00000000-0005-0000-0000-000095B30000}"/>
    <cellStyle name="Total (line) 3 2 2 20 2" xfId="46383" xr:uid="{00000000-0005-0000-0000-000096B30000}"/>
    <cellStyle name="Total (line) 3 2 2 20 2 2" xfId="46384" xr:uid="{00000000-0005-0000-0000-000097B30000}"/>
    <cellStyle name="Total (line) 3 2 2 20 2 3" xfId="46385" xr:uid="{00000000-0005-0000-0000-000098B30000}"/>
    <cellStyle name="Total (line) 3 2 2 20 2 4" xfId="46386" xr:uid="{00000000-0005-0000-0000-000099B30000}"/>
    <cellStyle name="Total (line) 3 2 2 20 3" xfId="46387" xr:uid="{00000000-0005-0000-0000-00009AB30000}"/>
    <cellStyle name="Total (line) 3 2 2 20 4" xfId="46388" xr:uid="{00000000-0005-0000-0000-00009BB30000}"/>
    <cellStyle name="Total (line) 3 2 2 20 5" xfId="46389" xr:uid="{00000000-0005-0000-0000-00009CB30000}"/>
    <cellStyle name="Total (line) 3 2 2 21" xfId="6459" xr:uid="{00000000-0005-0000-0000-00009DB30000}"/>
    <cellStyle name="Total (line) 3 2 2 21 2" xfId="46390" xr:uid="{00000000-0005-0000-0000-00009EB30000}"/>
    <cellStyle name="Total (line) 3 2 2 21 2 2" xfId="46391" xr:uid="{00000000-0005-0000-0000-00009FB30000}"/>
    <cellStyle name="Total (line) 3 2 2 21 2 3" xfId="46392" xr:uid="{00000000-0005-0000-0000-0000A0B30000}"/>
    <cellStyle name="Total (line) 3 2 2 21 2 4" xfId="46393" xr:uid="{00000000-0005-0000-0000-0000A1B30000}"/>
    <cellStyle name="Total (line) 3 2 2 21 3" xfId="46394" xr:uid="{00000000-0005-0000-0000-0000A2B30000}"/>
    <cellStyle name="Total (line) 3 2 2 21 4" xfId="46395" xr:uid="{00000000-0005-0000-0000-0000A3B30000}"/>
    <cellStyle name="Total (line) 3 2 2 21 5" xfId="46396" xr:uid="{00000000-0005-0000-0000-0000A4B30000}"/>
    <cellStyle name="Total (line) 3 2 2 22" xfId="6460" xr:uid="{00000000-0005-0000-0000-0000A5B30000}"/>
    <cellStyle name="Total (line) 3 2 2 22 2" xfId="46397" xr:uid="{00000000-0005-0000-0000-0000A6B30000}"/>
    <cellStyle name="Total (line) 3 2 2 22 2 2" xfId="46398" xr:uid="{00000000-0005-0000-0000-0000A7B30000}"/>
    <cellStyle name="Total (line) 3 2 2 22 2 3" xfId="46399" xr:uid="{00000000-0005-0000-0000-0000A8B30000}"/>
    <cellStyle name="Total (line) 3 2 2 22 2 4" xfId="46400" xr:uid="{00000000-0005-0000-0000-0000A9B30000}"/>
    <cellStyle name="Total (line) 3 2 2 22 3" xfId="46401" xr:uid="{00000000-0005-0000-0000-0000AAB30000}"/>
    <cellStyle name="Total (line) 3 2 2 22 4" xfId="46402" xr:uid="{00000000-0005-0000-0000-0000ABB30000}"/>
    <cellStyle name="Total (line) 3 2 2 22 5" xfId="46403" xr:uid="{00000000-0005-0000-0000-0000ACB30000}"/>
    <cellStyle name="Total (line) 3 2 2 23" xfId="6461" xr:uid="{00000000-0005-0000-0000-0000ADB30000}"/>
    <cellStyle name="Total (line) 3 2 2 23 2" xfId="46404" xr:uid="{00000000-0005-0000-0000-0000AEB30000}"/>
    <cellStyle name="Total (line) 3 2 2 23 2 2" xfId="46405" xr:uid="{00000000-0005-0000-0000-0000AFB30000}"/>
    <cellStyle name="Total (line) 3 2 2 23 2 3" xfId="46406" xr:uid="{00000000-0005-0000-0000-0000B0B30000}"/>
    <cellStyle name="Total (line) 3 2 2 23 2 4" xfId="46407" xr:uid="{00000000-0005-0000-0000-0000B1B30000}"/>
    <cellStyle name="Total (line) 3 2 2 23 3" xfId="46408" xr:uid="{00000000-0005-0000-0000-0000B2B30000}"/>
    <cellStyle name="Total (line) 3 2 2 23 4" xfId="46409" xr:uid="{00000000-0005-0000-0000-0000B3B30000}"/>
    <cellStyle name="Total (line) 3 2 2 23 5" xfId="46410" xr:uid="{00000000-0005-0000-0000-0000B4B30000}"/>
    <cellStyle name="Total (line) 3 2 2 24" xfId="6462" xr:uid="{00000000-0005-0000-0000-0000B5B30000}"/>
    <cellStyle name="Total (line) 3 2 2 24 2" xfId="46411" xr:uid="{00000000-0005-0000-0000-0000B6B30000}"/>
    <cellStyle name="Total (line) 3 2 2 24 2 2" xfId="46412" xr:uid="{00000000-0005-0000-0000-0000B7B30000}"/>
    <cellStyle name="Total (line) 3 2 2 24 2 3" xfId="46413" xr:uid="{00000000-0005-0000-0000-0000B8B30000}"/>
    <cellStyle name="Total (line) 3 2 2 24 2 4" xfId="46414" xr:uid="{00000000-0005-0000-0000-0000B9B30000}"/>
    <cellStyle name="Total (line) 3 2 2 24 3" xfId="46415" xr:uid="{00000000-0005-0000-0000-0000BAB30000}"/>
    <cellStyle name="Total (line) 3 2 2 24 4" xfId="46416" xr:uid="{00000000-0005-0000-0000-0000BBB30000}"/>
    <cellStyle name="Total (line) 3 2 2 24 5" xfId="46417" xr:uid="{00000000-0005-0000-0000-0000BCB30000}"/>
    <cellStyle name="Total (line) 3 2 2 25" xfId="6463" xr:uid="{00000000-0005-0000-0000-0000BDB30000}"/>
    <cellStyle name="Total (line) 3 2 2 25 2" xfId="46418" xr:uid="{00000000-0005-0000-0000-0000BEB30000}"/>
    <cellStyle name="Total (line) 3 2 2 25 2 2" xfId="46419" xr:uid="{00000000-0005-0000-0000-0000BFB30000}"/>
    <cellStyle name="Total (line) 3 2 2 25 2 3" xfId="46420" xr:uid="{00000000-0005-0000-0000-0000C0B30000}"/>
    <cellStyle name="Total (line) 3 2 2 25 2 4" xfId="46421" xr:uid="{00000000-0005-0000-0000-0000C1B30000}"/>
    <cellStyle name="Total (line) 3 2 2 25 3" xfId="46422" xr:uid="{00000000-0005-0000-0000-0000C2B30000}"/>
    <cellStyle name="Total (line) 3 2 2 25 4" xfId="46423" xr:uid="{00000000-0005-0000-0000-0000C3B30000}"/>
    <cellStyle name="Total (line) 3 2 2 25 5" xfId="46424" xr:uid="{00000000-0005-0000-0000-0000C4B30000}"/>
    <cellStyle name="Total (line) 3 2 2 26" xfId="6464" xr:uid="{00000000-0005-0000-0000-0000C5B30000}"/>
    <cellStyle name="Total (line) 3 2 2 26 2" xfId="46425" xr:uid="{00000000-0005-0000-0000-0000C6B30000}"/>
    <cellStyle name="Total (line) 3 2 2 26 2 2" xfId="46426" xr:uid="{00000000-0005-0000-0000-0000C7B30000}"/>
    <cellStyle name="Total (line) 3 2 2 26 2 3" xfId="46427" xr:uid="{00000000-0005-0000-0000-0000C8B30000}"/>
    <cellStyle name="Total (line) 3 2 2 26 2 4" xfId="46428" xr:uid="{00000000-0005-0000-0000-0000C9B30000}"/>
    <cellStyle name="Total (line) 3 2 2 26 3" xfId="46429" xr:uid="{00000000-0005-0000-0000-0000CAB30000}"/>
    <cellStyle name="Total (line) 3 2 2 26 4" xfId="46430" xr:uid="{00000000-0005-0000-0000-0000CBB30000}"/>
    <cellStyle name="Total (line) 3 2 2 26 5" xfId="46431" xr:uid="{00000000-0005-0000-0000-0000CCB30000}"/>
    <cellStyle name="Total (line) 3 2 2 27" xfId="6465" xr:uid="{00000000-0005-0000-0000-0000CDB30000}"/>
    <cellStyle name="Total (line) 3 2 2 27 2" xfId="46432" xr:uid="{00000000-0005-0000-0000-0000CEB30000}"/>
    <cellStyle name="Total (line) 3 2 2 27 2 2" xfId="46433" xr:uid="{00000000-0005-0000-0000-0000CFB30000}"/>
    <cellStyle name="Total (line) 3 2 2 27 2 3" xfId="46434" xr:uid="{00000000-0005-0000-0000-0000D0B30000}"/>
    <cellStyle name="Total (line) 3 2 2 27 2 4" xfId="46435" xr:uid="{00000000-0005-0000-0000-0000D1B30000}"/>
    <cellStyle name="Total (line) 3 2 2 27 3" xfId="46436" xr:uid="{00000000-0005-0000-0000-0000D2B30000}"/>
    <cellStyle name="Total (line) 3 2 2 27 4" xfId="46437" xr:uid="{00000000-0005-0000-0000-0000D3B30000}"/>
    <cellStyle name="Total (line) 3 2 2 27 5" xfId="46438" xr:uid="{00000000-0005-0000-0000-0000D4B30000}"/>
    <cellStyle name="Total (line) 3 2 2 28" xfId="6466" xr:uid="{00000000-0005-0000-0000-0000D5B30000}"/>
    <cellStyle name="Total (line) 3 2 2 28 2" xfId="46439" xr:uid="{00000000-0005-0000-0000-0000D6B30000}"/>
    <cellStyle name="Total (line) 3 2 2 28 2 2" xfId="46440" xr:uid="{00000000-0005-0000-0000-0000D7B30000}"/>
    <cellStyle name="Total (line) 3 2 2 28 2 3" xfId="46441" xr:uid="{00000000-0005-0000-0000-0000D8B30000}"/>
    <cellStyle name="Total (line) 3 2 2 28 2 4" xfId="46442" xr:uid="{00000000-0005-0000-0000-0000D9B30000}"/>
    <cellStyle name="Total (line) 3 2 2 28 3" xfId="46443" xr:uid="{00000000-0005-0000-0000-0000DAB30000}"/>
    <cellStyle name="Total (line) 3 2 2 28 4" xfId="46444" xr:uid="{00000000-0005-0000-0000-0000DBB30000}"/>
    <cellStyle name="Total (line) 3 2 2 28 5" xfId="46445" xr:uid="{00000000-0005-0000-0000-0000DCB30000}"/>
    <cellStyle name="Total (line) 3 2 2 29" xfId="6467" xr:uid="{00000000-0005-0000-0000-0000DDB30000}"/>
    <cellStyle name="Total (line) 3 2 2 29 2" xfId="46446" xr:uid="{00000000-0005-0000-0000-0000DEB30000}"/>
    <cellStyle name="Total (line) 3 2 2 29 2 2" xfId="46447" xr:uid="{00000000-0005-0000-0000-0000DFB30000}"/>
    <cellStyle name="Total (line) 3 2 2 29 2 3" xfId="46448" xr:uid="{00000000-0005-0000-0000-0000E0B30000}"/>
    <cellStyle name="Total (line) 3 2 2 29 2 4" xfId="46449" xr:uid="{00000000-0005-0000-0000-0000E1B30000}"/>
    <cellStyle name="Total (line) 3 2 2 29 3" xfId="46450" xr:uid="{00000000-0005-0000-0000-0000E2B30000}"/>
    <cellStyle name="Total (line) 3 2 2 29 4" xfId="46451" xr:uid="{00000000-0005-0000-0000-0000E3B30000}"/>
    <cellStyle name="Total (line) 3 2 2 29 5" xfId="46452" xr:uid="{00000000-0005-0000-0000-0000E4B30000}"/>
    <cellStyle name="Total (line) 3 2 2 3" xfId="6468" xr:uid="{00000000-0005-0000-0000-0000E5B30000}"/>
    <cellStyle name="Total (line) 3 2 2 3 2" xfId="46453" xr:uid="{00000000-0005-0000-0000-0000E6B30000}"/>
    <cellStyle name="Total (line) 3 2 2 3 2 2" xfId="46454" xr:uid="{00000000-0005-0000-0000-0000E7B30000}"/>
    <cellStyle name="Total (line) 3 2 2 3 2 3" xfId="46455" xr:uid="{00000000-0005-0000-0000-0000E8B30000}"/>
    <cellStyle name="Total (line) 3 2 2 3 2 4" xfId="46456" xr:uid="{00000000-0005-0000-0000-0000E9B30000}"/>
    <cellStyle name="Total (line) 3 2 2 3 3" xfId="46457" xr:uid="{00000000-0005-0000-0000-0000EAB30000}"/>
    <cellStyle name="Total (line) 3 2 2 3 4" xfId="46458" xr:uid="{00000000-0005-0000-0000-0000EBB30000}"/>
    <cellStyle name="Total (line) 3 2 2 3 5" xfId="46459" xr:uid="{00000000-0005-0000-0000-0000ECB30000}"/>
    <cellStyle name="Total (line) 3 2 2 30" xfId="6469" xr:uid="{00000000-0005-0000-0000-0000EDB30000}"/>
    <cellStyle name="Total (line) 3 2 2 30 2" xfId="46460" xr:uid="{00000000-0005-0000-0000-0000EEB30000}"/>
    <cellStyle name="Total (line) 3 2 2 30 2 2" xfId="46461" xr:uid="{00000000-0005-0000-0000-0000EFB30000}"/>
    <cellStyle name="Total (line) 3 2 2 30 2 3" xfId="46462" xr:uid="{00000000-0005-0000-0000-0000F0B30000}"/>
    <cellStyle name="Total (line) 3 2 2 30 2 4" xfId="46463" xr:uid="{00000000-0005-0000-0000-0000F1B30000}"/>
    <cellStyle name="Total (line) 3 2 2 30 3" xfId="46464" xr:uid="{00000000-0005-0000-0000-0000F2B30000}"/>
    <cellStyle name="Total (line) 3 2 2 30 4" xfId="46465" xr:uid="{00000000-0005-0000-0000-0000F3B30000}"/>
    <cellStyle name="Total (line) 3 2 2 30 5" xfId="46466" xr:uid="{00000000-0005-0000-0000-0000F4B30000}"/>
    <cellStyle name="Total (line) 3 2 2 31" xfId="6470" xr:uid="{00000000-0005-0000-0000-0000F5B30000}"/>
    <cellStyle name="Total (line) 3 2 2 31 2" xfId="46467" xr:uid="{00000000-0005-0000-0000-0000F6B30000}"/>
    <cellStyle name="Total (line) 3 2 2 31 2 2" xfId="46468" xr:uid="{00000000-0005-0000-0000-0000F7B30000}"/>
    <cellStyle name="Total (line) 3 2 2 31 2 3" xfId="46469" xr:uid="{00000000-0005-0000-0000-0000F8B30000}"/>
    <cellStyle name="Total (line) 3 2 2 31 2 4" xfId="46470" xr:uid="{00000000-0005-0000-0000-0000F9B30000}"/>
    <cellStyle name="Total (line) 3 2 2 31 3" xfId="46471" xr:uid="{00000000-0005-0000-0000-0000FAB30000}"/>
    <cellStyle name="Total (line) 3 2 2 31 4" xfId="46472" xr:uid="{00000000-0005-0000-0000-0000FBB30000}"/>
    <cellStyle name="Total (line) 3 2 2 31 5" xfId="46473" xr:uid="{00000000-0005-0000-0000-0000FCB30000}"/>
    <cellStyle name="Total (line) 3 2 2 32" xfId="6471" xr:uid="{00000000-0005-0000-0000-0000FDB30000}"/>
    <cellStyle name="Total (line) 3 2 2 32 2" xfId="46474" xr:uid="{00000000-0005-0000-0000-0000FEB30000}"/>
    <cellStyle name="Total (line) 3 2 2 32 2 2" xfId="46475" xr:uid="{00000000-0005-0000-0000-0000FFB30000}"/>
    <cellStyle name="Total (line) 3 2 2 32 2 3" xfId="46476" xr:uid="{00000000-0005-0000-0000-000000B40000}"/>
    <cellStyle name="Total (line) 3 2 2 32 2 4" xfId="46477" xr:uid="{00000000-0005-0000-0000-000001B40000}"/>
    <cellStyle name="Total (line) 3 2 2 32 3" xfId="46478" xr:uid="{00000000-0005-0000-0000-000002B40000}"/>
    <cellStyle name="Total (line) 3 2 2 32 4" xfId="46479" xr:uid="{00000000-0005-0000-0000-000003B40000}"/>
    <cellStyle name="Total (line) 3 2 2 32 5" xfId="46480" xr:uid="{00000000-0005-0000-0000-000004B40000}"/>
    <cellStyle name="Total (line) 3 2 2 33" xfId="6472" xr:uid="{00000000-0005-0000-0000-000005B40000}"/>
    <cellStyle name="Total (line) 3 2 2 33 2" xfId="46481" xr:uid="{00000000-0005-0000-0000-000006B40000}"/>
    <cellStyle name="Total (line) 3 2 2 33 2 2" xfId="46482" xr:uid="{00000000-0005-0000-0000-000007B40000}"/>
    <cellStyle name="Total (line) 3 2 2 33 2 3" xfId="46483" xr:uid="{00000000-0005-0000-0000-000008B40000}"/>
    <cellStyle name="Total (line) 3 2 2 33 2 4" xfId="46484" xr:uid="{00000000-0005-0000-0000-000009B40000}"/>
    <cellStyle name="Total (line) 3 2 2 33 3" xfId="46485" xr:uid="{00000000-0005-0000-0000-00000AB40000}"/>
    <cellStyle name="Total (line) 3 2 2 33 4" xfId="46486" xr:uid="{00000000-0005-0000-0000-00000BB40000}"/>
    <cellStyle name="Total (line) 3 2 2 33 5" xfId="46487" xr:uid="{00000000-0005-0000-0000-00000CB40000}"/>
    <cellStyle name="Total (line) 3 2 2 34" xfId="6473" xr:uid="{00000000-0005-0000-0000-00000DB40000}"/>
    <cellStyle name="Total (line) 3 2 2 34 2" xfId="46488" xr:uid="{00000000-0005-0000-0000-00000EB40000}"/>
    <cellStyle name="Total (line) 3 2 2 34 2 2" xfId="46489" xr:uid="{00000000-0005-0000-0000-00000FB40000}"/>
    <cellStyle name="Total (line) 3 2 2 34 2 3" xfId="46490" xr:uid="{00000000-0005-0000-0000-000010B40000}"/>
    <cellStyle name="Total (line) 3 2 2 34 2 4" xfId="46491" xr:uid="{00000000-0005-0000-0000-000011B40000}"/>
    <cellStyle name="Total (line) 3 2 2 34 3" xfId="46492" xr:uid="{00000000-0005-0000-0000-000012B40000}"/>
    <cellStyle name="Total (line) 3 2 2 34 4" xfId="46493" xr:uid="{00000000-0005-0000-0000-000013B40000}"/>
    <cellStyle name="Total (line) 3 2 2 34 5" xfId="46494" xr:uid="{00000000-0005-0000-0000-000014B40000}"/>
    <cellStyle name="Total (line) 3 2 2 35" xfId="6474" xr:uid="{00000000-0005-0000-0000-000015B40000}"/>
    <cellStyle name="Total (line) 3 2 2 35 2" xfId="46495" xr:uid="{00000000-0005-0000-0000-000016B40000}"/>
    <cellStyle name="Total (line) 3 2 2 35 2 2" xfId="46496" xr:uid="{00000000-0005-0000-0000-000017B40000}"/>
    <cellStyle name="Total (line) 3 2 2 35 2 3" xfId="46497" xr:uid="{00000000-0005-0000-0000-000018B40000}"/>
    <cellStyle name="Total (line) 3 2 2 35 2 4" xfId="46498" xr:uid="{00000000-0005-0000-0000-000019B40000}"/>
    <cellStyle name="Total (line) 3 2 2 35 3" xfId="46499" xr:uid="{00000000-0005-0000-0000-00001AB40000}"/>
    <cellStyle name="Total (line) 3 2 2 35 4" xfId="46500" xr:uid="{00000000-0005-0000-0000-00001BB40000}"/>
    <cellStyle name="Total (line) 3 2 2 35 5" xfId="46501" xr:uid="{00000000-0005-0000-0000-00001CB40000}"/>
    <cellStyle name="Total (line) 3 2 2 36" xfId="6475" xr:uid="{00000000-0005-0000-0000-00001DB40000}"/>
    <cellStyle name="Total (line) 3 2 2 36 2" xfId="46502" xr:uid="{00000000-0005-0000-0000-00001EB40000}"/>
    <cellStyle name="Total (line) 3 2 2 36 2 2" xfId="46503" xr:uid="{00000000-0005-0000-0000-00001FB40000}"/>
    <cellStyle name="Total (line) 3 2 2 36 2 3" xfId="46504" xr:uid="{00000000-0005-0000-0000-000020B40000}"/>
    <cellStyle name="Total (line) 3 2 2 36 2 4" xfId="46505" xr:uid="{00000000-0005-0000-0000-000021B40000}"/>
    <cellStyle name="Total (line) 3 2 2 36 3" xfId="46506" xr:uid="{00000000-0005-0000-0000-000022B40000}"/>
    <cellStyle name="Total (line) 3 2 2 36 4" xfId="46507" xr:uid="{00000000-0005-0000-0000-000023B40000}"/>
    <cellStyle name="Total (line) 3 2 2 36 5" xfId="46508" xr:uid="{00000000-0005-0000-0000-000024B40000}"/>
    <cellStyle name="Total (line) 3 2 2 37" xfId="6476" xr:uid="{00000000-0005-0000-0000-000025B40000}"/>
    <cellStyle name="Total (line) 3 2 2 37 2" xfId="46509" xr:uid="{00000000-0005-0000-0000-000026B40000}"/>
    <cellStyle name="Total (line) 3 2 2 37 2 2" xfId="46510" xr:uid="{00000000-0005-0000-0000-000027B40000}"/>
    <cellStyle name="Total (line) 3 2 2 37 2 3" xfId="46511" xr:uid="{00000000-0005-0000-0000-000028B40000}"/>
    <cellStyle name="Total (line) 3 2 2 37 2 4" xfId="46512" xr:uid="{00000000-0005-0000-0000-000029B40000}"/>
    <cellStyle name="Total (line) 3 2 2 37 3" xfId="46513" xr:uid="{00000000-0005-0000-0000-00002AB40000}"/>
    <cellStyle name="Total (line) 3 2 2 37 4" xfId="46514" xr:uid="{00000000-0005-0000-0000-00002BB40000}"/>
    <cellStyle name="Total (line) 3 2 2 37 5" xfId="46515" xr:uid="{00000000-0005-0000-0000-00002CB40000}"/>
    <cellStyle name="Total (line) 3 2 2 38" xfId="6477" xr:uid="{00000000-0005-0000-0000-00002DB40000}"/>
    <cellStyle name="Total (line) 3 2 2 38 2" xfId="46516" xr:uid="{00000000-0005-0000-0000-00002EB40000}"/>
    <cellStyle name="Total (line) 3 2 2 38 2 2" xfId="46517" xr:uid="{00000000-0005-0000-0000-00002FB40000}"/>
    <cellStyle name="Total (line) 3 2 2 38 2 3" xfId="46518" xr:uid="{00000000-0005-0000-0000-000030B40000}"/>
    <cellStyle name="Total (line) 3 2 2 38 2 4" xfId="46519" xr:uid="{00000000-0005-0000-0000-000031B40000}"/>
    <cellStyle name="Total (line) 3 2 2 38 3" xfId="46520" xr:uid="{00000000-0005-0000-0000-000032B40000}"/>
    <cellStyle name="Total (line) 3 2 2 38 4" xfId="46521" xr:uid="{00000000-0005-0000-0000-000033B40000}"/>
    <cellStyle name="Total (line) 3 2 2 38 5" xfId="46522" xr:uid="{00000000-0005-0000-0000-000034B40000}"/>
    <cellStyle name="Total (line) 3 2 2 39" xfId="6478" xr:uid="{00000000-0005-0000-0000-000035B40000}"/>
    <cellStyle name="Total (line) 3 2 2 39 2" xfId="46523" xr:uid="{00000000-0005-0000-0000-000036B40000}"/>
    <cellStyle name="Total (line) 3 2 2 39 2 2" xfId="46524" xr:uid="{00000000-0005-0000-0000-000037B40000}"/>
    <cellStyle name="Total (line) 3 2 2 39 2 3" xfId="46525" xr:uid="{00000000-0005-0000-0000-000038B40000}"/>
    <cellStyle name="Total (line) 3 2 2 39 2 4" xfId="46526" xr:uid="{00000000-0005-0000-0000-000039B40000}"/>
    <cellStyle name="Total (line) 3 2 2 39 3" xfId="46527" xr:uid="{00000000-0005-0000-0000-00003AB40000}"/>
    <cellStyle name="Total (line) 3 2 2 39 4" xfId="46528" xr:uid="{00000000-0005-0000-0000-00003BB40000}"/>
    <cellStyle name="Total (line) 3 2 2 39 5" xfId="46529" xr:uid="{00000000-0005-0000-0000-00003CB40000}"/>
    <cellStyle name="Total (line) 3 2 2 4" xfId="6479" xr:uid="{00000000-0005-0000-0000-00003DB40000}"/>
    <cellStyle name="Total (line) 3 2 2 4 2" xfId="46530" xr:uid="{00000000-0005-0000-0000-00003EB40000}"/>
    <cellStyle name="Total (line) 3 2 2 4 2 2" xfId="46531" xr:uid="{00000000-0005-0000-0000-00003FB40000}"/>
    <cellStyle name="Total (line) 3 2 2 4 2 3" xfId="46532" xr:uid="{00000000-0005-0000-0000-000040B40000}"/>
    <cellStyle name="Total (line) 3 2 2 4 2 4" xfId="46533" xr:uid="{00000000-0005-0000-0000-000041B40000}"/>
    <cellStyle name="Total (line) 3 2 2 4 3" xfId="46534" xr:uid="{00000000-0005-0000-0000-000042B40000}"/>
    <cellStyle name="Total (line) 3 2 2 4 4" xfId="46535" xr:uid="{00000000-0005-0000-0000-000043B40000}"/>
    <cellStyle name="Total (line) 3 2 2 4 5" xfId="46536" xr:uid="{00000000-0005-0000-0000-000044B40000}"/>
    <cellStyle name="Total (line) 3 2 2 40" xfId="6480" xr:uid="{00000000-0005-0000-0000-000045B40000}"/>
    <cellStyle name="Total (line) 3 2 2 40 2" xfId="46537" xr:uid="{00000000-0005-0000-0000-000046B40000}"/>
    <cellStyle name="Total (line) 3 2 2 40 2 2" xfId="46538" xr:uid="{00000000-0005-0000-0000-000047B40000}"/>
    <cellStyle name="Total (line) 3 2 2 40 2 3" xfId="46539" xr:uid="{00000000-0005-0000-0000-000048B40000}"/>
    <cellStyle name="Total (line) 3 2 2 40 2 4" xfId="46540" xr:uid="{00000000-0005-0000-0000-000049B40000}"/>
    <cellStyle name="Total (line) 3 2 2 40 3" xfId="46541" xr:uid="{00000000-0005-0000-0000-00004AB40000}"/>
    <cellStyle name="Total (line) 3 2 2 40 4" xfId="46542" xr:uid="{00000000-0005-0000-0000-00004BB40000}"/>
    <cellStyle name="Total (line) 3 2 2 40 5" xfId="46543" xr:uid="{00000000-0005-0000-0000-00004CB40000}"/>
    <cellStyle name="Total (line) 3 2 2 41" xfId="6481" xr:uid="{00000000-0005-0000-0000-00004DB40000}"/>
    <cellStyle name="Total (line) 3 2 2 41 2" xfId="46544" xr:uid="{00000000-0005-0000-0000-00004EB40000}"/>
    <cellStyle name="Total (line) 3 2 2 41 2 2" xfId="46545" xr:uid="{00000000-0005-0000-0000-00004FB40000}"/>
    <cellStyle name="Total (line) 3 2 2 41 2 3" xfId="46546" xr:uid="{00000000-0005-0000-0000-000050B40000}"/>
    <cellStyle name="Total (line) 3 2 2 41 2 4" xfId="46547" xr:uid="{00000000-0005-0000-0000-000051B40000}"/>
    <cellStyle name="Total (line) 3 2 2 41 3" xfId="46548" xr:uid="{00000000-0005-0000-0000-000052B40000}"/>
    <cellStyle name="Total (line) 3 2 2 41 4" xfId="46549" xr:uid="{00000000-0005-0000-0000-000053B40000}"/>
    <cellStyle name="Total (line) 3 2 2 41 5" xfId="46550" xr:uid="{00000000-0005-0000-0000-000054B40000}"/>
    <cellStyle name="Total (line) 3 2 2 42" xfId="6482" xr:uid="{00000000-0005-0000-0000-000055B40000}"/>
    <cellStyle name="Total (line) 3 2 2 42 2" xfId="46551" xr:uid="{00000000-0005-0000-0000-000056B40000}"/>
    <cellStyle name="Total (line) 3 2 2 42 2 2" xfId="46552" xr:uid="{00000000-0005-0000-0000-000057B40000}"/>
    <cellStyle name="Total (line) 3 2 2 42 2 3" xfId="46553" xr:uid="{00000000-0005-0000-0000-000058B40000}"/>
    <cellStyle name="Total (line) 3 2 2 42 2 4" xfId="46554" xr:uid="{00000000-0005-0000-0000-000059B40000}"/>
    <cellStyle name="Total (line) 3 2 2 42 3" xfId="46555" xr:uid="{00000000-0005-0000-0000-00005AB40000}"/>
    <cellStyle name="Total (line) 3 2 2 42 4" xfId="46556" xr:uid="{00000000-0005-0000-0000-00005BB40000}"/>
    <cellStyle name="Total (line) 3 2 2 42 5" xfId="46557" xr:uid="{00000000-0005-0000-0000-00005CB40000}"/>
    <cellStyle name="Total (line) 3 2 2 43" xfId="6483" xr:uid="{00000000-0005-0000-0000-00005DB40000}"/>
    <cellStyle name="Total (line) 3 2 2 43 2" xfId="46558" xr:uid="{00000000-0005-0000-0000-00005EB40000}"/>
    <cellStyle name="Total (line) 3 2 2 43 2 2" xfId="46559" xr:uid="{00000000-0005-0000-0000-00005FB40000}"/>
    <cellStyle name="Total (line) 3 2 2 43 2 3" xfId="46560" xr:uid="{00000000-0005-0000-0000-000060B40000}"/>
    <cellStyle name="Total (line) 3 2 2 43 2 4" xfId="46561" xr:uid="{00000000-0005-0000-0000-000061B40000}"/>
    <cellStyle name="Total (line) 3 2 2 43 3" xfId="46562" xr:uid="{00000000-0005-0000-0000-000062B40000}"/>
    <cellStyle name="Total (line) 3 2 2 43 4" xfId="46563" xr:uid="{00000000-0005-0000-0000-000063B40000}"/>
    <cellStyle name="Total (line) 3 2 2 43 5" xfId="46564" xr:uid="{00000000-0005-0000-0000-000064B40000}"/>
    <cellStyle name="Total (line) 3 2 2 44" xfId="6484" xr:uid="{00000000-0005-0000-0000-000065B40000}"/>
    <cellStyle name="Total (line) 3 2 2 44 2" xfId="46565" xr:uid="{00000000-0005-0000-0000-000066B40000}"/>
    <cellStyle name="Total (line) 3 2 2 44 2 2" xfId="46566" xr:uid="{00000000-0005-0000-0000-000067B40000}"/>
    <cellStyle name="Total (line) 3 2 2 44 2 3" xfId="46567" xr:uid="{00000000-0005-0000-0000-000068B40000}"/>
    <cellStyle name="Total (line) 3 2 2 44 2 4" xfId="46568" xr:uid="{00000000-0005-0000-0000-000069B40000}"/>
    <cellStyle name="Total (line) 3 2 2 44 3" xfId="46569" xr:uid="{00000000-0005-0000-0000-00006AB40000}"/>
    <cellStyle name="Total (line) 3 2 2 44 4" xfId="46570" xr:uid="{00000000-0005-0000-0000-00006BB40000}"/>
    <cellStyle name="Total (line) 3 2 2 44 5" xfId="46571" xr:uid="{00000000-0005-0000-0000-00006CB40000}"/>
    <cellStyle name="Total (line) 3 2 2 45" xfId="46572" xr:uid="{00000000-0005-0000-0000-00006DB40000}"/>
    <cellStyle name="Total (line) 3 2 2 45 2" xfId="46573" xr:uid="{00000000-0005-0000-0000-00006EB40000}"/>
    <cellStyle name="Total (line) 3 2 2 45 3" xfId="46574" xr:uid="{00000000-0005-0000-0000-00006FB40000}"/>
    <cellStyle name="Total (line) 3 2 2 45 4" xfId="46575" xr:uid="{00000000-0005-0000-0000-000070B40000}"/>
    <cellStyle name="Total (line) 3 2 2 46" xfId="46576" xr:uid="{00000000-0005-0000-0000-000071B40000}"/>
    <cellStyle name="Total (line) 3 2 2 46 2" xfId="46577" xr:uid="{00000000-0005-0000-0000-000072B40000}"/>
    <cellStyle name="Total (line) 3 2 2 46 3" xfId="46578" xr:uid="{00000000-0005-0000-0000-000073B40000}"/>
    <cellStyle name="Total (line) 3 2 2 46 4" xfId="46579" xr:uid="{00000000-0005-0000-0000-000074B40000}"/>
    <cellStyle name="Total (line) 3 2 2 47" xfId="46580" xr:uid="{00000000-0005-0000-0000-000075B40000}"/>
    <cellStyle name="Total (line) 3 2 2 48" xfId="46581" xr:uid="{00000000-0005-0000-0000-000076B40000}"/>
    <cellStyle name="Total (line) 3 2 2 49" xfId="46582" xr:uid="{00000000-0005-0000-0000-000077B40000}"/>
    <cellStyle name="Total (line) 3 2 2 5" xfId="6485" xr:uid="{00000000-0005-0000-0000-000078B40000}"/>
    <cellStyle name="Total (line) 3 2 2 5 2" xfId="46583" xr:uid="{00000000-0005-0000-0000-000079B40000}"/>
    <cellStyle name="Total (line) 3 2 2 5 2 2" xfId="46584" xr:uid="{00000000-0005-0000-0000-00007AB40000}"/>
    <cellStyle name="Total (line) 3 2 2 5 2 3" xfId="46585" xr:uid="{00000000-0005-0000-0000-00007BB40000}"/>
    <cellStyle name="Total (line) 3 2 2 5 2 4" xfId="46586" xr:uid="{00000000-0005-0000-0000-00007CB40000}"/>
    <cellStyle name="Total (line) 3 2 2 5 3" xfId="46587" xr:uid="{00000000-0005-0000-0000-00007DB40000}"/>
    <cellStyle name="Total (line) 3 2 2 5 4" xfId="46588" xr:uid="{00000000-0005-0000-0000-00007EB40000}"/>
    <cellStyle name="Total (line) 3 2 2 5 5" xfId="46589" xr:uid="{00000000-0005-0000-0000-00007FB40000}"/>
    <cellStyle name="Total (line) 3 2 2 6" xfId="6486" xr:uid="{00000000-0005-0000-0000-000080B40000}"/>
    <cellStyle name="Total (line) 3 2 2 6 2" xfId="46590" xr:uid="{00000000-0005-0000-0000-000081B40000}"/>
    <cellStyle name="Total (line) 3 2 2 6 2 2" xfId="46591" xr:uid="{00000000-0005-0000-0000-000082B40000}"/>
    <cellStyle name="Total (line) 3 2 2 6 2 3" xfId="46592" xr:uid="{00000000-0005-0000-0000-000083B40000}"/>
    <cellStyle name="Total (line) 3 2 2 6 2 4" xfId="46593" xr:uid="{00000000-0005-0000-0000-000084B40000}"/>
    <cellStyle name="Total (line) 3 2 2 6 3" xfId="46594" xr:uid="{00000000-0005-0000-0000-000085B40000}"/>
    <cellStyle name="Total (line) 3 2 2 6 4" xfId="46595" xr:uid="{00000000-0005-0000-0000-000086B40000}"/>
    <cellStyle name="Total (line) 3 2 2 6 5" xfId="46596" xr:uid="{00000000-0005-0000-0000-000087B40000}"/>
    <cellStyle name="Total (line) 3 2 2 7" xfId="6487" xr:uid="{00000000-0005-0000-0000-000088B40000}"/>
    <cellStyle name="Total (line) 3 2 2 7 2" xfId="46597" xr:uid="{00000000-0005-0000-0000-000089B40000}"/>
    <cellStyle name="Total (line) 3 2 2 7 2 2" xfId="46598" xr:uid="{00000000-0005-0000-0000-00008AB40000}"/>
    <cellStyle name="Total (line) 3 2 2 7 2 3" xfId="46599" xr:uid="{00000000-0005-0000-0000-00008BB40000}"/>
    <cellStyle name="Total (line) 3 2 2 7 2 4" xfId="46600" xr:uid="{00000000-0005-0000-0000-00008CB40000}"/>
    <cellStyle name="Total (line) 3 2 2 7 3" xfId="46601" xr:uid="{00000000-0005-0000-0000-00008DB40000}"/>
    <cellStyle name="Total (line) 3 2 2 7 4" xfId="46602" xr:uid="{00000000-0005-0000-0000-00008EB40000}"/>
    <cellStyle name="Total (line) 3 2 2 7 5" xfId="46603" xr:uid="{00000000-0005-0000-0000-00008FB40000}"/>
    <cellStyle name="Total (line) 3 2 2 8" xfId="6488" xr:uid="{00000000-0005-0000-0000-000090B40000}"/>
    <cellStyle name="Total (line) 3 2 2 8 2" xfId="46604" xr:uid="{00000000-0005-0000-0000-000091B40000}"/>
    <cellStyle name="Total (line) 3 2 2 8 2 2" xfId="46605" xr:uid="{00000000-0005-0000-0000-000092B40000}"/>
    <cellStyle name="Total (line) 3 2 2 8 2 3" xfId="46606" xr:uid="{00000000-0005-0000-0000-000093B40000}"/>
    <cellStyle name="Total (line) 3 2 2 8 2 4" xfId="46607" xr:uid="{00000000-0005-0000-0000-000094B40000}"/>
    <cellStyle name="Total (line) 3 2 2 8 3" xfId="46608" xr:uid="{00000000-0005-0000-0000-000095B40000}"/>
    <cellStyle name="Total (line) 3 2 2 8 4" xfId="46609" xr:uid="{00000000-0005-0000-0000-000096B40000}"/>
    <cellStyle name="Total (line) 3 2 2 8 5" xfId="46610" xr:uid="{00000000-0005-0000-0000-000097B40000}"/>
    <cellStyle name="Total (line) 3 2 2 9" xfId="6489" xr:uid="{00000000-0005-0000-0000-000098B40000}"/>
    <cellStyle name="Total (line) 3 2 2 9 2" xfId="46611" xr:uid="{00000000-0005-0000-0000-000099B40000}"/>
    <cellStyle name="Total (line) 3 2 2 9 2 2" xfId="46612" xr:uid="{00000000-0005-0000-0000-00009AB40000}"/>
    <cellStyle name="Total (line) 3 2 2 9 2 3" xfId="46613" xr:uid="{00000000-0005-0000-0000-00009BB40000}"/>
    <cellStyle name="Total (line) 3 2 2 9 2 4" xfId="46614" xr:uid="{00000000-0005-0000-0000-00009CB40000}"/>
    <cellStyle name="Total (line) 3 2 2 9 3" xfId="46615" xr:uid="{00000000-0005-0000-0000-00009DB40000}"/>
    <cellStyle name="Total (line) 3 2 2 9 4" xfId="46616" xr:uid="{00000000-0005-0000-0000-00009EB40000}"/>
    <cellStyle name="Total (line) 3 2 2 9 5" xfId="46617" xr:uid="{00000000-0005-0000-0000-00009FB40000}"/>
    <cellStyle name="Total (line) 3 2 20" xfId="6490" xr:uid="{00000000-0005-0000-0000-0000A0B40000}"/>
    <cellStyle name="Total (line) 3 2 20 2" xfId="46618" xr:uid="{00000000-0005-0000-0000-0000A1B40000}"/>
    <cellStyle name="Total (line) 3 2 20 2 2" xfId="46619" xr:uid="{00000000-0005-0000-0000-0000A2B40000}"/>
    <cellStyle name="Total (line) 3 2 20 2 3" xfId="46620" xr:uid="{00000000-0005-0000-0000-0000A3B40000}"/>
    <cellStyle name="Total (line) 3 2 20 2 4" xfId="46621" xr:uid="{00000000-0005-0000-0000-0000A4B40000}"/>
    <cellStyle name="Total (line) 3 2 20 3" xfId="46622" xr:uid="{00000000-0005-0000-0000-0000A5B40000}"/>
    <cellStyle name="Total (line) 3 2 20 4" xfId="46623" xr:uid="{00000000-0005-0000-0000-0000A6B40000}"/>
    <cellStyle name="Total (line) 3 2 20 5" xfId="46624" xr:uid="{00000000-0005-0000-0000-0000A7B40000}"/>
    <cellStyle name="Total (line) 3 2 21" xfId="6491" xr:uid="{00000000-0005-0000-0000-0000A8B40000}"/>
    <cellStyle name="Total (line) 3 2 21 2" xfId="46625" xr:uid="{00000000-0005-0000-0000-0000A9B40000}"/>
    <cellStyle name="Total (line) 3 2 21 2 2" xfId="46626" xr:uid="{00000000-0005-0000-0000-0000AAB40000}"/>
    <cellStyle name="Total (line) 3 2 21 2 3" xfId="46627" xr:uid="{00000000-0005-0000-0000-0000ABB40000}"/>
    <cellStyle name="Total (line) 3 2 21 2 4" xfId="46628" xr:uid="{00000000-0005-0000-0000-0000ACB40000}"/>
    <cellStyle name="Total (line) 3 2 21 3" xfId="46629" xr:uid="{00000000-0005-0000-0000-0000ADB40000}"/>
    <cellStyle name="Total (line) 3 2 21 4" xfId="46630" xr:uid="{00000000-0005-0000-0000-0000AEB40000}"/>
    <cellStyle name="Total (line) 3 2 21 5" xfId="46631" xr:uid="{00000000-0005-0000-0000-0000AFB40000}"/>
    <cellStyle name="Total (line) 3 2 22" xfId="6492" xr:uid="{00000000-0005-0000-0000-0000B0B40000}"/>
    <cellStyle name="Total (line) 3 2 22 2" xfId="46632" xr:uid="{00000000-0005-0000-0000-0000B1B40000}"/>
    <cellStyle name="Total (line) 3 2 22 2 2" xfId="46633" xr:uid="{00000000-0005-0000-0000-0000B2B40000}"/>
    <cellStyle name="Total (line) 3 2 22 2 3" xfId="46634" xr:uid="{00000000-0005-0000-0000-0000B3B40000}"/>
    <cellStyle name="Total (line) 3 2 22 2 4" xfId="46635" xr:uid="{00000000-0005-0000-0000-0000B4B40000}"/>
    <cellStyle name="Total (line) 3 2 22 3" xfId="46636" xr:uid="{00000000-0005-0000-0000-0000B5B40000}"/>
    <cellStyle name="Total (line) 3 2 22 4" xfId="46637" xr:uid="{00000000-0005-0000-0000-0000B6B40000}"/>
    <cellStyle name="Total (line) 3 2 22 5" xfId="46638" xr:uid="{00000000-0005-0000-0000-0000B7B40000}"/>
    <cellStyle name="Total (line) 3 2 23" xfId="6493" xr:uid="{00000000-0005-0000-0000-0000B8B40000}"/>
    <cellStyle name="Total (line) 3 2 23 2" xfId="46639" xr:uid="{00000000-0005-0000-0000-0000B9B40000}"/>
    <cellStyle name="Total (line) 3 2 23 2 2" xfId="46640" xr:uid="{00000000-0005-0000-0000-0000BAB40000}"/>
    <cellStyle name="Total (line) 3 2 23 2 3" xfId="46641" xr:uid="{00000000-0005-0000-0000-0000BBB40000}"/>
    <cellStyle name="Total (line) 3 2 23 2 4" xfId="46642" xr:uid="{00000000-0005-0000-0000-0000BCB40000}"/>
    <cellStyle name="Total (line) 3 2 23 3" xfId="46643" xr:uid="{00000000-0005-0000-0000-0000BDB40000}"/>
    <cellStyle name="Total (line) 3 2 23 4" xfId="46644" xr:uid="{00000000-0005-0000-0000-0000BEB40000}"/>
    <cellStyle name="Total (line) 3 2 23 5" xfId="46645" xr:uid="{00000000-0005-0000-0000-0000BFB40000}"/>
    <cellStyle name="Total (line) 3 2 24" xfId="6494" xr:uid="{00000000-0005-0000-0000-0000C0B40000}"/>
    <cellStyle name="Total (line) 3 2 24 2" xfId="46646" xr:uid="{00000000-0005-0000-0000-0000C1B40000}"/>
    <cellStyle name="Total (line) 3 2 24 2 2" xfId="46647" xr:uid="{00000000-0005-0000-0000-0000C2B40000}"/>
    <cellStyle name="Total (line) 3 2 24 2 3" xfId="46648" xr:uid="{00000000-0005-0000-0000-0000C3B40000}"/>
    <cellStyle name="Total (line) 3 2 24 2 4" xfId="46649" xr:uid="{00000000-0005-0000-0000-0000C4B40000}"/>
    <cellStyle name="Total (line) 3 2 24 3" xfId="46650" xr:uid="{00000000-0005-0000-0000-0000C5B40000}"/>
    <cellStyle name="Total (line) 3 2 24 4" xfId="46651" xr:uid="{00000000-0005-0000-0000-0000C6B40000}"/>
    <cellStyle name="Total (line) 3 2 24 5" xfId="46652" xr:uid="{00000000-0005-0000-0000-0000C7B40000}"/>
    <cellStyle name="Total (line) 3 2 25" xfId="6495" xr:uid="{00000000-0005-0000-0000-0000C8B40000}"/>
    <cellStyle name="Total (line) 3 2 25 2" xfId="46653" xr:uid="{00000000-0005-0000-0000-0000C9B40000}"/>
    <cellStyle name="Total (line) 3 2 25 2 2" xfId="46654" xr:uid="{00000000-0005-0000-0000-0000CAB40000}"/>
    <cellStyle name="Total (line) 3 2 25 2 3" xfId="46655" xr:uid="{00000000-0005-0000-0000-0000CBB40000}"/>
    <cellStyle name="Total (line) 3 2 25 2 4" xfId="46656" xr:uid="{00000000-0005-0000-0000-0000CCB40000}"/>
    <cellStyle name="Total (line) 3 2 25 3" xfId="46657" xr:uid="{00000000-0005-0000-0000-0000CDB40000}"/>
    <cellStyle name="Total (line) 3 2 25 4" xfId="46658" xr:uid="{00000000-0005-0000-0000-0000CEB40000}"/>
    <cellStyle name="Total (line) 3 2 25 5" xfId="46659" xr:uid="{00000000-0005-0000-0000-0000CFB40000}"/>
    <cellStyle name="Total (line) 3 2 26" xfId="6496" xr:uid="{00000000-0005-0000-0000-0000D0B40000}"/>
    <cellStyle name="Total (line) 3 2 26 2" xfId="46660" xr:uid="{00000000-0005-0000-0000-0000D1B40000}"/>
    <cellStyle name="Total (line) 3 2 26 2 2" xfId="46661" xr:uid="{00000000-0005-0000-0000-0000D2B40000}"/>
    <cellStyle name="Total (line) 3 2 26 2 3" xfId="46662" xr:uid="{00000000-0005-0000-0000-0000D3B40000}"/>
    <cellStyle name="Total (line) 3 2 26 2 4" xfId="46663" xr:uid="{00000000-0005-0000-0000-0000D4B40000}"/>
    <cellStyle name="Total (line) 3 2 26 3" xfId="46664" xr:uid="{00000000-0005-0000-0000-0000D5B40000}"/>
    <cellStyle name="Total (line) 3 2 26 4" xfId="46665" xr:uid="{00000000-0005-0000-0000-0000D6B40000}"/>
    <cellStyle name="Total (line) 3 2 26 5" xfId="46666" xr:uid="{00000000-0005-0000-0000-0000D7B40000}"/>
    <cellStyle name="Total (line) 3 2 27" xfId="6497" xr:uid="{00000000-0005-0000-0000-0000D8B40000}"/>
    <cellStyle name="Total (line) 3 2 27 2" xfId="46667" xr:uid="{00000000-0005-0000-0000-0000D9B40000}"/>
    <cellStyle name="Total (line) 3 2 27 2 2" xfId="46668" xr:uid="{00000000-0005-0000-0000-0000DAB40000}"/>
    <cellStyle name="Total (line) 3 2 27 2 3" xfId="46669" xr:uid="{00000000-0005-0000-0000-0000DBB40000}"/>
    <cellStyle name="Total (line) 3 2 27 2 4" xfId="46670" xr:uid="{00000000-0005-0000-0000-0000DCB40000}"/>
    <cellStyle name="Total (line) 3 2 27 3" xfId="46671" xr:uid="{00000000-0005-0000-0000-0000DDB40000}"/>
    <cellStyle name="Total (line) 3 2 27 4" xfId="46672" xr:uid="{00000000-0005-0000-0000-0000DEB40000}"/>
    <cellStyle name="Total (line) 3 2 27 5" xfId="46673" xr:uid="{00000000-0005-0000-0000-0000DFB40000}"/>
    <cellStyle name="Total (line) 3 2 28" xfId="6498" xr:uid="{00000000-0005-0000-0000-0000E0B40000}"/>
    <cellStyle name="Total (line) 3 2 28 2" xfId="46674" xr:uid="{00000000-0005-0000-0000-0000E1B40000}"/>
    <cellStyle name="Total (line) 3 2 28 2 2" xfId="46675" xr:uid="{00000000-0005-0000-0000-0000E2B40000}"/>
    <cellStyle name="Total (line) 3 2 28 2 3" xfId="46676" xr:uid="{00000000-0005-0000-0000-0000E3B40000}"/>
    <cellStyle name="Total (line) 3 2 28 2 4" xfId="46677" xr:uid="{00000000-0005-0000-0000-0000E4B40000}"/>
    <cellStyle name="Total (line) 3 2 28 3" xfId="46678" xr:uid="{00000000-0005-0000-0000-0000E5B40000}"/>
    <cellStyle name="Total (line) 3 2 28 4" xfId="46679" xr:uid="{00000000-0005-0000-0000-0000E6B40000}"/>
    <cellStyle name="Total (line) 3 2 28 5" xfId="46680" xr:uid="{00000000-0005-0000-0000-0000E7B40000}"/>
    <cellStyle name="Total (line) 3 2 29" xfId="6499" xr:uid="{00000000-0005-0000-0000-0000E8B40000}"/>
    <cellStyle name="Total (line) 3 2 29 2" xfId="46681" xr:uid="{00000000-0005-0000-0000-0000E9B40000}"/>
    <cellStyle name="Total (line) 3 2 29 2 2" xfId="46682" xr:uid="{00000000-0005-0000-0000-0000EAB40000}"/>
    <cellStyle name="Total (line) 3 2 29 2 3" xfId="46683" xr:uid="{00000000-0005-0000-0000-0000EBB40000}"/>
    <cellStyle name="Total (line) 3 2 29 2 4" xfId="46684" xr:uid="{00000000-0005-0000-0000-0000ECB40000}"/>
    <cellStyle name="Total (line) 3 2 29 3" xfId="46685" xr:uid="{00000000-0005-0000-0000-0000EDB40000}"/>
    <cellStyle name="Total (line) 3 2 29 4" xfId="46686" xr:uid="{00000000-0005-0000-0000-0000EEB40000}"/>
    <cellStyle name="Total (line) 3 2 29 5" xfId="46687" xr:uid="{00000000-0005-0000-0000-0000EFB40000}"/>
    <cellStyle name="Total (line) 3 2 3" xfId="6500" xr:uid="{00000000-0005-0000-0000-0000F0B40000}"/>
    <cellStyle name="Total (line) 3 2 3 2" xfId="46688" xr:uid="{00000000-0005-0000-0000-0000F1B40000}"/>
    <cellStyle name="Total (line) 3 2 3 2 2" xfId="46689" xr:uid="{00000000-0005-0000-0000-0000F2B40000}"/>
    <cellStyle name="Total (line) 3 2 3 2 3" xfId="46690" xr:uid="{00000000-0005-0000-0000-0000F3B40000}"/>
    <cellStyle name="Total (line) 3 2 3 2 4" xfId="46691" xr:uid="{00000000-0005-0000-0000-0000F4B40000}"/>
    <cellStyle name="Total (line) 3 2 3 3" xfId="46692" xr:uid="{00000000-0005-0000-0000-0000F5B40000}"/>
    <cellStyle name="Total (line) 3 2 3 4" xfId="46693" xr:uid="{00000000-0005-0000-0000-0000F6B40000}"/>
    <cellStyle name="Total (line) 3 2 3 5" xfId="46694" xr:uid="{00000000-0005-0000-0000-0000F7B40000}"/>
    <cellStyle name="Total (line) 3 2 30" xfId="6501" xr:uid="{00000000-0005-0000-0000-0000F8B40000}"/>
    <cellStyle name="Total (line) 3 2 30 2" xfId="46695" xr:uid="{00000000-0005-0000-0000-0000F9B40000}"/>
    <cellStyle name="Total (line) 3 2 30 2 2" xfId="46696" xr:uid="{00000000-0005-0000-0000-0000FAB40000}"/>
    <cellStyle name="Total (line) 3 2 30 2 3" xfId="46697" xr:uid="{00000000-0005-0000-0000-0000FBB40000}"/>
    <cellStyle name="Total (line) 3 2 30 2 4" xfId="46698" xr:uid="{00000000-0005-0000-0000-0000FCB40000}"/>
    <cellStyle name="Total (line) 3 2 30 3" xfId="46699" xr:uid="{00000000-0005-0000-0000-0000FDB40000}"/>
    <cellStyle name="Total (line) 3 2 30 4" xfId="46700" xr:uid="{00000000-0005-0000-0000-0000FEB40000}"/>
    <cellStyle name="Total (line) 3 2 30 5" xfId="46701" xr:uid="{00000000-0005-0000-0000-0000FFB40000}"/>
    <cellStyle name="Total (line) 3 2 31" xfId="6502" xr:uid="{00000000-0005-0000-0000-000000B50000}"/>
    <cellStyle name="Total (line) 3 2 31 2" xfId="46702" xr:uid="{00000000-0005-0000-0000-000001B50000}"/>
    <cellStyle name="Total (line) 3 2 31 2 2" xfId="46703" xr:uid="{00000000-0005-0000-0000-000002B50000}"/>
    <cellStyle name="Total (line) 3 2 31 2 3" xfId="46704" xr:uid="{00000000-0005-0000-0000-000003B50000}"/>
    <cellStyle name="Total (line) 3 2 31 2 4" xfId="46705" xr:uid="{00000000-0005-0000-0000-000004B50000}"/>
    <cellStyle name="Total (line) 3 2 31 3" xfId="46706" xr:uid="{00000000-0005-0000-0000-000005B50000}"/>
    <cellStyle name="Total (line) 3 2 31 4" xfId="46707" xr:uid="{00000000-0005-0000-0000-000006B50000}"/>
    <cellStyle name="Total (line) 3 2 31 5" xfId="46708" xr:uid="{00000000-0005-0000-0000-000007B50000}"/>
    <cellStyle name="Total (line) 3 2 32" xfId="6503" xr:uid="{00000000-0005-0000-0000-000008B50000}"/>
    <cellStyle name="Total (line) 3 2 32 2" xfId="46709" xr:uid="{00000000-0005-0000-0000-000009B50000}"/>
    <cellStyle name="Total (line) 3 2 32 2 2" xfId="46710" xr:uid="{00000000-0005-0000-0000-00000AB50000}"/>
    <cellStyle name="Total (line) 3 2 32 2 3" xfId="46711" xr:uid="{00000000-0005-0000-0000-00000BB50000}"/>
    <cellStyle name="Total (line) 3 2 32 2 4" xfId="46712" xr:uid="{00000000-0005-0000-0000-00000CB50000}"/>
    <cellStyle name="Total (line) 3 2 32 3" xfId="46713" xr:uid="{00000000-0005-0000-0000-00000DB50000}"/>
    <cellStyle name="Total (line) 3 2 32 4" xfId="46714" xr:uid="{00000000-0005-0000-0000-00000EB50000}"/>
    <cellStyle name="Total (line) 3 2 32 5" xfId="46715" xr:uid="{00000000-0005-0000-0000-00000FB50000}"/>
    <cellStyle name="Total (line) 3 2 33" xfId="6504" xr:uid="{00000000-0005-0000-0000-000010B50000}"/>
    <cellStyle name="Total (line) 3 2 33 2" xfId="46716" xr:uid="{00000000-0005-0000-0000-000011B50000}"/>
    <cellStyle name="Total (line) 3 2 33 2 2" xfId="46717" xr:uid="{00000000-0005-0000-0000-000012B50000}"/>
    <cellStyle name="Total (line) 3 2 33 2 3" xfId="46718" xr:uid="{00000000-0005-0000-0000-000013B50000}"/>
    <cellStyle name="Total (line) 3 2 33 2 4" xfId="46719" xr:uid="{00000000-0005-0000-0000-000014B50000}"/>
    <cellStyle name="Total (line) 3 2 33 3" xfId="46720" xr:uid="{00000000-0005-0000-0000-000015B50000}"/>
    <cellStyle name="Total (line) 3 2 33 4" xfId="46721" xr:uid="{00000000-0005-0000-0000-000016B50000}"/>
    <cellStyle name="Total (line) 3 2 33 5" xfId="46722" xr:uid="{00000000-0005-0000-0000-000017B50000}"/>
    <cellStyle name="Total (line) 3 2 34" xfId="6505" xr:uid="{00000000-0005-0000-0000-000018B50000}"/>
    <cellStyle name="Total (line) 3 2 34 2" xfId="46723" xr:uid="{00000000-0005-0000-0000-000019B50000}"/>
    <cellStyle name="Total (line) 3 2 34 2 2" xfId="46724" xr:uid="{00000000-0005-0000-0000-00001AB50000}"/>
    <cellStyle name="Total (line) 3 2 34 2 3" xfId="46725" xr:uid="{00000000-0005-0000-0000-00001BB50000}"/>
    <cellStyle name="Total (line) 3 2 34 2 4" xfId="46726" xr:uid="{00000000-0005-0000-0000-00001CB50000}"/>
    <cellStyle name="Total (line) 3 2 34 3" xfId="46727" xr:uid="{00000000-0005-0000-0000-00001DB50000}"/>
    <cellStyle name="Total (line) 3 2 34 4" xfId="46728" xr:uid="{00000000-0005-0000-0000-00001EB50000}"/>
    <cellStyle name="Total (line) 3 2 34 5" xfId="46729" xr:uid="{00000000-0005-0000-0000-00001FB50000}"/>
    <cellStyle name="Total (line) 3 2 35" xfId="6506" xr:uid="{00000000-0005-0000-0000-000020B50000}"/>
    <cellStyle name="Total (line) 3 2 35 2" xfId="46730" xr:uid="{00000000-0005-0000-0000-000021B50000}"/>
    <cellStyle name="Total (line) 3 2 35 2 2" xfId="46731" xr:uid="{00000000-0005-0000-0000-000022B50000}"/>
    <cellStyle name="Total (line) 3 2 35 2 3" xfId="46732" xr:uid="{00000000-0005-0000-0000-000023B50000}"/>
    <cellStyle name="Total (line) 3 2 35 2 4" xfId="46733" xr:uid="{00000000-0005-0000-0000-000024B50000}"/>
    <cellStyle name="Total (line) 3 2 35 3" xfId="46734" xr:uid="{00000000-0005-0000-0000-000025B50000}"/>
    <cellStyle name="Total (line) 3 2 35 4" xfId="46735" xr:uid="{00000000-0005-0000-0000-000026B50000}"/>
    <cellStyle name="Total (line) 3 2 35 5" xfId="46736" xr:uid="{00000000-0005-0000-0000-000027B50000}"/>
    <cellStyle name="Total (line) 3 2 36" xfId="6507" xr:uid="{00000000-0005-0000-0000-000028B50000}"/>
    <cellStyle name="Total (line) 3 2 36 2" xfId="46737" xr:uid="{00000000-0005-0000-0000-000029B50000}"/>
    <cellStyle name="Total (line) 3 2 36 2 2" xfId="46738" xr:uid="{00000000-0005-0000-0000-00002AB50000}"/>
    <cellStyle name="Total (line) 3 2 36 2 3" xfId="46739" xr:uid="{00000000-0005-0000-0000-00002BB50000}"/>
    <cellStyle name="Total (line) 3 2 36 2 4" xfId="46740" xr:uid="{00000000-0005-0000-0000-00002CB50000}"/>
    <cellStyle name="Total (line) 3 2 36 3" xfId="46741" xr:uid="{00000000-0005-0000-0000-00002DB50000}"/>
    <cellStyle name="Total (line) 3 2 36 4" xfId="46742" xr:uid="{00000000-0005-0000-0000-00002EB50000}"/>
    <cellStyle name="Total (line) 3 2 36 5" xfId="46743" xr:uid="{00000000-0005-0000-0000-00002FB50000}"/>
    <cellStyle name="Total (line) 3 2 37" xfId="6508" xr:uid="{00000000-0005-0000-0000-000030B50000}"/>
    <cellStyle name="Total (line) 3 2 37 2" xfId="46744" xr:uid="{00000000-0005-0000-0000-000031B50000}"/>
    <cellStyle name="Total (line) 3 2 37 2 2" xfId="46745" xr:uid="{00000000-0005-0000-0000-000032B50000}"/>
    <cellStyle name="Total (line) 3 2 37 2 3" xfId="46746" xr:uid="{00000000-0005-0000-0000-000033B50000}"/>
    <cellStyle name="Total (line) 3 2 37 2 4" xfId="46747" xr:uid="{00000000-0005-0000-0000-000034B50000}"/>
    <cellStyle name="Total (line) 3 2 37 3" xfId="46748" xr:uid="{00000000-0005-0000-0000-000035B50000}"/>
    <cellStyle name="Total (line) 3 2 37 4" xfId="46749" xr:uid="{00000000-0005-0000-0000-000036B50000}"/>
    <cellStyle name="Total (line) 3 2 37 5" xfId="46750" xr:uid="{00000000-0005-0000-0000-000037B50000}"/>
    <cellStyle name="Total (line) 3 2 38" xfId="6509" xr:uid="{00000000-0005-0000-0000-000038B50000}"/>
    <cellStyle name="Total (line) 3 2 38 2" xfId="46751" xr:uid="{00000000-0005-0000-0000-000039B50000}"/>
    <cellStyle name="Total (line) 3 2 38 2 2" xfId="46752" xr:uid="{00000000-0005-0000-0000-00003AB50000}"/>
    <cellStyle name="Total (line) 3 2 38 2 3" xfId="46753" xr:uid="{00000000-0005-0000-0000-00003BB50000}"/>
    <cellStyle name="Total (line) 3 2 38 2 4" xfId="46754" xr:uid="{00000000-0005-0000-0000-00003CB50000}"/>
    <cellStyle name="Total (line) 3 2 38 3" xfId="46755" xr:uid="{00000000-0005-0000-0000-00003DB50000}"/>
    <cellStyle name="Total (line) 3 2 38 4" xfId="46756" xr:uid="{00000000-0005-0000-0000-00003EB50000}"/>
    <cellStyle name="Total (line) 3 2 38 5" xfId="46757" xr:uid="{00000000-0005-0000-0000-00003FB50000}"/>
    <cellStyle name="Total (line) 3 2 39" xfId="6510" xr:uid="{00000000-0005-0000-0000-000040B50000}"/>
    <cellStyle name="Total (line) 3 2 39 2" xfId="46758" xr:uid="{00000000-0005-0000-0000-000041B50000}"/>
    <cellStyle name="Total (line) 3 2 39 2 2" xfId="46759" xr:uid="{00000000-0005-0000-0000-000042B50000}"/>
    <cellStyle name="Total (line) 3 2 39 2 3" xfId="46760" xr:uid="{00000000-0005-0000-0000-000043B50000}"/>
    <cellStyle name="Total (line) 3 2 39 2 4" xfId="46761" xr:uid="{00000000-0005-0000-0000-000044B50000}"/>
    <cellStyle name="Total (line) 3 2 39 3" xfId="46762" xr:uid="{00000000-0005-0000-0000-000045B50000}"/>
    <cellStyle name="Total (line) 3 2 39 4" xfId="46763" xr:uid="{00000000-0005-0000-0000-000046B50000}"/>
    <cellStyle name="Total (line) 3 2 39 5" xfId="46764" xr:uid="{00000000-0005-0000-0000-000047B50000}"/>
    <cellStyle name="Total (line) 3 2 4" xfId="6511" xr:uid="{00000000-0005-0000-0000-000048B50000}"/>
    <cellStyle name="Total (line) 3 2 4 2" xfId="46765" xr:uid="{00000000-0005-0000-0000-000049B50000}"/>
    <cellStyle name="Total (line) 3 2 4 2 2" xfId="46766" xr:uid="{00000000-0005-0000-0000-00004AB50000}"/>
    <cellStyle name="Total (line) 3 2 4 2 3" xfId="46767" xr:uid="{00000000-0005-0000-0000-00004BB50000}"/>
    <cellStyle name="Total (line) 3 2 4 2 4" xfId="46768" xr:uid="{00000000-0005-0000-0000-00004CB50000}"/>
    <cellStyle name="Total (line) 3 2 4 3" xfId="46769" xr:uid="{00000000-0005-0000-0000-00004DB50000}"/>
    <cellStyle name="Total (line) 3 2 4 4" xfId="46770" xr:uid="{00000000-0005-0000-0000-00004EB50000}"/>
    <cellStyle name="Total (line) 3 2 4 5" xfId="46771" xr:uid="{00000000-0005-0000-0000-00004FB50000}"/>
    <cellStyle name="Total (line) 3 2 40" xfId="6512" xr:uid="{00000000-0005-0000-0000-000050B50000}"/>
    <cellStyle name="Total (line) 3 2 40 2" xfId="46772" xr:uid="{00000000-0005-0000-0000-000051B50000}"/>
    <cellStyle name="Total (line) 3 2 40 2 2" xfId="46773" xr:uid="{00000000-0005-0000-0000-000052B50000}"/>
    <cellStyle name="Total (line) 3 2 40 2 3" xfId="46774" xr:uid="{00000000-0005-0000-0000-000053B50000}"/>
    <cellStyle name="Total (line) 3 2 40 2 4" xfId="46775" xr:uid="{00000000-0005-0000-0000-000054B50000}"/>
    <cellStyle name="Total (line) 3 2 40 3" xfId="46776" xr:uid="{00000000-0005-0000-0000-000055B50000}"/>
    <cellStyle name="Total (line) 3 2 40 4" xfId="46777" xr:uid="{00000000-0005-0000-0000-000056B50000}"/>
    <cellStyle name="Total (line) 3 2 40 5" xfId="46778" xr:uid="{00000000-0005-0000-0000-000057B50000}"/>
    <cellStyle name="Total (line) 3 2 41" xfId="6513" xr:uid="{00000000-0005-0000-0000-000058B50000}"/>
    <cellStyle name="Total (line) 3 2 41 2" xfId="46779" xr:uid="{00000000-0005-0000-0000-000059B50000}"/>
    <cellStyle name="Total (line) 3 2 41 2 2" xfId="46780" xr:uid="{00000000-0005-0000-0000-00005AB50000}"/>
    <cellStyle name="Total (line) 3 2 41 2 3" xfId="46781" xr:uid="{00000000-0005-0000-0000-00005BB50000}"/>
    <cellStyle name="Total (line) 3 2 41 2 4" xfId="46782" xr:uid="{00000000-0005-0000-0000-00005CB50000}"/>
    <cellStyle name="Total (line) 3 2 41 3" xfId="46783" xr:uid="{00000000-0005-0000-0000-00005DB50000}"/>
    <cellStyle name="Total (line) 3 2 41 4" xfId="46784" xr:uid="{00000000-0005-0000-0000-00005EB50000}"/>
    <cellStyle name="Total (line) 3 2 41 5" xfId="46785" xr:uid="{00000000-0005-0000-0000-00005FB50000}"/>
    <cellStyle name="Total (line) 3 2 42" xfId="6514" xr:uid="{00000000-0005-0000-0000-000060B50000}"/>
    <cellStyle name="Total (line) 3 2 42 2" xfId="46786" xr:uid="{00000000-0005-0000-0000-000061B50000}"/>
    <cellStyle name="Total (line) 3 2 42 2 2" xfId="46787" xr:uid="{00000000-0005-0000-0000-000062B50000}"/>
    <cellStyle name="Total (line) 3 2 42 2 3" xfId="46788" xr:uid="{00000000-0005-0000-0000-000063B50000}"/>
    <cellStyle name="Total (line) 3 2 42 2 4" xfId="46789" xr:uid="{00000000-0005-0000-0000-000064B50000}"/>
    <cellStyle name="Total (line) 3 2 42 3" xfId="46790" xr:uid="{00000000-0005-0000-0000-000065B50000}"/>
    <cellStyle name="Total (line) 3 2 42 4" xfId="46791" xr:uid="{00000000-0005-0000-0000-000066B50000}"/>
    <cellStyle name="Total (line) 3 2 42 5" xfId="46792" xr:uid="{00000000-0005-0000-0000-000067B50000}"/>
    <cellStyle name="Total (line) 3 2 43" xfId="6515" xr:uid="{00000000-0005-0000-0000-000068B50000}"/>
    <cellStyle name="Total (line) 3 2 43 2" xfId="46793" xr:uid="{00000000-0005-0000-0000-000069B50000}"/>
    <cellStyle name="Total (line) 3 2 43 2 2" xfId="46794" xr:uid="{00000000-0005-0000-0000-00006AB50000}"/>
    <cellStyle name="Total (line) 3 2 43 2 3" xfId="46795" xr:uid="{00000000-0005-0000-0000-00006BB50000}"/>
    <cellStyle name="Total (line) 3 2 43 2 4" xfId="46796" xr:uid="{00000000-0005-0000-0000-00006CB50000}"/>
    <cellStyle name="Total (line) 3 2 43 3" xfId="46797" xr:uid="{00000000-0005-0000-0000-00006DB50000}"/>
    <cellStyle name="Total (line) 3 2 43 4" xfId="46798" xr:uid="{00000000-0005-0000-0000-00006EB50000}"/>
    <cellStyle name="Total (line) 3 2 43 5" xfId="46799" xr:uid="{00000000-0005-0000-0000-00006FB50000}"/>
    <cellStyle name="Total (line) 3 2 44" xfId="6516" xr:uid="{00000000-0005-0000-0000-000070B50000}"/>
    <cellStyle name="Total (line) 3 2 44 2" xfId="46800" xr:uid="{00000000-0005-0000-0000-000071B50000}"/>
    <cellStyle name="Total (line) 3 2 44 2 2" xfId="46801" xr:uid="{00000000-0005-0000-0000-000072B50000}"/>
    <cellStyle name="Total (line) 3 2 44 2 3" xfId="46802" xr:uid="{00000000-0005-0000-0000-000073B50000}"/>
    <cellStyle name="Total (line) 3 2 44 2 4" xfId="46803" xr:uid="{00000000-0005-0000-0000-000074B50000}"/>
    <cellStyle name="Total (line) 3 2 44 3" xfId="46804" xr:uid="{00000000-0005-0000-0000-000075B50000}"/>
    <cellStyle name="Total (line) 3 2 44 4" xfId="46805" xr:uid="{00000000-0005-0000-0000-000076B50000}"/>
    <cellStyle name="Total (line) 3 2 44 5" xfId="46806" xr:uid="{00000000-0005-0000-0000-000077B50000}"/>
    <cellStyle name="Total (line) 3 2 45" xfId="6517" xr:uid="{00000000-0005-0000-0000-000078B50000}"/>
    <cellStyle name="Total (line) 3 2 45 2" xfId="46807" xr:uid="{00000000-0005-0000-0000-000079B50000}"/>
    <cellStyle name="Total (line) 3 2 45 2 2" xfId="46808" xr:uid="{00000000-0005-0000-0000-00007AB50000}"/>
    <cellStyle name="Total (line) 3 2 45 2 3" xfId="46809" xr:uid="{00000000-0005-0000-0000-00007BB50000}"/>
    <cellStyle name="Total (line) 3 2 45 2 4" xfId="46810" xr:uid="{00000000-0005-0000-0000-00007CB50000}"/>
    <cellStyle name="Total (line) 3 2 45 3" xfId="46811" xr:uid="{00000000-0005-0000-0000-00007DB50000}"/>
    <cellStyle name="Total (line) 3 2 45 4" xfId="46812" xr:uid="{00000000-0005-0000-0000-00007EB50000}"/>
    <cellStyle name="Total (line) 3 2 45 5" xfId="46813" xr:uid="{00000000-0005-0000-0000-00007FB50000}"/>
    <cellStyle name="Total (line) 3 2 46" xfId="46814" xr:uid="{00000000-0005-0000-0000-000080B50000}"/>
    <cellStyle name="Total (line) 3 2 46 2" xfId="46815" xr:uid="{00000000-0005-0000-0000-000081B50000}"/>
    <cellStyle name="Total (line) 3 2 46 3" xfId="46816" xr:uid="{00000000-0005-0000-0000-000082B50000}"/>
    <cellStyle name="Total (line) 3 2 46 4" xfId="46817" xr:uid="{00000000-0005-0000-0000-000083B50000}"/>
    <cellStyle name="Total (line) 3 2 47" xfId="46818" xr:uid="{00000000-0005-0000-0000-000084B50000}"/>
    <cellStyle name="Total (line) 3 2 47 2" xfId="46819" xr:uid="{00000000-0005-0000-0000-000085B50000}"/>
    <cellStyle name="Total (line) 3 2 47 3" xfId="46820" xr:uid="{00000000-0005-0000-0000-000086B50000}"/>
    <cellStyle name="Total (line) 3 2 47 4" xfId="46821" xr:uid="{00000000-0005-0000-0000-000087B50000}"/>
    <cellStyle name="Total (line) 3 2 48" xfId="46822" xr:uid="{00000000-0005-0000-0000-000088B50000}"/>
    <cellStyle name="Total (line) 3 2 49" xfId="46823" xr:uid="{00000000-0005-0000-0000-000089B50000}"/>
    <cellStyle name="Total (line) 3 2 5" xfId="6518" xr:uid="{00000000-0005-0000-0000-00008AB50000}"/>
    <cellStyle name="Total (line) 3 2 5 2" xfId="46824" xr:uid="{00000000-0005-0000-0000-00008BB50000}"/>
    <cellStyle name="Total (line) 3 2 5 2 2" xfId="46825" xr:uid="{00000000-0005-0000-0000-00008CB50000}"/>
    <cellStyle name="Total (line) 3 2 5 2 3" xfId="46826" xr:uid="{00000000-0005-0000-0000-00008DB50000}"/>
    <cellStyle name="Total (line) 3 2 5 2 4" xfId="46827" xr:uid="{00000000-0005-0000-0000-00008EB50000}"/>
    <cellStyle name="Total (line) 3 2 5 3" xfId="46828" xr:uid="{00000000-0005-0000-0000-00008FB50000}"/>
    <cellStyle name="Total (line) 3 2 5 4" xfId="46829" xr:uid="{00000000-0005-0000-0000-000090B50000}"/>
    <cellStyle name="Total (line) 3 2 5 5" xfId="46830" xr:uid="{00000000-0005-0000-0000-000091B50000}"/>
    <cellStyle name="Total (line) 3 2 50" xfId="46831" xr:uid="{00000000-0005-0000-0000-000092B50000}"/>
    <cellStyle name="Total (line) 3 2 6" xfId="6519" xr:uid="{00000000-0005-0000-0000-000093B50000}"/>
    <cellStyle name="Total (line) 3 2 6 2" xfId="46832" xr:uid="{00000000-0005-0000-0000-000094B50000}"/>
    <cellStyle name="Total (line) 3 2 6 2 2" xfId="46833" xr:uid="{00000000-0005-0000-0000-000095B50000}"/>
    <cellStyle name="Total (line) 3 2 6 2 3" xfId="46834" xr:uid="{00000000-0005-0000-0000-000096B50000}"/>
    <cellStyle name="Total (line) 3 2 6 2 4" xfId="46835" xr:uid="{00000000-0005-0000-0000-000097B50000}"/>
    <cellStyle name="Total (line) 3 2 6 3" xfId="46836" xr:uid="{00000000-0005-0000-0000-000098B50000}"/>
    <cellStyle name="Total (line) 3 2 6 4" xfId="46837" xr:uid="{00000000-0005-0000-0000-000099B50000}"/>
    <cellStyle name="Total (line) 3 2 6 5" xfId="46838" xr:uid="{00000000-0005-0000-0000-00009AB50000}"/>
    <cellStyle name="Total (line) 3 2 7" xfId="6520" xr:uid="{00000000-0005-0000-0000-00009BB50000}"/>
    <cellStyle name="Total (line) 3 2 7 2" xfId="46839" xr:uid="{00000000-0005-0000-0000-00009CB50000}"/>
    <cellStyle name="Total (line) 3 2 7 2 2" xfId="46840" xr:uid="{00000000-0005-0000-0000-00009DB50000}"/>
    <cellStyle name="Total (line) 3 2 7 2 3" xfId="46841" xr:uid="{00000000-0005-0000-0000-00009EB50000}"/>
    <cellStyle name="Total (line) 3 2 7 2 4" xfId="46842" xr:uid="{00000000-0005-0000-0000-00009FB50000}"/>
    <cellStyle name="Total (line) 3 2 7 3" xfId="46843" xr:uid="{00000000-0005-0000-0000-0000A0B50000}"/>
    <cellStyle name="Total (line) 3 2 7 4" xfId="46844" xr:uid="{00000000-0005-0000-0000-0000A1B50000}"/>
    <cellStyle name="Total (line) 3 2 7 5" xfId="46845" xr:uid="{00000000-0005-0000-0000-0000A2B50000}"/>
    <cellStyle name="Total (line) 3 2 8" xfId="6521" xr:uid="{00000000-0005-0000-0000-0000A3B50000}"/>
    <cellStyle name="Total (line) 3 2 8 2" xfId="46846" xr:uid="{00000000-0005-0000-0000-0000A4B50000}"/>
    <cellStyle name="Total (line) 3 2 8 2 2" xfId="46847" xr:uid="{00000000-0005-0000-0000-0000A5B50000}"/>
    <cellStyle name="Total (line) 3 2 8 2 3" xfId="46848" xr:uid="{00000000-0005-0000-0000-0000A6B50000}"/>
    <cellStyle name="Total (line) 3 2 8 2 4" xfId="46849" xr:uid="{00000000-0005-0000-0000-0000A7B50000}"/>
    <cellStyle name="Total (line) 3 2 8 3" xfId="46850" xr:uid="{00000000-0005-0000-0000-0000A8B50000}"/>
    <cellStyle name="Total (line) 3 2 8 4" xfId="46851" xr:uid="{00000000-0005-0000-0000-0000A9B50000}"/>
    <cellStyle name="Total (line) 3 2 8 5" xfId="46852" xr:uid="{00000000-0005-0000-0000-0000AAB50000}"/>
    <cellStyle name="Total (line) 3 2 9" xfId="6522" xr:uid="{00000000-0005-0000-0000-0000ABB50000}"/>
    <cellStyle name="Total (line) 3 2 9 2" xfId="46853" xr:uid="{00000000-0005-0000-0000-0000ACB50000}"/>
    <cellStyle name="Total (line) 3 2 9 2 2" xfId="46854" xr:uid="{00000000-0005-0000-0000-0000ADB50000}"/>
    <cellStyle name="Total (line) 3 2 9 2 3" xfId="46855" xr:uid="{00000000-0005-0000-0000-0000AEB50000}"/>
    <cellStyle name="Total (line) 3 2 9 2 4" xfId="46856" xr:uid="{00000000-0005-0000-0000-0000AFB50000}"/>
    <cellStyle name="Total (line) 3 2 9 3" xfId="46857" xr:uid="{00000000-0005-0000-0000-0000B0B50000}"/>
    <cellStyle name="Total (line) 3 2 9 4" xfId="46858" xr:uid="{00000000-0005-0000-0000-0000B1B50000}"/>
    <cellStyle name="Total (line) 3 2 9 5" xfId="46859" xr:uid="{00000000-0005-0000-0000-0000B2B50000}"/>
    <cellStyle name="Total (line) 3 3" xfId="6523" xr:uid="{00000000-0005-0000-0000-0000B3B50000}"/>
    <cellStyle name="Total (line) 3 3 10" xfId="6524" xr:uid="{00000000-0005-0000-0000-0000B4B50000}"/>
    <cellStyle name="Total (line) 3 3 10 2" xfId="46860" xr:uid="{00000000-0005-0000-0000-0000B5B50000}"/>
    <cellStyle name="Total (line) 3 3 10 2 2" xfId="46861" xr:uid="{00000000-0005-0000-0000-0000B6B50000}"/>
    <cellStyle name="Total (line) 3 3 10 2 3" xfId="46862" xr:uid="{00000000-0005-0000-0000-0000B7B50000}"/>
    <cellStyle name="Total (line) 3 3 10 2 4" xfId="46863" xr:uid="{00000000-0005-0000-0000-0000B8B50000}"/>
    <cellStyle name="Total (line) 3 3 10 3" xfId="46864" xr:uid="{00000000-0005-0000-0000-0000B9B50000}"/>
    <cellStyle name="Total (line) 3 3 10 4" xfId="46865" xr:uid="{00000000-0005-0000-0000-0000BAB50000}"/>
    <cellStyle name="Total (line) 3 3 10 5" xfId="46866" xr:uid="{00000000-0005-0000-0000-0000BBB50000}"/>
    <cellStyle name="Total (line) 3 3 11" xfId="6525" xr:uid="{00000000-0005-0000-0000-0000BCB50000}"/>
    <cellStyle name="Total (line) 3 3 11 2" xfId="46867" xr:uid="{00000000-0005-0000-0000-0000BDB50000}"/>
    <cellStyle name="Total (line) 3 3 11 2 2" xfId="46868" xr:uid="{00000000-0005-0000-0000-0000BEB50000}"/>
    <cellStyle name="Total (line) 3 3 11 2 3" xfId="46869" xr:uid="{00000000-0005-0000-0000-0000BFB50000}"/>
    <cellStyle name="Total (line) 3 3 11 2 4" xfId="46870" xr:uid="{00000000-0005-0000-0000-0000C0B50000}"/>
    <cellStyle name="Total (line) 3 3 11 3" xfId="46871" xr:uid="{00000000-0005-0000-0000-0000C1B50000}"/>
    <cellStyle name="Total (line) 3 3 11 4" xfId="46872" xr:uid="{00000000-0005-0000-0000-0000C2B50000}"/>
    <cellStyle name="Total (line) 3 3 11 5" xfId="46873" xr:uid="{00000000-0005-0000-0000-0000C3B50000}"/>
    <cellStyle name="Total (line) 3 3 12" xfId="6526" xr:uid="{00000000-0005-0000-0000-0000C4B50000}"/>
    <cellStyle name="Total (line) 3 3 12 2" xfId="46874" xr:uid="{00000000-0005-0000-0000-0000C5B50000}"/>
    <cellStyle name="Total (line) 3 3 12 2 2" xfId="46875" xr:uid="{00000000-0005-0000-0000-0000C6B50000}"/>
    <cellStyle name="Total (line) 3 3 12 2 3" xfId="46876" xr:uid="{00000000-0005-0000-0000-0000C7B50000}"/>
    <cellStyle name="Total (line) 3 3 12 2 4" xfId="46877" xr:uid="{00000000-0005-0000-0000-0000C8B50000}"/>
    <cellStyle name="Total (line) 3 3 12 3" xfId="46878" xr:uid="{00000000-0005-0000-0000-0000C9B50000}"/>
    <cellStyle name="Total (line) 3 3 12 4" xfId="46879" xr:uid="{00000000-0005-0000-0000-0000CAB50000}"/>
    <cellStyle name="Total (line) 3 3 12 5" xfId="46880" xr:uid="{00000000-0005-0000-0000-0000CBB50000}"/>
    <cellStyle name="Total (line) 3 3 13" xfId="6527" xr:uid="{00000000-0005-0000-0000-0000CCB50000}"/>
    <cellStyle name="Total (line) 3 3 13 2" xfId="46881" xr:uid="{00000000-0005-0000-0000-0000CDB50000}"/>
    <cellStyle name="Total (line) 3 3 13 2 2" xfId="46882" xr:uid="{00000000-0005-0000-0000-0000CEB50000}"/>
    <cellStyle name="Total (line) 3 3 13 2 3" xfId="46883" xr:uid="{00000000-0005-0000-0000-0000CFB50000}"/>
    <cellStyle name="Total (line) 3 3 13 2 4" xfId="46884" xr:uid="{00000000-0005-0000-0000-0000D0B50000}"/>
    <cellStyle name="Total (line) 3 3 13 3" xfId="46885" xr:uid="{00000000-0005-0000-0000-0000D1B50000}"/>
    <cellStyle name="Total (line) 3 3 13 4" xfId="46886" xr:uid="{00000000-0005-0000-0000-0000D2B50000}"/>
    <cellStyle name="Total (line) 3 3 13 5" xfId="46887" xr:uid="{00000000-0005-0000-0000-0000D3B50000}"/>
    <cellStyle name="Total (line) 3 3 14" xfId="6528" xr:uid="{00000000-0005-0000-0000-0000D4B50000}"/>
    <cellStyle name="Total (line) 3 3 14 2" xfId="46888" xr:uid="{00000000-0005-0000-0000-0000D5B50000}"/>
    <cellStyle name="Total (line) 3 3 14 2 2" xfId="46889" xr:uid="{00000000-0005-0000-0000-0000D6B50000}"/>
    <cellStyle name="Total (line) 3 3 14 2 3" xfId="46890" xr:uid="{00000000-0005-0000-0000-0000D7B50000}"/>
    <cellStyle name="Total (line) 3 3 14 2 4" xfId="46891" xr:uid="{00000000-0005-0000-0000-0000D8B50000}"/>
    <cellStyle name="Total (line) 3 3 14 3" xfId="46892" xr:uid="{00000000-0005-0000-0000-0000D9B50000}"/>
    <cellStyle name="Total (line) 3 3 14 4" xfId="46893" xr:uid="{00000000-0005-0000-0000-0000DAB50000}"/>
    <cellStyle name="Total (line) 3 3 14 5" xfId="46894" xr:uid="{00000000-0005-0000-0000-0000DBB50000}"/>
    <cellStyle name="Total (line) 3 3 15" xfId="6529" xr:uid="{00000000-0005-0000-0000-0000DCB50000}"/>
    <cellStyle name="Total (line) 3 3 15 2" xfId="46895" xr:uid="{00000000-0005-0000-0000-0000DDB50000}"/>
    <cellStyle name="Total (line) 3 3 15 2 2" xfId="46896" xr:uid="{00000000-0005-0000-0000-0000DEB50000}"/>
    <cellStyle name="Total (line) 3 3 15 2 3" xfId="46897" xr:uid="{00000000-0005-0000-0000-0000DFB50000}"/>
    <cellStyle name="Total (line) 3 3 15 2 4" xfId="46898" xr:uid="{00000000-0005-0000-0000-0000E0B50000}"/>
    <cellStyle name="Total (line) 3 3 15 3" xfId="46899" xr:uid="{00000000-0005-0000-0000-0000E1B50000}"/>
    <cellStyle name="Total (line) 3 3 15 4" xfId="46900" xr:uid="{00000000-0005-0000-0000-0000E2B50000}"/>
    <cellStyle name="Total (line) 3 3 15 5" xfId="46901" xr:uid="{00000000-0005-0000-0000-0000E3B50000}"/>
    <cellStyle name="Total (line) 3 3 16" xfId="6530" xr:uid="{00000000-0005-0000-0000-0000E4B50000}"/>
    <cellStyle name="Total (line) 3 3 16 2" xfId="46902" xr:uid="{00000000-0005-0000-0000-0000E5B50000}"/>
    <cellStyle name="Total (line) 3 3 16 2 2" xfId="46903" xr:uid="{00000000-0005-0000-0000-0000E6B50000}"/>
    <cellStyle name="Total (line) 3 3 16 2 3" xfId="46904" xr:uid="{00000000-0005-0000-0000-0000E7B50000}"/>
    <cellStyle name="Total (line) 3 3 16 2 4" xfId="46905" xr:uid="{00000000-0005-0000-0000-0000E8B50000}"/>
    <cellStyle name="Total (line) 3 3 16 3" xfId="46906" xr:uid="{00000000-0005-0000-0000-0000E9B50000}"/>
    <cellStyle name="Total (line) 3 3 16 4" xfId="46907" xr:uid="{00000000-0005-0000-0000-0000EAB50000}"/>
    <cellStyle name="Total (line) 3 3 16 5" xfId="46908" xr:uid="{00000000-0005-0000-0000-0000EBB50000}"/>
    <cellStyle name="Total (line) 3 3 17" xfId="6531" xr:uid="{00000000-0005-0000-0000-0000ECB50000}"/>
    <cellStyle name="Total (line) 3 3 17 2" xfId="46909" xr:uid="{00000000-0005-0000-0000-0000EDB50000}"/>
    <cellStyle name="Total (line) 3 3 17 2 2" xfId="46910" xr:uid="{00000000-0005-0000-0000-0000EEB50000}"/>
    <cellStyle name="Total (line) 3 3 17 2 3" xfId="46911" xr:uid="{00000000-0005-0000-0000-0000EFB50000}"/>
    <cellStyle name="Total (line) 3 3 17 2 4" xfId="46912" xr:uid="{00000000-0005-0000-0000-0000F0B50000}"/>
    <cellStyle name="Total (line) 3 3 17 3" xfId="46913" xr:uid="{00000000-0005-0000-0000-0000F1B50000}"/>
    <cellStyle name="Total (line) 3 3 17 4" xfId="46914" xr:uid="{00000000-0005-0000-0000-0000F2B50000}"/>
    <cellStyle name="Total (line) 3 3 17 5" xfId="46915" xr:uid="{00000000-0005-0000-0000-0000F3B50000}"/>
    <cellStyle name="Total (line) 3 3 18" xfId="6532" xr:uid="{00000000-0005-0000-0000-0000F4B50000}"/>
    <cellStyle name="Total (line) 3 3 18 2" xfId="46916" xr:uid="{00000000-0005-0000-0000-0000F5B50000}"/>
    <cellStyle name="Total (line) 3 3 18 2 2" xfId="46917" xr:uid="{00000000-0005-0000-0000-0000F6B50000}"/>
    <cellStyle name="Total (line) 3 3 18 2 3" xfId="46918" xr:uid="{00000000-0005-0000-0000-0000F7B50000}"/>
    <cellStyle name="Total (line) 3 3 18 2 4" xfId="46919" xr:uid="{00000000-0005-0000-0000-0000F8B50000}"/>
    <cellStyle name="Total (line) 3 3 18 3" xfId="46920" xr:uid="{00000000-0005-0000-0000-0000F9B50000}"/>
    <cellStyle name="Total (line) 3 3 18 4" xfId="46921" xr:uid="{00000000-0005-0000-0000-0000FAB50000}"/>
    <cellStyle name="Total (line) 3 3 18 5" xfId="46922" xr:uid="{00000000-0005-0000-0000-0000FBB50000}"/>
    <cellStyle name="Total (line) 3 3 19" xfId="6533" xr:uid="{00000000-0005-0000-0000-0000FCB50000}"/>
    <cellStyle name="Total (line) 3 3 19 2" xfId="46923" xr:uid="{00000000-0005-0000-0000-0000FDB50000}"/>
    <cellStyle name="Total (line) 3 3 19 2 2" xfId="46924" xr:uid="{00000000-0005-0000-0000-0000FEB50000}"/>
    <cellStyle name="Total (line) 3 3 19 2 3" xfId="46925" xr:uid="{00000000-0005-0000-0000-0000FFB50000}"/>
    <cellStyle name="Total (line) 3 3 19 2 4" xfId="46926" xr:uid="{00000000-0005-0000-0000-000000B60000}"/>
    <cellStyle name="Total (line) 3 3 19 3" xfId="46927" xr:uid="{00000000-0005-0000-0000-000001B60000}"/>
    <cellStyle name="Total (line) 3 3 19 4" xfId="46928" xr:uid="{00000000-0005-0000-0000-000002B60000}"/>
    <cellStyle name="Total (line) 3 3 19 5" xfId="46929" xr:uid="{00000000-0005-0000-0000-000003B60000}"/>
    <cellStyle name="Total (line) 3 3 2" xfId="6534" xr:uid="{00000000-0005-0000-0000-000004B60000}"/>
    <cellStyle name="Total (line) 3 3 2 10" xfId="6535" xr:uid="{00000000-0005-0000-0000-000005B60000}"/>
    <cellStyle name="Total (line) 3 3 2 10 2" xfId="46930" xr:uid="{00000000-0005-0000-0000-000006B60000}"/>
    <cellStyle name="Total (line) 3 3 2 10 2 2" xfId="46931" xr:uid="{00000000-0005-0000-0000-000007B60000}"/>
    <cellStyle name="Total (line) 3 3 2 10 2 3" xfId="46932" xr:uid="{00000000-0005-0000-0000-000008B60000}"/>
    <cellStyle name="Total (line) 3 3 2 10 2 4" xfId="46933" xr:uid="{00000000-0005-0000-0000-000009B60000}"/>
    <cellStyle name="Total (line) 3 3 2 10 3" xfId="46934" xr:uid="{00000000-0005-0000-0000-00000AB60000}"/>
    <cellStyle name="Total (line) 3 3 2 10 4" xfId="46935" xr:uid="{00000000-0005-0000-0000-00000BB60000}"/>
    <cellStyle name="Total (line) 3 3 2 10 5" xfId="46936" xr:uid="{00000000-0005-0000-0000-00000CB60000}"/>
    <cellStyle name="Total (line) 3 3 2 11" xfId="6536" xr:uid="{00000000-0005-0000-0000-00000DB60000}"/>
    <cellStyle name="Total (line) 3 3 2 11 2" xfId="46937" xr:uid="{00000000-0005-0000-0000-00000EB60000}"/>
    <cellStyle name="Total (line) 3 3 2 11 2 2" xfId="46938" xr:uid="{00000000-0005-0000-0000-00000FB60000}"/>
    <cellStyle name="Total (line) 3 3 2 11 2 3" xfId="46939" xr:uid="{00000000-0005-0000-0000-000010B60000}"/>
    <cellStyle name="Total (line) 3 3 2 11 2 4" xfId="46940" xr:uid="{00000000-0005-0000-0000-000011B60000}"/>
    <cellStyle name="Total (line) 3 3 2 11 3" xfId="46941" xr:uid="{00000000-0005-0000-0000-000012B60000}"/>
    <cellStyle name="Total (line) 3 3 2 11 4" xfId="46942" xr:uid="{00000000-0005-0000-0000-000013B60000}"/>
    <cellStyle name="Total (line) 3 3 2 11 5" xfId="46943" xr:uid="{00000000-0005-0000-0000-000014B60000}"/>
    <cellStyle name="Total (line) 3 3 2 12" xfId="6537" xr:uid="{00000000-0005-0000-0000-000015B60000}"/>
    <cellStyle name="Total (line) 3 3 2 12 2" xfId="46944" xr:uid="{00000000-0005-0000-0000-000016B60000}"/>
    <cellStyle name="Total (line) 3 3 2 12 2 2" xfId="46945" xr:uid="{00000000-0005-0000-0000-000017B60000}"/>
    <cellStyle name="Total (line) 3 3 2 12 2 3" xfId="46946" xr:uid="{00000000-0005-0000-0000-000018B60000}"/>
    <cellStyle name="Total (line) 3 3 2 12 2 4" xfId="46947" xr:uid="{00000000-0005-0000-0000-000019B60000}"/>
    <cellStyle name="Total (line) 3 3 2 12 3" xfId="46948" xr:uid="{00000000-0005-0000-0000-00001AB60000}"/>
    <cellStyle name="Total (line) 3 3 2 12 4" xfId="46949" xr:uid="{00000000-0005-0000-0000-00001BB60000}"/>
    <cellStyle name="Total (line) 3 3 2 12 5" xfId="46950" xr:uid="{00000000-0005-0000-0000-00001CB60000}"/>
    <cellStyle name="Total (line) 3 3 2 13" xfId="6538" xr:uid="{00000000-0005-0000-0000-00001DB60000}"/>
    <cellStyle name="Total (line) 3 3 2 13 2" xfId="46951" xr:uid="{00000000-0005-0000-0000-00001EB60000}"/>
    <cellStyle name="Total (line) 3 3 2 13 2 2" xfId="46952" xr:uid="{00000000-0005-0000-0000-00001FB60000}"/>
    <cellStyle name="Total (line) 3 3 2 13 2 3" xfId="46953" xr:uid="{00000000-0005-0000-0000-000020B60000}"/>
    <cellStyle name="Total (line) 3 3 2 13 2 4" xfId="46954" xr:uid="{00000000-0005-0000-0000-000021B60000}"/>
    <cellStyle name="Total (line) 3 3 2 13 3" xfId="46955" xr:uid="{00000000-0005-0000-0000-000022B60000}"/>
    <cellStyle name="Total (line) 3 3 2 13 4" xfId="46956" xr:uid="{00000000-0005-0000-0000-000023B60000}"/>
    <cellStyle name="Total (line) 3 3 2 13 5" xfId="46957" xr:uid="{00000000-0005-0000-0000-000024B60000}"/>
    <cellStyle name="Total (line) 3 3 2 14" xfId="6539" xr:uid="{00000000-0005-0000-0000-000025B60000}"/>
    <cellStyle name="Total (line) 3 3 2 14 2" xfId="46958" xr:uid="{00000000-0005-0000-0000-000026B60000}"/>
    <cellStyle name="Total (line) 3 3 2 14 2 2" xfId="46959" xr:uid="{00000000-0005-0000-0000-000027B60000}"/>
    <cellStyle name="Total (line) 3 3 2 14 2 3" xfId="46960" xr:uid="{00000000-0005-0000-0000-000028B60000}"/>
    <cellStyle name="Total (line) 3 3 2 14 2 4" xfId="46961" xr:uid="{00000000-0005-0000-0000-000029B60000}"/>
    <cellStyle name="Total (line) 3 3 2 14 3" xfId="46962" xr:uid="{00000000-0005-0000-0000-00002AB60000}"/>
    <cellStyle name="Total (line) 3 3 2 14 4" xfId="46963" xr:uid="{00000000-0005-0000-0000-00002BB60000}"/>
    <cellStyle name="Total (line) 3 3 2 14 5" xfId="46964" xr:uid="{00000000-0005-0000-0000-00002CB60000}"/>
    <cellStyle name="Total (line) 3 3 2 15" xfId="6540" xr:uid="{00000000-0005-0000-0000-00002DB60000}"/>
    <cellStyle name="Total (line) 3 3 2 15 2" xfId="46965" xr:uid="{00000000-0005-0000-0000-00002EB60000}"/>
    <cellStyle name="Total (line) 3 3 2 15 2 2" xfId="46966" xr:uid="{00000000-0005-0000-0000-00002FB60000}"/>
    <cellStyle name="Total (line) 3 3 2 15 2 3" xfId="46967" xr:uid="{00000000-0005-0000-0000-000030B60000}"/>
    <cellStyle name="Total (line) 3 3 2 15 2 4" xfId="46968" xr:uid="{00000000-0005-0000-0000-000031B60000}"/>
    <cellStyle name="Total (line) 3 3 2 15 3" xfId="46969" xr:uid="{00000000-0005-0000-0000-000032B60000}"/>
    <cellStyle name="Total (line) 3 3 2 15 4" xfId="46970" xr:uid="{00000000-0005-0000-0000-000033B60000}"/>
    <cellStyle name="Total (line) 3 3 2 15 5" xfId="46971" xr:uid="{00000000-0005-0000-0000-000034B60000}"/>
    <cellStyle name="Total (line) 3 3 2 16" xfId="6541" xr:uid="{00000000-0005-0000-0000-000035B60000}"/>
    <cellStyle name="Total (line) 3 3 2 16 2" xfId="46972" xr:uid="{00000000-0005-0000-0000-000036B60000}"/>
    <cellStyle name="Total (line) 3 3 2 16 2 2" xfId="46973" xr:uid="{00000000-0005-0000-0000-000037B60000}"/>
    <cellStyle name="Total (line) 3 3 2 16 2 3" xfId="46974" xr:uid="{00000000-0005-0000-0000-000038B60000}"/>
    <cellStyle name="Total (line) 3 3 2 16 2 4" xfId="46975" xr:uid="{00000000-0005-0000-0000-000039B60000}"/>
    <cellStyle name="Total (line) 3 3 2 16 3" xfId="46976" xr:uid="{00000000-0005-0000-0000-00003AB60000}"/>
    <cellStyle name="Total (line) 3 3 2 16 4" xfId="46977" xr:uid="{00000000-0005-0000-0000-00003BB60000}"/>
    <cellStyle name="Total (line) 3 3 2 16 5" xfId="46978" xr:uid="{00000000-0005-0000-0000-00003CB60000}"/>
    <cellStyle name="Total (line) 3 3 2 17" xfId="6542" xr:uid="{00000000-0005-0000-0000-00003DB60000}"/>
    <cellStyle name="Total (line) 3 3 2 17 2" xfId="46979" xr:uid="{00000000-0005-0000-0000-00003EB60000}"/>
    <cellStyle name="Total (line) 3 3 2 17 2 2" xfId="46980" xr:uid="{00000000-0005-0000-0000-00003FB60000}"/>
    <cellStyle name="Total (line) 3 3 2 17 2 3" xfId="46981" xr:uid="{00000000-0005-0000-0000-000040B60000}"/>
    <cellStyle name="Total (line) 3 3 2 17 2 4" xfId="46982" xr:uid="{00000000-0005-0000-0000-000041B60000}"/>
    <cellStyle name="Total (line) 3 3 2 17 3" xfId="46983" xr:uid="{00000000-0005-0000-0000-000042B60000}"/>
    <cellStyle name="Total (line) 3 3 2 17 4" xfId="46984" xr:uid="{00000000-0005-0000-0000-000043B60000}"/>
    <cellStyle name="Total (line) 3 3 2 17 5" xfId="46985" xr:uid="{00000000-0005-0000-0000-000044B60000}"/>
    <cellStyle name="Total (line) 3 3 2 18" xfId="6543" xr:uid="{00000000-0005-0000-0000-000045B60000}"/>
    <cellStyle name="Total (line) 3 3 2 18 2" xfId="46986" xr:uid="{00000000-0005-0000-0000-000046B60000}"/>
    <cellStyle name="Total (line) 3 3 2 18 2 2" xfId="46987" xr:uid="{00000000-0005-0000-0000-000047B60000}"/>
    <cellStyle name="Total (line) 3 3 2 18 2 3" xfId="46988" xr:uid="{00000000-0005-0000-0000-000048B60000}"/>
    <cellStyle name="Total (line) 3 3 2 18 2 4" xfId="46989" xr:uid="{00000000-0005-0000-0000-000049B60000}"/>
    <cellStyle name="Total (line) 3 3 2 18 3" xfId="46990" xr:uid="{00000000-0005-0000-0000-00004AB60000}"/>
    <cellStyle name="Total (line) 3 3 2 18 4" xfId="46991" xr:uid="{00000000-0005-0000-0000-00004BB60000}"/>
    <cellStyle name="Total (line) 3 3 2 18 5" xfId="46992" xr:uid="{00000000-0005-0000-0000-00004CB60000}"/>
    <cellStyle name="Total (line) 3 3 2 19" xfId="6544" xr:uid="{00000000-0005-0000-0000-00004DB60000}"/>
    <cellStyle name="Total (line) 3 3 2 19 2" xfId="46993" xr:uid="{00000000-0005-0000-0000-00004EB60000}"/>
    <cellStyle name="Total (line) 3 3 2 19 2 2" xfId="46994" xr:uid="{00000000-0005-0000-0000-00004FB60000}"/>
    <cellStyle name="Total (line) 3 3 2 19 2 3" xfId="46995" xr:uid="{00000000-0005-0000-0000-000050B60000}"/>
    <cellStyle name="Total (line) 3 3 2 19 2 4" xfId="46996" xr:uid="{00000000-0005-0000-0000-000051B60000}"/>
    <cellStyle name="Total (line) 3 3 2 19 3" xfId="46997" xr:uid="{00000000-0005-0000-0000-000052B60000}"/>
    <cellStyle name="Total (line) 3 3 2 19 4" xfId="46998" xr:uid="{00000000-0005-0000-0000-000053B60000}"/>
    <cellStyle name="Total (line) 3 3 2 19 5" xfId="46999" xr:uid="{00000000-0005-0000-0000-000054B60000}"/>
    <cellStyle name="Total (line) 3 3 2 2" xfId="6545" xr:uid="{00000000-0005-0000-0000-000055B60000}"/>
    <cellStyle name="Total (line) 3 3 2 2 2" xfId="47000" xr:uid="{00000000-0005-0000-0000-000056B60000}"/>
    <cellStyle name="Total (line) 3 3 2 2 2 2" xfId="47001" xr:uid="{00000000-0005-0000-0000-000057B60000}"/>
    <cellStyle name="Total (line) 3 3 2 2 2 3" xfId="47002" xr:uid="{00000000-0005-0000-0000-000058B60000}"/>
    <cellStyle name="Total (line) 3 3 2 2 2 4" xfId="47003" xr:uid="{00000000-0005-0000-0000-000059B60000}"/>
    <cellStyle name="Total (line) 3 3 2 2 3" xfId="47004" xr:uid="{00000000-0005-0000-0000-00005AB60000}"/>
    <cellStyle name="Total (line) 3 3 2 2 4" xfId="47005" xr:uid="{00000000-0005-0000-0000-00005BB60000}"/>
    <cellStyle name="Total (line) 3 3 2 2 5" xfId="47006" xr:uid="{00000000-0005-0000-0000-00005CB60000}"/>
    <cellStyle name="Total (line) 3 3 2 20" xfId="6546" xr:uid="{00000000-0005-0000-0000-00005DB60000}"/>
    <cellStyle name="Total (line) 3 3 2 20 2" xfId="47007" xr:uid="{00000000-0005-0000-0000-00005EB60000}"/>
    <cellStyle name="Total (line) 3 3 2 20 2 2" xfId="47008" xr:uid="{00000000-0005-0000-0000-00005FB60000}"/>
    <cellStyle name="Total (line) 3 3 2 20 2 3" xfId="47009" xr:uid="{00000000-0005-0000-0000-000060B60000}"/>
    <cellStyle name="Total (line) 3 3 2 20 2 4" xfId="47010" xr:uid="{00000000-0005-0000-0000-000061B60000}"/>
    <cellStyle name="Total (line) 3 3 2 20 3" xfId="47011" xr:uid="{00000000-0005-0000-0000-000062B60000}"/>
    <cellStyle name="Total (line) 3 3 2 20 4" xfId="47012" xr:uid="{00000000-0005-0000-0000-000063B60000}"/>
    <cellStyle name="Total (line) 3 3 2 20 5" xfId="47013" xr:uid="{00000000-0005-0000-0000-000064B60000}"/>
    <cellStyle name="Total (line) 3 3 2 21" xfId="6547" xr:uid="{00000000-0005-0000-0000-000065B60000}"/>
    <cellStyle name="Total (line) 3 3 2 21 2" xfId="47014" xr:uid="{00000000-0005-0000-0000-000066B60000}"/>
    <cellStyle name="Total (line) 3 3 2 21 2 2" xfId="47015" xr:uid="{00000000-0005-0000-0000-000067B60000}"/>
    <cellStyle name="Total (line) 3 3 2 21 2 3" xfId="47016" xr:uid="{00000000-0005-0000-0000-000068B60000}"/>
    <cellStyle name="Total (line) 3 3 2 21 2 4" xfId="47017" xr:uid="{00000000-0005-0000-0000-000069B60000}"/>
    <cellStyle name="Total (line) 3 3 2 21 3" xfId="47018" xr:uid="{00000000-0005-0000-0000-00006AB60000}"/>
    <cellStyle name="Total (line) 3 3 2 21 4" xfId="47019" xr:uid="{00000000-0005-0000-0000-00006BB60000}"/>
    <cellStyle name="Total (line) 3 3 2 21 5" xfId="47020" xr:uid="{00000000-0005-0000-0000-00006CB60000}"/>
    <cellStyle name="Total (line) 3 3 2 22" xfId="6548" xr:uid="{00000000-0005-0000-0000-00006DB60000}"/>
    <cellStyle name="Total (line) 3 3 2 22 2" xfId="47021" xr:uid="{00000000-0005-0000-0000-00006EB60000}"/>
    <cellStyle name="Total (line) 3 3 2 22 2 2" xfId="47022" xr:uid="{00000000-0005-0000-0000-00006FB60000}"/>
    <cellStyle name="Total (line) 3 3 2 22 2 3" xfId="47023" xr:uid="{00000000-0005-0000-0000-000070B60000}"/>
    <cellStyle name="Total (line) 3 3 2 22 2 4" xfId="47024" xr:uid="{00000000-0005-0000-0000-000071B60000}"/>
    <cellStyle name="Total (line) 3 3 2 22 3" xfId="47025" xr:uid="{00000000-0005-0000-0000-000072B60000}"/>
    <cellStyle name="Total (line) 3 3 2 22 4" xfId="47026" xr:uid="{00000000-0005-0000-0000-000073B60000}"/>
    <cellStyle name="Total (line) 3 3 2 22 5" xfId="47027" xr:uid="{00000000-0005-0000-0000-000074B60000}"/>
    <cellStyle name="Total (line) 3 3 2 23" xfId="6549" xr:uid="{00000000-0005-0000-0000-000075B60000}"/>
    <cellStyle name="Total (line) 3 3 2 23 2" xfId="47028" xr:uid="{00000000-0005-0000-0000-000076B60000}"/>
    <cellStyle name="Total (line) 3 3 2 23 2 2" xfId="47029" xr:uid="{00000000-0005-0000-0000-000077B60000}"/>
    <cellStyle name="Total (line) 3 3 2 23 2 3" xfId="47030" xr:uid="{00000000-0005-0000-0000-000078B60000}"/>
    <cellStyle name="Total (line) 3 3 2 23 2 4" xfId="47031" xr:uid="{00000000-0005-0000-0000-000079B60000}"/>
    <cellStyle name="Total (line) 3 3 2 23 3" xfId="47032" xr:uid="{00000000-0005-0000-0000-00007AB60000}"/>
    <cellStyle name="Total (line) 3 3 2 23 4" xfId="47033" xr:uid="{00000000-0005-0000-0000-00007BB60000}"/>
    <cellStyle name="Total (line) 3 3 2 23 5" xfId="47034" xr:uid="{00000000-0005-0000-0000-00007CB60000}"/>
    <cellStyle name="Total (line) 3 3 2 24" xfId="6550" xr:uid="{00000000-0005-0000-0000-00007DB60000}"/>
    <cellStyle name="Total (line) 3 3 2 24 2" xfId="47035" xr:uid="{00000000-0005-0000-0000-00007EB60000}"/>
    <cellStyle name="Total (line) 3 3 2 24 2 2" xfId="47036" xr:uid="{00000000-0005-0000-0000-00007FB60000}"/>
    <cellStyle name="Total (line) 3 3 2 24 2 3" xfId="47037" xr:uid="{00000000-0005-0000-0000-000080B60000}"/>
    <cellStyle name="Total (line) 3 3 2 24 2 4" xfId="47038" xr:uid="{00000000-0005-0000-0000-000081B60000}"/>
    <cellStyle name="Total (line) 3 3 2 24 3" xfId="47039" xr:uid="{00000000-0005-0000-0000-000082B60000}"/>
    <cellStyle name="Total (line) 3 3 2 24 4" xfId="47040" xr:uid="{00000000-0005-0000-0000-000083B60000}"/>
    <cellStyle name="Total (line) 3 3 2 24 5" xfId="47041" xr:uid="{00000000-0005-0000-0000-000084B60000}"/>
    <cellStyle name="Total (line) 3 3 2 25" xfId="6551" xr:uid="{00000000-0005-0000-0000-000085B60000}"/>
    <cellStyle name="Total (line) 3 3 2 25 2" xfId="47042" xr:uid="{00000000-0005-0000-0000-000086B60000}"/>
    <cellStyle name="Total (line) 3 3 2 25 2 2" xfId="47043" xr:uid="{00000000-0005-0000-0000-000087B60000}"/>
    <cellStyle name="Total (line) 3 3 2 25 2 3" xfId="47044" xr:uid="{00000000-0005-0000-0000-000088B60000}"/>
    <cellStyle name="Total (line) 3 3 2 25 2 4" xfId="47045" xr:uid="{00000000-0005-0000-0000-000089B60000}"/>
    <cellStyle name="Total (line) 3 3 2 25 3" xfId="47046" xr:uid="{00000000-0005-0000-0000-00008AB60000}"/>
    <cellStyle name="Total (line) 3 3 2 25 4" xfId="47047" xr:uid="{00000000-0005-0000-0000-00008BB60000}"/>
    <cellStyle name="Total (line) 3 3 2 25 5" xfId="47048" xr:uid="{00000000-0005-0000-0000-00008CB60000}"/>
    <cellStyle name="Total (line) 3 3 2 26" xfId="6552" xr:uid="{00000000-0005-0000-0000-00008DB60000}"/>
    <cellStyle name="Total (line) 3 3 2 26 2" xfId="47049" xr:uid="{00000000-0005-0000-0000-00008EB60000}"/>
    <cellStyle name="Total (line) 3 3 2 26 2 2" xfId="47050" xr:uid="{00000000-0005-0000-0000-00008FB60000}"/>
    <cellStyle name="Total (line) 3 3 2 26 2 3" xfId="47051" xr:uid="{00000000-0005-0000-0000-000090B60000}"/>
    <cellStyle name="Total (line) 3 3 2 26 2 4" xfId="47052" xr:uid="{00000000-0005-0000-0000-000091B60000}"/>
    <cellStyle name="Total (line) 3 3 2 26 3" xfId="47053" xr:uid="{00000000-0005-0000-0000-000092B60000}"/>
    <cellStyle name="Total (line) 3 3 2 26 4" xfId="47054" xr:uid="{00000000-0005-0000-0000-000093B60000}"/>
    <cellStyle name="Total (line) 3 3 2 26 5" xfId="47055" xr:uid="{00000000-0005-0000-0000-000094B60000}"/>
    <cellStyle name="Total (line) 3 3 2 27" xfId="6553" xr:uid="{00000000-0005-0000-0000-000095B60000}"/>
    <cellStyle name="Total (line) 3 3 2 27 2" xfId="47056" xr:uid="{00000000-0005-0000-0000-000096B60000}"/>
    <cellStyle name="Total (line) 3 3 2 27 2 2" xfId="47057" xr:uid="{00000000-0005-0000-0000-000097B60000}"/>
    <cellStyle name="Total (line) 3 3 2 27 2 3" xfId="47058" xr:uid="{00000000-0005-0000-0000-000098B60000}"/>
    <cellStyle name="Total (line) 3 3 2 27 2 4" xfId="47059" xr:uid="{00000000-0005-0000-0000-000099B60000}"/>
    <cellStyle name="Total (line) 3 3 2 27 3" xfId="47060" xr:uid="{00000000-0005-0000-0000-00009AB60000}"/>
    <cellStyle name="Total (line) 3 3 2 27 4" xfId="47061" xr:uid="{00000000-0005-0000-0000-00009BB60000}"/>
    <cellStyle name="Total (line) 3 3 2 27 5" xfId="47062" xr:uid="{00000000-0005-0000-0000-00009CB60000}"/>
    <cellStyle name="Total (line) 3 3 2 28" xfId="6554" xr:uid="{00000000-0005-0000-0000-00009DB60000}"/>
    <cellStyle name="Total (line) 3 3 2 28 2" xfId="47063" xr:uid="{00000000-0005-0000-0000-00009EB60000}"/>
    <cellStyle name="Total (line) 3 3 2 28 2 2" xfId="47064" xr:uid="{00000000-0005-0000-0000-00009FB60000}"/>
    <cellStyle name="Total (line) 3 3 2 28 2 3" xfId="47065" xr:uid="{00000000-0005-0000-0000-0000A0B60000}"/>
    <cellStyle name="Total (line) 3 3 2 28 2 4" xfId="47066" xr:uid="{00000000-0005-0000-0000-0000A1B60000}"/>
    <cellStyle name="Total (line) 3 3 2 28 3" xfId="47067" xr:uid="{00000000-0005-0000-0000-0000A2B60000}"/>
    <cellStyle name="Total (line) 3 3 2 28 4" xfId="47068" xr:uid="{00000000-0005-0000-0000-0000A3B60000}"/>
    <cellStyle name="Total (line) 3 3 2 28 5" xfId="47069" xr:uid="{00000000-0005-0000-0000-0000A4B60000}"/>
    <cellStyle name="Total (line) 3 3 2 29" xfId="6555" xr:uid="{00000000-0005-0000-0000-0000A5B60000}"/>
    <cellStyle name="Total (line) 3 3 2 29 2" xfId="47070" xr:uid="{00000000-0005-0000-0000-0000A6B60000}"/>
    <cellStyle name="Total (line) 3 3 2 29 2 2" xfId="47071" xr:uid="{00000000-0005-0000-0000-0000A7B60000}"/>
    <cellStyle name="Total (line) 3 3 2 29 2 3" xfId="47072" xr:uid="{00000000-0005-0000-0000-0000A8B60000}"/>
    <cellStyle name="Total (line) 3 3 2 29 2 4" xfId="47073" xr:uid="{00000000-0005-0000-0000-0000A9B60000}"/>
    <cellStyle name="Total (line) 3 3 2 29 3" xfId="47074" xr:uid="{00000000-0005-0000-0000-0000AAB60000}"/>
    <cellStyle name="Total (line) 3 3 2 29 4" xfId="47075" xr:uid="{00000000-0005-0000-0000-0000ABB60000}"/>
    <cellStyle name="Total (line) 3 3 2 29 5" xfId="47076" xr:uid="{00000000-0005-0000-0000-0000ACB60000}"/>
    <cellStyle name="Total (line) 3 3 2 3" xfId="6556" xr:uid="{00000000-0005-0000-0000-0000ADB60000}"/>
    <cellStyle name="Total (line) 3 3 2 3 2" xfId="47077" xr:uid="{00000000-0005-0000-0000-0000AEB60000}"/>
    <cellStyle name="Total (line) 3 3 2 3 2 2" xfId="47078" xr:uid="{00000000-0005-0000-0000-0000AFB60000}"/>
    <cellStyle name="Total (line) 3 3 2 3 2 3" xfId="47079" xr:uid="{00000000-0005-0000-0000-0000B0B60000}"/>
    <cellStyle name="Total (line) 3 3 2 3 2 4" xfId="47080" xr:uid="{00000000-0005-0000-0000-0000B1B60000}"/>
    <cellStyle name="Total (line) 3 3 2 3 3" xfId="47081" xr:uid="{00000000-0005-0000-0000-0000B2B60000}"/>
    <cellStyle name="Total (line) 3 3 2 3 4" xfId="47082" xr:uid="{00000000-0005-0000-0000-0000B3B60000}"/>
    <cellStyle name="Total (line) 3 3 2 3 5" xfId="47083" xr:uid="{00000000-0005-0000-0000-0000B4B60000}"/>
    <cellStyle name="Total (line) 3 3 2 30" xfId="6557" xr:uid="{00000000-0005-0000-0000-0000B5B60000}"/>
    <cellStyle name="Total (line) 3 3 2 30 2" xfId="47084" xr:uid="{00000000-0005-0000-0000-0000B6B60000}"/>
    <cellStyle name="Total (line) 3 3 2 30 2 2" xfId="47085" xr:uid="{00000000-0005-0000-0000-0000B7B60000}"/>
    <cellStyle name="Total (line) 3 3 2 30 2 3" xfId="47086" xr:uid="{00000000-0005-0000-0000-0000B8B60000}"/>
    <cellStyle name="Total (line) 3 3 2 30 2 4" xfId="47087" xr:uid="{00000000-0005-0000-0000-0000B9B60000}"/>
    <cellStyle name="Total (line) 3 3 2 30 3" xfId="47088" xr:uid="{00000000-0005-0000-0000-0000BAB60000}"/>
    <cellStyle name="Total (line) 3 3 2 30 4" xfId="47089" xr:uid="{00000000-0005-0000-0000-0000BBB60000}"/>
    <cellStyle name="Total (line) 3 3 2 30 5" xfId="47090" xr:uid="{00000000-0005-0000-0000-0000BCB60000}"/>
    <cellStyle name="Total (line) 3 3 2 31" xfId="6558" xr:uid="{00000000-0005-0000-0000-0000BDB60000}"/>
    <cellStyle name="Total (line) 3 3 2 31 2" xfId="47091" xr:uid="{00000000-0005-0000-0000-0000BEB60000}"/>
    <cellStyle name="Total (line) 3 3 2 31 2 2" xfId="47092" xr:uid="{00000000-0005-0000-0000-0000BFB60000}"/>
    <cellStyle name="Total (line) 3 3 2 31 2 3" xfId="47093" xr:uid="{00000000-0005-0000-0000-0000C0B60000}"/>
    <cellStyle name="Total (line) 3 3 2 31 2 4" xfId="47094" xr:uid="{00000000-0005-0000-0000-0000C1B60000}"/>
    <cellStyle name="Total (line) 3 3 2 31 3" xfId="47095" xr:uid="{00000000-0005-0000-0000-0000C2B60000}"/>
    <cellStyle name="Total (line) 3 3 2 31 4" xfId="47096" xr:uid="{00000000-0005-0000-0000-0000C3B60000}"/>
    <cellStyle name="Total (line) 3 3 2 31 5" xfId="47097" xr:uid="{00000000-0005-0000-0000-0000C4B60000}"/>
    <cellStyle name="Total (line) 3 3 2 32" xfId="6559" xr:uid="{00000000-0005-0000-0000-0000C5B60000}"/>
    <cellStyle name="Total (line) 3 3 2 32 2" xfId="47098" xr:uid="{00000000-0005-0000-0000-0000C6B60000}"/>
    <cellStyle name="Total (line) 3 3 2 32 2 2" xfId="47099" xr:uid="{00000000-0005-0000-0000-0000C7B60000}"/>
    <cellStyle name="Total (line) 3 3 2 32 2 3" xfId="47100" xr:uid="{00000000-0005-0000-0000-0000C8B60000}"/>
    <cellStyle name="Total (line) 3 3 2 32 2 4" xfId="47101" xr:uid="{00000000-0005-0000-0000-0000C9B60000}"/>
    <cellStyle name="Total (line) 3 3 2 32 3" xfId="47102" xr:uid="{00000000-0005-0000-0000-0000CAB60000}"/>
    <cellStyle name="Total (line) 3 3 2 32 4" xfId="47103" xr:uid="{00000000-0005-0000-0000-0000CBB60000}"/>
    <cellStyle name="Total (line) 3 3 2 32 5" xfId="47104" xr:uid="{00000000-0005-0000-0000-0000CCB60000}"/>
    <cellStyle name="Total (line) 3 3 2 33" xfId="6560" xr:uid="{00000000-0005-0000-0000-0000CDB60000}"/>
    <cellStyle name="Total (line) 3 3 2 33 2" xfId="47105" xr:uid="{00000000-0005-0000-0000-0000CEB60000}"/>
    <cellStyle name="Total (line) 3 3 2 33 2 2" xfId="47106" xr:uid="{00000000-0005-0000-0000-0000CFB60000}"/>
    <cellStyle name="Total (line) 3 3 2 33 2 3" xfId="47107" xr:uid="{00000000-0005-0000-0000-0000D0B60000}"/>
    <cellStyle name="Total (line) 3 3 2 33 2 4" xfId="47108" xr:uid="{00000000-0005-0000-0000-0000D1B60000}"/>
    <cellStyle name="Total (line) 3 3 2 33 3" xfId="47109" xr:uid="{00000000-0005-0000-0000-0000D2B60000}"/>
    <cellStyle name="Total (line) 3 3 2 33 4" xfId="47110" xr:uid="{00000000-0005-0000-0000-0000D3B60000}"/>
    <cellStyle name="Total (line) 3 3 2 33 5" xfId="47111" xr:uid="{00000000-0005-0000-0000-0000D4B60000}"/>
    <cellStyle name="Total (line) 3 3 2 34" xfId="6561" xr:uid="{00000000-0005-0000-0000-0000D5B60000}"/>
    <cellStyle name="Total (line) 3 3 2 34 2" xfId="47112" xr:uid="{00000000-0005-0000-0000-0000D6B60000}"/>
    <cellStyle name="Total (line) 3 3 2 34 2 2" xfId="47113" xr:uid="{00000000-0005-0000-0000-0000D7B60000}"/>
    <cellStyle name="Total (line) 3 3 2 34 2 3" xfId="47114" xr:uid="{00000000-0005-0000-0000-0000D8B60000}"/>
    <cellStyle name="Total (line) 3 3 2 34 2 4" xfId="47115" xr:uid="{00000000-0005-0000-0000-0000D9B60000}"/>
    <cellStyle name="Total (line) 3 3 2 34 3" xfId="47116" xr:uid="{00000000-0005-0000-0000-0000DAB60000}"/>
    <cellStyle name="Total (line) 3 3 2 34 4" xfId="47117" xr:uid="{00000000-0005-0000-0000-0000DBB60000}"/>
    <cellStyle name="Total (line) 3 3 2 34 5" xfId="47118" xr:uid="{00000000-0005-0000-0000-0000DCB60000}"/>
    <cellStyle name="Total (line) 3 3 2 35" xfId="6562" xr:uid="{00000000-0005-0000-0000-0000DDB60000}"/>
    <cellStyle name="Total (line) 3 3 2 35 2" xfId="47119" xr:uid="{00000000-0005-0000-0000-0000DEB60000}"/>
    <cellStyle name="Total (line) 3 3 2 35 2 2" xfId="47120" xr:uid="{00000000-0005-0000-0000-0000DFB60000}"/>
    <cellStyle name="Total (line) 3 3 2 35 2 3" xfId="47121" xr:uid="{00000000-0005-0000-0000-0000E0B60000}"/>
    <cellStyle name="Total (line) 3 3 2 35 2 4" xfId="47122" xr:uid="{00000000-0005-0000-0000-0000E1B60000}"/>
    <cellStyle name="Total (line) 3 3 2 35 3" xfId="47123" xr:uid="{00000000-0005-0000-0000-0000E2B60000}"/>
    <cellStyle name="Total (line) 3 3 2 35 4" xfId="47124" xr:uid="{00000000-0005-0000-0000-0000E3B60000}"/>
    <cellStyle name="Total (line) 3 3 2 35 5" xfId="47125" xr:uid="{00000000-0005-0000-0000-0000E4B60000}"/>
    <cellStyle name="Total (line) 3 3 2 36" xfId="6563" xr:uid="{00000000-0005-0000-0000-0000E5B60000}"/>
    <cellStyle name="Total (line) 3 3 2 36 2" xfId="47126" xr:uid="{00000000-0005-0000-0000-0000E6B60000}"/>
    <cellStyle name="Total (line) 3 3 2 36 2 2" xfId="47127" xr:uid="{00000000-0005-0000-0000-0000E7B60000}"/>
    <cellStyle name="Total (line) 3 3 2 36 2 3" xfId="47128" xr:uid="{00000000-0005-0000-0000-0000E8B60000}"/>
    <cellStyle name="Total (line) 3 3 2 36 2 4" xfId="47129" xr:uid="{00000000-0005-0000-0000-0000E9B60000}"/>
    <cellStyle name="Total (line) 3 3 2 36 3" xfId="47130" xr:uid="{00000000-0005-0000-0000-0000EAB60000}"/>
    <cellStyle name="Total (line) 3 3 2 36 4" xfId="47131" xr:uid="{00000000-0005-0000-0000-0000EBB60000}"/>
    <cellStyle name="Total (line) 3 3 2 36 5" xfId="47132" xr:uid="{00000000-0005-0000-0000-0000ECB60000}"/>
    <cellStyle name="Total (line) 3 3 2 37" xfId="6564" xr:uid="{00000000-0005-0000-0000-0000EDB60000}"/>
    <cellStyle name="Total (line) 3 3 2 37 2" xfId="47133" xr:uid="{00000000-0005-0000-0000-0000EEB60000}"/>
    <cellStyle name="Total (line) 3 3 2 37 2 2" xfId="47134" xr:uid="{00000000-0005-0000-0000-0000EFB60000}"/>
    <cellStyle name="Total (line) 3 3 2 37 2 3" xfId="47135" xr:uid="{00000000-0005-0000-0000-0000F0B60000}"/>
    <cellStyle name="Total (line) 3 3 2 37 2 4" xfId="47136" xr:uid="{00000000-0005-0000-0000-0000F1B60000}"/>
    <cellStyle name="Total (line) 3 3 2 37 3" xfId="47137" xr:uid="{00000000-0005-0000-0000-0000F2B60000}"/>
    <cellStyle name="Total (line) 3 3 2 37 4" xfId="47138" xr:uid="{00000000-0005-0000-0000-0000F3B60000}"/>
    <cellStyle name="Total (line) 3 3 2 37 5" xfId="47139" xr:uid="{00000000-0005-0000-0000-0000F4B60000}"/>
    <cellStyle name="Total (line) 3 3 2 38" xfId="6565" xr:uid="{00000000-0005-0000-0000-0000F5B60000}"/>
    <cellStyle name="Total (line) 3 3 2 38 2" xfId="47140" xr:uid="{00000000-0005-0000-0000-0000F6B60000}"/>
    <cellStyle name="Total (line) 3 3 2 38 2 2" xfId="47141" xr:uid="{00000000-0005-0000-0000-0000F7B60000}"/>
    <cellStyle name="Total (line) 3 3 2 38 2 3" xfId="47142" xr:uid="{00000000-0005-0000-0000-0000F8B60000}"/>
    <cellStyle name="Total (line) 3 3 2 38 2 4" xfId="47143" xr:uid="{00000000-0005-0000-0000-0000F9B60000}"/>
    <cellStyle name="Total (line) 3 3 2 38 3" xfId="47144" xr:uid="{00000000-0005-0000-0000-0000FAB60000}"/>
    <cellStyle name="Total (line) 3 3 2 38 4" xfId="47145" xr:uid="{00000000-0005-0000-0000-0000FBB60000}"/>
    <cellStyle name="Total (line) 3 3 2 38 5" xfId="47146" xr:uid="{00000000-0005-0000-0000-0000FCB60000}"/>
    <cellStyle name="Total (line) 3 3 2 39" xfId="6566" xr:uid="{00000000-0005-0000-0000-0000FDB60000}"/>
    <cellStyle name="Total (line) 3 3 2 39 2" xfId="47147" xr:uid="{00000000-0005-0000-0000-0000FEB60000}"/>
    <cellStyle name="Total (line) 3 3 2 39 2 2" xfId="47148" xr:uid="{00000000-0005-0000-0000-0000FFB60000}"/>
    <cellStyle name="Total (line) 3 3 2 39 2 3" xfId="47149" xr:uid="{00000000-0005-0000-0000-000000B70000}"/>
    <cellStyle name="Total (line) 3 3 2 39 2 4" xfId="47150" xr:uid="{00000000-0005-0000-0000-000001B70000}"/>
    <cellStyle name="Total (line) 3 3 2 39 3" xfId="47151" xr:uid="{00000000-0005-0000-0000-000002B70000}"/>
    <cellStyle name="Total (line) 3 3 2 39 4" xfId="47152" xr:uid="{00000000-0005-0000-0000-000003B70000}"/>
    <cellStyle name="Total (line) 3 3 2 39 5" xfId="47153" xr:uid="{00000000-0005-0000-0000-000004B70000}"/>
    <cellStyle name="Total (line) 3 3 2 4" xfId="6567" xr:uid="{00000000-0005-0000-0000-000005B70000}"/>
    <cellStyle name="Total (line) 3 3 2 4 2" xfId="47154" xr:uid="{00000000-0005-0000-0000-000006B70000}"/>
    <cellStyle name="Total (line) 3 3 2 4 2 2" xfId="47155" xr:uid="{00000000-0005-0000-0000-000007B70000}"/>
    <cellStyle name="Total (line) 3 3 2 4 2 3" xfId="47156" xr:uid="{00000000-0005-0000-0000-000008B70000}"/>
    <cellStyle name="Total (line) 3 3 2 4 2 4" xfId="47157" xr:uid="{00000000-0005-0000-0000-000009B70000}"/>
    <cellStyle name="Total (line) 3 3 2 4 3" xfId="47158" xr:uid="{00000000-0005-0000-0000-00000AB70000}"/>
    <cellStyle name="Total (line) 3 3 2 4 4" xfId="47159" xr:uid="{00000000-0005-0000-0000-00000BB70000}"/>
    <cellStyle name="Total (line) 3 3 2 4 5" xfId="47160" xr:uid="{00000000-0005-0000-0000-00000CB70000}"/>
    <cellStyle name="Total (line) 3 3 2 40" xfId="6568" xr:uid="{00000000-0005-0000-0000-00000DB70000}"/>
    <cellStyle name="Total (line) 3 3 2 40 2" xfId="47161" xr:uid="{00000000-0005-0000-0000-00000EB70000}"/>
    <cellStyle name="Total (line) 3 3 2 40 2 2" xfId="47162" xr:uid="{00000000-0005-0000-0000-00000FB70000}"/>
    <cellStyle name="Total (line) 3 3 2 40 2 3" xfId="47163" xr:uid="{00000000-0005-0000-0000-000010B70000}"/>
    <cellStyle name="Total (line) 3 3 2 40 2 4" xfId="47164" xr:uid="{00000000-0005-0000-0000-000011B70000}"/>
    <cellStyle name="Total (line) 3 3 2 40 3" xfId="47165" xr:uid="{00000000-0005-0000-0000-000012B70000}"/>
    <cellStyle name="Total (line) 3 3 2 40 4" xfId="47166" xr:uid="{00000000-0005-0000-0000-000013B70000}"/>
    <cellStyle name="Total (line) 3 3 2 40 5" xfId="47167" xr:uid="{00000000-0005-0000-0000-000014B70000}"/>
    <cellStyle name="Total (line) 3 3 2 41" xfId="6569" xr:uid="{00000000-0005-0000-0000-000015B70000}"/>
    <cellStyle name="Total (line) 3 3 2 41 2" xfId="47168" xr:uid="{00000000-0005-0000-0000-000016B70000}"/>
    <cellStyle name="Total (line) 3 3 2 41 2 2" xfId="47169" xr:uid="{00000000-0005-0000-0000-000017B70000}"/>
    <cellStyle name="Total (line) 3 3 2 41 2 3" xfId="47170" xr:uid="{00000000-0005-0000-0000-000018B70000}"/>
    <cellStyle name="Total (line) 3 3 2 41 2 4" xfId="47171" xr:uid="{00000000-0005-0000-0000-000019B70000}"/>
    <cellStyle name="Total (line) 3 3 2 41 3" xfId="47172" xr:uid="{00000000-0005-0000-0000-00001AB70000}"/>
    <cellStyle name="Total (line) 3 3 2 41 4" xfId="47173" xr:uid="{00000000-0005-0000-0000-00001BB70000}"/>
    <cellStyle name="Total (line) 3 3 2 41 5" xfId="47174" xr:uid="{00000000-0005-0000-0000-00001CB70000}"/>
    <cellStyle name="Total (line) 3 3 2 42" xfId="6570" xr:uid="{00000000-0005-0000-0000-00001DB70000}"/>
    <cellStyle name="Total (line) 3 3 2 42 2" xfId="47175" xr:uid="{00000000-0005-0000-0000-00001EB70000}"/>
    <cellStyle name="Total (line) 3 3 2 42 2 2" xfId="47176" xr:uid="{00000000-0005-0000-0000-00001FB70000}"/>
    <cellStyle name="Total (line) 3 3 2 42 2 3" xfId="47177" xr:uid="{00000000-0005-0000-0000-000020B70000}"/>
    <cellStyle name="Total (line) 3 3 2 42 2 4" xfId="47178" xr:uid="{00000000-0005-0000-0000-000021B70000}"/>
    <cellStyle name="Total (line) 3 3 2 42 3" xfId="47179" xr:uid="{00000000-0005-0000-0000-000022B70000}"/>
    <cellStyle name="Total (line) 3 3 2 42 4" xfId="47180" xr:uid="{00000000-0005-0000-0000-000023B70000}"/>
    <cellStyle name="Total (line) 3 3 2 42 5" xfId="47181" xr:uid="{00000000-0005-0000-0000-000024B70000}"/>
    <cellStyle name="Total (line) 3 3 2 43" xfId="6571" xr:uid="{00000000-0005-0000-0000-000025B70000}"/>
    <cellStyle name="Total (line) 3 3 2 43 2" xfId="47182" xr:uid="{00000000-0005-0000-0000-000026B70000}"/>
    <cellStyle name="Total (line) 3 3 2 43 2 2" xfId="47183" xr:uid="{00000000-0005-0000-0000-000027B70000}"/>
    <cellStyle name="Total (line) 3 3 2 43 2 3" xfId="47184" xr:uid="{00000000-0005-0000-0000-000028B70000}"/>
    <cellStyle name="Total (line) 3 3 2 43 2 4" xfId="47185" xr:uid="{00000000-0005-0000-0000-000029B70000}"/>
    <cellStyle name="Total (line) 3 3 2 43 3" xfId="47186" xr:uid="{00000000-0005-0000-0000-00002AB70000}"/>
    <cellStyle name="Total (line) 3 3 2 43 4" xfId="47187" xr:uid="{00000000-0005-0000-0000-00002BB70000}"/>
    <cellStyle name="Total (line) 3 3 2 43 5" xfId="47188" xr:uid="{00000000-0005-0000-0000-00002CB70000}"/>
    <cellStyle name="Total (line) 3 3 2 44" xfId="6572" xr:uid="{00000000-0005-0000-0000-00002DB70000}"/>
    <cellStyle name="Total (line) 3 3 2 44 2" xfId="47189" xr:uid="{00000000-0005-0000-0000-00002EB70000}"/>
    <cellStyle name="Total (line) 3 3 2 44 2 2" xfId="47190" xr:uid="{00000000-0005-0000-0000-00002FB70000}"/>
    <cellStyle name="Total (line) 3 3 2 44 2 3" xfId="47191" xr:uid="{00000000-0005-0000-0000-000030B70000}"/>
    <cellStyle name="Total (line) 3 3 2 44 2 4" xfId="47192" xr:uid="{00000000-0005-0000-0000-000031B70000}"/>
    <cellStyle name="Total (line) 3 3 2 44 3" xfId="47193" xr:uid="{00000000-0005-0000-0000-000032B70000}"/>
    <cellStyle name="Total (line) 3 3 2 44 4" xfId="47194" xr:uid="{00000000-0005-0000-0000-000033B70000}"/>
    <cellStyle name="Total (line) 3 3 2 44 5" xfId="47195" xr:uid="{00000000-0005-0000-0000-000034B70000}"/>
    <cellStyle name="Total (line) 3 3 2 45" xfId="47196" xr:uid="{00000000-0005-0000-0000-000035B70000}"/>
    <cellStyle name="Total (line) 3 3 2 45 2" xfId="47197" xr:uid="{00000000-0005-0000-0000-000036B70000}"/>
    <cellStyle name="Total (line) 3 3 2 45 3" xfId="47198" xr:uid="{00000000-0005-0000-0000-000037B70000}"/>
    <cellStyle name="Total (line) 3 3 2 45 4" xfId="47199" xr:uid="{00000000-0005-0000-0000-000038B70000}"/>
    <cellStyle name="Total (line) 3 3 2 46" xfId="47200" xr:uid="{00000000-0005-0000-0000-000039B70000}"/>
    <cellStyle name="Total (line) 3 3 2 46 2" xfId="47201" xr:uid="{00000000-0005-0000-0000-00003AB70000}"/>
    <cellStyle name="Total (line) 3 3 2 46 3" xfId="47202" xr:uid="{00000000-0005-0000-0000-00003BB70000}"/>
    <cellStyle name="Total (line) 3 3 2 46 4" xfId="47203" xr:uid="{00000000-0005-0000-0000-00003CB70000}"/>
    <cellStyle name="Total (line) 3 3 2 47" xfId="47204" xr:uid="{00000000-0005-0000-0000-00003DB70000}"/>
    <cellStyle name="Total (line) 3 3 2 48" xfId="47205" xr:uid="{00000000-0005-0000-0000-00003EB70000}"/>
    <cellStyle name="Total (line) 3 3 2 49" xfId="47206" xr:uid="{00000000-0005-0000-0000-00003FB70000}"/>
    <cellStyle name="Total (line) 3 3 2 5" xfId="6573" xr:uid="{00000000-0005-0000-0000-000040B70000}"/>
    <cellStyle name="Total (line) 3 3 2 5 2" xfId="47207" xr:uid="{00000000-0005-0000-0000-000041B70000}"/>
    <cellStyle name="Total (line) 3 3 2 5 2 2" xfId="47208" xr:uid="{00000000-0005-0000-0000-000042B70000}"/>
    <cellStyle name="Total (line) 3 3 2 5 2 3" xfId="47209" xr:uid="{00000000-0005-0000-0000-000043B70000}"/>
    <cellStyle name="Total (line) 3 3 2 5 2 4" xfId="47210" xr:uid="{00000000-0005-0000-0000-000044B70000}"/>
    <cellStyle name="Total (line) 3 3 2 5 3" xfId="47211" xr:uid="{00000000-0005-0000-0000-000045B70000}"/>
    <cellStyle name="Total (line) 3 3 2 5 4" xfId="47212" xr:uid="{00000000-0005-0000-0000-000046B70000}"/>
    <cellStyle name="Total (line) 3 3 2 5 5" xfId="47213" xr:uid="{00000000-0005-0000-0000-000047B70000}"/>
    <cellStyle name="Total (line) 3 3 2 6" xfId="6574" xr:uid="{00000000-0005-0000-0000-000048B70000}"/>
    <cellStyle name="Total (line) 3 3 2 6 2" xfId="47214" xr:uid="{00000000-0005-0000-0000-000049B70000}"/>
    <cellStyle name="Total (line) 3 3 2 6 2 2" xfId="47215" xr:uid="{00000000-0005-0000-0000-00004AB70000}"/>
    <cellStyle name="Total (line) 3 3 2 6 2 3" xfId="47216" xr:uid="{00000000-0005-0000-0000-00004BB70000}"/>
    <cellStyle name="Total (line) 3 3 2 6 2 4" xfId="47217" xr:uid="{00000000-0005-0000-0000-00004CB70000}"/>
    <cellStyle name="Total (line) 3 3 2 6 3" xfId="47218" xr:uid="{00000000-0005-0000-0000-00004DB70000}"/>
    <cellStyle name="Total (line) 3 3 2 6 4" xfId="47219" xr:uid="{00000000-0005-0000-0000-00004EB70000}"/>
    <cellStyle name="Total (line) 3 3 2 6 5" xfId="47220" xr:uid="{00000000-0005-0000-0000-00004FB70000}"/>
    <cellStyle name="Total (line) 3 3 2 7" xfId="6575" xr:uid="{00000000-0005-0000-0000-000050B70000}"/>
    <cellStyle name="Total (line) 3 3 2 7 2" xfId="47221" xr:uid="{00000000-0005-0000-0000-000051B70000}"/>
    <cellStyle name="Total (line) 3 3 2 7 2 2" xfId="47222" xr:uid="{00000000-0005-0000-0000-000052B70000}"/>
    <cellStyle name="Total (line) 3 3 2 7 2 3" xfId="47223" xr:uid="{00000000-0005-0000-0000-000053B70000}"/>
    <cellStyle name="Total (line) 3 3 2 7 2 4" xfId="47224" xr:uid="{00000000-0005-0000-0000-000054B70000}"/>
    <cellStyle name="Total (line) 3 3 2 7 3" xfId="47225" xr:uid="{00000000-0005-0000-0000-000055B70000}"/>
    <cellStyle name="Total (line) 3 3 2 7 4" xfId="47226" xr:uid="{00000000-0005-0000-0000-000056B70000}"/>
    <cellStyle name="Total (line) 3 3 2 7 5" xfId="47227" xr:uid="{00000000-0005-0000-0000-000057B70000}"/>
    <cellStyle name="Total (line) 3 3 2 8" xfId="6576" xr:uid="{00000000-0005-0000-0000-000058B70000}"/>
    <cellStyle name="Total (line) 3 3 2 8 2" xfId="47228" xr:uid="{00000000-0005-0000-0000-000059B70000}"/>
    <cellStyle name="Total (line) 3 3 2 8 2 2" xfId="47229" xr:uid="{00000000-0005-0000-0000-00005AB70000}"/>
    <cellStyle name="Total (line) 3 3 2 8 2 3" xfId="47230" xr:uid="{00000000-0005-0000-0000-00005BB70000}"/>
    <cellStyle name="Total (line) 3 3 2 8 2 4" xfId="47231" xr:uid="{00000000-0005-0000-0000-00005CB70000}"/>
    <cellStyle name="Total (line) 3 3 2 8 3" xfId="47232" xr:uid="{00000000-0005-0000-0000-00005DB70000}"/>
    <cellStyle name="Total (line) 3 3 2 8 4" xfId="47233" xr:uid="{00000000-0005-0000-0000-00005EB70000}"/>
    <cellStyle name="Total (line) 3 3 2 8 5" xfId="47234" xr:uid="{00000000-0005-0000-0000-00005FB70000}"/>
    <cellStyle name="Total (line) 3 3 2 9" xfId="6577" xr:uid="{00000000-0005-0000-0000-000060B70000}"/>
    <cellStyle name="Total (line) 3 3 2 9 2" xfId="47235" xr:uid="{00000000-0005-0000-0000-000061B70000}"/>
    <cellStyle name="Total (line) 3 3 2 9 2 2" xfId="47236" xr:uid="{00000000-0005-0000-0000-000062B70000}"/>
    <cellStyle name="Total (line) 3 3 2 9 2 3" xfId="47237" xr:uid="{00000000-0005-0000-0000-000063B70000}"/>
    <cellStyle name="Total (line) 3 3 2 9 2 4" xfId="47238" xr:uid="{00000000-0005-0000-0000-000064B70000}"/>
    <cellStyle name="Total (line) 3 3 2 9 3" xfId="47239" xr:uid="{00000000-0005-0000-0000-000065B70000}"/>
    <cellStyle name="Total (line) 3 3 2 9 4" xfId="47240" xr:uid="{00000000-0005-0000-0000-000066B70000}"/>
    <cellStyle name="Total (line) 3 3 2 9 5" xfId="47241" xr:uid="{00000000-0005-0000-0000-000067B70000}"/>
    <cellStyle name="Total (line) 3 3 20" xfId="6578" xr:uid="{00000000-0005-0000-0000-000068B70000}"/>
    <cellStyle name="Total (line) 3 3 20 2" xfId="47242" xr:uid="{00000000-0005-0000-0000-000069B70000}"/>
    <cellStyle name="Total (line) 3 3 20 2 2" xfId="47243" xr:uid="{00000000-0005-0000-0000-00006AB70000}"/>
    <cellStyle name="Total (line) 3 3 20 2 3" xfId="47244" xr:uid="{00000000-0005-0000-0000-00006BB70000}"/>
    <cellStyle name="Total (line) 3 3 20 2 4" xfId="47245" xr:uid="{00000000-0005-0000-0000-00006CB70000}"/>
    <cellStyle name="Total (line) 3 3 20 3" xfId="47246" xr:uid="{00000000-0005-0000-0000-00006DB70000}"/>
    <cellStyle name="Total (line) 3 3 20 4" xfId="47247" xr:uid="{00000000-0005-0000-0000-00006EB70000}"/>
    <cellStyle name="Total (line) 3 3 20 5" xfId="47248" xr:uid="{00000000-0005-0000-0000-00006FB70000}"/>
    <cellStyle name="Total (line) 3 3 21" xfId="6579" xr:uid="{00000000-0005-0000-0000-000070B70000}"/>
    <cellStyle name="Total (line) 3 3 21 2" xfId="47249" xr:uid="{00000000-0005-0000-0000-000071B70000}"/>
    <cellStyle name="Total (line) 3 3 21 2 2" xfId="47250" xr:uid="{00000000-0005-0000-0000-000072B70000}"/>
    <cellStyle name="Total (line) 3 3 21 2 3" xfId="47251" xr:uid="{00000000-0005-0000-0000-000073B70000}"/>
    <cellStyle name="Total (line) 3 3 21 2 4" xfId="47252" xr:uid="{00000000-0005-0000-0000-000074B70000}"/>
    <cellStyle name="Total (line) 3 3 21 3" xfId="47253" xr:uid="{00000000-0005-0000-0000-000075B70000}"/>
    <cellStyle name="Total (line) 3 3 21 4" xfId="47254" xr:uid="{00000000-0005-0000-0000-000076B70000}"/>
    <cellStyle name="Total (line) 3 3 21 5" xfId="47255" xr:uid="{00000000-0005-0000-0000-000077B70000}"/>
    <cellStyle name="Total (line) 3 3 22" xfId="6580" xr:uid="{00000000-0005-0000-0000-000078B70000}"/>
    <cellStyle name="Total (line) 3 3 22 2" xfId="47256" xr:uid="{00000000-0005-0000-0000-000079B70000}"/>
    <cellStyle name="Total (line) 3 3 22 2 2" xfId="47257" xr:uid="{00000000-0005-0000-0000-00007AB70000}"/>
    <cellStyle name="Total (line) 3 3 22 2 3" xfId="47258" xr:uid="{00000000-0005-0000-0000-00007BB70000}"/>
    <cellStyle name="Total (line) 3 3 22 2 4" xfId="47259" xr:uid="{00000000-0005-0000-0000-00007CB70000}"/>
    <cellStyle name="Total (line) 3 3 22 3" xfId="47260" xr:uid="{00000000-0005-0000-0000-00007DB70000}"/>
    <cellStyle name="Total (line) 3 3 22 4" xfId="47261" xr:uid="{00000000-0005-0000-0000-00007EB70000}"/>
    <cellStyle name="Total (line) 3 3 22 5" xfId="47262" xr:uid="{00000000-0005-0000-0000-00007FB70000}"/>
    <cellStyle name="Total (line) 3 3 23" xfId="6581" xr:uid="{00000000-0005-0000-0000-000080B70000}"/>
    <cellStyle name="Total (line) 3 3 23 2" xfId="47263" xr:uid="{00000000-0005-0000-0000-000081B70000}"/>
    <cellStyle name="Total (line) 3 3 23 2 2" xfId="47264" xr:uid="{00000000-0005-0000-0000-000082B70000}"/>
    <cellStyle name="Total (line) 3 3 23 2 3" xfId="47265" xr:uid="{00000000-0005-0000-0000-000083B70000}"/>
    <cellStyle name="Total (line) 3 3 23 2 4" xfId="47266" xr:uid="{00000000-0005-0000-0000-000084B70000}"/>
    <cellStyle name="Total (line) 3 3 23 3" xfId="47267" xr:uid="{00000000-0005-0000-0000-000085B70000}"/>
    <cellStyle name="Total (line) 3 3 23 4" xfId="47268" xr:uid="{00000000-0005-0000-0000-000086B70000}"/>
    <cellStyle name="Total (line) 3 3 23 5" xfId="47269" xr:uid="{00000000-0005-0000-0000-000087B70000}"/>
    <cellStyle name="Total (line) 3 3 24" xfId="6582" xr:uid="{00000000-0005-0000-0000-000088B70000}"/>
    <cellStyle name="Total (line) 3 3 24 2" xfId="47270" xr:uid="{00000000-0005-0000-0000-000089B70000}"/>
    <cellStyle name="Total (line) 3 3 24 2 2" xfId="47271" xr:uid="{00000000-0005-0000-0000-00008AB70000}"/>
    <cellStyle name="Total (line) 3 3 24 2 3" xfId="47272" xr:uid="{00000000-0005-0000-0000-00008BB70000}"/>
    <cellStyle name="Total (line) 3 3 24 2 4" xfId="47273" xr:uid="{00000000-0005-0000-0000-00008CB70000}"/>
    <cellStyle name="Total (line) 3 3 24 3" xfId="47274" xr:uid="{00000000-0005-0000-0000-00008DB70000}"/>
    <cellStyle name="Total (line) 3 3 24 4" xfId="47275" xr:uid="{00000000-0005-0000-0000-00008EB70000}"/>
    <cellStyle name="Total (line) 3 3 24 5" xfId="47276" xr:uid="{00000000-0005-0000-0000-00008FB70000}"/>
    <cellStyle name="Total (line) 3 3 25" xfId="6583" xr:uid="{00000000-0005-0000-0000-000090B70000}"/>
    <cellStyle name="Total (line) 3 3 25 2" xfId="47277" xr:uid="{00000000-0005-0000-0000-000091B70000}"/>
    <cellStyle name="Total (line) 3 3 25 2 2" xfId="47278" xr:uid="{00000000-0005-0000-0000-000092B70000}"/>
    <cellStyle name="Total (line) 3 3 25 2 3" xfId="47279" xr:uid="{00000000-0005-0000-0000-000093B70000}"/>
    <cellStyle name="Total (line) 3 3 25 2 4" xfId="47280" xr:uid="{00000000-0005-0000-0000-000094B70000}"/>
    <cellStyle name="Total (line) 3 3 25 3" xfId="47281" xr:uid="{00000000-0005-0000-0000-000095B70000}"/>
    <cellStyle name="Total (line) 3 3 25 4" xfId="47282" xr:uid="{00000000-0005-0000-0000-000096B70000}"/>
    <cellStyle name="Total (line) 3 3 25 5" xfId="47283" xr:uid="{00000000-0005-0000-0000-000097B70000}"/>
    <cellStyle name="Total (line) 3 3 26" xfId="6584" xr:uid="{00000000-0005-0000-0000-000098B70000}"/>
    <cellStyle name="Total (line) 3 3 26 2" xfId="47284" xr:uid="{00000000-0005-0000-0000-000099B70000}"/>
    <cellStyle name="Total (line) 3 3 26 2 2" xfId="47285" xr:uid="{00000000-0005-0000-0000-00009AB70000}"/>
    <cellStyle name="Total (line) 3 3 26 2 3" xfId="47286" xr:uid="{00000000-0005-0000-0000-00009BB70000}"/>
    <cellStyle name="Total (line) 3 3 26 2 4" xfId="47287" xr:uid="{00000000-0005-0000-0000-00009CB70000}"/>
    <cellStyle name="Total (line) 3 3 26 3" xfId="47288" xr:uid="{00000000-0005-0000-0000-00009DB70000}"/>
    <cellStyle name="Total (line) 3 3 26 4" xfId="47289" xr:uid="{00000000-0005-0000-0000-00009EB70000}"/>
    <cellStyle name="Total (line) 3 3 26 5" xfId="47290" xr:uid="{00000000-0005-0000-0000-00009FB70000}"/>
    <cellStyle name="Total (line) 3 3 27" xfId="6585" xr:uid="{00000000-0005-0000-0000-0000A0B70000}"/>
    <cellStyle name="Total (line) 3 3 27 2" xfId="47291" xr:uid="{00000000-0005-0000-0000-0000A1B70000}"/>
    <cellStyle name="Total (line) 3 3 27 2 2" xfId="47292" xr:uid="{00000000-0005-0000-0000-0000A2B70000}"/>
    <cellStyle name="Total (line) 3 3 27 2 3" xfId="47293" xr:uid="{00000000-0005-0000-0000-0000A3B70000}"/>
    <cellStyle name="Total (line) 3 3 27 2 4" xfId="47294" xr:uid="{00000000-0005-0000-0000-0000A4B70000}"/>
    <cellStyle name="Total (line) 3 3 27 3" xfId="47295" xr:uid="{00000000-0005-0000-0000-0000A5B70000}"/>
    <cellStyle name="Total (line) 3 3 27 4" xfId="47296" xr:uid="{00000000-0005-0000-0000-0000A6B70000}"/>
    <cellStyle name="Total (line) 3 3 27 5" xfId="47297" xr:uid="{00000000-0005-0000-0000-0000A7B70000}"/>
    <cellStyle name="Total (line) 3 3 28" xfId="6586" xr:uid="{00000000-0005-0000-0000-0000A8B70000}"/>
    <cellStyle name="Total (line) 3 3 28 2" xfId="47298" xr:uid="{00000000-0005-0000-0000-0000A9B70000}"/>
    <cellStyle name="Total (line) 3 3 28 2 2" xfId="47299" xr:uid="{00000000-0005-0000-0000-0000AAB70000}"/>
    <cellStyle name="Total (line) 3 3 28 2 3" xfId="47300" xr:uid="{00000000-0005-0000-0000-0000ABB70000}"/>
    <cellStyle name="Total (line) 3 3 28 2 4" xfId="47301" xr:uid="{00000000-0005-0000-0000-0000ACB70000}"/>
    <cellStyle name="Total (line) 3 3 28 3" xfId="47302" xr:uid="{00000000-0005-0000-0000-0000ADB70000}"/>
    <cellStyle name="Total (line) 3 3 28 4" xfId="47303" xr:uid="{00000000-0005-0000-0000-0000AEB70000}"/>
    <cellStyle name="Total (line) 3 3 28 5" xfId="47304" xr:uid="{00000000-0005-0000-0000-0000AFB70000}"/>
    <cellStyle name="Total (line) 3 3 29" xfId="6587" xr:uid="{00000000-0005-0000-0000-0000B0B70000}"/>
    <cellStyle name="Total (line) 3 3 29 2" xfId="47305" xr:uid="{00000000-0005-0000-0000-0000B1B70000}"/>
    <cellStyle name="Total (line) 3 3 29 2 2" xfId="47306" xr:uid="{00000000-0005-0000-0000-0000B2B70000}"/>
    <cellStyle name="Total (line) 3 3 29 2 3" xfId="47307" xr:uid="{00000000-0005-0000-0000-0000B3B70000}"/>
    <cellStyle name="Total (line) 3 3 29 2 4" xfId="47308" xr:uid="{00000000-0005-0000-0000-0000B4B70000}"/>
    <cellStyle name="Total (line) 3 3 29 3" xfId="47309" xr:uid="{00000000-0005-0000-0000-0000B5B70000}"/>
    <cellStyle name="Total (line) 3 3 29 4" xfId="47310" xr:uid="{00000000-0005-0000-0000-0000B6B70000}"/>
    <cellStyle name="Total (line) 3 3 29 5" xfId="47311" xr:uid="{00000000-0005-0000-0000-0000B7B70000}"/>
    <cellStyle name="Total (line) 3 3 3" xfId="6588" xr:uid="{00000000-0005-0000-0000-0000B8B70000}"/>
    <cellStyle name="Total (line) 3 3 3 2" xfId="47312" xr:uid="{00000000-0005-0000-0000-0000B9B70000}"/>
    <cellStyle name="Total (line) 3 3 3 2 2" xfId="47313" xr:uid="{00000000-0005-0000-0000-0000BAB70000}"/>
    <cellStyle name="Total (line) 3 3 3 2 3" xfId="47314" xr:uid="{00000000-0005-0000-0000-0000BBB70000}"/>
    <cellStyle name="Total (line) 3 3 3 2 4" xfId="47315" xr:uid="{00000000-0005-0000-0000-0000BCB70000}"/>
    <cellStyle name="Total (line) 3 3 3 3" xfId="47316" xr:uid="{00000000-0005-0000-0000-0000BDB70000}"/>
    <cellStyle name="Total (line) 3 3 3 4" xfId="47317" xr:uid="{00000000-0005-0000-0000-0000BEB70000}"/>
    <cellStyle name="Total (line) 3 3 3 5" xfId="47318" xr:uid="{00000000-0005-0000-0000-0000BFB70000}"/>
    <cellStyle name="Total (line) 3 3 30" xfId="6589" xr:uid="{00000000-0005-0000-0000-0000C0B70000}"/>
    <cellStyle name="Total (line) 3 3 30 2" xfId="47319" xr:uid="{00000000-0005-0000-0000-0000C1B70000}"/>
    <cellStyle name="Total (line) 3 3 30 2 2" xfId="47320" xr:uid="{00000000-0005-0000-0000-0000C2B70000}"/>
    <cellStyle name="Total (line) 3 3 30 2 3" xfId="47321" xr:uid="{00000000-0005-0000-0000-0000C3B70000}"/>
    <cellStyle name="Total (line) 3 3 30 2 4" xfId="47322" xr:uid="{00000000-0005-0000-0000-0000C4B70000}"/>
    <cellStyle name="Total (line) 3 3 30 3" xfId="47323" xr:uid="{00000000-0005-0000-0000-0000C5B70000}"/>
    <cellStyle name="Total (line) 3 3 30 4" xfId="47324" xr:uid="{00000000-0005-0000-0000-0000C6B70000}"/>
    <cellStyle name="Total (line) 3 3 30 5" xfId="47325" xr:uid="{00000000-0005-0000-0000-0000C7B70000}"/>
    <cellStyle name="Total (line) 3 3 31" xfId="6590" xr:uid="{00000000-0005-0000-0000-0000C8B70000}"/>
    <cellStyle name="Total (line) 3 3 31 2" xfId="47326" xr:uid="{00000000-0005-0000-0000-0000C9B70000}"/>
    <cellStyle name="Total (line) 3 3 31 2 2" xfId="47327" xr:uid="{00000000-0005-0000-0000-0000CAB70000}"/>
    <cellStyle name="Total (line) 3 3 31 2 3" xfId="47328" xr:uid="{00000000-0005-0000-0000-0000CBB70000}"/>
    <cellStyle name="Total (line) 3 3 31 2 4" xfId="47329" xr:uid="{00000000-0005-0000-0000-0000CCB70000}"/>
    <cellStyle name="Total (line) 3 3 31 3" xfId="47330" xr:uid="{00000000-0005-0000-0000-0000CDB70000}"/>
    <cellStyle name="Total (line) 3 3 31 4" xfId="47331" xr:uid="{00000000-0005-0000-0000-0000CEB70000}"/>
    <cellStyle name="Total (line) 3 3 31 5" xfId="47332" xr:uid="{00000000-0005-0000-0000-0000CFB70000}"/>
    <cellStyle name="Total (line) 3 3 32" xfId="6591" xr:uid="{00000000-0005-0000-0000-0000D0B70000}"/>
    <cellStyle name="Total (line) 3 3 32 2" xfId="47333" xr:uid="{00000000-0005-0000-0000-0000D1B70000}"/>
    <cellStyle name="Total (line) 3 3 32 2 2" xfId="47334" xr:uid="{00000000-0005-0000-0000-0000D2B70000}"/>
    <cellStyle name="Total (line) 3 3 32 2 3" xfId="47335" xr:uid="{00000000-0005-0000-0000-0000D3B70000}"/>
    <cellStyle name="Total (line) 3 3 32 2 4" xfId="47336" xr:uid="{00000000-0005-0000-0000-0000D4B70000}"/>
    <cellStyle name="Total (line) 3 3 32 3" xfId="47337" xr:uid="{00000000-0005-0000-0000-0000D5B70000}"/>
    <cellStyle name="Total (line) 3 3 32 4" xfId="47338" xr:uid="{00000000-0005-0000-0000-0000D6B70000}"/>
    <cellStyle name="Total (line) 3 3 32 5" xfId="47339" xr:uid="{00000000-0005-0000-0000-0000D7B70000}"/>
    <cellStyle name="Total (line) 3 3 33" xfId="6592" xr:uid="{00000000-0005-0000-0000-0000D8B70000}"/>
    <cellStyle name="Total (line) 3 3 33 2" xfId="47340" xr:uid="{00000000-0005-0000-0000-0000D9B70000}"/>
    <cellStyle name="Total (line) 3 3 33 2 2" xfId="47341" xr:uid="{00000000-0005-0000-0000-0000DAB70000}"/>
    <cellStyle name="Total (line) 3 3 33 2 3" xfId="47342" xr:uid="{00000000-0005-0000-0000-0000DBB70000}"/>
    <cellStyle name="Total (line) 3 3 33 2 4" xfId="47343" xr:uid="{00000000-0005-0000-0000-0000DCB70000}"/>
    <cellStyle name="Total (line) 3 3 33 3" xfId="47344" xr:uid="{00000000-0005-0000-0000-0000DDB70000}"/>
    <cellStyle name="Total (line) 3 3 33 4" xfId="47345" xr:uid="{00000000-0005-0000-0000-0000DEB70000}"/>
    <cellStyle name="Total (line) 3 3 33 5" xfId="47346" xr:uid="{00000000-0005-0000-0000-0000DFB70000}"/>
    <cellStyle name="Total (line) 3 3 34" xfId="6593" xr:uid="{00000000-0005-0000-0000-0000E0B70000}"/>
    <cellStyle name="Total (line) 3 3 34 2" xfId="47347" xr:uid="{00000000-0005-0000-0000-0000E1B70000}"/>
    <cellStyle name="Total (line) 3 3 34 2 2" xfId="47348" xr:uid="{00000000-0005-0000-0000-0000E2B70000}"/>
    <cellStyle name="Total (line) 3 3 34 2 3" xfId="47349" xr:uid="{00000000-0005-0000-0000-0000E3B70000}"/>
    <cellStyle name="Total (line) 3 3 34 2 4" xfId="47350" xr:uid="{00000000-0005-0000-0000-0000E4B70000}"/>
    <cellStyle name="Total (line) 3 3 34 3" xfId="47351" xr:uid="{00000000-0005-0000-0000-0000E5B70000}"/>
    <cellStyle name="Total (line) 3 3 34 4" xfId="47352" xr:uid="{00000000-0005-0000-0000-0000E6B70000}"/>
    <cellStyle name="Total (line) 3 3 34 5" xfId="47353" xr:uid="{00000000-0005-0000-0000-0000E7B70000}"/>
    <cellStyle name="Total (line) 3 3 35" xfId="6594" xr:uid="{00000000-0005-0000-0000-0000E8B70000}"/>
    <cellStyle name="Total (line) 3 3 35 2" xfId="47354" xr:uid="{00000000-0005-0000-0000-0000E9B70000}"/>
    <cellStyle name="Total (line) 3 3 35 2 2" xfId="47355" xr:uid="{00000000-0005-0000-0000-0000EAB70000}"/>
    <cellStyle name="Total (line) 3 3 35 2 3" xfId="47356" xr:uid="{00000000-0005-0000-0000-0000EBB70000}"/>
    <cellStyle name="Total (line) 3 3 35 2 4" xfId="47357" xr:uid="{00000000-0005-0000-0000-0000ECB70000}"/>
    <cellStyle name="Total (line) 3 3 35 3" xfId="47358" xr:uid="{00000000-0005-0000-0000-0000EDB70000}"/>
    <cellStyle name="Total (line) 3 3 35 4" xfId="47359" xr:uid="{00000000-0005-0000-0000-0000EEB70000}"/>
    <cellStyle name="Total (line) 3 3 35 5" xfId="47360" xr:uid="{00000000-0005-0000-0000-0000EFB70000}"/>
    <cellStyle name="Total (line) 3 3 36" xfId="6595" xr:uid="{00000000-0005-0000-0000-0000F0B70000}"/>
    <cellStyle name="Total (line) 3 3 36 2" xfId="47361" xr:uid="{00000000-0005-0000-0000-0000F1B70000}"/>
    <cellStyle name="Total (line) 3 3 36 2 2" xfId="47362" xr:uid="{00000000-0005-0000-0000-0000F2B70000}"/>
    <cellStyle name="Total (line) 3 3 36 2 3" xfId="47363" xr:uid="{00000000-0005-0000-0000-0000F3B70000}"/>
    <cellStyle name="Total (line) 3 3 36 2 4" xfId="47364" xr:uid="{00000000-0005-0000-0000-0000F4B70000}"/>
    <cellStyle name="Total (line) 3 3 36 3" xfId="47365" xr:uid="{00000000-0005-0000-0000-0000F5B70000}"/>
    <cellStyle name="Total (line) 3 3 36 4" xfId="47366" xr:uid="{00000000-0005-0000-0000-0000F6B70000}"/>
    <cellStyle name="Total (line) 3 3 36 5" xfId="47367" xr:uid="{00000000-0005-0000-0000-0000F7B70000}"/>
    <cellStyle name="Total (line) 3 3 37" xfId="6596" xr:uid="{00000000-0005-0000-0000-0000F8B70000}"/>
    <cellStyle name="Total (line) 3 3 37 2" xfId="47368" xr:uid="{00000000-0005-0000-0000-0000F9B70000}"/>
    <cellStyle name="Total (line) 3 3 37 2 2" xfId="47369" xr:uid="{00000000-0005-0000-0000-0000FAB70000}"/>
    <cellStyle name="Total (line) 3 3 37 2 3" xfId="47370" xr:uid="{00000000-0005-0000-0000-0000FBB70000}"/>
    <cellStyle name="Total (line) 3 3 37 2 4" xfId="47371" xr:uid="{00000000-0005-0000-0000-0000FCB70000}"/>
    <cellStyle name="Total (line) 3 3 37 3" xfId="47372" xr:uid="{00000000-0005-0000-0000-0000FDB70000}"/>
    <cellStyle name="Total (line) 3 3 37 4" xfId="47373" xr:uid="{00000000-0005-0000-0000-0000FEB70000}"/>
    <cellStyle name="Total (line) 3 3 37 5" xfId="47374" xr:uid="{00000000-0005-0000-0000-0000FFB70000}"/>
    <cellStyle name="Total (line) 3 3 38" xfId="6597" xr:uid="{00000000-0005-0000-0000-000000B80000}"/>
    <cellStyle name="Total (line) 3 3 38 2" xfId="47375" xr:uid="{00000000-0005-0000-0000-000001B80000}"/>
    <cellStyle name="Total (line) 3 3 38 2 2" xfId="47376" xr:uid="{00000000-0005-0000-0000-000002B80000}"/>
    <cellStyle name="Total (line) 3 3 38 2 3" xfId="47377" xr:uid="{00000000-0005-0000-0000-000003B80000}"/>
    <cellStyle name="Total (line) 3 3 38 2 4" xfId="47378" xr:uid="{00000000-0005-0000-0000-000004B80000}"/>
    <cellStyle name="Total (line) 3 3 38 3" xfId="47379" xr:uid="{00000000-0005-0000-0000-000005B80000}"/>
    <cellStyle name="Total (line) 3 3 38 4" xfId="47380" xr:uid="{00000000-0005-0000-0000-000006B80000}"/>
    <cellStyle name="Total (line) 3 3 38 5" xfId="47381" xr:uid="{00000000-0005-0000-0000-000007B80000}"/>
    <cellStyle name="Total (line) 3 3 39" xfId="6598" xr:uid="{00000000-0005-0000-0000-000008B80000}"/>
    <cellStyle name="Total (line) 3 3 39 2" xfId="47382" xr:uid="{00000000-0005-0000-0000-000009B80000}"/>
    <cellStyle name="Total (line) 3 3 39 2 2" xfId="47383" xr:uid="{00000000-0005-0000-0000-00000AB80000}"/>
    <cellStyle name="Total (line) 3 3 39 2 3" xfId="47384" xr:uid="{00000000-0005-0000-0000-00000BB80000}"/>
    <cellStyle name="Total (line) 3 3 39 2 4" xfId="47385" xr:uid="{00000000-0005-0000-0000-00000CB80000}"/>
    <cellStyle name="Total (line) 3 3 39 3" xfId="47386" xr:uid="{00000000-0005-0000-0000-00000DB80000}"/>
    <cellStyle name="Total (line) 3 3 39 4" xfId="47387" xr:uid="{00000000-0005-0000-0000-00000EB80000}"/>
    <cellStyle name="Total (line) 3 3 39 5" xfId="47388" xr:uid="{00000000-0005-0000-0000-00000FB80000}"/>
    <cellStyle name="Total (line) 3 3 4" xfId="6599" xr:uid="{00000000-0005-0000-0000-000010B80000}"/>
    <cellStyle name="Total (line) 3 3 4 2" xfId="47389" xr:uid="{00000000-0005-0000-0000-000011B80000}"/>
    <cellStyle name="Total (line) 3 3 4 2 2" xfId="47390" xr:uid="{00000000-0005-0000-0000-000012B80000}"/>
    <cellStyle name="Total (line) 3 3 4 2 3" xfId="47391" xr:uid="{00000000-0005-0000-0000-000013B80000}"/>
    <cellStyle name="Total (line) 3 3 4 2 4" xfId="47392" xr:uid="{00000000-0005-0000-0000-000014B80000}"/>
    <cellStyle name="Total (line) 3 3 4 3" xfId="47393" xr:uid="{00000000-0005-0000-0000-000015B80000}"/>
    <cellStyle name="Total (line) 3 3 4 4" xfId="47394" xr:uid="{00000000-0005-0000-0000-000016B80000}"/>
    <cellStyle name="Total (line) 3 3 4 5" xfId="47395" xr:uid="{00000000-0005-0000-0000-000017B80000}"/>
    <cellStyle name="Total (line) 3 3 40" xfId="6600" xr:uid="{00000000-0005-0000-0000-000018B80000}"/>
    <cellStyle name="Total (line) 3 3 40 2" xfId="47396" xr:uid="{00000000-0005-0000-0000-000019B80000}"/>
    <cellStyle name="Total (line) 3 3 40 2 2" xfId="47397" xr:uid="{00000000-0005-0000-0000-00001AB80000}"/>
    <cellStyle name="Total (line) 3 3 40 2 3" xfId="47398" xr:uid="{00000000-0005-0000-0000-00001BB80000}"/>
    <cellStyle name="Total (line) 3 3 40 2 4" xfId="47399" xr:uid="{00000000-0005-0000-0000-00001CB80000}"/>
    <cellStyle name="Total (line) 3 3 40 3" xfId="47400" xr:uid="{00000000-0005-0000-0000-00001DB80000}"/>
    <cellStyle name="Total (line) 3 3 40 4" xfId="47401" xr:uid="{00000000-0005-0000-0000-00001EB80000}"/>
    <cellStyle name="Total (line) 3 3 40 5" xfId="47402" xr:uid="{00000000-0005-0000-0000-00001FB80000}"/>
    <cellStyle name="Total (line) 3 3 41" xfId="6601" xr:uid="{00000000-0005-0000-0000-000020B80000}"/>
    <cellStyle name="Total (line) 3 3 41 2" xfId="47403" xr:uid="{00000000-0005-0000-0000-000021B80000}"/>
    <cellStyle name="Total (line) 3 3 41 2 2" xfId="47404" xr:uid="{00000000-0005-0000-0000-000022B80000}"/>
    <cellStyle name="Total (line) 3 3 41 2 3" xfId="47405" xr:uid="{00000000-0005-0000-0000-000023B80000}"/>
    <cellStyle name="Total (line) 3 3 41 2 4" xfId="47406" xr:uid="{00000000-0005-0000-0000-000024B80000}"/>
    <cellStyle name="Total (line) 3 3 41 3" xfId="47407" xr:uid="{00000000-0005-0000-0000-000025B80000}"/>
    <cellStyle name="Total (line) 3 3 41 4" xfId="47408" xr:uid="{00000000-0005-0000-0000-000026B80000}"/>
    <cellStyle name="Total (line) 3 3 41 5" xfId="47409" xr:uid="{00000000-0005-0000-0000-000027B80000}"/>
    <cellStyle name="Total (line) 3 3 42" xfId="6602" xr:uid="{00000000-0005-0000-0000-000028B80000}"/>
    <cellStyle name="Total (line) 3 3 42 2" xfId="47410" xr:uid="{00000000-0005-0000-0000-000029B80000}"/>
    <cellStyle name="Total (line) 3 3 42 2 2" xfId="47411" xr:uid="{00000000-0005-0000-0000-00002AB80000}"/>
    <cellStyle name="Total (line) 3 3 42 2 3" xfId="47412" xr:uid="{00000000-0005-0000-0000-00002BB80000}"/>
    <cellStyle name="Total (line) 3 3 42 2 4" xfId="47413" xr:uid="{00000000-0005-0000-0000-00002CB80000}"/>
    <cellStyle name="Total (line) 3 3 42 3" xfId="47414" xr:uid="{00000000-0005-0000-0000-00002DB80000}"/>
    <cellStyle name="Total (line) 3 3 42 4" xfId="47415" xr:uid="{00000000-0005-0000-0000-00002EB80000}"/>
    <cellStyle name="Total (line) 3 3 42 5" xfId="47416" xr:uid="{00000000-0005-0000-0000-00002FB80000}"/>
    <cellStyle name="Total (line) 3 3 43" xfId="6603" xr:uid="{00000000-0005-0000-0000-000030B80000}"/>
    <cellStyle name="Total (line) 3 3 43 2" xfId="47417" xr:uid="{00000000-0005-0000-0000-000031B80000}"/>
    <cellStyle name="Total (line) 3 3 43 2 2" xfId="47418" xr:uid="{00000000-0005-0000-0000-000032B80000}"/>
    <cellStyle name="Total (line) 3 3 43 2 3" xfId="47419" xr:uid="{00000000-0005-0000-0000-000033B80000}"/>
    <cellStyle name="Total (line) 3 3 43 2 4" xfId="47420" xr:uid="{00000000-0005-0000-0000-000034B80000}"/>
    <cellStyle name="Total (line) 3 3 43 3" xfId="47421" xr:uid="{00000000-0005-0000-0000-000035B80000}"/>
    <cellStyle name="Total (line) 3 3 43 4" xfId="47422" xr:uid="{00000000-0005-0000-0000-000036B80000}"/>
    <cellStyle name="Total (line) 3 3 43 5" xfId="47423" xr:uid="{00000000-0005-0000-0000-000037B80000}"/>
    <cellStyle name="Total (line) 3 3 44" xfId="6604" xr:uid="{00000000-0005-0000-0000-000038B80000}"/>
    <cellStyle name="Total (line) 3 3 44 2" xfId="47424" xr:uid="{00000000-0005-0000-0000-000039B80000}"/>
    <cellStyle name="Total (line) 3 3 44 2 2" xfId="47425" xr:uid="{00000000-0005-0000-0000-00003AB80000}"/>
    <cellStyle name="Total (line) 3 3 44 2 3" xfId="47426" xr:uid="{00000000-0005-0000-0000-00003BB80000}"/>
    <cellStyle name="Total (line) 3 3 44 2 4" xfId="47427" xr:uid="{00000000-0005-0000-0000-00003CB80000}"/>
    <cellStyle name="Total (line) 3 3 44 3" xfId="47428" xr:uid="{00000000-0005-0000-0000-00003DB80000}"/>
    <cellStyle name="Total (line) 3 3 44 4" xfId="47429" xr:uid="{00000000-0005-0000-0000-00003EB80000}"/>
    <cellStyle name="Total (line) 3 3 44 5" xfId="47430" xr:uid="{00000000-0005-0000-0000-00003FB80000}"/>
    <cellStyle name="Total (line) 3 3 45" xfId="6605" xr:uid="{00000000-0005-0000-0000-000040B80000}"/>
    <cellStyle name="Total (line) 3 3 45 2" xfId="47431" xr:uid="{00000000-0005-0000-0000-000041B80000}"/>
    <cellStyle name="Total (line) 3 3 45 2 2" xfId="47432" xr:uid="{00000000-0005-0000-0000-000042B80000}"/>
    <cellStyle name="Total (line) 3 3 45 2 3" xfId="47433" xr:uid="{00000000-0005-0000-0000-000043B80000}"/>
    <cellStyle name="Total (line) 3 3 45 2 4" xfId="47434" xr:uid="{00000000-0005-0000-0000-000044B80000}"/>
    <cellStyle name="Total (line) 3 3 45 3" xfId="47435" xr:uid="{00000000-0005-0000-0000-000045B80000}"/>
    <cellStyle name="Total (line) 3 3 45 4" xfId="47436" xr:uid="{00000000-0005-0000-0000-000046B80000}"/>
    <cellStyle name="Total (line) 3 3 45 5" xfId="47437" xr:uid="{00000000-0005-0000-0000-000047B80000}"/>
    <cellStyle name="Total (line) 3 3 46" xfId="47438" xr:uid="{00000000-0005-0000-0000-000048B80000}"/>
    <cellStyle name="Total (line) 3 3 46 2" xfId="47439" xr:uid="{00000000-0005-0000-0000-000049B80000}"/>
    <cellStyle name="Total (line) 3 3 46 3" xfId="47440" xr:uid="{00000000-0005-0000-0000-00004AB80000}"/>
    <cellStyle name="Total (line) 3 3 46 4" xfId="47441" xr:uid="{00000000-0005-0000-0000-00004BB80000}"/>
    <cellStyle name="Total (line) 3 3 47" xfId="47442" xr:uid="{00000000-0005-0000-0000-00004CB80000}"/>
    <cellStyle name="Total (line) 3 3 48" xfId="47443" xr:uid="{00000000-0005-0000-0000-00004DB80000}"/>
    <cellStyle name="Total (line) 3 3 49" xfId="47444" xr:uid="{00000000-0005-0000-0000-00004EB80000}"/>
    <cellStyle name="Total (line) 3 3 5" xfId="6606" xr:uid="{00000000-0005-0000-0000-00004FB80000}"/>
    <cellStyle name="Total (line) 3 3 5 2" xfId="47445" xr:uid="{00000000-0005-0000-0000-000050B80000}"/>
    <cellStyle name="Total (line) 3 3 5 2 2" xfId="47446" xr:uid="{00000000-0005-0000-0000-000051B80000}"/>
    <cellStyle name="Total (line) 3 3 5 2 3" xfId="47447" xr:uid="{00000000-0005-0000-0000-000052B80000}"/>
    <cellStyle name="Total (line) 3 3 5 2 4" xfId="47448" xr:uid="{00000000-0005-0000-0000-000053B80000}"/>
    <cellStyle name="Total (line) 3 3 5 3" xfId="47449" xr:uid="{00000000-0005-0000-0000-000054B80000}"/>
    <cellStyle name="Total (line) 3 3 5 4" xfId="47450" xr:uid="{00000000-0005-0000-0000-000055B80000}"/>
    <cellStyle name="Total (line) 3 3 5 5" xfId="47451" xr:uid="{00000000-0005-0000-0000-000056B80000}"/>
    <cellStyle name="Total (line) 3 3 6" xfId="6607" xr:uid="{00000000-0005-0000-0000-000057B80000}"/>
    <cellStyle name="Total (line) 3 3 6 2" xfId="47452" xr:uid="{00000000-0005-0000-0000-000058B80000}"/>
    <cellStyle name="Total (line) 3 3 6 2 2" xfId="47453" xr:uid="{00000000-0005-0000-0000-000059B80000}"/>
    <cellStyle name="Total (line) 3 3 6 2 3" xfId="47454" xr:uid="{00000000-0005-0000-0000-00005AB80000}"/>
    <cellStyle name="Total (line) 3 3 6 2 4" xfId="47455" xr:uid="{00000000-0005-0000-0000-00005BB80000}"/>
    <cellStyle name="Total (line) 3 3 6 3" xfId="47456" xr:uid="{00000000-0005-0000-0000-00005CB80000}"/>
    <cellStyle name="Total (line) 3 3 6 4" xfId="47457" xr:uid="{00000000-0005-0000-0000-00005DB80000}"/>
    <cellStyle name="Total (line) 3 3 6 5" xfId="47458" xr:uid="{00000000-0005-0000-0000-00005EB80000}"/>
    <cellStyle name="Total (line) 3 3 7" xfId="6608" xr:uid="{00000000-0005-0000-0000-00005FB80000}"/>
    <cellStyle name="Total (line) 3 3 7 2" xfId="47459" xr:uid="{00000000-0005-0000-0000-000060B80000}"/>
    <cellStyle name="Total (line) 3 3 7 2 2" xfId="47460" xr:uid="{00000000-0005-0000-0000-000061B80000}"/>
    <cellStyle name="Total (line) 3 3 7 2 3" xfId="47461" xr:uid="{00000000-0005-0000-0000-000062B80000}"/>
    <cellStyle name="Total (line) 3 3 7 2 4" xfId="47462" xr:uid="{00000000-0005-0000-0000-000063B80000}"/>
    <cellStyle name="Total (line) 3 3 7 3" xfId="47463" xr:uid="{00000000-0005-0000-0000-000064B80000}"/>
    <cellStyle name="Total (line) 3 3 7 4" xfId="47464" xr:uid="{00000000-0005-0000-0000-000065B80000}"/>
    <cellStyle name="Total (line) 3 3 7 5" xfId="47465" xr:uid="{00000000-0005-0000-0000-000066B80000}"/>
    <cellStyle name="Total (line) 3 3 8" xfId="6609" xr:uid="{00000000-0005-0000-0000-000067B80000}"/>
    <cellStyle name="Total (line) 3 3 8 2" xfId="47466" xr:uid="{00000000-0005-0000-0000-000068B80000}"/>
    <cellStyle name="Total (line) 3 3 8 2 2" xfId="47467" xr:uid="{00000000-0005-0000-0000-000069B80000}"/>
    <cellStyle name="Total (line) 3 3 8 2 3" xfId="47468" xr:uid="{00000000-0005-0000-0000-00006AB80000}"/>
    <cellStyle name="Total (line) 3 3 8 2 4" xfId="47469" xr:uid="{00000000-0005-0000-0000-00006BB80000}"/>
    <cellStyle name="Total (line) 3 3 8 3" xfId="47470" xr:uid="{00000000-0005-0000-0000-00006CB80000}"/>
    <cellStyle name="Total (line) 3 3 8 4" xfId="47471" xr:uid="{00000000-0005-0000-0000-00006DB80000}"/>
    <cellStyle name="Total (line) 3 3 8 5" xfId="47472" xr:uid="{00000000-0005-0000-0000-00006EB80000}"/>
    <cellStyle name="Total (line) 3 3 9" xfId="6610" xr:uid="{00000000-0005-0000-0000-00006FB80000}"/>
    <cellStyle name="Total (line) 3 3 9 2" xfId="47473" xr:uid="{00000000-0005-0000-0000-000070B80000}"/>
    <cellStyle name="Total (line) 3 3 9 2 2" xfId="47474" xr:uid="{00000000-0005-0000-0000-000071B80000}"/>
    <cellStyle name="Total (line) 3 3 9 2 3" xfId="47475" xr:uid="{00000000-0005-0000-0000-000072B80000}"/>
    <cellStyle name="Total (line) 3 3 9 2 4" xfId="47476" xr:uid="{00000000-0005-0000-0000-000073B80000}"/>
    <cellStyle name="Total (line) 3 3 9 3" xfId="47477" xr:uid="{00000000-0005-0000-0000-000074B80000}"/>
    <cellStyle name="Total (line) 3 3 9 4" xfId="47478" xr:uid="{00000000-0005-0000-0000-000075B80000}"/>
    <cellStyle name="Total (line) 3 3 9 5" xfId="47479" xr:uid="{00000000-0005-0000-0000-000076B80000}"/>
    <cellStyle name="Total (line) 3 4" xfId="6611" xr:uid="{00000000-0005-0000-0000-000077B80000}"/>
    <cellStyle name="Total (line) 3 4 10" xfId="6612" xr:uid="{00000000-0005-0000-0000-000078B80000}"/>
    <cellStyle name="Total (line) 3 4 10 2" xfId="47480" xr:uid="{00000000-0005-0000-0000-000079B80000}"/>
    <cellStyle name="Total (line) 3 4 10 2 2" xfId="47481" xr:uid="{00000000-0005-0000-0000-00007AB80000}"/>
    <cellStyle name="Total (line) 3 4 10 2 3" xfId="47482" xr:uid="{00000000-0005-0000-0000-00007BB80000}"/>
    <cellStyle name="Total (line) 3 4 10 2 4" xfId="47483" xr:uid="{00000000-0005-0000-0000-00007CB80000}"/>
    <cellStyle name="Total (line) 3 4 10 3" xfId="47484" xr:uid="{00000000-0005-0000-0000-00007DB80000}"/>
    <cellStyle name="Total (line) 3 4 10 4" xfId="47485" xr:uid="{00000000-0005-0000-0000-00007EB80000}"/>
    <cellStyle name="Total (line) 3 4 10 5" xfId="47486" xr:uid="{00000000-0005-0000-0000-00007FB80000}"/>
    <cellStyle name="Total (line) 3 4 11" xfId="6613" xr:uid="{00000000-0005-0000-0000-000080B80000}"/>
    <cellStyle name="Total (line) 3 4 11 2" xfId="47487" xr:uid="{00000000-0005-0000-0000-000081B80000}"/>
    <cellStyle name="Total (line) 3 4 11 2 2" xfId="47488" xr:uid="{00000000-0005-0000-0000-000082B80000}"/>
    <cellStyle name="Total (line) 3 4 11 2 3" xfId="47489" xr:uid="{00000000-0005-0000-0000-000083B80000}"/>
    <cellStyle name="Total (line) 3 4 11 2 4" xfId="47490" xr:uid="{00000000-0005-0000-0000-000084B80000}"/>
    <cellStyle name="Total (line) 3 4 11 3" xfId="47491" xr:uid="{00000000-0005-0000-0000-000085B80000}"/>
    <cellStyle name="Total (line) 3 4 11 4" xfId="47492" xr:uid="{00000000-0005-0000-0000-000086B80000}"/>
    <cellStyle name="Total (line) 3 4 11 5" xfId="47493" xr:uid="{00000000-0005-0000-0000-000087B80000}"/>
    <cellStyle name="Total (line) 3 4 12" xfId="6614" xr:uid="{00000000-0005-0000-0000-000088B80000}"/>
    <cellStyle name="Total (line) 3 4 12 2" xfId="47494" xr:uid="{00000000-0005-0000-0000-000089B80000}"/>
    <cellStyle name="Total (line) 3 4 12 2 2" xfId="47495" xr:uid="{00000000-0005-0000-0000-00008AB80000}"/>
    <cellStyle name="Total (line) 3 4 12 2 3" xfId="47496" xr:uid="{00000000-0005-0000-0000-00008BB80000}"/>
    <cellStyle name="Total (line) 3 4 12 2 4" xfId="47497" xr:uid="{00000000-0005-0000-0000-00008CB80000}"/>
    <cellStyle name="Total (line) 3 4 12 3" xfId="47498" xr:uid="{00000000-0005-0000-0000-00008DB80000}"/>
    <cellStyle name="Total (line) 3 4 12 4" xfId="47499" xr:uid="{00000000-0005-0000-0000-00008EB80000}"/>
    <cellStyle name="Total (line) 3 4 12 5" xfId="47500" xr:uid="{00000000-0005-0000-0000-00008FB80000}"/>
    <cellStyle name="Total (line) 3 4 13" xfId="6615" xr:uid="{00000000-0005-0000-0000-000090B80000}"/>
    <cellStyle name="Total (line) 3 4 13 2" xfId="47501" xr:uid="{00000000-0005-0000-0000-000091B80000}"/>
    <cellStyle name="Total (line) 3 4 13 2 2" xfId="47502" xr:uid="{00000000-0005-0000-0000-000092B80000}"/>
    <cellStyle name="Total (line) 3 4 13 2 3" xfId="47503" xr:uid="{00000000-0005-0000-0000-000093B80000}"/>
    <cellStyle name="Total (line) 3 4 13 2 4" xfId="47504" xr:uid="{00000000-0005-0000-0000-000094B80000}"/>
    <cellStyle name="Total (line) 3 4 13 3" xfId="47505" xr:uid="{00000000-0005-0000-0000-000095B80000}"/>
    <cellStyle name="Total (line) 3 4 13 4" xfId="47506" xr:uid="{00000000-0005-0000-0000-000096B80000}"/>
    <cellStyle name="Total (line) 3 4 13 5" xfId="47507" xr:uid="{00000000-0005-0000-0000-000097B80000}"/>
    <cellStyle name="Total (line) 3 4 14" xfId="6616" xr:uid="{00000000-0005-0000-0000-000098B80000}"/>
    <cellStyle name="Total (line) 3 4 14 2" xfId="47508" xr:uid="{00000000-0005-0000-0000-000099B80000}"/>
    <cellStyle name="Total (line) 3 4 14 2 2" xfId="47509" xr:uid="{00000000-0005-0000-0000-00009AB80000}"/>
    <cellStyle name="Total (line) 3 4 14 2 3" xfId="47510" xr:uid="{00000000-0005-0000-0000-00009BB80000}"/>
    <cellStyle name="Total (line) 3 4 14 2 4" xfId="47511" xr:uid="{00000000-0005-0000-0000-00009CB80000}"/>
    <cellStyle name="Total (line) 3 4 14 3" xfId="47512" xr:uid="{00000000-0005-0000-0000-00009DB80000}"/>
    <cellStyle name="Total (line) 3 4 14 4" xfId="47513" xr:uid="{00000000-0005-0000-0000-00009EB80000}"/>
    <cellStyle name="Total (line) 3 4 14 5" xfId="47514" xr:uid="{00000000-0005-0000-0000-00009FB80000}"/>
    <cellStyle name="Total (line) 3 4 15" xfId="6617" xr:uid="{00000000-0005-0000-0000-0000A0B80000}"/>
    <cellStyle name="Total (line) 3 4 15 2" xfId="47515" xr:uid="{00000000-0005-0000-0000-0000A1B80000}"/>
    <cellStyle name="Total (line) 3 4 15 2 2" xfId="47516" xr:uid="{00000000-0005-0000-0000-0000A2B80000}"/>
    <cellStyle name="Total (line) 3 4 15 2 3" xfId="47517" xr:uid="{00000000-0005-0000-0000-0000A3B80000}"/>
    <cellStyle name="Total (line) 3 4 15 2 4" xfId="47518" xr:uid="{00000000-0005-0000-0000-0000A4B80000}"/>
    <cellStyle name="Total (line) 3 4 15 3" xfId="47519" xr:uid="{00000000-0005-0000-0000-0000A5B80000}"/>
    <cellStyle name="Total (line) 3 4 15 4" xfId="47520" xr:uid="{00000000-0005-0000-0000-0000A6B80000}"/>
    <cellStyle name="Total (line) 3 4 15 5" xfId="47521" xr:uid="{00000000-0005-0000-0000-0000A7B80000}"/>
    <cellStyle name="Total (line) 3 4 16" xfId="6618" xr:uid="{00000000-0005-0000-0000-0000A8B80000}"/>
    <cellStyle name="Total (line) 3 4 16 2" xfId="47522" xr:uid="{00000000-0005-0000-0000-0000A9B80000}"/>
    <cellStyle name="Total (line) 3 4 16 2 2" xfId="47523" xr:uid="{00000000-0005-0000-0000-0000AAB80000}"/>
    <cellStyle name="Total (line) 3 4 16 2 3" xfId="47524" xr:uid="{00000000-0005-0000-0000-0000ABB80000}"/>
    <cellStyle name="Total (line) 3 4 16 2 4" xfId="47525" xr:uid="{00000000-0005-0000-0000-0000ACB80000}"/>
    <cellStyle name="Total (line) 3 4 16 3" xfId="47526" xr:uid="{00000000-0005-0000-0000-0000ADB80000}"/>
    <cellStyle name="Total (line) 3 4 16 4" xfId="47527" xr:uid="{00000000-0005-0000-0000-0000AEB80000}"/>
    <cellStyle name="Total (line) 3 4 16 5" xfId="47528" xr:uid="{00000000-0005-0000-0000-0000AFB80000}"/>
    <cellStyle name="Total (line) 3 4 17" xfId="6619" xr:uid="{00000000-0005-0000-0000-0000B0B80000}"/>
    <cellStyle name="Total (line) 3 4 17 2" xfId="47529" xr:uid="{00000000-0005-0000-0000-0000B1B80000}"/>
    <cellStyle name="Total (line) 3 4 17 2 2" xfId="47530" xr:uid="{00000000-0005-0000-0000-0000B2B80000}"/>
    <cellStyle name="Total (line) 3 4 17 2 3" xfId="47531" xr:uid="{00000000-0005-0000-0000-0000B3B80000}"/>
    <cellStyle name="Total (line) 3 4 17 2 4" xfId="47532" xr:uid="{00000000-0005-0000-0000-0000B4B80000}"/>
    <cellStyle name="Total (line) 3 4 17 3" xfId="47533" xr:uid="{00000000-0005-0000-0000-0000B5B80000}"/>
    <cellStyle name="Total (line) 3 4 17 4" xfId="47534" xr:uid="{00000000-0005-0000-0000-0000B6B80000}"/>
    <cellStyle name="Total (line) 3 4 17 5" xfId="47535" xr:uid="{00000000-0005-0000-0000-0000B7B80000}"/>
    <cellStyle name="Total (line) 3 4 18" xfId="6620" xr:uid="{00000000-0005-0000-0000-0000B8B80000}"/>
    <cellStyle name="Total (line) 3 4 18 2" xfId="47536" xr:uid="{00000000-0005-0000-0000-0000B9B80000}"/>
    <cellStyle name="Total (line) 3 4 18 2 2" xfId="47537" xr:uid="{00000000-0005-0000-0000-0000BAB80000}"/>
    <cellStyle name="Total (line) 3 4 18 2 3" xfId="47538" xr:uid="{00000000-0005-0000-0000-0000BBB80000}"/>
    <cellStyle name="Total (line) 3 4 18 2 4" xfId="47539" xr:uid="{00000000-0005-0000-0000-0000BCB80000}"/>
    <cellStyle name="Total (line) 3 4 18 3" xfId="47540" xr:uid="{00000000-0005-0000-0000-0000BDB80000}"/>
    <cellStyle name="Total (line) 3 4 18 4" xfId="47541" xr:uid="{00000000-0005-0000-0000-0000BEB80000}"/>
    <cellStyle name="Total (line) 3 4 18 5" xfId="47542" xr:uid="{00000000-0005-0000-0000-0000BFB80000}"/>
    <cellStyle name="Total (line) 3 4 19" xfId="6621" xr:uid="{00000000-0005-0000-0000-0000C0B80000}"/>
    <cellStyle name="Total (line) 3 4 19 2" xfId="47543" xr:uid="{00000000-0005-0000-0000-0000C1B80000}"/>
    <cellStyle name="Total (line) 3 4 19 2 2" xfId="47544" xr:uid="{00000000-0005-0000-0000-0000C2B80000}"/>
    <cellStyle name="Total (line) 3 4 19 2 3" xfId="47545" xr:uid="{00000000-0005-0000-0000-0000C3B80000}"/>
    <cellStyle name="Total (line) 3 4 19 2 4" xfId="47546" xr:uid="{00000000-0005-0000-0000-0000C4B80000}"/>
    <cellStyle name="Total (line) 3 4 19 3" xfId="47547" xr:uid="{00000000-0005-0000-0000-0000C5B80000}"/>
    <cellStyle name="Total (line) 3 4 19 4" xfId="47548" xr:uid="{00000000-0005-0000-0000-0000C6B80000}"/>
    <cellStyle name="Total (line) 3 4 19 5" xfId="47549" xr:uid="{00000000-0005-0000-0000-0000C7B80000}"/>
    <cellStyle name="Total (line) 3 4 2" xfId="6622" xr:uid="{00000000-0005-0000-0000-0000C8B80000}"/>
    <cellStyle name="Total (line) 3 4 2 10" xfId="6623" xr:uid="{00000000-0005-0000-0000-0000C9B80000}"/>
    <cellStyle name="Total (line) 3 4 2 10 2" xfId="47550" xr:uid="{00000000-0005-0000-0000-0000CAB80000}"/>
    <cellStyle name="Total (line) 3 4 2 10 2 2" xfId="47551" xr:uid="{00000000-0005-0000-0000-0000CBB80000}"/>
    <cellStyle name="Total (line) 3 4 2 10 2 3" xfId="47552" xr:uid="{00000000-0005-0000-0000-0000CCB80000}"/>
    <cellStyle name="Total (line) 3 4 2 10 2 4" xfId="47553" xr:uid="{00000000-0005-0000-0000-0000CDB80000}"/>
    <cellStyle name="Total (line) 3 4 2 10 3" xfId="47554" xr:uid="{00000000-0005-0000-0000-0000CEB80000}"/>
    <cellStyle name="Total (line) 3 4 2 10 4" xfId="47555" xr:uid="{00000000-0005-0000-0000-0000CFB80000}"/>
    <cellStyle name="Total (line) 3 4 2 10 5" xfId="47556" xr:uid="{00000000-0005-0000-0000-0000D0B80000}"/>
    <cellStyle name="Total (line) 3 4 2 11" xfId="6624" xr:uid="{00000000-0005-0000-0000-0000D1B80000}"/>
    <cellStyle name="Total (line) 3 4 2 11 2" xfId="47557" xr:uid="{00000000-0005-0000-0000-0000D2B80000}"/>
    <cellStyle name="Total (line) 3 4 2 11 2 2" xfId="47558" xr:uid="{00000000-0005-0000-0000-0000D3B80000}"/>
    <cellStyle name="Total (line) 3 4 2 11 2 3" xfId="47559" xr:uid="{00000000-0005-0000-0000-0000D4B80000}"/>
    <cellStyle name="Total (line) 3 4 2 11 2 4" xfId="47560" xr:uid="{00000000-0005-0000-0000-0000D5B80000}"/>
    <cellStyle name="Total (line) 3 4 2 11 3" xfId="47561" xr:uid="{00000000-0005-0000-0000-0000D6B80000}"/>
    <cellStyle name="Total (line) 3 4 2 11 4" xfId="47562" xr:uid="{00000000-0005-0000-0000-0000D7B80000}"/>
    <cellStyle name="Total (line) 3 4 2 11 5" xfId="47563" xr:uid="{00000000-0005-0000-0000-0000D8B80000}"/>
    <cellStyle name="Total (line) 3 4 2 12" xfId="6625" xr:uid="{00000000-0005-0000-0000-0000D9B80000}"/>
    <cellStyle name="Total (line) 3 4 2 12 2" xfId="47564" xr:uid="{00000000-0005-0000-0000-0000DAB80000}"/>
    <cellStyle name="Total (line) 3 4 2 12 2 2" xfId="47565" xr:uid="{00000000-0005-0000-0000-0000DBB80000}"/>
    <cellStyle name="Total (line) 3 4 2 12 2 3" xfId="47566" xr:uid="{00000000-0005-0000-0000-0000DCB80000}"/>
    <cellStyle name="Total (line) 3 4 2 12 2 4" xfId="47567" xr:uid="{00000000-0005-0000-0000-0000DDB80000}"/>
    <cellStyle name="Total (line) 3 4 2 12 3" xfId="47568" xr:uid="{00000000-0005-0000-0000-0000DEB80000}"/>
    <cellStyle name="Total (line) 3 4 2 12 4" xfId="47569" xr:uid="{00000000-0005-0000-0000-0000DFB80000}"/>
    <cellStyle name="Total (line) 3 4 2 12 5" xfId="47570" xr:uid="{00000000-0005-0000-0000-0000E0B80000}"/>
    <cellStyle name="Total (line) 3 4 2 13" xfId="6626" xr:uid="{00000000-0005-0000-0000-0000E1B80000}"/>
    <cellStyle name="Total (line) 3 4 2 13 2" xfId="47571" xr:uid="{00000000-0005-0000-0000-0000E2B80000}"/>
    <cellStyle name="Total (line) 3 4 2 13 2 2" xfId="47572" xr:uid="{00000000-0005-0000-0000-0000E3B80000}"/>
    <cellStyle name="Total (line) 3 4 2 13 2 3" xfId="47573" xr:uid="{00000000-0005-0000-0000-0000E4B80000}"/>
    <cellStyle name="Total (line) 3 4 2 13 2 4" xfId="47574" xr:uid="{00000000-0005-0000-0000-0000E5B80000}"/>
    <cellStyle name="Total (line) 3 4 2 13 3" xfId="47575" xr:uid="{00000000-0005-0000-0000-0000E6B80000}"/>
    <cellStyle name="Total (line) 3 4 2 13 4" xfId="47576" xr:uid="{00000000-0005-0000-0000-0000E7B80000}"/>
    <cellStyle name="Total (line) 3 4 2 13 5" xfId="47577" xr:uid="{00000000-0005-0000-0000-0000E8B80000}"/>
    <cellStyle name="Total (line) 3 4 2 14" xfId="6627" xr:uid="{00000000-0005-0000-0000-0000E9B80000}"/>
    <cellStyle name="Total (line) 3 4 2 14 2" xfId="47578" xr:uid="{00000000-0005-0000-0000-0000EAB80000}"/>
    <cellStyle name="Total (line) 3 4 2 14 2 2" xfId="47579" xr:uid="{00000000-0005-0000-0000-0000EBB80000}"/>
    <cellStyle name="Total (line) 3 4 2 14 2 3" xfId="47580" xr:uid="{00000000-0005-0000-0000-0000ECB80000}"/>
    <cellStyle name="Total (line) 3 4 2 14 2 4" xfId="47581" xr:uid="{00000000-0005-0000-0000-0000EDB80000}"/>
    <cellStyle name="Total (line) 3 4 2 14 3" xfId="47582" xr:uid="{00000000-0005-0000-0000-0000EEB80000}"/>
    <cellStyle name="Total (line) 3 4 2 14 4" xfId="47583" xr:uid="{00000000-0005-0000-0000-0000EFB80000}"/>
    <cellStyle name="Total (line) 3 4 2 14 5" xfId="47584" xr:uid="{00000000-0005-0000-0000-0000F0B80000}"/>
    <cellStyle name="Total (line) 3 4 2 15" xfId="6628" xr:uid="{00000000-0005-0000-0000-0000F1B80000}"/>
    <cellStyle name="Total (line) 3 4 2 15 2" xfId="47585" xr:uid="{00000000-0005-0000-0000-0000F2B80000}"/>
    <cellStyle name="Total (line) 3 4 2 15 2 2" xfId="47586" xr:uid="{00000000-0005-0000-0000-0000F3B80000}"/>
    <cellStyle name="Total (line) 3 4 2 15 2 3" xfId="47587" xr:uid="{00000000-0005-0000-0000-0000F4B80000}"/>
    <cellStyle name="Total (line) 3 4 2 15 2 4" xfId="47588" xr:uid="{00000000-0005-0000-0000-0000F5B80000}"/>
    <cellStyle name="Total (line) 3 4 2 15 3" xfId="47589" xr:uid="{00000000-0005-0000-0000-0000F6B80000}"/>
    <cellStyle name="Total (line) 3 4 2 15 4" xfId="47590" xr:uid="{00000000-0005-0000-0000-0000F7B80000}"/>
    <cellStyle name="Total (line) 3 4 2 15 5" xfId="47591" xr:uid="{00000000-0005-0000-0000-0000F8B80000}"/>
    <cellStyle name="Total (line) 3 4 2 16" xfId="6629" xr:uid="{00000000-0005-0000-0000-0000F9B80000}"/>
    <cellStyle name="Total (line) 3 4 2 16 2" xfId="47592" xr:uid="{00000000-0005-0000-0000-0000FAB80000}"/>
    <cellStyle name="Total (line) 3 4 2 16 2 2" xfId="47593" xr:uid="{00000000-0005-0000-0000-0000FBB80000}"/>
    <cellStyle name="Total (line) 3 4 2 16 2 3" xfId="47594" xr:uid="{00000000-0005-0000-0000-0000FCB80000}"/>
    <cellStyle name="Total (line) 3 4 2 16 2 4" xfId="47595" xr:uid="{00000000-0005-0000-0000-0000FDB80000}"/>
    <cellStyle name="Total (line) 3 4 2 16 3" xfId="47596" xr:uid="{00000000-0005-0000-0000-0000FEB80000}"/>
    <cellStyle name="Total (line) 3 4 2 16 4" xfId="47597" xr:uid="{00000000-0005-0000-0000-0000FFB80000}"/>
    <cellStyle name="Total (line) 3 4 2 16 5" xfId="47598" xr:uid="{00000000-0005-0000-0000-000000B90000}"/>
    <cellStyle name="Total (line) 3 4 2 17" xfId="6630" xr:uid="{00000000-0005-0000-0000-000001B90000}"/>
    <cellStyle name="Total (line) 3 4 2 17 2" xfId="47599" xr:uid="{00000000-0005-0000-0000-000002B90000}"/>
    <cellStyle name="Total (line) 3 4 2 17 2 2" xfId="47600" xr:uid="{00000000-0005-0000-0000-000003B90000}"/>
    <cellStyle name="Total (line) 3 4 2 17 2 3" xfId="47601" xr:uid="{00000000-0005-0000-0000-000004B90000}"/>
    <cellStyle name="Total (line) 3 4 2 17 2 4" xfId="47602" xr:uid="{00000000-0005-0000-0000-000005B90000}"/>
    <cellStyle name="Total (line) 3 4 2 17 3" xfId="47603" xr:uid="{00000000-0005-0000-0000-000006B90000}"/>
    <cellStyle name="Total (line) 3 4 2 17 4" xfId="47604" xr:uid="{00000000-0005-0000-0000-000007B90000}"/>
    <cellStyle name="Total (line) 3 4 2 17 5" xfId="47605" xr:uid="{00000000-0005-0000-0000-000008B90000}"/>
    <cellStyle name="Total (line) 3 4 2 18" xfId="6631" xr:uid="{00000000-0005-0000-0000-000009B90000}"/>
    <cellStyle name="Total (line) 3 4 2 18 2" xfId="47606" xr:uid="{00000000-0005-0000-0000-00000AB90000}"/>
    <cellStyle name="Total (line) 3 4 2 18 2 2" xfId="47607" xr:uid="{00000000-0005-0000-0000-00000BB90000}"/>
    <cellStyle name="Total (line) 3 4 2 18 2 3" xfId="47608" xr:uid="{00000000-0005-0000-0000-00000CB90000}"/>
    <cellStyle name="Total (line) 3 4 2 18 2 4" xfId="47609" xr:uid="{00000000-0005-0000-0000-00000DB90000}"/>
    <cellStyle name="Total (line) 3 4 2 18 3" xfId="47610" xr:uid="{00000000-0005-0000-0000-00000EB90000}"/>
    <cellStyle name="Total (line) 3 4 2 18 4" xfId="47611" xr:uid="{00000000-0005-0000-0000-00000FB90000}"/>
    <cellStyle name="Total (line) 3 4 2 18 5" xfId="47612" xr:uid="{00000000-0005-0000-0000-000010B90000}"/>
    <cellStyle name="Total (line) 3 4 2 19" xfId="6632" xr:uid="{00000000-0005-0000-0000-000011B90000}"/>
    <cellStyle name="Total (line) 3 4 2 19 2" xfId="47613" xr:uid="{00000000-0005-0000-0000-000012B90000}"/>
    <cellStyle name="Total (line) 3 4 2 19 2 2" xfId="47614" xr:uid="{00000000-0005-0000-0000-000013B90000}"/>
    <cellStyle name="Total (line) 3 4 2 19 2 3" xfId="47615" xr:uid="{00000000-0005-0000-0000-000014B90000}"/>
    <cellStyle name="Total (line) 3 4 2 19 2 4" xfId="47616" xr:uid="{00000000-0005-0000-0000-000015B90000}"/>
    <cellStyle name="Total (line) 3 4 2 19 3" xfId="47617" xr:uid="{00000000-0005-0000-0000-000016B90000}"/>
    <cellStyle name="Total (line) 3 4 2 19 4" xfId="47618" xr:uid="{00000000-0005-0000-0000-000017B90000}"/>
    <cellStyle name="Total (line) 3 4 2 19 5" xfId="47619" xr:uid="{00000000-0005-0000-0000-000018B90000}"/>
    <cellStyle name="Total (line) 3 4 2 2" xfId="6633" xr:uid="{00000000-0005-0000-0000-000019B90000}"/>
    <cellStyle name="Total (line) 3 4 2 2 2" xfId="47620" xr:uid="{00000000-0005-0000-0000-00001AB90000}"/>
    <cellStyle name="Total (line) 3 4 2 2 2 2" xfId="47621" xr:uid="{00000000-0005-0000-0000-00001BB90000}"/>
    <cellStyle name="Total (line) 3 4 2 2 2 3" xfId="47622" xr:uid="{00000000-0005-0000-0000-00001CB90000}"/>
    <cellStyle name="Total (line) 3 4 2 2 2 4" xfId="47623" xr:uid="{00000000-0005-0000-0000-00001DB90000}"/>
    <cellStyle name="Total (line) 3 4 2 2 3" xfId="47624" xr:uid="{00000000-0005-0000-0000-00001EB90000}"/>
    <cellStyle name="Total (line) 3 4 2 2 4" xfId="47625" xr:uid="{00000000-0005-0000-0000-00001FB90000}"/>
    <cellStyle name="Total (line) 3 4 2 2 5" xfId="47626" xr:uid="{00000000-0005-0000-0000-000020B90000}"/>
    <cellStyle name="Total (line) 3 4 2 20" xfId="6634" xr:uid="{00000000-0005-0000-0000-000021B90000}"/>
    <cellStyle name="Total (line) 3 4 2 20 2" xfId="47627" xr:uid="{00000000-0005-0000-0000-000022B90000}"/>
    <cellStyle name="Total (line) 3 4 2 20 2 2" xfId="47628" xr:uid="{00000000-0005-0000-0000-000023B90000}"/>
    <cellStyle name="Total (line) 3 4 2 20 2 3" xfId="47629" xr:uid="{00000000-0005-0000-0000-000024B90000}"/>
    <cellStyle name="Total (line) 3 4 2 20 2 4" xfId="47630" xr:uid="{00000000-0005-0000-0000-000025B90000}"/>
    <cellStyle name="Total (line) 3 4 2 20 3" xfId="47631" xr:uid="{00000000-0005-0000-0000-000026B90000}"/>
    <cellStyle name="Total (line) 3 4 2 20 4" xfId="47632" xr:uid="{00000000-0005-0000-0000-000027B90000}"/>
    <cellStyle name="Total (line) 3 4 2 20 5" xfId="47633" xr:uid="{00000000-0005-0000-0000-000028B90000}"/>
    <cellStyle name="Total (line) 3 4 2 21" xfId="6635" xr:uid="{00000000-0005-0000-0000-000029B90000}"/>
    <cellStyle name="Total (line) 3 4 2 21 2" xfId="47634" xr:uid="{00000000-0005-0000-0000-00002AB90000}"/>
    <cellStyle name="Total (line) 3 4 2 21 2 2" xfId="47635" xr:uid="{00000000-0005-0000-0000-00002BB90000}"/>
    <cellStyle name="Total (line) 3 4 2 21 2 3" xfId="47636" xr:uid="{00000000-0005-0000-0000-00002CB90000}"/>
    <cellStyle name="Total (line) 3 4 2 21 2 4" xfId="47637" xr:uid="{00000000-0005-0000-0000-00002DB90000}"/>
    <cellStyle name="Total (line) 3 4 2 21 3" xfId="47638" xr:uid="{00000000-0005-0000-0000-00002EB90000}"/>
    <cellStyle name="Total (line) 3 4 2 21 4" xfId="47639" xr:uid="{00000000-0005-0000-0000-00002FB90000}"/>
    <cellStyle name="Total (line) 3 4 2 21 5" xfId="47640" xr:uid="{00000000-0005-0000-0000-000030B90000}"/>
    <cellStyle name="Total (line) 3 4 2 22" xfId="6636" xr:uid="{00000000-0005-0000-0000-000031B90000}"/>
    <cellStyle name="Total (line) 3 4 2 22 2" xfId="47641" xr:uid="{00000000-0005-0000-0000-000032B90000}"/>
    <cellStyle name="Total (line) 3 4 2 22 2 2" xfId="47642" xr:uid="{00000000-0005-0000-0000-000033B90000}"/>
    <cellStyle name="Total (line) 3 4 2 22 2 3" xfId="47643" xr:uid="{00000000-0005-0000-0000-000034B90000}"/>
    <cellStyle name="Total (line) 3 4 2 22 2 4" xfId="47644" xr:uid="{00000000-0005-0000-0000-000035B90000}"/>
    <cellStyle name="Total (line) 3 4 2 22 3" xfId="47645" xr:uid="{00000000-0005-0000-0000-000036B90000}"/>
    <cellStyle name="Total (line) 3 4 2 22 4" xfId="47646" xr:uid="{00000000-0005-0000-0000-000037B90000}"/>
    <cellStyle name="Total (line) 3 4 2 22 5" xfId="47647" xr:uid="{00000000-0005-0000-0000-000038B90000}"/>
    <cellStyle name="Total (line) 3 4 2 23" xfId="6637" xr:uid="{00000000-0005-0000-0000-000039B90000}"/>
    <cellStyle name="Total (line) 3 4 2 23 2" xfId="47648" xr:uid="{00000000-0005-0000-0000-00003AB90000}"/>
    <cellStyle name="Total (line) 3 4 2 23 2 2" xfId="47649" xr:uid="{00000000-0005-0000-0000-00003BB90000}"/>
    <cellStyle name="Total (line) 3 4 2 23 2 3" xfId="47650" xr:uid="{00000000-0005-0000-0000-00003CB90000}"/>
    <cellStyle name="Total (line) 3 4 2 23 2 4" xfId="47651" xr:uid="{00000000-0005-0000-0000-00003DB90000}"/>
    <cellStyle name="Total (line) 3 4 2 23 3" xfId="47652" xr:uid="{00000000-0005-0000-0000-00003EB90000}"/>
    <cellStyle name="Total (line) 3 4 2 23 4" xfId="47653" xr:uid="{00000000-0005-0000-0000-00003FB90000}"/>
    <cellStyle name="Total (line) 3 4 2 23 5" xfId="47654" xr:uid="{00000000-0005-0000-0000-000040B90000}"/>
    <cellStyle name="Total (line) 3 4 2 24" xfId="6638" xr:uid="{00000000-0005-0000-0000-000041B90000}"/>
    <cellStyle name="Total (line) 3 4 2 24 2" xfId="47655" xr:uid="{00000000-0005-0000-0000-000042B90000}"/>
    <cellStyle name="Total (line) 3 4 2 24 2 2" xfId="47656" xr:uid="{00000000-0005-0000-0000-000043B90000}"/>
    <cellStyle name="Total (line) 3 4 2 24 2 3" xfId="47657" xr:uid="{00000000-0005-0000-0000-000044B90000}"/>
    <cellStyle name="Total (line) 3 4 2 24 2 4" xfId="47658" xr:uid="{00000000-0005-0000-0000-000045B90000}"/>
    <cellStyle name="Total (line) 3 4 2 24 3" xfId="47659" xr:uid="{00000000-0005-0000-0000-000046B90000}"/>
    <cellStyle name="Total (line) 3 4 2 24 4" xfId="47660" xr:uid="{00000000-0005-0000-0000-000047B90000}"/>
    <cellStyle name="Total (line) 3 4 2 24 5" xfId="47661" xr:uid="{00000000-0005-0000-0000-000048B90000}"/>
    <cellStyle name="Total (line) 3 4 2 25" xfId="6639" xr:uid="{00000000-0005-0000-0000-000049B90000}"/>
    <cellStyle name="Total (line) 3 4 2 25 2" xfId="47662" xr:uid="{00000000-0005-0000-0000-00004AB90000}"/>
    <cellStyle name="Total (line) 3 4 2 25 2 2" xfId="47663" xr:uid="{00000000-0005-0000-0000-00004BB90000}"/>
    <cellStyle name="Total (line) 3 4 2 25 2 3" xfId="47664" xr:uid="{00000000-0005-0000-0000-00004CB90000}"/>
    <cellStyle name="Total (line) 3 4 2 25 2 4" xfId="47665" xr:uid="{00000000-0005-0000-0000-00004DB90000}"/>
    <cellStyle name="Total (line) 3 4 2 25 3" xfId="47666" xr:uid="{00000000-0005-0000-0000-00004EB90000}"/>
    <cellStyle name="Total (line) 3 4 2 25 4" xfId="47667" xr:uid="{00000000-0005-0000-0000-00004FB90000}"/>
    <cellStyle name="Total (line) 3 4 2 25 5" xfId="47668" xr:uid="{00000000-0005-0000-0000-000050B90000}"/>
    <cellStyle name="Total (line) 3 4 2 26" xfId="6640" xr:uid="{00000000-0005-0000-0000-000051B90000}"/>
    <cellStyle name="Total (line) 3 4 2 26 2" xfId="47669" xr:uid="{00000000-0005-0000-0000-000052B90000}"/>
    <cellStyle name="Total (line) 3 4 2 26 2 2" xfId="47670" xr:uid="{00000000-0005-0000-0000-000053B90000}"/>
    <cellStyle name="Total (line) 3 4 2 26 2 3" xfId="47671" xr:uid="{00000000-0005-0000-0000-000054B90000}"/>
    <cellStyle name="Total (line) 3 4 2 26 2 4" xfId="47672" xr:uid="{00000000-0005-0000-0000-000055B90000}"/>
    <cellStyle name="Total (line) 3 4 2 26 3" xfId="47673" xr:uid="{00000000-0005-0000-0000-000056B90000}"/>
    <cellStyle name="Total (line) 3 4 2 26 4" xfId="47674" xr:uid="{00000000-0005-0000-0000-000057B90000}"/>
    <cellStyle name="Total (line) 3 4 2 26 5" xfId="47675" xr:uid="{00000000-0005-0000-0000-000058B90000}"/>
    <cellStyle name="Total (line) 3 4 2 27" xfId="6641" xr:uid="{00000000-0005-0000-0000-000059B90000}"/>
    <cellStyle name="Total (line) 3 4 2 27 2" xfId="47676" xr:uid="{00000000-0005-0000-0000-00005AB90000}"/>
    <cellStyle name="Total (line) 3 4 2 27 2 2" xfId="47677" xr:uid="{00000000-0005-0000-0000-00005BB90000}"/>
    <cellStyle name="Total (line) 3 4 2 27 2 3" xfId="47678" xr:uid="{00000000-0005-0000-0000-00005CB90000}"/>
    <cellStyle name="Total (line) 3 4 2 27 2 4" xfId="47679" xr:uid="{00000000-0005-0000-0000-00005DB90000}"/>
    <cellStyle name="Total (line) 3 4 2 27 3" xfId="47680" xr:uid="{00000000-0005-0000-0000-00005EB90000}"/>
    <cellStyle name="Total (line) 3 4 2 27 4" xfId="47681" xr:uid="{00000000-0005-0000-0000-00005FB90000}"/>
    <cellStyle name="Total (line) 3 4 2 27 5" xfId="47682" xr:uid="{00000000-0005-0000-0000-000060B90000}"/>
    <cellStyle name="Total (line) 3 4 2 28" xfId="6642" xr:uid="{00000000-0005-0000-0000-000061B90000}"/>
    <cellStyle name="Total (line) 3 4 2 28 2" xfId="47683" xr:uid="{00000000-0005-0000-0000-000062B90000}"/>
    <cellStyle name="Total (line) 3 4 2 28 2 2" xfId="47684" xr:uid="{00000000-0005-0000-0000-000063B90000}"/>
    <cellStyle name="Total (line) 3 4 2 28 2 3" xfId="47685" xr:uid="{00000000-0005-0000-0000-000064B90000}"/>
    <cellStyle name="Total (line) 3 4 2 28 2 4" xfId="47686" xr:uid="{00000000-0005-0000-0000-000065B90000}"/>
    <cellStyle name="Total (line) 3 4 2 28 3" xfId="47687" xr:uid="{00000000-0005-0000-0000-000066B90000}"/>
    <cellStyle name="Total (line) 3 4 2 28 4" xfId="47688" xr:uid="{00000000-0005-0000-0000-000067B90000}"/>
    <cellStyle name="Total (line) 3 4 2 28 5" xfId="47689" xr:uid="{00000000-0005-0000-0000-000068B90000}"/>
    <cellStyle name="Total (line) 3 4 2 29" xfId="6643" xr:uid="{00000000-0005-0000-0000-000069B90000}"/>
    <cellStyle name="Total (line) 3 4 2 29 2" xfId="47690" xr:uid="{00000000-0005-0000-0000-00006AB90000}"/>
    <cellStyle name="Total (line) 3 4 2 29 2 2" xfId="47691" xr:uid="{00000000-0005-0000-0000-00006BB90000}"/>
    <cellStyle name="Total (line) 3 4 2 29 2 3" xfId="47692" xr:uid="{00000000-0005-0000-0000-00006CB90000}"/>
    <cellStyle name="Total (line) 3 4 2 29 2 4" xfId="47693" xr:uid="{00000000-0005-0000-0000-00006DB90000}"/>
    <cellStyle name="Total (line) 3 4 2 29 3" xfId="47694" xr:uid="{00000000-0005-0000-0000-00006EB90000}"/>
    <cellStyle name="Total (line) 3 4 2 29 4" xfId="47695" xr:uid="{00000000-0005-0000-0000-00006FB90000}"/>
    <cellStyle name="Total (line) 3 4 2 29 5" xfId="47696" xr:uid="{00000000-0005-0000-0000-000070B90000}"/>
    <cellStyle name="Total (line) 3 4 2 3" xfId="6644" xr:uid="{00000000-0005-0000-0000-000071B90000}"/>
    <cellStyle name="Total (line) 3 4 2 3 2" xfId="47697" xr:uid="{00000000-0005-0000-0000-000072B90000}"/>
    <cellStyle name="Total (line) 3 4 2 3 2 2" xfId="47698" xr:uid="{00000000-0005-0000-0000-000073B90000}"/>
    <cellStyle name="Total (line) 3 4 2 3 2 3" xfId="47699" xr:uid="{00000000-0005-0000-0000-000074B90000}"/>
    <cellStyle name="Total (line) 3 4 2 3 2 4" xfId="47700" xr:uid="{00000000-0005-0000-0000-000075B90000}"/>
    <cellStyle name="Total (line) 3 4 2 3 3" xfId="47701" xr:uid="{00000000-0005-0000-0000-000076B90000}"/>
    <cellStyle name="Total (line) 3 4 2 3 4" xfId="47702" xr:uid="{00000000-0005-0000-0000-000077B90000}"/>
    <cellStyle name="Total (line) 3 4 2 3 5" xfId="47703" xr:uid="{00000000-0005-0000-0000-000078B90000}"/>
    <cellStyle name="Total (line) 3 4 2 30" xfId="6645" xr:uid="{00000000-0005-0000-0000-000079B90000}"/>
    <cellStyle name="Total (line) 3 4 2 30 2" xfId="47704" xr:uid="{00000000-0005-0000-0000-00007AB90000}"/>
    <cellStyle name="Total (line) 3 4 2 30 2 2" xfId="47705" xr:uid="{00000000-0005-0000-0000-00007BB90000}"/>
    <cellStyle name="Total (line) 3 4 2 30 2 3" xfId="47706" xr:uid="{00000000-0005-0000-0000-00007CB90000}"/>
    <cellStyle name="Total (line) 3 4 2 30 2 4" xfId="47707" xr:uid="{00000000-0005-0000-0000-00007DB90000}"/>
    <cellStyle name="Total (line) 3 4 2 30 3" xfId="47708" xr:uid="{00000000-0005-0000-0000-00007EB90000}"/>
    <cellStyle name="Total (line) 3 4 2 30 4" xfId="47709" xr:uid="{00000000-0005-0000-0000-00007FB90000}"/>
    <cellStyle name="Total (line) 3 4 2 30 5" xfId="47710" xr:uid="{00000000-0005-0000-0000-000080B90000}"/>
    <cellStyle name="Total (line) 3 4 2 31" xfId="6646" xr:uid="{00000000-0005-0000-0000-000081B90000}"/>
    <cellStyle name="Total (line) 3 4 2 31 2" xfId="47711" xr:uid="{00000000-0005-0000-0000-000082B90000}"/>
    <cellStyle name="Total (line) 3 4 2 31 2 2" xfId="47712" xr:uid="{00000000-0005-0000-0000-000083B90000}"/>
    <cellStyle name="Total (line) 3 4 2 31 2 3" xfId="47713" xr:uid="{00000000-0005-0000-0000-000084B90000}"/>
    <cellStyle name="Total (line) 3 4 2 31 2 4" xfId="47714" xr:uid="{00000000-0005-0000-0000-000085B90000}"/>
    <cellStyle name="Total (line) 3 4 2 31 3" xfId="47715" xr:uid="{00000000-0005-0000-0000-000086B90000}"/>
    <cellStyle name="Total (line) 3 4 2 31 4" xfId="47716" xr:uid="{00000000-0005-0000-0000-000087B90000}"/>
    <cellStyle name="Total (line) 3 4 2 31 5" xfId="47717" xr:uid="{00000000-0005-0000-0000-000088B90000}"/>
    <cellStyle name="Total (line) 3 4 2 32" xfId="6647" xr:uid="{00000000-0005-0000-0000-000089B90000}"/>
    <cellStyle name="Total (line) 3 4 2 32 2" xfId="47718" xr:uid="{00000000-0005-0000-0000-00008AB90000}"/>
    <cellStyle name="Total (line) 3 4 2 32 2 2" xfId="47719" xr:uid="{00000000-0005-0000-0000-00008BB90000}"/>
    <cellStyle name="Total (line) 3 4 2 32 2 3" xfId="47720" xr:uid="{00000000-0005-0000-0000-00008CB90000}"/>
    <cellStyle name="Total (line) 3 4 2 32 2 4" xfId="47721" xr:uid="{00000000-0005-0000-0000-00008DB90000}"/>
    <cellStyle name="Total (line) 3 4 2 32 3" xfId="47722" xr:uid="{00000000-0005-0000-0000-00008EB90000}"/>
    <cellStyle name="Total (line) 3 4 2 32 4" xfId="47723" xr:uid="{00000000-0005-0000-0000-00008FB90000}"/>
    <cellStyle name="Total (line) 3 4 2 32 5" xfId="47724" xr:uid="{00000000-0005-0000-0000-000090B90000}"/>
    <cellStyle name="Total (line) 3 4 2 33" xfId="6648" xr:uid="{00000000-0005-0000-0000-000091B90000}"/>
    <cellStyle name="Total (line) 3 4 2 33 2" xfId="47725" xr:uid="{00000000-0005-0000-0000-000092B90000}"/>
    <cellStyle name="Total (line) 3 4 2 33 2 2" xfId="47726" xr:uid="{00000000-0005-0000-0000-000093B90000}"/>
    <cellStyle name="Total (line) 3 4 2 33 2 3" xfId="47727" xr:uid="{00000000-0005-0000-0000-000094B90000}"/>
    <cellStyle name="Total (line) 3 4 2 33 2 4" xfId="47728" xr:uid="{00000000-0005-0000-0000-000095B90000}"/>
    <cellStyle name="Total (line) 3 4 2 33 3" xfId="47729" xr:uid="{00000000-0005-0000-0000-000096B90000}"/>
    <cellStyle name="Total (line) 3 4 2 33 4" xfId="47730" xr:uid="{00000000-0005-0000-0000-000097B90000}"/>
    <cellStyle name="Total (line) 3 4 2 33 5" xfId="47731" xr:uid="{00000000-0005-0000-0000-000098B90000}"/>
    <cellStyle name="Total (line) 3 4 2 34" xfId="6649" xr:uid="{00000000-0005-0000-0000-000099B90000}"/>
    <cellStyle name="Total (line) 3 4 2 34 2" xfId="47732" xr:uid="{00000000-0005-0000-0000-00009AB90000}"/>
    <cellStyle name="Total (line) 3 4 2 34 2 2" xfId="47733" xr:uid="{00000000-0005-0000-0000-00009BB90000}"/>
    <cellStyle name="Total (line) 3 4 2 34 2 3" xfId="47734" xr:uid="{00000000-0005-0000-0000-00009CB90000}"/>
    <cellStyle name="Total (line) 3 4 2 34 2 4" xfId="47735" xr:uid="{00000000-0005-0000-0000-00009DB90000}"/>
    <cellStyle name="Total (line) 3 4 2 34 3" xfId="47736" xr:uid="{00000000-0005-0000-0000-00009EB90000}"/>
    <cellStyle name="Total (line) 3 4 2 34 4" xfId="47737" xr:uid="{00000000-0005-0000-0000-00009FB90000}"/>
    <cellStyle name="Total (line) 3 4 2 34 5" xfId="47738" xr:uid="{00000000-0005-0000-0000-0000A0B90000}"/>
    <cellStyle name="Total (line) 3 4 2 35" xfId="6650" xr:uid="{00000000-0005-0000-0000-0000A1B90000}"/>
    <cellStyle name="Total (line) 3 4 2 35 2" xfId="47739" xr:uid="{00000000-0005-0000-0000-0000A2B90000}"/>
    <cellStyle name="Total (line) 3 4 2 35 2 2" xfId="47740" xr:uid="{00000000-0005-0000-0000-0000A3B90000}"/>
    <cellStyle name="Total (line) 3 4 2 35 2 3" xfId="47741" xr:uid="{00000000-0005-0000-0000-0000A4B90000}"/>
    <cellStyle name="Total (line) 3 4 2 35 2 4" xfId="47742" xr:uid="{00000000-0005-0000-0000-0000A5B90000}"/>
    <cellStyle name="Total (line) 3 4 2 35 3" xfId="47743" xr:uid="{00000000-0005-0000-0000-0000A6B90000}"/>
    <cellStyle name="Total (line) 3 4 2 35 4" xfId="47744" xr:uid="{00000000-0005-0000-0000-0000A7B90000}"/>
    <cellStyle name="Total (line) 3 4 2 35 5" xfId="47745" xr:uid="{00000000-0005-0000-0000-0000A8B90000}"/>
    <cellStyle name="Total (line) 3 4 2 36" xfId="6651" xr:uid="{00000000-0005-0000-0000-0000A9B90000}"/>
    <cellStyle name="Total (line) 3 4 2 36 2" xfId="47746" xr:uid="{00000000-0005-0000-0000-0000AAB90000}"/>
    <cellStyle name="Total (line) 3 4 2 36 2 2" xfId="47747" xr:uid="{00000000-0005-0000-0000-0000ABB90000}"/>
    <cellStyle name="Total (line) 3 4 2 36 2 3" xfId="47748" xr:uid="{00000000-0005-0000-0000-0000ACB90000}"/>
    <cellStyle name="Total (line) 3 4 2 36 2 4" xfId="47749" xr:uid="{00000000-0005-0000-0000-0000ADB90000}"/>
    <cellStyle name="Total (line) 3 4 2 36 3" xfId="47750" xr:uid="{00000000-0005-0000-0000-0000AEB90000}"/>
    <cellStyle name="Total (line) 3 4 2 36 4" xfId="47751" xr:uid="{00000000-0005-0000-0000-0000AFB90000}"/>
    <cellStyle name="Total (line) 3 4 2 36 5" xfId="47752" xr:uid="{00000000-0005-0000-0000-0000B0B90000}"/>
    <cellStyle name="Total (line) 3 4 2 37" xfId="6652" xr:uid="{00000000-0005-0000-0000-0000B1B90000}"/>
    <cellStyle name="Total (line) 3 4 2 37 2" xfId="47753" xr:uid="{00000000-0005-0000-0000-0000B2B90000}"/>
    <cellStyle name="Total (line) 3 4 2 37 2 2" xfId="47754" xr:uid="{00000000-0005-0000-0000-0000B3B90000}"/>
    <cellStyle name="Total (line) 3 4 2 37 2 3" xfId="47755" xr:uid="{00000000-0005-0000-0000-0000B4B90000}"/>
    <cellStyle name="Total (line) 3 4 2 37 2 4" xfId="47756" xr:uid="{00000000-0005-0000-0000-0000B5B90000}"/>
    <cellStyle name="Total (line) 3 4 2 37 3" xfId="47757" xr:uid="{00000000-0005-0000-0000-0000B6B90000}"/>
    <cellStyle name="Total (line) 3 4 2 37 4" xfId="47758" xr:uid="{00000000-0005-0000-0000-0000B7B90000}"/>
    <cellStyle name="Total (line) 3 4 2 37 5" xfId="47759" xr:uid="{00000000-0005-0000-0000-0000B8B90000}"/>
    <cellStyle name="Total (line) 3 4 2 38" xfId="6653" xr:uid="{00000000-0005-0000-0000-0000B9B90000}"/>
    <cellStyle name="Total (line) 3 4 2 38 2" xfId="47760" xr:uid="{00000000-0005-0000-0000-0000BAB90000}"/>
    <cellStyle name="Total (line) 3 4 2 38 2 2" xfId="47761" xr:uid="{00000000-0005-0000-0000-0000BBB90000}"/>
    <cellStyle name="Total (line) 3 4 2 38 2 3" xfId="47762" xr:uid="{00000000-0005-0000-0000-0000BCB90000}"/>
    <cellStyle name="Total (line) 3 4 2 38 2 4" xfId="47763" xr:uid="{00000000-0005-0000-0000-0000BDB90000}"/>
    <cellStyle name="Total (line) 3 4 2 38 3" xfId="47764" xr:uid="{00000000-0005-0000-0000-0000BEB90000}"/>
    <cellStyle name="Total (line) 3 4 2 38 4" xfId="47765" xr:uid="{00000000-0005-0000-0000-0000BFB90000}"/>
    <cellStyle name="Total (line) 3 4 2 38 5" xfId="47766" xr:uid="{00000000-0005-0000-0000-0000C0B90000}"/>
    <cellStyle name="Total (line) 3 4 2 39" xfId="6654" xr:uid="{00000000-0005-0000-0000-0000C1B90000}"/>
    <cellStyle name="Total (line) 3 4 2 39 2" xfId="47767" xr:uid="{00000000-0005-0000-0000-0000C2B90000}"/>
    <cellStyle name="Total (line) 3 4 2 39 2 2" xfId="47768" xr:uid="{00000000-0005-0000-0000-0000C3B90000}"/>
    <cellStyle name="Total (line) 3 4 2 39 2 3" xfId="47769" xr:uid="{00000000-0005-0000-0000-0000C4B90000}"/>
    <cellStyle name="Total (line) 3 4 2 39 2 4" xfId="47770" xr:uid="{00000000-0005-0000-0000-0000C5B90000}"/>
    <cellStyle name="Total (line) 3 4 2 39 3" xfId="47771" xr:uid="{00000000-0005-0000-0000-0000C6B90000}"/>
    <cellStyle name="Total (line) 3 4 2 39 4" xfId="47772" xr:uid="{00000000-0005-0000-0000-0000C7B90000}"/>
    <cellStyle name="Total (line) 3 4 2 39 5" xfId="47773" xr:uid="{00000000-0005-0000-0000-0000C8B90000}"/>
    <cellStyle name="Total (line) 3 4 2 4" xfId="6655" xr:uid="{00000000-0005-0000-0000-0000C9B90000}"/>
    <cellStyle name="Total (line) 3 4 2 4 2" xfId="47774" xr:uid="{00000000-0005-0000-0000-0000CAB90000}"/>
    <cellStyle name="Total (line) 3 4 2 4 2 2" xfId="47775" xr:uid="{00000000-0005-0000-0000-0000CBB90000}"/>
    <cellStyle name="Total (line) 3 4 2 4 2 3" xfId="47776" xr:uid="{00000000-0005-0000-0000-0000CCB90000}"/>
    <cellStyle name="Total (line) 3 4 2 4 2 4" xfId="47777" xr:uid="{00000000-0005-0000-0000-0000CDB90000}"/>
    <cellStyle name="Total (line) 3 4 2 4 3" xfId="47778" xr:uid="{00000000-0005-0000-0000-0000CEB90000}"/>
    <cellStyle name="Total (line) 3 4 2 4 4" xfId="47779" xr:uid="{00000000-0005-0000-0000-0000CFB90000}"/>
    <cellStyle name="Total (line) 3 4 2 4 5" xfId="47780" xr:uid="{00000000-0005-0000-0000-0000D0B90000}"/>
    <cellStyle name="Total (line) 3 4 2 40" xfId="6656" xr:uid="{00000000-0005-0000-0000-0000D1B90000}"/>
    <cellStyle name="Total (line) 3 4 2 40 2" xfId="47781" xr:uid="{00000000-0005-0000-0000-0000D2B90000}"/>
    <cellStyle name="Total (line) 3 4 2 40 2 2" xfId="47782" xr:uid="{00000000-0005-0000-0000-0000D3B90000}"/>
    <cellStyle name="Total (line) 3 4 2 40 2 3" xfId="47783" xr:uid="{00000000-0005-0000-0000-0000D4B90000}"/>
    <cellStyle name="Total (line) 3 4 2 40 2 4" xfId="47784" xr:uid="{00000000-0005-0000-0000-0000D5B90000}"/>
    <cellStyle name="Total (line) 3 4 2 40 3" xfId="47785" xr:uid="{00000000-0005-0000-0000-0000D6B90000}"/>
    <cellStyle name="Total (line) 3 4 2 40 4" xfId="47786" xr:uid="{00000000-0005-0000-0000-0000D7B90000}"/>
    <cellStyle name="Total (line) 3 4 2 40 5" xfId="47787" xr:uid="{00000000-0005-0000-0000-0000D8B90000}"/>
    <cellStyle name="Total (line) 3 4 2 41" xfId="6657" xr:uid="{00000000-0005-0000-0000-0000D9B90000}"/>
    <cellStyle name="Total (line) 3 4 2 41 2" xfId="47788" xr:uid="{00000000-0005-0000-0000-0000DAB90000}"/>
    <cellStyle name="Total (line) 3 4 2 41 2 2" xfId="47789" xr:uid="{00000000-0005-0000-0000-0000DBB90000}"/>
    <cellStyle name="Total (line) 3 4 2 41 2 3" xfId="47790" xr:uid="{00000000-0005-0000-0000-0000DCB90000}"/>
    <cellStyle name="Total (line) 3 4 2 41 2 4" xfId="47791" xr:uid="{00000000-0005-0000-0000-0000DDB90000}"/>
    <cellStyle name="Total (line) 3 4 2 41 3" xfId="47792" xr:uid="{00000000-0005-0000-0000-0000DEB90000}"/>
    <cellStyle name="Total (line) 3 4 2 41 4" xfId="47793" xr:uid="{00000000-0005-0000-0000-0000DFB90000}"/>
    <cellStyle name="Total (line) 3 4 2 41 5" xfId="47794" xr:uid="{00000000-0005-0000-0000-0000E0B90000}"/>
    <cellStyle name="Total (line) 3 4 2 42" xfId="6658" xr:uid="{00000000-0005-0000-0000-0000E1B90000}"/>
    <cellStyle name="Total (line) 3 4 2 42 2" xfId="47795" xr:uid="{00000000-0005-0000-0000-0000E2B90000}"/>
    <cellStyle name="Total (line) 3 4 2 42 2 2" xfId="47796" xr:uid="{00000000-0005-0000-0000-0000E3B90000}"/>
    <cellStyle name="Total (line) 3 4 2 42 2 3" xfId="47797" xr:uid="{00000000-0005-0000-0000-0000E4B90000}"/>
    <cellStyle name="Total (line) 3 4 2 42 2 4" xfId="47798" xr:uid="{00000000-0005-0000-0000-0000E5B90000}"/>
    <cellStyle name="Total (line) 3 4 2 42 3" xfId="47799" xr:uid="{00000000-0005-0000-0000-0000E6B90000}"/>
    <cellStyle name="Total (line) 3 4 2 42 4" xfId="47800" xr:uid="{00000000-0005-0000-0000-0000E7B90000}"/>
    <cellStyle name="Total (line) 3 4 2 42 5" xfId="47801" xr:uid="{00000000-0005-0000-0000-0000E8B90000}"/>
    <cellStyle name="Total (line) 3 4 2 43" xfId="6659" xr:uid="{00000000-0005-0000-0000-0000E9B90000}"/>
    <cellStyle name="Total (line) 3 4 2 43 2" xfId="47802" xr:uid="{00000000-0005-0000-0000-0000EAB90000}"/>
    <cellStyle name="Total (line) 3 4 2 43 2 2" xfId="47803" xr:uid="{00000000-0005-0000-0000-0000EBB90000}"/>
    <cellStyle name="Total (line) 3 4 2 43 2 3" xfId="47804" xr:uid="{00000000-0005-0000-0000-0000ECB90000}"/>
    <cellStyle name="Total (line) 3 4 2 43 2 4" xfId="47805" xr:uid="{00000000-0005-0000-0000-0000EDB90000}"/>
    <cellStyle name="Total (line) 3 4 2 43 3" xfId="47806" xr:uid="{00000000-0005-0000-0000-0000EEB90000}"/>
    <cellStyle name="Total (line) 3 4 2 43 4" xfId="47807" xr:uid="{00000000-0005-0000-0000-0000EFB90000}"/>
    <cellStyle name="Total (line) 3 4 2 43 5" xfId="47808" xr:uid="{00000000-0005-0000-0000-0000F0B90000}"/>
    <cellStyle name="Total (line) 3 4 2 44" xfId="6660" xr:uid="{00000000-0005-0000-0000-0000F1B90000}"/>
    <cellStyle name="Total (line) 3 4 2 44 2" xfId="47809" xr:uid="{00000000-0005-0000-0000-0000F2B90000}"/>
    <cellStyle name="Total (line) 3 4 2 44 2 2" xfId="47810" xr:uid="{00000000-0005-0000-0000-0000F3B90000}"/>
    <cellStyle name="Total (line) 3 4 2 44 2 3" xfId="47811" xr:uid="{00000000-0005-0000-0000-0000F4B90000}"/>
    <cellStyle name="Total (line) 3 4 2 44 2 4" xfId="47812" xr:uid="{00000000-0005-0000-0000-0000F5B90000}"/>
    <cellStyle name="Total (line) 3 4 2 44 3" xfId="47813" xr:uid="{00000000-0005-0000-0000-0000F6B90000}"/>
    <cellStyle name="Total (line) 3 4 2 44 4" xfId="47814" xr:uid="{00000000-0005-0000-0000-0000F7B90000}"/>
    <cellStyle name="Total (line) 3 4 2 44 5" xfId="47815" xr:uid="{00000000-0005-0000-0000-0000F8B90000}"/>
    <cellStyle name="Total (line) 3 4 2 45" xfId="47816" xr:uid="{00000000-0005-0000-0000-0000F9B90000}"/>
    <cellStyle name="Total (line) 3 4 2 45 2" xfId="47817" xr:uid="{00000000-0005-0000-0000-0000FAB90000}"/>
    <cellStyle name="Total (line) 3 4 2 45 3" xfId="47818" xr:uid="{00000000-0005-0000-0000-0000FBB90000}"/>
    <cellStyle name="Total (line) 3 4 2 45 4" xfId="47819" xr:uid="{00000000-0005-0000-0000-0000FCB90000}"/>
    <cellStyle name="Total (line) 3 4 2 46" xfId="47820" xr:uid="{00000000-0005-0000-0000-0000FDB90000}"/>
    <cellStyle name="Total (line) 3 4 2 46 2" xfId="47821" xr:uid="{00000000-0005-0000-0000-0000FEB90000}"/>
    <cellStyle name="Total (line) 3 4 2 46 3" xfId="47822" xr:uid="{00000000-0005-0000-0000-0000FFB90000}"/>
    <cellStyle name="Total (line) 3 4 2 46 4" xfId="47823" xr:uid="{00000000-0005-0000-0000-000000BA0000}"/>
    <cellStyle name="Total (line) 3 4 2 47" xfId="47824" xr:uid="{00000000-0005-0000-0000-000001BA0000}"/>
    <cellStyle name="Total (line) 3 4 2 5" xfId="6661" xr:uid="{00000000-0005-0000-0000-000002BA0000}"/>
    <cellStyle name="Total (line) 3 4 2 5 2" xfId="47825" xr:uid="{00000000-0005-0000-0000-000003BA0000}"/>
    <cellStyle name="Total (line) 3 4 2 5 2 2" xfId="47826" xr:uid="{00000000-0005-0000-0000-000004BA0000}"/>
    <cellStyle name="Total (line) 3 4 2 5 2 3" xfId="47827" xr:uid="{00000000-0005-0000-0000-000005BA0000}"/>
    <cellStyle name="Total (line) 3 4 2 5 2 4" xfId="47828" xr:uid="{00000000-0005-0000-0000-000006BA0000}"/>
    <cellStyle name="Total (line) 3 4 2 5 3" xfId="47829" xr:uid="{00000000-0005-0000-0000-000007BA0000}"/>
    <cellStyle name="Total (line) 3 4 2 5 4" xfId="47830" xr:uid="{00000000-0005-0000-0000-000008BA0000}"/>
    <cellStyle name="Total (line) 3 4 2 5 5" xfId="47831" xr:uid="{00000000-0005-0000-0000-000009BA0000}"/>
    <cellStyle name="Total (line) 3 4 2 6" xfId="6662" xr:uid="{00000000-0005-0000-0000-00000ABA0000}"/>
    <cellStyle name="Total (line) 3 4 2 6 2" xfId="47832" xr:uid="{00000000-0005-0000-0000-00000BBA0000}"/>
    <cellStyle name="Total (line) 3 4 2 6 2 2" xfId="47833" xr:uid="{00000000-0005-0000-0000-00000CBA0000}"/>
    <cellStyle name="Total (line) 3 4 2 6 2 3" xfId="47834" xr:uid="{00000000-0005-0000-0000-00000DBA0000}"/>
    <cellStyle name="Total (line) 3 4 2 6 2 4" xfId="47835" xr:uid="{00000000-0005-0000-0000-00000EBA0000}"/>
    <cellStyle name="Total (line) 3 4 2 6 3" xfId="47836" xr:uid="{00000000-0005-0000-0000-00000FBA0000}"/>
    <cellStyle name="Total (line) 3 4 2 6 4" xfId="47837" xr:uid="{00000000-0005-0000-0000-000010BA0000}"/>
    <cellStyle name="Total (line) 3 4 2 6 5" xfId="47838" xr:uid="{00000000-0005-0000-0000-000011BA0000}"/>
    <cellStyle name="Total (line) 3 4 2 7" xfId="6663" xr:uid="{00000000-0005-0000-0000-000012BA0000}"/>
    <cellStyle name="Total (line) 3 4 2 7 2" xfId="47839" xr:uid="{00000000-0005-0000-0000-000013BA0000}"/>
    <cellStyle name="Total (line) 3 4 2 7 2 2" xfId="47840" xr:uid="{00000000-0005-0000-0000-000014BA0000}"/>
    <cellStyle name="Total (line) 3 4 2 7 2 3" xfId="47841" xr:uid="{00000000-0005-0000-0000-000015BA0000}"/>
    <cellStyle name="Total (line) 3 4 2 7 2 4" xfId="47842" xr:uid="{00000000-0005-0000-0000-000016BA0000}"/>
    <cellStyle name="Total (line) 3 4 2 7 3" xfId="47843" xr:uid="{00000000-0005-0000-0000-000017BA0000}"/>
    <cellStyle name="Total (line) 3 4 2 7 4" xfId="47844" xr:uid="{00000000-0005-0000-0000-000018BA0000}"/>
    <cellStyle name="Total (line) 3 4 2 7 5" xfId="47845" xr:uid="{00000000-0005-0000-0000-000019BA0000}"/>
    <cellStyle name="Total (line) 3 4 2 8" xfId="6664" xr:uid="{00000000-0005-0000-0000-00001ABA0000}"/>
    <cellStyle name="Total (line) 3 4 2 8 2" xfId="47846" xr:uid="{00000000-0005-0000-0000-00001BBA0000}"/>
    <cellStyle name="Total (line) 3 4 2 8 2 2" xfId="47847" xr:uid="{00000000-0005-0000-0000-00001CBA0000}"/>
    <cellStyle name="Total (line) 3 4 2 8 2 3" xfId="47848" xr:uid="{00000000-0005-0000-0000-00001DBA0000}"/>
    <cellStyle name="Total (line) 3 4 2 8 2 4" xfId="47849" xr:uid="{00000000-0005-0000-0000-00001EBA0000}"/>
    <cellStyle name="Total (line) 3 4 2 8 3" xfId="47850" xr:uid="{00000000-0005-0000-0000-00001FBA0000}"/>
    <cellStyle name="Total (line) 3 4 2 8 4" xfId="47851" xr:uid="{00000000-0005-0000-0000-000020BA0000}"/>
    <cellStyle name="Total (line) 3 4 2 8 5" xfId="47852" xr:uid="{00000000-0005-0000-0000-000021BA0000}"/>
    <cellStyle name="Total (line) 3 4 2 9" xfId="6665" xr:uid="{00000000-0005-0000-0000-000022BA0000}"/>
    <cellStyle name="Total (line) 3 4 2 9 2" xfId="47853" xr:uid="{00000000-0005-0000-0000-000023BA0000}"/>
    <cellStyle name="Total (line) 3 4 2 9 2 2" xfId="47854" xr:uid="{00000000-0005-0000-0000-000024BA0000}"/>
    <cellStyle name="Total (line) 3 4 2 9 2 3" xfId="47855" xr:uid="{00000000-0005-0000-0000-000025BA0000}"/>
    <cellStyle name="Total (line) 3 4 2 9 2 4" xfId="47856" xr:uid="{00000000-0005-0000-0000-000026BA0000}"/>
    <cellStyle name="Total (line) 3 4 2 9 3" xfId="47857" xr:uid="{00000000-0005-0000-0000-000027BA0000}"/>
    <cellStyle name="Total (line) 3 4 2 9 4" xfId="47858" xr:uid="{00000000-0005-0000-0000-000028BA0000}"/>
    <cellStyle name="Total (line) 3 4 2 9 5" xfId="47859" xr:uid="{00000000-0005-0000-0000-000029BA0000}"/>
    <cellStyle name="Total (line) 3 4 20" xfId="6666" xr:uid="{00000000-0005-0000-0000-00002ABA0000}"/>
    <cellStyle name="Total (line) 3 4 20 2" xfId="47860" xr:uid="{00000000-0005-0000-0000-00002BBA0000}"/>
    <cellStyle name="Total (line) 3 4 20 2 2" xfId="47861" xr:uid="{00000000-0005-0000-0000-00002CBA0000}"/>
    <cellStyle name="Total (line) 3 4 20 2 3" xfId="47862" xr:uid="{00000000-0005-0000-0000-00002DBA0000}"/>
    <cellStyle name="Total (line) 3 4 20 2 4" xfId="47863" xr:uid="{00000000-0005-0000-0000-00002EBA0000}"/>
    <cellStyle name="Total (line) 3 4 20 3" xfId="47864" xr:uid="{00000000-0005-0000-0000-00002FBA0000}"/>
    <cellStyle name="Total (line) 3 4 20 4" xfId="47865" xr:uid="{00000000-0005-0000-0000-000030BA0000}"/>
    <cellStyle name="Total (line) 3 4 20 5" xfId="47866" xr:uid="{00000000-0005-0000-0000-000031BA0000}"/>
    <cellStyle name="Total (line) 3 4 21" xfId="6667" xr:uid="{00000000-0005-0000-0000-000032BA0000}"/>
    <cellStyle name="Total (line) 3 4 21 2" xfId="47867" xr:uid="{00000000-0005-0000-0000-000033BA0000}"/>
    <cellStyle name="Total (line) 3 4 21 2 2" xfId="47868" xr:uid="{00000000-0005-0000-0000-000034BA0000}"/>
    <cellStyle name="Total (line) 3 4 21 2 3" xfId="47869" xr:uid="{00000000-0005-0000-0000-000035BA0000}"/>
    <cellStyle name="Total (line) 3 4 21 2 4" xfId="47870" xr:uid="{00000000-0005-0000-0000-000036BA0000}"/>
    <cellStyle name="Total (line) 3 4 21 3" xfId="47871" xr:uid="{00000000-0005-0000-0000-000037BA0000}"/>
    <cellStyle name="Total (line) 3 4 21 4" xfId="47872" xr:uid="{00000000-0005-0000-0000-000038BA0000}"/>
    <cellStyle name="Total (line) 3 4 21 5" xfId="47873" xr:uid="{00000000-0005-0000-0000-000039BA0000}"/>
    <cellStyle name="Total (line) 3 4 22" xfId="6668" xr:uid="{00000000-0005-0000-0000-00003ABA0000}"/>
    <cellStyle name="Total (line) 3 4 22 2" xfId="47874" xr:uid="{00000000-0005-0000-0000-00003BBA0000}"/>
    <cellStyle name="Total (line) 3 4 22 2 2" xfId="47875" xr:uid="{00000000-0005-0000-0000-00003CBA0000}"/>
    <cellStyle name="Total (line) 3 4 22 2 3" xfId="47876" xr:uid="{00000000-0005-0000-0000-00003DBA0000}"/>
    <cellStyle name="Total (line) 3 4 22 2 4" xfId="47877" xr:uid="{00000000-0005-0000-0000-00003EBA0000}"/>
    <cellStyle name="Total (line) 3 4 22 3" xfId="47878" xr:uid="{00000000-0005-0000-0000-00003FBA0000}"/>
    <cellStyle name="Total (line) 3 4 22 4" xfId="47879" xr:uid="{00000000-0005-0000-0000-000040BA0000}"/>
    <cellStyle name="Total (line) 3 4 22 5" xfId="47880" xr:uid="{00000000-0005-0000-0000-000041BA0000}"/>
    <cellStyle name="Total (line) 3 4 23" xfId="6669" xr:uid="{00000000-0005-0000-0000-000042BA0000}"/>
    <cellStyle name="Total (line) 3 4 23 2" xfId="47881" xr:uid="{00000000-0005-0000-0000-000043BA0000}"/>
    <cellStyle name="Total (line) 3 4 23 2 2" xfId="47882" xr:uid="{00000000-0005-0000-0000-000044BA0000}"/>
    <cellStyle name="Total (line) 3 4 23 2 3" xfId="47883" xr:uid="{00000000-0005-0000-0000-000045BA0000}"/>
    <cellStyle name="Total (line) 3 4 23 2 4" xfId="47884" xr:uid="{00000000-0005-0000-0000-000046BA0000}"/>
    <cellStyle name="Total (line) 3 4 23 3" xfId="47885" xr:uid="{00000000-0005-0000-0000-000047BA0000}"/>
    <cellStyle name="Total (line) 3 4 23 4" xfId="47886" xr:uid="{00000000-0005-0000-0000-000048BA0000}"/>
    <cellStyle name="Total (line) 3 4 23 5" xfId="47887" xr:uid="{00000000-0005-0000-0000-000049BA0000}"/>
    <cellStyle name="Total (line) 3 4 24" xfId="6670" xr:uid="{00000000-0005-0000-0000-00004ABA0000}"/>
    <cellStyle name="Total (line) 3 4 24 2" xfId="47888" xr:uid="{00000000-0005-0000-0000-00004BBA0000}"/>
    <cellStyle name="Total (line) 3 4 24 2 2" xfId="47889" xr:uid="{00000000-0005-0000-0000-00004CBA0000}"/>
    <cellStyle name="Total (line) 3 4 24 2 3" xfId="47890" xr:uid="{00000000-0005-0000-0000-00004DBA0000}"/>
    <cellStyle name="Total (line) 3 4 24 2 4" xfId="47891" xr:uid="{00000000-0005-0000-0000-00004EBA0000}"/>
    <cellStyle name="Total (line) 3 4 24 3" xfId="47892" xr:uid="{00000000-0005-0000-0000-00004FBA0000}"/>
    <cellStyle name="Total (line) 3 4 24 4" xfId="47893" xr:uid="{00000000-0005-0000-0000-000050BA0000}"/>
    <cellStyle name="Total (line) 3 4 24 5" xfId="47894" xr:uid="{00000000-0005-0000-0000-000051BA0000}"/>
    <cellStyle name="Total (line) 3 4 25" xfId="6671" xr:uid="{00000000-0005-0000-0000-000052BA0000}"/>
    <cellStyle name="Total (line) 3 4 25 2" xfId="47895" xr:uid="{00000000-0005-0000-0000-000053BA0000}"/>
    <cellStyle name="Total (line) 3 4 25 2 2" xfId="47896" xr:uid="{00000000-0005-0000-0000-000054BA0000}"/>
    <cellStyle name="Total (line) 3 4 25 2 3" xfId="47897" xr:uid="{00000000-0005-0000-0000-000055BA0000}"/>
    <cellStyle name="Total (line) 3 4 25 2 4" xfId="47898" xr:uid="{00000000-0005-0000-0000-000056BA0000}"/>
    <cellStyle name="Total (line) 3 4 25 3" xfId="47899" xr:uid="{00000000-0005-0000-0000-000057BA0000}"/>
    <cellStyle name="Total (line) 3 4 25 4" xfId="47900" xr:uid="{00000000-0005-0000-0000-000058BA0000}"/>
    <cellStyle name="Total (line) 3 4 25 5" xfId="47901" xr:uid="{00000000-0005-0000-0000-000059BA0000}"/>
    <cellStyle name="Total (line) 3 4 26" xfId="6672" xr:uid="{00000000-0005-0000-0000-00005ABA0000}"/>
    <cellStyle name="Total (line) 3 4 26 2" xfId="47902" xr:uid="{00000000-0005-0000-0000-00005BBA0000}"/>
    <cellStyle name="Total (line) 3 4 26 2 2" xfId="47903" xr:uid="{00000000-0005-0000-0000-00005CBA0000}"/>
    <cellStyle name="Total (line) 3 4 26 2 3" xfId="47904" xr:uid="{00000000-0005-0000-0000-00005DBA0000}"/>
    <cellStyle name="Total (line) 3 4 26 2 4" xfId="47905" xr:uid="{00000000-0005-0000-0000-00005EBA0000}"/>
    <cellStyle name="Total (line) 3 4 26 3" xfId="47906" xr:uid="{00000000-0005-0000-0000-00005FBA0000}"/>
    <cellStyle name="Total (line) 3 4 26 4" xfId="47907" xr:uid="{00000000-0005-0000-0000-000060BA0000}"/>
    <cellStyle name="Total (line) 3 4 26 5" xfId="47908" xr:uid="{00000000-0005-0000-0000-000061BA0000}"/>
    <cellStyle name="Total (line) 3 4 27" xfId="6673" xr:uid="{00000000-0005-0000-0000-000062BA0000}"/>
    <cellStyle name="Total (line) 3 4 27 2" xfId="47909" xr:uid="{00000000-0005-0000-0000-000063BA0000}"/>
    <cellStyle name="Total (line) 3 4 27 2 2" xfId="47910" xr:uid="{00000000-0005-0000-0000-000064BA0000}"/>
    <cellStyle name="Total (line) 3 4 27 2 3" xfId="47911" xr:uid="{00000000-0005-0000-0000-000065BA0000}"/>
    <cellStyle name="Total (line) 3 4 27 2 4" xfId="47912" xr:uid="{00000000-0005-0000-0000-000066BA0000}"/>
    <cellStyle name="Total (line) 3 4 27 3" xfId="47913" xr:uid="{00000000-0005-0000-0000-000067BA0000}"/>
    <cellStyle name="Total (line) 3 4 27 4" xfId="47914" xr:uid="{00000000-0005-0000-0000-000068BA0000}"/>
    <cellStyle name="Total (line) 3 4 27 5" xfId="47915" xr:uid="{00000000-0005-0000-0000-000069BA0000}"/>
    <cellStyle name="Total (line) 3 4 28" xfId="6674" xr:uid="{00000000-0005-0000-0000-00006ABA0000}"/>
    <cellStyle name="Total (line) 3 4 28 2" xfId="47916" xr:uid="{00000000-0005-0000-0000-00006BBA0000}"/>
    <cellStyle name="Total (line) 3 4 28 2 2" xfId="47917" xr:uid="{00000000-0005-0000-0000-00006CBA0000}"/>
    <cellStyle name="Total (line) 3 4 28 2 3" xfId="47918" xr:uid="{00000000-0005-0000-0000-00006DBA0000}"/>
    <cellStyle name="Total (line) 3 4 28 2 4" xfId="47919" xr:uid="{00000000-0005-0000-0000-00006EBA0000}"/>
    <cellStyle name="Total (line) 3 4 28 3" xfId="47920" xr:uid="{00000000-0005-0000-0000-00006FBA0000}"/>
    <cellStyle name="Total (line) 3 4 28 4" xfId="47921" xr:uid="{00000000-0005-0000-0000-000070BA0000}"/>
    <cellStyle name="Total (line) 3 4 28 5" xfId="47922" xr:uid="{00000000-0005-0000-0000-000071BA0000}"/>
    <cellStyle name="Total (line) 3 4 29" xfId="6675" xr:uid="{00000000-0005-0000-0000-000072BA0000}"/>
    <cellStyle name="Total (line) 3 4 29 2" xfId="47923" xr:uid="{00000000-0005-0000-0000-000073BA0000}"/>
    <cellStyle name="Total (line) 3 4 29 2 2" xfId="47924" xr:uid="{00000000-0005-0000-0000-000074BA0000}"/>
    <cellStyle name="Total (line) 3 4 29 2 3" xfId="47925" xr:uid="{00000000-0005-0000-0000-000075BA0000}"/>
    <cellStyle name="Total (line) 3 4 29 2 4" xfId="47926" xr:uid="{00000000-0005-0000-0000-000076BA0000}"/>
    <cellStyle name="Total (line) 3 4 29 3" xfId="47927" xr:uid="{00000000-0005-0000-0000-000077BA0000}"/>
    <cellStyle name="Total (line) 3 4 29 4" xfId="47928" xr:uid="{00000000-0005-0000-0000-000078BA0000}"/>
    <cellStyle name="Total (line) 3 4 29 5" xfId="47929" xr:uid="{00000000-0005-0000-0000-000079BA0000}"/>
    <cellStyle name="Total (line) 3 4 3" xfId="6676" xr:uid="{00000000-0005-0000-0000-00007ABA0000}"/>
    <cellStyle name="Total (line) 3 4 3 2" xfId="47930" xr:uid="{00000000-0005-0000-0000-00007BBA0000}"/>
    <cellStyle name="Total (line) 3 4 3 2 2" xfId="47931" xr:uid="{00000000-0005-0000-0000-00007CBA0000}"/>
    <cellStyle name="Total (line) 3 4 3 2 3" xfId="47932" xr:uid="{00000000-0005-0000-0000-00007DBA0000}"/>
    <cellStyle name="Total (line) 3 4 3 2 4" xfId="47933" xr:uid="{00000000-0005-0000-0000-00007EBA0000}"/>
    <cellStyle name="Total (line) 3 4 3 3" xfId="47934" xr:uid="{00000000-0005-0000-0000-00007FBA0000}"/>
    <cellStyle name="Total (line) 3 4 3 4" xfId="47935" xr:uid="{00000000-0005-0000-0000-000080BA0000}"/>
    <cellStyle name="Total (line) 3 4 3 5" xfId="47936" xr:uid="{00000000-0005-0000-0000-000081BA0000}"/>
    <cellStyle name="Total (line) 3 4 30" xfId="6677" xr:uid="{00000000-0005-0000-0000-000082BA0000}"/>
    <cellStyle name="Total (line) 3 4 30 2" xfId="47937" xr:uid="{00000000-0005-0000-0000-000083BA0000}"/>
    <cellStyle name="Total (line) 3 4 30 2 2" xfId="47938" xr:uid="{00000000-0005-0000-0000-000084BA0000}"/>
    <cellStyle name="Total (line) 3 4 30 2 3" xfId="47939" xr:uid="{00000000-0005-0000-0000-000085BA0000}"/>
    <cellStyle name="Total (line) 3 4 30 2 4" xfId="47940" xr:uid="{00000000-0005-0000-0000-000086BA0000}"/>
    <cellStyle name="Total (line) 3 4 30 3" xfId="47941" xr:uid="{00000000-0005-0000-0000-000087BA0000}"/>
    <cellStyle name="Total (line) 3 4 30 4" xfId="47942" xr:uid="{00000000-0005-0000-0000-000088BA0000}"/>
    <cellStyle name="Total (line) 3 4 30 5" xfId="47943" xr:uid="{00000000-0005-0000-0000-000089BA0000}"/>
    <cellStyle name="Total (line) 3 4 31" xfId="6678" xr:uid="{00000000-0005-0000-0000-00008ABA0000}"/>
    <cellStyle name="Total (line) 3 4 31 2" xfId="47944" xr:uid="{00000000-0005-0000-0000-00008BBA0000}"/>
    <cellStyle name="Total (line) 3 4 31 2 2" xfId="47945" xr:uid="{00000000-0005-0000-0000-00008CBA0000}"/>
    <cellStyle name="Total (line) 3 4 31 2 3" xfId="47946" xr:uid="{00000000-0005-0000-0000-00008DBA0000}"/>
    <cellStyle name="Total (line) 3 4 31 2 4" xfId="47947" xr:uid="{00000000-0005-0000-0000-00008EBA0000}"/>
    <cellStyle name="Total (line) 3 4 31 3" xfId="47948" xr:uid="{00000000-0005-0000-0000-00008FBA0000}"/>
    <cellStyle name="Total (line) 3 4 31 4" xfId="47949" xr:uid="{00000000-0005-0000-0000-000090BA0000}"/>
    <cellStyle name="Total (line) 3 4 31 5" xfId="47950" xr:uid="{00000000-0005-0000-0000-000091BA0000}"/>
    <cellStyle name="Total (line) 3 4 32" xfId="6679" xr:uid="{00000000-0005-0000-0000-000092BA0000}"/>
    <cellStyle name="Total (line) 3 4 32 2" xfId="47951" xr:uid="{00000000-0005-0000-0000-000093BA0000}"/>
    <cellStyle name="Total (line) 3 4 32 2 2" xfId="47952" xr:uid="{00000000-0005-0000-0000-000094BA0000}"/>
    <cellStyle name="Total (line) 3 4 32 2 3" xfId="47953" xr:uid="{00000000-0005-0000-0000-000095BA0000}"/>
    <cellStyle name="Total (line) 3 4 32 2 4" xfId="47954" xr:uid="{00000000-0005-0000-0000-000096BA0000}"/>
    <cellStyle name="Total (line) 3 4 32 3" xfId="47955" xr:uid="{00000000-0005-0000-0000-000097BA0000}"/>
    <cellStyle name="Total (line) 3 4 32 4" xfId="47956" xr:uid="{00000000-0005-0000-0000-000098BA0000}"/>
    <cellStyle name="Total (line) 3 4 32 5" xfId="47957" xr:uid="{00000000-0005-0000-0000-000099BA0000}"/>
    <cellStyle name="Total (line) 3 4 33" xfId="6680" xr:uid="{00000000-0005-0000-0000-00009ABA0000}"/>
    <cellStyle name="Total (line) 3 4 33 2" xfId="47958" xr:uid="{00000000-0005-0000-0000-00009BBA0000}"/>
    <cellStyle name="Total (line) 3 4 33 2 2" xfId="47959" xr:uid="{00000000-0005-0000-0000-00009CBA0000}"/>
    <cellStyle name="Total (line) 3 4 33 2 3" xfId="47960" xr:uid="{00000000-0005-0000-0000-00009DBA0000}"/>
    <cellStyle name="Total (line) 3 4 33 2 4" xfId="47961" xr:uid="{00000000-0005-0000-0000-00009EBA0000}"/>
    <cellStyle name="Total (line) 3 4 33 3" xfId="47962" xr:uid="{00000000-0005-0000-0000-00009FBA0000}"/>
    <cellStyle name="Total (line) 3 4 33 4" xfId="47963" xr:uid="{00000000-0005-0000-0000-0000A0BA0000}"/>
    <cellStyle name="Total (line) 3 4 33 5" xfId="47964" xr:uid="{00000000-0005-0000-0000-0000A1BA0000}"/>
    <cellStyle name="Total (line) 3 4 34" xfId="6681" xr:uid="{00000000-0005-0000-0000-0000A2BA0000}"/>
    <cellStyle name="Total (line) 3 4 34 2" xfId="47965" xr:uid="{00000000-0005-0000-0000-0000A3BA0000}"/>
    <cellStyle name="Total (line) 3 4 34 2 2" xfId="47966" xr:uid="{00000000-0005-0000-0000-0000A4BA0000}"/>
    <cellStyle name="Total (line) 3 4 34 2 3" xfId="47967" xr:uid="{00000000-0005-0000-0000-0000A5BA0000}"/>
    <cellStyle name="Total (line) 3 4 34 2 4" xfId="47968" xr:uid="{00000000-0005-0000-0000-0000A6BA0000}"/>
    <cellStyle name="Total (line) 3 4 34 3" xfId="47969" xr:uid="{00000000-0005-0000-0000-0000A7BA0000}"/>
    <cellStyle name="Total (line) 3 4 34 4" xfId="47970" xr:uid="{00000000-0005-0000-0000-0000A8BA0000}"/>
    <cellStyle name="Total (line) 3 4 34 5" xfId="47971" xr:uid="{00000000-0005-0000-0000-0000A9BA0000}"/>
    <cellStyle name="Total (line) 3 4 35" xfId="6682" xr:uid="{00000000-0005-0000-0000-0000AABA0000}"/>
    <cellStyle name="Total (line) 3 4 35 2" xfId="47972" xr:uid="{00000000-0005-0000-0000-0000ABBA0000}"/>
    <cellStyle name="Total (line) 3 4 35 2 2" xfId="47973" xr:uid="{00000000-0005-0000-0000-0000ACBA0000}"/>
    <cellStyle name="Total (line) 3 4 35 2 3" xfId="47974" xr:uid="{00000000-0005-0000-0000-0000ADBA0000}"/>
    <cellStyle name="Total (line) 3 4 35 2 4" xfId="47975" xr:uid="{00000000-0005-0000-0000-0000AEBA0000}"/>
    <cellStyle name="Total (line) 3 4 35 3" xfId="47976" xr:uid="{00000000-0005-0000-0000-0000AFBA0000}"/>
    <cellStyle name="Total (line) 3 4 35 4" xfId="47977" xr:uid="{00000000-0005-0000-0000-0000B0BA0000}"/>
    <cellStyle name="Total (line) 3 4 35 5" xfId="47978" xr:uid="{00000000-0005-0000-0000-0000B1BA0000}"/>
    <cellStyle name="Total (line) 3 4 36" xfId="6683" xr:uid="{00000000-0005-0000-0000-0000B2BA0000}"/>
    <cellStyle name="Total (line) 3 4 36 2" xfId="47979" xr:uid="{00000000-0005-0000-0000-0000B3BA0000}"/>
    <cellStyle name="Total (line) 3 4 36 2 2" xfId="47980" xr:uid="{00000000-0005-0000-0000-0000B4BA0000}"/>
    <cellStyle name="Total (line) 3 4 36 2 3" xfId="47981" xr:uid="{00000000-0005-0000-0000-0000B5BA0000}"/>
    <cellStyle name="Total (line) 3 4 36 2 4" xfId="47982" xr:uid="{00000000-0005-0000-0000-0000B6BA0000}"/>
    <cellStyle name="Total (line) 3 4 36 3" xfId="47983" xr:uid="{00000000-0005-0000-0000-0000B7BA0000}"/>
    <cellStyle name="Total (line) 3 4 36 4" xfId="47984" xr:uid="{00000000-0005-0000-0000-0000B8BA0000}"/>
    <cellStyle name="Total (line) 3 4 36 5" xfId="47985" xr:uid="{00000000-0005-0000-0000-0000B9BA0000}"/>
    <cellStyle name="Total (line) 3 4 37" xfId="6684" xr:uid="{00000000-0005-0000-0000-0000BABA0000}"/>
    <cellStyle name="Total (line) 3 4 37 2" xfId="47986" xr:uid="{00000000-0005-0000-0000-0000BBBA0000}"/>
    <cellStyle name="Total (line) 3 4 37 2 2" xfId="47987" xr:uid="{00000000-0005-0000-0000-0000BCBA0000}"/>
    <cellStyle name="Total (line) 3 4 37 2 3" xfId="47988" xr:uid="{00000000-0005-0000-0000-0000BDBA0000}"/>
    <cellStyle name="Total (line) 3 4 37 2 4" xfId="47989" xr:uid="{00000000-0005-0000-0000-0000BEBA0000}"/>
    <cellStyle name="Total (line) 3 4 37 3" xfId="47990" xr:uid="{00000000-0005-0000-0000-0000BFBA0000}"/>
    <cellStyle name="Total (line) 3 4 37 4" xfId="47991" xr:uid="{00000000-0005-0000-0000-0000C0BA0000}"/>
    <cellStyle name="Total (line) 3 4 37 5" xfId="47992" xr:uid="{00000000-0005-0000-0000-0000C1BA0000}"/>
    <cellStyle name="Total (line) 3 4 38" xfId="6685" xr:uid="{00000000-0005-0000-0000-0000C2BA0000}"/>
    <cellStyle name="Total (line) 3 4 38 2" xfId="47993" xr:uid="{00000000-0005-0000-0000-0000C3BA0000}"/>
    <cellStyle name="Total (line) 3 4 38 2 2" xfId="47994" xr:uid="{00000000-0005-0000-0000-0000C4BA0000}"/>
    <cellStyle name="Total (line) 3 4 38 2 3" xfId="47995" xr:uid="{00000000-0005-0000-0000-0000C5BA0000}"/>
    <cellStyle name="Total (line) 3 4 38 2 4" xfId="47996" xr:uid="{00000000-0005-0000-0000-0000C6BA0000}"/>
    <cellStyle name="Total (line) 3 4 38 3" xfId="47997" xr:uid="{00000000-0005-0000-0000-0000C7BA0000}"/>
    <cellStyle name="Total (line) 3 4 38 4" xfId="47998" xr:uid="{00000000-0005-0000-0000-0000C8BA0000}"/>
    <cellStyle name="Total (line) 3 4 38 5" xfId="47999" xr:uid="{00000000-0005-0000-0000-0000C9BA0000}"/>
    <cellStyle name="Total (line) 3 4 39" xfId="6686" xr:uid="{00000000-0005-0000-0000-0000CABA0000}"/>
    <cellStyle name="Total (line) 3 4 39 2" xfId="48000" xr:uid="{00000000-0005-0000-0000-0000CBBA0000}"/>
    <cellStyle name="Total (line) 3 4 39 2 2" xfId="48001" xr:uid="{00000000-0005-0000-0000-0000CCBA0000}"/>
    <cellStyle name="Total (line) 3 4 39 2 3" xfId="48002" xr:uid="{00000000-0005-0000-0000-0000CDBA0000}"/>
    <cellStyle name="Total (line) 3 4 39 2 4" xfId="48003" xr:uid="{00000000-0005-0000-0000-0000CEBA0000}"/>
    <cellStyle name="Total (line) 3 4 39 3" xfId="48004" xr:uid="{00000000-0005-0000-0000-0000CFBA0000}"/>
    <cellStyle name="Total (line) 3 4 39 4" xfId="48005" xr:uid="{00000000-0005-0000-0000-0000D0BA0000}"/>
    <cellStyle name="Total (line) 3 4 39 5" xfId="48006" xr:uid="{00000000-0005-0000-0000-0000D1BA0000}"/>
    <cellStyle name="Total (line) 3 4 4" xfId="6687" xr:uid="{00000000-0005-0000-0000-0000D2BA0000}"/>
    <cellStyle name="Total (line) 3 4 4 2" xfId="48007" xr:uid="{00000000-0005-0000-0000-0000D3BA0000}"/>
    <cellStyle name="Total (line) 3 4 4 2 2" xfId="48008" xr:uid="{00000000-0005-0000-0000-0000D4BA0000}"/>
    <cellStyle name="Total (line) 3 4 4 2 3" xfId="48009" xr:uid="{00000000-0005-0000-0000-0000D5BA0000}"/>
    <cellStyle name="Total (line) 3 4 4 2 4" xfId="48010" xr:uid="{00000000-0005-0000-0000-0000D6BA0000}"/>
    <cellStyle name="Total (line) 3 4 4 3" xfId="48011" xr:uid="{00000000-0005-0000-0000-0000D7BA0000}"/>
    <cellStyle name="Total (line) 3 4 4 4" xfId="48012" xr:uid="{00000000-0005-0000-0000-0000D8BA0000}"/>
    <cellStyle name="Total (line) 3 4 4 5" xfId="48013" xr:uid="{00000000-0005-0000-0000-0000D9BA0000}"/>
    <cellStyle name="Total (line) 3 4 40" xfId="6688" xr:uid="{00000000-0005-0000-0000-0000DABA0000}"/>
    <cellStyle name="Total (line) 3 4 40 2" xfId="48014" xr:uid="{00000000-0005-0000-0000-0000DBBA0000}"/>
    <cellStyle name="Total (line) 3 4 40 2 2" xfId="48015" xr:uid="{00000000-0005-0000-0000-0000DCBA0000}"/>
    <cellStyle name="Total (line) 3 4 40 2 3" xfId="48016" xr:uid="{00000000-0005-0000-0000-0000DDBA0000}"/>
    <cellStyle name="Total (line) 3 4 40 2 4" xfId="48017" xr:uid="{00000000-0005-0000-0000-0000DEBA0000}"/>
    <cellStyle name="Total (line) 3 4 40 3" xfId="48018" xr:uid="{00000000-0005-0000-0000-0000DFBA0000}"/>
    <cellStyle name="Total (line) 3 4 40 4" xfId="48019" xr:uid="{00000000-0005-0000-0000-0000E0BA0000}"/>
    <cellStyle name="Total (line) 3 4 40 5" xfId="48020" xr:uid="{00000000-0005-0000-0000-0000E1BA0000}"/>
    <cellStyle name="Total (line) 3 4 41" xfId="6689" xr:uid="{00000000-0005-0000-0000-0000E2BA0000}"/>
    <cellStyle name="Total (line) 3 4 41 2" xfId="48021" xr:uid="{00000000-0005-0000-0000-0000E3BA0000}"/>
    <cellStyle name="Total (line) 3 4 41 2 2" xfId="48022" xr:uid="{00000000-0005-0000-0000-0000E4BA0000}"/>
    <cellStyle name="Total (line) 3 4 41 2 3" xfId="48023" xr:uid="{00000000-0005-0000-0000-0000E5BA0000}"/>
    <cellStyle name="Total (line) 3 4 41 2 4" xfId="48024" xr:uid="{00000000-0005-0000-0000-0000E6BA0000}"/>
    <cellStyle name="Total (line) 3 4 41 3" xfId="48025" xr:uid="{00000000-0005-0000-0000-0000E7BA0000}"/>
    <cellStyle name="Total (line) 3 4 41 4" xfId="48026" xr:uid="{00000000-0005-0000-0000-0000E8BA0000}"/>
    <cellStyle name="Total (line) 3 4 41 5" xfId="48027" xr:uid="{00000000-0005-0000-0000-0000E9BA0000}"/>
    <cellStyle name="Total (line) 3 4 42" xfId="6690" xr:uid="{00000000-0005-0000-0000-0000EABA0000}"/>
    <cellStyle name="Total (line) 3 4 42 2" xfId="48028" xr:uid="{00000000-0005-0000-0000-0000EBBA0000}"/>
    <cellStyle name="Total (line) 3 4 42 2 2" xfId="48029" xr:uid="{00000000-0005-0000-0000-0000ECBA0000}"/>
    <cellStyle name="Total (line) 3 4 42 2 3" xfId="48030" xr:uid="{00000000-0005-0000-0000-0000EDBA0000}"/>
    <cellStyle name="Total (line) 3 4 42 2 4" xfId="48031" xr:uid="{00000000-0005-0000-0000-0000EEBA0000}"/>
    <cellStyle name="Total (line) 3 4 42 3" xfId="48032" xr:uid="{00000000-0005-0000-0000-0000EFBA0000}"/>
    <cellStyle name="Total (line) 3 4 42 4" xfId="48033" xr:uid="{00000000-0005-0000-0000-0000F0BA0000}"/>
    <cellStyle name="Total (line) 3 4 42 5" xfId="48034" xr:uid="{00000000-0005-0000-0000-0000F1BA0000}"/>
    <cellStyle name="Total (line) 3 4 43" xfId="6691" xr:uid="{00000000-0005-0000-0000-0000F2BA0000}"/>
    <cellStyle name="Total (line) 3 4 43 2" xfId="48035" xr:uid="{00000000-0005-0000-0000-0000F3BA0000}"/>
    <cellStyle name="Total (line) 3 4 43 2 2" xfId="48036" xr:uid="{00000000-0005-0000-0000-0000F4BA0000}"/>
    <cellStyle name="Total (line) 3 4 43 2 3" xfId="48037" xr:uid="{00000000-0005-0000-0000-0000F5BA0000}"/>
    <cellStyle name="Total (line) 3 4 43 2 4" xfId="48038" xr:uid="{00000000-0005-0000-0000-0000F6BA0000}"/>
    <cellStyle name="Total (line) 3 4 43 3" xfId="48039" xr:uid="{00000000-0005-0000-0000-0000F7BA0000}"/>
    <cellStyle name="Total (line) 3 4 43 4" xfId="48040" xr:uid="{00000000-0005-0000-0000-0000F8BA0000}"/>
    <cellStyle name="Total (line) 3 4 43 5" xfId="48041" xr:uid="{00000000-0005-0000-0000-0000F9BA0000}"/>
    <cellStyle name="Total (line) 3 4 44" xfId="6692" xr:uid="{00000000-0005-0000-0000-0000FABA0000}"/>
    <cellStyle name="Total (line) 3 4 44 2" xfId="48042" xr:uid="{00000000-0005-0000-0000-0000FBBA0000}"/>
    <cellStyle name="Total (line) 3 4 44 2 2" xfId="48043" xr:uid="{00000000-0005-0000-0000-0000FCBA0000}"/>
    <cellStyle name="Total (line) 3 4 44 2 3" xfId="48044" xr:uid="{00000000-0005-0000-0000-0000FDBA0000}"/>
    <cellStyle name="Total (line) 3 4 44 2 4" xfId="48045" xr:uid="{00000000-0005-0000-0000-0000FEBA0000}"/>
    <cellStyle name="Total (line) 3 4 44 3" xfId="48046" xr:uid="{00000000-0005-0000-0000-0000FFBA0000}"/>
    <cellStyle name="Total (line) 3 4 44 4" xfId="48047" xr:uid="{00000000-0005-0000-0000-000000BB0000}"/>
    <cellStyle name="Total (line) 3 4 44 5" xfId="48048" xr:uid="{00000000-0005-0000-0000-000001BB0000}"/>
    <cellStyle name="Total (line) 3 4 45" xfId="6693" xr:uid="{00000000-0005-0000-0000-000002BB0000}"/>
    <cellStyle name="Total (line) 3 4 45 2" xfId="48049" xr:uid="{00000000-0005-0000-0000-000003BB0000}"/>
    <cellStyle name="Total (line) 3 4 45 2 2" xfId="48050" xr:uid="{00000000-0005-0000-0000-000004BB0000}"/>
    <cellStyle name="Total (line) 3 4 45 2 3" xfId="48051" xr:uid="{00000000-0005-0000-0000-000005BB0000}"/>
    <cellStyle name="Total (line) 3 4 45 2 4" xfId="48052" xr:uid="{00000000-0005-0000-0000-000006BB0000}"/>
    <cellStyle name="Total (line) 3 4 45 3" xfId="48053" xr:uid="{00000000-0005-0000-0000-000007BB0000}"/>
    <cellStyle name="Total (line) 3 4 45 4" xfId="48054" xr:uid="{00000000-0005-0000-0000-000008BB0000}"/>
    <cellStyle name="Total (line) 3 4 45 5" xfId="48055" xr:uid="{00000000-0005-0000-0000-000009BB0000}"/>
    <cellStyle name="Total (line) 3 4 46" xfId="48056" xr:uid="{00000000-0005-0000-0000-00000ABB0000}"/>
    <cellStyle name="Total (line) 3 4 46 2" xfId="48057" xr:uid="{00000000-0005-0000-0000-00000BBB0000}"/>
    <cellStyle name="Total (line) 3 4 46 3" xfId="48058" xr:uid="{00000000-0005-0000-0000-00000CBB0000}"/>
    <cellStyle name="Total (line) 3 4 46 4" xfId="48059" xr:uid="{00000000-0005-0000-0000-00000DBB0000}"/>
    <cellStyle name="Total (line) 3 4 47" xfId="48060" xr:uid="{00000000-0005-0000-0000-00000EBB0000}"/>
    <cellStyle name="Total (line) 3 4 5" xfId="6694" xr:uid="{00000000-0005-0000-0000-00000FBB0000}"/>
    <cellStyle name="Total (line) 3 4 5 2" xfId="48061" xr:uid="{00000000-0005-0000-0000-000010BB0000}"/>
    <cellStyle name="Total (line) 3 4 5 2 2" xfId="48062" xr:uid="{00000000-0005-0000-0000-000011BB0000}"/>
    <cellStyle name="Total (line) 3 4 5 2 3" xfId="48063" xr:uid="{00000000-0005-0000-0000-000012BB0000}"/>
    <cellStyle name="Total (line) 3 4 5 2 4" xfId="48064" xr:uid="{00000000-0005-0000-0000-000013BB0000}"/>
    <cellStyle name="Total (line) 3 4 5 3" xfId="48065" xr:uid="{00000000-0005-0000-0000-000014BB0000}"/>
    <cellStyle name="Total (line) 3 4 5 4" xfId="48066" xr:uid="{00000000-0005-0000-0000-000015BB0000}"/>
    <cellStyle name="Total (line) 3 4 5 5" xfId="48067" xr:uid="{00000000-0005-0000-0000-000016BB0000}"/>
    <cellStyle name="Total (line) 3 4 6" xfId="6695" xr:uid="{00000000-0005-0000-0000-000017BB0000}"/>
    <cellStyle name="Total (line) 3 4 6 2" xfId="48068" xr:uid="{00000000-0005-0000-0000-000018BB0000}"/>
    <cellStyle name="Total (line) 3 4 6 2 2" xfId="48069" xr:uid="{00000000-0005-0000-0000-000019BB0000}"/>
    <cellStyle name="Total (line) 3 4 6 2 3" xfId="48070" xr:uid="{00000000-0005-0000-0000-00001ABB0000}"/>
    <cellStyle name="Total (line) 3 4 6 2 4" xfId="48071" xr:uid="{00000000-0005-0000-0000-00001BBB0000}"/>
    <cellStyle name="Total (line) 3 4 6 3" xfId="48072" xr:uid="{00000000-0005-0000-0000-00001CBB0000}"/>
    <cellStyle name="Total (line) 3 4 6 4" xfId="48073" xr:uid="{00000000-0005-0000-0000-00001DBB0000}"/>
    <cellStyle name="Total (line) 3 4 6 5" xfId="48074" xr:uid="{00000000-0005-0000-0000-00001EBB0000}"/>
    <cellStyle name="Total (line) 3 4 7" xfId="6696" xr:uid="{00000000-0005-0000-0000-00001FBB0000}"/>
    <cellStyle name="Total (line) 3 4 7 2" xfId="48075" xr:uid="{00000000-0005-0000-0000-000020BB0000}"/>
    <cellStyle name="Total (line) 3 4 7 2 2" xfId="48076" xr:uid="{00000000-0005-0000-0000-000021BB0000}"/>
    <cellStyle name="Total (line) 3 4 7 2 3" xfId="48077" xr:uid="{00000000-0005-0000-0000-000022BB0000}"/>
    <cellStyle name="Total (line) 3 4 7 2 4" xfId="48078" xr:uid="{00000000-0005-0000-0000-000023BB0000}"/>
    <cellStyle name="Total (line) 3 4 7 3" xfId="48079" xr:uid="{00000000-0005-0000-0000-000024BB0000}"/>
    <cellStyle name="Total (line) 3 4 7 4" xfId="48080" xr:uid="{00000000-0005-0000-0000-000025BB0000}"/>
    <cellStyle name="Total (line) 3 4 7 5" xfId="48081" xr:uid="{00000000-0005-0000-0000-000026BB0000}"/>
    <cellStyle name="Total (line) 3 4 8" xfId="6697" xr:uid="{00000000-0005-0000-0000-000027BB0000}"/>
    <cellStyle name="Total (line) 3 4 8 2" xfId="48082" xr:uid="{00000000-0005-0000-0000-000028BB0000}"/>
    <cellStyle name="Total (line) 3 4 8 2 2" xfId="48083" xr:uid="{00000000-0005-0000-0000-000029BB0000}"/>
    <cellStyle name="Total (line) 3 4 8 2 3" xfId="48084" xr:uid="{00000000-0005-0000-0000-00002ABB0000}"/>
    <cellStyle name="Total (line) 3 4 8 2 4" xfId="48085" xr:uid="{00000000-0005-0000-0000-00002BBB0000}"/>
    <cellStyle name="Total (line) 3 4 8 3" xfId="48086" xr:uid="{00000000-0005-0000-0000-00002CBB0000}"/>
    <cellStyle name="Total (line) 3 4 8 4" xfId="48087" xr:uid="{00000000-0005-0000-0000-00002DBB0000}"/>
    <cellStyle name="Total (line) 3 4 8 5" xfId="48088" xr:uid="{00000000-0005-0000-0000-00002EBB0000}"/>
    <cellStyle name="Total (line) 3 4 9" xfId="6698" xr:uid="{00000000-0005-0000-0000-00002FBB0000}"/>
    <cellStyle name="Total (line) 3 4 9 2" xfId="48089" xr:uid="{00000000-0005-0000-0000-000030BB0000}"/>
    <cellStyle name="Total (line) 3 4 9 2 2" xfId="48090" xr:uid="{00000000-0005-0000-0000-000031BB0000}"/>
    <cellStyle name="Total (line) 3 4 9 2 3" xfId="48091" xr:uid="{00000000-0005-0000-0000-000032BB0000}"/>
    <cellStyle name="Total (line) 3 4 9 2 4" xfId="48092" xr:uid="{00000000-0005-0000-0000-000033BB0000}"/>
    <cellStyle name="Total (line) 3 4 9 3" xfId="48093" xr:uid="{00000000-0005-0000-0000-000034BB0000}"/>
    <cellStyle name="Total (line) 3 4 9 4" xfId="48094" xr:uid="{00000000-0005-0000-0000-000035BB0000}"/>
    <cellStyle name="Total (line) 3 4 9 5" xfId="48095" xr:uid="{00000000-0005-0000-0000-000036BB0000}"/>
    <cellStyle name="Total (line) 3 5" xfId="6699" xr:uid="{00000000-0005-0000-0000-000037BB0000}"/>
    <cellStyle name="Total (line) 3 5 10" xfId="6700" xr:uid="{00000000-0005-0000-0000-000038BB0000}"/>
    <cellStyle name="Total (line) 3 5 10 2" xfId="48096" xr:uid="{00000000-0005-0000-0000-000039BB0000}"/>
    <cellStyle name="Total (line) 3 5 10 2 2" xfId="48097" xr:uid="{00000000-0005-0000-0000-00003ABB0000}"/>
    <cellStyle name="Total (line) 3 5 10 2 3" xfId="48098" xr:uid="{00000000-0005-0000-0000-00003BBB0000}"/>
    <cellStyle name="Total (line) 3 5 10 2 4" xfId="48099" xr:uid="{00000000-0005-0000-0000-00003CBB0000}"/>
    <cellStyle name="Total (line) 3 5 10 3" xfId="48100" xr:uid="{00000000-0005-0000-0000-00003DBB0000}"/>
    <cellStyle name="Total (line) 3 5 10 4" xfId="48101" xr:uid="{00000000-0005-0000-0000-00003EBB0000}"/>
    <cellStyle name="Total (line) 3 5 10 5" xfId="48102" xr:uid="{00000000-0005-0000-0000-00003FBB0000}"/>
    <cellStyle name="Total (line) 3 5 11" xfId="6701" xr:uid="{00000000-0005-0000-0000-000040BB0000}"/>
    <cellStyle name="Total (line) 3 5 11 2" xfId="48103" xr:uid="{00000000-0005-0000-0000-000041BB0000}"/>
    <cellStyle name="Total (line) 3 5 11 2 2" xfId="48104" xr:uid="{00000000-0005-0000-0000-000042BB0000}"/>
    <cellStyle name="Total (line) 3 5 11 2 3" xfId="48105" xr:uid="{00000000-0005-0000-0000-000043BB0000}"/>
    <cellStyle name="Total (line) 3 5 11 2 4" xfId="48106" xr:uid="{00000000-0005-0000-0000-000044BB0000}"/>
    <cellStyle name="Total (line) 3 5 11 3" xfId="48107" xr:uid="{00000000-0005-0000-0000-000045BB0000}"/>
    <cellStyle name="Total (line) 3 5 11 4" xfId="48108" xr:uid="{00000000-0005-0000-0000-000046BB0000}"/>
    <cellStyle name="Total (line) 3 5 11 5" xfId="48109" xr:uid="{00000000-0005-0000-0000-000047BB0000}"/>
    <cellStyle name="Total (line) 3 5 12" xfId="6702" xr:uid="{00000000-0005-0000-0000-000048BB0000}"/>
    <cellStyle name="Total (line) 3 5 12 2" xfId="48110" xr:uid="{00000000-0005-0000-0000-000049BB0000}"/>
    <cellStyle name="Total (line) 3 5 12 2 2" xfId="48111" xr:uid="{00000000-0005-0000-0000-00004ABB0000}"/>
    <cellStyle name="Total (line) 3 5 12 2 3" xfId="48112" xr:uid="{00000000-0005-0000-0000-00004BBB0000}"/>
    <cellStyle name="Total (line) 3 5 12 2 4" xfId="48113" xr:uid="{00000000-0005-0000-0000-00004CBB0000}"/>
    <cellStyle name="Total (line) 3 5 12 3" xfId="48114" xr:uid="{00000000-0005-0000-0000-00004DBB0000}"/>
    <cellStyle name="Total (line) 3 5 12 4" xfId="48115" xr:uid="{00000000-0005-0000-0000-00004EBB0000}"/>
    <cellStyle name="Total (line) 3 5 12 5" xfId="48116" xr:uid="{00000000-0005-0000-0000-00004FBB0000}"/>
    <cellStyle name="Total (line) 3 5 13" xfId="6703" xr:uid="{00000000-0005-0000-0000-000050BB0000}"/>
    <cellStyle name="Total (line) 3 5 13 2" xfId="48117" xr:uid="{00000000-0005-0000-0000-000051BB0000}"/>
    <cellStyle name="Total (line) 3 5 13 2 2" xfId="48118" xr:uid="{00000000-0005-0000-0000-000052BB0000}"/>
    <cellStyle name="Total (line) 3 5 13 2 3" xfId="48119" xr:uid="{00000000-0005-0000-0000-000053BB0000}"/>
    <cellStyle name="Total (line) 3 5 13 2 4" xfId="48120" xr:uid="{00000000-0005-0000-0000-000054BB0000}"/>
    <cellStyle name="Total (line) 3 5 13 3" xfId="48121" xr:uid="{00000000-0005-0000-0000-000055BB0000}"/>
    <cellStyle name="Total (line) 3 5 13 4" xfId="48122" xr:uid="{00000000-0005-0000-0000-000056BB0000}"/>
    <cellStyle name="Total (line) 3 5 13 5" xfId="48123" xr:uid="{00000000-0005-0000-0000-000057BB0000}"/>
    <cellStyle name="Total (line) 3 5 14" xfId="6704" xr:uid="{00000000-0005-0000-0000-000058BB0000}"/>
    <cellStyle name="Total (line) 3 5 14 2" xfId="48124" xr:uid="{00000000-0005-0000-0000-000059BB0000}"/>
    <cellStyle name="Total (line) 3 5 14 2 2" xfId="48125" xr:uid="{00000000-0005-0000-0000-00005ABB0000}"/>
    <cellStyle name="Total (line) 3 5 14 2 3" xfId="48126" xr:uid="{00000000-0005-0000-0000-00005BBB0000}"/>
    <cellStyle name="Total (line) 3 5 14 2 4" xfId="48127" xr:uid="{00000000-0005-0000-0000-00005CBB0000}"/>
    <cellStyle name="Total (line) 3 5 14 3" xfId="48128" xr:uid="{00000000-0005-0000-0000-00005DBB0000}"/>
    <cellStyle name="Total (line) 3 5 14 4" xfId="48129" xr:uid="{00000000-0005-0000-0000-00005EBB0000}"/>
    <cellStyle name="Total (line) 3 5 14 5" xfId="48130" xr:uid="{00000000-0005-0000-0000-00005FBB0000}"/>
    <cellStyle name="Total (line) 3 5 15" xfId="6705" xr:uid="{00000000-0005-0000-0000-000060BB0000}"/>
    <cellStyle name="Total (line) 3 5 15 2" xfId="48131" xr:uid="{00000000-0005-0000-0000-000061BB0000}"/>
    <cellStyle name="Total (line) 3 5 15 2 2" xfId="48132" xr:uid="{00000000-0005-0000-0000-000062BB0000}"/>
    <cellStyle name="Total (line) 3 5 15 2 3" xfId="48133" xr:uid="{00000000-0005-0000-0000-000063BB0000}"/>
    <cellStyle name="Total (line) 3 5 15 2 4" xfId="48134" xr:uid="{00000000-0005-0000-0000-000064BB0000}"/>
    <cellStyle name="Total (line) 3 5 15 3" xfId="48135" xr:uid="{00000000-0005-0000-0000-000065BB0000}"/>
    <cellStyle name="Total (line) 3 5 15 4" xfId="48136" xr:uid="{00000000-0005-0000-0000-000066BB0000}"/>
    <cellStyle name="Total (line) 3 5 15 5" xfId="48137" xr:uid="{00000000-0005-0000-0000-000067BB0000}"/>
    <cellStyle name="Total (line) 3 5 16" xfId="6706" xr:uid="{00000000-0005-0000-0000-000068BB0000}"/>
    <cellStyle name="Total (line) 3 5 16 2" xfId="48138" xr:uid="{00000000-0005-0000-0000-000069BB0000}"/>
    <cellStyle name="Total (line) 3 5 16 2 2" xfId="48139" xr:uid="{00000000-0005-0000-0000-00006ABB0000}"/>
    <cellStyle name="Total (line) 3 5 16 2 3" xfId="48140" xr:uid="{00000000-0005-0000-0000-00006BBB0000}"/>
    <cellStyle name="Total (line) 3 5 16 2 4" xfId="48141" xr:uid="{00000000-0005-0000-0000-00006CBB0000}"/>
    <cellStyle name="Total (line) 3 5 16 3" xfId="48142" xr:uid="{00000000-0005-0000-0000-00006DBB0000}"/>
    <cellStyle name="Total (line) 3 5 16 4" xfId="48143" xr:uid="{00000000-0005-0000-0000-00006EBB0000}"/>
    <cellStyle name="Total (line) 3 5 16 5" xfId="48144" xr:uid="{00000000-0005-0000-0000-00006FBB0000}"/>
    <cellStyle name="Total (line) 3 5 17" xfId="6707" xr:uid="{00000000-0005-0000-0000-000070BB0000}"/>
    <cellStyle name="Total (line) 3 5 17 2" xfId="48145" xr:uid="{00000000-0005-0000-0000-000071BB0000}"/>
    <cellStyle name="Total (line) 3 5 17 2 2" xfId="48146" xr:uid="{00000000-0005-0000-0000-000072BB0000}"/>
    <cellStyle name="Total (line) 3 5 17 2 3" xfId="48147" xr:uid="{00000000-0005-0000-0000-000073BB0000}"/>
    <cellStyle name="Total (line) 3 5 17 2 4" xfId="48148" xr:uid="{00000000-0005-0000-0000-000074BB0000}"/>
    <cellStyle name="Total (line) 3 5 17 3" xfId="48149" xr:uid="{00000000-0005-0000-0000-000075BB0000}"/>
    <cellStyle name="Total (line) 3 5 17 4" xfId="48150" xr:uid="{00000000-0005-0000-0000-000076BB0000}"/>
    <cellStyle name="Total (line) 3 5 17 5" xfId="48151" xr:uid="{00000000-0005-0000-0000-000077BB0000}"/>
    <cellStyle name="Total (line) 3 5 18" xfId="6708" xr:uid="{00000000-0005-0000-0000-000078BB0000}"/>
    <cellStyle name="Total (line) 3 5 18 2" xfId="48152" xr:uid="{00000000-0005-0000-0000-000079BB0000}"/>
    <cellStyle name="Total (line) 3 5 18 2 2" xfId="48153" xr:uid="{00000000-0005-0000-0000-00007ABB0000}"/>
    <cellStyle name="Total (line) 3 5 18 2 3" xfId="48154" xr:uid="{00000000-0005-0000-0000-00007BBB0000}"/>
    <cellStyle name="Total (line) 3 5 18 2 4" xfId="48155" xr:uid="{00000000-0005-0000-0000-00007CBB0000}"/>
    <cellStyle name="Total (line) 3 5 18 3" xfId="48156" xr:uid="{00000000-0005-0000-0000-00007DBB0000}"/>
    <cellStyle name="Total (line) 3 5 18 4" xfId="48157" xr:uid="{00000000-0005-0000-0000-00007EBB0000}"/>
    <cellStyle name="Total (line) 3 5 18 5" xfId="48158" xr:uid="{00000000-0005-0000-0000-00007FBB0000}"/>
    <cellStyle name="Total (line) 3 5 19" xfId="6709" xr:uid="{00000000-0005-0000-0000-000080BB0000}"/>
    <cellStyle name="Total (line) 3 5 19 2" xfId="48159" xr:uid="{00000000-0005-0000-0000-000081BB0000}"/>
    <cellStyle name="Total (line) 3 5 19 2 2" xfId="48160" xr:uid="{00000000-0005-0000-0000-000082BB0000}"/>
    <cellStyle name="Total (line) 3 5 19 2 3" xfId="48161" xr:uid="{00000000-0005-0000-0000-000083BB0000}"/>
    <cellStyle name="Total (line) 3 5 19 2 4" xfId="48162" xr:uid="{00000000-0005-0000-0000-000084BB0000}"/>
    <cellStyle name="Total (line) 3 5 19 3" xfId="48163" xr:uid="{00000000-0005-0000-0000-000085BB0000}"/>
    <cellStyle name="Total (line) 3 5 19 4" xfId="48164" xr:uid="{00000000-0005-0000-0000-000086BB0000}"/>
    <cellStyle name="Total (line) 3 5 19 5" xfId="48165" xr:uid="{00000000-0005-0000-0000-000087BB0000}"/>
    <cellStyle name="Total (line) 3 5 2" xfId="6710" xr:uid="{00000000-0005-0000-0000-000088BB0000}"/>
    <cellStyle name="Total (line) 3 5 2 2" xfId="48166" xr:uid="{00000000-0005-0000-0000-000089BB0000}"/>
    <cellStyle name="Total (line) 3 5 2 2 2" xfId="48167" xr:uid="{00000000-0005-0000-0000-00008ABB0000}"/>
    <cellStyle name="Total (line) 3 5 2 2 3" xfId="48168" xr:uid="{00000000-0005-0000-0000-00008BBB0000}"/>
    <cellStyle name="Total (line) 3 5 2 2 4" xfId="48169" xr:uid="{00000000-0005-0000-0000-00008CBB0000}"/>
    <cellStyle name="Total (line) 3 5 2 3" xfId="48170" xr:uid="{00000000-0005-0000-0000-00008DBB0000}"/>
    <cellStyle name="Total (line) 3 5 2 4" xfId="48171" xr:uid="{00000000-0005-0000-0000-00008EBB0000}"/>
    <cellStyle name="Total (line) 3 5 2 5" xfId="48172" xr:uid="{00000000-0005-0000-0000-00008FBB0000}"/>
    <cellStyle name="Total (line) 3 5 20" xfId="6711" xr:uid="{00000000-0005-0000-0000-000090BB0000}"/>
    <cellStyle name="Total (line) 3 5 20 2" xfId="48173" xr:uid="{00000000-0005-0000-0000-000091BB0000}"/>
    <cellStyle name="Total (line) 3 5 20 2 2" xfId="48174" xr:uid="{00000000-0005-0000-0000-000092BB0000}"/>
    <cellStyle name="Total (line) 3 5 20 2 3" xfId="48175" xr:uid="{00000000-0005-0000-0000-000093BB0000}"/>
    <cellStyle name="Total (line) 3 5 20 2 4" xfId="48176" xr:uid="{00000000-0005-0000-0000-000094BB0000}"/>
    <cellStyle name="Total (line) 3 5 20 3" xfId="48177" xr:uid="{00000000-0005-0000-0000-000095BB0000}"/>
    <cellStyle name="Total (line) 3 5 20 4" xfId="48178" xr:uid="{00000000-0005-0000-0000-000096BB0000}"/>
    <cellStyle name="Total (line) 3 5 20 5" xfId="48179" xr:uid="{00000000-0005-0000-0000-000097BB0000}"/>
    <cellStyle name="Total (line) 3 5 21" xfId="6712" xr:uid="{00000000-0005-0000-0000-000098BB0000}"/>
    <cellStyle name="Total (line) 3 5 21 2" xfId="48180" xr:uid="{00000000-0005-0000-0000-000099BB0000}"/>
    <cellStyle name="Total (line) 3 5 21 2 2" xfId="48181" xr:uid="{00000000-0005-0000-0000-00009ABB0000}"/>
    <cellStyle name="Total (line) 3 5 21 2 3" xfId="48182" xr:uid="{00000000-0005-0000-0000-00009BBB0000}"/>
    <cellStyle name="Total (line) 3 5 21 2 4" xfId="48183" xr:uid="{00000000-0005-0000-0000-00009CBB0000}"/>
    <cellStyle name="Total (line) 3 5 21 3" xfId="48184" xr:uid="{00000000-0005-0000-0000-00009DBB0000}"/>
    <cellStyle name="Total (line) 3 5 21 4" xfId="48185" xr:uid="{00000000-0005-0000-0000-00009EBB0000}"/>
    <cellStyle name="Total (line) 3 5 21 5" xfId="48186" xr:uid="{00000000-0005-0000-0000-00009FBB0000}"/>
    <cellStyle name="Total (line) 3 5 22" xfId="6713" xr:uid="{00000000-0005-0000-0000-0000A0BB0000}"/>
    <cellStyle name="Total (line) 3 5 22 2" xfId="48187" xr:uid="{00000000-0005-0000-0000-0000A1BB0000}"/>
    <cellStyle name="Total (line) 3 5 22 2 2" xfId="48188" xr:uid="{00000000-0005-0000-0000-0000A2BB0000}"/>
    <cellStyle name="Total (line) 3 5 22 2 3" xfId="48189" xr:uid="{00000000-0005-0000-0000-0000A3BB0000}"/>
    <cellStyle name="Total (line) 3 5 22 2 4" xfId="48190" xr:uid="{00000000-0005-0000-0000-0000A4BB0000}"/>
    <cellStyle name="Total (line) 3 5 22 3" xfId="48191" xr:uid="{00000000-0005-0000-0000-0000A5BB0000}"/>
    <cellStyle name="Total (line) 3 5 22 4" xfId="48192" xr:uid="{00000000-0005-0000-0000-0000A6BB0000}"/>
    <cellStyle name="Total (line) 3 5 22 5" xfId="48193" xr:uid="{00000000-0005-0000-0000-0000A7BB0000}"/>
    <cellStyle name="Total (line) 3 5 23" xfId="6714" xr:uid="{00000000-0005-0000-0000-0000A8BB0000}"/>
    <cellStyle name="Total (line) 3 5 23 2" xfId="48194" xr:uid="{00000000-0005-0000-0000-0000A9BB0000}"/>
    <cellStyle name="Total (line) 3 5 23 2 2" xfId="48195" xr:uid="{00000000-0005-0000-0000-0000AABB0000}"/>
    <cellStyle name="Total (line) 3 5 23 2 3" xfId="48196" xr:uid="{00000000-0005-0000-0000-0000ABBB0000}"/>
    <cellStyle name="Total (line) 3 5 23 2 4" xfId="48197" xr:uid="{00000000-0005-0000-0000-0000ACBB0000}"/>
    <cellStyle name="Total (line) 3 5 23 3" xfId="48198" xr:uid="{00000000-0005-0000-0000-0000ADBB0000}"/>
    <cellStyle name="Total (line) 3 5 23 4" xfId="48199" xr:uid="{00000000-0005-0000-0000-0000AEBB0000}"/>
    <cellStyle name="Total (line) 3 5 23 5" xfId="48200" xr:uid="{00000000-0005-0000-0000-0000AFBB0000}"/>
    <cellStyle name="Total (line) 3 5 24" xfId="6715" xr:uid="{00000000-0005-0000-0000-0000B0BB0000}"/>
    <cellStyle name="Total (line) 3 5 24 2" xfId="48201" xr:uid="{00000000-0005-0000-0000-0000B1BB0000}"/>
    <cellStyle name="Total (line) 3 5 24 2 2" xfId="48202" xr:uid="{00000000-0005-0000-0000-0000B2BB0000}"/>
    <cellStyle name="Total (line) 3 5 24 2 3" xfId="48203" xr:uid="{00000000-0005-0000-0000-0000B3BB0000}"/>
    <cellStyle name="Total (line) 3 5 24 2 4" xfId="48204" xr:uid="{00000000-0005-0000-0000-0000B4BB0000}"/>
    <cellStyle name="Total (line) 3 5 24 3" xfId="48205" xr:uid="{00000000-0005-0000-0000-0000B5BB0000}"/>
    <cellStyle name="Total (line) 3 5 24 4" xfId="48206" xr:uid="{00000000-0005-0000-0000-0000B6BB0000}"/>
    <cellStyle name="Total (line) 3 5 24 5" xfId="48207" xr:uid="{00000000-0005-0000-0000-0000B7BB0000}"/>
    <cellStyle name="Total (line) 3 5 25" xfId="6716" xr:uid="{00000000-0005-0000-0000-0000B8BB0000}"/>
    <cellStyle name="Total (line) 3 5 25 2" xfId="48208" xr:uid="{00000000-0005-0000-0000-0000B9BB0000}"/>
    <cellStyle name="Total (line) 3 5 25 2 2" xfId="48209" xr:uid="{00000000-0005-0000-0000-0000BABB0000}"/>
    <cellStyle name="Total (line) 3 5 25 2 3" xfId="48210" xr:uid="{00000000-0005-0000-0000-0000BBBB0000}"/>
    <cellStyle name="Total (line) 3 5 25 2 4" xfId="48211" xr:uid="{00000000-0005-0000-0000-0000BCBB0000}"/>
    <cellStyle name="Total (line) 3 5 25 3" xfId="48212" xr:uid="{00000000-0005-0000-0000-0000BDBB0000}"/>
    <cellStyle name="Total (line) 3 5 25 4" xfId="48213" xr:uid="{00000000-0005-0000-0000-0000BEBB0000}"/>
    <cellStyle name="Total (line) 3 5 25 5" xfId="48214" xr:uid="{00000000-0005-0000-0000-0000BFBB0000}"/>
    <cellStyle name="Total (line) 3 5 26" xfId="6717" xr:uid="{00000000-0005-0000-0000-0000C0BB0000}"/>
    <cellStyle name="Total (line) 3 5 26 2" xfId="48215" xr:uid="{00000000-0005-0000-0000-0000C1BB0000}"/>
    <cellStyle name="Total (line) 3 5 26 2 2" xfId="48216" xr:uid="{00000000-0005-0000-0000-0000C2BB0000}"/>
    <cellStyle name="Total (line) 3 5 26 2 3" xfId="48217" xr:uid="{00000000-0005-0000-0000-0000C3BB0000}"/>
    <cellStyle name="Total (line) 3 5 26 2 4" xfId="48218" xr:uid="{00000000-0005-0000-0000-0000C4BB0000}"/>
    <cellStyle name="Total (line) 3 5 26 3" xfId="48219" xr:uid="{00000000-0005-0000-0000-0000C5BB0000}"/>
    <cellStyle name="Total (line) 3 5 26 4" xfId="48220" xr:uid="{00000000-0005-0000-0000-0000C6BB0000}"/>
    <cellStyle name="Total (line) 3 5 26 5" xfId="48221" xr:uid="{00000000-0005-0000-0000-0000C7BB0000}"/>
    <cellStyle name="Total (line) 3 5 27" xfId="6718" xr:uid="{00000000-0005-0000-0000-0000C8BB0000}"/>
    <cellStyle name="Total (line) 3 5 27 2" xfId="48222" xr:uid="{00000000-0005-0000-0000-0000C9BB0000}"/>
    <cellStyle name="Total (line) 3 5 27 2 2" xfId="48223" xr:uid="{00000000-0005-0000-0000-0000CABB0000}"/>
    <cellStyle name="Total (line) 3 5 27 2 3" xfId="48224" xr:uid="{00000000-0005-0000-0000-0000CBBB0000}"/>
    <cellStyle name="Total (line) 3 5 27 2 4" xfId="48225" xr:uid="{00000000-0005-0000-0000-0000CCBB0000}"/>
    <cellStyle name="Total (line) 3 5 27 3" xfId="48226" xr:uid="{00000000-0005-0000-0000-0000CDBB0000}"/>
    <cellStyle name="Total (line) 3 5 27 4" xfId="48227" xr:uid="{00000000-0005-0000-0000-0000CEBB0000}"/>
    <cellStyle name="Total (line) 3 5 27 5" xfId="48228" xr:uid="{00000000-0005-0000-0000-0000CFBB0000}"/>
    <cellStyle name="Total (line) 3 5 28" xfId="6719" xr:uid="{00000000-0005-0000-0000-0000D0BB0000}"/>
    <cellStyle name="Total (line) 3 5 28 2" xfId="48229" xr:uid="{00000000-0005-0000-0000-0000D1BB0000}"/>
    <cellStyle name="Total (line) 3 5 28 2 2" xfId="48230" xr:uid="{00000000-0005-0000-0000-0000D2BB0000}"/>
    <cellStyle name="Total (line) 3 5 28 2 3" xfId="48231" xr:uid="{00000000-0005-0000-0000-0000D3BB0000}"/>
    <cellStyle name="Total (line) 3 5 28 2 4" xfId="48232" xr:uid="{00000000-0005-0000-0000-0000D4BB0000}"/>
    <cellStyle name="Total (line) 3 5 28 3" xfId="48233" xr:uid="{00000000-0005-0000-0000-0000D5BB0000}"/>
    <cellStyle name="Total (line) 3 5 28 4" xfId="48234" xr:uid="{00000000-0005-0000-0000-0000D6BB0000}"/>
    <cellStyle name="Total (line) 3 5 28 5" xfId="48235" xr:uid="{00000000-0005-0000-0000-0000D7BB0000}"/>
    <cellStyle name="Total (line) 3 5 29" xfId="6720" xr:uid="{00000000-0005-0000-0000-0000D8BB0000}"/>
    <cellStyle name="Total (line) 3 5 29 2" xfId="48236" xr:uid="{00000000-0005-0000-0000-0000D9BB0000}"/>
    <cellStyle name="Total (line) 3 5 29 2 2" xfId="48237" xr:uid="{00000000-0005-0000-0000-0000DABB0000}"/>
    <cellStyle name="Total (line) 3 5 29 2 3" xfId="48238" xr:uid="{00000000-0005-0000-0000-0000DBBB0000}"/>
    <cellStyle name="Total (line) 3 5 29 2 4" xfId="48239" xr:uid="{00000000-0005-0000-0000-0000DCBB0000}"/>
    <cellStyle name="Total (line) 3 5 29 3" xfId="48240" xr:uid="{00000000-0005-0000-0000-0000DDBB0000}"/>
    <cellStyle name="Total (line) 3 5 29 4" xfId="48241" xr:uid="{00000000-0005-0000-0000-0000DEBB0000}"/>
    <cellStyle name="Total (line) 3 5 29 5" xfId="48242" xr:uid="{00000000-0005-0000-0000-0000DFBB0000}"/>
    <cellStyle name="Total (line) 3 5 3" xfId="6721" xr:uid="{00000000-0005-0000-0000-0000E0BB0000}"/>
    <cellStyle name="Total (line) 3 5 3 2" xfId="48243" xr:uid="{00000000-0005-0000-0000-0000E1BB0000}"/>
    <cellStyle name="Total (line) 3 5 3 2 2" xfId="48244" xr:uid="{00000000-0005-0000-0000-0000E2BB0000}"/>
    <cellStyle name="Total (line) 3 5 3 2 3" xfId="48245" xr:uid="{00000000-0005-0000-0000-0000E3BB0000}"/>
    <cellStyle name="Total (line) 3 5 3 2 4" xfId="48246" xr:uid="{00000000-0005-0000-0000-0000E4BB0000}"/>
    <cellStyle name="Total (line) 3 5 3 3" xfId="48247" xr:uid="{00000000-0005-0000-0000-0000E5BB0000}"/>
    <cellStyle name="Total (line) 3 5 3 4" xfId="48248" xr:uid="{00000000-0005-0000-0000-0000E6BB0000}"/>
    <cellStyle name="Total (line) 3 5 3 5" xfId="48249" xr:uid="{00000000-0005-0000-0000-0000E7BB0000}"/>
    <cellStyle name="Total (line) 3 5 30" xfId="6722" xr:uid="{00000000-0005-0000-0000-0000E8BB0000}"/>
    <cellStyle name="Total (line) 3 5 30 2" xfId="48250" xr:uid="{00000000-0005-0000-0000-0000E9BB0000}"/>
    <cellStyle name="Total (line) 3 5 30 2 2" xfId="48251" xr:uid="{00000000-0005-0000-0000-0000EABB0000}"/>
    <cellStyle name="Total (line) 3 5 30 2 3" xfId="48252" xr:uid="{00000000-0005-0000-0000-0000EBBB0000}"/>
    <cellStyle name="Total (line) 3 5 30 2 4" xfId="48253" xr:uid="{00000000-0005-0000-0000-0000ECBB0000}"/>
    <cellStyle name="Total (line) 3 5 30 3" xfId="48254" xr:uid="{00000000-0005-0000-0000-0000EDBB0000}"/>
    <cellStyle name="Total (line) 3 5 30 4" xfId="48255" xr:uid="{00000000-0005-0000-0000-0000EEBB0000}"/>
    <cellStyle name="Total (line) 3 5 30 5" xfId="48256" xr:uid="{00000000-0005-0000-0000-0000EFBB0000}"/>
    <cellStyle name="Total (line) 3 5 31" xfId="6723" xr:uid="{00000000-0005-0000-0000-0000F0BB0000}"/>
    <cellStyle name="Total (line) 3 5 31 2" xfId="48257" xr:uid="{00000000-0005-0000-0000-0000F1BB0000}"/>
    <cellStyle name="Total (line) 3 5 31 2 2" xfId="48258" xr:uid="{00000000-0005-0000-0000-0000F2BB0000}"/>
    <cellStyle name="Total (line) 3 5 31 2 3" xfId="48259" xr:uid="{00000000-0005-0000-0000-0000F3BB0000}"/>
    <cellStyle name="Total (line) 3 5 31 2 4" xfId="48260" xr:uid="{00000000-0005-0000-0000-0000F4BB0000}"/>
    <cellStyle name="Total (line) 3 5 31 3" xfId="48261" xr:uid="{00000000-0005-0000-0000-0000F5BB0000}"/>
    <cellStyle name="Total (line) 3 5 31 4" xfId="48262" xr:uid="{00000000-0005-0000-0000-0000F6BB0000}"/>
    <cellStyle name="Total (line) 3 5 31 5" xfId="48263" xr:uid="{00000000-0005-0000-0000-0000F7BB0000}"/>
    <cellStyle name="Total (line) 3 5 32" xfId="6724" xr:uid="{00000000-0005-0000-0000-0000F8BB0000}"/>
    <cellStyle name="Total (line) 3 5 32 2" xfId="48264" xr:uid="{00000000-0005-0000-0000-0000F9BB0000}"/>
    <cellStyle name="Total (line) 3 5 32 2 2" xfId="48265" xr:uid="{00000000-0005-0000-0000-0000FABB0000}"/>
    <cellStyle name="Total (line) 3 5 32 2 3" xfId="48266" xr:uid="{00000000-0005-0000-0000-0000FBBB0000}"/>
    <cellStyle name="Total (line) 3 5 32 2 4" xfId="48267" xr:uid="{00000000-0005-0000-0000-0000FCBB0000}"/>
    <cellStyle name="Total (line) 3 5 32 3" xfId="48268" xr:uid="{00000000-0005-0000-0000-0000FDBB0000}"/>
    <cellStyle name="Total (line) 3 5 32 4" xfId="48269" xr:uid="{00000000-0005-0000-0000-0000FEBB0000}"/>
    <cellStyle name="Total (line) 3 5 32 5" xfId="48270" xr:uid="{00000000-0005-0000-0000-0000FFBB0000}"/>
    <cellStyle name="Total (line) 3 5 33" xfId="6725" xr:uid="{00000000-0005-0000-0000-000000BC0000}"/>
    <cellStyle name="Total (line) 3 5 33 2" xfId="48271" xr:uid="{00000000-0005-0000-0000-000001BC0000}"/>
    <cellStyle name="Total (line) 3 5 33 2 2" xfId="48272" xr:uid="{00000000-0005-0000-0000-000002BC0000}"/>
    <cellStyle name="Total (line) 3 5 33 2 3" xfId="48273" xr:uid="{00000000-0005-0000-0000-000003BC0000}"/>
    <cellStyle name="Total (line) 3 5 33 2 4" xfId="48274" xr:uid="{00000000-0005-0000-0000-000004BC0000}"/>
    <cellStyle name="Total (line) 3 5 33 3" xfId="48275" xr:uid="{00000000-0005-0000-0000-000005BC0000}"/>
    <cellStyle name="Total (line) 3 5 33 4" xfId="48276" xr:uid="{00000000-0005-0000-0000-000006BC0000}"/>
    <cellStyle name="Total (line) 3 5 33 5" xfId="48277" xr:uid="{00000000-0005-0000-0000-000007BC0000}"/>
    <cellStyle name="Total (line) 3 5 34" xfId="6726" xr:uid="{00000000-0005-0000-0000-000008BC0000}"/>
    <cellStyle name="Total (line) 3 5 34 2" xfId="48278" xr:uid="{00000000-0005-0000-0000-000009BC0000}"/>
    <cellStyle name="Total (line) 3 5 34 2 2" xfId="48279" xr:uid="{00000000-0005-0000-0000-00000ABC0000}"/>
    <cellStyle name="Total (line) 3 5 34 2 3" xfId="48280" xr:uid="{00000000-0005-0000-0000-00000BBC0000}"/>
    <cellStyle name="Total (line) 3 5 34 2 4" xfId="48281" xr:uid="{00000000-0005-0000-0000-00000CBC0000}"/>
    <cellStyle name="Total (line) 3 5 34 3" xfId="48282" xr:uid="{00000000-0005-0000-0000-00000DBC0000}"/>
    <cellStyle name="Total (line) 3 5 34 4" xfId="48283" xr:uid="{00000000-0005-0000-0000-00000EBC0000}"/>
    <cellStyle name="Total (line) 3 5 34 5" xfId="48284" xr:uid="{00000000-0005-0000-0000-00000FBC0000}"/>
    <cellStyle name="Total (line) 3 5 35" xfId="6727" xr:uid="{00000000-0005-0000-0000-000010BC0000}"/>
    <cellStyle name="Total (line) 3 5 35 2" xfId="48285" xr:uid="{00000000-0005-0000-0000-000011BC0000}"/>
    <cellStyle name="Total (line) 3 5 35 2 2" xfId="48286" xr:uid="{00000000-0005-0000-0000-000012BC0000}"/>
    <cellStyle name="Total (line) 3 5 35 2 3" xfId="48287" xr:uid="{00000000-0005-0000-0000-000013BC0000}"/>
    <cellStyle name="Total (line) 3 5 35 2 4" xfId="48288" xr:uid="{00000000-0005-0000-0000-000014BC0000}"/>
    <cellStyle name="Total (line) 3 5 35 3" xfId="48289" xr:uid="{00000000-0005-0000-0000-000015BC0000}"/>
    <cellStyle name="Total (line) 3 5 35 4" xfId="48290" xr:uid="{00000000-0005-0000-0000-000016BC0000}"/>
    <cellStyle name="Total (line) 3 5 35 5" xfId="48291" xr:uid="{00000000-0005-0000-0000-000017BC0000}"/>
    <cellStyle name="Total (line) 3 5 36" xfId="6728" xr:uid="{00000000-0005-0000-0000-000018BC0000}"/>
    <cellStyle name="Total (line) 3 5 36 2" xfId="48292" xr:uid="{00000000-0005-0000-0000-000019BC0000}"/>
    <cellStyle name="Total (line) 3 5 36 2 2" xfId="48293" xr:uid="{00000000-0005-0000-0000-00001ABC0000}"/>
    <cellStyle name="Total (line) 3 5 36 2 3" xfId="48294" xr:uid="{00000000-0005-0000-0000-00001BBC0000}"/>
    <cellStyle name="Total (line) 3 5 36 2 4" xfId="48295" xr:uid="{00000000-0005-0000-0000-00001CBC0000}"/>
    <cellStyle name="Total (line) 3 5 36 3" xfId="48296" xr:uid="{00000000-0005-0000-0000-00001DBC0000}"/>
    <cellStyle name="Total (line) 3 5 36 4" xfId="48297" xr:uid="{00000000-0005-0000-0000-00001EBC0000}"/>
    <cellStyle name="Total (line) 3 5 36 5" xfId="48298" xr:uid="{00000000-0005-0000-0000-00001FBC0000}"/>
    <cellStyle name="Total (line) 3 5 37" xfId="6729" xr:uid="{00000000-0005-0000-0000-000020BC0000}"/>
    <cellStyle name="Total (line) 3 5 37 2" xfId="48299" xr:uid="{00000000-0005-0000-0000-000021BC0000}"/>
    <cellStyle name="Total (line) 3 5 37 2 2" xfId="48300" xr:uid="{00000000-0005-0000-0000-000022BC0000}"/>
    <cellStyle name="Total (line) 3 5 37 2 3" xfId="48301" xr:uid="{00000000-0005-0000-0000-000023BC0000}"/>
    <cellStyle name="Total (line) 3 5 37 2 4" xfId="48302" xr:uid="{00000000-0005-0000-0000-000024BC0000}"/>
    <cellStyle name="Total (line) 3 5 37 3" xfId="48303" xr:uid="{00000000-0005-0000-0000-000025BC0000}"/>
    <cellStyle name="Total (line) 3 5 37 4" xfId="48304" xr:uid="{00000000-0005-0000-0000-000026BC0000}"/>
    <cellStyle name="Total (line) 3 5 37 5" xfId="48305" xr:uid="{00000000-0005-0000-0000-000027BC0000}"/>
    <cellStyle name="Total (line) 3 5 38" xfId="6730" xr:uid="{00000000-0005-0000-0000-000028BC0000}"/>
    <cellStyle name="Total (line) 3 5 38 2" xfId="48306" xr:uid="{00000000-0005-0000-0000-000029BC0000}"/>
    <cellStyle name="Total (line) 3 5 38 2 2" xfId="48307" xr:uid="{00000000-0005-0000-0000-00002ABC0000}"/>
    <cellStyle name="Total (line) 3 5 38 2 3" xfId="48308" xr:uid="{00000000-0005-0000-0000-00002BBC0000}"/>
    <cellStyle name="Total (line) 3 5 38 2 4" xfId="48309" xr:uid="{00000000-0005-0000-0000-00002CBC0000}"/>
    <cellStyle name="Total (line) 3 5 38 3" xfId="48310" xr:uid="{00000000-0005-0000-0000-00002DBC0000}"/>
    <cellStyle name="Total (line) 3 5 38 4" xfId="48311" xr:uid="{00000000-0005-0000-0000-00002EBC0000}"/>
    <cellStyle name="Total (line) 3 5 38 5" xfId="48312" xr:uid="{00000000-0005-0000-0000-00002FBC0000}"/>
    <cellStyle name="Total (line) 3 5 39" xfId="6731" xr:uid="{00000000-0005-0000-0000-000030BC0000}"/>
    <cellStyle name="Total (line) 3 5 39 2" xfId="48313" xr:uid="{00000000-0005-0000-0000-000031BC0000}"/>
    <cellStyle name="Total (line) 3 5 39 2 2" xfId="48314" xr:uid="{00000000-0005-0000-0000-000032BC0000}"/>
    <cellStyle name="Total (line) 3 5 39 2 3" xfId="48315" xr:uid="{00000000-0005-0000-0000-000033BC0000}"/>
    <cellStyle name="Total (line) 3 5 39 2 4" xfId="48316" xr:uid="{00000000-0005-0000-0000-000034BC0000}"/>
    <cellStyle name="Total (line) 3 5 39 3" xfId="48317" xr:uid="{00000000-0005-0000-0000-000035BC0000}"/>
    <cellStyle name="Total (line) 3 5 39 4" xfId="48318" xr:uid="{00000000-0005-0000-0000-000036BC0000}"/>
    <cellStyle name="Total (line) 3 5 39 5" xfId="48319" xr:uid="{00000000-0005-0000-0000-000037BC0000}"/>
    <cellStyle name="Total (line) 3 5 4" xfId="6732" xr:uid="{00000000-0005-0000-0000-000038BC0000}"/>
    <cellStyle name="Total (line) 3 5 4 2" xfId="48320" xr:uid="{00000000-0005-0000-0000-000039BC0000}"/>
    <cellStyle name="Total (line) 3 5 4 2 2" xfId="48321" xr:uid="{00000000-0005-0000-0000-00003ABC0000}"/>
    <cellStyle name="Total (line) 3 5 4 2 3" xfId="48322" xr:uid="{00000000-0005-0000-0000-00003BBC0000}"/>
    <cellStyle name="Total (line) 3 5 4 2 4" xfId="48323" xr:uid="{00000000-0005-0000-0000-00003CBC0000}"/>
    <cellStyle name="Total (line) 3 5 4 3" xfId="48324" xr:uid="{00000000-0005-0000-0000-00003DBC0000}"/>
    <cellStyle name="Total (line) 3 5 4 4" xfId="48325" xr:uid="{00000000-0005-0000-0000-00003EBC0000}"/>
    <cellStyle name="Total (line) 3 5 4 5" xfId="48326" xr:uid="{00000000-0005-0000-0000-00003FBC0000}"/>
    <cellStyle name="Total (line) 3 5 40" xfId="6733" xr:uid="{00000000-0005-0000-0000-000040BC0000}"/>
    <cellStyle name="Total (line) 3 5 40 2" xfId="48327" xr:uid="{00000000-0005-0000-0000-000041BC0000}"/>
    <cellStyle name="Total (line) 3 5 40 2 2" xfId="48328" xr:uid="{00000000-0005-0000-0000-000042BC0000}"/>
    <cellStyle name="Total (line) 3 5 40 2 3" xfId="48329" xr:uid="{00000000-0005-0000-0000-000043BC0000}"/>
    <cellStyle name="Total (line) 3 5 40 2 4" xfId="48330" xr:uid="{00000000-0005-0000-0000-000044BC0000}"/>
    <cellStyle name="Total (line) 3 5 40 3" xfId="48331" xr:uid="{00000000-0005-0000-0000-000045BC0000}"/>
    <cellStyle name="Total (line) 3 5 40 4" xfId="48332" xr:uid="{00000000-0005-0000-0000-000046BC0000}"/>
    <cellStyle name="Total (line) 3 5 40 5" xfId="48333" xr:uid="{00000000-0005-0000-0000-000047BC0000}"/>
    <cellStyle name="Total (line) 3 5 41" xfId="6734" xr:uid="{00000000-0005-0000-0000-000048BC0000}"/>
    <cellStyle name="Total (line) 3 5 41 2" xfId="48334" xr:uid="{00000000-0005-0000-0000-000049BC0000}"/>
    <cellStyle name="Total (line) 3 5 41 2 2" xfId="48335" xr:uid="{00000000-0005-0000-0000-00004ABC0000}"/>
    <cellStyle name="Total (line) 3 5 41 2 3" xfId="48336" xr:uid="{00000000-0005-0000-0000-00004BBC0000}"/>
    <cellStyle name="Total (line) 3 5 41 2 4" xfId="48337" xr:uid="{00000000-0005-0000-0000-00004CBC0000}"/>
    <cellStyle name="Total (line) 3 5 41 3" xfId="48338" xr:uid="{00000000-0005-0000-0000-00004DBC0000}"/>
    <cellStyle name="Total (line) 3 5 41 4" xfId="48339" xr:uid="{00000000-0005-0000-0000-00004EBC0000}"/>
    <cellStyle name="Total (line) 3 5 41 5" xfId="48340" xr:uid="{00000000-0005-0000-0000-00004FBC0000}"/>
    <cellStyle name="Total (line) 3 5 42" xfId="6735" xr:uid="{00000000-0005-0000-0000-000050BC0000}"/>
    <cellStyle name="Total (line) 3 5 42 2" xfId="48341" xr:uid="{00000000-0005-0000-0000-000051BC0000}"/>
    <cellStyle name="Total (line) 3 5 42 2 2" xfId="48342" xr:uid="{00000000-0005-0000-0000-000052BC0000}"/>
    <cellStyle name="Total (line) 3 5 42 2 3" xfId="48343" xr:uid="{00000000-0005-0000-0000-000053BC0000}"/>
    <cellStyle name="Total (line) 3 5 42 2 4" xfId="48344" xr:uid="{00000000-0005-0000-0000-000054BC0000}"/>
    <cellStyle name="Total (line) 3 5 42 3" xfId="48345" xr:uid="{00000000-0005-0000-0000-000055BC0000}"/>
    <cellStyle name="Total (line) 3 5 42 4" xfId="48346" xr:uid="{00000000-0005-0000-0000-000056BC0000}"/>
    <cellStyle name="Total (line) 3 5 42 5" xfId="48347" xr:uid="{00000000-0005-0000-0000-000057BC0000}"/>
    <cellStyle name="Total (line) 3 5 43" xfId="6736" xr:uid="{00000000-0005-0000-0000-000058BC0000}"/>
    <cellStyle name="Total (line) 3 5 43 2" xfId="48348" xr:uid="{00000000-0005-0000-0000-000059BC0000}"/>
    <cellStyle name="Total (line) 3 5 43 2 2" xfId="48349" xr:uid="{00000000-0005-0000-0000-00005ABC0000}"/>
    <cellStyle name="Total (line) 3 5 43 2 3" xfId="48350" xr:uid="{00000000-0005-0000-0000-00005BBC0000}"/>
    <cellStyle name="Total (line) 3 5 43 2 4" xfId="48351" xr:uid="{00000000-0005-0000-0000-00005CBC0000}"/>
    <cellStyle name="Total (line) 3 5 43 3" xfId="48352" xr:uid="{00000000-0005-0000-0000-00005DBC0000}"/>
    <cellStyle name="Total (line) 3 5 43 4" xfId="48353" xr:uid="{00000000-0005-0000-0000-00005EBC0000}"/>
    <cellStyle name="Total (line) 3 5 43 5" xfId="48354" xr:uid="{00000000-0005-0000-0000-00005FBC0000}"/>
    <cellStyle name="Total (line) 3 5 44" xfId="6737" xr:uid="{00000000-0005-0000-0000-000060BC0000}"/>
    <cellStyle name="Total (line) 3 5 44 2" xfId="48355" xr:uid="{00000000-0005-0000-0000-000061BC0000}"/>
    <cellStyle name="Total (line) 3 5 44 2 2" xfId="48356" xr:uid="{00000000-0005-0000-0000-000062BC0000}"/>
    <cellStyle name="Total (line) 3 5 44 2 3" xfId="48357" xr:uid="{00000000-0005-0000-0000-000063BC0000}"/>
    <cellStyle name="Total (line) 3 5 44 2 4" xfId="48358" xr:uid="{00000000-0005-0000-0000-000064BC0000}"/>
    <cellStyle name="Total (line) 3 5 44 3" xfId="48359" xr:uid="{00000000-0005-0000-0000-000065BC0000}"/>
    <cellStyle name="Total (line) 3 5 44 4" xfId="48360" xr:uid="{00000000-0005-0000-0000-000066BC0000}"/>
    <cellStyle name="Total (line) 3 5 44 5" xfId="48361" xr:uid="{00000000-0005-0000-0000-000067BC0000}"/>
    <cellStyle name="Total (line) 3 5 45" xfId="48362" xr:uid="{00000000-0005-0000-0000-000068BC0000}"/>
    <cellStyle name="Total (line) 3 5 45 2" xfId="48363" xr:uid="{00000000-0005-0000-0000-000069BC0000}"/>
    <cellStyle name="Total (line) 3 5 45 3" xfId="48364" xr:uid="{00000000-0005-0000-0000-00006ABC0000}"/>
    <cellStyle name="Total (line) 3 5 45 4" xfId="48365" xr:uid="{00000000-0005-0000-0000-00006BBC0000}"/>
    <cellStyle name="Total (line) 3 5 46" xfId="48366" xr:uid="{00000000-0005-0000-0000-00006CBC0000}"/>
    <cellStyle name="Total (line) 3 5 46 2" xfId="48367" xr:uid="{00000000-0005-0000-0000-00006DBC0000}"/>
    <cellStyle name="Total (line) 3 5 46 3" xfId="48368" xr:uid="{00000000-0005-0000-0000-00006EBC0000}"/>
    <cellStyle name="Total (line) 3 5 46 4" xfId="48369" xr:uid="{00000000-0005-0000-0000-00006FBC0000}"/>
    <cellStyle name="Total (line) 3 5 47" xfId="48370" xr:uid="{00000000-0005-0000-0000-000070BC0000}"/>
    <cellStyle name="Total (line) 3 5 48" xfId="48371" xr:uid="{00000000-0005-0000-0000-000071BC0000}"/>
    <cellStyle name="Total (line) 3 5 49" xfId="48372" xr:uid="{00000000-0005-0000-0000-000072BC0000}"/>
    <cellStyle name="Total (line) 3 5 5" xfId="6738" xr:uid="{00000000-0005-0000-0000-000073BC0000}"/>
    <cellStyle name="Total (line) 3 5 5 2" xfId="48373" xr:uid="{00000000-0005-0000-0000-000074BC0000}"/>
    <cellStyle name="Total (line) 3 5 5 2 2" xfId="48374" xr:uid="{00000000-0005-0000-0000-000075BC0000}"/>
    <cellStyle name="Total (line) 3 5 5 2 3" xfId="48375" xr:uid="{00000000-0005-0000-0000-000076BC0000}"/>
    <cellStyle name="Total (line) 3 5 5 2 4" xfId="48376" xr:uid="{00000000-0005-0000-0000-000077BC0000}"/>
    <cellStyle name="Total (line) 3 5 5 3" xfId="48377" xr:uid="{00000000-0005-0000-0000-000078BC0000}"/>
    <cellStyle name="Total (line) 3 5 5 4" xfId="48378" xr:uid="{00000000-0005-0000-0000-000079BC0000}"/>
    <cellStyle name="Total (line) 3 5 5 5" xfId="48379" xr:uid="{00000000-0005-0000-0000-00007ABC0000}"/>
    <cellStyle name="Total (line) 3 5 6" xfId="6739" xr:uid="{00000000-0005-0000-0000-00007BBC0000}"/>
    <cellStyle name="Total (line) 3 5 6 2" xfId="48380" xr:uid="{00000000-0005-0000-0000-00007CBC0000}"/>
    <cellStyle name="Total (line) 3 5 6 2 2" xfId="48381" xr:uid="{00000000-0005-0000-0000-00007DBC0000}"/>
    <cellStyle name="Total (line) 3 5 6 2 3" xfId="48382" xr:uid="{00000000-0005-0000-0000-00007EBC0000}"/>
    <cellStyle name="Total (line) 3 5 6 2 4" xfId="48383" xr:uid="{00000000-0005-0000-0000-00007FBC0000}"/>
    <cellStyle name="Total (line) 3 5 6 3" xfId="48384" xr:uid="{00000000-0005-0000-0000-000080BC0000}"/>
    <cellStyle name="Total (line) 3 5 6 4" xfId="48385" xr:uid="{00000000-0005-0000-0000-000081BC0000}"/>
    <cellStyle name="Total (line) 3 5 6 5" xfId="48386" xr:uid="{00000000-0005-0000-0000-000082BC0000}"/>
    <cellStyle name="Total (line) 3 5 7" xfId="6740" xr:uid="{00000000-0005-0000-0000-000083BC0000}"/>
    <cellStyle name="Total (line) 3 5 7 2" xfId="48387" xr:uid="{00000000-0005-0000-0000-000084BC0000}"/>
    <cellStyle name="Total (line) 3 5 7 2 2" xfId="48388" xr:uid="{00000000-0005-0000-0000-000085BC0000}"/>
    <cellStyle name="Total (line) 3 5 7 2 3" xfId="48389" xr:uid="{00000000-0005-0000-0000-000086BC0000}"/>
    <cellStyle name="Total (line) 3 5 7 2 4" xfId="48390" xr:uid="{00000000-0005-0000-0000-000087BC0000}"/>
    <cellStyle name="Total (line) 3 5 7 3" xfId="48391" xr:uid="{00000000-0005-0000-0000-000088BC0000}"/>
    <cellStyle name="Total (line) 3 5 7 4" xfId="48392" xr:uid="{00000000-0005-0000-0000-000089BC0000}"/>
    <cellStyle name="Total (line) 3 5 7 5" xfId="48393" xr:uid="{00000000-0005-0000-0000-00008ABC0000}"/>
    <cellStyle name="Total (line) 3 5 8" xfId="6741" xr:uid="{00000000-0005-0000-0000-00008BBC0000}"/>
    <cellStyle name="Total (line) 3 5 8 2" xfId="48394" xr:uid="{00000000-0005-0000-0000-00008CBC0000}"/>
    <cellStyle name="Total (line) 3 5 8 2 2" xfId="48395" xr:uid="{00000000-0005-0000-0000-00008DBC0000}"/>
    <cellStyle name="Total (line) 3 5 8 2 3" xfId="48396" xr:uid="{00000000-0005-0000-0000-00008EBC0000}"/>
    <cellStyle name="Total (line) 3 5 8 2 4" xfId="48397" xr:uid="{00000000-0005-0000-0000-00008FBC0000}"/>
    <cellStyle name="Total (line) 3 5 8 3" xfId="48398" xr:uid="{00000000-0005-0000-0000-000090BC0000}"/>
    <cellStyle name="Total (line) 3 5 8 4" xfId="48399" xr:uid="{00000000-0005-0000-0000-000091BC0000}"/>
    <cellStyle name="Total (line) 3 5 8 5" xfId="48400" xr:uid="{00000000-0005-0000-0000-000092BC0000}"/>
    <cellStyle name="Total (line) 3 5 9" xfId="6742" xr:uid="{00000000-0005-0000-0000-000093BC0000}"/>
    <cellStyle name="Total (line) 3 5 9 2" xfId="48401" xr:uid="{00000000-0005-0000-0000-000094BC0000}"/>
    <cellStyle name="Total (line) 3 5 9 2 2" xfId="48402" xr:uid="{00000000-0005-0000-0000-000095BC0000}"/>
    <cellStyle name="Total (line) 3 5 9 2 3" xfId="48403" xr:uid="{00000000-0005-0000-0000-000096BC0000}"/>
    <cellStyle name="Total (line) 3 5 9 2 4" xfId="48404" xr:uid="{00000000-0005-0000-0000-000097BC0000}"/>
    <cellStyle name="Total (line) 3 5 9 3" xfId="48405" xr:uid="{00000000-0005-0000-0000-000098BC0000}"/>
    <cellStyle name="Total (line) 3 5 9 4" xfId="48406" xr:uid="{00000000-0005-0000-0000-000099BC0000}"/>
    <cellStyle name="Total (line) 3 5 9 5" xfId="48407" xr:uid="{00000000-0005-0000-0000-00009ABC0000}"/>
    <cellStyle name="Total (line) 3 6" xfId="6743" xr:uid="{00000000-0005-0000-0000-00009BBC0000}"/>
    <cellStyle name="Total (line) 3 6 2" xfId="48408" xr:uid="{00000000-0005-0000-0000-00009CBC0000}"/>
    <cellStyle name="Total (line) 3 6 2 2" xfId="48409" xr:uid="{00000000-0005-0000-0000-00009DBC0000}"/>
    <cellStyle name="Total (line) 3 6 2 3" xfId="48410" xr:uid="{00000000-0005-0000-0000-00009EBC0000}"/>
    <cellStyle name="Total (line) 3 6 2 4" xfId="48411" xr:uid="{00000000-0005-0000-0000-00009FBC0000}"/>
    <cellStyle name="Total (line) 3 6 3" xfId="48412" xr:uid="{00000000-0005-0000-0000-0000A0BC0000}"/>
    <cellStyle name="Total (line) 3 6 4" xfId="48413" xr:uid="{00000000-0005-0000-0000-0000A1BC0000}"/>
    <cellStyle name="Total (line) 3 6 5" xfId="48414" xr:uid="{00000000-0005-0000-0000-0000A2BC0000}"/>
    <cellStyle name="Total (line) 3 7" xfId="6744" xr:uid="{00000000-0005-0000-0000-0000A3BC0000}"/>
    <cellStyle name="Total (line) 3 7 2" xfId="48415" xr:uid="{00000000-0005-0000-0000-0000A4BC0000}"/>
    <cellStyle name="Total (line) 3 7 2 2" xfId="48416" xr:uid="{00000000-0005-0000-0000-0000A5BC0000}"/>
    <cellStyle name="Total (line) 3 7 2 3" xfId="48417" xr:uid="{00000000-0005-0000-0000-0000A6BC0000}"/>
    <cellStyle name="Total (line) 3 7 2 4" xfId="48418" xr:uid="{00000000-0005-0000-0000-0000A7BC0000}"/>
    <cellStyle name="Total (line) 3 7 3" xfId="48419" xr:uid="{00000000-0005-0000-0000-0000A8BC0000}"/>
    <cellStyle name="Total (line) 3 7 4" xfId="48420" xr:uid="{00000000-0005-0000-0000-0000A9BC0000}"/>
    <cellStyle name="Total (line) 3 7 5" xfId="48421" xr:uid="{00000000-0005-0000-0000-0000AABC0000}"/>
    <cellStyle name="Total (line) 3 8" xfId="6745" xr:uid="{00000000-0005-0000-0000-0000ABBC0000}"/>
    <cellStyle name="Total (line) 3 8 2" xfId="48422" xr:uid="{00000000-0005-0000-0000-0000ACBC0000}"/>
    <cellStyle name="Total (line) 3 8 2 2" xfId="48423" xr:uid="{00000000-0005-0000-0000-0000ADBC0000}"/>
    <cellStyle name="Total (line) 3 8 2 3" xfId="48424" xr:uid="{00000000-0005-0000-0000-0000AEBC0000}"/>
    <cellStyle name="Total (line) 3 8 2 4" xfId="48425" xr:uid="{00000000-0005-0000-0000-0000AFBC0000}"/>
    <cellStyle name="Total (line) 3 8 3" xfId="48426" xr:uid="{00000000-0005-0000-0000-0000B0BC0000}"/>
    <cellStyle name="Total (line) 3 8 4" xfId="48427" xr:uid="{00000000-0005-0000-0000-0000B1BC0000}"/>
    <cellStyle name="Total (line) 3 8 5" xfId="48428" xr:uid="{00000000-0005-0000-0000-0000B2BC0000}"/>
    <cellStyle name="Total (line) 3 9" xfId="6746" xr:uid="{00000000-0005-0000-0000-0000B3BC0000}"/>
    <cellStyle name="Total (line) 3 9 2" xfId="48429" xr:uid="{00000000-0005-0000-0000-0000B4BC0000}"/>
    <cellStyle name="Total (line) 3 9 2 2" xfId="48430" xr:uid="{00000000-0005-0000-0000-0000B5BC0000}"/>
    <cellStyle name="Total (line) 3 9 2 3" xfId="48431" xr:uid="{00000000-0005-0000-0000-0000B6BC0000}"/>
    <cellStyle name="Total (line) 3 9 2 4" xfId="48432" xr:uid="{00000000-0005-0000-0000-0000B7BC0000}"/>
    <cellStyle name="Total (line) 3 9 3" xfId="48433" xr:uid="{00000000-0005-0000-0000-0000B8BC0000}"/>
    <cellStyle name="Total (line) 3 9 4" xfId="48434" xr:uid="{00000000-0005-0000-0000-0000B9BC0000}"/>
    <cellStyle name="Total (line) 3 9 5" xfId="48435" xr:uid="{00000000-0005-0000-0000-0000BABC0000}"/>
    <cellStyle name="Total (line) 4" xfId="6747" xr:uid="{00000000-0005-0000-0000-0000BBBC0000}"/>
    <cellStyle name="Total (line) 4 10" xfId="6748" xr:uid="{00000000-0005-0000-0000-0000BCBC0000}"/>
    <cellStyle name="Total (line) 4 10 2" xfId="48436" xr:uid="{00000000-0005-0000-0000-0000BDBC0000}"/>
    <cellStyle name="Total (line) 4 10 2 2" xfId="48437" xr:uid="{00000000-0005-0000-0000-0000BEBC0000}"/>
    <cellStyle name="Total (line) 4 10 2 3" xfId="48438" xr:uid="{00000000-0005-0000-0000-0000BFBC0000}"/>
    <cellStyle name="Total (line) 4 10 2 4" xfId="48439" xr:uid="{00000000-0005-0000-0000-0000C0BC0000}"/>
    <cellStyle name="Total (line) 4 10 3" xfId="48440" xr:uid="{00000000-0005-0000-0000-0000C1BC0000}"/>
    <cellStyle name="Total (line) 4 10 4" xfId="48441" xr:uid="{00000000-0005-0000-0000-0000C2BC0000}"/>
    <cellStyle name="Total (line) 4 10 5" xfId="48442" xr:uid="{00000000-0005-0000-0000-0000C3BC0000}"/>
    <cellStyle name="Total (line) 4 11" xfId="6749" xr:uid="{00000000-0005-0000-0000-0000C4BC0000}"/>
    <cellStyle name="Total (line) 4 11 2" xfId="48443" xr:uid="{00000000-0005-0000-0000-0000C5BC0000}"/>
    <cellStyle name="Total (line) 4 11 2 2" xfId="48444" xr:uid="{00000000-0005-0000-0000-0000C6BC0000}"/>
    <cellStyle name="Total (line) 4 11 2 3" xfId="48445" xr:uid="{00000000-0005-0000-0000-0000C7BC0000}"/>
    <cellStyle name="Total (line) 4 11 2 4" xfId="48446" xr:uid="{00000000-0005-0000-0000-0000C8BC0000}"/>
    <cellStyle name="Total (line) 4 11 3" xfId="48447" xr:uid="{00000000-0005-0000-0000-0000C9BC0000}"/>
    <cellStyle name="Total (line) 4 11 4" xfId="48448" xr:uid="{00000000-0005-0000-0000-0000CABC0000}"/>
    <cellStyle name="Total (line) 4 11 5" xfId="48449" xr:uid="{00000000-0005-0000-0000-0000CBBC0000}"/>
    <cellStyle name="Total (line) 4 12" xfId="6750" xr:uid="{00000000-0005-0000-0000-0000CCBC0000}"/>
    <cellStyle name="Total (line) 4 12 2" xfId="48450" xr:uid="{00000000-0005-0000-0000-0000CDBC0000}"/>
    <cellStyle name="Total (line) 4 12 2 2" xfId="48451" xr:uid="{00000000-0005-0000-0000-0000CEBC0000}"/>
    <cellStyle name="Total (line) 4 12 2 3" xfId="48452" xr:uid="{00000000-0005-0000-0000-0000CFBC0000}"/>
    <cellStyle name="Total (line) 4 12 2 4" xfId="48453" xr:uid="{00000000-0005-0000-0000-0000D0BC0000}"/>
    <cellStyle name="Total (line) 4 12 3" xfId="48454" xr:uid="{00000000-0005-0000-0000-0000D1BC0000}"/>
    <cellStyle name="Total (line) 4 12 4" xfId="48455" xr:uid="{00000000-0005-0000-0000-0000D2BC0000}"/>
    <cellStyle name="Total (line) 4 12 5" xfId="48456" xr:uid="{00000000-0005-0000-0000-0000D3BC0000}"/>
    <cellStyle name="Total (line) 4 13" xfId="6751" xr:uid="{00000000-0005-0000-0000-0000D4BC0000}"/>
    <cellStyle name="Total (line) 4 13 2" xfId="48457" xr:uid="{00000000-0005-0000-0000-0000D5BC0000}"/>
    <cellStyle name="Total (line) 4 13 2 2" xfId="48458" xr:uid="{00000000-0005-0000-0000-0000D6BC0000}"/>
    <cellStyle name="Total (line) 4 13 2 3" xfId="48459" xr:uid="{00000000-0005-0000-0000-0000D7BC0000}"/>
    <cellStyle name="Total (line) 4 13 2 4" xfId="48460" xr:uid="{00000000-0005-0000-0000-0000D8BC0000}"/>
    <cellStyle name="Total (line) 4 13 3" xfId="48461" xr:uid="{00000000-0005-0000-0000-0000D9BC0000}"/>
    <cellStyle name="Total (line) 4 13 4" xfId="48462" xr:uid="{00000000-0005-0000-0000-0000DABC0000}"/>
    <cellStyle name="Total (line) 4 13 5" xfId="48463" xr:uid="{00000000-0005-0000-0000-0000DBBC0000}"/>
    <cellStyle name="Total (line) 4 14" xfId="6752" xr:uid="{00000000-0005-0000-0000-0000DCBC0000}"/>
    <cellStyle name="Total (line) 4 14 2" xfId="48464" xr:uid="{00000000-0005-0000-0000-0000DDBC0000}"/>
    <cellStyle name="Total (line) 4 14 2 2" xfId="48465" xr:uid="{00000000-0005-0000-0000-0000DEBC0000}"/>
    <cellStyle name="Total (line) 4 14 2 3" xfId="48466" xr:uid="{00000000-0005-0000-0000-0000DFBC0000}"/>
    <cellStyle name="Total (line) 4 14 2 4" xfId="48467" xr:uid="{00000000-0005-0000-0000-0000E0BC0000}"/>
    <cellStyle name="Total (line) 4 14 3" xfId="48468" xr:uid="{00000000-0005-0000-0000-0000E1BC0000}"/>
    <cellStyle name="Total (line) 4 14 4" xfId="48469" xr:uid="{00000000-0005-0000-0000-0000E2BC0000}"/>
    <cellStyle name="Total (line) 4 14 5" xfId="48470" xr:uid="{00000000-0005-0000-0000-0000E3BC0000}"/>
    <cellStyle name="Total (line) 4 15" xfId="6753" xr:uid="{00000000-0005-0000-0000-0000E4BC0000}"/>
    <cellStyle name="Total (line) 4 15 2" xfId="48471" xr:uid="{00000000-0005-0000-0000-0000E5BC0000}"/>
    <cellStyle name="Total (line) 4 15 2 2" xfId="48472" xr:uid="{00000000-0005-0000-0000-0000E6BC0000}"/>
    <cellStyle name="Total (line) 4 15 2 3" xfId="48473" xr:uid="{00000000-0005-0000-0000-0000E7BC0000}"/>
    <cellStyle name="Total (line) 4 15 2 4" xfId="48474" xr:uid="{00000000-0005-0000-0000-0000E8BC0000}"/>
    <cellStyle name="Total (line) 4 15 3" xfId="48475" xr:uid="{00000000-0005-0000-0000-0000E9BC0000}"/>
    <cellStyle name="Total (line) 4 15 4" xfId="48476" xr:uid="{00000000-0005-0000-0000-0000EABC0000}"/>
    <cellStyle name="Total (line) 4 15 5" xfId="48477" xr:uid="{00000000-0005-0000-0000-0000EBBC0000}"/>
    <cellStyle name="Total (line) 4 16" xfId="6754" xr:uid="{00000000-0005-0000-0000-0000ECBC0000}"/>
    <cellStyle name="Total (line) 4 16 2" xfId="48478" xr:uid="{00000000-0005-0000-0000-0000EDBC0000}"/>
    <cellStyle name="Total (line) 4 16 2 2" xfId="48479" xr:uid="{00000000-0005-0000-0000-0000EEBC0000}"/>
    <cellStyle name="Total (line) 4 16 2 3" xfId="48480" xr:uid="{00000000-0005-0000-0000-0000EFBC0000}"/>
    <cellStyle name="Total (line) 4 16 2 4" xfId="48481" xr:uid="{00000000-0005-0000-0000-0000F0BC0000}"/>
    <cellStyle name="Total (line) 4 16 3" xfId="48482" xr:uid="{00000000-0005-0000-0000-0000F1BC0000}"/>
    <cellStyle name="Total (line) 4 16 4" xfId="48483" xr:uid="{00000000-0005-0000-0000-0000F2BC0000}"/>
    <cellStyle name="Total (line) 4 16 5" xfId="48484" xr:uid="{00000000-0005-0000-0000-0000F3BC0000}"/>
    <cellStyle name="Total (line) 4 17" xfId="48485" xr:uid="{00000000-0005-0000-0000-0000F4BC0000}"/>
    <cellStyle name="Total (line) 4 2" xfId="6755" xr:uid="{00000000-0005-0000-0000-0000F5BC0000}"/>
    <cellStyle name="Total (line) 4 2 10" xfId="6756" xr:uid="{00000000-0005-0000-0000-0000F6BC0000}"/>
    <cellStyle name="Total (line) 4 2 10 2" xfId="48486" xr:uid="{00000000-0005-0000-0000-0000F7BC0000}"/>
    <cellStyle name="Total (line) 4 2 10 2 2" xfId="48487" xr:uid="{00000000-0005-0000-0000-0000F8BC0000}"/>
    <cellStyle name="Total (line) 4 2 10 2 3" xfId="48488" xr:uid="{00000000-0005-0000-0000-0000F9BC0000}"/>
    <cellStyle name="Total (line) 4 2 10 2 4" xfId="48489" xr:uid="{00000000-0005-0000-0000-0000FABC0000}"/>
    <cellStyle name="Total (line) 4 2 10 3" xfId="48490" xr:uid="{00000000-0005-0000-0000-0000FBBC0000}"/>
    <cellStyle name="Total (line) 4 2 10 4" xfId="48491" xr:uid="{00000000-0005-0000-0000-0000FCBC0000}"/>
    <cellStyle name="Total (line) 4 2 10 5" xfId="48492" xr:uid="{00000000-0005-0000-0000-0000FDBC0000}"/>
    <cellStyle name="Total (line) 4 2 11" xfId="6757" xr:uid="{00000000-0005-0000-0000-0000FEBC0000}"/>
    <cellStyle name="Total (line) 4 2 11 2" xfId="48493" xr:uid="{00000000-0005-0000-0000-0000FFBC0000}"/>
    <cellStyle name="Total (line) 4 2 11 2 2" xfId="48494" xr:uid="{00000000-0005-0000-0000-000000BD0000}"/>
    <cellStyle name="Total (line) 4 2 11 2 3" xfId="48495" xr:uid="{00000000-0005-0000-0000-000001BD0000}"/>
    <cellStyle name="Total (line) 4 2 11 2 4" xfId="48496" xr:uid="{00000000-0005-0000-0000-000002BD0000}"/>
    <cellStyle name="Total (line) 4 2 11 3" xfId="48497" xr:uid="{00000000-0005-0000-0000-000003BD0000}"/>
    <cellStyle name="Total (line) 4 2 11 4" xfId="48498" xr:uid="{00000000-0005-0000-0000-000004BD0000}"/>
    <cellStyle name="Total (line) 4 2 11 5" xfId="48499" xr:uid="{00000000-0005-0000-0000-000005BD0000}"/>
    <cellStyle name="Total (line) 4 2 12" xfId="6758" xr:uid="{00000000-0005-0000-0000-000006BD0000}"/>
    <cellStyle name="Total (line) 4 2 12 2" xfId="48500" xr:uid="{00000000-0005-0000-0000-000007BD0000}"/>
    <cellStyle name="Total (line) 4 2 12 2 2" xfId="48501" xr:uid="{00000000-0005-0000-0000-000008BD0000}"/>
    <cellStyle name="Total (line) 4 2 12 2 3" xfId="48502" xr:uid="{00000000-0005-0000-0000-000009BD0000}"/>
    <cellStyle name="Total (line) 4 2 12 2 4" xfId="48503" xr:uid="{00000000-0005-0000-0000-00000ABD0000}"/>
    <cellStyle name="Total (line) 4 2 12 3" xfId="48504" xr:uid="{00000000-0005-0000-0000-00000BBD0000}"/>
    <cellStyle name="Total (line) 4 2 12 4" xfId="48505" xr:uid="{00000000-0005-0000-0000-00000CBD0000}"/>
    <cellStyle name="Total (line) 4 2 12 5" xfId="48506" xr:uid="{00000000-0005-0000-0000-00000DBD0000}"/>
    <cellStyle name="Total (line) 4 2 13" xfId="6759" xr:uid="{00000000-0005-0000-0000-00000EBD0000}"/>
    <cellStyle name="Total (line) 4 2 13 2" xfId="48507" xr:uid="{00000000-0005-0000-0000-00000FBD0000}"/>
    <cellStyle name="Total (line) 4 2 13 2 2" xfId="48508" xr:uid="{00000000-0005-0000-0000-000010BD0000}"/>
    <cellStyle name="Total (line) 4 2 13 2 3" xfId="48509" xr:uid="{00000000-0005-0000-0000-000011BD0000}"/>
    <cellStyle name="Total (line) 4 2 13 2 4" xfId="48510" xr:uid="{00000000-0005-0000-0000-000012BD0000}"/>
    <cellStyle name="Total (line) 4 2 13 3" xfId="48511" xr:uid="{00000000-0005-0000-0000-000013BD0000}"/>
    <cellStyle name="Total (line) 4 2 13 4" xfId="48512" xr:uid="{00000000-0005-0000-0000-000014BD0000}"/>
    <cellStyle name="Total (line) 4 2 13 5" xfId="48513" xr:uid="{00000000-0005-0000-0000-000015BD0000}"/>
    <cellStyle name="Total (line) 4 2 14" xfId="6760" xr:uid="{00000000-0005-0000-0000-000016BD0000}"/>
    <cellStyle name="Total (line) 4 2 14 2" xfId="48514" xr:uid="{00000000-0005-0000-0000-000017BD0000}"/>
    <cellStyle name="Total (line) 4 2 14 2 2" xfId="48515" xr:uid="{00000000-0005-0000-0000-000018BD0000}"/>
    <cellStyle name="Total (line) 4 2 14 2 3" xfId="48516" xr:uid="{00000000-0005-0000-0000-000019BD0000}"/>
    <cellStyle name="Total (line) 4 2 14 2 4" xfId="48517" xr:uid="{00000000-0005-0000-0000-00001ABD0000}"/>
    <cellStyle name="Total (line) 4 2 14 3" xfId="48518" xr:uid="{00000000-0005-0000-0000-00001BBD0000}"/>
    <cellStyle name="Total (line) 4 2 14 4" xfId="48519" xr:uid="{00000000-0005-0000-0000-00001CBD0000}"/>
    <cellStyle name="Total (line) 4 2 14 5" xfId="48520" xr:uid="{00000000-0005-0000-0000-00001DBD0000}"/>
    <cellStyle name="Total (line) 4 2 15" xfId="6761" xr:uid="{00000000-0005-0000-0000-00001EBD0000}"/>
    <cellStyle name="Total (line) 4 2 15 2" xfId="48521" xr:uid="{00000000-0005-0000-0000-00001FBD0000}"/>
    <cellStyle name="Total (line) 4 2 15 2 2" xfId="48522" xr:uid="{00000000-0005-0000-0000-000020BD0000}"/>
    <cellStyle name="Total (line) 4 2 15 2 3" xfId="48523" xr:uid="{00000000-0005-0000-0000-000021BD0000}"/>
    <cellStyle name="Total (line) 4 2 15 2 4" xfId="48524" xr:uid="{00000000-0005-0000-0000-000022BD0000}"/>
    <cellStyle name="Total (line) 4 2 15 3" xfId="48525" xr:uid="{00000000-0005-0000-0000-000023BD0000}"/>
    <cellStyle name="Total (line) 4 2 15 4" xfId="48526" xr:uid="{00000000-0005-0000-0000-000024BD0000}"/>
    <cellStyle name="Total (line) 4 2 15 5" xfId="48527" xr:uid="{00000000-0005-0000-0000-000025BD0000}"/>
    <cellStyle name="Total (line) 4 2 16" xfId="6762" xr:uid="{00000000-0005-0000-0000-000026BD0000}"/>
    <cellStyle name="Total (line) 4 2 16 2" xfId="48528" xr:uid="{00000000-0005-0000-0000-000027BD0000}"/>
    <cellStyle name="Total (line) 4 2 16 2 2" xfId="48529" xr:uid="{00000000-0005-0000-0000-000028BD0000}"/>
    <cellStyle name="Total (line) 4 2 16 2 3" xfId="48530" xr:uid="{00000000-0005-0000-0000-000029BD0000}"/>
    <cellStyle name="Total (line) 4 2 16 2 4" xfId="48531" xr:uid="{00000000-0005-0000-0000-00002ABD0000}"/>
    <cellStyle name="Total (line) 4 2 16 3" xfId="48532" xr:uid="{00000000-0005-0000-0000-00002BBD0000}"/>
    <cellStyle name="Total (line) 4 2 16 4" xfId="48533" xr:uid="{00000000-0005-0000-0000-00002CBD0000}"/>
    <cellStyle name="Total (line) 4 2 16 5" xfId="48534" xr:uid="{00000000-0005-0000-0000-00002DBD0000}"/>
    <cellStyle name="Total (line) 4 2 17" xfId="6763" xr:uid="{00000000-0005-0000-0000-00002EBD0000}"/>
    <cellStyle name="Total (line) 4 2 17 2" xfId="48535" xr:uid="{00000000-0005-0000-0000-00002FBD0000}"/>
    <cellStyle name="Total (line) 4 2 17 2 2" xfId="48536" xr:uid="{00000000-0005-0000-0000-000030BD0000}"/>
    <cellStyle name="Total (line) 4 2 17 2 3" xfId="48537" xr:uid="{00000000-0005-0000-0000-000031BD0000}"/>
    <cellStyle name="Total (line) 4 2 17 2 4" xfId="48538" xr:uid="{00000000-0005-0000-0000-000032BD0000}"/>
    <cellStyle name="Total (line) 4 2 17 3" xfId="48539" xr:uid="{00000000-0005-0000-0000-000033BD0000}"/>
    <cellStyle name="Total (line) 4 2 17 4" xfId="48540" xr:uid="{00000000-0005-0000-0000-000034BD0000}"/>
    <cellStyle name="Total (line) 4 2 17 5" xfId="48541" xr:uid="{00000000-0005-0000-0000-000035BD0000}"/>
    <cellStyle name="Total (line) 4 2 18" xfId="6764" xr:uid="{00000000-0005-0000-0000-000036BD0000}"/>
    <cellStyle name="Total (line) 4 2 18 2" xfId="48542" xr:uid="{00000000-0005-0000-0000-000037BD0000}"/>
    <cellStyle name="Total (line) 4 2 18 2 2" xfId="48543" xr:uid="{00000000-0005-0000-0000-000038BD0000}"/>
    <cellStyle name="Total (line) 4 2 18 2 3" xfId="48544" xr:uid="{00000000-0005-0000-0000-000039BD0000}"/>
    <cellStyle name="Total (line) 4 2 18 2 4" xfId="48545" xr:uid="{00000000-0005-0000-0000-00003ABD0000}"/>
    <cellStyle name="Total (line) 4 2 18 3" xfId="48546" xr:uid="{00000000-0005-0000-0000-00003BBD0000}"/>
    <cellStyle name="Total (line) 4 2 18 4" xfId="48547" xr:uid="{00000000-0005-0000-0000-00003CBD0000}"/>
    <cellStyle name="Total (line) 4 2 18 5" xfId="48548" xr:uid="{00000000-0005-0000-0000-00003DBD0000}"/>
    <cellStyle name="Total (line) 4 2 19" xfId="6765" xr:uid="{00000000-0005-0000-0000-00003EBD0000}"/>
    <cellStyle name="Total (line) 4 2 19 2" xfId="48549" xr:uid="{00000000-0005-0000-0000-00003FBD0000}"/>
    <cellStyle name="Total (line) 4 2 19 2 2" xfId="48550" xr:uid="{00000000-0005-0000-0000-000040BD0000}"/>
    <cellStyle name="Total (line) 4 2 19 2 3" xfId="48551" xr:uid="{00000000-0005-0000-0000-000041BD0000}"/>
    <cellStyle name="Total (line) 4 2 19 2 4" xfId="48552" xr:uid="{00000000-0005-0000-0000-000042BD0000}"/>
    <cellStyle name="Total (line) 4 2 19 3" xfId="48553" xr:uid="{00000000-0005-0000-0000-000043BD0000}"/>
    <cellStyle name="Total (line) 4 2 19 4" xfId="48554" xr:uid="{00000000-0005-0000-0000-000044BD0000}"/>
    <cellStyle name="Total (line) 4 2 19 5" xfId="48555" xr:uid="{00000000-0005-0000-0000-000045BD0000}"/>
    <cellStyle name="Total (line) 4 2 2" xfId="6766" xr:uid="{00000000-0005-0000-0000-000046BD0000}"/>
    <cellStyle name="Total (line) 4 2 2 10" xfId="6767" xr:uid="{00000000-0005-0000-0000-000047BD0000}"/>
    <cellStyle name="Total (line) 4 2 2 10 2" xfId="48556" xr:uid="{00000000-0005-0000-0000-000048BD0000}"/>
    <cellStyle name="Total (line) 4 2 2 10 2 2" xfId="48557" xr:uid="{00000000-0005-0000-0000-000049BD0000}"/>
    <cellStyle name="Total (line) 4 2 2 10 2 3" xfId="48558" xr:uid="{00000000-0005-0000-0000-00004ABD0000}"/>
    <cellStyle name="Total (line) 4 2 2 10 2 4" xfId="48559" xr:uid="{00000000-0005-0000-0000-00004BBD0000}"/>
    <cellStyle name="Total (line) 4 2 2 10 3" xfId="48560" xr:uid="{00000000-0005-0000-0000-00004CBD0000}"/>
    <cellStyle name="Total (line) 4 2 2 10 4" xfId="48561" xr:uid="{00000000-0005-0000-0000-00004DBD0000}"/>
    <cellStyle name="Total (line) 4 2 2 10 5" xfId="48562" xr:uid="{00000000-0005-0000-0000-00004EBD0000}"/>
    <cellStyle name="Total (line) 4 2 2 11" xfId="6768" xr:uid="{00000000-0005-0000-0000-00004FBD0000}"/>
    <cellStyle name="Total (line) 4 2 2 11 2" xfId="48563" xr:uid="{00000000-0005-0000-0000-000050BD0000}"/>
    <cellStyle name="Total (line) 4 2 2 11 2 2" xfId="48564" xr:uid="{00000000-0005-0000-0000-000051BD0000}"/>
    <cellStyle name="Total (line) 4 2 2 11 2 3" xfId="48565" xr:uid="{00000000-0005-0000-0000-000052BD0000}"/>
    <cellStyle name="Total (line) 4 2 2 11 2 4" xfId="48566" xr:uid="{00000000-0005-0000-0000-000053BD0000}"/>
    <cellStyle name="Total (line) 4 2 2 11 3" xfId="48567" xr:uid="{00000000-0005-0000-0000-000054BD0000}"/>
    <cellStyle name="Total (line) 4 2 2 11 4" xfId="48568" xr:uid="{00000000-0005-0000-0000-000055BD0000}"/>
    <cellStyle name="Total (line) 4 2 2 11 5" xfId="48569" xr:uid="{00000000-0005-0000-0000-000056BD0000}"/>
    <cellStyle name="Total (line) 4 2 2 12" xfId="6769" xr:uid="{00000000-0005-0000-0000-000057BD0000}"/>
    <cellStyle name="Total (line) 4 2 2 12 2" xfId="48570" xr:uid="{00000000-0005-0000-0000-000058BD0000}"/>
    <cellStyle name="Total (line) 4 2 2 12 2 2" xfId="48571" xr:uid="{00000000-0005-0000-0000-000059BD0000}"/>
    <cellStyle name="Total (line) 4 2 2 12 2 3" xfId="48572" xr:uid="{00000000-0005-0000-0000-00005ABD0000}"/>
    <cellStyle name="Total (line) 4 2 2 12 2 4" xfId="48573" xr:uid="{00000000-0005-0000-0000-00005BBD0000}"/>
    <cellStyle name="Total (line) 4 2 2 12 3" xfId="48574" xr:uid="{00000000-0005-0000-0000-00005CBD0000}"/>
    <cellStyle name="Total (line) 4 2 2 12 4" xfId="48575" xr:uid="{00000000-0005-0000-0000-00005DBD0000}"/>
    <cellStyle name="Total (line) 4 2 2 12 5" xfId="48576" xr:uid="{00000000-0005-0000-0000-00005EBD0000}"/>
    <cellStyle name="Total (line) 4 2 2 13" xfId="6770" xr:uid="{00000000-0005-0000-0000-00005FBD0000}"/>
    <cellStyle name="Total (line) 4 2 2 13 2" xfId="48577" xr:uid="{00000000-0005-0000-0000-000060BD0000}"/>
    <cellStyle name="Total (line) 4 2 2 13 2 2" xfId="48578" xr:uid="{00000000-0005-0000-0000-000061BD0000}"/>
    <cellStyle name="Total (line) 4 2 2 13 2 3" xfId="48579" xr:uid="{00000000-0005-0000-0000-000062BD0000}"/>
    <cellStyle name="Total (line) 4 2 2 13 2 4" xfId="48580" xr:uid="{00000000-0005-0000-0000-000063BD0000}"/>
    <cellStyle name="Total (line) 4 2 2 13 3" xfId="48581" xr:uid="{00000000-0005-0000-0000-000064BD0000}"/>
    <cellStyle name="Total (line) 4 2 2 13 4" xfId="48582" xr:uid="{00000000-0005-0000-0000-000065BD0000}"/>
    <cellStyle name="Total (line) 4 2 2 13 5" xfId="48583" xr:uid="{00000000-0005-0000-0000-000066BD0000}"/>
    <cellStyle name="Total (line) 4 2 2 14" xfId="6771" xr:uid="{00000000-0005-0000-0000-000067BD0000}"/>
    <cellStyle name="Total (line) 4 2 2 14 2" xfId="48584" xr:uid="{00000000-0005-0000-0000-000068BD0000}"/>
    <cellStyle name="Total (line) 4 2 2 14 2 2" xfId="48585" xr:uid="{00000000-0005-0000-0000-000069BD0000}"/>
    <cellStyle name="Total (line) 4 2 2 14 2 3" xfId="48586" xr:uid="{00000000-0005-0000-0000-00006ABD0000}"/>
    <cellStyle name="Total (line) 4 2 2 14 2 4" xfId="48587" xr:uid="{00000000-0005-0000-0000-00006BBD0000}"/>
    <cellStyle name="Total (line) 4 2 2 14 3" xfId="48588" xr:uid="{00000000-0005-0000-0000-00006CBD0000}"/>
    <cellStyle name="Total (line) 4 2 2 14 4" xfId="48589" xr:uid="{00000000-0005-0000-0000-00006DBD0000}"/>
    <cellStyle name="Total (line) 4 2 2 14 5" xfId="48590" xr:uid="{00000000-0005-0000-0000-00006EBD0000}"/>
    <cellStyle name="Total (line) 4 2 2 15" xfId="6772" xr:uid="{00000000-0005-0000-0000-00006FBD0000}"/>
    <cellStyle name="Total (line) 4 2 2 15 2" xfId="48591" xr:uid="{00000000-0005-0000-0000-000070BD0000}"/>
    <cellStyle name="Total (line) 4 2 2 15 2 2" xfId="48592" xr:uid="{00000000-0005-0000-0000-000071BD0000}"/>
    <cellStyle name="Total (line) 4 2 2 15 2 3" xfId="48593" xr:uid="{00000000-0005-0000-0000-000072BD0000}"/>
    <cellStyle name="Total (line) 4 2 2 15 2 4" xfId="48594" xr:uid="{00000000-0005-0000-0000-000073BD0000}"/>
    <cellStyle name="Total (line) 4 2 2 15 3" xfId="48595" xr:uid="{00000000-0005-0000-0000-000074BD0000}"/>
    <cellStyle name="Total (line) 4 2 2 15 4" xfId="48596" xr:uid="{00000000-0005-0000-0000-000075BD0000}"/>
    <cellStyle name="Total (line) 4 2 2 15 5" xfId="48597" xr:uid="{00000000-0005-0000-0000-000076BD0000}"/>
    <cellStyle name="Total (line) 4 2 2 16" xfId="6773" xr:uid="{00000000-0005-0000-0000-000077BD0000}"/>
    <cellStyle name="Total (line) 4 2 2 16 2" xfId="48598" xr:uid="{00000000-0005-0000-0000-000078BD0000}"/>
    <cellStyle name="Total (line) 4 2 2 16 2 2" xfId="48599" xr:uid="{00000000-0005-0000-0000-000079BD0000}"/>
    <cellStyle name="Total (line) 4 2 2 16 2 3" xfId="48600" xr:uid="{00000000-0005-0000-0000-00007ABD0000}"/>
    <cellStyle name="Total (line) 4 2 2 16 2 4" xfId="48601" xr:uid="{00000000-0005-0000-0000-00007BBD0000}"/>
    <cellStyle name="Total (line) 4 2 2 16 3" xfId="48602" xr:uid="{00000000-0005-0000-0000-00007CBD0000}"/>
    <cellStyle name="Total (line) 4 2 2 16 4" xfId="48603" xr:uid="{00000000-0005-0000-0000-00007DBD0000}"/>
    <cellStyle name="Total (line) 4 2 2 16 5" xfId="48604" xr:uid="{00000000-0005-0000-0000-00007EBD0000}"/>
    <cellStyle name="Total (line) 4 2 2 17" xfId="6774" xr:uid="{00000000-0005-0000-0000-00007FBD0000}"/>
    <cellStyle name="Total (line) 4 2 2 17 2" xfId="48605" xr:uid="{00000000-0005-0000-0000-000080BD0000}"/>
    <cellStyle name="Total (line) 4 2 2 17 2 2" xfId="48606" xr:uid="{00000000-0005-0000-0000-000081BD0000}"/>
    <cellStyle name="Total (line) 4 2 2 17 2 3" xfId="48607" xr:uid="{00000000-0005-0000-0000-000082BD0000}"/>
    <cellStyle name="Total (line) 4 2 2 17 2 4" xfId="48608" xr:uid="{00000000-0005-0000-0000-000083BD0000}"/>
    <cellStyle name="Total (line) 4 2 2 17 3" xfId="48609" xr:uid="{00000000-0005-0000-0000-000084BD0000}"/>
    <cellStyle name="Total (line) 4 2 2 17 4" xfId="48610" xr:uid="{00000000-0005-0000-0000-000085BD0000}"/>
    <cellStyle name="Total (line) 4 2 2 17 5" xfId="48611" xr:uid="{00000000-0005-0000-0000-000086BD0000}"/>
    <cellStyle name="Total (line) 4 2 2 18" xfId="6775" xr:uid="{00000000-0005-0000-0000-000087BD0000}"/>
    <cellStyle name="Total (line) 4 2 2 18 2" xfId="48612" xr:uid="{00000000-0005-0000-0000-000088BD0000}"/>
    <cellStyle name="Total (line) 4 2 2 18 2 2" xfId="48613" xr:uid="{00000000-0005-0000-0000-000089BD0000}"/>
    <cellStyle name="Total (line) 4 2 2 18 2 3" xfId="48614" xr:uid="{00000000-0005-0000-0000-00008ABD0000}"/>
    <cellStyle name="Total (line) 4 2 2 18 2 4" xfId="48615" xr:uid="{00000000-0005-0000-0000-00008BBD0000}"/>
    <cellStyle name="Total (line) 4 2 2 18 3" xfId="48616" xr:uid="{00000000-0005-0000-0000-00008CBD0000}"/>
    <cellStyle name="Total (line) 4 2 2 18 4" xfId="48617" xr:uid="{00000000-0005-0000-0000-00008DBD0000}"/>
    <cellStyle name="Total (line) 4 2 2 18 5" xfId="48618" xr:uid="{00000000-0005-0000-0000-00008EBD0000}"/>
    <cellStyle name="Total (line) 4 2 2 19" xfId="6776" xr:uid="{00000000-0005-0000-0000-00008FBD0000}"/>
    <cellStyle name="Total (line) 4 2 2 19 2" xfId="48619" xr:uid="{00000000-0005-0000-0000-000090BD0000}"/>
    <cellStyle name="Total (line) 4 2 2 19 2 2" xfId="48620" xr:uid="{00000000-0005-0000-0000-000091BD0000}"/>
    <cellStyle name="Total (line) 4 2 2 19 2 3" xfId="48621" xr:uid="{00000000-0005-0000-0000-000092BD0000}"/>
    <cellStyle name="Total (line) 4 2 2 19 2 4" xfId="48622" xr:uid="{00000000-0005-0000-0000-000093BD0000}"/>
    <cellStyle name="Total (line) 4 2 2 19 3" xfId="48623" xr:uid="{00000000-0005-0000-0000-000094BD0000}"/>
    <cellStyle name="Total (line) 4 2 2 19 4" xfId="48624" xr:uid="{00000000-0005-0000-0000-000095BD0000}"/>
    <cellStyle name="Total (line) 4 2 2 19 5" xfId="48625" xr:uid="{00000000-0005-0000-0000-000096BD0000}"/>
    <cellStyle name="Total (line) 4 2 2 2" xfId="6777" xr:uid="{00000000-0005-0000-0000-000097BD0000}"/>
    <cellStyle name="Total (line) 4 2 2 2 2" xfId="48626" xr:uid="{00000000-0005-0000-0000-000098BD0000}"/>
    <cellStyle name="Total (line) 4 2 2 2 2 2" xfId="48627" xr:uid="{00000000-0005-0000-0000-000099BD0000}"/>
    <cellStyle name="Total (line) 4 2 2 2 2 3" xfId="48628" xr:uid="{00000000-0005-0000-0000-00009ABD0000}"/>
    <cellStyle name="Total (line) 4 2 2 2 2 4" xfId="48629" xr:uid="{00000000-0005-0000-0000-00009BBD0000}"/>
    <cellStyle name="Total (line) 4 2 2 2 3" xfId="48630" xr:uid="{00000000-0005-0000-0000-00009CBD0000}"/>
    <cellStyle name="Total (line) 4 2 2 2 4" xfId="48631" xr:uid="{00000000-0005-0000-0000-00009DBD0000}"/>
    <cellStyle name="Total (line) 4 2 2 2 5" xfId="48632" xr:uid="{00000000-0005-0000-0000-00009EBD0000}"/>
    <cellStyle name="Total (line) 4 2 2 20" xfId="6778" xr:uid="{00000000-0005-0000-0000-00009FBD0000}"/>
    <cellStyle name="Total (line) 4 2 2 20 2" xfId="48633" xr:uid="{00000000-0005-0000-0000-0000A0BD0000}"/>
    <cellStyle name="Total (line) 4 2 2 20 2 2" xfId="48634" xr:uid="{00000000-0005-0000-0000-0000A1BD0000}"/>
    <cellStyle name="Total (line) 4 2 2 20 2 3" xfId="48635" xr:uid="{00000000-0005-0000-0000-0000A2BD0000}"/>
    <cellStyle name="Total (line) 4 2 2 20 2 4" xfId="48636" xr:uid="{00000000-0005-0000-0000-0000A3BD0000}"/>
    <cellStyle name="Total (line) 4 2 2 20 3" xfId="48637" xr:uid="{00000000-0005-0000-0000-0000A4BD0000}"/>
    <cellStyle name="Total (line) 4 2 2 20 4" xfId="48638" xr:uid="{00000000-0005-0000-0000-0000A5BD0000}"/>
    <cellStyle name="Total (line) 4 2 2 20 5" xfId="48639" xr:uid="{00000000-0005-0000-0000-0000A6BD0000}"/>
    <cellStyle name="Total (line) 4 2 2 21" xfId="6779" xr:uid="{00000000-0005-0000-0000-0000A7BD0000}"/>
    <cellStyle name="Total (line) 4 2 2 21 2" xfId="48640" xr:uid="{00000000-0005-0000-0000-0000A8BD0000}"/>
    <cellStyle name="Total (line) 4 2 2 21 2 2" xfId="48641" xr:uid="{00000000-0005-0000-0000-0000A9BD0000}"/>
    <cellStyle name="Total (line) 4 2 2 21 2 3" xfId="48642" xr:uid="{00000000-0005-0000-0000-0000AABD0000}"/>
    <cellStyle name="Total (line) 4 2 2 21 2 4" xfId="48643" xr:uid="{00000000-0005-0000-0000-0000ABBD0000}"/>
    <cellStyle name="Total (line) 4 2 2 21 3" xfId="48644" xr:uid="{00000000-0005-0000-0000-0000ACBD0000}"/>
    <cellStyle name="Total (line) 4 2 2 21 4" xfId="48645" xr:uid="{00000000-0005-0000-0000-0000ADBD0000}"/>
    <cellStyle name="Total (line) 4 2 2 21 5" xfId="48646" xr:uid="{00000000-0005-0000-0000-0000AEBD0000}"/>
    <cellStyle name="Total (line) 4 2 2 22" xfId="6780" xr:uid="{00000000-0005-0000-0000-0000AFBD0000}"/>
    <cellStyle name="Total (line) 4 2 2 22 2" xfId="48647" xr:uid="{00000000-0005-0000-0000-0000B0BD0000}"/>
    <cellStyle name="Total (line) 4 2 2 22 2 2" xfId="48648" xr:uid="{00000000-0005-0000-0000-0000B1BD0000}"/>
    <cellStyle name="Total (line) 4 2 2 22 2 3" xfId="48649" xr:uid="{00000000-0005-0000-0000-0000B2BD0000}"/>
    <cellStyle name="Total (line) 4 2 2 22 2 4" xfId="48650" xr:uid="{00000000-0005-0000-0000-0000B3BD0000}"/>
    <cellStyle name="Total (line) 4 2 2 22 3" xfId="48651" xr:uid="{00000000-0005-0000-0000-0000B4BD0000}"/>
    <cellStyle name="Total (line) 4 2 2 22 4" xfId="48652" xr:uid="{00000000-0005-0000-0000-0000B5BD0000}"/>
    <cellStyle name="Total (line) 4 2 2 22 5" xfId="48653" xr:uid="{00000000-0005-0000-0000-0000B6BD0000}"/>
    <cellStyle name="Total (line) 4 2 2 23" xfId="6781" xr:uid="{00000000-0005-0000-0000-0000B7BD0000}"/>
    <cellStyle name="Total (line) 4 2 2 23 2" xfId="48654" xr:uid="{00000000-0005-0000-0000-0000B8BD0000}"/>
    <cellStyle name="Total (line) 4 2 2 23 2 2" xfId="48655" xr:uid="{00000000-0005-0000-0000-0000B9BD0000}"/>
    <cellStyle name="Total (line) 4 2 2 23 2 3" xfId="48656" xr:uid="{00000000-0005-0000-0000-0000BABD0000}"/>
    <cellStyle name="Total (line) 4 2 2 23 2 4" xfId="48657" xr:uid="{00000000-0005-0000-0000-0000BBBD0000}"/>
    <cellStyle name="Total (line) 4 2 2 23 3" xfId="48658" xr:uid="{00000000-0005-0000-0000-0000BCBD0000}"/>
    <cellStyle name="Total (line) 4 2 2 23 4" xfId="48659" xr:uid="{00000000-0005-0000-0000-0000BDBD0000}"/>
    <cellStyle name="Total (line) 4 2 2 23 5" xfId="48660" xr:uid="{00000000-0005-0000-0000-0000BEBD0000}"/>
    <cellStyle name="Total (line) 4 2 2 24" xfId="6782" xr:uid="{00000000-0005-0000-0000-0000BFBD0000}"/>
    <cellStyle name="Total (line) 4 2 2 24 2" xfId="48661" xr:uid="{00000000-0005-0000-0000-0000C0BD0000}"/>
    <cellStyle name="Total (line) 4 2 2 24 2 2" xfId="48662" xr:uid="{00000000-0005-0000-0000-0000C1BD0000}"/>
    <cellStyle name="Total (line) 4 2 2 24 2 3" xfId="48663" xr:uid="{00000000-0005-0000-0000-0000C2BD0000}"/>
    <cellStyle name="Total (line) 4 2 2 24 2 4" xfId="48664" xr:uid="{00000000-0005-0000-0000-0000C3BD0000}"/>
    <cellStyle name="Total (line) 4 2 2 24 3" xfId="48665" xr:uid="{00000000-0005-0000-0000-0000C4BD0000}"/>
    <cellStyle name="Total (line) 4 2 2 24 4" xfId="48666" xr:uid="{00000000-0005-0000-0000-0000C5BD0000}"/>
    <cellStyle name="Total (line) 4 2 2 24 5" xfId="48667" xr:uid="{00000000-0005-0000-0000-0000C6BD0000}"/>
    <cellStyle name="Total (line) 4 2 2 25" xfId="6783" xr:uid="{00000000-0005-0000-0000-0000C7BD0000}"/>
    <cellStyle name="Total (line) 4 2 2 25 2" xfId="48668" xr:uid="{00000000-0005-0000-0000-0000C8BD0000}"/>
    <cellStyle name="Total (line) 4 2 2 25 2 2" xfId="48669" xr:uid="{00000000-0005-0000-0000-0000C9BD0000}"/>
    <cellStyle name="Total (line) 4 2 2 25 2 3" xfId="48670" xr:uid="{00000000-0005-0000-0000-0000CABD0000}"/>
    <cellStyle name="Total (line) 4 2 2 25 2 4" xfId="48671" xr:uid="{00000000-0005-0000-0000-0000CBBD0000}"/>
    <cellStyle name="Total (line) 4 2 2 25 3" xfId="48672" xr:uid="{00000000-0005-0000-0000-0000CCBD0000}"/>
    <cellStyle name="Total (line) 4 2 2 25 4" xfId="48673" xr:uid="{00000000-0005-0000-0000-0000CDBD0000}"/>
    <cellStyle name="Total (line) 4 2 2 25 5" xfId="48674" xr:uid="{00000000-0005-0000-0000-0000CEBD0000}"/>
    <cellStyle name="Total (line) 4 2 2 26" xfId="6784" xr:uid="{00000000-0005-0000-0000-0000CFBD0000}"/>
    <cellStyle name="Total (line) 4 2 2 26 2" xfId="48675" xr:uid="{00000000-0005-0000-0000-0000D0BD0000}"/>
    <cellStyle name="Total (line) 4 2 2 26 2 2" xfId="48676" xr:uid="{00000000-0005-0000-0000-0000D1BD0000}"/>
    <cellStyle name="Total (line) 4 2 2 26 2 3" xfId="48677" xr:uid="{00000000-0005-0000-0000-0000D2BD0000}"/>
    <cellStyle name="Total (line) 4 2 2 26 2 4" xfId="48678" xr:uid="{00000000-0005-0000-0000-0000D3BD0000}"/>
    <cellStyle name="Total (line) 4 2 2 26 3" xfId="48679" xr:uid="{00000000-0005-0000-0000-0000D4BD0000}"/>
    <cellStyle name="Total (line) 4 2 2 26 4" xfId="48680" xr:uid="{00000000-0005-0000-0000-0000D5BD0000}"/>
    <cellStyle name="Total (line) 4 2 2 26 5" xfId="48681" xr:uid="{00000000-0005-0000-0000-0000D6BD0000}"/>
    <cellStyle name="Total (line) 4 2 2 27" xfId="6785" xr:uid="{00000000-0005-0000-0000-0000D7BD0000}"/>
    <cellStyle name="Total (line) 4 2 2 27 2" xfId="48682" xr:uid="{00000000-0005-0000-0000-0000D8BD0000}"/>
    <cellStyle name="Total (line) 4 2 2 27 2 2" xfId="48683" xr:uid="{00000000-0005-0000-0000-0000D9BD0000}"/>
    <cellStyle name="Total (line) 4 2 2 27 2 3" xfId="48684" xr:uid="{00000000-0005-0000-0000-0000DABD0000}"/>
    <cellStyle name="Total (line) 4 2 2 27 2 4" xfId="48685" xr:uid="{00000000-0005-0000-0000-0000DBBD0000}"/>
    <cellStyle name="Total (line) 4 2 2 27 3" xfId="48686" xr:uid="{00000000-0005-0000-0000-0000DCBD0000}"/>
    <cellStyle name="Total (line) 4 2 2 27 4" xfId="48687" xr:uid="{00000000-0005-0000-0000-0000DDBD0000}"/>
    <cellStyle name="Total (line) 4 2 2 27 5" xfId="48688" xr:uid="{00000000-0005-0000-0000-0000DEBD0000}"/>
    <cellStyle name="Total (line) 4 2 2 28" xfId="6786" xr:uid="{00000000-0005-0000-0000-0000DFBD0000}"/>
    <cellStyle name="Total (line) 4 2 2 28 2" xfId="48689" xr:uid="{00000000-0005-0000-0000-0000E0BD0000}"/>
    <cellStyle name="Total (line) 4 2 2 28 2 2" xfId="48690" xr:uid="{00000000-0005-0000-0000-0000E1BD0000}"/>
    <cellStyle name="Total (line) 4 2 2 28 2 3" xfId="48691" xr:uid="{00000000-0005-0000-0000-0000E2BD0000}"/>
    <cellStyle name="Total (line) 4 2 2 28 2 4" xfId="48692" xr:uid="{00000000-0005-0000-0000-0000E3BD0000}"/>
    <cellStyle name="Total (line) 4 2 2 28 3" xfId="48693" xr:uid="{00000000-0005-0000-0000-0000E4BD0000}"/>
    <cellStyle name="Total (line) 4 2 2 28 4" xfId="48694" xr:uid="{00000000-0005-0000-0000-0000E5BD0000}"/>
    <cellStyle name="Total (line) 4 2 2 28 5" xfId="48695" xr:uid="{00000000-0005-0000-0000-0000E6BD0000}"/>
    <cellStyle name="Total (line) 4 2 2 29" xfId="6787" xr:uid="{00000000-0005-0000-0000-0000E7BD0000}"/>
    <cellStyle name="Total (line) 4 2 2 29 2" xfId="48696" xr:uid="{00000000-0005-0000-0000-0000E8BD0000}"/>
    <cellStyle name="Total (line) 4 2 2 29 2 2" xfId="48697" xr:uid="{00000000-0005-0000-0000-0000E9BD0000}"/>
    <cellStyle name="Total (line) 4 2 2 29 2 3" xfId="48698" xr:uid="{00000000-0005-0000-0000-0000EABD0000}"/>
    <cellStyle name="Total (line) 4 2 2 29 2 4" xfId="48699" xr:uid="{00000000-0005-0000-0000-0000EBBD0000}"/>
    <cellStyle name="Total (line) 4 2 2 29 3" xfId="48700" xr:uid="{00000000-0005-0000-0000-0000ECBD0000}"/>
    <cellStyle name="Total (line) 4 2 2 29 4" xfId="48701" xr:uid="{00000000-0005-0000-0000-0000EDBD0000}"/>
    <cellStyle name="Total (line) 4 2 2 29 5" xfId="48702" xr:uid="{00000000-0005-0000-0000-0000EEBD0000}"/>
    <cellStyle name="Total (line) 4 2 2 3" xfId="6788" xr:uid="{00000000-0005-0000-0000-0000EFBD0000}"/>
    <cellStyle name="Total (line) 4 2 2 3 2" xfId="48703" xr:uid="{00000000-0005-0000-0000-0000F0BD0000}"/>
    <cellStyle name="Total (line) 4 2 2 3 2 2" xfId="48704" xr:uid="{00000000-0005-0000-0000-0000F1BD0000}"/>
    <cellStyle name="Total (line) 4 2 2 3 2 3" xfId="48705" xr:uid="{00000000-0005-0000-0000-0000F2BD0000}"/>
    <cellStyle name="Total (line) 4 2 2 3 2 4" xfId="48706" xr:uid="{00000000-0005-0000-0000-0000F3BD0000}"/>
    <cellStyle name="Total (line) 4 2 2 3 3" xfId="48707" xr:uid="{00000000-0005-0000-0000-0000F4BD0000}"/>
    <cellStyle name="Total (line) 4 2 2 3 4" xfId="48708" xr:uid="{00000000-0005-0000-0000-0000F5BD0000}"/>
    <cellStyle name="Total (line) 4 2 2 3 5" xfId="48709" xr:uid="{00000000-0005-0000-0000-0000F6BD0000}"/>
    <cellStyle name="Total (line) 4 2 2 30" xfId="6789" xr:uid="{00000000-0005-0000-0000-0000F7BD0000}"/>
    <cellStyle name="Total (line) 4 2 2 30 2" xfId="48710" xr:uid="{00000000-0005-0000-0000-0000F8BD0000}"/>
    <cellStyle name="Total (line) 4 2 2 30 2 2" xfId="48711" xr:uid="{00000000-0005-0000-0000-0000F9BD0000}"/>
    <cellStyle name="Total (line) 4 2 2 30 2 3" xfId="48712" xr:uid="{00000000-0005-0000-0000-0000FABD0000}"/>
    <cellStyle name="Total (line) 4 2 2 30 2 4" xfId="48713" xr:uid="{00000000-0005-0000-0000-0000FBBD0000}"/>
    <cellStyle name="Total (line) 4 2 2 30 3" xfId="48714" xr:uid="{00000000-0005-0000-0000-0000FCBD0000}"/>
    <cellStyle name="Total (line) 4 2 2 30 4" xfId="48715" xr:uid="{00000000-0005-0000-0000-0000FDBD0000}"/>
    <cellStyle name="Total (line) 4 2 2 30 5" xfId="48716" xr:uid="{00000000-0005-0000-0000-0000FEBD0000}"/>
    <cellStyle name="Total (line) 4 2 2 31" xfId="6790" xr:uid="{00000000-0005-0000-0000-0000FFBD0000}"/>
    <cellStyle name="Total (line) 4 2 2 31 2" xfId="48717" xr:uid="{00000000-0005-0000-0000-000000BE0000}"/>
    <cellStyle name="Total (line) 4 2 2 31 2 2" xfId="48718" xr:uid="{00000000-0005-0000-0000-000001BE0000}"/>
    <cellStyle name="Total (line) 4 2 2 31 2 3" xfId="48719" xr:uid="{00000000-0005-0000-0000-000002BE0000}"/>
    <cellStyle name="Total (line) 4 2 2 31 2 4" xfId="48720" xr:uid="{00000000-0005-0000-0000-000003BE0000}"/>
    <cellStyle name="Total (line) 4 2 2 31 3" xfId="48721" xr:uid="{00000000-0005-0000-0000-000004BE0000}"/>
    <cellStyle name="Total (line) 4 2 2 31 4" xfId="48722" xr:uid="{00000000-0005-0000-0000-000005BE0000}"/>
    <cellStyle name="Total (line) 4 2 2 31 5" xfId="48723" xr:uid="{00000000-0005-0000-0000-000006BE0000}"/>
    <cellStyle name="Total (line) 4 2 2 32" xfId="6791" xr:uid="{00000000-0005-0000-0000-000007BE0000}"/>
    <cellStyle name="Total (line) 4 2 2 32 2" xfId="48724" xr:uid="{00000000-0005-0000-0000-000008BE0000}"/>
    <cellStyle name="Total (line) 4 2 2 32 2 2" xfId="48725" xr:uid="{00000000-0005-0000-0000-000009BE0000}"/>
    <cellStyle name="Total (line) 4 2 2 32 2 3" xfId="48726" xr:uid="{00000000-0005-0000-0000-00000ABE0000}"/>
    <cellStyle name="Total (line) 4 2 2 32 2 4" xfId="48727" xr:uid="{00000000-0005-0000-0000-00000BBE0000}"/>
    <cellStyle name="Total (line) 4 2 2 32 3" xfId="48728" xr:uid="{00000000-0005-0000-0000-00000CBE0000}"/>
    <cellStyle name="Total (line) 4 2 2 32 4" xfId="48729" xr:uid="{00000000-0005-0000-0000-00000DBE0000}"/>
    <cellStyle name="Total (line) 4 2 2 32 5" xfId="48730" xr:uid="{00000000-0005-0000-0000-00000EBE0000}"/>
    <cellStyle name="Total (line) 4 2 2 33" xfId="6792" xr:uid="{00000000-0005-0000-0000-00000FBE0000}"/>
    <cellStyle name="Total (line) 4 2 2 33 2" xfId="48731" xr:uid="{00000000-0005-0000-0000-000010BE0000}"/>
    <cellStyle name="Total (line) 4 2 2 33 2 2" xfId="48732" xr:uid="{00000000-0005-0000-0000-000011BE0000}"/>
    <cellStyle name="Total (line) 4 2 2 33 2 3" xfId="48733" xr:uid="{00000000-0005-0000-0000-000012BE0000}"/>
    <cellStyle name="Total (line) 4 2 2 33 2 4" xfId="48734" xr:uid="{00000000-0005-0000-0000-000013BE0000}"/>
    <cellStyle name="Total (line) 4 2 2 33 3" xfId="48735" xr:uid="{00000000-0005-0000-0000-000014BE0000}"/>
    <cellStyle name="Total (line) 4 2 2 33 4" xfId="48736" xr:uid="{00000000-0005-0000-0000-000015BE0000}"/>
    <cellStyle name="Total (line) 4 2 2 33 5" xfId="48737" xr:uid="{00000000-0005-0000-0000-000016BE0000}"/>
    <cellStyle name="Total (line) 4 2 2 34" xfId="6793" xr:uid="{00000000-0005-0000-0000-000017BE0000}"/>
    <cellStyle name="Total (line) 4 2 2 34 2" xfId="48738" xr:uid="{00000000-0005-0000-0000-000018BE0000}"/>
    <cellStyle name="Total (line) 4 2 2 34 2 2" xfId="48739" xr:uid="{00000000-0005-0000-0000-000019BE0000}"/>
    <cellStyle name="Total (line) 4 2 2 34 2 3" xfId="48740" xr:uid="{00000000-0005-0000-0000-00001ABE0000}"/>
    <cellStyle name="Total (line) 4 2 2 34 2 4" xfId="48741" xr:uid="{00000000-0005-0000-0000-00001BBE0000}"/>
    <cellStyle name="Total (line) 4 2 2 34 3" xfId="48742" xr:uid="{00000000-0005-0000-0000-00001CBE0000}"/>
    <cellStyle name="Total (line) 4 2 2 34 4" xfId="48743" xr:uid="{00000000-0005-0000-0000-00001DBE0000}"/>
    <cellStyle name="Total (line) 4 2 2 34 5" xfId="48744" xr:uid="{00000000-0005-0000-0000-00001EBE0000}"/>
    <cellStyle name="Total (line) 4 2 2 35" xfId="6794" xr:uid="{00000000-0005-0000-0000-00001FBE0000}"/>
    <cellStyle name="Total (line) 4 2 2 35 2" xfId="48745" xr:uid="{00000000-0005-0000-0000-000020BE0000}"/>
    <cellStyle name="Total (line) 4 2 2 35 2 2" xfId="48746" xr:uid="{00000000-0005-0000-0000-000021BE0000}"/>
    <cellStyle name="Total (line) 4 2 2 35 2 3" xfId="48747" xr:uid="{00000000-0005-0000-0000-000022BE0000}"/>
    <cellStyle name="Total (line) 4 2 2 35 2 4" xfId="48748" xr:uid="{00000000-0005-0000-0000-000023BE0000}"/>
    <cellStyle name="Total (line) 4 2 2 35 3" xfId="48749" xr:uid="{00000000-0005-0000-0000-000024BE0000}"/>
    <cellStyle name="Total (line) 4 2 2 35 4" xfId="48750" xr:uid="{00000000-0005-0000-0000-000025BE0000}"/>
    <cellStyle name="Total (line) 4 2 2 35 5" xfId="48751" xr:uid="{00000000-0005-0000-0000-000026BE0000}"/>
    <cellStyle name="Total (line) 4 2 2 36" xfId="6795" xr:uid="{00000000-0005-0000-0000-000027BE0000}"/>
    <cellStyle name="Total (line) 4 2 2 36 2" xfId="48752" xr:uid="{00000000-0005-0000-0000-000028BE0000}"/>
    <cellStyle name="Total (line) 4 2 2 36 2 2" xfId="48753" xr:uid="{00000000-0005-0000-0000-000029BE0000}"/>
    <cellStyle name="Total (line) 4 2 2 36 2 3" xfId="48754" xr:uid="{00000000-0005-0000-0000-00002ABE0000}"/>
    <cellStyle name="Total (line) 4 2 2 36 2 4" xfId="48755" xr:uid="{00000000-0005-0000-0000-00002BBE0000}"/>
    <cellStyle name="Total (line) 4 2 2 36 3" xfId="48756" xr:uid="{00000000-0005-0000-0000-00002CBE0000}"/>
    <cellStyle name="Total (line) 4 2 2 36 4" xfId="48757" xr:uid="{00000000-0005-0000-0000-00002DBE0000}"/>
    <cellStyle name="Total (line) 4 2 2 36 5" xfId="48758" xr:uid="{00000000-0005-0000-0000-00002EBE0000}"/>
    <cellStyle name="Total (line) 4 2 2 37" xfId="6796" xr:uid="{00000000-0005-0000-0000-00002FBE0000}"/>
    <cellStyle name="Total (line) 4 2 2 37 2" xfId="48759" xr:uid="{00000000-0005-0000-0000-000030BE0000}"/>
    <cellStyle name="Total (line) 4 2 2 37 2 2" xfId="48760" xr:uid="{00000000-0005-0000-0000-000031BE0000}"/>
    <cellStyle name="Total (line) 4 2 2 37 2 3" xfId="48761" xr:uid="{00000000-0005-0000-0000-000032BE0000}"/>
    <cellStyle name="Total (line) 4 2 2 37 2 4" xfId="48762" xr:uid="{00000000-0005-0000-0000-000033BE0000}"/>
    <cellStyle name="Total (line) 4 2 2 37 3" xfId="48763" xr:uid="{00000000-0005-0000-0000-000034BE0000}"/>
    <cellStyle name="Total (line) 4 2 2 37 4" xfId="48764" xr:uid="{00000000-0005-0000-0000-000035BE0000}"/>
    <cellStyle name="Total (line) 4 2 2 37 5" xfId="48765" xr:uid="{00000000-0005-0000-0000-000036BE0000}"/>
    <cellStyle name="Total (line) 4 2 2 38" xfId="6797" xr:uid="{00000000-0005-0000-0000-000037BE0000}"/>
    <cellStyle name="Total (line) 4 2 2 38 2" xfId="48766" xr:uid="{00000000-0005-0000-0000-000038BE0000}"/>
    <cellStyle name="Total (line) 4 2 2 38 2 2" xfId="48767" xr:uid="{00000000-0005-0000-0000-000039BE0000}"/>
    <cellStyle name="Total (line) 4 2 2 38 2 3" xfId="48768" xr:uid="{00000000-0005-0000-0000-00003ABE0000}"/>
    <cellStyle name="Total (line) 4 2 2 38 2 4" xfId="48769" xr:uid="{00000000-0005-0000-0000-00003BBE0000}"/>
    <cellStyle name="Total (line) 4 2 2 38 3" xfId="48770" xr:uid="{00000000-0005-0000-0000-00003CBE0000}"/>
    <cellStyle name="Total (line) 4 2 2 38 4" xfId="48771" xr:uid="{00000000-0005-0000-0000-00003DBE0000}"/>
    <cellStyle name="Total (line) 4 2 2 38 5" xfId="48772" xr:uid="{00000000-0005-0000-0000-00003EBE0000}"/>
    <cellStyle name="Total (line) 4 2 2 39" xfId="6798" xr:uid="{00000000-0005-0000-0000-00003FBE0000}"/>
    <cellStyle name="Total (line) 4 2 2 39 2" xfId="48773" xr:uid="{00000000-0005-0000-0000-000040BE0000}"/>
    <cellStyle name="Total (line) 4 2 2 39 2 2" xfId="48774" xr:uid="{00000000-0005-0000-0000-000041BE0000}"/>
    <cellStyle name="Total (line) 4 2 2 39 2 3" xfId="48775" xr:uid="{00000000-0005-0000-0000-000042BE0000}"/>
    <cellStyle name="Total (line) 4 2 2 39 2 4" xfId="48776" xr:uid="{00000000-0005-0000-0000-000043BE0000}"/>
    <cellStyle name="Total (line) 4 2 2 39 3" xfId="48777" xr:uid="{00000000-0005-0000-0000-000044BE0000}"/>
    <cellStyle name="Total (line) 4 2 2 39 4" xfId="48778" xr:uid="{00000000-0005-0000-0000-000045BE0000}"/>
    <cellStyle name="Total (line) 4 2 2 39 5" xfId="48779" xr:uid="{00000000-0005-0000-0000-000046BE0000}"/>
    <cellStyle name="Total (line) 4 2 2 4" xfId="6799" xr:uid="{00000000-0005-0000-0000-000047BE0000}"/>
    <cellStyle name="Total (line) 4 2 2 4 2" xfId="48780" xr:uid="{00000000-0005-0000-0000-000048BE0000}"/>
    <cellStyle name="Total (line) 4 2 2 4 2 2" xfId="48781" xr:uid="{00000000-0005-0000-0000-000049BE0000}"/>
    <cellStyle name="Total (line) 4 2 2 4 2 3" xfId="48782" xr:uid="{00000000-0005-0000-0000-00004ABE0000}"/>
    <cellStyle name="Total (line) 4 2 2 4 2 4" xfId="48783" xr:uid="{00000000-0005-0000-0000-00004BBE0000}"/>
    <cellStyle name="Total (line) 4 2 2 4 3" xfId="48784" xr:uid="{00000000-0005-0000-0000-00004CBE0000}"/>
    <cellStyle name="Total (line) 4 2 2 4 4" xfId="48785" xr:uid="{00000000-0005-0000-0000-00004DBE0000}"/>
    <cellStyle name="Total (line) 4 2 2 4 5" xfId="48786" xr:uid="{00000000-0005-0000-0000-00004EBE0000}"/>
    <cellStyle name="Total (line) 4 2 2 40" xfId="6800" xr:uid="{00000000-0005-0000-0000-00004FBE0000}"/>
    <cellStyle name="Total (line) 4 2 2 40 2" xfId="48787" xr:uid="{00000000-0005-0000-0000-000050BE0000}"/>
    <cellStyle name="Total (line) 4 2 2 40 2 2" xfId="48788" xr:uid="{00000000-0005-0000-0000-000051BE0000}"/>
    <cellStyle name="Total (line) 4 2 2 40 2 3" xfId="48789" xr:uid="{00000000-0005-0000-0000-000052BE0000}"/>
    <cellStyle name="Total (line) 4 2 2 40 2 4" xfId="48790" xr:uid="{00000000-0005-0000-0000-000053BE0000}"/>
    <cellStyle name="Total (line) 4 2 2 40 3" xfId="48791" xr:uid="{00000000-0005-0000-0000-000054BE0000}"/>
    <cellStyle name="Total (line) 4 2 2 40 4" xfId="48792" xr:uid="{00000000-0005-0000-0000-000055BE0000}"/>
    <cellStyle name="Total (line) 4 2 2 40 5" xfId="48793" xr:uid="{00000000-0005-0000-0000-000056BE0000}"/>
    <cellStyle name="Total (line) 4 2 2 41" xfId="6801" xr:uid="{00000000-0005-0000-0000-000057BE0000}"/>
    <cellStyle name="Total (line) 4 2 2 41 2" xfId="48794" xr:uid="{00000000-0005-0000-0000-000058BE0000}"/>
    <cellStyle name="Total (line) 4 2 2 41 2 2" xfId="48795" xr:uid="{00000000-0005-0000-0000-000059BE0000}"/>
    <cellStyle name="Total (line) 4 2 2 41 2 3" xfId="48796" xr:uid="{00000000-0005-0000-0000-00005ABE0000}"/>
    <cellStyle name="Total (line) 4 2 2 41 2 4" xfId="48797" xr:uid="{00000000-0005-0000-0000-00005BBE0000}"/>
    <cellStyle name="Total (line) 4 2 2 41 3" xfId="48798" xr:uid="{00000000-0005-0000-0000-00005CBE0000}"/>
    <cellStyle name="Total (line) 4 2 2 41 4" xfId="48799" xr:uid="{00000000-0005-0000-0000-00005DBE0000}"/>
    <cellStyle name="Total (line) 4 2 2 41 5" xfId="48800" xr:uid="{00000000-0005-0000-0000-00005EBE0000}"/>
    <cellStyle name="Total (line) 4 2 2 42" xfId="6802" xr:uid="{00000000-0005-0000-0000-00005FBE0000}"/>
    <cellStyle name="Total (line) 4 2 2 42 2" xfId="48801" xr:uid="{00000000-0005-0000-0000-000060BE0000}"/>
    <cellStyle name="Total (line) 4 2 2 42 2 2" xfId="48802" xr:uid="{00000000-0005-0000-0000-000061BE0000}"/>
    <cellStyle name="Total (line) 4 2 2 42 2 3" xfId="48803" xr:uid="{00000000-0005-0000-0000-000062BE0000}"/>
    <cellStyle name="Total (line) 4 2 2 42 2 4" xfId="48804" xr:uid="{00000000-0005-0000-0000-000063BE0000}"/>
    <cellStyle name="Total (line) 4 2 2 42 3" xfId="48805" xr:uid="{00000000-0005-0000-0000-000064BE0000}"/>
    <cellStyle name="Total (line) 4 2 2 42 4" xfId="48806" xr:uid="{00000000-0005-0000-0000-000065BE0000}"/>
    <cellStyle name="Total (line) 4 2 2 42 5" xfId="48807" xr:uid="{00000000-0005-0000-0000-000066BE0000}"/>
    <cellStyle name="Total (line) 4 2 2 43" xfId="6803" xr:uid="{00000000-0005-0000-0000-000067BE0000}"/>
    <cellStyle name="Total (line) 4 2 2 43 2" xfId="48808" xr:uid="{00000000-0005-0000-0000-000068BE0000}"/>
    <cellStyle name="Total (line) 4 2 2 43 2 2" xfId="48809" xr:uid="{00000000-0005-0000-0000-000069BE0000}"/>
    <cellStyle name="Total (line) 4 2 2 43 2 3" xfId="48810" xr:uid="{00000000-0005-0000-0000-00006ABE0000}"/>
    <cellStyle name="Total (line) 4 2 2 43 2 4" xfId="48811" xr:uid="{00000000-0005-0000-0000-00006BBE0000}"/>
    <cellStyle name="Total (line) 4 2 2 43 3" xfId="48812" xr:uid="{00000000-0005-0000-0000-00006CBE0000}"/>
    <cellStyle name="Total (line) 4 2 2 43 4" xfId="48813" xr:uid="{00000000-0005-0000-0000-00006DBE0000}"/>
    <cellStyle name="Total (line) 4 2 2 43 5" xfId="48814" xr:uid="{00000000-0005-0000-0000-00006EBE0000}"/>
    <cellStyle name="Total (line) 4 2 2 44" xfId="6804" xr:uid="{00000000-0005-0000-0000-00006FBE0000}"/>
    <cellStyle name="Total (line) 4 2 2 44 2" xfId="48815" xr:uid="{00000000-0005-0000-0000-000070BE0000}"/>
    <cellStyle name="Total (line) 4 2 2 44 2 2" xfId="48816" xr:uid="{00000000-0005-0000-0000-000071BE0000}"/>
    <cellStyle name="Total (line) 4 2 2 44 2 3" xfId="48817" xr:uid="{00000000-0005-0000-0000-000072BE0000}"/>
    <cellStyle name="Total (line) 4 2 2 44 2 4" xfId="48818" xr:uid="{00000000-0005-0000-0000-000073BE0000}"/>
    <cellStyle name="Total (line) 4 2 2 44 3" xfId="48819" xr:uid="{00000000-0005-0000-0000-000074BE0000}"/>
    <cellStyle name="Total (line) 4 2 2 44 4" xfId="48820" xr:uid="{00000000-0005-0000-0000-000075BE0000}"/>
    <cellStyle name="Total (line) 4 2 2 44 5" xfId="48821" xr:uid="{00000000-0005-0000-0000-000076BE0000}"/>
    <cellStyle name="Total (line) 4 2 2 45" xfId="48822" xr:uid="{00000000-0005-0000-0000-000077BE0000}"/>
    <cellStyle name="Total (line) 4 2 2 45 2" xfId="48823" xr:uid="{00000000-0005-0000-0000-000078BE0000}"/>
    <cellStyle name="Total (line) 4 2 2 45 3" xfId="48824" xr:uid="{00000000-0005-0000-0000-000079BE0000}"/>
    <cellStyle name="Total (line) 4 2 2 45 4" xfId="48825" xr:uid="{00000000-0005-0000-0000-00007ABE0000}"/>
    <cellStyle name="Total (line) 4 2 2 46" xfId="48826" xr:uid="{00000000-0005-0000-0000-00007BBE0000}"/>
    <cellStyle name="Total (line) 4 2 2 46 2" xfId="48827" xr:uid="{00000000-0005-0000-0000-00007CBE0000}"/>
    <cellStyle name="Total (line) 4 2 2 46 3" xfId="48828" xr:uid="{00000000-0005-0000-0000-00007DBE0000}"/>
    <cellStyle name="Total (line) 4 2 2 46 4" xfId="48829" xr:uid="{00000000-0005-0000-0000-00007EBE0000}"/>
    <cellStyle name="Total (line) 4 2 2 47" xfId="48830" xr:uid="{00000000-0005-0000-0000-00007FBE0000}"/>
    <cellStyle name="Total (line) 4 2 2 48" xfId="48831" xr:uid="{00000000-0005-0000-0000-000080BE0000}"/>
    <cellStyle name="Total (line) 4 2 2 49" xfId="48832" xr:uid="{00000000-0005-0000-0000-000081BE0000}"/>
    <cellStyle name="Total (line) 4 2 2 5" xfId="6805" xr:uid="{00000000-0005-0000-0000-000082BE0000}"/>
    <cellStyle name="Total (line) 4 2 2 5 2" xfId="48833" xr:uid="{00000000-0005-0000-0000-000083BE0000}"/>
    <cellStyle name="Total (line) 4 2 2 5 2 2" xfId="48834" xr:uid="{00000000-0005-0000-0000-000084BE0000}"/>
    <cellStyle name="Total (line) 4 2 2 5 2 3" xfId="48835" xr:uid="{00000000-0005-0000-0000-000085BE0000}"/>
    <cellStyle name="Total (line) 4 2 2 5 2 4" xfId="48836" xr:uid="{00000000-0005-0000-0000-000086BE0000}"/>
    <cellStyle name="Total (line) 4 2 2 5 3" xfId="48837" xr:uid="{00000000-0005-0000-0000-000087BE0000}"/>
    <cellStyle name="Total (line) 4 2 2 5 4" xfId="48838" xr:uid="{00000000-0005-0000-0000-000088BE0000}"/>
    <cellStyle name="Total (line) 4 2 2 5 5" xfId="48839" xr:uid="{00000000-0005-0000-0000-000089BE0000}"/>
    <cellStyle name="Total (line) 4 2 2 6" xfId="6806" xr:uid="{00000000-0005-0000-0000-00008ABE0000}"/>
    <cellStyle name="Total (line) 4 2 2 6 2" xfId="48840" xr:uid="{00000000-0005-0000-0000-00008BBE0000}"/>
    <cellStyle name="Total (line) 4 2 2 6 2 2" xfId="48841" xr:uid="{00000000-0005-0000-0000-00008CBE0000}"/>
    <cellStyle name="Total (line) 4 2 2 6 2 3" xfId="48842" xr:uid="{00000000-0005-0000-0000-00008DBE0000}"/>
    <cellStyle name="Total (line) 4 2 2 6 2 4" xfId="48843" xr:uid="{00000000-0005-0000-0000-00008EBE0000}"/>
    <cellStyle name="Total (line) 4 2 2 6 3" xfId="48844" xr:uid="{00000000-0005-0000-0000-00008FBE0000}"/>
    <cellStyle name="Total (line) 4 2 2 6 4" xfId="48845" xr:uid="{00000000-0005-0000-0000-000090BE0000}"/>
    <cellStyle name="Total (line) 4 2 2 6 5" xfId="48846" xr:uid="{00000000-0005-0000-0000-000091BE0000}"/>
    <cellStyle name="Total (line) 4 2 2 7" xfId="6807" xr:uid="{00000000-0005-0000-0000-000092BE0000}"/>
    <cellStyle name="Total (line) 4 2 2 7 2" xfId="48847" xr:uid="{00000000-0005-0000-0000-000093BE0000}"/>
    <cellStyle name="Total (line) 4 2 2 7 2 2" xfId="48848" xr:uid="{00000000-0005-0000-0000-000094BE0000}"/>
    <cellStyle name="Total (line) 4 2 2 7 2 3" xfId="48849" xr:uid="{00000000-0005-0000-0000-000095BE0000}"/>
    <cellStyle name="Total (line) 4 2 2 7 2 4" xfId="48850" xr:uid="{00000000-0005-0000-0000-000096BE0000}"/>
    <cellStyle name="Total (line) 4 2 2 7 3" xfId="48851" xr:uid="{00000000-0005-0000-0000-000097BE0000}"/>
    <cellStyle name="Total (line) 4 2 2 7 4" xfId="48852" xr:uid="{00000000-0005-0000-0000-000098BE0000}"/>
    <cellStyle name="Total (line) 4 2 2 7 5" xfId="48853" xr:uid="{00000000-0005-0000-0000-000099BE0000}"/>
    <cellStyle name="Total (line) 4 2 2 8" xfId="6808" xr:uid="{00000000-0005-0000-0000-00009ABE0000}"/>
    <cellStyle name="Total (line) 4 2 2 8 2" xfId="48854" xr:uid="{00000000-0005-0000-0000-00009BBE0000}"/>
    <cellStyle name="Total (line) 4 2 2 8 2 2" xfId="48855" xr:uid="{00000000-0005-0000-0000-00009CBE0000}"/>
    <cellStyle name="Total (line) 4 2 2 8 2 3" xfId="48856" xr:uid="{00000000-0005-0000-0000-00009DBE0000}"/>
    <cellStyle name="Total (line) 4 2 2 8 2 4" xfId="48857" xr:uid="{00000000-0005-0000-0000-00009EBE0000}"/>
    <cellStyle name="Total (line) 4 2 2 8 3" xfId="48858" xr:uid="{00000000-0005-0000-0000-00009FBE0000}"/>
    <cellStyle name="Total (line) 4 2 2 8 4" xfId="48859" xr:uid="{00000000-0005-0000-0000-0000A0BE0000}"/>
    <cellStyle name="Total (line) 4 2 2 8 5" xfId="48860" xr:uid="{00000000-0005-0000-0000-0000A1BE0000}"/>
    <cellStyle name="Total (line) 4 2 2 9" xfId="6809" xr:uid="{00000000-0005-0000-0000-0000A2BE0000}"/>
    <cellStyle name="Total (line) 4 2 2 9 2" xfId="48861" xr:uid="{00000000-0005-0000-0000-0000A3BE0000}"/>
    <cellStyle name="Total (line) 4 2 2 9 2 2" xfId="48862" xr:uid="{00000000-0005-0000-0000-0000A4BE0000}"/>
    <cellStyle name="Total (line) 4 2 2 9 2 3" xfId="48863" xr:uid="{00000000-0005-0000-0000-0000A5BE0000}"/>
    <cellStyle name="Total (line) 4 2 2 9 2 4" xfId="48864" xr:uid="{00000000-0005-0000-0000-0000A6BE0000}"/>
    <cellStyle name="Total (line) 4 2 2 9 3" xfId="48865" xr:uid="{00000000-0005-0000-0000-0000A7BE0000}"/>
    <cellStyle name="Total (line) 4 2 2 9 4" xfId="48866" xr:uid="{00000000-0005-0000-0000-0000A8BE0000}"/>
    <cellStyle name="Total (line) 4 2 2 9 5" xfId="48867" xr:uid="{00000000-0005-0000-0000-0000A9BE0000}"/>
    <cellStyle name="Total (line) 4 2 20" xfId="6810" xr:uid="{00000000-0005-0000-0000-0000AABE0000}"/>
    <cellStyle name="Total (line) 4 2 20 2" xfId="48868" xr:uid="{00000000-0005-0000-0000-0000ABBE0000}"/>
    <cellStyle name="Total (line) 4 2 20 2 2" xfId="48869" xr:uid="{00000000-0005-0000-0000-0000ACBE0000}"/>
    <cellStyle name="Total (line) 4 2 20 2 3" xfId="48870" xr:uid="{00000000-0005-0000-0000-0000ADBE0000}"/>
    <cellStyle name="Total (line) 4 2 20 2 4" xfId="48871" xr:uid="{00000000-0005-0000-0000-0000AEBE0000}"/>
    <cellStyle name="Total (line) 4 2 20 3" xfId="48872" xr:uid="{00000000-0005-0000-0000-0000AFBE0000}"/>
    <cellStyle name="Total (line) 4 2 20 4" xfId="48873" xr:uid="{00000000-0005-0000-0000-0000B0BE0000}"/>
    <cellStyle name="Total (line) 4 2 20 5" xfId="48874" xr:uid="{00000000-0005-0000-0000-0000B1BE0000}"/>
    <cellStyle name="Total (line) 4 2 21" xfId="6811" xr:uid="{00000000-0005-0000-0000-0000B2BE0000}"/>
    <cellStyle name="Total (line) 4 2 21 2" xfId="48875" xr:uid="{00000000-0005-0000-0000-0000B3BE0000}"/>
    <cellStyle name="Total (line) 4 2 21 2 2" xfId="48876" xr:uid="{00000000-0005-0000-0000-0000B4BE0000}"/>
    <cellStyle name="Total (line) 4 2 21 2 3" xfId="48877" xr:uid="{00000000-0005-0000-0000-0000B5BE0000}"/>
    <cellStyle name="Total (line) 4 2 21 2 4" xfId="48878" xr:uid="{00000000-0005-0000-0000-0000B6BE0000}"/>
    <cellStyle name="Total (line) 4 2 21 3" xfId="48879" xr:uid="{00000000-0005-0000-0000-0000B7BE0000}"/>
    <cellStyle name="Total (line) 4 2 21 4" xfId="48880" xr:uid="{00000000-0005-0000-0000-0000B8BE0000}"/>
    <cellStyle name="Total (line) 4 2 21 5" xfId="48881" xr:uid="{00000000-0005-0000-0000-0000B9BE0000}"/>
    <cellStyle name="Total (line) 4 2 22" xfId="6812" xr:uid="{00000000-0005-0000-0000-0000BABE0000}"/>
    <cellStyle name="Total (line) 4 2 22 2" xfId="48882" xr:uid="{00000000-0005-0000-0000-0000BBBE0000}"/>
    <cellStyle name="Total (line) 4 2 22 2 2" xfId="48883" xr:uid="{00000000-0005-0000-0000-0000BCBE0000}"/>
    <cellStyle name="Total (line) 4 2 22 2 3" xfId="48884" xr:uid="{00000000-0005-0000-0000-0000BDBE0000}"/>
    <cellStyle name="Total (line) 4 2 22 2 4" xfId="48885" xr:uid="{00000000-0005-0000-0000-0000BEBE0000}"/>
    <cellStyle name="Total (line) 4 2 22 3" xfId="48886" xr:uid="{00000000-0005-0000-0000-0000BFBE0000}"/>
    <cellStyle name="Total (line) 4 2 22 4" xfId="48887" xr:uid="{00000000-0005-0000-0000-0000C0BE0000}"/>
    <cellStyle name="Total (line) 4 2 22 5" xfId="48888" xr:uid="{00000000-0005-0000-0000-0000C1BE0000}"/>
    <cellStyle name="Total (line) 4 2 23" xfId="6813" xr:uid="{00000000-0005-0000-0000-0000C2BE0000}"/>
    <cellStyle name="Total (line) 4 2 23 2" xfId="48889" xr:uid="{00000000-0005-0000-0000-0000C3BE0000}"/>
    <cellStyle name="Total (line) 4 2 23 2 2" xfId="48890" xr:uid="{00000000-0005-0000-0000-0000C4BE0000}"/>
    <cellStyle name="Total (line) 4 2 23 2 3" xfId="48891" xr:uid="{00000000-0005-0000-0000-0000C5BE0000}"/>
    <cellStyle name="Total (line) 4 2 23 2 4" xfId="48892" xr:uid="{00000000-0005-0000-0000-0000C6BE0000}"/>
    <cellStyle name="Total (line) 4 2 23 3" xfId="48893" xr:uid="{00000000-0005-0000-0000-0000C7BE0000}"/>
    <cellStyle name="Total (line) 4 2 23 4" xfId="48894" xr:uid="{00000000-0005-0000-0000-0000C8BE0000}"/>
    <cellStyle name="Total (line) 4 2 23 5" xfId="48895" xr:uid="{00000000-0005-0000-0000-0000C9BE0000}"/>
    <cellStyle name="Total (line) 4 2 24" xfId="6814" xr:uid="{00000000-0005-0000-0000-0000CABE0000}"/>
    <cellStyle name="Total (line) 4 2 24 2" xfId="48896" xr:uid="{00000000-0005-0000-0000-0000CBBE0000}"/>
    <cellStyle name="Total (line) 4 2 24 2 2" xfId="48897" xr:uid="{00000000-0005-0000-0000-0000CCBE0000}"/>
    <cellStyle name="Total (line) 4 2 24 2 3" xfId="48898" xr:uid="{00000000-0005-0000-0000-0000CDBE0000}"/>
    <cellStyle name="Total (line) 4 2 24 2 4" xfId="48899" xr:uid="{00000000-0005-0000-0000-0000CEBE0000}"/>
    <cellStyle name="Total (line) 4 2 24 3" xfId="48900" xr:uid="{00000000-0005-0000-0000-0000CFBE0000}"/>
    <cellStyle name="Total (line) 4 2 24 4" xfId="48901" xr:uid="{00000000-0005-0000-0000-0000D0BE0000}"/>
    <cellStyle name="Total (line) 4 2 24 5" xfId="48902" xr:uid="{00000000-0005-0000-0000-0000D1BE0000}"/>
    <cellStyle name="Total (line) 4 2 25" xfId="6815" xr:uid="{00000000-0005-0000-0000-0000D2BE0000}"/>
    <cellStyle name="Total (line) 4 2 25 2" xfId="48903" xr:uid="{00000000-0005-0000-0000-0000D3BE0000}"/>
    <cellStyle name="Total (line) 4 2 25 2 2" xfId="48904" xr:uid="{00000000-0005-0000-0000-0000D4BE0000}"/>
    <cellStyle name="Total (line) 4 2 25 2 3" xfId="48905" xr:uid="{00000000-0005-0000-0000-0000D5BE0000}"/>
    <cellStyle name="Total (line) 4 2 25 2 4" xfId="48906" xr:uid="{00000000-0005-0000-0000-0000D6BE0000}"/>
    <cellStyle name="Total (line) 4 2 25 3" xfId="48907" xr:uid="{00000000-0005-0000-0000-0000D7BE0000}"/>
    <cellStyle name="Total (line) 4 2 25 4" xfId="48908" xr:uid="{00000000-0005-0000-0000-0000D8BE0000}"/>
    <cellStyle name="Total (line) 4 2 25 5" xfId="48909" xr:uid="{00000000-0005-0000-0000-0000D9BE0000}"/>
    <cellStyle name="Total (line) 4 2 26" xfId="6816" xr:uid="{00000000-0005-0000-0000-0000DABE0000}"/>
    <cellStyle name="Total (line) 4 2 26 2" xfId="48910" xr:uid="{00000000-0005-0000-0000-0000DBBE0000}"/>
    <cellStyle name="Total (line) 4 2 26 2 2" xfId="48911" xr:uid="{00000000-0005-0000-0000-0000DCBE0000}"/>
    <cellStyle name="Total (line) 4 2 26 2 3" xfId="48912" xr:uid="{00000000-0005-0000-0000-0000DDBE0000}"/>
    <cellStyle name="Total (line) 4 2 26 2 4" xfId="48913" xr:uid="{00000000-0005-0000-0000-0000DEBE0000}"/>
    <cellStyle name="Total (line) 4 2 26 3" xfId="48914" xr:uid="{00000000-0005-0000-0000-0000DFBE0000}"/>
    <cellStyle name="Total (line) 4 2 26 4" xfId="48915" xr:uid="{00000000-0005-0000-0000-0000E0BE0000}"/>
    <cellStyle name="Total (line) 4 2 26 5" xfId="48916" xr:uid="{00000000-0005-0000-0000-0000E1BE0000}"/>
    <cellStyle name="Total (line) 4 2 27" xfId="6817" xr:uid="{00000000-0005-0000-0000-0000E2BE0000}"/>
    <cellStyle name="Total (line) 4 2 27 2" xfId="48917" xr:uid="{00000000-0005-0000-0000-0000E3BE0000}"/>
    <cellStyle name="Total (line) 4 2 27 2 2" xfId="48918" xr:uid="{00000000-0005-0000-0000-0000E4BE0000}"/>
    <cellStyle name="Total (line) 4 2 27 2 3" xfId="48919" xr:uid="{00000000-0005-0000-0000-0000E5BE0000}"/>
    <cellStyle name="Total (line) 4 2 27 2 4" xfId="48920" xr:uid="{00000000-0005-0000-0000-0000E6BE0000}"/>
    <cellStyle name="Total (line) 4 2 27 3" xfId="48921" xr:uid="{00000000-0005-0000-0000-0000E7BE0000}"/>
    <cellStyle name="Total (line) 4 2 27 4" xfId="48922" xr:uid="{00000000-0005-0000-0000-0000E8BE0000}"/>
    <cellStyle name="Total (line) 4 2 27 5" xfId="48923" xr:uid="{00000000-0005-0000-0000-0000E9BE0000}"/>
    <cellStyle name="Total (line) 4 2 28" xfId="6818" xr:uid="{00000000-0005-0000-0000-0000EABE0000}"/>
    <cellStyle name="Total (line) 4 2 28 2" xfId="48924" xr:uid="{00000000-0005-0000-0000-0000EBBE0000}"/>
    <cellStyle name="Total (line) 4 2 28 2 2" xfId="48925" xr:uid="{00000000-0005-0000-0000-0000ECBE0000}"/>
    <cellStyle name="Total (line) 4 2 28 2 3" xfId="48926" xr:uid="{00000000-0005-0000-0000-0000EDBE0000}"/>
    <cellStyle name="Total (line) 4 2 28 2 4" xfId="48927" xr:uid="{00000000-0005-0000-0000-0000EEBE0000}"/>
    <cellStyle name="Total (line) 4 2 28 3" xfId="48928" xr:uid="{00000000-0005-0000-0000-0000EFBE0000}"/>
    <cellStyle name="Total (line) 4 2 28 4" xfId="48929" xr:uid="{00000000-0005-0000-0000-0000F0BE0000}"/>
    <cellStyle name="Total (line) 4 2 28 5" xfId="48930" xr:uid="{00000000-0005-0000-0000-0000F1BE0000}"/>
    <cellStyle name="Total (line) 4 2 29" xfId="6819" xr:uid="{00000000-0005-0000-0000-0000F2BE0000}"/>
    <cellStyle name="Total (line) 4 2 29 2" xfId="48931" xr:uid="{00000000-0005-0000-0000-0000F3BE0000}"/>
    <cellStyle name="Total (line) 4 2 29 2 2" xfId="48932" xr:uid="{00000000-0005-0000-0000-0000F4BE0000}"/>
    <cellStyle name="Total (line) 4 2 29 2 3" xfId="48933" xr:uid="{00000000-0005-0000-0000-0000F5BE0000}"/>
    <cellStyle name="Total (line) 4 2 29 2 4" xfId="48934" xr:uid="{00000000-0005-0000-0000-0000F6BE0000}"/>
    <cellStyle name="Total (line) 4 2 29 3" xfId="48935" xr:uid="{00000000-0005-0000-0000-0000F7BE0000}"/>
    <cellStyle name="Total (line) 4 2 29 4" xfId="48936" xr:uid="{00000000-0005-0000-0000-0000F8BE0000}"/>
    <cellStyle name="Total (line) 4 2 29 5" xfId="48937" xr:uid="{00000000-0005-0000-0000-0000F9BE0000}"/>
    <cellStyle name="Total (line) 4 2 3" xfId="6820" xr:uid="{00000000-0005-0000-0000-0000FABE0000}"/>
    <cellStyle name="Total (line) 4 2 3 2" xfId="48938" xr:uid="{00000000-0005-0000-0000-0000FBBE0000}"/>
    <cellStyle name="Total (line) 4 2 3 2 2" xfId="48939" xr:uid="{00000000-0005-0000-0000-0000FCBE0000}"/>
    <cellStyle name="Total (line) 4 2 3 2 3" xfId="48940" xr:uid="{00000000-0005-0000-0000-0000FDBE0000}"/>
    <cellStyle name="Total (line) 4 2 3 2 4" xfId="48941" xr:uid="{00000000-0005-0000-0000-0000FEBE0000}"/>
    <cellStyle name="Total (line) 4 2 3 3" xfId="48942" xr:uid="{00000000-0005-0000-0000-0000FFBE0000}"/>
    <cellStyle name="Total (line) 4 2 3 4" xfId="48943" xr:uid="{00000000-0005-0000-0000-000000BF0000}"/>
    <cellStyle name="Total (line) 4 2 3 5" xfId="48944" xr:uid="{00000000-0005-0000-0000-000001BF0000}"/>
    <cellStyle name="Total (line) 4 2 30" xfId="6821" xr:uid="{00000000-0005-0000-0000-000002BF0000}"/>
    <cellStyle name="Total (line) 4 2 30 2" xfId="48945" xr:uid="{00000000-0005-0000-0000-000003BF0000}"/>
    <cellStyle name="Total (line) 4 2 30 2 2" xfId="48946" xr:uid="{00000000-0005-0000-0000-000004BF0000}"/>
    <cellStyle name="Total (line) 4 2 30 2 3" xfId="48947" xr:uid="{00000000-0005-0000-0000-000005BF0000}"/>
    <cellStyle name="Total (line) 4 2 30 2 4" xfId="48948" xr:uid="{00000000-0005-0000-0000-000006BF0000}"/>
    <cellStyle name="Total (line) 4 2 30 3" xfId="48949" xr:uid="{00000000-0005-0000-0000-000007BF0000}"/>
    <cellStyle name="Total (line) 4 2 30 4" xfId="48950" xr:uid="{00000000-0005-0000-0000-000008BF0000}"/>
    <cellStyle name="Total (line) 4 2 30 5" xfId="48951" xr:uid="{00000000-0005-0000-0000-000009BF0000}"/>
    <cellStyle name="Total (line) 4 2 31" xfId="6822" xr:uid="{00000000-0005-0000-0000-00000ABF0000}"/>
    <cellStyle name="Total (line) 4 2 31 2" xfId="48952" xr:uid="{00000000-0005-0000-0000-00000BBF0000}"/>
    <cellStyle name="Total (line) 4 2 31 2 2" xfId="48953" xr:uid="{00000000-0005-0000-0000-00000CBF0000}"/>
    <cellStyle name="Total (line) 4 2 31 2 3" xfId="48954" xr:uid="{00000000-0005-0000-0000-00000DBF0000}"/>
    <cellStyle name="Total (line) 4 2 31 2 4" xfId="48955" xr:uid="{00000000-0005-0000-0000-00000EBF0000}"/>
    <cellStyle name="Total (line) 4 2 31 3" xfId="48956" xr:uid="{00000000-0005-0000-0000-00000FBF0000}"/>
    <cellStyle name="Total (line) 4 2 31 4" xfId="48957" xr:uid="{00000000-0005-0000-0000-000010BF0000}"/>
    <cellStyle name="Total (line) 4 2 31 5" xfId="48958" xr:uid="{00000000-0005-0000-0000-000011BF0000}"/>
    <cellStyle name="Total (line) 4 2 32" xfId="6823" xr:uid="{00000000-0005-0000-0000-000012BF0000}"/>
    <cellStyle name="Total (line) 4 2 32 2" xfId="48959" xr:uid="{00000000-0005-0000-0000-000013BF0000}"/>
    <cellStyle name="Total (line) 4 2 32 2 2" xfId="48960" xr:uid="{00000000-0005-0000-0000-000014BF0000}"/>
    <cellStyle name="Total (line) 4 2 32 2 3" xfId="48961" xr:uid="{00000000-0005-0000-0000-000015BF0000}"/>
    <cellStyle name="Total (line) 4 2 32 2 4" xfId="48962" xr:uid="{00000000-0005-0000-0000-000016BF0000}"/>
    <cellStyle name="Total (line) 4 2 32 3" xfId="48963" xr:uid="{00000000-0005-0000-0000-000017BF0000}"/>
    <cellStyle name="Total (line) 4 2 32 4" xfId="48964" xr:uid="{00000000-0005-0000-0000-000018BF0000}"/>
    <cellStyle name="Total (line) 4 2 32 5" xfId="48965" xr:uid="{00000000-0005-0000-0000-000019BF0000}"/>
    <cellStyle name="Total (line) 4 2 33" xfId="6824" xr:uid="{00000000-0005-0000-0000-00001ABF0000}"/>
    <cellStyle name="Total (line) 4 2 33 2" xfId="48966" xr:uid="{00000000-0005-0000-0000-00001BBF0000}"/>
    <cellStyle name="Total (line) 4 2 33 2 2" xfId="48967" xr:uid="{00000000-0005-0000-0000-00001CBF0000}"/>
    <cellStyle name="Total (line) 4 2 33 2 3" xfId="48968" xr:uid="{00000000-0005-0000-0000-00001DBF0000}"/>
    <cellStyle name="Total (line) 4 2 33 2 4" xfId="48969" xr:uid="{00000000-0005-0000-0000-00001EBF0000}"/>
    <cellStyle name="Total (line) 4 2 33 3" xfId="48970" xr:uid="{00000000-0005-0000-0000-00001FBF0000}"/>
    <cellStyle name="Total (line) 4 2 33 4" xfId="48971" xr:uid="{00000000-0005-0000-0000-000020BF0000}"/>
    <cellStyle name="Total (line) 4 2 33 5" xfId="48972" xr:uid="{00000000-0005-0000-0000-000021BF0000}"/>
    <cellStyle name="Total (line) 4 2 34" xfId="6825" xr:uid="{00000000-0005-0000-0000-000022BF0000}"/>
    <cellStyle name="Total (line) 4 2 34 2" xfId="48973" xr:uid="{00000000-0005-0000-0000-000023BF0000}"/>
    <cellStyle name="Total (line) 4 2 34 2 2" xfId="48974" xr:uid="{00000000-0005-0000-0000-000024BF0000}"/>
    <cellStyle name="Total (line) 4 2 34 2 3" xfId="48975" xr:uid="{00000000-0005-0000-0000-000025BF0000}"/>
    <cellStyle name="Total (line) 4 2 34 2 4" xfId="48976" xr:uid="{00000000-0005-0000-0000-000026BF0000}"/>
    <cellStyle name="Total (line) 4 2 34 3" xfId="48977" xr:uid="{00000000-0005-0000-0000-000027BF0000}"/>
    <cellStyle name="Total (line) 4 2 34 4" xfId="48978" xr:uid="{00000000-0005-0000-0000-000028BF0000}"/>
    <cellStyle name="Total (line) 4 2 34 5" xfId="48979" xr:uid="{00000000-0005-0000-0000-000029BF0000}"/>
    <cellStyle name="Total (line) 4 2 35" xfId="6826" xr:uid="{00000000-0005-0000-0000-00002ABF0000}"/>
    <cellStyle name="Total (line) 4 2 35 2" xfId="48980" xr:uid="{00000000-0005-0000-0000-00002BBF0000}"/>
    <cellStyle name="Total (line) 4 2 35 2 2" xfId="48981" xr:uid="{00000000-0005-0000-0000-00002CBF0000}"/>
    <cellStyle name="Total (line) 4 2 35 2 3" xfId="48982" xr:uid="{00000000-0005-0000-0000-00002DBF0000}"/>
    <cellStyle name="Total (line) 4 2 35 2 4" xfId="48983" xr:uid="{00000000-0005-0000-0000-00002EBF0000}"/>
    <cellStyle name="Total (line) 4 2 35 3" xfId="48984" xr:uid="{00000000-0005-0000-0000-00002FBF0000}"/>
    <cellStyle name="Total (line) 4 2 35 4" xfId="48985" xr:uid="{00000000-0005-0000-0000-000030BF0000}"/>
    <cellStyle name="Total (line) 4 2 35 5" xfId="48986" xr:uid="{00000000-0005-0000-0000-000031BF0000}"/>
    <cellStyle name="Total (line) 4 2 36" xfId="6827" xr:uid="{00000000-0005-0000-0000-000032BF0000}"/>
    <cellStyle name="Total (line) 4 2 36 2" xfId="48987" xr:uid="{00000000-0005-0000-0000-000033BF0000}"/>
    <cellStyle name="Total (line) 4 2 36 2 2" xfId="48988" xr:uid="{00000000-0005-0000-0000-000034BF0000}"/>
    <cellStyle name="Total (line) 4 2 36 2 3" xfId="48989" xr:uid="{00000000-0005-0000-0000-000035BF0000}"/>
    <cellStyle name="Total (line) 4 2 36 2 4" xfId="48990" xr:uid="{00000000-0005-0000-0000-000036BF0000}"/>
    <cellStyle name="Total (line) 4 2 36 3" xfId="48991" xr:uid="{00000000-0005-0000-0000-000037BF0000}"/>
    <cellStyle name="Total (line) 4 2 36 4" xfId="48992" xr:uid="{00000000-0005-0000-0000-000038BF0000}"/>
    <cellStyle name="Total (line) 4 2 36 5" xfId="48993" xr:uid="{00000000-0005-0000-0000-000039BF0000}"/>
    <cellStyle name="Total (line) 4 2 37" xfId="6828" xr:uid="{00000000-0005-0000-0000-00003ABF0000}"/>
    <cellStyle name="Total (line) 4 2 37 2" xfId="48994" xr:uid="{00000000-0005-0000-0000-00003BBF0000}"/>
    <cellStyle name="Total (line) 4 2 37 2 2" xfId="48995" xr:uid="{00000000-0005-0000-0000-00003CBF0000}"/>
    <cellStyle name="Total (line) 4 2 37 2 3" xfId="48996" xr:uid="{00000000-0005-0000-0000-00003DBF0000}"/>
    <cellStyle name="Total (line) 4 2 37 2 4" xfId="48997" xr:uid="{00000000-0005-0000-0000-00003EBF0000}"/>
    <cellStyle name="Total (line) 4 2 37 3" xfId="48998" xr:uid="{00000000-0005-0000-0000-00003FBF0000}"/>
    <cellStyle name="Total (line) 4 2 37 4" xfId="48999" xr:uid="{00000000-0005-0000-0000-000040BF0000}"/>
    <cellStyle name="Total (line) 4 2 37 5" xfId="49000" xr:uid="{00000000-0005-0000-0000-000041BF0000}"/>
    <cellStyle name="Total (line) 4 2 38" xfId="6829" xr:uid="{00000000-0005-0000-0000-000042BF0000}"/>
    <cellStyle name="Total (line) 4 2 38 2" xfId="49001" xr:uid="{00000000-0005-0000-0000-000043BF0000}"/>
    <cellStyle name="Total (line) 4 2 38 2 2" xfId="49002" xr:uid="{00000000-0005-0000-0000-000044BF0000}"/>
    <cellStyle name="Total (line) 4 2 38 2 3" xfId="49003" xr:uid="{00000000-0005-0000-0000-000045BF0000}"/>
    <cellStyle name="Total (line) 4 2 38 2 4" xfId="49004" xr:uid="{00000000-0005-0000-0000-000046BF0000}"/>
    <cellStyle name="Total (line) 4 2 38 3" xfId="49005" xr:uid="{00000000-0005-0000-0000-000047BF0000}"/>
    <cellStyle name="Total (line) 4 2 38 4" xfId="49006" xr:uid="{00000000-0005-0000-0000-000048BF0000}"/>
    <cellStyle name="Total (line) 4 2 38 5" xfId="49007" xr:uid="{00000000-0005-0000-0000-000049BF0000}"/>
    <cellStyle name="Total (line) 4 2 39" xfId="6830" xr:uid="{00000000-0005-0000-0000-00004ABF0000}"/>
    <cellStyle name="Total (line) 4 2 39 2" xfId="49008" xr:uid="{00000000-0005-0000-0000-00004BBF0000}"/>
    <cellStyle name="Total (line) 4 2 39 2 2" xfId="49009" xr:uid="{00000000-0005-0000-0000-00004CBF0000}"/>
    <cellStyle name="Total (line) 4 2 39 2 3" xfId="49010" xr:uid="{00000000-0005-0000-0000-00004DBF0000}"/>
    <cellStyle name="Total (line) 4 2 39 2 4" xfId="49011" xr:uid="{00000000-0005-0000-0000-00004EBF0000}"/>
    <cellStyle name="Total (line) 4 2 39 3" xfId="49012" xr:uid="{00000000-0005-0000-0000-00004FBF0000}"/>
    <cellStyle name="Total (line) 4 2 39 4" xfId="49013" xr:uid="{00000000-0005-0000-0000-000050BF0000}"/>
    <cellStyle name="Total (line) 4 2 39 5" xfId="49014" xr:uid="{00000000-0005-0000-0000-000051BF0000}"/>
    <cellStyle name="Total (line) 4 2 4" xfId="6831" xr:uid="{00000000-0005-0000-0000-000052BF0000}"/>
    <cellStyle name="Total (line) 4 2 4 2" xfId="49015" xr:uid="{00000000-0005-0000-0000-000053BF0000}"/>
    <cellStyle name="Total (line) 4 2 4 2 2" xfId="49016" xr:uid="{00000000-0005-0000-0000-000054BF0000}"/>
    <cellStyle name="Total (line) 4 2 4 2 3" xfId="49017" xr:uid="{00000000-0005-0000-0000-000055BF0000}"/>
    <cellStyle name="Total (line) 4 2 4 2 4" xfId="49018" xr:uid="{00000000-0005-0000-0000-000056BF0000}"/>
    <cellStyle name="Total (line) 4 2 4 3" xfId="49019" xr:uid="{00000000-0005-0000-0000-000057BF0000}"/>
    <cellStyle name="Total (line) 4 2 4 4" xfId="49020" xr:uid="{00000000-0005-0000-0000-000058BF0000}"/>
    <cellStyle name="Total (line) 4 2 4 5" xfId="49021" xr:uid="{00000000-0005-0000-0000-000059BF0000}"/>
    <cellStyle name="Total (line) 4 2 40" xfId="6832" xr:uid="{00000000-0005-0000-0000-00005ABF0000}"/>
    <cellStyle name="Total (line) 4 2 40 2" xfId="49022" xr:uid="{00000000-0005-0000-0000-00005BBF0000}"/>
    <cellStyle name="Total (line) 4 2 40 2 2" xfId="49023" xr:uid="{00000000-0005-0000-0000-00005CBF0000}"/>
    <cellStyle name="Total (line) 4 2 40 2 3" xfId="49024" xr:uid="{00000000-0005-0000-0000-00005DBF0000}"/>
    <cellStyle name="Total (line) 4 2 40 2 4" xfId="49025" xr:uid="{00000000-0005-0000-0000-00005EBF0000}"/>
    <cellStyle name="Total (line) 4 2 40 3" xfId="49026" xr:uid="{00000000-0005-0000-0000-00005FBF0000}"/>
    <cellStyle name="Total (line) 4 2 40 4" xfId="49027" xr:uid="{00000000-0005-0000-0000-000060BF0000}"/>
    <cellStyle name="Total (line) 4 2 40 5" xfId="49028" xr:uid="{00000000-0005-0000-0000-000061BF0000}"/>
    <cellStyle name="Total (line) 4 2 41" xfId="6833" xr:uid="{00000000-0005-0000-0000-000062BF0000}"/>
    <cellStyle name="Total (line) 4 2 41 2" xfId="49029" xr:uid="{00000000-0005-0000-0000-000063BF0000}"/>
    <cellStyle name="Total (line) 4 2 41 2 2" xfId="49030" xr:uid="{00000000-0005-0000-0000-000064BF0000}"/>
    <cellStyle name="Total (line) 4 2 41 2 3" xfId="49031" xr:uid="{00000000-0005-0000-0000-000065BF0000}"/>
    <cellStyle name="Total (line) 4 2 41 2 4" xfId="49032" xr:uid="{00000000-0005-0000-0000-000066BF0000}"/>
    <cellStyle name="Total (line) 4 2 41 3" xfId="49033" xr:uid="{00000000-0005-0000-0000-000067BF0000}"/>
    <cellStyle name="Total (line) 4 2 41 4" xfId="49034" xr:uid="{00000000-0005-0000-0000-000068BF0000}"/>
    <cellStyle name="Total (line) 4 2 41 5" xfId="49035" xr:uid="{00000000-0005-0000-0000-000069BF0000}"/>
    <cellStyle name="Total (line) 4 2 42" xfId="6834" xr:uid="{00000000-0005-0000-0000-00006ABF0000}"/>
    <cellStyle name="Total (line) 4 2 42 2" xfId="49036" xr:uid="{00000000-0005-0000-0000-00006BBF0000}"/>
    <cellStyle name="Total (line) 4 2 42 2 2" xfId="49037" xr:uid="{00000000-0005-0000-0000-00006CBF0000}"/>
    <cellStyle name="Total (line) 4 2 42 2 3" xfId="49038" xr:uid="{00000000-0005-0000-0000-00006DBF0000}"/>
    <cellStyle name="Total (line) 4 2 42 2 4" xfId="49039" xr:uid="{00000000-0005-0000-0000-00006EBF0000}"/>
    <cellStyle name="Total (line) 4 2 42 3" xfId="49040" xr:uid="{00000000-0005-0000-0000-00006FBF0000}"/>
    <cellStyle name="Total (line) 4 2 42 4" xfId="49041" xr:uid="{00000000-0005-0000-0000-000070BF0000}"/>
    <cellStyle name="Total (line) 4 2 42 5" xfId="49042" xr:uid="{00000000-0005-0000-0000-000071BF0000}"/>
    <cellStyle name="Total (line) 4 2 43" xfId="6835" xr:uid="{00000000-0005-0000-0000-000072BF0000}"/>
    <cellStyle name="Total (line) 4 2 43 2" xfId="49043" xr:uid="{00000000-0005-0000-0000-000073BF0000}"/>
    <cellStyle name="Total (line) 4 2 43 2 2" xfId="49044" xr:uid="{00000000-0005-0000-0000-000074BF0000}"/>
    <cellStyle name="Total (line) 4 2 43 2 3" xfId="49045" xr:uid="{00000000-0005-0000-0000-000075BF0000}"/>
    <cellStyle name="Total (line) 4 2 43 2 4" xfId="49046" xr:uid="{00000000-0005-0000-0000-000076BF0000}"/>
    <cellStyle name="Total (line) 4 2 43 3" xfId="49047" xr:uid="{00000000-0005-0000-0000-000077BF0000}"/>
    <cellStyle name="Total (line) 4 2 43 4" xfId="49048" xr:uid="{00000000-0005-0000-0000-000078BF0000}"/>
    <cellStyle name="Total (line) 4 2 43 5" xfId="49049" xr:uid="{00000000-0005-0000-0000-000079BF0000}"/>
    <cellStyle name="Total (line) 4 2 44" xfId="6836" xr:uid="{00000000-0005-0000-0000-00007ABF0000}"/>
    <cellStyle name="Total (line) 4 2 44 2" xfId="49050" xr:uid="{00000000-0005-0000-0000-00007BBF0000}"/>
    <cellStyle name="Total (line) 4 2 44 2 2" xfId="49051" xr:uid="{00000000-0005-0000-0000-00007CBF0000}"/>
    <cellStyle name="Total (line) 4 2 44 2 3" xfId="49052" xr:uid="{00000000-0005-0000-0000-00007DBF0000}"/>
    <cellStyle name="Total (line) 4 2 44 2 4" xfId="49053" xr:uid="{00000000-0005-0000-0000-00007EBF0000}"/>
    <cellStyle name="Total (line) 4 2 44 3" xfId="49054" xr:uid="{00000000-0005-0000-0000-00007FBF0000}"/>
    <cellStyle name="Total (line) 4 2 44 4" xfId="49055" xr:uid="{00000000-0005-0000-0000-000080BF0000}"/>
    <cellStyle name="Total (line) 4 2 44 5" xfId="49056" xr:uid="{00000000-0005-0000-0000-000081BF0000}"/>
    <cellStyle name="Total (line) 4 2 45" xfId="6837" xr:uid="{00000000-0005-0000-0000-000082BF0000}"/>
    <cellStyle name="Total (line) 4 2 45 2" xfId="49057" xr:uid="{00000000-0005-0000-0000-000083BF0000}"/>
    <cellStyle name="Total (line) 4 2 45 2 2" xfId="49058" xr:uid="{00000000-0005-0000-0000-000084BF0000}"/>
    <cellStyle name="Total (line) 4 2 45 2 3" xfId="49059" xr:uid="{00000000-0005-0000-0000-000085BF0000}"/>
    <cellStyle name="Total (line) 4 2 45 2 4" xfId="49060" xr:uid="{00000000-0005-0000-0000-000086BF0000}"/>
    <cellStyle name="Total (line) 4 2 45 3" xfId="49061" xr:uid="{00000000-0005-0000-0000-000087BF0000}"/>
    <cellStyle name="Total (line) 4 2 45 4" xfId="49062" xr:uid="{00000000-0005-0000-0000-000088BF0000}"/>
    <cellStyle name="Total (line) 4 2 45 5" xfId="49063" xr:uid="{00000000-0005-0000-0000-000089BF0000}"/>
    <cellStyle name="Total (line) 4 2 46" xfId="49064" xr:uid="{00000000-0005-0000-0000-00008ABF0000}"/>
    <cellStyle name="Total (line) 4 2 46 2" xfId="49065" xr:uid="{00000000-0005-0000-0000-00008BBF0000}"/>
    <cellStyle name="Total (line) 4 2 46 3" xfId="49066" xr:uid="{00000000-0005-0000-0000-00008CBF0000}"/>
    <cellStyle name="Total (line) 4 2 46 4" xfId="49067" xr:uid="{00000000-0005-0000-0000-00008DBF0000}"/>
    <cellStyle name="Total (line) 4 2 47" xfId="49068" xr:uid="{00000000-0005-0000-0000-00008EBF0000}"/>
    <cellStyle name="Total (line) 4 2 47 2" xfId="49069" xr:uid="{00000000-0005-0000-0000-00008FBF0000}"/>
    <cellStyle name="Total (line) 4 2 47 3" xfId="49070" xr:uid="{00000000-0005-0000-0000-000090BF0000}"/>
    <cellStyle name="Total (line) 4 2 47 4" xfId="49071" xr:uid="{00000000-0005-0000-0000-000091BF0000}"/>
    <cellStyle name="Total (line) 4 2 48" xfId="49072" xr:uid="{00000000-0005-0000-0000-000092BF0000}"/>
    <cellStyle name="Total (line) 4 2 49" xfId="49073" xr:uid="{00000000-0005-0000-0000-000093BF0000}"/>
    <cellStyle name="Total (line) 4 2 5" xfId="6838" xr:uid="{00000000-0005-0000-0000-000094BF0000}"/>
    <cellStyle name="Total (line) 4 2 5 2" xfId="49074" xr:uid="{00000000-0005-0000-0000-000095BF0000}"/>
    <cellStyle name="Total (line) 4 2 5 2 2" xfId="49075" xr:uid="{00000000-0005-0000-0000-000096BF0000}"/>
    <cellStyle name="Total (line) 4 2 5 2 3" xfId="49076" xr:uid="{00000000-0005-0000-0000-000097BF0000}"/>
    <cellStyle name="Total (line) 4 2 5 2 4" xfId="49077" xr:uid="{00000000-0005-0000-0000-000098BF0000}"/>
    <cellStyle name="Total (line) 4 2 5 3" xfId="49078" xr:uid="{00000000-0005-0000-0000-000099BF0000}"/>
    <cellStyle name="Total (line) 4 2 5 4" xfId="49079" xr:uid="{00000000-0005-0000-0000-00009ABF0000}"/>
    <cellStyle name="Total (line) 4 2 5 5" xfId="49080" xr:uid="{00000000-0005-0000-0000-00009BBF0000}"/>
    <cellStyle name="Total (line) 4 2 50" xfId="49081" xr:uid="{00000000-0005-0000-0000-00009CBF0000}"/>
    <cellStyle name="Total (line) 4 2 6" xfId="6839" xr:uid="{00000000-0005-0000-0000-00009DBF0000}"/>
    <cellStyle name="Total (line) 4 2 6 2" xfId="49082" xr:uid="{00000000-0005-0000-0000-00009EBF0000}"/>
    <cellStyle name="Total (line) 4 2 6 2 2" xfId="49083" xr:uid="{00000000-0005-0000-0000-00009FBF0000}"/>
    <cellStyle name="Total (line) 4 2 6 2 3" xfId="49084" xr:uid="{00000000-0005-0000-0000-0000A0BF0000}"/>
    <cellStyle name="Total (line) 4 2 6 2 4" xfId="49085" xr:uid="{00000000-0005-0000-0000-0000A1BF0000}"/>
    <cellStyle name="Total (line) 4 2 6 3" xfId="49086" xr:uid="{00000000-0005-0000-0000-0000A2BF0000}"/>
    <cellStyle name="Total (line) 4 2 6 4" xfId="49087" xr:uid="{00000000-0005-0000-0000-0000A3BF0000}"/>
    <cellStyle name="Total (line) 4 2 6 5" xfId="49088" xr:uid="{00000000-0005-0000-0000-0000A4BF0000}"/>
    <cellStyle name="Total (line) 4 2 7" xfId="6840" xr:uid="{00000000-0005-0000-0000-0000A5BF0000}"/>
    <cellStyle name="Total (line) 4 2 7 2" xfId="49089" xr:uid="{00000000-0005-0000-0000-0000A6BF0000}"/>
    <cellStyle name="Total (line) 4 2 7 2 2" xfId="49090" xr:uid="{00000000-0005-0000-0000-0000A7BF0000}"/>
    <cellStyle name="Total (line) 4 2 7 2 3" xfId="49091" xr:uid="{00000000-0005-0000-0000-0000A8BF0000}"/>
    <cellStyle name="Total (line) 4 2 7 2 4" xfId="49092" xr:uid="{00000000-0005-0000-0000-0000A9BF0000}"/>
    <cellStyle name="Total (line) 4 2 7 3" xfId="49093" xr:uid="{00000000-0005-0000-0000-0000AABF0000}"/>
    <cellStyle name="Total (line) 4 2 7 4" xfId="49094" xr:uid="{00000000-0005-0000-0000-0000ABBF0000}"/>
    <cellStyle name="Total (line) 4 2 7 5" xfId="49095" xr:uid="{00000000-0005-0000-0000-0000ACBF0000}"/>
    <cellStyle name="Total (line) 4 2 8" xfId="6841" xr:uid="{00000000-0005-0000-0000-0000ADBF0000}"/>
    <cellStyle name="Total (line) 4 2 8 2" xfId="49096" xr:uid="{00000000-0005-0000-0000-0000AEBF0000}"/>
    <cellStyle name="Total (line) 4 2 8 2 2" xfId="49097" xr:uid="{00000000-0005-0000-0000-0000AFBF0000}"/>
    <cellStyle name="Total (line) 4 2 8 2 3" xfId="49098" xr:uid="{00000000-0005-0000-0000-0000B0BF0000}"/>
    <cellStyle name="Total (line) 4 2 8 2 4" xfId="49099" xr:uid="{00000000-0005-0000-0000-0000B1BF0000}"/>
    <cellStyle name="Total (line) 4 2 8 3" xfId="49100" xr:uid="{00000000-0005-0000-0000-0000B2BF0000}"/>
    <cellStyle name="Total (line) 4 2 8 4" xfId="49101" xr:uid="{00000000-0005-0000-0000-0000B3BF0000}"/>
    <cellStyle name="Total (line) 4 2 8 5" xfId="49102" xr:uid="{00000000-0005-0000-0000-0000B4BF0000}"/>
    <cellStyle name="Total (line) 4 2 9" xfId="6842" xr:uid="{00000000-0005-0000-0000-0000B5BF0000}"/>
    <cellStyle name="Total (line) 4 2 9 2" xfId="49103" xr:uid="{00000000-0005-0000-0000-0000B6BF0000}"/>
    <cellStyle name="Total (line) 4 2 9 2 2" xfId="49104" xr:uid="{00000000-0005-0000-0000-0000B7BF0000}"/>
    <cellStyle name="Total (line) 4 2 9 2 3" xfId="49105" xr:uid="{00000000-0005-0000-0000-0000B8BF0000}"/>
    <cellStyle name="Total (line) 4 2 9 2 4" xfId="49106" xr:uid="{00000000-0005-0000-0000-0000B9BF0000}"/>
    <cellStyle name="Total (line) 4 2 9 3" xfId="49107" xr:uid="{00000000-0005-0000-0000-0000BABF0000}"/>
    <cellStyle name="Total (line) 4 2 9 4" xfId="49108" xr:uid="{00000000-0005-0000-0000-0000BBBF0000}"/>
    <cellStyle name="Total (line) 4 2 9 5" xfId="49109" xr:uid="{00000000-0005-0000-0000-0000BCBF0000}"/>
    <cellStyle name="Total (line) 4 3" xfId="6843" xr:uid="{00000000-0005-0000-0000-0000BDBF0000}"/>
    <cellStyle name="Total (line) 4 3 10" xfId="6844" xr:uid="{00000000-0005-0000-0000-0000BEBF0000}"/>
    <cellStyle name="Total (line) 4 3 10 2" xfId="49110" xr:uid="{00000000-0005-0000-0000-0000BFBF0000}"/>
    <cellStyle name="Total (line) 4 3 10 2 2" xfId="49111" xr:uid="{00000000-0005-0000-0000-0000C0BF0000}"/>
    <cellStyle name="Total (line) 4 3 10 2 3" xfId="49112" xr:uid="{00000000-0005-0000-0000-0000C1BF0000}"/>
    <cellStyle name="Total (line) 4 3 10 2 4" xfId="49113" xr:uid="{00000000-0005-0000-0000-0000C2BF0000}"/>
    <cellStyle name="Total (line) 4 3 10 3" xfId="49114" xr:uid="{00000000-0005-0000-0000-0000C3BF0000}"/>
    <cellStyle name="Total (line) 4 3 10 4" xfId="49115" xr:uid="{00000000-0005-0000-0000-0000C4BF0000}"/>
    <cellStyle name="Total (line) 4 3 10 5" xfId="49116" xr:uid="{00000000-0005-0000-0000-0000C5BF0000}"/>
    <cellStyle name="Total (line) 4 3 11" xfId="6845" xr:uid="{00000000-0005-0000-0000-0000C6BF0000}"/>
    <cellStyle name="Total (line) 4 3 11 2" xfId="49117" xr:uid="{00000000-0005-0000-0000-0000C7BF0000}"/>
    <cellStyle name="Total (line) 4 3 11 2 2" xfId="49118" xr:uid="{00000000-0005-0000-0000-0000C8BF0000}"/>
    <cellStyle name="Total (line) 4 3 11 2 3" xfId="49119" xr:uid="{00000000-0005-0000-0000-0000C9BF0000}"/>
    <cellStyle name="Total (line) 4 3 11 2 4" xfId="49120" xr:uid="{00000000-0005-0000-0000-0000CABF0000}"/>
    <cellStyle name="Total (line) 4 3 11 3" xfId="49121" xr:uid="{00000000-0005-0000-0000-0000CBBF0000}"/>
    <cellStyle name="Total (line) 4 3 11 4" xfId="49122" xr:uid="{00000000-0005-0000-0000-0000CCBF0000}"/>
    <cellStyle name="Total (line) 4 3 11 5" xfId="49123" xr:uid="{00000000-0005-0000-0000-0000CDBF0000}"/>
    <cellStyle name="Total (line) 4 3 12" xfId="6846" xr:uid="{00000000-0005-0000-0000-0000CEBF0000}"/>
    <cellStyle name="Total (line) 4 3 12 2" xfId="49124" xr:uid="{00000000-0005-0000-0000-0000CFBF0000}"/>
    <cellStyle name="Total (line) 4 3 12 2 2" xfId="49125" xr:uid="{00000000-0005-0000-0000-0000D0BF0000}"/>
    <cellStyle name="Total (line) 4 3 12 2 3" xfId="49126" xr:uid="{00000000-0005-0000-0000-0000D1BF0000}"/>
    <cellStyle name="Total (line) 4 3 12 2 4" xfId="49127" xr:uid="{00000000-0005-0000-0000-0000D2BF0000}"/>
    <cellStyle name="Total (line) 4 3 12 3" xfId="49128" xr:uid="{00000000-0005-0000-0000-0000D3BF0000}"/>
    <cellStyle name="Total (line) 4 3 12 4" xfId="49129" xr:uid="{00000000-0005-0000-0000-0000D4BF0000}"/>
    <cellStyle name="Total (line) 4 3 12 5" xfId="49130" xr:uid="{00000000-0005-0000-0000-0000D5BF0000}"/>
    <cellStyle name="Total (line) 4 3 13" xfId="6847" xr:uid="{00000000-0005-0000-0000-0000D6BF0000}"/>
    <cellStyle name="Total (line) 4 3 13 2" xfId="49131" xr:uid="{00000000-0005-0000-0000-0000D7BF0000}"/>
    <cellStyle name="Total (line) 4 3 13 2 2" xfId="49132" xr:uid="{00000000-0005-0000-0000-0000D8BF0000}"/>
    <cellStyle name="Total (line) 4 3 13 2 3" xfId="49133" xr:uid="{00000000-0005-0000-0000-0000D9BF0000}"/>
    <cellStyle name="Total (line) 4 3 13 2 4" xfId="49134" xr:uid="{00000000-0005-0000-0000-0000DABF0000}"/>
    <cellStyle name="Total (line) 4 3 13 3" xfId="49135" xr:uid="{00000000-0005-0000-0000-0000DBBF0000}"/>
    <cellStyle name="Total (line) 4 3 13 4" xfId="49136" xr:uid="{00000000-0005-0000-0000-0000DCBF0000}"/>
    <cellStyle name="Total (line) 4 3 13 5" xfId="49137" xr:uid="{00000000-0005-0000-0000-0000DDBF0000}"/>
    <cellStyle name="Total (line) 4 3 14" xfId="6848" xr:uid="{00000000-0005-0000-0000-0000DEBF0000}"/>
    <cellStyle name="Total (line) 4 3 14 2" xfId="49138" xr:uid="{00000000-0005-0000-0000-0000DFBF0000}"/>
    <cellStyle name="Total (line) 4 3 14 2 2" xfId="49139" xr:uid="{00000000-0005-0000-0000-0000E0BF0000}"/>
    <cellStyle name="Total (line) 4 3 14 2 3" xfId="49140" xr:uid="{00000000-0005-0000-0000-0000E1BF0000}"/>
    <cellStyle name="Total (line) 4 3 14 2 4" xfId="49141" xr:uid="{00000000-0005-0000-0000-0000E2BF0000}"/>
    <cellStyle name="Total (line) 4 3 14 3" xfId="49142" xr:uid="{00000000-0005-0000-0000-0000E3BF0000}"/>
    <cellStyle name="Total (line) 4 3 14 4" xfId="49143" xr:uid="{00000000-0005-0000-0000-0000E4BF0000}"/>
    <cellStyle name="Total (line) 4 3 14 5" xfId="49144" xr:uid="{00000000-0005-0000-0000-0000E5BF0000}"/>
    <cellStyle name="Total (line) 4 3 15" xfId="6849" xr:uid="{00000000-0005-0000-0000-0000E6BF0000}"/>
    <cellStyle name="Total (line) 4 3 15 2" xfId="49145" xr:uid="{00000000-0005-0000-0000-0000E7BF0000}"/>
    <cellStyle name="Total (line) 4 3 15 2 2" xfId="49146" xr:uid="{00000000-0005-0000-0000-0000E8BF0000}"/>
    <cellStyle name="Total (line) 4 3 15 2 3" xfId="49147" xr:uid="{00000000-0005-0000-0000-0000E9BF0000}"/>
    <cellStyle name="Total (line) 4 3 15 2 4" xfId="49148" xr:uid="{00000000-0005-0000-0000-0000EABF0000}"/>
    <cellStyle name="Total (line) 4 3 15 3" xfId="49149" xr:uid="{00000000-0005-0000-0000-0000EBBF0000}"/>
    <cellStyle name="Total (line) 4 3 15 4" xfId="49150" xr:uid="{00000000-0005-0000-0000-0000ECBF0000}"/>
    <cellStyle name="Total (line) 4 3 15 5" xfId="49151" xr:uid="{00000000-0005-0000-0000-0000EDBF0000}"/>
    <cellStyle name="Total (line) 4 3 16" xfId="6850" xr:uid="{00000000-0005-0000-0000-0000EEBF0000}"/>
    <cellStyle name="Total (line) 4 3 16 2" xfId="49152" xr:uid="{00000000-0005-0000-0000-0000EFBF0000}"/>
    <cellStyle name="Total (line) 4 3 16 2 2" xfId="49153" xr:uid="{00000000-0005-0000-0000-0000F0BF0000}"/>
    <cellStyle name="Total (line) 4 3 16 2 3" xfId="49154" xr:uid="{00000000-0005-0000-0000-0000F1BF0000}"/>
    <cellStyle name="Total (line) 4 3 16 2 4" xfId="49155" xr:uid="{00000000-0005-0000-0000-0000F2BF0000}"/>
    <cellStyle name="Total (line) 4 3 16 3" xfId="49156" xr:uid="{00000000-0005-0000-0000-0000F3BF0000}"/>
    <cellStyle name="Total (line) 4 3 16 4" xfId="49157" xr:uid="{00000000-0005-0000-0000-0000F4BF0000}"/>
    <cellStyle name="Total (line) 4 3 16 5" xfId="49158" xr:uid="{00000000-0005-0000-0000-0000F5BF0000}"/>
    <cellStyle name="Total (line) 4 3 17" xfId="6851" xr:uid="{00000000-0005-0000-0000-0000F6BF0000}"/>
    <cellStyle name="Total (line) 4 3 17 2" xfId="49159" xr:uid="{00000000-0005-0000-0000-0000F7BF0000}"/>
    <cellStyle name="Total (line) 4 3 17 2 2" xfId="49160" xr:uid="{00000000-0005-0000-0000-0000F8BF0000}"/>
    <cellStyle name="Total (line) 4 3 17 2 3" xfId="49161" xr:uid="{00000000-0005-0000-0000-0000F9BF0000}"/>
    <cellStyle name="Total (line) 4 3 17 2 4" xfId="49162" xr:uid="{00000000-0005-0000-0000-0000FABF0000}"/>
    <cellStyle name="Total (line) 4 3 17 3" xfId="49163" xr:uid="{00000000-0005-0000-0000-0000FBBF0000}"/>
    <cellStyle name="Total (line) 4 3 17 4" xfId="49164" xr:uid="{00000000-0005-0000-0000-0000FCBF0000}"/>
    <cellStyle name="Total (line) 4 3 17 5" xfId="49165" xr:uid="{00000000-0005-0000-0000-0000FDBF0000}"/>
    <cellStyle name="Total (line) 4 3 18" xfId="6852" xr:uid="{00000000-0005-0000-0000-0000FEBF0000}"/>
    <cellStyle name="Total (line) 4 3 18 2" xfId="49166" xr:uid="{00000000-0005-0000-0000-0000FFBF0000}"/>
    <cellStyle name="Total (line) 4 3 18 2 2" xfId="49167" xr:uid="{00000000-0005-0000-0000-000000C00000}"/>
    <cellStyle name="Total (line) 4 3 18 2 3" xfId="49168" xr:uid="{00000000-0005-0000-0000-000001C00000}"/>
    <cellStyle name="Total (line) 4 3 18 2 4" xfId="49169" xr:uid="{00000000-0005-0000-0000-000002C00000}"/>
    <cellStyle name="Total (line) 4 3 18 3" xfId="49170" xr:uid="{00000000-0005-0000-0000-000003C00000}"/>
    <cellStyle name="Total (line) 4 3 18 4" xfId="49171" xr:uid="{00000000-0005-0000-0000-000004C00000}"/>
    <cellStyle name="Total (line) 4 3 18 5" xfId="49172" xr:uid="{00000000-0005-0000-0000-000005C00000}"/>
    <cellStyle name="Total (line) 4 3 19" xfId="6853" xr:uid="{00000000-0005-0000-0000-000006C00000}"/>
    <cellStyle name="Total (line) 4 3 19 2" xfId="49173" xr:uid="{00000000-0005-0000-0000-000007C00000}"/>
    <cellStyle name="Total (line) 4 3 19 2 2" xfId="49174" xr:uid="{00000000-0005-0000-0000-000008C00000}"/>
    <cellStyle name="Total (line) 4 3 19 2 3" xfId="49175" xr:uid="{00000000-0005-0000-0000-000009C00000}"/>
    <cellStyle name="Total (line) 4 3 19 2 4" xfId="49176" xr:uid="{00000000-0005-0000-0000-00000AC00000}"/>
    <cellStyle name="Total (line) 4 3 19 3" xfId="49177" xr:uid="{00000000-0005-0000-0000-00000BC00000}"/>
    <cellStyle name="Total (line) 4 3 19 4" xfId="49178" xr:uid="{00000000-0005-0000-0000-00000CC00000}"/>
    <cellStyle name="Total (line) 4 3 19 5" xfId="49179" xr:uid="{00000000-0005-0000-0000-00000DC00000}"/>
    <cellStyle name="Total (line) 4 3 2" xfId="6854" xr:uid="{00000000-0005-0000-0000-00000EC00000}"/>
    <cellStyle name="Total (line) 4 3 2 10" xfId="6855" xr:uid="{00000000-0005-0000-0000-00000FC00000}"/>
    <cellStyle name="Total (line) 4 3 2 10 2" xfId="49180" xr:uid="{00000000-0005-0000-0000-000010C00000}"/>
    <cellStyle name="Total (line) 4 3 2 10 2 2" xfId="49181" xr:uid="{00000000-0005-0000-0000-000011C00000}"/>
    <cellStyle name="Total (line) 4 3 2 10 2 3" xfId="49182" xr:uid="{00000000-0005-0000-0000-000012C00000}"/>
    <cellStyle name="Total (line) 4 3 2 10 2 4" xfId="49183" xr:uid="{00000000-0005-0000-0000-000013C00000}"/>
    <cellStyle name="Total (line) 4 3 2 10 3" xfId="49184" xr:uid="{00000000-0005-0000-0000-000014C00000}"/>
    <cellStyle name="Total (line) 4 3 2 10 4" xfId="49185" xr:uid="{00000000-0005-0000-0000-000015C00000}"/>
    <cellStyle name="Total (line) 4 3 2 10 5" xfId="49186" xr:uid="{00000000-0005-0000-0000-000016C00000}"/>
    <cellStyle name="Total (line) 4 3 2 11" xfId="6856" xr:uid="{00000000-0005-0000-0000-000017C00000}"/>
    <cellStyle name="Total (line) 4 3 2 11 2" xfId="49187" xr:uid="{00000000-0005-0000-0000-000018C00000}"/>
    <cellStyle name="Total (line) 4 3 2 11 2 2" xfId="49188" xr:uid="{00000000-0005-0000-0000-000019C00000}"/>
    <cellStyle name="Total (line) 4 3 2 11 2 3" xfId="49189" xr:uid="{00000000-0005-0000-0000-00001AC00000}"/>
    <cellStyle name="Total (line) 4 3 2 11 2 4" xfId="49190" xr:uid="{00000000-0005-0000-0000-00001BC00000}"/>
    <cellStyle name="Total (line) 4 3 2 11 3" xfId="49191" xr:uid="{00000000-0005-0000-0000-00001CC00000}"/>
    <cellStyle name="Total (line) 4 3 2 11 4" xfId="49192" xr:uid="{00000000-0005-0000-0000-00001DC00000}"/>
    <cellStyle name="Total (line) 4 3 2 11 5" xfId="49193" xr:uid="{00000000-0005-0000-0000-00001EC00000}"/>
    <cellStyle name="Total (line) 4 3 2 12" xfId="6857" xr:uid="{00000000-0005-0000-0000-00001FC00000}"/>
    <cellStyle name="Total (line) 4 3 2 12 2" xfId="49194" xr:uid="{00000000-0005-0000-0000-000020C00000}"/>
    <cellStyle name="Total (line) 4 3 2 12 2 2" xfId="49195" xr:uid="{00000000-0005-0000-0000-000021C00000}"/>
    <cellStyle name="Total (line) 4 3 2 12 2 3" xfId="49196" xr:uid="{00000000-0005-0000-0000-000022C00000}"/>
    <cellStyle name="Total (line) 4 3 2 12 2 4" xfId="49197" xr:uid="{00000000-0005-0000-0000-000023C00000}"/>
    <cellStyle name="Total (line) 4 3 2 12 3" xfId="49198" xr:uid="{00000000-0005-0000-0000-000024C00000}"/>
    <cellStyle name="Total (line) 4 3 2 12 4" xfId="49199" xr:uid="{00000000-0005-0000-0000-000025C00000}"/>
    <cellStyle name="Total (line) 4 3 2 12 5" xfId="49200" xr:uid="{00000000-0005-0000-0000-000026C00000}"/>
    <cellStyle name="Total (line) 4 3 2 13" xfId="6858" xr:uid="{00000000-0005-0000-0000-000027C00000}"/>
    <cellStyle name="Total (line) 4 3 2 13 2" xfId="49201" xr:uid="{00000000-0005-0000-0000-000028C00000}"/>
    <cellStyle name="Total (line) 4 3 2 13 2 2" xfId="49202" xr:uid="{00000000-0005-0000-0000-000029C00000}"/>
    <cellStyle name="Total (line) 4 3 2 13 2 3" xfId="49203" xr:uid="{00000000-0005-0000-0000-00002AC00000}"/>
    <cellStyle name="Total (line) 4 3 2 13 2 4" xfId="49204" xr:uid="{00000000-0005-0000-0000-00002BC00000}"/>
    <cellStyle name="Total (line) 4 3 2 13 3" xfId="49205" xr:uid="{00000000-0005-0000-0000-00002CC00000}"/>
    <cellStyle name="Total (line) 4 3 2 13 4" xfId="49206" xr:uid="{00000000-0005-0000-0000-00002DC00000}"/>
    <cellStyle name="Total (line) 4 3 2 13 5" xfId="49207" xr:uid="{00000000-0005-0000-0000-00002EC00000}"/>
    <cellStyle name="Total (line) 4 3 2 14" xfId="6859" xr:uid="{00000000-0005-0000-0000-00002FC00000}"/>
    <cellStyle name="Total (line) 4 3 2 14 2" xfId="49208" xr:uid="{00000000-0005-0000-0000-000030C00000}"/>
    <cellStyle name="Total (line) 4 3 2 14 2 2" xfId="49209" xr:uid="{00000000-0005-0000-0000-000031C00000}"/>
    <cellStyle name="Total (line) 4 3 2 14 2 3" xfId="49210" xr:uid="{00000000-0005-0000-0000-000032C00000}"/>
    <cellStyle name="Total (line) 4 3 2 14 2 4" xfId="49211" xr:uid="{00000000-0005-0000-0000-000033C00000}"/>
    <cellStyle name="Total (line) 4 3 2 14 3" xfId="49212" xr:uid="{00000000-0005-0000-0000-000034C00000}"/>
    <cellStyle name="Total (line) 4 3 2 14 4" xfId="49213" xr:uid="{00000000-0005-0000-0000-000035C00000}"/>
    <cellStyle name="Total (line) 4 3 2 14 5" xfId="49214" xr:uid="{00000000-0005-0000-0000-000036C00000}"/>
    <cellStyle name="Total (line) 4 3 2 15" xfId="6860" xr:uid="{00000000-0005-0000-0000-000037C00000}"/>
    <cellStyle name="Total (line) 4 3 2 15 2" xfId="49215" xr:uid="{00000000-0005-0000-0000-000038C00000}"/>
    <cellStyle name="Total (line) 4 3 2 15 2 2" xfId="49216" xr:uid="{00000000-0005-0000-0000-000039C00000}"/>
    <cellStyle name="Total (line) 4 3 2 15 2 3" xfId="49217" xr:uid="{00000000-0005-0000-0000-00003AC00000}"/>
    <cellStyle name="Total (line) 4 3 2 15 2 4" xfId="49218" xr:uid="{00000000-0005-0000-0000-00003BC00000}"/>
    <cellStyle name="Total (line) 4 3 2 15 3" xfId="49219" xr:uid="{00000000-0005-0000-0000-00003CC00000}"/>
    <cellStyle name="Total (line) 4 3 2 15 4" xfId="49220" xr:uid="{00000000-0005-0000-0000-00003DC00000}"/>
    <cellStyle name="Total (line) 4 3 2 15 5" xfId="49221" xr:uid="{00000000-0005-0000-0000-00003EC00000}"/>
    <cellStyle name="Total (line) 4 3 2 16" xfId="6861" xr:uid="{00000000-0005-0000-0000-00003FC00000}"/>
    <cellStyle name="Total (line) 4 3 2 16 2" xfId="49222" xr:uid="{00000000-0005-0000-0000-000040C00000}"/>
    <cellStyle name="Total (line) 4 3 2 16 2 2" xfId="49223" xr:uid="{00000000-0005-0000-0000-000041C00000}"/>
    <cellStyle name="Total (line) 4 3 2 16 2 3" xfId="49224" xr:uid="{00000000-0005-0000-0000-000042C00000}"/>
    <cellStyle name="Total (line) 4 3 2 16 2 4" xfId="49225" xr:uid="{00000000-0005-0000-0000-000043C00000}"/>
    <cellStyle name="Total (line) 4 3 2 16 3" xfId="49226" xr:uid="{00000000-0005-0000-0000-000044C00000}"/>
    <cellStyle name="Total (line) 4 3 2 16 4" xfId="49227" xr:uid="{00000000-0005-0000-0000-000045C00000}"/>
    <cellStyle name="Total (line) 4 3 2 16 5" xfId="49228" xr:uid="{00000000-0005-0000-0000-000046C00000}"/>
    <cellStyle name="Total (line) 4 3 2 17" xfId="6862" xr:uid="{00000000-0005-0000-0000-000047C00000}"/>
    <cellStyle name="Total (line) 4 3 2 17 2" xfId="49229" xr:uid="{00000000-0005-0000-0000-000048C00000}"/>
    <cellStyle name="Total (line) 4 3 2 17 2 2" xfId="49230" xr:uid="{00000000-0005-0000-0000-000049C00000}"/>
    <cellStyle name="Total (line) 4 3 2 17 2 3" xfId="49231" xr:uid="{00000000-0005-0000-0000-00004AC00000}"/>
    <cellStyle name="Total (line) 4 3 2 17 2 4" xfId="49232" xr:uid="{00000000-0005-0000-0000-00004BC00000}"/>
    <cellStyle name="Total (line) 4 3 2 17 3" xfId="49233" xr:uid="{00000000-0005-0000-0000-00004CC00000}"/>
    <cellStyle name="Total (line) 4 3 2 17 4" xfId="49234" xr:uid="{00000000-0005-0000-0000-00004DC00000}"/>
    <cellStyle name="Total (line) 4 3 2 17 5" xfId="49235" xr:uid="{00000000-0005-0000-0000-00004EC00000}"/>
    <cellStyle name="Total (line) 4 3 2 18" xfId="6863" xr:uid="{00000000-0005-0000-0000-00004FC00000}"/>
    <cellStyle name="Total (line) 4 3 2 18 2" xfId="49236" xr:uid="{00000000-0005-0000-0000-000050C00000}"/>
    <cellStyle name="Total (line) 4 3 2 18 2 2" xfId="49237" xr:uid="{00000000-0005-0000-0000-000051C00000}"/>
    <cellStyle name="Total (line) 4 3 2 18 2 3" xfId="49238" xr:uid="{00000000-0005-0000-0000-000052C00000}"/>
    <cellStyle name="Total (line) 4 3 2 18 2 4" xfId="49239" xr:uid="{00000000-0005-0000-0000-000053C00000}"/>
    <cellStyle name="Total (line) 4 3 2 18 3" xfId="49240" xr:uid="{00000000-0005-0000-0000-000054C00000}"/>
    <cellStyle name="Total (line) 4 3 2 18 4" xfId="49241" xr:uid="{00000000-0005-0000-0000-000055C00000}"/>
    <cellStyle name="Total (line) 4 3 2 18 5" xfId="49242" xr:uid="{00000000-0005-0000-0000-000056C00000}"/>
    <cellStyle name="Total (line) 4 3 2 19" xfId="6864" xr:uid="{00000000-0005-0000-0000-000057C00000}"/>
    <cellStyle name="Total (line) 4 3 2 19 2" xfId="49243" xr:uid="{00000000-0005-0000-0000-000058C00000}"/>
    <cellStyle name="Total (line) 4 3 2 19 2 2" xfId="49244" xr:uid="{00000000-0005-0000-0000-000059C00000}"/>
    <cellStyle name="Total (line) 4 3 2 19 2 3" xfId="49245" xr:uid="{00000000-0005-0000-0000-00005AC00000}"/>
    <cellStyle name="Total (line) 4 3 2 19 2 4" xfId="49246" xr:uid="{00000000-0005-0000-0000-00005BC00000}"/>
    <cellStyle name="Total (line) 4 3 2 19 3" xfId="49247" xr:uid="{00000000-0005-0000-0000-00005CC00000}"/>
    <cellStyle name="Total (line) 4 3 2 19 4" xfId="49248" xr:uid="{00000000-0005-0000-0000-00005DC00000}"/>
    <cellStyle name="Total (line) 4 3 2 19 5" xfId="49249" xr:uid="{00000000-0005-0000-0000-00005EC00000}"/>
    <cellStyle name="Total (line) 4 3 2 2" xfId="6865" xr:uid="{00000000-0005-0000-0000-00005FC00000}"/>
    <cellStyle name="Total (line) 4 3 2 2 2" xfId="49250" xr:uid="{00000000-0005-0000-0000-000060C00000}"/>
    <cellStyle name="Total (line) 4 3 2 2 2 2" xfId="49251" xr:uid="{00000000-0005-0000-0000-000061C00000}"/>
    <cellStyle name="Total (line) 4 3 2 2 2 3" xfId="49252" xr:uid="{00000000-0005-0000-0000-000062C00000}"/>
    <cellStyle name="Total (line) 4 3 2 2 2 4" xfId="49253" xr:uid="{00000000-0005-0000-0000-000063C00000}"/>
    <cellStyle name="Total (line) 4 3 2 2 3" xfId="49254" xr:uid="{00000000-0005-0000-0000-000064C00000}"/>
    <cellStyle name="Total (line) 4 3 2 2 4" xfId="49255" xr:uid="{00000000-0005-0000-0000-000065C00000}"/>
    <cellStyle name="Total (line) 4 3 2 2 5" xfId="49256" xr:uid="{00000000-0005-0000-0000-000066C00000}"/>
    <cellStyle name="Total (line) 4 3 2 20" xfId="6866" xr:uid="{00000000-0005-0000-0000-000067C00000}"/>
    <cellStyle name="Total (line) 4 3 2 20 2" xfId="49257" xr:uid="{00000000-0005-0000-0000-000068C00000}"/>
    <cellStyle name="Total (line) 4 3 2 20 2 2" xfId="49258" xr:uid="{00000000-0005-0000-0000-000069C00000}"/>
    <cellStyle name="Total (line) 4 3 2 20 2 3" xfId="49259" xr:uid="{00000000-0005-0000-0000-00006AC00000}"/>
    <cellStyle name="Total (line) 4 3 2 20 2 4" xfId="49260" xr:uid="{00000000-0005-0000-0000-00006BC00000}"/>
    <cellStyle name="Total (line) 4 3 2 20 3" xfId="49261" xr:uid="{00000000-0005-0000-0000-00006CC00000}"/>
    <cellStyle name="Total (line) 4 3 2 20 4" xfId="49262" xr:uid="{00000000-0005-0000-0000-00006DC00000}"/>
    <cellStyle name="Total (line) 4 3 2 20 5" xfId="49263" xr:uid="{00000000-0005-0000-0000-00006EC00000}"/>
    <cellStyle name="Total (line) 4 3 2 21" xfId="6867" xr:uid="{00000000-0005-0000-0000-00006FC00000}"/>
    <cellStyle name="Total (line) 4 3 2 21 2" xfId="49264" xr:uid="{00000000-0005-0000-0000-000070C00000}"/>
    <cellStyle name="Total (line) 4 3 2 21 2 2" xfId="49265" xr:uid="{00000000-0005-0000-0000-000071C00000}"/>
    <cellStyle name="Total (line) 4 3 2 21 2 3" xfId="49266" xr:uid="{00000000-0005-0000-0000-000072C00000}"/>
    <cellStyle name="Total (line) 4 3 2 21 2 4" xfId="49267" xr:uid="{00000000-0005-0000-0000-000073C00000}"/>
    <cellStyle name="Total (line) 4 3 2 21 3" xfId="49268" xr:uid="{00000000-0005-0000-0000-000074C00000}"/>
    <cellStyle name="Total (line) 4 3 2 21 4" xfId="49269" xr:uid="{00000000-0005-0000-0000-000075C00000}"/>
    <cellStyle name="Total (line) 4 3 2 21 5" xfId="49270" xr:uid="{00000000-0005-0000-0000-000076C00000}"/>
    <cellStyle name="Total (line) 4 3 2 22" xfId="6868" xr:uid="{00000000-0005-0000-0000-000077C00000}"/>
    <cellStyle name="Total (line) 4 3 2 22 2" xfId="49271" xr:uid="{00000000-0005-0000-0000-000078C00000}"/>
    <cellStyle name="Total (line) 4 3 2 22 2 2" xfId="49272" xr:uid="{00000000-0005-0000-0000-000079C00000}"/>
    <cellStyle name="Total (line) 4 3 2 22 2 3" xfId="49273" xr:uid="{00000000-0005-0000-0000-00007AC00000}"/>
    <cellStyle name="Total (line) 4 3 2 22 2 4" xfId="49274" xr:uid="{00000000-0005-0000-0000-00007BC00000}"/>
    <cellStyle name="Total (line) 4 3 2 22 3" xfId="49275" xr:uid="{00000000-0005-0000-0000-00007CC00000}"/>
    <cellStyle name="Total (line) 4 3 2 22 4" xfId="49276" xr:uid="{00000000-0005-0000-0000-00007DC00000}"/>
    <cellStyle name="Total (line) 4 3 2 22 5" xfId="49277" xr:uid="{00000000-0005-0000-0000-00007EC00000}"/>
    <cellStyle name="Total (line) 4 3 2 23" xfId="6869" xr:uid="{00000000-0005-0000-0000-00007FC00000}"/>
    <cellStyle name="Total (line) 4 3 2 23 2" xfId="49278" xr:uid="{00000000-0005-0000-0000-000080C00000}"/>
    <cellStyle name="Total (line) 4 3 2 23 2 2" xfId="49279" xr:uid="{00000000-0005-0000-0000-000081C00000}"/>
    <cellStyle name="Total (line) 4 3 2 23 2 3" xfId="49280" xr:uid="{00000000-0005-0000-0000-000082C00000}"/>
    <cellStyle name="Total (line) 4 3 2 23 2 4" xfId="49281" xr:uid="{00000000-0005-0000-0000-000083C00000}"/>
    <cellStyle name="Total (line) 4 3 2 23 3" xfId="49282" xr:uid="{00000000-0005-0000-0000-000084C00000}"/>
    <cellStyle name="Total (line) 4 3 2 23 4" xfId="49283" xr:uid="{00000000-0005-0000-0000-000085C00000}"/>
    <cellStyle name="Total (line) 4 3 2 23 5" xfId="49284" xr:uid="{00000000-0005-0000-0000-000086C00000}"/>
    <cellStyle name="Total (line) 4 3 2 24" xfId="6870" xr:uid="{00000000-0005-0000-0000-000087C00000}"/>
    <cellStyle name="Total (line) 4 3 2 24 2" xfId="49285" xr:uid="{00000000-0005-0000-0000-000088C00000}"/>
    <cellStyle name="Total (line) 4 3 2 24 2 2" xfId="49286" xr:uid="{00000000-0005-0000-0000-000089C00000}"/>
    <cellStyle name="Total (line) 4 3 2 24 2 3" xfId="49287" xr:uid="{00000000-0005-0000-0000-00008AC00000}"/>
    <cellStyle name="Total (line) 4 3 2 24 2 4" xfId="49288" xr:uid="{00000000-0005-0000-0000-00008BC00000}"/>
    <cellStyle name="Total (line) 4 3 2 24 3" xfId="49289" xr:uid="{00000000-0005-0000-0000-00008CC00000}"/>
    <cellStyle name="Total (line) 4 3 2 24 4" xfId="49290" xr:uid="{00000000-0005-0000-0000-00008DC00000}"/>
    <cellStyle name="Total (line) 4 3 2 24 5" xfId="49291" xr:uid="{00000000-0005-0000-0000-00008EC00000}"/>
    <cellStyle name="Total (line) 4 3 2 25" xfId="6871" xr:uid="{00000000-0005-0000-0000-00008FC00000}"/>
    <cellStyle name="Total (line) 4 3 2 25 2" xfId="49292" xr:uid="{00000000-0005-0000-0000-000090C00000}"/>
    <cellStyle name="Total (line) 4 3 2 25 2 2" xfId="49293" xr:uid="{00000000-0005-0000-0000-000091C00000}"/>
    <cellStyle name="Total (line) 4 3 2 25 2 3" xfId="49294" xr:uid="{00000000-0005-0000-0000-000092C00000}"/>
    <cellStyle name="Total (line) 4 3 2 25 2 4" xfId="49295" xr:uid="{00000000-0005-0000-0000-000093C00000}"/>
    <cellStyle name="Total (line) 4 3 2 25 3" xfId="49296" xr:uid="{00000000-0005-0000-0000-000094C00000}"/>
    <cellStyle name="Total (line) 4 3 2 25 4" xfId="49297" xr:uid="{00000000-0005-0000-0000-000095C00000}"/>
    <cellStyle name="Total (line) 4 3 2 25 5" xfId="49298" xr:uid="{00000000-0005-0000-0000-000096C00000}"/>
    <cellStyle name="Total (line) 4 3 2 26" xfId="6872" xr:uid="{00000000-0005-0000-0000-000097C00000}"/>
    <cellStyle name="Total (line) 4 3 2 26 2" xfId="49299" xr:uid="{00000000-0005-0000-0000-000098C00000}"/>
    <cellStyle name="Total (line) 4 3 2 26 2 2" xfId="49300" xr:uid="{00000000-0005-0000-0000-000099C00000}"/>
    <cellStyle name="Total (line) 4 3 2 26 2 3" xfId="49301" xr:uid="{00000000-0005-0000-0000-00009AC00000}"/>
    <cellStyle name="Total (line) 4 3 2 26 2 4" xfId="49302" xr:uid="{00000000-0005-0000-0000-00009BC00000}"/>
    <cellStyle name="Total (line) 4 3 2 26 3" xfId="49303" xr:uid="{00000000-0005-0000-0000-00009CC00000}"/>
    <cellStyle name="Total (line) 4 3 2 26 4" xfId="49304" xr:uid="{00000000-0005-0000-0000-00009DC00000}"/>
    <cellStyle name="Total (line) 4 3 2 26 5" xfId="49305" xr:uid="{00000000-0005-0000-0000-00009EC00000}"/>
    <cellStyle name="Total (line) 4 3 2 27" xfId="6873" xr:uid="{00000000-0005-0000-0000-00009FC00000}"/>
    <cellStyle name="Total (line) 4 3 2 27 2" xfId="49306" xr:uid="{00000000-0005-0000-0000-0000A0C00000}"/>
    <cellStyle name="Total (line) 4 3 2 27 2 2" xfId="49307" xr:uid="{00000000-0005-0000-0000-0000A1C00000}"/>
    <cellStyle name="Total (line) 4 3 2 27 2 3" xfId="49308" xr:uid="{00000000-0005-0000-0000-0000A2C00000}"/>
    <cellStyle name="Total (line) 4 3 2 27 2 4" xfId="49309" xr:uid="{00000000-0005-0000-0000-0000A3C00000}"/>
    <cellStyle name="Total (line) 4 3 2 27 3" xfId="49310" xr:uid="{00000000-0005-0000-0000-0000A4C00000}"/>
    <cellStyle name="Total (line) 4 3 2 27 4" xfId="49311" xr:uid="{00000000-0005-0000-0000-0000A5C00000}"/>
    <cellStyle name="Total (line) 4 3 2 27 5" xfId="49312" xr:uid="{00000000-0005-0000-0000-0000A6C00000}"/>
    <cellStyle name="Total (line) 4 3 2 28" xfId="6874" xr:uid="{00000000-0005-0000-0000-0000A7C00000}"/>
    <cellStyle name="Total (line) 4 3 2 28 2" xfId="49313" xr:uid="{00000000-0005-0000-0000-0000A8C00000}"/>
    <cellStyle name="Total (line) 4 3 2 28 2 2" xfId="49314" xr:uid="{00000000-0005-0000-0000-0000A9C00000}"/>
    <cellStyle name="Total (line) 4 3 2 28 2 3" xfId="49315" xr:uid="{00000000-0005-0000-0000-0000AAC00000}"/>
    <cellStyle name="Total (line) 4 3 2 28 2 4" xfId="49316" xr:uid="{00000000-0005-0000-0000-0000ABC00000}"/>
    <cellStyle name="Total (line) 4 3 2 28 3" xfId="49317" xr:uid="{00000000-0005-0000-0000-0000ACC00000}"/>
    <cellStyle name="Total (line) 4 3 2 28 4" xfId="49318" xr:uid="{00000000-0005-0000-0000-0000ADC00000}"/>
    <cellStyle name="Total (line) 4 3 2 28 5" xfId="49319" xr:uid="{00000000-0005-0000-0000-0000AEC00000}"/>
    <cellStyle name="Total (line) 4 3 2 29" xfId="6875" xr:uid="{00000000-0005-0000-0000-0000AFC00000}"/>
    <cellStyle name="Total (line) 4 3 2 29 2" xfId="49320" xr:uid="{00000000-0005-0000-0000-0000B0C00000}"/>
    <cellStyle name="Total (line) 4 3 2 29 2 2" xfId="49321" xr:uid="{00000000-0005-0000-0000-0000B1C00000}"/>
    <cellStyle name="Total (line) 4 3 2 29 2 3" xfId="49322" xr:uid="{00000000-0005-0000-0000-0000B2C00000}"/>
    <cellStyle name="Total (line) 4 3 2 29 2 4" xfId="49323" xr:uid="{00000000-0005-0000-0000-0000B3C00000}"/>
    <cellStyle name="Total (line) 4 3 2 29 3" xfId="49324" xr:uid="{00000000-0005-0000-0000-0000B4C00000}"/>
    <cellStyle name="Total (line) 4 3 2 29 4" xfId="49325" xr:uid="{00000000-0005-0000-0000-0000B5C00000}"/>
    <cellStyle name="Total (line) 4 3 2 29 5" xfId="49326" xr:uid="{00000000-0005-0000-0000-0000B6C00000}"/>
    <cellStyle name="Total (line) 4 3 2 3" xfId="6876" xr:uid="{00000000-0005-0000-0000-0000B7C00000}"/>
    <cellStyle name="Total (line) 4 3 2 3 2" xfId="49327" xr:uid="{00000000-0005-0000-0000-0000B8C00000}"/>
    <cellStyle name="Total (line) 4 3 2 3 2 2" xfId="49328" xr:uid="{00000000-0005-0000-0000-0000B9C00000}"/>
    <cellStyle name="Total (line) 4 3 2 3 2 3" xfId="49329" xr:uid="{00000000-0005-0000-0000-0000BAC00000}"/>
    <cellStyle name="Total (line) 4 3 2 3 2 4" xfId="49330" xr:uid="{00000000-0005-0000-0000-0000BBC00000}"/>
    <cellStyle name="Total (line) 4 3 2 3 3" xfId="49331" xr:uid="{00000000-0005-0000-0000-0000BCC00000}"/>
    <cellStyle name="Total (line) 4 3 2 3 4" xfId="49332" xr:uid="{00000000-0005-0000-0000-0000BDC00000}"/>
    <cellStyle name="Total (line) 4 3 2 3 5" xfId="49333" xr:uid="{00000000-0005-0000-0000-0000BEC00000}"/>
    <cellStyle name="Total (line) 4 3 2 30" xfId="6877" xr:uid="{00000000-0005-0000-0000-0000BFC00000}"/>
    <cellStyle name="Total (line) 4 3 2 30 2" xfId="49334" xr:uid="{00000000-0005-0000-0000-0000C0C00000}"/>
    <cellStyle name="Total (line) 4 3 2 30 2 2" xfId="49335" xr:uid="{00000000-0005-0000-0000-0000C1C00000}"/>
    <cellStyle name="Total (line) 4 3 2 30 2 3" xfId="49336" xr:uid="{00000000-0005-0000-0000-0000C2C00000}"/>
    <cellStyle name="Total (line) 4 3 2 30 2 4" xfId="49337" xr:uid="{00000000-0005-0000-0000-0000C3C00000}"/>
    <cellStyle name="Total (line) 4 3 2 30 3" xfId="49338" xr:uid="{00000000-0005-0000-0000-0000C4C00000}"/>
    <cellStyle name="Total (line) 4 3 2 30 4" xfId="49339" xr:uid="{00000000-0005-0000-0000-0000C5C00000}"/>
    <cellStyle name="Total (line) 4 3 2 30 5" xfId="49340" xr:uid="{00000000-0005-0000-0000-0000C6C00000}"/>
    <cellStyle name="Total (line) 4 3 2 31" xfId="6878" xr:uid="{00000000-0005-0000-0000-0000C7C00000}"/>
    <cellStyle name="Total (line) 4 3 2 31 2" xfId="49341" xr:uid="{00000000-0005-0000-0000-0000C8C00000}"/>
    <cellStyle name="Total (line) 4 3 2 31 2 2" xfId="49342" xr:uid="{00000000-0005-0000-0000-0000C9C00000}"/>
    <cellStyle name="Total (line) 4 3 2 31 2 3" xfId="49343" xr:uid="{00000000-0005-0000-0000-0000CAC00000}"/>
    <cellStyle name="Total (line) 4 3 2 31 2 4" xfId="49344" xr:uid="{00000000-0005-0000-0000-0000CBC00000}"/>
    <cellStyle name="Total (line) 4 3 2 31 3" xfId="49345" xr:uid="{00000000-0005-0000-0000-0000CCC00000}"/>
    <cellStyle name="Total (line) 4 3 2 31 4" xfId="49346" xr:uid="{00000000-0005-0000-0000-0000CDC00000}"/>
    <cellStyle name="Total (line) 4 3 2 31 5" xfId="49347" xr:uid="{00000000-0005-0000-0000-0000CEC00000}"/>
    <cellStyle name="Total (line) 4 3 2 32" xfId="6879" xr:uid="{00000000-0005-0000-0000-0000CFC00000}"/>
    <cellStyle name="Total (line) 4 3 2 32 2" xfId="49348" xr:uid="{00000000-0005-0000-0000-0000D0C00000}"/>
    <cellStyle name="Total (line) 4 3 2 32 2 2" xfId="49349" xr:uid="{00000000-0005-0000-0000-0000D1C00000}"/>
    <cellStyle name="Total (line) 4 3 2 32 2 3" xfId="49350" xr:uid="{00000000-0005-0000-0000-0000D2C00000}"/>
    <cellStyle name="Total (line) 4 3 2 32 2 4" xfId="49351" xr:uid="{00000000-0005-0000-0000-0000D3C00000}"/>
    <cellStyle name="Total (line) 4 3 2 32 3" xfId="49352" xr:uid="{00000000-0005-0000-0000-0000D4C00000}"/>
    <cellStyle name="Total (line) 4 3 2 32 4" xfId="49353" xr:uid="{00000000-0005-0000-0000-0000D5C00000}"/>
    <cellStyle name="Total (line) 4 3 2 32 5" xfId="49354" xr:uid="{00000000-0005-0000-0000-0000D6C00000}"/>
    <cellStyle name="Total (line) 4 3 2 33" xfId="6880" xr:uid="{00000000-0005-0000-0000-0000D7C00000}"/>
    <cellStyle name="Total (line) 4 3 2 33 2" xfId="49355" xr:uid="{00000000-0005-0000-0000-0000D8C00000}"/>
    <cellStyle name="Total (line) 4 3 2 33 2 2" xfId="49356" xr:uid="{00000000-0005-0000-0000-0000D9C00000}"/>
    <cellStyle name="Total (line) 4 3 2 33 2 3" xfId="49357" xr:uid="{00000000-0005-0000-0000-0000DAC00000}"/>
    <cellStyle name="Total (line) 4 3 2 33 2 4" xfId="49358" xr:uid="{00000000-0005-0000-0000-0000DBC00000}"/>
    <cellStyle name="Total (line) 4 3 2 33 3" xfId="49359" xr:uid="{00000000-0005-0000-0000-0000DCC00000}"/>
    <cellStyle name="Total (line) 4 3 2 33 4" xfId="49360" xr:uid="{00000000-0005-0000-0000-0000DDC00000}"/>
    <cellStyle name="Total (line) 4 3 2 33 5" xfId="49361" xr:uid="{00000000-0005-0000-0000-0000DEC00000}"/>
    <cellStyle name="Total (line) 4 3 2 34" xfId="6881" xr:uid="{00000000-0005-0000-0000-0000DFC00000}"/>
    <cellStyle name="Total (line) 4 3 2 34 2" xfId="49362" xr:uid="{00000000-0005-0000-0000-0000E0C00000}"/>
    <cellStyle name="Total (line) 4 3 2 34 2 2" xfId="49363" xr:uid="{00000000-0005-0000-0000-0000E1C00000}"/>
    <cellStyle name="Total (line) 4 3 2 34 2 3" xfId="49364" xr:uid="{00000000-0005-0000-0000-0000E2C00000}"/>
    <cellStyle name="Total (line) 4 3 2 34 2 4" xfId="49365" xr:uid="{00000000-0005-0000-0000-0000E3C00000}"/>
    <cellStyle name="Total (line) 4 3 2 34 3" xfId="49366" xr:uid="{00000000-0005-0000-0000-0000E4C00000}"/>
    <cellStyle name="Total (line) 4 3 2 34 4" xfId="49367" xr:uid="{00000000-0005-0000-0000-0000E5C00000}"/>
    <cellStyle name="Total (line) 4 3 2 34 5" xfId="49368" xr:uid="{00000000-0005-0000-0000-0000E6C00000}"/>
    <cellStyle name="Total (line) 4 3 2 35" xfId="6882" xr:uid="{00000000-0005-0000-0000-0000E7C00000}"/>
    <cellStyle name="Total (line) 4 3 2 35 2" xfId="49369" xr:uid="{00000000-0005-0000-0000-0000E8C00000}"/>
    <cellStyle name="Total (line) 4 3 2 35 2 2" xfId="49370" xr:uid="{00000000-0005-0000-0000-0000E9C00000}"/>
    <cellStyle name="Total (line) 4 3 2 35 2 3" xfId="49371" xr:uid="{00000000-0005-0000-0000-0000EAC00000}"/>
    <cellStyle name="Total (line) 4 3 2 35 2 4" xfId="49372" xr:uid="{00000000-0005-0000-0000-0000EBC00000}"/>
    <cellStyle name="Total (line) 4 3 2 35 3" xfId="49373" xr:uid="{00000000-0005-0000-0000-0000ECC00000}"/>
    <cellStyle name="Total (line) 4 3 2 35 4" xfId="49374" xr:uid="{00000000-0005-0000-0000-0000EDC00000}"/>
    <cellStyle name="Total (line) 4 3 2 35 5" xfId="49375" xr:uid="{00000000-0005-0000-0000-0000EEC00000}"/>
    <cellStyle name="Total (line) 4 3 2 36" xfId="6883" xr:uid="{00000000-0005-0000-0000-0000EFC00000}"/>
    <cellStyle name="Total (line) 4 3 2 36 2" xfId="49376" xr:uid="{00000000-0005-0000-0000-0000F0C00000}"/>
    <cellStyle name="Total (line) 4 3 2 36 2 2" xfId="49377" xr:uid="{00000000-0005-0000-0000-0000F1C00000}"/>
    <cellStyle name="Total (line) 4 3 2 36 2 3" xfId="49378" xr:uid="{00000000-0005-0000-0000-0000F2C00000}"/>
    <cellStyle name="Total (line) 4 3 2 36 2 4" xfId="49379" xr:uid="{00000000-0005-0000-0000-0000F3C00000}"/>
    <cellStyle name="Total (line) 4 3 2 36 3" xfId="49380" xr:uid="{00000000-0005-0000-0000-0000F4C00000}"/>
    <cellStyle name="Total (line) 4 3 2 36 4" xfId="49381" xr:uid="{00000000-0005-0000-0000-0000F5C00000}"/>
    <cellStyle name="Total (line) 4 3 2 36 5" xfId="49382" xr:uid="{00000000-0005-0000-0000-0000F6C00000}"/>
    <cellStyle name="Total (line) 4 3 2 37" xfId="6884" xr:uid="{00000000-0005-0000-0000-0000F7C00000}"/>
    <cellStyle name="Total (line) 4 3 2 37 2" xfId="49383" xr:uid="{00000000-0005-0000-0000-0000F8C00000}"/>
    <cellStyle name="Total (line) 4 3 2 37 2 2" xfId="49384" xr:uid="{00000000-0005-0000-0000-0000F9C00000}"/>
    <cellStyle name="Total (line) 4 3 2 37 2 3" xfId="49385" xr:uid="{00000000-0005-0000-0000-0000FAC00000}"/>
    <cellStyle name="Total (line) 4 3 2 37 2 4" xfId="49386" xr:uid="{00000000-0005-0000-0000-0000FBC00000}"/>
    <cellStyle name="Total (line) 4 3 2 37 3" xfId="49387" xr:uid="{00000000-0005-0000-0000-0000FCC00000}"/>
    <cellStyle name="Total (line) 4 3 2 37 4" xfId="49388" xr:uid="{00000000-0005-0000-0000-0000FDC00000}"/>
    <cellStyle name="Total (line) 4 3 2 37 5" xfId="49389" xr:uid="{00000000-0005-0000-0000-0000FEC00000}"/>
    <cellStyle name="Total (line) 4 3 2 38" xfId="6885" xr:uid="{00000000-0005-0000-0000-0000FFC00000}"/>
    <cellStyle name="Total (line) 4 3 2 38 2" xfId="49390" xr:uid="{00000000-0005-0000-0000-000000C10000}"/>
    <cellStyle name="Total (line) 4 3 2 38 2 2" xfId="49391" xr:uid="{00000000-0005-0000-0000-000001C10000}"/>
    <cellStyle name="Total (line) 4 3 2 38 2 3" xfId="49392" xr:uid="{00000000-0005-0000-0000-000002C10000}"/>
    <cellStyle name="Total (line) 4 3 2 38 2 4" xfId="49393" xr:uid="{00000000-0005-0000-0000-000003C10000}"/>
    <cellStyle name="Total (line) 4 3 2 38 3" xfId="49394" xr:uid="{00000000-0005-0000-0000-000004C10000}"/>
    <cellStyle name="Total (line) 4 3 2 38 4" xfId="49395" xr:uid="{00000000-0005-0000-0000-000005C10000}"/>
    <cellStyle name="Total (line) 4 3 2 38 5" xfId="49396" xr:uid="{00000000-0005-0000-0000-000006C10000}"/>
    <cellStyle name="Total (line) 4 3 2 39" xfId="6886" xr:uid="{00000000-0005-0000-0000-000007C10000}"/>
    <cellStyle name="Total (line) 4 3 2 39 2" xfId="49397" xr:uid="{00000000-0005-0000-0000-000008C10000}"/>
    <cellStyle name="Total (line) 4 3 2 39 2 2" xfId="49398" xr:uid="{00000000-0005-0000-0000-000009C10000}"/>
    <cellStyle name="Total (line) 4 3 2 39 2 3" xfId="49399" xr:uid="{00000000-0005-0000-0000-00000AC10000}"/>
    <cellStyle name="Total (line) 4 3 2 39 2 4" xfId="49400" xr:uid="{00000000-0005-0000-0000-00000BC10000}"/>
    <cellStyle name="Total (line) 4 3 2 39 3" xfId="49401" xr:uid="{00000000-0005-0000-0000-00000CC10000}"/>
    <cellStyle name="Total (line) 4 3 2 39 4" xfId="49402" xr:uid="{00000000-0005-0000-0000-00000DC10000}"/>
    <cellStyle name="Total (line) 4 3 2 39 5" xfId="49403" xr:uid="{00000000-0005-0000-0000-00000EC10000}"/>
    <cellStyle name="Total (line) 4 3 2 4" xfId="6887" xr:uid="{00000000-0005-0000-0000-00000FC10000}"/>
    <cellStyle name="Total (line) 4 3 2 4 2" xfId="49404" xr:uid="{00000000-0005-0000-0000-000010C10000}"/>
    <cellStyle name="Total (line) 4 3 2 4 2 2" xfId="49405" xr:uid="{00000000-0005-0000-0000-000011C10000}"/>
    <cellStyle name="Total (line) 4 3 2 4 2 3" xfId="49406" xr:uid="{00000000-0005-0000-0000-000012C10000}"/>
    <cellStyle name="Total (line) 4 3 2 4 2 4" xfId="49407" xr:uid="{00000000-0005-0000-0000-000013C10000}"/>
    <cellStyle name="Total (line) 4 3 2 4 3" xfId="49408" xr:uid="{00000000-0005-0000-0000-000014C10000}"/>
    <cellStyle name="Total (line) 4 3 2 4 4" xfId="49409" xr:uid="{00000000-0005-0000-0000-000015C10000}"/>
    <cellStyle name="Total (line) 4 3 2 4 5" xfId="49410" xr:uid="{00000000-0005-0000-0000-000016C10000}"/>
    <cellStyle name="Total (line) 4 3 2 40" xfId="6888" xr:uid="{00000000-0005-0000-0000-000017C10000}"/>
    <cellStyle name="Total (line) 4 3 2 40 2" xfId="49411" xr:uid="{00000000-0005-0000-0000-000018C10000}"/>
    <cellStyle name="Total (line) 4 3 2 40 2 2" xfId="49412" xr:uid="{00000000-0005-0000-0000-000019C10000}"/>
    <cellStyle name="Total (line) 4 3 2 40 2 3" xfId="49413" xr:uid="{00000000-0005-0000-0000-00001AC10000}"/>
    <cellStyle name="Total (line) 4 3 2 40 2 4" xfId="49414" xr:uid="{00000000-0005-0000-0000-00001BC10000}"/>
    <cellStyle name="Total (line) 4 3 2 40 3" xfId="49415" xr:uid="{00000000-0005-0000-0000-00001CC10000}"/>
    <cellStyle name="Total (line) 4 3 2 40 4" xfId="49416" xr:uid="{00000000-0005-0000-0000-00001DC10000}"/>
    <cellStyle name="Total (line) 4 3 2 40 5" xfId="49417" xr:uid="{00000000-0005-0000-0000-00001EC10000}"/>
    <cellStyle name="Total (line) 4 3 2 41" xfId="6889" xr:uid="{00000000-0005-0000-0000-00001FC10000}"/>
    <cellStyle name="Total (line) 4 3 2 41 2" xfId="49418" xr:uid="{00000000-0005-0000-0000-000020C10000}"/>
    <cellStyle name="Total (line) 4 3 2 41 2 2" xfId="49419" xr:uid="{00000000-0005-0000-0000-000021C10000}"/>
    <cellStyle name="Total (line) 4 3 2 41 2 3" xfId="49420" xr:uid="{00000000-0005-0000-0000-000022C10000}"/>
    <cellStyle name="Total (line) 4 3 2 41 2 4" xfId="49421" xr:uid="{00000000-0005-0000-0000-000023C10000}"/>
    <cellStyle name="Total (line) 4 3 2 41 3" xfId="49422" xr:uid="{00000000-0005-0000-0000-000024C10000}"/>
    <cellStyle name="Total (line) 4 3 2 41 4" xfId="49423" xr:uid="{00000000-0005-0000-0000-000025C10000}"/>
    <cellStyle name="Total (line) 4 3 2 41 5" xfId="49424" xr:uid="{00000000-0005-0000-0000-000026C10000}"/>
    <cellStyle name="Total (line) 4 3 2 42" xfId="6890" xr:uid="{00000000-0005-0000-0000-000027C10000}"/>
    <cellStyle name="Total (line) 4 3 2 42 2" xfId="49425" xr:uid="{00000000-0005-0000-0000-000028C10000}"/>
    <cellStyle name="Total (line) 4 3 2 42 2 2" xfId="49426" xr:uid="{00000000-0005-0000-0000-000029C10000}"/>
    <cellStyle name="Total (line) 4 3 2 42 2 3" xfId="49427" xr:uid="{00000000-0005-0000-0000-00002AC10000}"/>
    <cellStyle name="Total (line) 4 3 2 42 2 4" xfId="49428" xr:uid="{00000000-0005-0000-0000-00002BC10000}"/>
    <cellStyle name="Total (line) 4 3 2 42 3" xfId="49429" xr:uid="{00000000-0005-0000-0000-00002CC10000}"/>
    <cellStyle name="Total (line) 4 3 2 42 4" xfId="49430" xr:uid="{00000000-0005-0000-0000-00002DC10000}"/>
    <cellStyle name="Total (line) 4 3 2 42 5" xfId="49431" xr:uid="{00000000-0005-0000-0000-00002EC10000}"/>
    <cellStyle name="Total (line) 4 3 2 43" xfId="6891" xr:uid="{00000000-0005-0000-0000-00002FC10000}"/>
    <cellStyle name="Total (line) 4 3 2 43 2" xfId="49432" xr:uid="{00000000-0005-0000-0000-000030C10000}"/>
    <cellStyle name="Total (line) 4 3 2 43 2 2" xfId="49433" xr:uid="{00000000-0005-0000-0000-000031C10000}"/>
    <cellStyle name="Total (line) 4 3 2 43 2 3" xfId="49434" xr:uid="{00000000-0005-0000-0000-000032C10000}"/>
    <cellStyle name="Total (line) 4 3 2 43 2 4" xfId="49435" xr:uid="{00000000-0005-0000-0000-000033C10000}"/>
    <cellStyle name="Total (line) 4 3 2 43 3" xfId="49436" xr:uid="{00000000-0005-0000-0000-000034C10000}"/>
    <cellStyle name="Total (line) 4 3 2 43 4" xfId="49437" xr:uid="{00000000-0005-0000-0000-000035C10000}"/>
    <cellStyle name="Total (line) 4 3 2 43 5" xfId="49438" xr:uid="{00000000-0005-0000-0000-000036C10000}"/>
    <cellStyle name="Total (line) 4 3 2 44" xfId="6892" xr:uid="{00000000-0005-0000-0000-000037C10000}"/>
    <cellStyle name="Total (line) 4 3 2 44 2" xfId="49439" xr:uid="{00000000-0005-0000-0000-000038C10000}"/>
    <cellStyle name="Total (line) 4 3 2 44 2 2" xfId="49440" xr:uid="{00000000-0005-0000-0000-000039C10000}"/>
    <cellStyle name="Total (line) 4 3 2 44 2 3" xfId="49441" xr:uid="{00000000-0005-0000-0000-00003AC10000}"/>
    <cellStyle name="Total (line) 4 3 2 44 2 4" xfId="49442" xr:uid="{00000000-0005-0000-0000-00003BC10000}"/>
    <cellStyle name="Total (line) 4 3 2 44 3" xfId="49443" xr:uid="{00000000-0005-0000-0000-00003CC10000}"/>
    <cellStyle name="Total (line) 4 3 2 44 4" xfId="49444" xr:uid="{00000000-0005-0000-0000-00003DC10000}"/>
    <cellStyle name="Total (line) 4 3 2 44 5" xfId="49445" xr:uid="{00000000-0005-0000-0000-00003EC10000}"/>
    <cellStyle name="Total (line) 4 3 2 45" xfId="49446" xr:uid="{00000000-0005-0000-0000-00003FC10000}"/>
    <cellStyle name="Total (line) 4 3 2 45 2" xfId="49447" xr:uid="{00000000-0005-0000-0000-000040C10000}"/>
    <cellStyle name="Total (line) 4 3 2 45 3" xfId="49448" xr:uid="{00000000-0005-0000-0000-000041C10000}"/>
    <cellStyle name="Total (line) 4 3 2 45 4" xfId="49449" xr:uid="{00000000-0005-0000-0000-000042C10000}"/>
    <cellStyle name="Total (line) 4 3 2 46" xfId="49450" xr:uid="{00000000-0005-0000-0000-000043C10000}"/>
    <cellStyle name="Total (line) 4 3 2 46 2" xfId="49451" xr:uid="{00000000-0005-0000-0000-000044C10000}"/>
    <cellStyle name="Total (line) 4 3 2 46 3" xfId="49452" xr:uid="{00000000-0005-0000-0000-000045C10000}"/>
    <cellStyle name="Total (line) 4 3 2 46 4" xfId="49453" xr:uid="{00000000-0005-0000-0000-000046C10000}"/>
    <cellStyle name="Total (line) 4 3 2 47" xfId="49454" xr:uid="{00000000-0005-0000-0000-000047C10000}"/>
    <cellStyle name="Total (line) 4 3 2 48" xfId="49455" xr:uid="{00000000-0005-0000-0000-000048C10000}"/>
    <cellStyle name="Total (line) 4 3 2 49" xfId="49456" xr:uid="{00000000-0005-0000-0000-000049C10000}"/>
    <cellStyle name="Total (line) 4 3 2 5" xfId="6893" xr:uid="{00000000-0005-0000-0000-00004AC10000}"/>
    <cellStyle name="Total (line) 4 3 2 5 2" xfId="49457" xr:uid="{00000000-0005-0000-0000-00004BC10000}"/>
    <cellStyle name="Total (line) 4 3 2 5 2 2" xfId="49458" xr:uid="{00000000-0005-0000-0000-00004CC10000}"/>
    <cellStyle name="Total (line) 4 3 2 5 2 3" xfId="49459" xr:uid="{00000000-0005-0000-0000-00004DC10000}"/>
    <cellStyle name="Total (line) 4 3 2 5 2 4" xfId="49460" xr:uid="{00000000-0005-0000-0000-00004EC10000}"/>
    <cellStyle name="Total (line) 4 3 2 5 3" xfId="49461" xr:uid="{00000000-0005-0000-0000-00004FC10000}"/>
    <cellStyle name="Total (line) 4 3 2 5 4" xfId="49462" xr:uid="{00000000-0005-0000-0000-000050C10000}"/>
    <cellStyle name="Total (line) 4 3 2 5 5" xfId="49463" xr:uid="{00000000-0005-0000-0000-000051C10000}"/>
    <cellStyle name="Total (line) 4 3 2 6" xfId="6894" xr:uid="{00000000-0005-0000-0000-000052C10000}"/>
    <cellStyle name="Total (line) 4 3 2 6 2" xfId="49464" xr:uid="{00000000-0005-0000-0000-000053C10000}"/>
    <cellStyle name="Total (line) 4 3 2 6 2 2" xfId="49465" xr:uid="{00000000-0005-0000-0000-000054C10000}"/>
    <cellStyle name="Total (line) 4 3 2 6 2 3" xfId="49466" xr:uid="{00000000-0005-0000-0000-000055C10000}"/>
    <cellStyle name="Total (line) 4 3 2 6 2 4" xfId="49467" xr:uid="{00000000-0005-0000-0000-000056C10000}"/>
    <cellStyle name="Total (line) 4 3 2 6 3" xfId="49468" xr:uid="{00000000-0005-0000-0000-000057C10000}"/>
    <cellStyle name="Total (line) 4 3 2 6 4" xfId="49469" xr:uid="{00000000-0005-0000-0000-000058C10000}"/>
    <cellStyle name="Total (line) 4 3 2 6 5" xfId="49470" xr:uid="{00000000-0005-0000-0000-000059C10000}"/>
    <cellStyle name="Total (line) 4 3 2 7" xfId="6895" xr:uid="{00000000-0005-0000-0000-00005AC10000}"/>
    <cellStyle name="Total (line) 4 3 2 7 2" xfId="49471" xr:uid="{00000000-0005-0000-0000-00005BC10000}"/>
    <cellStyle name="Total (line) 4 3 2 7 2 2" xfId="49472" xr:uid="{00000000-0005-0000-0000-00005CC10000}"/>
    <cellStyle name="Total (line) 4 3 2 7 2 3" xfId="49473" xr:uid="{00000000-0005-0000-0000-00005DC10000}"/>
    <cellStyle name="Total (line) 4 3 2 7 2 4" xfId="49474" xr:uid="{00000000-0005-0000-0000-00005EC10000}"/>
    <cellStyle name="Total (line) 4 3 2 7 3" xfId="49475" xr:uid="{00000000-0005-0000-0000-00005FC10000}"/>
    <cellStyle name="Total (line) 4 3 2 7 4" xfId="49476" xr:uid="{00000000-0005-0000-0000-000060C10000}"/>
    <cellStyle name="Total (line) 4 3 2 7 5" xfId="49477" xr:uid="{00000000-0005-0000-0000-000061C10000}"/>
    <cellStyle name="Total (line) 4 3 2 8" xfId="6896" xr:uid="{00000000-0005-0000-0000-000062C10000}"/>
    <cellStyle name="Total (line) 4 3 2 8 2" xfId="49478" xr:uid="{00000000-0005-0000-0000-000063C10000}"/>
    <cellStyle name="Total (line) 4 3 2 8 2 2" xfId="49479" xr:uid="{00000000-0005-0000-0000-000064C10000}"/>
    <cellStyle name="Total (line) 4 3 2 8 2 3" xfId="49480" xr:uid="{00000000-0005-0000-0000-000065C10000}"/>
    <cellStyle name="Total (line) 4 3 2 8 2 4" xfId="49481" xr:uid="{00000000-0005-0000-0000-000066C10000}"/>
    <cellStyle name="Total (line) 4 3 2 8 3" xfId="49482" xr:uid="{00000000-0005-0000-0000-000067C10000}"/>
    <cellStyle name="Total (line) 4 3 2 8 4" xfId="49483" xr:uid="{00000000-0005-0000-0000-000068C10000}"/>
    <cellStyle name="Total (line) 4 3 2 8 5" xfId="49484" xr:uid="{00000000-0005-0000-0000-000069C10000}"/>
    <cellStyle name="Total (line) 4 3 2 9" xfId="6897" xr:uid="{00000000-0005-0000-0000-00006AC10000}"/>
    <cellStyle name="Total (line) 4 3 2 9 2" xfId="49485" xr:uid="{00000000-0005-0000-0000-00006BC10000}"/>
    <cellStyle name="Total (line) 4 3 2 9 2 2" xfId="49486" xr:uid="{00000000-0005-0000-0000-00006CC10000}"/>
    <cellStyle name="Total (line) 4 3 2 9 2 3" xfId="49487" xr:uid="{00000000-0005-0000-0000-00006DC10000}"/>
    <cellStyle name="Total (line) 4 3 2 9 2 4" xfId="49488" xr:uid="{00000000-0005-0000-0000-00006EC10000}"/>
    <cellStyle name="Total (line) 4 3 2 9 3" xfId="49489" xr:uid="{00000000-0005-0000-0000-00006FC10000}"/>
    <cellStyle name="Total (line) 4 3 2 9 4" xfId="49490" xr:uid="{00000000-0005-0000-0000-000070C10000}"/>
    <cellStyle name="Total (line) 4 3 2 9 5" xfId="49491" xr:uid="{00000000-0005-0000-0000-000071C10000}"/>
    <cellStyle name="Total (line) 4 3 20" xfId="6898" xr:uid="{00000000-0005-0000-0000-000072C10000}"/>
    <cellStyle name="Total (line) 4 3 20 2" xfId="49492" xr:uid="{00000000-0005-0000-0000-000073C10000}"/>
    <cellStyle name="Total (line) 4 3 20 2 2" xfId="49493" xr:uid="{00000000-0005-0000-0000-000074C10000}"/>
    <cellStyle name="Total (line) 4 3 20 2 3" xfId="49494" xr:uid="{00000000-0005-0000-0000-000075C10000}"/>
    <cellStyle name="Total (line) 4 3 20 2 4" xfId="49495" xr:uid="{00000000-0005-0000-0000-000076C10000}"/>
    <cellStyle name="Total (line) 4 3 20 3" xfId="49496" xr:uid="{00000000-0005-0000-0000-000077C10000}"/>
    <cellStyle name="Total (line) 4 3 20 4" xfId="49497" xr:uid="{00000000-0005-0000-0000-000078C10000}"/>
    <cellStyle name="Total (line) 4 3 20 5" xfId="49498" xr:uid="{00000000-0005-0000-0000-000079C10000}"/>
    <cellStyle name="Total (line) 4 3 21" xfId="6899" xr:uid="{00000000-0005-0000-0000-00007AC10000}"/>
    <cellStyle name="Total (line) 4 3 21 2" xfId="49499" xr:uid="{00000000-0005-0000-0000-00007BC10000}"/>
    <cellStyle name="Total (line) 4 3 21 2 2" xfId="49500" xr:uid="{00000000-0005-0000-0000-00007CC10000}"/>
    <cellStyle name="Total (line) 4 3 21 2 3" xfId="49501" xr:uid="{00000000-0005-0000-0000-00007DC10000}"/>
    <cellStyle name="Total (line) 4 3 21 2 4" xfId="49502" xr:uid="{00000000-0005-0000-0000-00007EC10000}"/>
    <cellStyle name="Total (line) 4 3 21 3" xfId="49503" xr:uid="{00000000-0005-0000-0000-00007FC10000}"/>
    <cellStyle name="Total (line) 4 3 21 4" xfId="49504" xr:uid="{00000000-0005-0000-0000-000080C10000}"/>
    <cellStyle name="Total (line) 4 3 21 5" xfId="49505" xr:uid="{00000000-0005-0000-0000-000081C10000}"/>
    <cellStyle name="Total (line) 4 3 22" xfId="6900" xr:uid="{00000000-0005-0000-0000-000082C10000}"/>
    <cellStyle name="Total (line) 4 3 22 2" xfId="49506" xr:uid="{00000000-0005-0000-0000-000083C10000}"/>
    <cellStyle name="Total (line) 4 3 22 2 2" xfId="49507" xr:uid="{00000000-0005-0000-0000-000084C10000}"/>
    <cellStyle name="Total (line) 4 3 22 2 3" xfId="49508" xr:uid="{00000000-0005-0000-0000-000085C10000}"/>
    <cellStyle name="Total (line) 4 3 22 2 4" xfId="49509" xr:uid="{00000000-0005-0000-0000-000086C10000}"/>
    <cellStyle name="Total (line) 4 3 22 3" xfId="49510" xr:uid="{00000000-0005-0000-0000-000087C10000}"/>
    <cellStyle name="Total (line) 4 3 22 4" xfId="49511" xr:uid="{00000000-0005-0000-0000-000088C10000}"/>
    <cellStyle name="Total (line) 4 3 22 5" xfId="49512" xr:uid="{00000000-0005-0000-0000-000089C10000}"/>
    <cellStyle name="Total (line) 4 3 23" xfId="6901" xr:uid="{00000000-0005-0000-0000-00008AC10000}"/>
    <cellStyle name="Total (line) 4 3 23 2" xfId="49513" xr:uid="{00000000-0005-0000-0000-00008BC10000}"/>
    <cellStyle name="Total (line) 4 3 23 2 2" xfId="49514" xr:uid="{00000000-0005-0000-0000-00008CC10000}"/>
    <cellStyle name="Total (line) 4 3 23 2 3" xfId="49515" xr:uid="{00000000-0005-0000-0000-00008DC10000}"/>
    <cellStyle name="Total (line) 4 3 23 2 4" xfId="49516" xr:uid="{00000000-0005-0000-0000-00008EC10000}"/>
    <cellStyle name="Total (line) 4 3 23 3" xfId="49517" xr:uid="{00000000-0005-0000-0000-00008FC10000}"/>
    <cellStyle name="Total (line) 4 3 23 4" xfId="49518" xr:uid="{00000000-0005-0000-0000-000090C10000}"/>
    <cellStyle name="Total (line) 4 3 23 5" xfId="49519" xr:uid="{00000000-0005-0000-0000-000091C10000}"/>
    <cellStyle name="Total (line) 4 3 24" xfId="6902" xr:uid="{00000000-0005-0000-0000-000092C10000}"/>
    <cellStyle name="Total (line) 4 3 24 2" xfId="49520" xr:uid="{00000000-0005-0000-0000-000093C10000}"/>
    <cellStyle name="Total (line) 4 3 24 2 2" xfId="49521" xr:uid="{00000000-0005-0000-0000-000094C10000}"/>
    <cellStyle name="Total (line) 4 3 24 2 3" xfId="49522" xr:uid="{00000000-0005-0000-0000-000095C10000}"/>
    <cellStyle name="Total (line) 4 3 24 2 4" xfId="49523" xr:uid="{00000000-0005-0000-0000-000096C10000}"/>
    <cellStyle name="Total (line) 4 3 24 3" xfId="49524" xr:uid="{00000000-0005-0000-0000-000097C10000}"/>
    <cellStyle name="Total (line) 4 3 24 4" xfId="49525" xr:uid="{00000000-0005-0000-0000-000098C10000}"/>
    <cellStyle name="Total (line) 4 3 24 5" xfId="49526" xr:uid="{00000000-0005-0000-0000-000099C10000}"/>
    <cellStyle name="Total (line) 4 3 25" xfId="6903" xr:uid="{00000000-0005-0000-0000-00009AC10000}"/>
    <cellStyle name="Total (line) 4 3 25 2" xfId="49527" xr:uid="{00000000-0005-0000-0000-00009BC10000}"/>
    <cellStyle name="Total (line) 4 3 25 2 2" xfId="49528" xr:uid="{00000000-0005-0000-0000-00009CC10000}"/>
    <cellStyle name="Total (line) 4 3 25 2 3" xfId="49529" xr:uid="{00000000-0005-0000-0000-00009DC10000}"/>
    <cellStyle name="Total (line) 4 3 25 2 4" xfId="49530" xr:uid="{00000000-0005-0000-0000-00009EC10000}"/>
    <cellStyle name="Total (line) 4 3 25 3" xfId="49531" xr:uid="{00000000-0005-0000-0000-00009FC10000}"/>
    <cellStyle name="Total (line) 4 3 25 4" xfId="49532" xr:uid="{00000000-0005-0000-0000-0000A0C10000}"/>
    <cellStyle name="Total (line) 4 3 25 5" xfId="49533" xr:uid="{00000000-0005-0000-0000-0000A1C10000}"/>
    <cellStyle name="Total (line) 4 3 26" xfId="6904" xr:uid="{00000000-0005-0000-0000-0000A2C10000}"/>
    <cellStyle name="Total (line) 4 3 26 2" xfId="49534" xr:uid="{00000000-0005-0000-0000-0000A3C10000}"/>
    <cellStyle name="Total (line) 4 3 26 2 2" xfId="49535" xr:uid="{00000000-0005-0000-0000-0000A4C10000}"/>
    <cellStyle name="Total (line) 4 3 26 2 3" xfId="49536" xr:uid="{00000000-0005-0000-0000-0000A5C10000}"/>
    <cellStyle name="Total (line) 4 3 26 2 4" xfId="49537" xr:uid="{00000000-0005-0000-0000-0000A6C10000}"/>
    <cellStyle name="Total (line) 4 3 26 3" xfId="49538" xr:uid="{00000000-0005-0000-0000-0000A7C10000}"/>
    <cellStyle name="Total (line) 4 3 26 4" xfId="49539" xr:uid="{00000000-0005-0000-0000-0000A8C10000}"/>
    <cellStyle name="Total (line) 4 3 26 5" xfId="49540" xr:uid="{00000000-0005-0000-0000-0000A9C10000}"/>
    <cellStyle name="Total (line) 4 3 27" xfId="6905" xr:uid="{00000000-0005-0000-0000-0000AAC10000}"/>
    <cellStyle name="Total (line) 4 3 27 2" xfId="49541" xr:uid="{00000000-0005-0000-0000-0000ABC10000}"/>
    <cellStyle name="Total (line) 4 3 27 2 2" xfId="49542" xr:uid="{00000000-0005-0000-0000-0000ACC10000}"/>
    <cellStyle name="Total (line) 4 3 27 2 3" xfId="49543" xr:uid="{00000000-0005-0000-0000-0000ADC10000}"/>
    <cellStyle name="Total (line) 4 3 27 2 4" xfId="49544" xr:uid="{00000000-0005-0000-0000-0000AEC10000}"/>
    <cellStyle name="Total (line) 4 3 27 3" xfId="49545" xr:uid="{00000000-0005-0000-0000-0000AFC10000}"/>
    <cellStyle name="Total (line) 4 3 27 4" xfId="49546" xr:uid="{00000000-0005-0000-0000-0000B0C10000}"/>
    <cellStyle name="Total (line) 4 3 27 5" xfId="49547" xr:uid="{00000000-0005-0000-0000-0000B1C10000}"/>
    <cellStyle name="Total (line) 4 3 28" xfId="6906" xr:uid="{00000000-0005-0000-0000-0000B2C10000}"/>
    <cellStyle name="Total (line) 4 3 28 2" xfId="49548" xr:uid="{00000000-0005-0000-0000-0000B3C10000}"/>
    <cellStyle name="Total (line) 4 3 28 2 2" xfId="49549" xr:uid="{00000000-0005-0000-0000-0000B4C10000}"/>
    <cellStyle name="Total (line) 4 3 28 2 3" xfId="49550" xr:uid="{00000000-0005-0000-0000-0000B5C10000}"/>
    <cellStyle name="Total (line) 4 3 28 2 4" xfId="49551" xr:uid="{00000000-0005-0000-0000-0000B6C10000}"/>
    <cellStyle name="Total (line) 4 3 28 3" xfId="49552" xr:uid="{00000000-0005-0000-0000-0000B7C10000}"/>
    <cellStyle name="Total (line) 4 3 28 4" xfId="49553" xr:uid="{00000000-0005-0000-0000-0000B8C10000}"/>
    <cellStyle name="Total (line) 4 3 28 5" xfId="49554" xr:uid="{00000000-0005-0000-0000-0000B9C10000}"/>
    <cellStyle name="Total (line) 4 3 29" xfId="6907" xr:uid="{00000000-0005-0000-0000-0000BAC10000}"/>
    <cellStyle name="Total (line) 4 3 29 2" xfId="49555" xr:uid="{00000000-0005-0000-0000-0000BBC10000}"/>
    <cellStyle name="Total (line) 4 3 29 2 2" xfId="49556" xr:uid="{00000000-0005-0000-0000-0000BCC10000}"/>
    <cellStyle name="Total (line) 4 3 29 2 3" xfId="49557" xr:uid="{00000000-0005-0000-0000-0000BDC10000}"/>
    <cellStyle name="Total (line) 4 3 29 2 4" xfId="49558" xr:uid="{00000000-0005-0000-0000-0000BEC10000}"/>
    <cellStyle name="Total (line) 4 3 29 3" xfId="49559" xr:uid="{00000000-0005-0000-0000-0000BFC10000}"/>
    <cellStyle name="Total (line) 4 3 29 4" xfId="49560" xr:uid="{00000000-0005-0000-0000-0000C0C10000}"/>
    <cellStyle name="Total (line) 4 3 29 5" xfId="49561" xr:uid="{00000000-0005-0000-0000-0000C1C10000}"/>
    <cellStyle name="Total (line) 4 3 3" xfId="6908" xr:uid="{00000000-0005-0000-0000-0000C2C10000}"/>
    <cellStyle name="Total (line) 4 3 3 2" xfId="49562" xr:uid="{00000000-0005-0000-0000-0000C3C10000}"/>
    <cellStyle name="Total (line) 4 3 3 2 2" xfId="49563" xr:uid="{00000000-0005-0000-0000-0000C4C10000}"/>
    <cellStyle name="Total (line) 4 3 3 2 3" xfId="49564" xr:uid="{00000000-0005-0000-0000-0000C5C10000}"/>
    <cellStyle name="Total (line) 4 3 3 2 4" xfId="49565" xr:uid="{00000000-0005-0000-0000-0000C6C10000}"/>
    <cellStyle name="Total (line) 4 3 3 3" xfId="49566" xr:uid="{00000000-0005-0000-0000-0000C7C10000}"/>
    <cellStyle name="Total (line) 4 3 3 4" xfId="49567" xr:uid="{00000000-0005-0000-0000-0000C8C10000}"/>
    <cellStyle name="Total (line) 4 3 3 5" xfId="49568" xr:uid="{00000000-0005-0000-0000-0000C9C10000}"/>
    <cellStyle name="Total (line) 4 3 30" xfId="6909" xr:uid="{00000000-0005-0000-0000-0000CAC10000}"/>
    <cellStyle name="Total (line) 4 3 30 2" xfId="49569" xr:uid="{00000000-0005-0000-0000-0000CBC10000}"/>
    <cellStyle name="Total (line) 4 3 30 2 2" xfId="49570" xr:uid="{00000000-0005-0000-0000-0000CCC10000}"/>
    <cellStyle name="Total (line) 4 3 30 2 3" xfId="49571" xr:uid="{00000000-0005-0000-0000-0000CDC10000}"/>
    <cellStyle name="Total (line) 4 3 30 2 4" xfId="49572" xr:uid="{00000000-0005-0000-0000-0000CEC10000}"/>
    <cellStyle name="Total (line) 4 3 30 3" xfId="49573" xr:uid="{00000000-0005-0000-0000-0000CFC10000}"/>
    <cellStyle name="Total (line) 4 3 30 4" xfId="49574" xr:uid="{00000000-0005-0000-0000-0000D0C10000}"/>
    <cellStyle name="Total (line) 4 3 30 5" xfId="49575" xr:uid="{00000000-0005-0000-0000-0000D1C10000}"/>
    <cellStyle name="Total (line) 4 3 31" xfId="6910" xr:uid="{00000000-0005-0000-0000-0000D2C10000}"/>
    <cellStyle name="Total (line) 4 3 31 2" xfId="49576" xr:uid="{00000000-0005-0000-0000-0000D3C10000}"/>
    <cellStyle name="Total (line) 4 3 31 2 2" xfId="49577" xr:uid="{00000000-0005-0000-0000-0000D4C10000}"/>
    <cellStyle name="Total (line) 4 3 31 2 3" xfId="49578" xr:uid="{00000000-0005-0000-0000-0000D5C10000}"/>
    <cellStyle name="Total (line) 4 3 31 2 4" xfId="49579" xr:uid="{00000000-0005-0000-0000-0000D6C10000}"/>
    <cellStyle name="Total (line) 4 3 31 3" xfId="49580" xr:uid="{00000000-0005-0000-0000-0000D7C10000}"/>
    <cellStyle name="Total (line) 4 3 31 4" xfId="49581" xr:uid="{00000000-0005-0000-0000-0000D8C10000}"/>
    <cellStyle name="Total (line) 4 3 31 5" xfId="49582" xr:uid="{00000000-0005-0000-0000-0000D9C10000}"/>
    <cellStyle name="Total (line) 4 3 32" xfId="6911" xr:uid="{00000000-0005-0000-0000-0000DAC10000}"/>
    <cellStyle name="Total (line) 4 3 32 2" xfId="49583" xr:uid="{00000000-0005-0000-0000-0000DBC10000}"/>
    <cellStyle name="Total (line) 4 3 32 2 2" xfId="49584" xr:uid="{00000000-0005-0000-0000-0000DCC10000}"/>
    <cellStyle name="Total (line) 4 3 32 2 3" xfId="49585" xr:uid="{00000000-0005-0000-0000-0000DDC10000}"/>
    <cellStyle name="Total (line) 4 3 32 2 4" xfId="49586" xr:uid="{00000000-0005-0000-0000-0000DEC10000}"/>
    <cellStyle name="Total (line) 4 3 32 3" xfId="49587" xr:uid="{00000000-0005-0000-0000-0000DFC10000}"/>
    <cellStyle name="Total (line) 4 3 32 4" xfId="49588" xr:uid="{00000000-0005-0000-0000-0000E0C10000}"/>
    <cellStyle name="Total (line) 4 3 32 5" xfId="49589" xr:uid="{00000000-0005-0000-0000-0000E1C10000}"/>
    <cellStyle name="Total (line) 4 3 33" xfId="6912" xr:uid="{00000000-0005-0000-0000-0000E2C10000}"/>
    <cellStyle name="Total (line) 4 3 33 2" xfId="49590" xr:uid="{00000000-0005-0000-0000-0000E3C10000}"/>
    <cellStyle name="Total (line) 4 3 33 2 2" xfId="49591" xr:uid="{00000000-0005-0000-0000-0000E4C10000}"/>
    <cellStyle name="Total (line) 4 3 33 2 3" xfId="49592" xr:uid="{00000000-0005-0000-0000-0000E5C10000}"/>
    <cellStyle name="Total (line) 4 3 33 2 4" xfId="49593" xr:uid="{00000000-0005-0000-0000-0000E6C10000}"/>
    <cellStyle name="Total (line) 4 3 33 3" xfId="49594" xr:uid="{00000000-0005-0000-0000-0000E7C10000}"/>
    <cellStyle name="Total (line) 4 3 33 4" xfId="49595" xr:uid="{00000000-0005-0000-0000-0000E8C10000}"/>
    <cellStyle name="Total (line) 4 3 33 5" xfId="49596" xr:uid="{00000000-0005-0000-0000-0000E9C10000}"/>
    <cellStyle name="Total (line) 4 3 34" xfId="6913" xr:uid="{00000000-0005-0000-0000-0000EAC10000}"/>
    <cellStyle name="Total (line) 4 3 34 2" xfId="49597" xr:uid="{00000000-0005-0000-0000-0000EBC10000}"/>
    <cellStyle name="Total (line) 4 3 34 2 2" xfId="49598" xr:uid="{00000000-0005-0000-0000-0000ECC10000}"/>
    <cellStyle name="Total (line) 4 3 34 2 3" xfId="49599" xr:uid="{00000000-0005-0000-0000-0000EDC10000}"/>
    <cellStyle name="Total (line) 4 3 34 2 4" xfId="49600" xr:uid="{00000000-0005-0000-0000-0000EEC10000}"/>
    <cellStyle name="Total (line) 4 3 34 3" xfId="49601" xr:uid="{00000000-0005-0000-0000-0000EFC10000}"/>
    <cellStyle name="Total (line) 4 3 34 4" xfId="49602" xr:uid="{00000000-0005-0000-0000-0000F0C10000}"/>
    <cellStyle name="Total (line) 4 3 34 5" xfId="49603" xr:uid="{00000000-0005-0000-0000-0000F1C10000}"/>
    <cellStyle name="Total (line) 4 3 35" xfId="6914" xr:uid="{00000000-0005-0000-0000-0000F2C10000}"/>
    <cellStyle name="Total (line) 4 3 35 2" xfId="49604" xr:uid="{00000000-0005-0000-0000-0000F3C10000}"/>
    <cellStyle name="Total (line) 4 3 35 2 2" xfId="49605" xr:uid="{00000000-0005-0000-0000-0000F4C10000}"/>
    <cellStyle name="Total (line) 4 3 35 2 3" xfId="49606" xr:uid="{00000000-0005-0000-0000-0000F5C10000}"/>
    <cellStyle name="Total (line) 4 3 35 2 4" xfId="49607" xr:uid="{00000000-0005-0000-0000-0000F6C10000}"/>
    <cellStyle name="Total (line) 4 3 35 3" xfId="49608" xr:uid="{00000000-0005-0000-0000-0000F7C10000}"/>
    <cellStyle name="Total (line) 4 3 35 4" xfId="49609" xr:uid="{00000000-0005-0000-0000-0000F8C10000}"/>
    <cellStyle name="Total (line) 4 3 35 5" xfId="49610" xr:uid="{00000000-0005-0000-0000-0000F9C10000}"/>
    <cellStyle name="Total (line) 4 3 36" xfId="6915" xr:uid="{00000000-0005-0000-0000-0000FAC10000}"/>
    <cellStyle name="Total (line) 4 3 36 2" xfId="49611" xr:uid="{00000000-0005-0000-0000-0000FBC10000}"/>
    <cellStyle name="Total (line) 4 3 36 2 2" xfId="49612" xr:uid="{00000000-0005-0000-0000-0000FCC10000}"/>
    <cellStyle name="Total (line) 4 3 36 2 3" xfId="49613" xr:uid="{00000000-0005-0000-0000-0000FDC10000}"/>
    <cellStyle name="Total (line) 4 3 36 2 4" xfId="49614" xr:uid="{00000000-0005-0000-0000-0000FEC10000}"/>
    <cellStyle name="Total (line) 4 3 36 3" xfId="49615" xr:uid="{00000000-0005-0000-0000-0000FFC10000}"/>
    <cellStyle name="Total (line) 4 3 36 4" xfId="49616" xr:uid="{00000000-0005-0000-0000-000000C20000}"/>
    <cellStyle name="Total (line) 4 3 36 5" xfId="49617" xr:uid="{00000000-0005-0000-0000-000001C20000}"/>
    <cellStyle name="Total (line) 4 3 37" xfId="6916" xr:uid="{00000000-0005-0000-0000-000002C20000}"/>
    <cellStyle name="Total (line) 4 3 37 2" xfId="49618" xr:uid="{00000000-0005-0000-0000-000003C20000}"/>
    <cellStyle name="Total (line) 4 3 37 2 2" xfId="49619" xr:uid="{00000000-0005-0000-0000-000004C20000}"/>
    <cellStyle name="Total (line) 4 3 37 2 3" xfId="49620" xr:uid="{00000000-0005-0000-0000-000005C20000}"/>
    <cellStyle name="Total (line) 4 3 37 2 4" xfId="49621" xr:uid="{00000000-0005-0000-0000-000006C20000}"/>
    <cellStyle name="Total (line) 4 3 37 3" xfId="49622" xr:uid="{00000000-0005-0000-0000-000007C20000}"/>
    <cellStyle name="Total (line) 4 3 37 4" xfId="49623" xr:uid="{00000000-0005-0000-0000-000008C20000}"/>
    <cellStyle name="Total (line) 4 3 37 5" xfId="49624" xr:uid="{00000000-0005-0000-0000-000009C20000}"/>
    <cellStyle name="Total (line) 4 3 38" xfId="6917" xr:uid="{00000000-0005-0000-0000-00000AC20000}"/>
    <cellStyle name="Total (line) 4 3 38 2" xfId="49625" xr:uid="{00000000-0005-0000-0000-00000BC20000}"/>
    <cellStyle name="Total (line) 4 3 38 2 2" xfId="49626" xr:uid="{00000000-0005-0000-0000-00000CC20000}"/>
    <cellStyle name="Total (line) 4 3 38 2 3" xfId="49627" xr:uid="{00000000-0005-0000-0000-00000DC20000}"/>
    <cellStyle name="Total (line) 4 3 38 2 4" xfId="49628" xr:uid="{00000000-0005-0000-0000-00000EC20000}"/>
    <cellStyle name="Total (line) 4 3 38 3" xfId="49629" xr:uid="{00000000-0005-0000-0000-00000FC20000}"/>
    <cellStyle name="Total (line) 4 3 38 4" xfId="49630" xr:uid="{00000000-0005-0000-0000-000010C20000}"/>
    <cellStyle name="Total (line) 4 3 38 5" xfId="49631" xr:uid="{00000000-0005-0000-0000-000011C20000}"/>
    <cellStyle name="Total (line) 4 3 39" xfId="6918" xr:uid="{00000000-0005-0000-0000-000012C20000}"/>
    <cellStyle name="Total (line) 4 3 39 2" xfId="49632" xr:uid="{00000000-0005-0000-0000-000013C20000}"/>
    <cellStyle name="Total (line) 4 3 39 2 2" xfId="49633" xr:uid="{00000000-0005-0000-0000-000014C20000}"/>
    <cellStyle name="Total (line) 4 3 39 2 3" xfId="49634" xr:uid="{00000000-0005-0000-0000-000015C20000}"/>
    <cellStyle name="Total (line) 4 3 39 2 4" xfId="49635" xr:uid="{00000000-0005-0000-0000-000016C20000}"/>
    <cellStyle name="Total (line) 4 3 39 3" xfId="49636" xr:uid="{00000000-0005-0000-0000-000017C20000}"/>
    <cellStyle name="Total (line) 4 3 39 4" xfId="49637" xr:uid="{00000000-0005-0000-0000-000018C20000}"/>
    <cellStyle name="Total (line) 4 3 39 5" xfId="49638" xr:uid="{00000000-0005-0000-0000-000019C20000}"/>
    <cellStyle name="Total (line) 4 3 4" xfId="6919" xr:uid="{00000000-0005-0000-0000-00001AC20000}"/>
    <cellStyle name="Total (line) 4 3 4 2" xfId="49639" xr:uid="{00000000-0005-0000-0000-00001BC20000}"/>
    <cellStyle name="Total (line) 4 3 4 2 2" xfId="49640" xr:uid="{00000000-0005-0000-0000-00001CC20000}"/>
    <cellStyle name="Total (line) 4 3 4 2 3" xfId="49641" xr:uid="{00000000-0005-0000-0000-00001DC20000}"/>
    <cellStyle name="Total (line) 4 3 4 2 4" xfId="49642" xr:uid="{00000000-0005-0000-0000-00001EC20000}"/>
    <cellStyle name="Total (line) 4 3 4 3" xfId="49643" xr:uid="{00000000-0005-0000-0000-00001FC20000}"/>
    <cellStyle name="Total (line) 4 3 4 4" xfId="49644" xr:uid="{00000000-0005-0000-0000-000020C20000}"/>
    <cellStyle name="Total (line) 4 3 4 5" xfId="49645" xr:uid="{00000000-0005-0000-0000-000021C20000}"/>
    <cellStyle name="Total (line) 4 3 40" xfId="6920" xr:uid="{00000000-0005-0000-0000-000022C20000}"/>
    <cellStyle name="Total (line) 4 3 40 2" xfId="49646" xr:uid="{00000000-0005-0000-0000-000023C20000}"/>
    <cellStyle name="Total (line) 4 3 40 2 2" xfId="49647" xr:uid="{00000000-0005-0000-0000-000024C20000}"/>
    <cellStyle name="Total (line) 4 3 40 2 3" xfId="49648" xr:uid="{00000000-0005-0000-0000-000025C20000}"/>
    <cellStyle name="Total (line) 4 3 40 2 4" xfId="49649" xr:uid="{00000000-0005-0000-0000-000026C20000}"/>
    <cellStyle name="Total (line) 4 3 40 3" xfId="49650" xr:uid="{00000000-0005-0000-0000-000027C20000}"/>
    <cellStyle name="Total (line) 4 3 40 4" xfId="49651" xr:uid="{00000000-0005-0000-0000-000028C20000}"/>
    <cellStyle name="Total (line) 4 3 40 5" xfId="49652" xr:uid="{00000000-0005-0000-0000-000029C20000}"/>
    <cellStyle name="Total (line) 4 3 41" xfId="6921" xr:uid="{00000000-0005-0000-0000-00002AC20000}"/>
    <cellStyle name="Total (line) 4 3 41 2" xfId="49653" xr:uid="{00000000-0005-0000-0000-00002BC20000}"/>
    <cellStyle name="Total (line) 4 3 41 2 2" xfId="49654" xr:uid="{00000000-0005-0000-0000-00002CC20000}"/>
    <cellStyle name="Total (line) 4 3 41 2 3" xfId="49655" xr:uid="{00000000-0005-0000-0000-00002DC20000}"/>
    <cellStyle name="Total (line) 4 3 41 2 4" xfId="49656" xr:uid="{00000000-0005-0000-0000-00002EC20000}"/>
    <cellStyle name="Total (line) 4 3 41 3" xfId="49657" xr:uid="{00000000-0005-0000-0000-00002FC20000}"/>
    <cellStyle name="Total (line) 4 3 41 4" xfId="49658" xr:uid="{00000000-0005-0000-0000-000030C20000}"/>
    <cellStyle name="Total (line) 4 3 41 5" xfId="49659" xr:uid="{00000000-0005-0000-0000-000031C20000}"/>
    <cellStyle name="Total (line) 4 3 42" xfId="6922" xr:uid="{00000000-0005-0000-0000-000032C20000}"/>
    <cellStyle name="Total (line) 4 3 42 2" xfId="49660" xr:uid="{00000000-0005-0000-0000-000033C20000}"/>
    <cellStyle name="Total (line) 4 3 42 2 2" xfId="49661" xr:uid="{00000000-0005-0000-0000-000034C20000}"/>
    <cellStyle name="Total (line) 4 3 42 2 3" xfId="49662" xr:uid="{00000000-0005-0000-0000-000035C20000}"/>
    <cellStyle name="Total (line) 4 3 42 2 4" xfId="49663" xr:uid="{00000000-0005-0000-0000-000036C20000}"/>
    <cellStyle name="Total (line) 4 3 42 3" xfId="49664" xr:uid="{00000000-0005-0000-0000-000037C20000}"/>
    <cellStyle name="Total (line) 4 3 42 4" xfId="49665" xr:uid="{00000000-0005-0000-0000-000038C20000}"/>
    <cellStyle name="Total (line) 4 3 42 5" xfId="49666" xr:uid="{00000000-0005-0000-0000-000039C20000}"/>
    <cellStyle name="Total (line) 4 3 43" xfId="6923" xr:uid="{00000000-0005-0000-0000-00003AC20000}"/>
    <cellStyle name="Total (line) 4 3 43 2" xfId="49667" xr:uid="{00000000-0005-0000-0000-00003BC20000}"/>
    <cellStyle name="Total (line) 4 3 43 2 2" xfId="49668" xr:uid="{00000000-0005-0000-0000-00003CC20000}"/>
    <cellStyle name="Total (line) 4 3 43 2 3" xfId="49669" xr:uid="{00000000-0005-0000-0000-00003DC20000}"/>
    <cellStyle name="Total (line) 4 3 43 2 4" xfId="49670" xr:uid="{00000000-0005-0000-0000-00003EC20000}"/>
    <cellStyle name="Total (line) 4 3 43 3" xfId="49671" xr:uid="{00000000-0005-0000-0000-00003FC20000}"/>
    <cellStyle name="Total (line) 4 3 43 4" xfId="49672" xr:uid="{00000000-0005-0000-0000-000040C20000}"/>
    <cellStyle name="Total (line) 4 3 43 5" xfId="49673" xr:uid="{00000000-0005-0000-0000-000041C20000}"/>
    <cellStyle name="Total (line) 4 3 44" xfId="6924" xr:uid="{00000000-0005-0000-0000-000042C20000}"/>
    <cellStyle name="Total (line) 4 3 44 2" xfId="49674" xr:uid="{00000000-0005-0000-0000-000043C20000}"/>
    <cellStyle name="Total (line) 4 3 44 2 2" xfId="49675" xr:uid="{00000000-0005-0000-0000-000044C20000}"/>
    <cellStyle name="Total (line) 4 3 44 2 3" xfId="49676" xr:uid="{00000000-0005-0000-0000-000045C20000}"/>
    <cellStyle name="Total (line) 4 3 44 2 4" xfId="49677" xr:uid="{00000000-0005-0000-0000-000046C20000}"/>
    <cellStyle name="Total (line) 4 3 44 3" xfId="49678" xr:uid="{00000000-0005-0000-0000-000047C20000}"/>
    <cellStyle name="Total (line) 4 3 44 4" xfId="49679" xr:uid="{00000000-0005-0000-0000-000048C20000}"/>
    <cellStyle name="Total (line) 4 3 44 5" xfId="49680" xr:uid="{00000000-0005-0000-0000-000049C20000}"/>
    <cellStyle name="Total (line) 4 3 45" xfId="6925" xr:uid="{00000000-0005-0000-0000-00004AC20000}"/>
    <cellStyle name="Total (line) 4 3 45 2" xfId="49681" xr:uid="{00000000-0005-0000-0000-00004BC20000}"/>
    <cellStyle name="Total (line) 4 3 45 2 2" xfId="49682" xr:uid="{00000000-0005-0000-0000-00004CC20000}"/>
    <cellStyle name="Total (line) 4 3 45 2 3" xfId="49683" xr:uid="{00000000-0005-0000-0000-00004DC20000}"/>
    <cellStyle name="Total (line) 4 3 45 2 4" xfId="49684" xr:uid="{00000000-0005-0000-0000-00004EC20000}"/>
    <cellStyle name="Total (line) 4 3 45 3" xfId="49685" xr:uid="{00000000-0005-0000-0000-00004FC20000}"/>
    <cellStyle name="Total (line) 4 3 45 4" xfId="49686" xr:uid="{00000000-0005-0000-0000-000050C20000}"/>
    <cellStyle name="Total (line) 4 3 45 5" xfId="49687" xr:uid="{00000000-0005-0000-0000-000051C20000}"/>
    <cellStyle name="Total (line) 4 3 46" xfId="49688" xr:uid="{00000000-0005-0000-0000-000052C20000}"/>
    <cellStyle name="Total (line) 4 3 46 2" xfId="49689" xr:uid="{00000000-0005-0000-0000-000053C20000}"/>
    <cellStyle name="Total (line) 4 3 46 3" xfId="49690" xr:uid="{00000000-0005-0000-0000-000054C20000}"/>
    <cellStyle name="Total (line) 4 3 46 4" xfId="49691" xr:uid="{00000000-0005-0000-0000-000055C20000}"/>
    <cellStyle name="Total (line) 4 3 47" xfId="49692" xr:uid="{00000000-0005-0000-0000-000056C20000}"/>
    <cellStyle name="Total (line) 4 3 48" xfId="49693" xr:uid="{00000000-0005-0000-0000-000057C20000}"/>
    <cellStyle name="Total (line) 4 3 49" xfId="49694" xr:uid="{00000000-0005-0000-0000-000058C20000}"/>
    <cellStyle name="Total (line) 4 3 5" xfId="6926" xr:uid="{00000000-0005-0000-0000-000059C20000}"/>
    <cellStyle name="Total (line) 4 3 5 2" xfId="49695" xr:uid="{00000000-0005-0000-0000-00005AC20000}"/>
    <cellStyle name="Total (line) 4 3 5 2 2" xfId="49696" xr:uid="{00000000-0005-0000-0000-00005BC20000}"/>
    <cellStyle name="Total (line) 4 3 5 2 3" xfId="49697" xr:uid="{00000000-0005-0000-0000-00005CC20000}"/>
    <cellStyle name="Total (line) 4 3 5 2 4" xfId="49698" xr:uid="{00000000-0005-0000-0000-00005DC20000}"/>
    <cellStyle name="Total (line) 4 3 5 3" xfId="49699" xr:uid="{00000000-0005-0000-0000-00005EC20000}"/>
    <cellStyle name="Total (line) 4 3 5 4" xfId="49700" xr:uid="{00000000-0005-0000-0000-00005FC20000}"/>
    <cellStyle name="Total (line) 4 3 5 5" xfId="49701" xr:uid="{00000000-0005-0000-0000-000060C20000}"/>
    <cellStyle name="Total (line) 4 3 6" xfId="6927" xr:uid="{00000000-0005-0000-0000-000061C20000}"/>
    <cellStyle name="Total (line) 4 3 6 2" xfId="49702" xr:uid="{00000000-0005-0000-0000-000062C20000}"/>
    <cellStyle name="Total (line) 4 3 6 2 2" xfId="49703" xr:uid="{00000000-0005-0000-0000-000063C20000}"/>
    <cellStyle name="Total (line) 4 3 6 2 3" xfId="49704" xr:uid="{00000000-0005-0000-0000-000064C20000}"/>
    <cellStyle name="Total (line) 4 3 6 2 4" xfId="49705" xr:uid="{00000000-0005-0000-0000-000065C20000}"/>
    <cellStyle name="Total (line) 4 3 6 3" xfId="49706" xr:uid="{00000000-0005-0000-0000-000066C20000}"/>
    <cellStyle name="Total (line) 4 3 6 4" xfId="49707" xr:uid="{00000000-0005-0000-0000-000067C20000}"/>
    <cellStyle name="Total (line) 4 3 6 5" xfId="49708" xr:uid="{00000000-0005-0000-0000-000068C20000}"/>
    <cellStyle name="Total (line) 4 3 7" xfId="6928" xr:uid="{00000000-0005-0000-0000-000069C20000}"/>
    <cellStyle name="Total (line) 4 3 7 2" xfId="49709" xr:uid="{00000000-0005-0000-0000-00006AC20000}"/>
    <cellStyle name="Total (line) 4 3 7 2 2" xfId="49710" xr:uid="{00000000-0005-0000-0000-00006BC20000}"/>
    <cellStyle name="Total (line) 4 3 7 2 3" xfId="49711" xr:uid="{00000000-0005-0000-0000-00006CC20000}"/>
    <cellStyle name="Total (line) 4 3 7 2 4" xfId="49712" xr:uid="{00000000-0005-0000-0000-00006DC20000}"/>
    <cellStyle name="Total (line) 4 3 7 3" xfId="49713" xr:uid="{00000000-0005-0000-0000-00006EC20000}"/>
    <cellStyle name="Total (line) 4 3 7 4" xfId="49714" xr:uid="{00000000-0005-0000-0000-00006FC20000}"/>
    <cellStyle name="Total (line) 4 3 7 5" xfId="49715" xr:uid="{00000000-0005-0000-0000-000070C20000}"/>
    <cellStyle name="Total (line) 4 3 8" xfId="6929" xr:uid="{00000000-0005-0000-0000-000071C20000}"/>
    <cellStyle name="Total (line) 4 3 8 2" xfId="49716" xr:uid="{00000000-0005-0000-0000-000072C20000}"/>
    <cellStyle name="Total (line) 4 3 8 2 2" xfId="49717" xr:uid="{00000000-0005-0000-0000-000073C20000}"/>
    <cellStyle name="Total (line) 4 3 8 2 3" xfId="49718" xr:uid="{00000000-0005-0000-0000-000074C20000}"/>
    <cellStyle name="Total (line) 4 3 8 2 4" xfId="49719" xr:uid="{00000000-0005-0000-0000-000075C20000}"/>
    <cellStyle name="Total (line) 4 3 8 3" xfId="49720" xr:uid="{00000000-0005-0000-0000-000076C20000}"/>
    <cellStyle name="Total (line) 4 3 8 4" xfId="49721" xr:uid="{00000000-0005-0000-0000-000077C20000}"/>
    <cellStyle name="Total (line) 4 3 8 5" xfId="49722" xr:uid="{00000000-0005-0000-0000-000078C20000}"/>
    <cellStyle name="Total (line) 4 3 9" xfId="6930" xr:uid="{00000000-0005-0000-0000-000079C20000}"/>
    <cellStyle name="Total (line) 4 3 9 2" xfId="49723" xr:uid="{00000000-0005-0000-0000-00007AC20000}"/>
    <cellStyle name="Total (line) 4 3 9 2 2" xfId="49724" xr:uid="{00000000-0005-0000-0000-00007BC20000}"/>
    <cellStyle name="Total (line) 4 3 9 2 3" xfId="49725" xr:uid="{00000000-0005-0000-0000-00007CC20000}"/>
    <cellStyle name="Total (line) 4 3 9 2 4" xfId="49726" xr:uid="{00000000-0005-0000-0000-00007DC20000}"/>
    <cellStyle name="Total (line) 4 3 9 3" xfId="49727" xr:uid="{00000000-0005-0000-0000-00007EC20000}"/>
    <cellStyle name="Total (line) 4 3 9 4" xfId="49728" xr:uid="{00000000-0005-0000-0000-00007FC20000}"/>
    <cellStyle name="Total (line) 4 3 9 5" xfId="49729" xr:uid="{00000000-0005-0000-0000-000080C20000}"/>
    <cellStyle name="Total (line) 4 4" xfId="6931" xr:uid="{00000000-0005-0000-0000-000081C20000}"/>
    <cellStyle name="Total (line) 4 4 10" xfId="6932" xr:uid="{00000000-0005-0000-0000-000082C20000}"/>
    <cellStyle name="Total (line) 4 4 10 2" xfId="49730" xr:uid="{00000000-0005-0000-0000-000083C20000}"/>
    <cellStyle name="Total (line) 4 4 10 2 2" xfId="49731" xr:uid="{00000000-0005-0000-0000-000084C20000}"/>
    <cellStyle name="Total (line) 4 4 10 2 3" xfId="49732" xr:uid="{00000000-0005-0000-0000-000085C20000}"/>
    <cellStyle name="Total (line) 4 4 10 2 4" xfId="49733" xr:uid="{00000000-0005-0000-0000-000086C20000}"/>
    <cellStyle name="Total (line) 4 4 10 3" xfId="49734" xr:uid="{00000000-0005-0000-0000-000087C20000}"/>
    <cellStyle name="Total (line) 4 4 10 4" xfId="49735" xr:uid="{00000000-0005-0000-0000-000088C20000}"/>
    <cellStyle name="Total (line) 4 4 10 5" xfId="49736" xr:uid="{00000000-0005-0000-0000-000089C20000}"/>
    <cellStyle name="Total (line) 4 4 11" xfId="6933" xr:uid="{00000000-0005-0000-0000-00008AC20000}"/>
    <cellStyle name="Total (line) 4 4 11 2" xfId="49737" xr:uid="{00000000-0005-0000-0000-00008BC20000}"/>
    <cellStyle name="Total (line) 4 4 11 2 2" xfId="49738" xr:uid="{00000000-0005-0000-0000-00008CC20000}"/>
    <cellStyle name="Total (line) 4 4 11 2 3" xfId="49739" xr:uid="{00000000-0005-0000-0000-00008DC20000}"/>
    <cellStyle name="Total (line) 4 4 11 2 4" xfId="49740" xr:uid="{00000000-0005-0000-0000-00008EC20000}"/>
    <cellStyle name="Total (line) 4 4 11 3" xfId="49741" xr:uid="{00000000-0005-0000-0000-00008FC20000}"/>
    <cellStyle name="Total (line) 4 4 11 4" xfId="49742" xr:uid="{00000000-0005-0000-0000-000090C20000}"/>
    <cellStyle name="Total (line) 4 4 11 5" xfId="49743" xr:uid="{00000000-0005-0000-0000-000091C20000}"/>
    <cellStyle name="Total (line) 4 4 12" xfId="6934" xr:uid="{00000000-0005-0000-0000-000092C20000}"/>
    <cellStyle name="Total (line) 4 4 12 2" xfId="49744" xr:uid="{00000000-0005-0000-0000-000093C20000}"/>
    <cellStyle name="Total (line) 4 4 12 2 2" xfId="49745" xr:uid="{00000000-0005-0000-0000-000094C20000}"/>
    <cellStyle name="Total (line) 4 4 12 2 3" xfId="49746" xr:uid="{00000000-0005-0000-0000-000095C20000}"/>
    <cellStyle name="Total (line) 4 4 12 2 4" xfId="49747" xr:uid="{00000000-0005-0000-0000-000096C20000}"/>
    <cellStyle name="Total (line) 4 4 12 3" xfId="49748" xr:uid="{00000000-0005-0000-0000-000097C20000}"/>
    <cellStyle name="Total (line) 4 4 12 4" xfId="49749" xr:uid="{00000000-0005-0000-0000-000098C20000}"/>
    <cellStyle name="Total (line) 4 4 12 5" xfId="49750" xr:uid="{00000000-0005-0000-0000-000099C20000}"/>
    <cellStyle name="Total (line) 4 4 13" xfId="6935" xr:uid="{00000000-0005-0000-0000-00009AC20000}"/>
    <cellStyle name="Total (line) 4 4 13 2" xfId="49751" xr:uid="{00000000-0005-0000-0000-00009BC20000}"/>
    <cellStyle name="Total (line) 4 4 13 2 2" xfId="49752" xr:uid="{00000000-0005-0000-0000-00009CC20000}"/>
    <cellStyle name="Total (line) 4 4 13 2 3" xfId="49753" xr:uid="{00000000-0005-0000-0000-00009DC20000}"/>
    <cellStyle name="Total (line) 4 4 13 2 4" xfId="49754" xr:uid="{00000000-0005-0000-0000-00009EC20000}"/>
    <cellStyle name="Total (line) 4 4 13 3" xfId="49755" xr:uid="{00000000-0005-0000-0000-00009FC20000}"/>
    <cellStyle name="Total (line) 4 4 13 4" xfId="49756" xr:uid="{00000000-0005-0000-0000-0000A0C20000}"/>
    <cellStyle name="Total (line) 4 4 13 5" xfId="49757" xr:uid="{00000000-0005-0000-0000-0000A1C20000}"/>
    <cellStyle name="Total (line) 4 4 14" xfId="6936" xr:uid="{00000000-0005-0000-0000-0000A2C20000}"/>
    <cellStyle name="Total (line) 4 4 14 2" xfId="49758" xr:uid="{00000000-0005-0000-0000-0000A3C20000}"/>
    <cellStyle name="Total (line) 4 4 14 2 2" xfId="49759" xr:uid="{00000000-0005-0000-0000-0000A4C20000}"/>
    <cellStyle name="Total (line) 4 4 14 2 3" xfId="49760" xr:uid="{00000000-0005-0000-0000-0000A5C20000}"/>
    <cellStyle name="Total (line) 4 4 14 2 4" xfId="49761" xr:uid="{00000000-0005-0000-0000-0000A6C20000}"/>
    <cellStyle name="Total (line) 4 4 14 3" xfId="49762" xr:uid="{00000000-0005-0000-0000-0000A7C20000}"/>
    <cellStyle name="Total (line) 4 4 14 4" xfId="49763" xr:uid="{00000000-0005-0000-0000-0000A8C20000}"/>
    <cellStyle name="Total (line) 4 4 14 5" xfId="49764" xr:uid="{00000000-0005-0000-0000-0000A9C20000}"/>
    <cellStyle name="Total (line) 4 4 15" xfId="6937" xr:uid="{00000000-0005-0000-0000-0000AAC20000}"/>
    <cellStyle name="Total (line) 4 4 15 2" xfId="49765" xr:uid="{00000000-0005-0000-0000-0000ABC20000}"/>
    <cellStyle name="Total (line) 4 4 15 2 2" xfId="49766" xr:uid="{00000000-0005-0000-0000-0000ACC20000}"/>
    <cellStyle name="Total (line) 4 4 15 2 3" xfId="49767" xr:uid="{00000000-0005-0000-0000-0000ADC20000}"/>
    <cellStyle name="Total (line) 4 4 15 2 4" xfId="49768" xr:uid="{00000000-0005-0000-0000-0000AEC20000}"/>
    <cellStyle name="Total (line) 4 4 15 3" xfId="49769" xr:uid="{00000000-0005-0000-0000-0000AFC20000}"/>
    <cellStyle name="Total (line) 4 4 15 4" xfId="49770" xr:uid="{00000000-0005-0000-0000-0000B0C20000}"/>
    <cellStyle name="Total (line) 4 4 15 5" xfId="49771" xr:uid="{00000000-0005-0000-0000-0000B1C20000}"/>
    <cellStyle name="Total (line) 4 4 16" xfId="6938" xr:uid="{00000000-0005-0000-0000-0000B2C20000}"/>
    <cellStyle name="Total (line) 4 4 16 2" xfId="49772" xr:uid="{00000000-0005-0000-0000-0000B3C20000}"/>
    <cellStyle name="Total (line) 4 4 16 2 2" xfId="49773" xr:uid="{00000000-0005-0000-0000-0000B4C20000}"/>
    <cellStyle name="Total (line) 4 4 16 2 3" xfId="49774" xr:uid="{00000000-0005-0000-0000-0000B5C20000}"/>
    <cellStyle name="Total (line) 4 4 16 2 4" xfId="49775" xr:uid="{00000000-0005-0000-0000-0000B6C20000}"/>
    <cellStyle name="Total (line) 4 4 16 3" xfId="49776" xr:uid="{00000000-0005-0000-0000-0000B7C20000}"/>
    <cellStyle name="Total (line) 4 4 16 4" xfId="49777" xr:uid="{00000000-0005-0000-0000-0000B8C20000}"/>
    <cellStyle name="Total (line) 4 4 16 5" xfId="49778" xr:uid="{00000000-0005-0000-0000-0000B9C20000}"/>
    <cellStyle name="Total (line) 4 4 17" xfId="6939" xr:uid="{00000000-0005-0000-0000-0000BAC20000}"/>
    <cellStyle name="Total (line) 4 4 17 2" xfId="49779" xr:uid="{00000000-0005-0000-0000-0000BBC20000}"/>
    <cellStyle name="Total (line) 4 4 17 2 2" xfId="49780" xr:uid="{00000000-0005-0000-0000-0000BCC20000}"/>
    <cellStyle name="Total (line) 4 4 17 2 3" xfId="49781" xr:uid="{00000000-0005-0000-0000-0000BDC20000}"/>
    <cellStyle name="Total (line) 4 4 17 2 4" xfId="49782" xr:uid="{00000000-0005-0000-0000-0000BEC20000}"/>
    <cellStyle name="Total (line) 4 4 17 3" xfId="49783" xr:uid="{00000000-0005-0000-0000-0000BFC20000}"/>
    <cellStyle name="Total (line) 4 4 17 4" xfId="49784" xr:uid="{00000000-0005-0000-0000-0000C0C20000}"/>
    <cellStyle name="Total (line) 4 4 17 5" xfId="49785" xr:uid="{00000000-0005-0000-0000-0000C1C20000}"/>
    <cellStyle name="Total (line) 4 4 18" xfId="6940" xr:uid="{00000000-0005-0000-0000-0000C2C20000}"/>
    <cellStyle name="Total (line) 4 4 18 2" xfId="49786" xr:uid="{00000000-0005-0000-0000-0000C3C20000}"/>
    <cellStyle name="Total (line) 4 4 18 2 2" xfId="49787" xr:uid="{00000000-0005-0000-0000-0000C4C20000}"/>
    <cellStyle name="Total (line) 4 4 18 2 3" xfId="49788" xr:uid="{00000000-0005-0000-0000-0000C5C20000}"/>
    <cellStyle name="Total (line) 4 4 18 2 4" xfId="49789" xr:uid="{00000000-0005-0000-0000-0000C6C20000}"/>
    <cellStyle name="Total (line) 4 4 18 3" xfId="49790" xr:uid="{00000000-0005-0000-0000-0000C7C20000}"/>
    <cellStyle name="Total (line) 4 4 18 4" xfId="49791" xr:uid="{00000000-0005-0000-0000-0000C8C20000}"/>
    <cellStyle name="Total (line) 4 4 18 5" xfId="49792" xr:uid="{00000000-0005-0000-0000-0000C9C20000}"/>
    <cellStyle name="Total (line) 4 4 19" xfId="6941" xr:uid="{00000000-0005-0000-0000-0000CAC20000}"/>
    <cellStyle name="Total (line) 4 4 19 2" xfId="49793" xr:uid="{00000000-0005-0000-0000-0000CBC20000}"/>
    <cellStyle name="Total (line) 4 4 19 2 2" xfId="49794" xr:uid="{00000000-0005-0000-0000-0000CCC20000}"/>
    <cellStyle name="Total (line) 4 4 19 2 3" xfId="49795" xr:uid="{00000000-0005-0000-0000-0000CDC20000}"/>
    <cellStyle name="Total (line) 4 4 19 2 4" xfId="49796" xr:uid="{00000000-0005-0000-0000-0000CEC20000}"/>
    <cellStyle name="Total (line) 4 4 19 3" xfId="49797" xr:uid="{00000000-0005-0000-0000-0000CFC20000}"/>
    <cellStyle name="Total (line) 4 4 19 4" xfId="49798" xr:uid="{00000000-0005-0000-0000-0000D0C20000}"/>
    <cellStyle name="Total (line) 4 4 19 5" xfId="49799" xr:uid="{00000000-0005-0000-0000-0000D1C20000}"/>
    <cellStyle name="Total (line) 4 4 2" xfId="6942" xr:uid="{00000000-0005-0000-0000-0000D2C20000}"/>
    <cellStyle name="Total (line) 4 4 2 10" xfId="6943" xr:uid="{00000000-0005-0000-0000-0000D3C20000}"/>
    <cellStyle name="Total (line) 4 4 2 10 2" xfId="49800" xr:uid="{00000000-0005-0000-0000-0000D4C20000}"/>
    <cellStyle name="Total (line) 4 4 2 10 2 2" xfId="49801" xr:uid="{00000000-0005-0000-0000-0000D5C20000}"/>
    <cellStyle name="Total (line) 4 4 2 10 2 3" xfId="49802" xr:uid="{00000000-0005-0000-0000-0000D6C20000}"/>
    <cellStyle name="Total (line) 4 4 2 10 2 4" xfId="49803" xr:uid="{00000000-0005-0000-0000-0000D7C20000}"/>
    <cellStyle name="Total (line) 4 4 2 10 3" xfId="49804" xr:uid="{00000000-0005-0000-0000-0000D8C20000}"/>
    <cellStyle name="Total (line) 4 4 2 10 4" xfId="49805" xr:uid="{00000000-0005-0000-0000-0000D9C20000}"/>
    <cellStyle name="Total (line) 4 4 2 10 5" xfId="49806" xr:uid="{00000000-0005-0000-0000-0000DAC20000}"/>
    <cellStyle name="Total (line) 4 4 2 11" xfId="6944" xr:uid="{00000000-0005-0000-0000-0000DBC20000}"/>
    <cellStyle name="Total (line) 4 4 2 11 2" xfId="49807" xr:uid="{00000000-0005-0000-0000-0000DCC20000}"/>
    <cellStyle name="Total (line) 4 4 2 11 2 2" xfId="49808" xr:uid="{00000000-0005-0000-0000-0000DDC20000}"/>
    <cellStyle name="Total (line) 4 4 2 11 2 3" xfId="49809" xr:uid="{00000000-0005-0000-0000-0000DEC20000}"/>
    <cellStyle name="Total (line) 4 4 2 11 2 4" xfId="49810" xr:uid="{00000000-0005-0000-0000-0000DFC20000}"/>
    <cellStyle name="Total (line) 4 4 2 11 3" xfId="49811" xr:uid="{00000000-0005-0000-0000-0000E0C20000}"/>
    <cellStyle name="Total (line) 4 4 2 11 4" xfId="49812" xr:uid="{00000000-0005-0000-0000-0000E1C20000}"/>
    <cellStyle name="Total (line) 4 4 2 11 5" xfId="49813" xr:uid="{00000000-0005-0000-0000-0000E2C20000}"/>
    <cellStyle name="Total (line) 4 4 2 12" xfId="6945" xr:uid="{00000000-0005-0000-0000-0000E3C20000}"/>
    <cellStyle name="Total (line) 4 4 2 12 2" xfId="49814" xr:uid="{00000000-0005-0000-0000-0000E4C20000}"/>
    <cellStyle name="Total (line) 4 4 2 12 2 2" xfId="49815" xr:uid="{00000000-0005-0000-0000-0000E5C20000}"/>
    <cellStyle name="Total (line) 4 4 2 12 2 3" xfId="49816" xr:uid="{00000000-0005-0000-0000-0000E6C20000}"/>
    <cellStyle name="Total (line) 4 4 2 12 2 4" xfId="49817" xr:uid="{00000000-0005-0000-0000-0000E7C20000}"/>
    <cellStyle name="Total (line) 4 4 2 12 3" xfId="49818" xr:uid="{00000000-0005-0000-0000-0000E8C20000}"/>
    <cellStyle name="Total (line) 4 4 2 12 4" xfId="49819" xr:uid="{00000000-0005-0000-0000-0000E9C20000}"/>
    <cellStyle name="Total (line) 4 4 2 12 5" xfId="49820" xr:uid="{00000000-0005-0000-0000-0000EAC20000}"/>
    <cellStyle name="Total (line) 4 4 2 13" xfId="6946" xr:uid="{00000000-0005-0000-0000-0000EBC20000}"/>
    <cellStyle name="Total (line) 4 4 2 13 2" xfId="49821" xr:uid="{00000000-0005-0000-0000-0000ECC20000}"/>
    <cellStyle name="Total (line) 4 4 2 13 2 2" xfId="49822" xr:uid="{00000000-0005-0000-0000-0000EDC20000}"/>
    <cellStyle name="Total (line) 4 4 2 13 2 3" xfId="49823" xr:uid="{00000000-0005-0000-0000-0000EEC20000}"/>
    <cellStyle name="Total (line) 4 4 2 13 2 4" xfId="49824" xr:uid="{00000000-0005-0000-0000-0000EFC20000}"/>
    <cellStyle name="Total (line) 4 4 2 13 3" xfId="49825" xr:uid="{00000000-0005-0000-0000-0000F0C20000}"/>
    <cellStyle name="Total (line) 4 4 2 13 4" xfId="49826" xr:uid="{00000000-0005-0000-0000-0000F1C20000}"/>
    <cellStyle name="Total (line) 4 4 2 13 5" xfId="49827" xr:uid="{00000000-0005-0000-0000-0000F2C20000}"/>
    <cellStyle name="Total (line) 4 4 2 14" xfId="6947" xr:uid="{00000000-0005-0000-0000-0000F3C20000}"/>
    <cellStyle name="Total (line) 4 4 2 14 2" xfId="49828" xr:uid="{00000000-0005-0000-0000-0000F4C20000}"/>
    <cellStyle name="Total (line) 4 4 2 14 2 2" xfId="49829" xr:uid="{00000000-0005-0000-0000-0000F5C20000}"/>
    <cellStyle name="Total (line) 4 4 2 14 2 3" xfId="49830" xr:uid="{00000000-0005-0000-0000-0000F6C20000}"/>
    <cellStyle name="Total (line) 4 4 2 14 2 4" xfId="49831" xr:uid="{00000000-0005-0000-0000-0000F7C20000}"/>
    <cellStyle name="Total (line) 4 4 2 14 3" xfId="49832" xr:uid="{00000000-0005-0000-0000-0000F8C20000}"/>
    <cellStyle name="Total (line) 4 4 2 14 4" xfId="49833" xr:uid="{00000000-0005-0000-0000-0000F9C20000}"/>
    <cellStyle name="Total (line) 4 4 2 14 5" xfId="49834" xr:uid="{00000000-0005-0000-0000-0000FAC20000}"/>
    <cellStyle name="Total (line) 4 4 2 15" xfId="6948" xr:uid="{00000000-0005-0000-0000-0000FBC20000}"/>
    <cellStyle name="Total (line) 4 4 2 15 2" xfId="49835" xr:uid="{00000000-0005-0000-0000-0000FCC20000}"/>
    <cellStyle name="Total (line) 4 4 2 15 2 2" xfId="49836" xr:uid="{00000000-0005-0000-0000-0000FDC20000}"/>
    <cellStyle name="Total (line) 4 4 2 15 2 3" xfId="49837" xr:uid="{00000000-0005-0000-0000-0000FEC20000}"/>
    <cellStyle name="Total (line) 4 4 2 15 2 4" xfId="49838" xr:uid="{00000000-0005-0000-0000-0000FFC20000}"/>
    <cellStyle name="Total (line) 4 4 2 15 3" xfId="49839" xr:uid="{00000000-0005-0000-0000-000000C30000}"/>
    <cellStyle name="Total (line) 4 4 2 15 4" xfId="49840" xr:uid="{00000000-0005-0000-0000-000001C30000}"/>
    <cellStyle name="Total (line) 4 4 2 15 5" xfId="49841" xr:uid="{00000000-0005-0000-0000-000002C30000}"/>
    <cellStyle name="Total (line) 4 4 2 16" xfId="6949" xr:uid="{00000000-0005-0000-0000-000003C30000}"/>
    <cellStyle name="Total (line) 4 4 2 16 2" xfId="49842" xr:uid="{00000000-0005-0000-0000-000004C30000}"/>
    <cellStyle name="Total (line) 4 4 2 16 2 2" xfId="49843" xr:uid="{00000000-0005-0000-0000-000005C30000}"/>
    <cellStyle name="Total (line) 4 4 2 16 2 3" xfId="49844" xr:uid="{00000000-0005-0000-0000-000006C30000}"/>
    <cellStyle name="Total (line) 4 4 2 16 2 4" xfId="49845" xr:uid="{00000000-0005-0000-0000-000007C30000}"/>
    <cellStyle name="Total (line) 4 4 2 16 3" xfId="49846" xr:uid="{00000000-0005-0000-0000-000008C30000}"/>
    <cellStyle name="Total (line) 4 4 2 16 4" xfId="49847" xr:uid="{00000000-0005-0000-0000-000009C30000}"/>
    <cellStyle name="Total (line) 4 4 2 16 5" xfId="49848" xr:uid="{00000000-0005-0000-0000-00000AC30000}"/>
    <cellStyle name="Total (line) 4 4 2 17" xfId="6950" xr:uid="{00000000-0005-0000-0000-00000BC30000}"/>
    <cellStyle name="Total (line) 4 4 2 17 2" xfId="49849" xr:uid="{00000000-0005-0000-0000-00000CC30000}"/>
    <cellStyle name="Total (line) 4 4 2 17 2 2" xfId="49850" xr:uid="{00000000-0005-0000-0000-00000DC30000}"/>
    <cellStyle name="Total (line) 4 4 2 17 2 3" xfId="49851" xr:uid="{00000000-0005-0000-0000-00000EC30000}"/>
    <cellStyle name="Total (line) 4 4 2 17 2 4" xfId="49852" xr:uid="{00000000-0005-0000-0000-00000FC30000}"/>
    <cellStyle name="Total (line) 4 4 2 17 3" xfId="49853" xr:uid="{00000000-0005-0000-0000-000010C30000}"/>
    <cellStyle name="Total (line) 4 4 2 17 4" xfId="49854" xr:uid="{00000000-0005-0000-0000-000011C30000}"/>
    <cellStyle name="Total (line) 4 4 2 17 5" xfId="49855" xr:uid="{00000000-0005-0000-0000-000012C30000}"/>
    <cellStyle name="Total (line) 4 4 2 18" xfId="6951" xr:uid="{00000000-0005-0000-0000-000013C30000}"/>
    <cellStyle name="Total (line) 4 4 2 18 2" xfId="49856" xr:uid="{00000000-0005-0000-0000-000014C30000}"/>
    <cellStyle name="Total (line) 4 4 2 18 2 2" xfId="49857" xr:uid="{00000000-0005-0000-0000-000015C30000}"/>
    <cellStyle name="Total (line) 4 4 2 18 2 3" xfId="49858" xr:uid="{00000000-0005-0000-0000-000016C30000}"/>
    <cellStyle name="Total (line) 4 4 2 18 2 4" xfId="49859" xr:uid="{00000000-0005-0000-0000-000017C30000}"/>
    <cellStyle name="Total (line) 4 4 2 18 3" xfId="49860" xr:uid="{00000000-0005-0000-0000-000018C30000}"/>
    <cellStyle name="Total (line) 4 4 2 18 4" xfId="49861" xr:uid="{00000000-0005-0000-0000-000019C30000}"/>
    <cellStyle name="Total (line) 4 4 2 18 5" xfId="49862" xr:uid="{00000000-0005-0000-0000-00001AC30000}"/>
    <cellStyle name="Total (line) 4 4 2 19" xfId="6952" xr:uid="{00000000-0005-0000-0000-00001BC30000}"/>
    <cellStyle name="Total (line) 4 4 2 19 2" xfId="49863" xr:uid="{00000000-0005-0000-0000-00001CC30000}"/>
    <cellStyle name="Total (line) 4 4 2 19 2 2" xfId="49864" xr:uid="{00000000-0005-0000-0000-00001DC30000}"/>
    <cellStyle name="Total (line) 4 4 2 19 2 3" xfId="49865" xr:uid="{00000000-0005-0000-0000-00001EC30000}"/>
    <cellStyle name="Total (line) 4 4 2 19 2 4" xfId="49866" xr:uid="{00000000-0005-0000-0000-00001FC30000}"/>
    <cellStyle name="Total (line) 4 4 2 19 3" xfId="49867" xr:uid="{00000000-0005-0000-0000-000020C30000}"/>
    <cellStyle name="Total (line) 4 4 2 19 4" xfId="49868" xr:uid="{00000000-0005-0000-0000-000021C30000}"/>
    <cellStyle name="Total (line) 4 4 2 19 5" xfId="49869" xr:uid="{00000000-0005-0000-0000-000022C30000}"/>
    <cellStyle name="Total (line) 4 4 2 2" xfId="6953" xr:uid="{00000000-0005-0000-0000-000023C30000}"/>
    <cellStyle name="Total (line) 4 4 2 2 2" xfId="49870" xr:uid="{00000000-0005-0000-0000-000024C30000}"/>
    <cellStyle name="Total (line) 4 4 2 2 2 2" xfId="49871" xr:uid="{00000000-0005-0000-0000-000025C30000}"/>
    <cellStyle name="Total (line) 4 4 2 2 2 3" xfId="49872" xr:uid="{00000000-0005-0000-0000-000026C30000}"/>
    <cellStyle name="Total (line) 4 4 2 2 2 4" xfId="49873" xr:uid="{00000000-0005-0000-0000-000027C30000}"/>
    <cellStyle name="Total (line) 4 4 2 2 3" xfId="49874" xr:uid="{00000000-0005-0000-0000-000028C30000}"/>
    <cellStyle name="Total (line) 4 4 2 2 4" xfId="49875" xr:uid="{00000000-0005-0000-0000-000029C30000}"/>
    <cellStyle name="Total (line) 4 4 2 2 5" xfId="49876" xr:uid="{00000000-0005-0000-0000-00002AC30000}"/>
    <cellStyle name="Total (line) 4 4 2 20" xfId="6954" xr:uid="{00000000-0005-0000-0000-00002BC30000}"/>
    <cellStyle name="Total (line) 4 4 2 20 2" xfId="49877" xr:uid="{00000000-0005-0000-0000-00002CC30000}"/>
    <cellStyle name="Total (line) 4 4 2 20 2 2" xfId="49878" xr:uid="{00000000-0005-0000-0000-00002DC30000}"/>
    <cellStyle name="Total (line) 4 4 2 20 2 3" xfId="49879" xr:uid="{00000000-0005-0000-0000-00002EC30000}"/>
    <cellStyle name="Total (line) 4 4 2 20 2 4" xfId="49880" xr:uid="{00000000-0005-0000-0000-00002FC30000}"/>
    <cellStyle name="Total (line) 4 4 2 20 3" xfId="49881" xr:uid="{00000000-0005-0000-0000-000030C30000}"/>
    <cellStyle name="Total (line) 4 4 2 20 4" xfId="49882" xr:uid="{00000000-0005-0000-0000-000031C30000}"/>
    <cellStyle name="Total (line) 4 4 2 20 5" xfId="49883" xr:uid="{00000000-0005-0000-0000-000032C30000}"/>
    <cellStyle name="Total (line) 4 4 2 21" xfId="6955" xr:uid="{00000000-0005-0000-0000-000033C30000}"/>
    <cellStyle name="Total (line) 4 4 2 21 2" xfId="49884" xr:uid="{00000000-0005-0000-0000-000034C30000}"/>
    <cellStyle name="Total (line) 4 4 2 21 2 2" xfId="49885" xr:uid="{00000000-0005-0000-0000-000035C30000}"/>
    <cellStyle name="Total (line) 4 4 2 21 2 3" xfId="49886" xr:uid="{00000000-0005-0000-0000-000036C30000}"/>
    <cellStyle name="Total (line) 4 4 2 21 2 4" xfId="49887" xr:uid="{00000000-0005-0000-0000-000037C30000}"/>
    <cellStyle name="Total (line) 4 4 2 21 3" xfId="49888" xr:uid="{00000000-0005-0000-0000-000038C30000}"/>
    <cellStyle name="Total (line) 4 4 2 21 4" xfId="49889" xr:uid="{00000000-0005-0000-0000-000039C30000}"/>
    <cellStyle name="Total (line) 4 4 2 21 5" xfId="49890" xr:uid="{00000000-0005-0000-0000-00003AC30000}"/>
    <cellStyle name="Total (line) 4 4 2 22" xfId="6956" xr:uid="{00000000-0005-0000-0000-00003BC30000}"/>
    <cellStyle name="Total (line) 4 4 2 22 2" xfId="49891" xr:uid="{00000000-0005-0000-0000-00003CC30000}"/>
    <cellStyle name="Total (line) 4 4 2 22 2 2" xfId="49892" xr:uid="{00000000-0005-0000-0000-00003DC30000}"/>
    <cellStyle name="Total (line) 4 4 2 22 2 3" xfId="49893" xr:uid="{00000000-0005-0000-0000-00003EC30000}"/>
    <cellStyle name="Total (line) 4 4 2 22 2 4" xfId="49894" xr:uid="{00000000-0005-0000-0000-00003FC30000}"/>
    <cellStyle name="Total (line) 4 4 2 22 3" xfId="49895" xr:uid="{00000000-0005-0000-0000-000040C30000}"/>
    <cellStyle name="Total (line) 4 4 2 22 4" xfId="49896" xr:uid="{00000000-0005-0000-0000-000041C30000}"/>
    <cellStyle name="Total (line) 4 4 2 22 5" xfId="49897" xr:uid="{00000000-0005-0000-0000-000042C30000}"/>
    <cellStyle name="Total (line) 4 4 2 23" xfId="6957" xr:uid="{00000000-0005-0000-0000-000043C30000}"/>
    <cellStyle name="Total (line) 4 4 2 23 2" xfId="49898" xr:uid="{00000000-0005-0000-0000-000044C30000}"/>
    <cellStyle name="Total (line) 4 4 2 23 2 2" xfId="49899" xr:uid="{00000000-0005-0000-0000-000045C30000}"/>
    <cellStyle name="Total (line) 4 4 2 23 2 3" xfId="49900" xr:uid="{00000000-0005-0000-0000-000046C30000}"/>
    <cellStyle name="Total (line) 4 4 2 23 2 4" xfId="49901" xr:uid="{00000000-0005-0000-0000-000047C30000}"/>
    <cellStyle name="Total (line) 4 4 2 23 3" xfId="49902" xr:uid="{00000000-0005-0000-0000-000048C30000}"/>
    <cellStyle name="Total (line) 4 4 2 23 4" xfId="49903" xr:uid="{00000000-0005-0000-0000-000049C30000}"/>
    <cellStyle name="Total (line) 4 4 2 23 5" xfId="49904" xr:uid="{00000000-0005-0000-0000-00004AC30000}"/>
    <cellStyle name="Total (line) 4 4 2 24" xfId="6958" xr:uid="{00000000-0005-0000-0000-00004BC30000}"/>
    <cellStyle name="Total (line) 4 4 2 24 2" xfId="49905" xr:uid="{00000000-0005-0000-0000-00004CC30000}"/>
    <cellStyle name="Total (line) 4 4 2 24 2 2" xfId="49906" xr:uid="{00000000-0005-0000-0000-00004DC30000}"/>
    <cellStyle name="Total (line) 4 4 2 24 2 3" xfId="49907" xr:uid="{00000000-0005-0000-0000-00004EC30000}"/>
    <cellStyle name="Total (line) 4 4 2 24 2 4" xfId="49908" xr:uid="{00000000-0005-0000-0000-00004FC30000}"/>
    <cellStyle name="Total (line) 4 4 2 24 3" xfId="49909" xr:uid="{00000000-0005-0000-0000-000050C30000}"/>
    <cellStyle name="Total (line) 4 4 2 24 4" xfId="49910" xr:uid="{00000000-0005-0000-0000-000051C30000}"/>
    <cellStyle name="Total (line) 4 4 2 24 5" xfId="49911" xr:uid="{00000000-0005-0000-0000-000052C30000}"/>
    <cellStyle name="Total (line) 4 4 2 25" xfId="6959" xr:uid="{00000000-0005-0000-0000-000053C30000}"/>
    <cellStyle name="Total (line) 4 4 2 25 2" xfId="49912" xr:uid="{00000000-0005-0000-0000-000054C30000}"/>
    <cellStyle name="Total (line) 4 4 2 25 2 2" xfId="49913" xr:uid="{00000000-0005-0000-0000-000055C30000}"/>
    <cellStyle name="Total (line) 4 4 2 25 2 3" xfId="49914" xr:uid="{00000000-0005-0000-0000-000056C30000}"/>
    <cellStyle name="Total (line) 4 4 2 25 2 4" xfId="49915" xr:uid="{00000000-0005-0000-0000-000057C30000}"/>
    <cellStyle name="Total (line) 4 4 2 25 3" xfId="49916" xr:uid="{00000000-0005-0000-0000-000058C30000}"/>
    <cellStyle name="Total (line) 4 4 2 25 4" xfId="49917" xr:uid="{00000000-0005-0000-0000-000059C30000}"/>
    <cellStyle name="Total (line) 4 4 2 25 5" xfId="49918" xr:uid="{00000000-0005-0000-0000-00005AC30000}"/>
    <cellStyle name="Total (line) 4 4 2 26" xfId="6960" xr:uid="{00000000-0005-0000-0000-00005BC30000}"/>
    <cellStyle name="Total (line) 4 4 2 26 2" xfId="49919" xr:uid="{00000000-0005-0000-0000-00005CC30000}"/>
    <cellStyle name="Total (line) 4 4 2 26 2 2" xfId="49920" xr:uid="{00000000-0005-0000-0000-00005DC30000}"/>
    <cellStyle name="Total (line) 4 4 2 26 2 3" xfId="49921" xr:uid="{00000000-0005-0000-0000-00005EC30000}"/>
    <cellStyle name="Total (line) 4 4 2 26 2 4" xfId="49922" xr:uid="{00000000-0005-0000-0000-00005FC30000}"/>
    <cellStyle name="Total (line) 4 4 2 26 3" xfId="49923" xr:uid="{00000000-0005-0000-0000-000060C30000}"/>
    <cellStyle name="Total (line) 4 4 2 26 4" xfId="49924" xr:uid="{00000000-0005-0000-0000-000061C30000}"/>
    <cellStyle name="Total (line) 4 4 2 26 5" xfId="49925" xr:uid="{00000000-0005-0000-0000-000062C30000}"/>
    <cellStyle name="Total (line) 4 4 2 27" xfId="6961" xr:uid="{00000000-0005-0000-0000-000063C30000}"/>
    <cellStyle name="Total (line) 4 4 2 27 2" xfId="49926" xr:uid="{00000000-0005-0000-0000-000064C30000}"/>
    <cellStyle name="Total (line) 4 4 2 27 2 2" xfId="49927" xr:uid="{00000000-0005-0000-0000-000065C30000}"/>
    <cellStyle name="Total (line) 4 4 2 27 2 3" xfId="49928" xr:uid="{00000000-0005-0000-0000-000066C30000}"/>
    <cellStyle name="Total (line) 4 4 2 27 2 4" xfId="49929" xr:uid="{00000000-0005-0000-0000-000067C30000}"/>
    <cellStyle name="Total (line) 4 4 2 27 3" xfId="49930" xr:uid="{00000000-0005-0000-0000-000068C30000}"/>
    <cellStyle name="Total (line) 4 4 2 27 4" xfId="49931" xr:uid="{00000000-0005-0000-0000-000069C30000}"/>
    <cellStyle name="Total (line) 4 4 2 27 5" xfId="49932" xr:uid="{00000000-0005-0000-0000-00006AC30000}"/>
    <cellStyle name="Total (line) 4 4 2 28" xfId="6962" xr:uid="{00000000-0005-0000-0000-00006BC30000}"/>
    <cellStyle name="Total (line) 4 4 2 28 2" xfId="49933" xr:uid="{00000000-0005-0000-0000-00006CC30000}"/>
    <cellStyle name="Total (line) 4 4 2 28 2 2" xfId="49934" xr:uid="{00000000-0005-0000-0000-00006DC30000}"/>
    <cellStyle name="Total (line) 4 4 2 28 2 3" xfId="49935" xr:uid="{00000000-0005-0000-0000-00006EC30000}"/>
    <cellStyle name="Total (line) 4 4 2 28 2 4" xfId="49936" xr:uid="{00000000-0005-0000-0000-00006FC30000}"/>
    <cellStyle name="Total (line) 4 4 2 28 3" xfId="49937" xr:uid="{00000000-0005-0000-0000-000070C30000}"/>
    <cellStyle name="Total (line) 4 4 2 28 4" xfId="49938" xr:uid="{00000000-0005-0000-0000-000071C30000}"/>
    <cellStyle name="Total (line) 4 4 2 28 5" xfId="49939" xr:uid="{00000000-0005-0000-0000-000072C30000}"/>
    <cellStyle name="Total (line) 4 4 2 29" xfId="6963" xr:uid="{00000000-0005-0000-0000-000073C30000}"/>
    <cellStyle name="Total (line) 4 4 2 29 2" xfId="49940" xr:uid="{00000000-0005-0000-0000-000074C30000}"/>
    <cellStyle name="Total (line) 4 4 2 29 2 2" xfId="49941" xr:uid="{00000000-0005-0000-0000-000075C30000}"/>
    <cellStyle name="Total (line) 4 4 2 29 2 3" xfId="49942" xr:uid="{00000000-0005-0000-0000-000076C30000}"/>
    <cellStyle name="Total (line) 4 4 2 29 2 4" xfId="49943" xr:uid="{00000000-0005-0000-0000-000077C30000}"/>
    <cellStyle name="Total (line) 4 4 2 29 3" xfId="49944" xr:uid="{00000000-0005-0000-0000-000078C30000}"/>
    <cellStyle name="Total (line) 4 4 2 29 4" xfId="49945" xr:uid="{00000000-0005-0000-0000-000079C30000}"/>
    <cellStyle name="Total (line) 4 4 2 29 5" xfId="49946" xr:uid="{00000000-0005-0000-0000-00007AC30000}"/>
    <cellStyle name="Total (line) 4 4 2 3" xfId="6964" xr:uid="{00000000-0005-0000-0000-00007BC30000}"/>
    <cellStyle name="Total (line) 4 4 2 3 2" xfId="49947" xr:uid="{00000000-0005-0000-0000-00007CC30000}"/>
    <cellStyle name="Total (line) 4 4 2 3 2 2" xfId="49948" xr:uid="{00000000-0005-0000-0000-00007DC30000}"/>
    <cellStyle name="Total (line) 4 4 2 3 2 3" xfId="49949" xr:uid="{00000000-0005-0000-0000-00007EC30000}"/>
    <cellStyle name="Total (line) 4 4 2 3 2 4" xfId="49950" xr:uid="{00000000-0005-0000-0000-00007FC30000}"/>
    <cellStyle name="Total (line) 4 4 2 3 3" xfId="49951" xr:uid="{00000000-0005-0000-0000-000080C30000}"/>
    <cellStyle name="Total (line) 4 4 2 3 4" xfId="49952" xr:uid="{00000000-0005-0000-0000-000081C30000}"/>
    <cellStyle name="Total (line) 4 4 2 3 5" xfId="49953" xr:uid="{00000000-0005-0000-0000-000082C30000}"/>
    <cellStyle name="Total (line) 4 4 2 30" xfId="6965" xr:uid="{00000000-0005-0000-0000-000083C30000}"/>
    <cellStyle name="Total (line) 4 4 2 30 2" xfId="49954" xr:uid="{00000000-0005-0000-0000-000084C30000}"/>
    <cellStyle name="Total (line) 4 4 2 30 2 2" xfId="49955" xr:uid="{00000000-0005-0000-0000-000085C30000}"/>
    <cellStyle name="Total (line) 4 4 2 30 2 3" xfId="49956" xr:uid="{00000000-0005-0000-0000-000086C30000}"/>
    <cellStyle name="Total (line) 4 4 2 30 2 4" xfId="49957" xr:uid="{00000000-0005-0000-0000-000087C30000}"/>
    <cellStyle name="Total (line) 4 4 2 30 3" xfId="49958" xr:uid="{00000000-0005-0000-0000-000088C30000}"/>
    <cellStyle name="Total (line) 4 4 2 30 4" xfId="49959" xr:uid="{00000000-0005-0000-0000-000089C30000}"/>
    <cellStyle name="Total (line) 4 4 2 30 5" xfId="49960" xr:uid="{00000000-0005-0000-0000-00008AC30000}"/>
    <cellStyle name="Total (line) 4 4 2 31" xfId="6966" xr:uid="{00000000-0005-0000-0000-00008BC30000}"/>
    <cellStyle name="Total (line) 4 4 2 31 2" xfId="49961" xr:uid="{00000000-0005-0000-0000-00008CC30000}"/>
    <cellStyle name="Total (line) 4 4 2 31 2 2" xfId="49962" xr:uid="{00000000-0005-0000-0000-00008DC30000}"/>
    <cellStyle name="Total (line) 4 4 2 31 2 3" xfId="49963" xr:uid="{00000000-0005-0000-0000-00008EC30000}"/>
    <cellStyle name="Total (line) 4 4 2 31 2 4" xfId="49964" xr:uid="{00000000-0005-0000-0000-00008FC30000}"/>
    <cellStyle name="Total (line) 4 4 2 31 3" xfId="49965" xr:uid="{00000000-0005-0000-0000-000090C30000}"/>
    <cellStyle name="Total (line) 4 4 2 31 4" xfId="49966" xr:uid="{00000000-0005-0000-0000-000091C30000}"/>
    <cellStyle name="Total (line) 4 4 2 31 5" xfId="49967" xr:uid="{00000000-0005-0000-0000-000092C30000}"/>
    <cellStyle name="Total (line) 4 4 2 32" xfId="6967" xr:uid="{00000000-0005-0000-0000-000093C30000}"/>
    <cellStyle name="Total (line) 4 4 2 32 2" xfId="49968" xr:uid="{00000000-0005-0000-0000-000094C30000}"/>
    <cellStyle name="Total (line) 4 4 2 32 2 2" xfId="49969" xr:uid="{00000000-0005-0000-0000-000095C30000}"/>
    <cellStyle name="Total (line) 4 4 2 32 2 3" xfId="49970" xr:uid="{00000000-0005-0000-0000-000096C30000}"/>
    <cellStyle name="Total (line) 4 4 2 32 2 4" xfId="49971" xr:uid="{00000000-0005-0000-0000-000097C30000}"/>
    <cellStyle name="Total (line) 4 4 2 32 3" xfId="49972" xr:uid="{00000000-0005-0000-0000-000098C30000}"/>
    <cellStyle name="Total (line) 4 4 2 32 4" xfId="49973" xr:uid="{00000000-0005-0000-0000-000099C30000}"/>
    <cellStyle name="Total (line) 4 4 2 32 5" xfId="49974" xr:uid="{00000000-0005-0000-0000-00009AC30000}"/>
    <cellStyle name="Total (line) 4 4 2 33" xfId="6968" xr:uid="{00000000-0005-0000-0000-00009BC30000}"/>
    <cellStyle name="Total (line) 4 4 2 33 2" xfId="49975" xr:uid="{00000000-0005-0000-0000-00009CC30000}"/>
    <cellStyle name="Total (line) 4 4 2 33 2 2" xfId="49976" xr:uid="{00000000-0005-0000-0000-00009DC30000}"/>
    <cellStyle name="Total (line) 4 4 2 33 2 3" xfId="49977" xr:uid="{00000000-0005-0000-0000-00009EC30000}"/>
    <cellStyle name="Total (line) 4 4 2 33 2 4" xfId="49978" xr:uid="{00000000-0005-0000-0000-00009FC30000}"/>
    <cellStyle name="Total (line) 4 4 2 33 3" xfId="49979" xr:uid="{00000000-0005-0000-0000-0000A0C30000}"/>
    <cellStyle name="Total (line) 4 4 2 33 4" xfId="49980" xr:uid="{00000000-0005-0000-0000-0000A1C30000}"/>
    <cellStyle name="Total (line) 4 4 2 33 5" xfId="49981" xr:uid="{00000000-0005-0000-0000-0000A2C30000}"/>
    <cellStyle name="Total (line) 4 4 2 34" xfId="6969" xr:uid="{00000000-0005-0000-0000-0000A3C30000}"/>
    <cellStyle name="Total (line) 4 4 2 34 2" xfId="49982" xr:uid="{00000000-0005-0000-0000-0000A4C30000}"/>
    <cellStyle name="Total (line) 4 4 2 34 2 2" xfId="49983" xr:uid="{00000000-0005-0000-0000-0000A5C30000}"/>
    <cellStyle name="Total (line) 4 4 2 34 2 3" xfId="49984" xr:uid="{00000000-0005-0000-0000-0000A6C30000}"/>
    <cellStyle name="Total (line) 4 4 2 34 2 4" xfId="49985" xr:uid="{00000000-0005-0000-0000-0000A7C30000}"/>
    <cellStyle name="Total (line) 4 4 2 34 3" xfId="49986" xr:uid="{00000000-0005-0000-0000-0000A8C30000}"/>
    <cellStyle name="Total (line) 4 4 2 34 4" xfId="49987" xr:uid="{00000000-0005-0000-0000-0000A9C30000}"/>
    <cellStyle name="Total (line) 4 4 2 34 5" xfId="49988" xr:uid="{00000000-0005-0000-0000-0000AAC30000}"/>
    <cellStyle name="Total (line) 4 4 2 35" xfId="6970" xr:uid="{00000000-0005-0000-0000-0000ABC30000}"/>
    <cellStyle name="Total (line) 4 4 2 35 2" xfId="49989" xr:uid="{00000000-0005-0000-0000-0000ACC30000}"/>
    <cellStyle name="Total (line) 4 4 2 35 2 2" xfId="49990" xr:uid="{00000000-0005-0000-0000-0000ADC30000}"/>
    <cellStyle name="Total (line) 4 4 2 35 2 3" xfId="49991" xr:uid="{00000000-0005-0000-0000-0000AEC30000}"/>
    <cellStyle name="Total (line) 4 4 2 35 2 4" xfId="49992" xr:uid="{00000000-0005-0000-0000-0000AFC30000}"/>
    <cellStyle name="Total (line) 4 4 2 35 3" xfId="49993" xr:uid="{00000000-0005-0000-0000-0000B0C30000}"/>
    <cellStyle name="Total (line) 4 4 2 35 4" xfId="49994" xr:uid="{00000000-0005-0000-0000-0000B1C30000}"/>
    <cellStyle name="Total (line) 4 4 2 35 5" xfId="49995" xr:uid="{00000000-0005-0000-0000-0000B2C30000}"/>
    <cellStyle name="Total (line) 4 4 2 36" xfId="6971" xr:uid="{00000000-0005-0000-0000-0000B3C30000}"/>
    <cellStyle name="Total (line) 4 4 2 36 2" xfId="49996" xr:uid="{00000000-0005-0000-0000-0000B4C30000}"/>
    <cellStyle name="Total (line) 4 4 2 36 2 2" xfId="49997" xr:uid="{00000000-0005-0000-0000-0000B5C30000}"/>
    <cellStyle name="Total (line) 4 4 2 36 2 3" xfId="49998" xr:uid="{00000000-0005-0000-0000-0000B6C30000}"/>
    <cellStyle name="Total (line) 4 4 2 36 2 4" xfId="49999" xr:uid="{00000000-0005-0000-0000-0000B7C30000}"/>
    <cellStyle name="Total (line) 4 4 2 36 3" xfId="50000" xr:uid="{00000000-0005-0000-0000-0000B8C30000}"/>
    <cellStyle name="Total (line) 4 4 2 36 4" xfId="50001" xr:uid="{00000000-0005-0000-0000-0000B9C30000}"/>
    <cellStyle name="Total (line) 4 4 2 36 5" xfId="50002" xr:uid="{00000000-0005-0000-0000-0000BAC30000}"/>
    <cellStyle name="Total (line) 4 4 2 37" xfId="6972" xr:uid="{00000000-0005-0000-0000-0000BBC30000}"/>
    <cellStyle name="Total (line) 4 4 2 37 2" xfId="50003" xr:uid="{00000000-0005-0000-0000-0000BCC30000}"/>
    <cellStyle name="Total (line) 4 4 2 37 2 2" xfId="50004" xr:uid="{00000000-0005-0000-0000-0000BDC30000}"/>
    <cellStyle name="Total (line) 4 4 2 37 2 3" xfId="50005" xr:uid="{00000000-0005-0000-0000-0000BEC30000}"/>
    <cellStyle name="Total (line) 4 4 2 37 2 4" xfId="50006" xr:uid="{00000000-0005-0000-0000-0000BFC30000}"/>
    <cellStyle name="Total (line) 4 4 2 37 3" xfId="50007" xr:uid="{00000000-0005-0000-0000-0000C0C30000}"/>
    <cellStyle name="Total (line) 4 4 2 37 4" xfId="50008" xr:uid="{00000000-0005-0000-0000-0000C1C30000}"/>
    <cellStyle name="Total (line) 4 4 2 37 5" xfId="50009" xr:uid="{00000000-0005-0000-0000-0000C2C30000}"/>
    <cellStyle name="Total (line) 4 4 2 38" xfId="6973" xr:uid="{00000000-0005-0000-0000-0000C3C30000}"/>
    <cellStyle name="Total (line) 4 4 2 38 2" xfId="50010" xr:uid="{00000000-0005-0000-0000-0000C4C30000}"/>
    <cellStyle name="Total (line) 4 4 2 38 2 2" xfId="50011" xr:uid="{00000000-0005-0000-0000-0000C5C30000}"/>
    <cellStyle name="Total (line) 4 4 2 38 2 3" xfId="50012" xr:uid="{00000000-0005-0000-0000-0000C6C30000}"/>
    <cellStyle name="Total (line) 4 4 2 38 2 4" xfId="50013" xr:uid="{00000000-0005-0000-0000-0000C7C30000}"/>
    <cellStyle name="Total (line) 4 4 2 38 3" xfId="50014" xr:uid="{00000000-0005-0000-0000-0000C8C30000}"/>
    <cellStyle name="Total (line) 4 4 2 38 4" xfId="50015" xr:uid="{00000000-0005-0000-0000-0000C9C30000}"/>
    <cellStyle name="Total (line) 4 4 2 38 5" xfId="50016" xr:uid="{00000000-0005-0000-0000-0000CAC30000}"/>
    <cellStyle name="Total (line) 4 4 2 39" xfId="6974" xr:uid="{00000000-0005-0000-0000-0000CBC30000}"/>
    <cellStyle name="Total (line) 4 4 2 39 2" xfId="50017" xr:uid="{00000000-0005-0000-0000-0000CCC30000}"/>
    <cellStyle name="Total (line) 4 4 2 39 2 2" xfId="50018" xr:uid="{00000000-0005-0000-0000-0000CDC30000}"/>
    <cellStyle name="Total (line) 4 4 2 39 2 3" xfId="50019" xr:uid="{00000000-0005-0000-0000-0000CEC30000}"/>
    <cellStyle name="Total (line) 4 4 2 39 2 4" xfId="50020" xr:uid="{00000000-0005-0000-0000-0000CFC30000}"/>
    <cellStyle name="Total (line) 4 4 2 39 3" xfId="50021" xr:uid="{00000000-0005-0000-0000-0000D0C30000}"/>
    <cellStyle name="Total (line) 4 4 2 39 4" xfId="50022" xr:uid="{00000000-0005-0000-0000-0000D1C30000}"/>
    <cellStyle name="Total (line) 4 4 2 39 5" xfId="50023" xr:uid="{00000000-0005-0000-0000-0000D2C30000}"/>
    <cellStyle name="Total (line) 4 4 2 4" xfId="6975" xr:uid="{00000000-0005-0000-0000-0000D3C30000}"/>
    <cellStyle name="Total (line) 4 4 2 4 2" xfId="50024" xr:uid="{00000000-0005-0000-0000-0000D4C30000}"/>
    <cellStyle name="Total (line) 4 4 2 4 2 2" xfId="50025" xr:uid="{00000000-0005-0000-0000-0000D5C30000}"/>
    <cellStyle name="Total (line) 4 4 2 4 2 3" xfId="50026" xr:uid="{00000000-0005-0000-0000-0000D6C30000}"/>
    <cellStyle name="Total (line) 4 4 2 4 2 4" xfId="50027" xr:uid="{00000000-0005-0000-0000-0000D7C30000}"/>
    <cellStyle name="Total (line) 4 4 2 4 3" xfId="50028" xr:uid="{00000000-0005-0000-0000-0000D8C30000}"/>
    <cellStyle name="Total (line) 4 4 2 4 4" xfId="50029" xr:uid="{00000000-0005-0000-0000-0000D9C30000}"/>
    <cellStyle name="Total (line) 4 4 2 4 5" xfId="50030" xr:uid="{00000000-0005-0000-0000-0000DAC30000}"/>
    <cellStyle name="Total (line) 4 4 2 40" xfId="6976" xr:uid="{00000000-0005-0000-0000-0000DBC30000}"/>
    <cellStyle name="Total (line) 4 4 2 40 2" xfId="50031" xr:uid="{00000000-0005-0000-0000-0000DCC30000}"/>
    <cellStyle name="Total (line) 4 4 2 40 2 2" xfId="50032" xr:uid="{00000000-0005-0000-0000-0000DDC30000}"/>
    <cellStyle name="Total (line) 4 4 2 40 2 3" xfId="50033" xr:uid="{00000000-0005-0000-0000-0000DEC30000}"/>
    <cellStyle name="Total (line) 4 4 2 40 2 4" xfId="50034" xr:uid="{00000000-0005-0000-0000-0000DFC30000}"/>
    <cellStyle name="Total (line) 4 4 2 40 3" xfId="50035" xr:uid="{00000000-0005-0000-0000-0000E0C30000}"/>
    <cellStyle name="Total (line) 4 4 2 40 4" xfId="50036" xr:uid="{00000000-0005-0000-0000-0000E1C30000}"/>
    <cellStyle name="Total (line) 4 4 2 40 5" xfId="50037" xr:uid="{00000000-0005-0000-0000-0000E2C30000}"/>
    <cellStyle name="Total (line) 4 4 2 41" xfId="6977" xr:uid="{00000000-0005-0000-0000-0000E3C30000}"/>
    <cellStyle name="Total (line) 4 4 2 41 2" xfId="50038" xr:uid="{00000000-0005-0000-0000-0000E4C30000}"/>
    <cellStyle name="Total (line) 4 4 2 41 2 2" xfId="50039" xr:uid="{00000000-0005-0000-0000-0000E5C30000}"/>
    <cellStyle name="Total (line) 4 4 2 41 2 3" xfId="50040" xr:uid="{00000000-0005-0000-0000-0000E6C30000}"/>
    <cellStyle name="Total (line) 4 4 2 41 2 4" xfId="50041" xr:uid="{00000000-0005-0000-0000-0000E7C30000}"/>
    <cellStyle name="Total (line) 4 4 2 41 3" xfId="50042" xr:uid="{00000000-0005-0000-0000-0000E8C30000}"/>
    <cellStyle name="Total (line) 4 4 2 41 4" xfId="50043" xr:uid="{00000000-0005-0000-0000-0000E9C30000}"/>
    <cellStyle name="Total (line) 4 4 2 41 5" xfId="50044" xr:uid="{00000000-0005-0000-0000-0000EAC30000}"/>
    <cellStyle name="Total (line) 4 4 2 42" xfId="6978" xr:uid="{00000000-0005-0000-0000-0000EBC30000}"/>
    <cellStyle name="Total (line) 4 4 2 42 2" xfId="50045" xr:uid="{00000000-0005-0000-0000-0000ECC30000}"/>
    <cellStyle name="Total (line) 4 4 2 42 2 2" xfId="50046" xr:uid="{00000000-0005-0000-0000-0000EDC30000}"/>
    <cellStyle name="Total (line) 4 4 2 42 2 3" xfId="50047" xr:uid="{00000000-0005-0000-0000-0000EEC30000}"/>
    <cellStyle name="Total (line) 4 4 2 42 2 4" xfId="50048" xr:uid="{00000000-0005-0000-0000-0000EFC30000}"/>
    <cellStyle name="Total (line) 4 4 2 42 3" xfId="50049" xr:uid="{00000000-0005-0000-0000-0000F0C30000}"/>
    <cellStyle name="Total (line) 4 4 2 42 4" xfId="50050" xr:uid="{00000000-0005-0000-0000-0000F1C30000}"/>
    <cellStyle name="Total (line) 4 4 2 42 5" xfId="50051" xr:uid="{00000000-0005-0000-0000-0000F2C30000}"/>
    <cellStyle name="Total (line) 4 4 2 43" xfId="6979" xr:uid="{00000000-0005-0000-0000-0000F3C30000}"/>
    <cellStyle name="Total (line) 4 4 2 43 2" xfId="50052" xr:uid="{00000000-0005-0000-0000-0000F4C30000}"/>
    <cellStyle name="Total (line) 4 4 2 43 2 2" xfId="50053" xr:uid="{00000000-0005-0000-0000-0000F5C30000}"/>
    <cellStyle name="Total (line) 4 4 2 43 2 3" xfId="50054" xr:uid="{00000000-0005-0000-0000-0000F6C30000}"/>
    <cellStyle name="Total (line) 4 4 2 43 2 4" xfId="50055" xr:uid="{00000000-0005-0000-0000-0000F7C30000}"/>
    <cellStyle name="Total (line) 4 4 2 43 3" xfId="50056" xr:uid="{00000000-0005-0000-0000-0000F8C30000}"/>
    <cellStyle name="Total (line) 4 4 2 43 4" xfId="50057" xr:uid="{00000000-0005-0000-0000-0000F9C30000}"/>
    <cellStyle name="Total (line) 4 4 2 43 5" xfId="50058" xr:uid="{00000000-0005-0000-0000-0000FAC30000}"/>
    <cellStyle name="Total (line) 4 4 2 44" xfId="6980" xr:uid="{00000000-0005-0000-0000-0000FBC30000}"/>
    <cellStyle name="Total (line) 4 4 2 44 2" xfId="50059" xr:uid="{00000000-0005-0000-0000-0000FCC30000}"/>
    <cellStyle name="Total (line) 4 4 2 44 2 2" xfId="50060" xr:uid="{00000000-0005-0000-0000-0000FDC30000}"/>
    <cellStyle name="Total (line) 4 4 2 44 2 3" xfId="50061" xr:uid="{00000000-0005-0000-0000-0000FEC30000}"/>
    <cellStyle name="Total (line) 4 4 2 44 2 4" xfId="50062" xr:uid="{00000000-0005-0000-0000-0000FFC30000}"/>
    <cellStyle name="Total (line) 4 4 2 44 3" xfId="50063" xr:uid="{00000000-0005-0000-0000-000000C40000}"/>
    <cellStyle name="Total (line) 4 4 2 44 4" xfId="50064" xr:uid="{00000000-0005-0000-0000-000001C40000}"/>
    <cellStyle name="Total (line) 4 4 2 44 5" xfId="50065" xr:uid="{00000000-0005-0000-0000-000002C40000}"/>
    <cellStyle name="Total (line) 4 4 2 45" xfId="50066" xr:uid="{00000000-0005-0000-0000-000003C40000}"/>
    <cellStyle name="Total (line) 4 4 2 45 2" xfId="50067" xr:uid="{00000000-0005-0000-0000-000004C40000}"/>
    <cellStyle name="Total (line) 4 4 2 45 3" xfId="50068" xr:uid="{00000000-0005-0000-0000-000005C40000}"/>
    <cellStyle name="Total (line) 4 4 2 45 4" xfId="50069" xr:uid="{00000000-0005-0000-0000-000006C40000}"/>
    <cellStyle name="Total (line) 4 4 2 46" xfId="50070" xr:uid="{00000000-0005-0000-0000-000007C40000}"/>
    <cellStyle name="Total (line) 4 4 2 46 2" xfId="50071" xr:uid="{00000000-0005-0000-0000-000008C40000}"/>
    <cellStyle name="Total (line) 4 4 2 46 3" xfId="50072" xr:uid="{00000000-0005-0000-0000-000009C40000}"/>
    <cellStyle name="Total (line) 4 4 2 46 4" xfId="50073" xr:uid="{00000000-0005-0000-0000-00000AC40000}"/>
    <cellStyle name="Total (line) 4 4 2 47" xfId="50074" xr:uid="{00000000-0005-0000-0000-00000BC40000}"/>
    <cellStyle name="Total (line) 4 4 2 5" xfId="6981" xr:uid="{00000000-0005-0000-0000-00000CC40000}"/>
    <cellStyle name="Total (line) 4 4 2 5 2" xfId="50075" xr:uid="{00000000-0005-0000-0000-00000DC40000}"/>
    <cellStyle name="Total (line) 4 4 2 5 2 2" xfId="50076" xr:uid="{00000000-0005-0000-0000-00000EC40000}"/>
    <cellStyle name="Total (line) 4 4 2 5 2 3" xfId="50077" xr:uid="{00000000-0005-0000-0000-00000FC40000}"/>
    <cellStyle name="Total (line) 4 4 2 5 2 4" xfId="50078" xr:uid="{00000000-0005-0000-0000-000010C40000}"/>
    <cellStyle name="Total (line) 4 4 2 5 3" xfId="50079" xr:uid="{00000000-0005-0000-0000-000011C40000}"/>
    <cellStyle name="Total (line) 4 4 2 5 4" xfId="50080" xr:uid="{00000000-0005-0000-0000-000012C40000}"/>
    <cellStyle name="Total (line) 4 4 2 5 5" xfId="50081" xr:uid="{00000000-0005-0000-0000-000013C40000}"/>
    <cellStyle name="Total (line) 4 4 2 6" xfId="6982" xr:uid="{00000000-0005-0000-0000-000014C40000}"/>
    <cellStyle name="Total (line) 4 4 2 6 2" xfId="50082" xr:uid="{00000000-0005-0000-0000-000015C40000}"/>
    <cellStyle name="Total (line) 4 4 2 6 2 2" xfId="50083" xr:uid="{00000000-0005-0000-0000-000016C40000}"/>
    <cellStyle name="Total (line) 4 4 2 6 2 3" xfId="50084" xr:uid="{00000000-0005-0000-0000-000017C40000}"/>
    <cellStyle name="Total (line) 4 4 2 6 2 4" xfId="50085" xr:uid="{00000000-0005-0000-0000-000018C40000}"/>
    <cellStyle name="Total (line) 4 4 2 6 3" xfId="50086" xr:uid="{00000000-0005-0000-0000-000019C40000}"/>
    <cellStyle name="Total (line) 4 4 2 6 4" xfId="50087" xr:uid="{00000000-0005-0000-0000-00001AC40000}"/>
    <cellStyle name="Total (line) 4 4 2 6 5" xfId="50088" xr:uid="{00000000-0005-0000-0000-00001BC40000}"/>
    <cellStyle name="Total (line) 4 4 2 7" xfId="6983" xr:uid="{00000000-0005-0000-0000-00001CC40000}"/>
    <cellStyle name="Total (line) 4 4 2 7 2" xfId="50089" xr:uid="{00000000-0005-0000-0000-00001DC40000}"/>
    <cellStyle name="Total (line) 4 4 2 7 2 2" xfId="50090" xr:uid="{00000000-0005-0000-0000-00001EC40000}"/>
    <cellStyle name="Total (line) 4 4 2 7 2 3" xfId="50091" xr:uid="{00000000-0005-0000-0000-00001FC40000}"/>
    <cellStyle name="Total (line) 4 4 2 7 2 4" xfId="50092" xr:uid="{00000000-0005-0000-0000-000020C40000}"/>
    <cellStyle name="Total (line) 4 4 2 7 3" xfId="50093" xr:uid="{00000000-0005-0000-0000-000021C40000}"/>
    <cellStyle name="Total (line) 4 4 2 7 4" xfId="50094" xr:uid="{00000000-0005-0000-0000-000022C40000}"/>
    <cellStyle name="Total (line) 4 4 2 7 5" xfId="50095" xr:uid="{00000000-0005-0000-0000-000023C40000}"/>
    <cellStyle name="Total (line) 4 4 2 8" xfId="6984" xr:uid="{00000000-0005-0000-0000-000024C40000}"/>
    <cellStyle name="Total (line) 4 4 2 8 2" xfId="50096" xr:uid="{00000000-0005-0000-0000-000025C40000}"/>
    <cellStyle name="Total (line) 4 4 2 8 2 2" xfId="50097" xr:uid="{00000000-0005-0000-0000-000026C40000}"/>
    <cellStyle name="Total (line) 4 4 2 8 2 3" xfId="50098" xr:uid="{00000000-0005-0000-0000-000027C40000}"/>
    <cellStyle name="Total (line) 4 4 2 8 2 4" xfId="50099" xr:uid="{00000000-0005-0000-0000-000028C40000}"/>
    <cellStyle name="Total (line) 4 4 2 8 3" xfId="50100" xr:uid="{00000000-0005-0000-0000-000029C40000}"/>
    <cellStyle name="Total (line) 4 4 2 8 4" xfId="50101" xr:uid="{00000000-0005-0000-0000-00002AC40000}"/>
    <cellStyle name="Total (line) 4 4 2 8 5" xfId="50102" xr:uid="{00000000-0005-0000-0000-00002BC40000}"/>
    <cellStyle name="Total (line) 4 4 2 9" xfId="6985" xr:uid="{00000000-0005-0000-0000-00002CC40000}"/>
    <cellStyle name="Total (line) 4 4 2 9 2" xfId="50103" xr:uid="{00000000-0005-0000-0000-00002DC40000}"/>
    <cellStyle name="Total (line) 4 4 2 9 2 2" xfId="50104" xr:uid="{00000000-0005-0000-0000-00002EC40000}"/>
    <cellStyle name="Total (line) 4 4 2 9 2 3" xfId="50105" xr:uid="{00000000-0005-0000-0000-00002FC40000}"/>
    <cellStyle name="Total (line) 4 4 2 9 2 4" xfId="50106" xr:uid="{00000000-0005-0000-0000-000030C40000}"/>
    <cellStyle name="Total (line) 4 4 2 9 3" xfId="50107" xr:uid="{00000000-0005-0000-0000-000031C40000}"/>
    <cellStyle name="Total (line) 4 4 2 9 4" xfId="50108" xr:uid="{00000000-0005-0000-0000-000032C40000}"/>
    <cellStyle name="Total (line) 4 4 2 9 5" xfId="50109" xr:uid="{00000000-0005-0000-0000-000033C40000}"/>
    <cellStyle name="Total (line) 4 4 20" xfId="6986" xr:uid="{00000000-0005-0000-0000-000034C40000}"/>
    <cellStyle name="Total (line) 4 4 20 2" xfId="50110" xr:uid="{00000000-0005-0000-0000-000035C40000}"/>
    <cellStyle name="Total (line) 4 4 20 2 2" xfId="50111" xr:uid="{00000000-0005-0000-0000-000036C40000}"/>
    <cellStyle name="Total (line) 4 4 20 2 3" xfId="50112" xr:uid="{00000000-0005-0000-0000-000037C40000}"/>
    <cellStyle name="Total (line) 4 4 20 2 4" xfId="50113" xr:uid="{00000000-0005-0000-0000-000038C40000}"/>
    <cellStyle name="Total (line) 4 4 20 3" xfId="50114" xr:uid="{00000000-0005-0000-0000-000039C40000}"/>
    <cellStyle name="Total (line) 4 4 20 4" xfId="50115" xr:uid="{00000000-0005-0000-0000-00003AC40000}"/>
    <cellStyle name="Total (line) 4 4 20 5" xfId="50116" xr:uid="{00000000-0005-0000-0000-00003BC40000}"/>
    <cellStyle name="Total (line) 4 4 21" xfId="6987" xr:uid="{00000000-0005-0000-0000-00003CC40000}"/>
    <cellStyle name="Total (line) 4 4 21 2" xfId="50117" xr:uid="{00000000-0005-0000-0000-00003DC40000}"/>
    <cellStyle name="Total (line) 4 4 21 2 2" xfId="50118" xr:uid="{00000000-0005-0000-0000-00003EC40000}"/>
    <cellStyle name="Total (line) 4 4 21 2 3" xfId="50119" xr:uid="{00000000-0005-0000-0000-00003FC40000}"/>
    <cellStyle name="Total (line) 4 4 21 2 4" xfId="50120" xr:uid="{00000000-0005-0000-0000-000040C40000}"/>
    <cellStyle name="Total (line) 4 4 21 3" xfId="50121" xr:uid="{00000000-0005-0000-0000-000041C40000}"/>
    <cellStyle name="Total (line) 4 4 21 4" xfId="50122" xr:uid="{00000000-0005-0000-0000-000042C40000}"/>
    <cellStyle name="Total (line) 4 4 21 5" xfId="50123" xr:uid="{00000000-0005-0000-0000-000043C40000}"/>
    <cellStyle name="Total (line) 4 4 22" xfId="6988" xr:uid="{00000000-0005-0000-0000-000044C40000}"/>
    <cellStyle name="Total (line) 4 4 22 2" xfId="50124" xr:uid="{00000000-0005-0000-0000-000045C40000}"/>
    <cellStyle name="Total (line) 4 4 22 2 2" xfId="50125" xr:uid="{00000000-0005-0000-0000-000046C40000}"/>
    <cellStyle name="Total (line) 4 4 22 2 3" xfId="50126" xr:uid="{00000000-0005-0000-0000-000047C40000}"/>
    <cellStyle name="Total (line) 4 4 22 2 4" xfId="50127" xr:uid="{00000000-0005-0000-0000-000048C40000}"/>
    <cellStyle name="Total (line) 4 4 22 3" xfId="50128" xr:uid="{00000000-0005-0000-0000-000049C40000}"/>
    <cellStyle name="Total (line) 4 4 22 4" xfId="50129" xr:uid="{00000000-0005-0000-0000-00004AC40000}"/>
    <cellStyle name="Total (line) 4 4 22 5" xfId="50130" xr:uid="{00000000-0005-0000-0000-00004BC40000}"/>
    <cellStyle name="Total (line) 4 4 23" xfId="6989" xr:uid="{00000000-0005-0000-0000-00004CC40000}"/>
    <cellStyle name="Total (line) 4 4 23 2" xfId="50131" xr:uid="{00000000-0005-0000-0000-00004DC40000}"/>
    <cellStyle name="Total (line) 4 4 23 2 2" xfId="50132" xr:uid="{00000000-0005-0000-0000-00004EC40000}"/>
    <cellStyle name="Total (line) 4 4 23 2 3" xfId="50133" xr:uid="{00000000-0005-0000-0000-00004FC40000}"/>
    <cellStyle name="Total (line) 4 4 23 2 4" xfId="50134" xr:uid="{00000000-0005-0000-0000-000050C40000}"/>
    <cellStyle name="Total (line) 4 4 23 3" xfId="50135" xr:uid="{00000000-0005-0000-0000-000051C40000}"/>
    <cellStyle name="Total (line) 4 4 23 4" xfId="50136" xr:uid="{00000000-0005-0000-0000-000052C40000}"/>
    <cellStyle name="Total (line) 4 4 23 5" xfId="50137" xr:uid="{00000000-0005-0000-0000-000053C40000}"/>
    <cellStyle name="Total (line) 4 4 24" xfId="6990" xr:uid="{00000000-0005-0000-0000-000054C40000}"/>
    <cellStyle name="Total (line) 4 4 24 2" xfId="50138" xr:uid="{00000000-0005-0000-0000-000055C40000}"/>
    <cellStyle name="Total (line) 4 4 24 2 2" xfId="50139" xr:uid="{00000000-0005-0000-0000-000056C40000}"/>
    <cellStyle name="Total (line) 4 4 24 2 3" xfId="50140" xr:uid="{00000000-0005-0000-0000-000057C40000}"/>
    <cellStyle name="Total (line) 4 4 24 2 4" xfId="50141" xr:uid="{00000000-0005-0000-0000-000058C40000}"/>
    <cellStyle name="Total (line) 4 4 24 3" xfId="50142" xr:uid="{00000000-0005-0000-0000-000059C40000}"/>
    <cellStyle name="Total (line) 4 4 24 4" xfId="50143" xr:uid="{00000000-0005-0000-0000-00005AC40000}"/>
    <cellStyle name="Total (line) 4 4 24 5" xfId="50144" xr:uid="{00000000-0005-0000-0000-00005BC40000}"/>
    <cellStyle name="Total (line) 4 4 25" xfId="6991" xr:uid="{00000000-0005-0000-0000-00005CC40000}"/>
    <cellStyle name="Total (line) 4 4 25 2" xfId="50145" xr:uid="{00000000-0005-0000-0000-00005DC40000}"/>
    <cellStyle name="Total (line) 4 4 25 2 2" xfId="50146" xr:uid="{00000000-0005-0000-0000-00005EC40000}"/>
    <cellStyle name="Total (line) 4 4 25 2 3" xfId="50147" xr:uid="{00000000-0005-0000-0000-00005FC40000}"/>
    <cellStyle name="Total (line) 4 4 25 2 4" xfId="50148" xr:uid="{00000000-0005-0000-0000-000060C40000}"/>
    <cellStyle name="Total (line) 4 4 25 3" xfId="50149" xr:uid="{00000000-0005-0000-0000-000061C40000}"/>
    <cellStyle name="Total (line) 4 4 25 4" xfId="50150" xr:uid="{00000000-0005-0000-0000-000062C40000}"/>
    <cellStyle name="Total (line) 4 4 25 5" xfId="50151" xr:uid="{00000000-0005-0000-0000-000063C40000}"/>
    <cellStyle name="Total (line) 4 4 26" xfId="6992" xr:uid="{00000000-0005-0000-0000-000064C40000}"/>
    <cellStyle name="Total (line) 4 4 26 2" xfId="50152" xr:uid="{00000000-0005-0000-0000-000065C40000}"/>
    <cellStyle name="Total (line) 4 4 26 2 2" xfId="50153" xr:uid="{00000000-0005-0000-0000-000066C40000}"/>
    <cellStyle name="Total (line) 4 4 26 2 3" xfId="50154" xr:uid="{00000000-0005-0000-0000-000067C40000}"/>
    <cellStyle name="Total (line) 4 4 26 2 4" xfId="50155" xr:uid="{00000000-0005-0000-0000-000068C40000}"/>
    <cellStyle name="Total (line) 4 4 26 3" xfId="50156" xr:uid="{00000000-0005-0000-0000-000069C40000}"/>
    <cellStyle name="Total (line) 4 4 26 4" xfId="50157" xr:uid="{00000000-0005-0000-0000-00006AC40000}"/>
    <cellStyle name="Total (line) 4 4 26 5" xfId="50158" xr:uid="{00000000-0005-0000-0000-00006BC40000}"/>
    <cellStyle name="Total (line) 4 4 27" xfId="6993" xr:uid="{00000000-0005-0000-0000-00006CC40000}"/>
    <cellStyle name="Total (line) 4 4 27 2" xfId="50159" xr:uid="{00000000-0005-0000-0000-00006DC40000}"/>
    <cellStyle name="Total (line) 4 4 27 2 2" xfId="50160" xr:uid="{00000000-0005-0000-0000-00006EC40000}"/>
    <cellStyle name="Total (line) 4 4 27 2 3" xfId="50161" xr:uid="{00000000-0005-0000-0000-00006FC40000}"/>
    <cellStyle name="Total (line) 4 4 27 2 4" xfId="50162" xr:uid="{00000000-0005-0000-0000-000070C40000}"/>
    <cellStyle name="Total (line) 4 4 27 3" xfId="50163" xr:uid="{00000000-0005-0000-0000-000071C40000}"/>
    <cellStyle name="Total (line) 4 4 27 4" xfId="50164" xr:uid="{00000000-0005-0000-0000-000072C40000}"/>
    <cellStyle name="Total (line) 4 4 27 5" xfId="50165" xr:uid="{00000000-0005-0000-0000-000073C40000}"/>
    <cellStyle name="Total (line) 4 4 28" xfId="6994" xr:uid="{00000000-0005-0000-0000-000074C40000}"/>
    <cellStyle name="Total (line) 4 4 28 2" xfId="50166" xr:uid="{00000000-0005-0000-0000-000075C40000}"/>
    <cellStyle name="Total (line) 4 4 28 2 2" xfId="50167" xr:uid="{00000000-0005-0000-0000-000076C40000}"/>
    <cellStyle name="Total (line) 4 4 28 2 3" xfId="50168" xr:uid="{00000000-0005-0000-0000-000077C40000}"/>
    <cellStyle name="Total (line) 4 4 28 2 4" xfId="50169" xr:uid="{00000000-0005-0000-0000-000078C40000}"/>
    <cellStyle name="Total (line) 4 4 28 3" xfId="50170" xr:uid="{00000000-0005-0000-0000-000079C40000}"/>
    <cellStyle name="Total (line) 4 4 28 4" xfId="50171" xr:uid="{00000000-0005-0000-0000-00007AC40000}"/>
    <cellStyle name="Total (line) 4 4 28 5" xfId="50172" xr:uid="{00000000-0005-0000-0000-00007BC40000}"/>
    <cellStyle name="Total (line) 4 4 29" xfId="6995" xr:uid="{00000000-0005-0000-0000-00007CC40000}"/>
    <cellStyle name="Total (line) 4 4 29 2" xfId="50173" xr:uid="{00000000-0005-0000-0000-00007DC40000}"/>
    <cellStyle name="Total (line) 4 4 29 2 2" xfId="50174" xr:uid="{00000000-0005-0000-0000-00007EC40000}"/>
    <cellStyle name="Total (line) 4 4 29 2 3" xfId="50175" xr:uid="{00000000-0005-0000-0000-00007FC40000}"/>
    <cellStyle name="Total (line) 4 4 29 2 4" xfId="50176" xr:uid="{00000000-0005-0000-0000-000080C40000}"/>
    <cellStyle name="Total (line) 4 4 29 3" xfId="50177" xr:uid="{00000000-0005-0000-0000-000081C40000}"/>
    <cellStyle name="Total (line) 4 4 29 4" xfId="50178" xr:uid="{00000000-0005-0000-0000-000082C40000}"/>
    <cellStyle name="Total (line) 4 4 29 5" xfId="50179" xr:uid="{00000000-0005-0000-0000-000083C40000}"/>
    <cellStyle name="Total (line) 4 4 3" xfId="6996" xr:uid="{00000000-0005-0000-0000-000084C40000}"/>
    <cellStyle name="Total (line) 4 4 3 2" xfId="50180" xr:uid="{00000000-0005-0000-0000-000085C40000}"/>
    <cellStyle name="Total (line) 4 4 3 2 2" xfId="50181" xr:uid="{00000000-0005-0000-0000-000086C40000}"/>
    <cellStyle name="Total (line) 4 4 3 2 3" xfId="50182" xr:uid="{00000000-0005-0000-0000-000087C40000}"/>
    <cellStyle name="Total (line) 4 4 3 2 4" xfId="50183" xr:uid="{00000000-0005-0000-0000-000088C40000}"/>
    <cellStyle name="Total (line) 4 4 3 3" xfId="50184" xr:uid="{00000000-0005-0000-0000-000089C40000}"/>
    <cellStyle name="Total (line) 4 4 3 4" xfId="50185" xr:uid="{00000000-0005-0000-0000-00008AC40000}"/>
    <cellStyle name="Total (line) 4 4 3 5" xfId="50186" xr:uid="{00000000-0005-0000-0000-00008BC40000}"/>
    <cellStyle name="Total (line) 4 4 30" xfId="6997" xr:uid="{00000000-0005-0000-0000-00008CC40000}"/>
    <cellStyle name="Total (line) 4 4 30 2" xfId="50187" xr:uid="{00000000-0005-0000-0000-00008DC40000}"/>
    <cellStyle name="Total (line) 4 4 30 2 2" xfId="50188" xr:uid="{00000000-0005-0000-0000-00008EC40000}"/>
    <cellStyle name="Total (line) 4 4 30 2 3" xfId="50189" xr:uid="{00000000-0005-0000-0000-00008FC40000}"/>
    <cellStyle name="Total (line) 4 4 30 2 4" xfId="50190" xr:uid="{00000000-0005-0000-0000-000090C40000}"/>
    <cellStyle name="Total (line) 4 4 30 3" xfId="50191" xr:uid="{00000000-0005-0000-0000-000091C40000}"/>
    <cellStyle name="Total (line) 4 4 30 4" xfId="50192" xr:uid="{00000000-0005-0000-0000-000092C40000}"/>
    <cellStyle name="Total (line) 4 4 30 5" xfId="50193" xr:uid="{00000000-0005-0000-0000-000093C40000}"/>
    <cellStyle name="Total (line) 4 4 31" xfId="6998" xr:uid="{00000000-0005-0000-0000-000094C40000}"/>
    <cellStyle name="Total (line) 4 4 31 2" xfId="50194" xr:uid="{00000000-0005-0000-0000-000095C40000}"/>
    <cellStyle name="Total (line) 4 4 31 2 2" xfId="50195" xr:uid="{00000000-0005-0000-0000-000096C40000}"/>
    <cellStyle name="Total (line) 4 4 31 2 3" xfId="50196" xr:uid="{00000000-0005-0000-0000-000097C40000}"/>
    <cellStyle name="Total (line) 4 4 31 2 4" xfId="50197" xr:uid="{00000000-0005-0000-0000-000098C40000}"/>
    <cellStyle name="Total (line) 4 4 31 3" xfId="50198" xr:uid="{00000000-0005-0000-0000-000099C40000}"/>
    <cellStyle name="Total (line) 4 4 31 4" xfId="50199" xr:uid="{00000000-0005-0000-0000-00009AC40000}"/>
    <cellStyle name="Total (line) 4 4 31 5" xfId="50200" xr:uid="{00000000-0005-0000-0000-00009BC40000}"/>
    <cellStyle name="Total (line) 4 4 32" xfId="6999" xr:uid="{00000000-0005-0000-0000-00009CC40000}"/>
    <cellStyle name="Total (line) 4 4 32 2" xfId="50201" xr:uid="{00000000-0005-0000-0000-00009DC40000}"/>
    <cellStyle name="Total (line) 4 4 32 2 2" xfId="50202" xr:uid="{00000000-0005-0000-0000-00009EC40000}"/>
    <cellStyle name="Total (line) 4 4 32 2 3" xfId="50203" xr:uid="{00000000-0005-0000-0000-00009FC40000}"/>
    <cellStyle name="Total (line) 4 4 32 2 4" xfId="50204" xr:uid="{00000000-0005-0000-0000-0000A0C40000}"/>
    <cellStyle name="Total (line) 4 4 32 3" xfId="50205" xr:uid="{00000000-0005-0000-0000-0000A1C40000}"/>
    <cellStyle name="Total (line) 4 4 32 4" xfId="50206" xr:uid="{00000000-0005-0000-0000-0000A2C40000}"/>
    <cellStyle name="Total (line) 4 4 32 5" xfId="50207" xr:uid="{00000000-0005-0000-0000-0000A3C40000}"/>
    <cellStyle name="Total (line) 4 4 33" xfId="7000" xr:uid="{00000000-0005-0000-0000-0000A4C40000}"/>
    <cellStyle name="Total (line) 4 4 33 2" xfId="50208" xr:uid="{00000000-0005-0000-0000-0000A5C40000}"/>
    <cellStyle name="Total (line) 4 4 33 2 2" xfId="50209" xr:uid="{00000000-0005-0000-0000-0000A6C40000}"/>
    <cellStyle name="Total (line) 4 4 33 2 3" xfId="50210" xr:uid="{00000000-0005-0000-0000-0000A7C40000}"/>
    <cellStyle name="Total (line) 4 4 33 2 4" xfId="50211" xr:uid="{00000000-0005-0000-0000-0000A8C40000}"/>
    <cellStyle name="Total (line) 4 4 33 3" xfId="50212" xr:uid="{00000000-0005-0000-0000-0000A9C40000}"/>
    <cellStyle name="Total (line) 4 4 33 4" xfId="50213" xr:uid="{00000000-0005-0000-0000-0000AAC40000}"/>
    <cellStyle name="Total (line) 4 4 33 5" xfId="50214" xr:uid="{00000000-0005-0000-0000-0000ABC40000}"/>
    <cellStyle name="Total (line) 4 4 34" xfId="7001" xr:uid="{00000000-0005-0000-0000-0000ACC40000}"/>
    <cellStyle name="Total (line) 4 4 34 2" xfId="50215" xr:uid="{00000000-0005-0000-0000-0000ADC40000}"/>
    <cellStyle name="Total (line) 4 4 34 2 2" xfId="50216" xr:uid="{00000000-0005-0000-0000-0000AEC40000}"/>
    <cellStyle name="Total (line) 4 4 34 2 3" xfId="50217" xr:uid="{00000000-0005-0000-0000-0000AFC40000}"/>
    <cellStyle name="Total (line) 4 4 34 2 4" xfId="50218" xr:uid="{00000000-0005-0000-0000-0000B0C40000}"/>
    <cellStyle name="Total (line) 4 4 34 3" xfId="50219" xr:uid="{00000000-0005-0000-0000-0000B1C40000}"/>
    <cellStyle name="Total (line) 4 4 34 4" xfId="50220" xr:uid="{00000000-0005-0000-0000-0000B2C40000}"/>
    <cellStyle name="Total (line) 4 4 34 5" xfId="50221" xr:uid="{00000000-0005-0000-0000-0000B3C40000}"/>
    <cellStyle name="Total (line) 4 4 35" xfId="7002" xr:uid="{00000000-0005-0000-0000-0000B4C40000}"/>
    <cellStyle name="Total (line) 4 4 35 2" xfId="50222" xr:uid="{00000000-0005-0000-0000-0000B5C40000}"/>
    <cellStyle name="Total (line) 4 4 35 2 2" xfId="50223" xr:uid="{00000000-0005-0000-0000-0000B6C40000}"/>
    <cellStyle name="Total (line) 4 4 35 2 3" xfId="50224" xr:uid="{00000000-0005-0000-0000-0000B7C40000}"/>
    <cellStyle name="Total (line) 4 4 35 2 4" xfId="50225" xr:uid="{00000000-0005-0000-0000-0000B8C40000}"/>
    <cellStyle name="Total (line) 4 4 35 3" xfId="50226" xr:uid="{00000000-0005-0000-0000-0000B9C40000}"/>
    <cellStyle name="Total (line) 4 4 35 4" xfId="50227" xr:uid="{00000000-0005-0000-0000-0000BAC40000}"/>
    <cellStyle name="Total (line) 4 4 35 5" xfId="50228" xr:uid="{00000000-0005-0000-0000-0000BBC40000}"/>
    <cellStyle name="Total (line) 4 4 36" xfId="7003" xr:uid="{00000000-0005-0000-0000-0000BCC40000}"/>
    <cellStyle name="Total (line) 4 4 36 2" xfId="50229" xr:uid="{00000000-0005-0000-0000-0000BDC40000}"/>
    <cellStyle name="Total (line) 4 4 36 2 2" xfId="50230" xr:uid="{00000000-0005-0000-0000-0000BEC40000}"/>
    <cellStyle name="Total (line) 4 4 36 2 3" xfId="50231" xr:uid="{00000000-0005-0000-0000-0000BFC40000}"/>
    <cellStyle name="Total (line) 4 4 36 2 4" xfId="50232" xr:uid="{00000000-0005-0000-0000-0000C0C40000}"/>
    <cellStyle name="Total (line) 4 4 36 3" xfId="50233" xr:uid="{00000000-0005-0000-0000-0000C1C40000}"/>
    <cellStyle name="Total (line) 4 4 36 4" xfId="50234" xr:uid="{00000000-0005-0000-0000-0000C2C40000}"/>
    <cellStyle name="Total (line) 4 4 36 5" xfId="50235" xr:uid="{00000000-0005-0000-0000-0000C3C40000}"/>
    <cellStyle name="Total (line) 4 4 37" xfId="7004" xr:uid="{00000000-0005-0000-0000-0000C4C40000}"/>
    <cellStyle name="Total (line) 4 4 37 2" xfId="50236" xr:uid="{00000000-0005-0000-0000-0000C5C40000}"/>
    <cellStyle name="Total (line) 4 4 37 2 2" xfId="50237" xr:uid="{00000000-0005-0000-0000-0000C6C40000}"/>
    <cellStyle name="Total (line) 4 4 37 2 3" xfId="50238" xr:uid="{00000000-0005-0000-0000-0000C7C40000}"/>
    <cellStyle name="Total (line) 4 4 37 2 4" xfId="50239" xr:uid="{00000000-0005-0000-0000-0000C8C40000}"/>
    <cellStyle name="Total (line) 4 4 37 3" xfId="50240" xr:uid="{00000000-0005-0000-0000-0000C9C40000}"/>
    <cellStyle name="Total (line) 4 4 37 4" xfId="50241" xr:uid="{00000000-0005-0000-0000-0000CAC40000}"/>
    <cellStyle name="Total (line) 4 4 37 5" xfId="50242" xr:uid="{00000000-0005-0000-0000-0000CBC40000}"/>
    <cellStyle name="Total (line) 4 4 38" xfId="7005" xr:uid="{00000000-0005-0000-0000-0000CCC40000}"/>
    <cellStyle name="Total (line) 4 4 38 2" xfId="50243" xr:uid="{00000000-0005-0000-0000-0000CDC40000}"/>
    <cellStyle name="Total (line) 4 4 38 2 2" xfId="50244" xr:uid="{00000000-0005-0000-0000-0000CEC40000}"/>
    <cellStyle name="Total (line) 4 4 38 2 3" xfId="50245" xr:uid="{00000000-0005-0000-0000-0000CFC40000}"/>
    <cellStyle name="Total (line) 4 4 38 2 4" xfId="50246" xr:uid="{00000000-0005-0000-0000-0000D0C40000}"/>
    <cellStyle name="Total (line) 4 4 38 3" xfId="50247" xr:uid="{00000000-0005-0000-0000-0000D1C40000}"/>
    <cellStyle name="Total (line) 4 4 38 4" xfId="50248" xr:uid="{00000000-0005-0000-0000-0000D2C40000}"/>
    <cellStyle name="Total (line) 4 4 38 5" xfId="50249" xr:uid="{00000000-0005-0000-0000-0000D3C40000}"/>
    <cellStyle name="Total (line) 4 4 39" xfId="7006" xr:uid="{00000000-0005-0000-0000-0000D4C40000}"/>
    <cellStyle name="Total (line) 4 4 39 2" xfId="50250" xr:uid="{00000000-0005-0000-0000-0000D5C40000}"/>
    <cellStyle name="Total (line) 4 4 39 2 2" xfId="50251" xr:uid="{00000000-0005-0000-0000-0000D6C40000}"/>
    <cellStyle name="Total (line) 4 4 39 2 3" xfId="50252" xr:uid="{00000000-0005-0000-0000-0000D7C40000}"/>
    <cellStyle name="Total (line) 4 4 39 2 4" xfId="50253" xr:uid="{00000000-0005-0000-0000-0000D8C40000}"/>
    <cellStyle name="Total (line) 4 4 39 3" xfId="50254" xr:uid="{00000000-0005-0000-0000-0000D9C40000}"/>
    <cellStyle name="Total (line) 4 4 39 4" xfId="50255" xr:uid="{00000000-0005-0000-0000-0000DAC40000}"/>
    <cellStyle name="Total (line) 4 4 39 5" xfId="50256" xr:uid="{00000000-0005-0000-0000-0000DBC40000}"/>
    <cellStyle name="Total (line) 4 4 4" xfId="7007" xr:uid="{00000000-0005-0000-0000-0000DCC40000}"/>
    <cellStyle name="Total (line) 4 4 4 2" xfId="50257" xr:uid="{00000000-0005-0000-0000-0000DDC40000}"/>
    <cellStyle name="Total (line) 4 4 4 2 2" xfId="50258" xr:uid="{00000000-0005-0000-0000-0000DEC40000}"/>
    <cellStyle name="Total (line) 4 4 4 2 3" xfId="50259" xr:uid="{00000000-0005-0000-0000-0000DFC40000}"/>
    <cellStyle name="Total (line) 4 4 4 2 4" xfId="50260" xr:uid="{00000000-0005-0000-0000-0000E0C40000}"/>
    <cellStyle name="Total (line) 4 4 4 3" xfId="50261" xr:uid="{00000000-0005-0000-0000-0000E1C40000}"/>
    <cellStyle name="Total (line) 4 4 4 4" xfId="50262" xr:uid="{00000000-0005-0000-0000-0000E2C40000}"/>
    <cellStyle name="Total (line) 4 4 4 5" xfId="50263" xr:uid="{00000000-0005-0000-0000-0000E3C40000}"/>
    <cellStyle name="Total (line) 4 4 40" xfId="7008" xr:uid="{00000000-0005-0000-0000-0000E4C40000}"/>
    <cellStyle name="Total (line) 4 4 40 2" xfId="50264" xr:uid="{00000000-0005-0000-0000-0000E5C40000}"/>
    <cellStyle name="Total (line) 4 4 40 2 2" xfId="50265" xr:uid="{00000000-0005-0000-0000-0000E6C40000}"/>
    <cellStyle name="Total (line) 4 4 40 2 3" xfId="50266" xr:uid="{00000000-0005-0000-0000-0000E7C40000}"/>
    <cellStyle name="Total (line) 4 4 40 2 4" xfId="50267" xr:uid="{00000000-0005-0000-0000-0000E8C40000}"/>
    <cellStyle name="Total (line) 4 4 40 3" xfId="50268" xr:uid="{00000000-0005-0000-0000-0000E9C40000}"/>
    <cellStyle name="Total (line) 4 4 40 4" xfId="50269" xr:uid="{00000000-0005-0000-0000-0000EAC40000}"/>
    <cellStyle name="Total (line) 4 4 40 5" xfId="50270" xr:uid="{00000000-0005-0000-0000-0000EBC40000}"/>
    <cellStyle name="Total (line) 4 4 41" xfId="7009" xr:uid="{00000000-0005-0000-0000-0000ECC40000}"/>
    <cellStyle name="Total (line) 4 4 41 2" xfId="50271" xr:uid="{00000000-0005-0000-0000-0000EDC40000}"/>
    <cellStyle name="Total (line) 4 4 41 2 2" xfId="50272" xr:uid="{00000000-0005-0000-0000-0000EEC40000}"/>
    <cellStyle name="Total (line) 4 4 41 2 3" xfId="50273" xr:uid="{00000000-0005-0000-0000-0000EFC40000}"/>
    <cellStyle name="Total (line) 4 4 41 2 4" xfId="50274" xr:uid="{00000000-0005-0000-0000-0000F0C40000}"/>
    <cellStyle name="Total (line) 4 4 41 3" xfId="50275" xr:uid="{00000000-0005-0000-0000-0000F1C40000}"/>
    <cellStyle name="Total (line) 4 4 41 4" xfId="50276" xr:uid="{00000000-0005-0000-0000-0000F2C40000}"/>
    <cellStyle name="Total (line) 4 4 41 5" xfId="50277" xr:uid="{00000000-0005-0000-0000-0000F3C40000}"/>
    <cellStyle name="Total (line) 4 4 42" xfId="7010" xr:uid="{00000000-0005-0000-0000-0000F4C40000}"/>
    <cellStyle name="Total (line) 4 4 42 2" xfId="50278" xr:uid="{00000000-0005-0000-0000-0000F5C40000}"/>
    <cellStyle name="Total (line) 4 4 42 2 2" xfId="50279" xr:uid="{00000000-0005-0000-0000-0000F6C40000}"/>
    <cellStyle name="Total (line) 4 4 42 2 3" xfId="50280" xr:uid="{00000000-0005-0000-0000-0000F7C40000}"/>
    <cellStyle name="Total (line) 4 4 42 2 4" xfId="50281" xr:uid="{00000000-0005-0000-0000-0000F8C40000}"/>
    <cellStyle name="Total (line) 4 4 42 3" xfId="50282" xr:uid="{00000000-0005-0000-0000-0000F9C40000}"/>
    <cellStyle name="Total (line) 4 4 42 4" xfId="50283" xr:uid="{00000000-0005-0000-0000-0000FAC40000}"/>
    <cellStyle name="Total (line) 4 4 42 5" xfId="50284" xr:uid="{00000000-0005-0000-0000-0000FBC40000}"/>
    <cellStyle name="Total (line) 4 4 43" xfId="7011" xr:uid="{00000000-0005-0000-0000-0000FCC40000}"/>
    <cellStyle name="Total (line) 4 4 43 2" xfId="50285" xr:uid="{00000000-0005-0000-0000-0000FDC40000}"/>
    <cellStyle name="Total (line) 4 4 43 2 2" xfId="50286" xr:uid="{00000000-0005-0000-0000-0000FEC40000}"/>
    <cellStyle name="Total (line) 4 4 43 2 3" xfId="50287" xr:uid="{00000000-0005-0000-0000-0000FFC40000}"/>
    <cellStyle name="Total (line) 4 4 43 2 4" xfId="50288" xr:uid="{00000000-0005-0000-0000-000000C50000}"/>
    <cellStyle name="Total (line) 4 4 43 3" xfId="50289" xr:uid="{00000000-0005-0000-0000-000001C50000}"/>
    <cellStyle name="Total (line) 4 4 43 4" xfId="50290" xr:uid="{00000000-0005-0000-0000-000002C50000}"/>
    <cellStyle name="Total (line) 4 4 43 5" xfId="50291" xr:uid="{00000000-0005-0000-0000-000003C50000}"/>
    <cellStyle name="Total (line) 4 4 44" xfId="7012" xr:uid="{00000000-0005-0000-0000-000004C50000}"/>
    <cellStyle name="Total (line) 4 4 44 2" xfId="50292" xr:uid="{00000000-0005-0000-0000-000005C50000}"/>
    <cellStyle name="Total (line) 4 4 44 2 2" xfId="50293" xr:uid="{00000000-0005-0000-0000-000006C50000}"/>
    <cellStyle name="Total (line) 4 4 44 2 3" xfId="50294" xr:uid="{00000000-0005-0000-0000-000007C50000}"/>
    <cellStyle name="Total (line) 4 4 44 2 4" xfId="50295" xr:uid="{00000000-0005-0000-0000-000008C50000}"/>
    <cellStyle name="Total (line) 4 4 44 3" xfId="50296" xr:uid="{00000000-0005-0000-0000-000009C50000}"/>
    <cellStyle name="Total (line) 4 4 44 4" xfId="50297" xr:uid="{00000000-0005-0000-0000-00000AC50000}"/>
    <cellStyle name="Total (line) 4 4 44 5" xfId="50298" xr:uid="{00000000-0005-0000-0000-00000BC50000}"/>
    <cellStyle name="Total (line) 4 4 45" xfId="7013" xr:uid="{00000000-0005-0000-0000-00000CC50000}"/>
    <cellStyle name="Total (line) 4 4 45 2" xfId="50299" xr:uid="{00000000-0005-0000-0000-00000DC50000}"/>
    <cellStyle name="Total (line) 4 4 45 2 2" xfId="50300" xr:uid="{00000000-0005-0000-0000-00000EC50000}"/>
    <cellStyle name="Total (line) 4 4 45 2 3" xfId="50301" xr:uid="{00000000-0005-0000-0000-00000FC50000}"/>
    <cellStyle name="Total (line) 4 4 45 2 4" xfId="50302" xr:uid="{00000000-0005-0000-0000-000010C50000}"/>
    <cellStyle name="Total (line) 4 4 45 3" xfId="50303" xr:uid="{00000000-0005-0000-0000-000011C50000}"/>
    <cellStyle name="Total (line) 4 4 45 4" xfId="50304" xr:uid="{00000000-0005-0000-0000-000012C50000}"/>
    <cellStyle name="Total (line) 4 4 45 5" xfId="50305" xr:uid="{00000000-0005-0000-0000-000013C50000}"/>
    <cellStyle name="Total (line) 4 4 46" xfId="50306" xr:uid="{00000000-0005-0000-0000-000014C50000}"/>
    <cellStyle name="Total (line) 4 4 46 2" xfId="50307" xr:uid="{00000000-0005-0000-0000-000015C50000}"/>
    <cellStyle name="Total (line) 4 4 46 3" xfId="50308" xr:uid="{00000000-0005-0000-0000-000016C50000}"/>
    <cellStyle name="Total (line) 4 4 46 4" xfId="50309" xr:uid="{00000000-0005-0000-0000-000017C50000}"/>
    <cellStyle name="Total (line) 4 4 47" xfId="50310" xr:uid="{00000000-0005-0000-0000-000018C50000}"/>
    <cellStyle name="Total (line) 4 4 5" xfId="7014" xr:uid="{00000000-0005-0000-0000-000019C50000}"/>
    <cellStyle name="Total (line) 4 4 5 2" xfId="50311" xr:uid="{00000000-0005-0000-0000-00001AC50000}"/>
    <cellStyle name="Total (line) 4 4 5 2 2" xfId="50312" xr:uid="{00000000-0005-0000-0000-00001BC50000}"/>
    <cellStyle name="Total (line) 4 4 5 2 3" xfId="50313" xr:uid="{00000000-0005-0000-0000-00001CC50000}"/>
    <cellStyle name="Total (line) 4 4 5 2 4" xfId="50314" xr:uid="{00000000-0005-0000-0000-00001DC50000}"/>
    <cellStyle name="Total (line) 4 4 5 3" xfId="50315" xr:uid="{00000000-0005-0000-0000-00001EC50000}"/>
    <cellStyle name="Total (line) 4 4 5 4" xfId="50316" xr:uid="{00000000-0005-0000-0000-00001FC50000}"/>
    <cellStyle name="Total (line) 4 4 5 5" xfId="50317" xr:uid="{00000000-0005-0000-0000-000020C50000}"/>
    <cellStyle name="Total (line) 4 4 6" xfId="7015" xr:uid="{00000000-0005-0000-0000-000021C50000}"/>
    <cellStyle name="Total (line) 4 4 6 2" xfId="50318" xr:uid="{00000000-0005-0000-0000-000022C50000}"/>
    <cellStyle name="Total (line) 4 4 6 2 2" xfId="50319" xr:uid="{00000000-0005-0000-0000-000023C50000}"/>
    <cellStyle name="Total (line) 4 4 6 2 3" xfId="50320" xr:uid="{00000000-0005-0000-0000-000024C50000}"/>
    <cellStyle name="Total (line) 4 4 6 2 4" xfId="50321" xr:uid="{00000000-0005-0000-0000-000025C50000}"/>
    <cellStyle name="Total (line) 4 4 6 3" xfId="50322" xr:uid="{00000000-0005-0000-0000-000026C50000}"/>
    <cellStyle name="Total (line) 4 4 6 4" xfId="50323" xr:uid="{00000000-0005-0000-0000-000027C50000}"/>
    <cellStyle name="Total (line) 4 4 6 5" xfId="50324" xr:uid="{00000000-0005-0000-0000-000028C50000}"/>
    <cellStyle name="Total (line) 4 4 7" xfId="7016" xr:uid="{00000000-0005-0000-0000-000029C50000}"/>
    <cellStyle name="Total (line) 4 4 7 2" xfId="50325" xr:uid="{00000000-0005-0000-0000-00002AC50000}"/>
    <cellStyle name="Total (line) 4 4 7 2 2" xfId="50326" xr:uid="{00000000-0005-0000-0000-00002BC50000}"/>
    <cellStyle name="Total (line) 4 4 7 2 3" xfId="50327" xr:uid="{00000000-0005-0000-0000-00002CC50000}"/>
    <cellStyle name="Total (line) 4 4 7 2 4" xfId="50328" xr:uid="{00000000-0005-0000-0000-00002DC50000}"/>
    <cellStyle name="Total (line) 4 4 7 3" xfId="50329" xr:uid="{00000000-0005-0000-0000-00002EC50000}"/>
    <cellStyle name="Total (line) 4 4 7 4" xfId="50330" xr:uid="{00000000-0005-0000-0000-00002FC50000}"/>
    <cellStyle name="Total (line) 4 4 7 5" xfId="50331" xr:uid="{00000000-0005-0000-0000-000030C50000}"/>
    <cellStyle name="Total (line) 4 4 8" xfId="7017" xr:uid="{00000000-0005-0000-0000-000031C50000}"/>
    <cellStyle name="Total (line) 4 4 8 2" xfId="50332" xr:uid="{00000000-0005-0000-0000-000032C50000}"/>
    <cellStyle name="Total (line) 4 4 8 2 2" xfId="50333" xr:uid="{00000000-0005-0000-0000-000033C50000}"/>
    <cellStyle name="Total (line) 4 4 8 2 3" xfId="50334" xr:uid="{00000000-0005-0000-0000-000034C50000}"/>
    <cellStyle name="Total (line) 4 4 8 2 4" xfId="50335" xr:uid="{00000000-0005-0000-0000-000035C50000}"/>
    <cellStyle name="Total (line) 4 4 8 3" xfId="50336" xr:uid="{00000000-0005-0000-0000-000036C50000}"/>
    <cellStyle name="Total (line) 4 4 8 4" xfId="50337" xr:uid="{00000000-0005-0000-0000-000037C50000}"/>
    <cellStyle name="Total (line) 4 4 8 5" xfId="50338" xr:uid="{00000000-0005-0000-0000-000038C50000}"/>
    <cellStyle name="Total (line) 4 4 9" xfId="7018" xr:uid="{00000000-0005-0000-0000-000039C50000}"/>
    <cellStyle name="Total (line) 4 4 9 2" xfId="50339" xr:uid="{00000000-0005-0000-0000-00003AC50000}"/>
    <cellStyle name="Total (line) 4 4 9 2 2" xfId="50340" xr:uid="{00000000-0005-0000-0000-00003BC50000}"/>
    <cellStyle name="Total (line) 4 4 9 2 3" xfId="50341" xr:uid="{00000000-0005-0000-0000-00003CC50000}"/>
    <cellStyle name="Total (line) 4 4 9 2 4" xfId="50342" xr:uid="{00000000-0005-0000-0000-00003DC50000}"/>
    <cellStyle name="Total (line) 4 4 9 3" xfId="50343" xr:uid="{00000000-0005-0000-0000-00003EC50000}"/>
    <cellStyle name="Total (line) 4 4 9 4" xfId="50344" xr:uid="{00000000-0005-0000-0000-00003FC50000}"/>
    <cellStyle name="Total (line) 4 4 9 5" xfId="50345" xr:uid="{00000000-0005-0000-0000-000040C50000}"/>
    <cellStyle name="Total (line) 4 5" xfId="7019" xr:uid="{00000000-0005-0000-0000-000041C50000}"/>
    <cellStyle name="Total (line) 4 5 10" xfId="7020" xr:uid="{00000000-0005-0000-0000-000042C50000}"/>
    <cellStyle name="Total (line) 4 5 10 2" xfId="50346" xr:uid="{00000000-0005-0000-0000-000043C50000}"/>
    <cellStyle name="Total (line) 4 5 10 2 2" xfId="50347" xr:uid="{00000000-0005-0000-0000-000044C50000}"/>
    <cellStyle name="Total (line) 4 5 10 2 3" xfId="50348" xr:uid="{00000000-0005-0000-0000-000045C50000}"/>
    <cellStyle name="Total (line) 4 5 10 2 4" xfId="50349" xr:uid="{00000000-0005-0000-0000-000046C50000}"/>
    <cellStyle name="Total (line) 4 5 10 3" xfId="50350" xr:uid="{00000000-0005-0000-0000-000047C50000}"/>
    <cellStyle name="Total (line) 4 5 10 4" xfId="50351" xr:uid="{00000000-0005-0000-0000-000048C50000}"/>
    <cellStyle name="Total (line) 4 5 10 5" xfId="50352" xr:uid="{00000000-0005-0000-0000-000049C50000}"/>
    <cellStyle name="Total (line) 4 5 11" xfId="7021" xr:uid="{00000000-0005-0000-0000-00004AC50000}"/>
    <cellStyle name="Total (line) 4 5 11 2" xfId="50353" xr:uid="{00000000-0005-0000-0000-00004BC50000}"/>
    <cellStyle name="Total (line) 4 5 11 2 2" xfId="50354" xr:uid="{00000000-0005-0000-0000-00004CC50000}"/>
    <cellStyle name="Total (line) 4 5 11 2 3" xfId="50355" xr:uid="{00000000-0005-0000-0000-00004DC50000}"/>
    <cellStyle name="Total (line) 4 5 11 2 4" xfId="50356" xr:uid="{00000000-0005-0000-0000-00004EC50000}"/>
    <cellStyle name="Total (line) 4 5 11 3" xfId="50357" xr:uid="{00000000-0005-0000-0000-00004FC50000}"/>
    <cellStyle name="Total (line) 4 5 11 4" xfId="50358" xr:uid="{00000000-0005-0000-0000-000050C50000}"/>
    <cellStyle name="Total (line) 4 5 11 5" xfId="50359" xr:uid="{00000000-0005-0000-0000-000051C50000}"/>
    <cellStyle name="Total (line) 4 5 12" xfId="7022" xr:uid="{00000000-0005-0000-0000-000052C50000}"/>
    <cellStyle name="Total (line) 4 5 12 2" xfId="50360" xr:uid="{00000000-0005-0000-0000-000053C50000}"/>
    <cellStyle name="Total (line) 4 5 12 2 2" xfId="50361" xr:uid="{00000000-0005-0000-0000-000054C50000}"/>
    <cellStyle name="Total (line) 4 5 12 2 3" xfId="50362" xr:uid="{00000000-0005-0000-0000-000055C50000}"/>
    <cellStyle name="Total (line) 4 5 12 2 4" xfId="50363" xr:uid="{00000000-0005-0000-0000-000056C50000}"/>
    <cellStyle name="Total (line) 4 5 12 3" xfId="50364" xr:uid="{00000000-0005-0000-0000-000057C50000}"/>
    <cellStyle name="Total (line) 4 5 12 4" xfId="50365" xr:uid="{00000000-0005-0000-0000-000058C50000}"/>
    <cellStyle name="Total (line) 4 5 12 5" xfId="50366" xr:uid="{00000000-0005-0000-0000-000059C50000}"/>
    <cellStyle name="Total (line) 4 5 13" xfId="7023" xr:uid="{00000000-0005-0000-0000-00005AC50000}"/>
    <cellStyle name="Total (line) 4 5 13 2" xfId="50367" xr:uid="{00000000-0005-0000-0000-00005BC50000}"/>
    <cellStyle name="Total (line) 4 5 13 2 2" xfId="50368" xr:uid="{00000000-0005-0000-0000-00005CC50000}"/>
    <cellStyle name="Total (line) 4 5 13 2 3" xfId="50369" xr:uid="{00000000-0005-0000-0000-00005DC50000}"/>
    <cellStyle name="Total (line) 4 5 13 2 4" xfId="50370" xr:uid="{00000000-0005-0000-0000-00005EC50000}"/>
    <cellStyle name="Total (line) 4 5 13 3" xfId="50371" xr:uid="{00000000-0005-0000-0000-00005FC50000}"/>
    <cellStyle name="Total (line) 4 5 13 4" xfId="50372" xr:uid="{00000000-0005-0000-0000-000060C50000}"/>
    <cellStyle name="Total (line) 4 5 13 5" xfId="50373" xr:uid="{00000000-0005-0000-0000-000061C50000}"/>
    <cellStyle name="Total (line) 4 5 14" xfId="7024" xr:uid="{00000000-0005-0000-0000-000062C50000}"/>
    <cellStyle name="Total (line) 4 5 14 2" xfId="50374" xr:uid="{00000000-0005-0000-0000-000063C50000}"/>
    <cellStyle name="Total (line) 4 5 14 2 2" xfId="50375" xr:uid="{00000000-0005-0000-0000-000064C50000}"/>
    <cellStyle name="Total (line) 4 5 14 2 3" xfId="50376" xr:uid="{00000000-0005-0000-0000-000065C50000}"/>
    <cellStyle name="Total (line) 4 5 14 2 4" xfId="50377" xr:uid="{00000000-0005-0000-0000-000066C50000}"/>
    <cellStyle name="Total (line) 4 5 14 3" xfId="50378" xr:uid="{00000000-0005-0000-0000-000067C50000}"/>
    <cellStyle name="Total (line) 4 5 14 4" xfId="50379" xr:uid="{00000000-0005-0000-0000-000068C50000}"/>
    <cellStyle name="Total (line) 4 5 14 5" xfId="50380" xr:uid="{00000000-0005-0000-0000-000069C50000}"/>
    <cellStyle name="Total (line) 4 5 15" xfId="7025" xr:uid="{00000000-0005-0000-0000-00006AC50000}"/>
    <cellStyle name="Total (line) 4 5 15 2" xfId="50381" xr:uid="{00000000-0005-0000-0000-00006BC50000}"/>
    <cellStyle name="Total (line) 4 5 15 2 2" xfId="50382" xr:uid="{00000000-0005-0000-0000-00006CC50000}"/>
    <cellStyle name="Total (line) 4 5 15 2 3" xfId="50383" xr:uid="{00000000-0005-0000-0000-00006DC50000}"/>
    <cellStyle name="Total (line) 4 5 15 2 4" xfId="50384" xr:uid="{00000000-0005-0000-0000-00006EC50000}"/>
    <cellStyle name="Total (line) 4 5 15 3" xfId="50385" xr:uid="{00000000-0005-0000-0000-00006FC50000}"/>
    <cellStyle name="Total (line) 4 5 15 4" xfId="50386" xr:uid="{00000000-0005-0000-0000-000070C50000}"/>
    <cellStyle name="Total (line) 4 5 15 5" xfId="50387" xr:uid="{00000000-0005-0000-0000-000071C50000}"/>
    <cellStyle name="Total (line) 4 5 16" xfId="7026" xr:uid="{00000000-0005-0000-0000-000072C50000}"/>
    <cellStyle name="Total (line) 4 5 16 2" xfId="50388" xr:uid="{00000000-0005-0000-0000-000073C50000}"/>
    <cellStyle name="Total (line) 4 5 16 2 2" xfId="50389" xr:uid="{00000000-0005-0000-0000-000074C50000}"/>
    <cellStyle name="Total (line) 4 5 16 2 3" xfId="50390" xr:uid="{00000000-0005-0000-0000-000075C50000}"/>
    <cellStyle name="Total (line) 4 5 16 2 4" xfId="50391" xr:uid="{00000000-0005-0000-0000-000076C50000}"/>
    <cellStyle name="Total (line) 4 5 16 3" xfId="50392" xr:uid="{00000000-0005-0000-0000-000077C50000}"/>
    <cellStyle name="Total (line) 4 5 16 4" xfId="50393" xr:uid="{00000000-0005-0000-0000-000078C50000}"/>
    <cellStyle name="Total (line) 4 5 16 5" xfId="50394" xr:uid="{00000000-0005-0000-0000-000079C50000}"/>
    <cellStyle name="Total (line) 4 5 17" xfId="7027" xr:uid="{00000000-0005-0000-0000-00007AC50000}"/>
    <cellStyle name="Total (line) 4 5 17 2" xfId="50395" xr:uid="{00000000-0005-0000-0000-00007BC50000}"/>
    <cellStyle name="Total (line) 4 5 17 2 2" xfId="50396" xr:uid="{00000000-0005-0000-0000-00007CC50000}"/>
    <cellStyle name="Total (line) 4 5 17 2 3" xfId="50397" xr:uid="{00000000-0005-0000-0000-00007DC50000}"/>
    <cellStyle name="Total (line) 4 5 17 2 4" xfId="50398" xr:uid="{00000000-0005-0000-0000-00007EC50000}"/>
    <cellStyle name="Total (line) 4 5 17 3" xfId="50399" xr:uid="{00000000-0005-0000-0000-00007FC50000}"/>
    <cellStyle name="Total (line) 4 5 17 4" xfId="50400" xr:uid="{00000000-0005-0000-0000-000080C50000}"/>
    <cellStyle name="Total (line) 4 5 17 5" xfId="50401" xr:uid="{00000000-0005-0000-0000-000081C50000}"/>
    <cellStyle name="Total (line) 4 5 18" xfId="7028" xr:uid="{00000000-0005-0000-0000-000082C50000}"/>
    <cellStyle name="Total (line) 4 5 18 2" xfId="50402" xr:uid="{00000000-0005-0000-0000-000083C50000}"/>
    <cellStyle name="Total (line) 4 5 18 2 2" xfId="50403" xr:uid="{00000000-0005-0000-0000-000084C50000}"/>
    <cellStyle name="Total (line) 4 5 18 2 3" xfId="50404" xr:uid="{00000000-0005-0000-0000-000085C50000}"/>
    <cellStyle name="Total (line) 4 5 18 2 4" xfId="50405" xr:uid="{00000000-0005-0000-0000-000086C50000}"/>
    <cellStyle name="Total (line) 4 5 18 3" xfId="50406" xr:uid="{00000000-0005-0000-0000-000087C50000}"/>
    <cellStyle name="Total (line) 4 5 18 4" xfId="50407" xr:uid="{00000000-0005-0000-0000-000088C50000}"/>
    <cellStyle name="Total (line) 4 5 18 5" xfId="50408" xr:uid="{00000000-0005-0000-0000-000089C50000}"/>
    <cellStyle name="Total (line) 4 5 19" xfId="7029" xr:uid="{00000000-0005-0000-0000-00008AC50000}"/>
    <cellStyle name="Total (line) 4 5 19 2" xfId="50409" xr:uid="{00000000-0005-0000-0000-00008BC50000}"/>
    <cellStyle name="Total (line) 4 5 19 2 2" xfId="50410" xr:uid="{00000000-0005-0000-0000-00008CC50000}"/>
    <cellStyle name="Total (line) 4 5 19 2 3" xfId="50411" xr:uid="{00000000-0005-0000-0000-00008DC50000}"/>
    <cellStyle name="Total (line) 4 5 19 2 4" xfId="50412" xr:uid="{00000000-0005-0000-0000-00008EC50000}"/>
    <cellStyle name="Total (line) 4 5 19 3" xfId="50413" xr:uid="{00000000-0005-0000-0000-00008FC50000}"/>
    <cellStyle name="Total (line) 4 5 19 4" xfId="50414" xr:uid="{00000000-0005-0000-0000-000090C50000}"/>
    <cellStyle name="Total (line) 4 5 19 5" xfId="50415" xr:uid="{00000000-0005-0000-0000-000091C50000}"/>
    <cellStyle name="Total (line) 4 5 2" xfId="7030" xr:uid="{00000000-0005-0000-0000-000092C50000}"/>
    <cellStyle name="Total (line) 4 5 2 2" xfId="50416" xr:uid="{00000000-0005-0000-0000-000093C50000}"/>
    <cellStyle name="Total (line) 4 5 2 2 2" xfId="50417" xr:uid="{00000000-0005-0000-0000-000094C50000}"/>
    <cellStyle name="Total (line) 4 5 2 2 3" xfId="50418" xr:uid="{00000000-0005-0000-0000-000095C50000}"/>
    <cellStyle name="Total (line) 4 5 2 2 4" xfId="50419" xr:uid="{00000000-0005-0000-0000-000096C50000}"/>
    <cellStyle name="Total (line) 4 5 2 3" xfId="50420" xr:uid="{00000000-0005-0000-0000-000097C50000}"/>
    <cellStyle name="Total (line) 4 5 2 4" xfId="50421" xr:uid="{00000000-0005-0000-0000-000098C50000}"/>
    <cellStyle name="Total (line) 4 5 2 5" xfId="50422" xr:uid="{00000000-0005-0000-0000-000099C50000}"/>
    <cellStyle name="Total (line) 4 5 20" xfId="7031" xr:uid="{00000000-0005-0000-0000-00009AC50000}"/>
    <cellStyle name="Total (line) 4 5 20 2" xfId="50423" xr:uid="{00000000-0005-0000-0000-00009BC50000}"/>
    <cellStyle name="Total (line) 4 5 20 2 2" xfId="50424" xr:uid="{00000000-0005-0000-0000-00009CC50000}"/>
    <cellStyle name="Total (line) 4 5 20 2 3" xfId="50425" xr:uid="{00000000-0005-0000-0000-00009DC50000}"/>
    <cellStyle name="Total (line) 4 5 20 2 4" xfId="50426" xr:uid="{00000000-0005-0000-0000-00009EC50000}"/>
    <cellStyle name="Total (line) 4 5 20 3" xfId="50427" xr:uid="{00000000-0005-0000-0000-00009FC50000}"/>
    <cellStyle name="Total (line) 4 5 20 4" xfId="50428" xr:uid="{00000000-0005-0000-0000-0000A0C50000}"/>
    <cellStyle name="Total (line) 4 5 20 5" xfId="50429" xr:uid="{00000000-0005-0000-0000-0000A1C50000}"/>
    <cellStyle name="Total (line) 4 5 21" xfId="7032" xr:uid="{00000000-0005-0000-0000-0000A2C50000}"/>
    <cellStyle name="Total (line) 4 5 21 2" xfId="50430" xr:uid="{00000000-0005-0000-0000-0000A3C50000}"/>
    <cellStyle name="Total (line) 4 5 21 2 2" xfId="50431" xr:uid="{00000000-0005-0000-0000-0000A4C50000}"/>
    <cellStyle name="Total (line) 4 5 21 2 3" xfId="50432" xr:uid="{00000000-0005-0000-0000-0000A5C50000}"/>
    <cellStyle name="Total (line) 4 5 21 2 4" xfId="50433" xr:uid="{00000000-0005-0000-0000-0000A6C50000}"/>
    <cellStyle name="Total (line) 4 5 21 3" xfId="50434" xr:uid="{00000000-0005-0000-0000-0000A7C50000}"/>
    <cellStyle name="Total (line) 4 5 21 4" xfId="50435" xr:uid="{00000000-0005-0000-0000-0000A8C50000}"/>
    <cellStyle name="Total (line) 4 5 21 5" xfId="50436" xr:uid="{00000000-0005-0000-0000-0000A9C50000}"/>
    <cellStyle name="Total (line) 4 5 22" xfId="7033" xr:uid="{00000000-0005-0000-0000-0000AAC50000}"/>
    <cellStyle name="Total (line) 4 5 22 2" xfId="50437" xr:uid="{00000000-0005-0000-0000-0000ABC50000}"/>
    <cellStyle name="Total (line) 4 5 22 2 2" xfId="50438" xr:uid="{00000000-0005-0000-0000-0000ACC50000}"/>
    <cellStyle name="Total (line) 4 5 22 2 3" xfId="50439" xr:uid="{00000000-0005-0000-0000-0000ADC50000}"/>
    <cellStyle name="Total (line) 4 5 22 2 4" xfId="50440" xr:uid="{00000000-0005-0000-0000-0000AEC50000}"/>
    <cellStyle name="Total (line) 4 5 22 3" xfId="50441" xr:uid="{00000000-0005-0000-0000-0000AFC50000}"/>
    <cellStyle name="Total (line) 4 5 22 4" xfId="50442" xr:uid="{00000000-0005-0000-0000-0000B0C50000}"/>
    <cellStyle name="Total (line) 4 5 22 5" xfId="50443" xr:uid="{00000000-0005-0000-0000-0000B1C50000}"/>
    <cellStyle name="Total (line) 4 5 23" xfId="7034" xr:uid="{00000000-0005-0000-0000-0000B2C50000}"/>
    <cellStyle name="Total (line) 4 5 23 2" xfId="50444" xr:uid="{00000000-0005-0000-0000-0000B3C50000}"/>
    <cellStyle name="Total (line) 4 5 23 2 2" xfId="50445" xr:uid="{00000000-0005-0000-0000-0000B4C50000}"/>
    <cellStyle name="Total (line) 4 5 23 2 3" xfId="50446" xr:uid="{00000000-0005-0000-0000-0000B5C50000}"/>
    <cellStyle name="Total (line) 4 5 23 2 4" xfId="50447" xr:uid="{00000000-0005-0000-0000-0000B6C50000}"/>
    <cellStyle name="Total (line) 4 5 23 3" xfId="50448" xr:uid="{00000000-0005-0000-0000-0000B7C50000}"/>
    <cellStyle name="Total (line) 4 5 23 4" xfId="50449" xr:uid="{00000000-0005-0000-0000-0000B8C50000}"/>
    <cellStyle name="Total (line) 4 5 23 5" xfId="50450" xr:uid="{00000000-0005-0000-0000-0000B9C50000}"/>
    <cellStyle name="Total (line) 4 5 24" xfId="7035" xr:uid="{00000000-0005-0000-0000-0000BAC50000}"/>
    <cellStyle name="Total (line) 4 5 24 2" xfId="50451" xr:uid="{00000000-0005-0000-0000-0000BBC50000}"/>
    <cellStyle name="Total (line) 4 5 24 2 2" xfId="50452" xr:uid="{00000000-0005-0000-0000-0000BCC50000}"/>
    <cellStyle name="Total (line) 4 5 24 2 3" xfId="50453" xr:uid="{00000000-0005-0000-0000-0000BDC50000}"/>
    <cellStyle name="Total (line) 4 5 24 2 4" xfId="50454" xr:uid="{00000000-0005-0000-0000-0000BEC50000}"/>
    <cellStyle name="Total (line) 4 5 24 3" xfId="50455" xr:uid="{00000000-0005-0000-0000-0000BFC50000}"/>
    <cellStyle name="Total (line) 4 5 24 4" xfId="50456" xr:uid="{00000000-0005-0000-0000-0000C0C50000}"/>
    <cellStyle name="Total (line) 4 5 24 5" xfId="50457" xr:uid="{00000000-0005-0000-0000-0000C1C50000}"/>
    <cellStyle name="Total (line) 4 5 25" xfId="7036" xr:uid="{00000000-0005-0000-0000-0000C2C50000}"/>
    <cellStyle name="Total (line) 4 5 25 2" xfId="50458" xr:uid="{00000000-0005-0000-0000-0000C3C50000}"/>
    <cellStyle name="Total (line) 4 5 25 2 2" xfId="50459" xr:uid="{00000000-0005-0000-0000-0000C4C50000}"/>
    <cellStyle name="Total (line) 4 5 25 2 3" xfId="50460" xr:uid="{00000000-0005-0000-0000-0000C5C50000}"/>
    <cellStyle name="Total (line) 4 5 25 2 4" xfId="50461" xr:uid="{00000000-0005-0000-0000-0000C6C50000}"/>
    <cellStyle name="Total (line) 4 5 25 3" xfId="50462" xr:uid="{00000000-0005-0000-0000-0000C7C50000}"/>
    <cellStyle name="Total (line) 4 5 25 4" xfId="50463" xr:uid="{00000000-0005-0000-0000-0000C8C50000}"/>
    <cellStyle name="Total (line) 4 5 25 5" xfId="50464" xr:uid="{00000000-0005-0000-0000-0000C9C50000}"/>
    <cellStyle name="Total (line) 4 5 26" xfId="7037" xr:uid="{00000000-0005-0000-0000-0000CAC50000}"/>
    <cellStyle name="Total (line) 4 5 26 2" xfId="50465" xr:uid="{00000000-0005-0000-0000-0000CBC50000}"/>
    <cellStyle name="Total (line) 4 5 26 2 2" xfId="50466" xr:uid="{00000000-0005-0000-0000-0000CCC50000}"/>
    <cellStyle name="Total (line) 4 5 26 2 3" xfId="50467" xr:uid="{00000000-0005-0000-0000-0000CDC50000}"/>
    <cellStyle name="Total (line) 4 5 26 2 4" xfId="50468" xr:uid="{00000000-0005-0000-0000-0000CEC50000}"/>
    <cellStyle name="Total (line) 4 5 26 3" xfId="50469" xr:uid="{00000000-0005-0000-0000-0000CFC50000}"/>
    <cellStyle name="Total (line) 4 5 26 4" xfId="50470" xr:uid="{00000000-0005-0000-0000-0000D0C50000}"/>
    <cellStyle name="Total (line) 4 5 26 5" xfId="50471" xr:uid="{00000000-0005-0000-0000-0000D1C50000}"/>
    <cellStyle name="Total (line) 4 5 27" xfId="7038" xr:uid="{00000000-0005-0000-0000-0000D2C50000}"/>
    <cellStyle name="Total (line) 4 5 27 2" xfId="50472" xr:uid="{00000000-0005-0000-0000-0000D3C50000}"/>
    <cellStyle name="Total (line) 4 5 27 2 2" xfId="50473" xr:uid="{00000000-0005-0000-0000-0000D4C50000}"/>
    <cellStyle name="Total (line) 4 5 27 2 3" xfId="50474" xr:uid="{00000000-0005-0000-0000-0000D5C50000}"/>
    <cellStyle name="Total (line) 4 5 27 2 4" xfId="50475" xr:uid="{00000000-0005-0000-0000-0000D6C50000}"/>
    <cellStyle name="Total (line) 4 5 27 3" xfId="50476" xr:uid="{00000000-0005-0000-0000-0000D7C50000}"/>
    <cellStyle name="Total (line) 4 5 27 4" xfId="50477" xr:uid="{00000000-0005-0000-0000-0000D8C50000}"/>
    <cellStyle name="Total (line) 4 5 27 5" xfId="50478" xr:uid="{00000000-0005-0000-0000-0000D9C50000}"/>
    <cellStyle name="Total (line) 4 5 28" xfId="7039" xr:uid="{00000000-0005-0000-0000-0000DAC50000}"/>
    <cellStyle name="Total (line) 4 5 28 2" xfId="50479" xr:uid="{00000000-0005-0000-0000-0000DBC50000}"/>
    <cellStyle name="Total (line) 4 5 28 2 2" xfId="50480" xr:uid="{00000000-0005-0000-0000-0000DCC50000}"/>
    <cellStyle name="Total (line) 4 5 28 2 3" xfId="50481" xr:uid="{00000000-0005-0000-0000-0000DDC50000}"/>
    <cellStyle name="Total (line) 4 5 28 2 4" xfId="50482" xr:uid="{00000000-0005-0000-0000-0000DEC50000}"/>
    <cellStyle name="Total (line) 4 5 28 3" xfId="50483" xr:uid="{00000000-0005-0000-0000-0000DFC50000}"/>
    <cellStyle name="Total (line) 4 5 28 4" xfId="50484" xr:uid="{00000000-0005-0000-0000-0000E0C50000}"/>
    <cellStyle name="Total (line) 4 5 28 5" xfId="50485" xr:uid="{00000000-0005-0000-0000-0000E1C50000}"/>
    <cellStyle name="Total (line) 4 5 29" xfId="7040" xr:uid="{00000000-0005-0000-0000-0000E2C50000}"/>
    <cellStyle name="Total (line) 4 5 29 2" xfId="50486" xr:uid="{00000000-0005-0000-0000-0000E3C50000}"/>
    <cellStyle name="Total (line) 4 5 29 2 2" xfId="50487" xr:uid="{00000000-0005-0000-0000-0000E4C50000}"/>
    <cellStyle name="Total (line) 4 5 29 2 3" xfId="50488" xr:uid="{00000000-0005-0000-0000-0000E5C50000}"/>
    <cellStyle name="Total (line) 4 5 29 2 4" xfId="50489" xr:uid="{00000000-0005-0000-0000-0000E6C50000}"/>
    <cellStyle name="Total (line) 4 5 29 3" xfId="50490" xr:uid="{00000000-0005-0000-0000-0000E7C50000}"/>
    <cellStyle name="Total (line) 4 5 29 4" xfId="50491" xr:uid="{00000000-0005-0000-0000-0000E8C50000}"/>
    <cellStyle name="Total (line) 4 5 29 5" xfId="50492" xr:uid="{00000000-0005-0000-0000-0000E9C50000}"/>
    <cellStyle name="Total (line) 4 5 3" xfId="7041" xr:uid="{00000000-0005-0000-0000-0000EAC50000}"/>
    <cellStyle name="Total (line) 4 5 3 2" xfId="50493" xr:uid="{00000000-0005-0000-0000-0000EBC50000}"/>
    <cellStyle name="Total (line) 4 5 3 2 2" xfId="50494" xr:uid="{00000000-0005-0000-0000-0000ECC50000}"/>
    <cellStyle name="Total (line) 4 5 3 2 3" xfId="50495" xr:uid="{00000000-0005-0000-0000-0000EDC50000}"/>
    <cellStyle name="Total (line) 4 5 3 2 4" xfId="50496" xr:uid="{00000000-0005-0000-0000-0000EEC50000}"/>
    <cellStyle name="Total (line) 4 5 3 3" xfId="50497" xr:uid="{00000000-0005-0000-0000-0000EFC50000}"/>
    <cellStyle name="Total (line) 4 5 3 4" xfId="50498" xr:uid="{00000000-0005-0000-0000-0000F0C50000}"/>
    <cellStyle name="Total (line) 4 5 3 5" xfId="50499" xr:uid="{00000000-0005-0000-0000-0000F1C50000}"/>
    <cellStyle name="Total (line) 4 5 30" xfId="7042" xr:uid="{00000000-0005-0000-0000-0000F2C50000}"/>
    <cellStyle name="Total (line) 4 5 30 2" xfId="50500" xr:uid="{00000000-0005-0000-0000-0000F3C50000}"/>
    <cellStyle name="Total (line) 4 5 30 2 2" xfId="50501" xr:uid="{00000000-0005-0000-0000-0000F4C50000}"/>
    <cellStyle name="Total (line) 4 5 30 2 3" xfId="50502" xr:uid="{00000000-0005-0000-0000-0000F5C50000}"/>
    <cellStyle name="Total (line) 4 5 30 2 4" xfId="50503" xr:uid="{00000000-0005-0000-0000-0000F6C50000}"/>
    <cellStyle name="Total (line) 4 5 30 3" xfId="50504" xr:uid="{00000000-0005-0000-0000-0000F7C50000}"/>
    <cellStyle name="Total (line) 4 5 30 4" xfId="50505" xr:uid="{00000000-0005-0000-0000-0000F8C50000}"/>
    <cellStyle name="Total (line) 4 5 30 5" xfId="50506" xr:uid="{00000000-0005-0000-0000-0000F9C50000}"/>
    <cellStyle name="Total (line) 4 5 31" xfId="7043" xr:uid="{00000000-0005-0000-0000-0000FAC50000}"/>
    <cellStyle name="Total (line) 4 5 31 2" xfId="50507" xr:uid="{00000000-0005-0000-0000-0000FBC50000}"/>
    <cellStyle name="Total (line) 4 5 31 2 2" xfId="50508" xr:uid="{00000000-0005-0000-0000-0000FCC50000}"/>
    <cellStyle name="Total (line) 4 5 31 2 3" xfId="50509" xr:uid="{00000000-0005-0000-0000-0000FDC50000}"/>
    <cellStyle name="Total (line) 4 5 31 2 4" xfId="50510" xr:uid="{00000000-0005-0000-0000-0000FEC50000}"/>
    <cellStyle name="Total (line) 4 5 31 3" xfId="50511" xr:uid="{00000000-0005-0000-0000-0000FFC50000}"/>
    <cellStyle name="Total (line) 4 5 31 4" xfId="50512" xr:uid="{00000000-0005-0000-0000-000000C60000}"/>
    <cellStyle name="Total (line) 4 5 31 5" xfId="50513" xr:uid="{00000000-0005-0000-0000-000001C60000}"/>
    <cellStyle name="Total (line) 4 5 32" xfId="7044" xr:uid="{00000000-0005-0000-0000-000002C60000}"/>
    <cellStyle name="Total (line) 4 5 32 2" xfId="50514" xr:uid="{00000000-0005-0000-0000-000003C60000}"/>
    <cellStyle name="Total (line) 4 5 32 2 2" xfId="50515" xr:uid="{00000000-0005-0000-0000-000004C60000}"/>
    <cellStyle name="Total (line) 4 5 32 2 3" xfId="50516" xr:uid="{00000000-0005-0000-0000-000005C60000}"/>
    <cellStyle name="Total (line) 4 5 32 2 4" xfId="50517" xr:uid="{00000000-0005-0000-0000-000006C60000}"/>
    <cellStyle name="Total (line) 4 5 32 3" xfId="50518" xr:uid="{00000000-0005-0000-0000-000007C60000}"/>
    <cellStyle name="Total (line) 4 5 32 4" xfId="50519" xr:uid="{00000000-0005-0000-0000-000008C60000}"/>
    <cellStyle name="Total (line) 4 5 32 5" xfId="50520" xr:uid="{00000000-0005-0000-0000-000009C60000}"/>
    <cellStyle name="Total (line) 4 5 33" xfId="7045" xr:uid="{00000000-0005-0000-0000-00000AC60000}"/>
    <cellStyle name="Total (line) 4 5 33 2" xfId="50521" xr:uid="{00000000-0005-0000-0000-00000BC60000}"/>
    <cellStyle name="Total (line) 4 5 33 2 2" xfId="50522" xr:uid="{00000000-0005-0000-0000-00000CC60000}"/>
    <cellStyle name="Total (line) 4 5 33 2 3" xfId="50523" xr:uid="{00000000-0005-0000-0000-00000DC60000}"/>
    <cellStyle name="Total (line) 4 5 33 2 4" xfId="50524" xr:uid="{00000000-0005-0000-0000-00000EC60000}"/>
    <cellStyle name="Total (line) 4 5 33 3" xfId="50525" xr:uid="{00000000-0005-0000-0000-00000FC60000}"/>
    <cellStyle name="Total (line) 4 5 33 4" xfId="50526" xr:uid="{00000000-0005-0000-0000-000010C60000}"/>
    <cellStyle name="Total (line) 4 5 33 5" xfId="50527" xr:uid="{00000000-0005-0000-0000-000011C60000}"/>
    <cellStyle name="Total (line) 4 5 34" xfId="7046" xr:uid="{00000000-0005-0000-0000-000012C60000}"/>
    <cellStyle name="Total (line) 4 5 34 2" xfId="50528" xr:uid="{00000000-0005-0000-0000-000013C60000}"/>
    <cellStyle name="Total (line) 4 5 34 2 2" xfId="50529" xr:uid="{00000000-0005-0000-0000-000014C60000}"/>
    <cellStyle name="Total (line) 4 5 34 2 3" xfId="50530" xr:uid="{00000000-0005-0000-0000-000015C60000}"/>
    <cellStyle name="Total (line) 4 5 34 2 4" xfId="50531" xr:uid="{00000000-0005-0000-0000-000016C60000}"/>
    <cellStyle name="Total (line) 4 5 34 3" xfId="50532" xr:uid="{00000000-0005-0000-0000-000017C60000}"/>
    <cellStyle name="Total (line) 4 5 34 4" xfId="50533" xr:uid="{00000000-0005-0000-0000-000018C60000}"/>
    <cellStyle name="Total (line) 4 5 34 5" xfId="50534" xr:uid="{00000000-0005-0000-0000-000019C60000}"/>
    <cellStyle name="Total (line) 4 5 35" xfId="7047" xr:uid="{00000000-0005-0000-0000-00001AC60000}"/>
    <cellStyle name="Total (line) 4 5 35 2" xfId="50535" xr:uid="{00000000-0005-0000-0000-00001BC60000}"/>
    <cellStyle name="Total (line) 4 5 35 2 2" xfId="50536" xr:uid="{00000000-0005-0000-0000-00001CC60000}"/>
    <cellStyle name="Total (line) 4 5 35 2 3" xfId="50537" xr:uid="{00000000-0005-0000-0000-00001DC60000}"/>
    <cellStyle name="Total (line) 4 5 35 2 4" xfId="50538" xr:uid="{00000000-0005-0000-0000-00001EC60000}"/>
    <cellStyle name="Total (line) 4 5 35 3" xfId="50539" xr:uid="{00000000-0005-0000-0000-00001FC60000}"/>
    <cellStyle name="Total (line) 4 5 35 4" xfId="50540" xr:uid="{00000000-0005-0000-0000-000020C60000}"/>
    <cellStyle name="Total (line) 4 5 35 5" xfId="50541" xr:uid="{00000000-0005-0000-0000-000021C60000}"/>
    <cellStyle name="Total (line) 4 5 36" xfId="7048" xr:uid="{00000000-0005-0000-0000-000022C60000}"/>
    <cellStyle name="Total (line) 4 5 36 2" xfId="50542" xr:uid="{00000000-0005-0000-0000-000023C60000}"/>
    <cellStyle name="Total (line) 4 5 36 2 2" xfId="50543" xr:uid="{00000000-0005-0000-0000-000024C60000}"/>
    <cellStyle name="Total (line) 4 5 36 2 3" xfId="50544" xr:uid="{00000000-0005-0000-0000-000025C60000}"/>
    <cellStyle name="Total (line) 4 5 36 2 4" xfId="50545" xr:uid="{00000000-0005-0000-0000-000026C60000}"/>
    <cellStyle name="Total (line) 4 5 36 3" xfId="50546" xr:uid="{00000000-0005-0000-0000-000027C60000}"/>
    <cellStyle name="Total (line) 4 5 36 4" xfId="50547" xr:uid="{00000000-0005-0000-0000-000028C60000}"/>
    <cellStyle name="Total (line) 4 5 36 5" xfId="50548" xr:uid="{00000000-0005-0000-0000-000029C60000}"/>
    <cellStyle name="Total (line) 4 5 37" xfId="7049" xr:uid="{00000000-0005-0000-0000-00002AC60000}"/>
    <cellStyle name="Total (line) 4 5 37 2" xfId="50549" xr:uid="{00000000-0005-0000-0000-00002BC60000}"/>
    <cellStyle name="Total (line) 4 5 37 2 2" xfId="50550" xr:uid="{00000000-0005-0000-0000-00002CC60000}"/>
    <cellStyle name="Total (line) 4 5 37 2 3" xfId="50551" xr:uid="{00000000-0005-0000-0000-00002DC60000}"/>
    <cellStyle name="Total (line) 4 5 37 2 4" xfId="50552" xr:uid="{00000000-0005-0000-0000-00002EC60000}"/>
    <cellStyle name="Total (line) 4 5 37 3" xfId="50553" xr:uid="{00000000-0005-0000-0000-00002FC60000}"/>
    <cellStyle name="Total (line) 4 5 37 4" xfId="50554" xr:uid="{00000000-0005-0000-0000-000030C60000}"/>
    <cellStyle name="Total (line) 4 5 37 5" xfId="50555" xr:uid="{00000000-0005-0000-0000-000031C60000}"/>
    <cellStyle name="Total (line) 4 5 38" xfId="7050" xr:uid="{00000000-0005-0000-0000-000032C60000}"/>
    <cellStyle name="Total (line) 4 5 38 2" xfId="50556" xr:uid="{00000000-0005-0000-0000-000033C60000}"/>
    <cellStyle name="Total (line) 4 5 38 2 2" xfId="50557" xr:uid="{00000000-0005-0000-0000-000034C60000}"/>
    <cellStyle name="Total (line) 4 5 38 2 3" xfId="50558" xr:uid="{00000000-0005-0000-0000-000035C60000}"/>
    <cellStyle name="Total (line) 4 5 38 2 4" xfId="50559" xr:uid="{00000000-0005-0000-0000-000036C60000}"/>
    <cellStyle name="Total (line) 4 5 38 3" xfId="50560" xr:uid="{00000000-0005-0000-0000-000037C60000}"/>
    <cellStyle name="Total (line) 4 5 38 4" xfId="50561" xr:uid="{00000000-0005-0000-0000-000038C60000}"/>
    <cellStyle name="Total (line) 4 5 38 5" xfId="50562" xr:uid="{00000000-0005-0000-0000-000039C60000}"/>
    <cellStyle name="Total (line) 4 5 39" xfId="7051" xr:uid="{00000000-0005-0000-0000-00003AC60000}"/>
    <cellStyle name="Total (line) 4 5 39 2" xfId="50563" xr:uid="{00000000-0005-0000-0000-00003BC60000}"/>
    <cellStyle name="Total (line) 4 5 39 2 2" xfId="50564" xr:uid="{00000000-0005-0000-0000-00003CC60000}"/>
    <cellStyle name="Total (line) 4 5 39 2 3" xfId="50565" xr:uid="{00000000-0005-0000-0000-00003DC60000}"/>
    <cellStyle name="Total (line) 4 5 39 2 4" xfId="50566" xr:uid="{00000000-0005-0000-0000-00003EC60000}"/>
    <cellStyle name="Total (line) 4 5 39 3" xfId="50567" xr:uid="{00000000-0005-0000-0000-00003FC60000}"/>
    <cellStyle name="Total (line) 4 5 39 4" xfId="50568" xr:uid="{00000000-0005-0000-0000-000040C60000}"/>
    <cellStyle name="Total (line) 4 5 39 5" xfId="50569" xr:uid="{00000000-0005-0000-0000-000041C60000}"/>
    <cellStyle name="Total (line) 4 5 4" xfId="7052" xr:uid="{00000000-0005-0000-0000-000042C60000}"/>
    <cellStyle name="Total (line) 4 5 4 2" xfId="50570" xr:uid="{00000000-0005-0000-0000-000043C60000}"/>
    <cellStyle name="Total (line) 4 5 4 2 2" xfId="50571" xr:uid="{00000000-0005-0000-0000-000044C60000}"/>
    <cellStyle name="Total (line) 4 5 4 2 3" xfId="50572" xr:uid="{00000000-0005-0000-0000-000045C60000}"/>
    <cellStyle name="Total (line) 4 5 4 2 4" xfId="50573" xr:uid="{00000000-0005-0000-0000-000046C60000}"/>
    <cellStyle name="Total (line) 4 5 4 3" xfId="50574" xr:uid="{00000000-0005-0000-0000-000047C60000}"/>
    <cellStyle name="Total (line) 4 5 4 4" xfId="50575" xr:uid="{00000000-0005-0000-0000-000048C60000}"/>
    <cellStyle name="Total (line) 4 5 4 5" xfId="50576" xr:uid="{00000000-0005-0000-0000-000049C60000}"/>
    <cellStyle name="Total (line) 4 5 40" xfId="7053" xr:uid="{00000000-0005-0000-0000-00004AC60000}"/>
    <cellStyle name="Total (line) 4 5 40 2" xfId="50577" xr:uid="{00000000-0005-0000-0000-00004BC60000}"/>
    <cellStyle name="Total (line) 4 5 40 2 2" xfId="50578" xr:uid="{00000000-0005-0000-0000-00004CC60000}"/>
    <cellStyle name="Total (line) 4 5 40 2 3" xfId="50579" xr:uid="{00000000-0005-0000-0000-00004DC60000}"/>
    <cellStyle name="Total (line) 4 5 40 2 4" xfId="50580" xr:uid="{00000000-0005-0000-0000-00004EC60000}"/>
    <cellStyle name="Total (line) 4 5 40 3" xfId="50581" xr:uid="{00000000-0005-0000-0000-00004FC60000}"/>
    <cellStyle name="Total (line) 4 5 40 4" xfId="50582" xr:uid="{00000000-0005-0000-0000-000050C60000}"/>
    <cellStyle name="Total (line) 4 5 40 5" xfId="50583" xr:uid="{00000000-0005-0000-0000-000051C60000}"/>
    <cellStyle name="Total (line) 4 5 41" xfId="7054" xr:uid="{00000000-0005-0000-0000-000052C60000}"/>
    <cellStyle name="Total (line) 4 5 41 2" xfId="50584" xr:uid="{00000000-0005-0000-0000-000053C60000}"/>
    <cellStyle name="Total (line) 4 5 41 2 2" xfId="50585" xr:uid="{00000000-0005-0000-0000-000054C60000}"/>
    <cellStyle name="Total (line) 4 5 41 2 3" xfId="50586" xr:uid="{00000000-0005-0000-0000-000055C60000}"/>
    <cellStyle name="Total (line) 4 5 41 2 4" xfId="50587" xr:uid="{00000000-0005-0000-0000-000056C60000}"/>
    <cellStyle name="Total (line) 4 5 41 3" xfId="50588" xr:uid="{00000000-0005-0000-0000-000057C60000}"/>
    <cellStyle name="Total (line) 4 5 41 4" xfId="50589" xr:uid="{00000000-0005-0000-0000-000058C60000}"/>
    <cellStyle name="Total (line) 4 5 41 5" xfId="50590" xr:uid="{00000000-0005-0000-0000-000059C60000}"/>
    <cellStyle name="Total (line) 4 5 42" xfId="7055" xr:uid="{00000000-0005-0000-0000-00005AC60000}"/>
    <cellStyle name="Total (line) 4 5 42 2" xfId="50591" xr:uid="{00000000-0005-0000-0000-00005BC60000}"/>
    <cellStyle name="Total (line) 4 5 42 2 2" xfId="50592" xr:uid="{00000000-0005-0000-0000-00005CC60000}"/>
    <cellStyle name="Total (line) 4 5 42 2 3" xfId="50593" xr:uid="{00000000-0005-0000-0000-00005DC60000}"/>
    <cellStyle name="Total (line) 4 5 42 2 4" xfId="50594" xr:uid="{00000000-0005-0000-0000-00005EC60000}"/>
    <cellStyle name="Total (line) 4 5 42 3" xfId="50595" xr:uid="{00000000-0005-0000-0000-00005FC60000}"/>
    <cellStyle name="Total (line) 4 5 42 4" xfId="50596" xr:uid="{00000000-0005-0000-0000-000060C60000}"/>
    <cellStyle name="Total (line) 4 5 42 5" xfId="50597" xr:uid="{00000000-0005-0000-0000-000061C60000}"/>
    <cellStyle name="Total (line) 4 5 43" xfId="7056" xr:uid="{00000000-0005-0000-0000-000062C60000}"/>
    <cellStyle name="Total (line) 4 5 43 2" xfId="50598" xr:uid="{00000000-0005-0000-0000-000063C60000}"/>
    <cellStyle name="Total (line) 4 5 43 2 2" xfId="50599" xr:uid="{00000000-0005-0000-0000-000064C60000}"/>
    <cellStyle name="Total (line) 4 5 43 2 3" xfId="50600" xr:uid="{00000000-0005-0000-0000-000065C60000}"/>
    <cellStyle name="Total (line) 4 5 43 2 4" xfId="50601" xr:uid="{00000000-0005-0000-0000-000066C60000}"/>
    <cellStyle name="Total (line) 4 5 43 3" xfId="50602" xr:uid="{00000000-0005-0000-0000-000067C60000}"/>
    <cellStyle name="Total (line) 4 5 43 4" xfId="50603" xr:uid="{00000000-0005-0000-0000-000068C60000}"/>
    <cellStyle name="Total (line) 4 5 43 5" xfId="50604" xr:uid="{00000000-0005-0000-0000-000069C60000}"/>
    <cellStyle name="Total (line) 4 5 44" xfId="7057" xr:uid="{00000000-0005-0000-0000-00006AC60000}"/>
    <cellStyle name="Total (line) 4 5 44 2" xfId="50605" xr:uid="{00000000-0005-0000-0000-00006BC60000}"/>
    <cellStyle name="Total (line) 4 5 44 2 2" xfId="50606" xr:uid="{00000000-0005-0000-0000-00006CC60000}"/>
    <cellStyle name="Total (line) 4 5 44 2 3" xfId="50607" xr:uid="{00000000-0005-0000-0000-00006DC60000}"/>
    <cellStyle name="Total (line) 4 5 44 2 4" xfId="50608" xr:uid="{00000000-0005-0000-0000-00006EC60000}"/>
    <cellStyle name="Total (line) 4 5 44 3" xfId="50609" xr:uid="{00000000-0005-0000-0000-00006FC60000}"/>
    <cellStyle name="Total (line) 4 5 44 4" xfId="50610" xr:uid="{00000000-0005-0000-0000-000070C60000}"/>
    <cellStyle name="Total (line) 4 5 44 5" xfId="50611" xr:uid="{00000000-0005-0000-0000-000071C60000}"/>
    <cellStyle name="Total (line) 4 5 45" xfId="50612" xr:uid="{00000000-0005-0000-0000-000072C60000}"/>
    <cellStyle name="Total (line) 4 5 45 2" xfId="50613" xr:uid="{00000000-0005-0000-0000-000073C60000}"/>
    <cellStyle name="Total (line) 4 5 45 3" xfId="50614" xr:uid="{00000000-0005-0000-0000-000074C60000}"/>
    <cellStyle name="Total (line) 4 5 45 4" xfId="50615" xr:uid="{00000000-0005-0000-0000-000075C60000}"/>
    <cellStyle name="Total (line) 4 5 46" xfId="50616" xr:uid="{00000000-0005-0000-0000-000076C60000}"/>
    <cellStyle name="Total (line) 4 5 46 2" xfId="50617" xr:uid="{00000000-0005-0000-0000-000077C60000}"/>
    <cellStyle name="Total (line) 4 5 46 3" xfId="50618" xr:uid="{00000000-0005-0000-0000-000078C60000}"/>
    <cellStyle name="Total (line) 4 5 46 4" xfId="50619" xr:uid="{00000000-0005-0000-0000-000079C60000}"/>
    <cellStyle name="Total (line) 4 5 47" xfId="50620" xr:uid="{00000000-0005-0000-0000-00007AC60000}"/>
    <cellStyle name="Total (line) 4 5 48" xfId="50621" xr:uid="{00000000-0005-0000-0000-00007BC60000}"/>
    <cellStyle name="Total (line) 4 5 49" xfId="50622" xr:uid="{00000000-0005-0000-0000-00007CC60000}"/>
    <cellStyle name="Total (line) 4 5 5" xfId="7058" xr:uid="{00000000-0005-0000-0000-00007DC60000}"/>
    <cellStyle name="Total (line) 4 5 5 2" xfId="50623" xr:uid="{00000000-0005-0000-0000-00007EC60000}"/>
    <cellStyle name="Total (line) 4 5 5 2 2" xfId="50624" xr:uid="{00000000-0005-0000-0000-00007FC60000}"/>
    <cellStyle name="Total (line) 4 5 5 2 3" xfId="50625" xr:uid="{00000000-0005-0000-0000-000080C60000}"/>
    <cellStyle name="Total (line) 4 5 5 2 4" xfId="50626" xr:uid="{00000000-0005-0000-0000-000081C60000}"/>
    <cellStyle name="Total (line) 4 5 5 3" xfId="50627" xr:uid="{00000000-0005-0000-0000-000082C60000}"/>
    <cellStyle name="Total (line) 4 5 5 4" xfId="50628" xr:uid="{00000000-0005-0000-0000-000083C60000}"/>
    <cellStyle name="Total (line) 4 5 5 5" xfId="50629" xr:uid="{00000000-0005-0000-0000-000084C60000}"/>
    <cellStyle name="Total (line) 4 5 6" xfId="7059" xr:uid="{00000000-0005-0000-0000-000085C60000}"/>
    <cellStyle name="Total (line) 4 5 6 2" xfId="50630" xr:uid="{00000000-0005-0000-0000-000086C60000}"/>
    <cellStyle name="Total (line) 4 5 6 2 2" xfId="50631" xr:uid="{00000000-0005-0000-0000-000087C60000}"/>
    <cellStyle name="Total (line) 4 5 6 2 3" xfId="50632" xr:uid="{00000000-0005-0000-0000-000088C60000}"/>
    <cellStyle name="Total (line) 4 5 6 2 4" xfId="50633" xr:uid="{00000000-0005-0000-0000-000089C60000}"/>
    <cellStyle name="Total (line) 4 5 6 3" xfId="50634" xr:uid="{00000000-0005-0000-0000-00008AC60000}"/>
    <cellStyle name="Total (line) 4 5 6 4" xfId="50635" xr:uid="{00000000-0005-0000-0000-00008BC60000}"/>
    <cellStyle name="Total (line) 4 5 6 5" xfId="50636" xr:uid="{00000000-0005-0000-0000-00008CC60000}"/>
    <cellStyle name="Total (line) 4 5 7" xfId="7060" xr:uid="{00000000-0005-0000-0000-00008DC60000}"/>
    <cellStyle name="Total (line) 4 5 7 2" xfId="50637" xr:uid="{00000000-0005-0000-0000-00008EC60000}"/>
    <cellStyle name="Total (line) 4 5 7 2 2" xfId="50638" xr:uid="{00000000-0005-0000-0000-00008FC60000}"/>
    <cellStyle name="Total (line) 4 5 7 2 3" xfId="50639" xr:uid="{00000000-0005-0000-0000-000090C60000}"/>
    <cellStyle name="Total (line) 4 5 7 2 4" xfId="50640" xr:uid="{00000000-0005-0000-0000-000091C60000}"/>
    <cellStyle name="Total (line) 4 5 7 3" xfId="50641" xr:uid="{00000000-0005-0000-0000-000092C60000}"/>
    <cellStyle name="Total (line) 4 5 7 4" xfId="50642" xr:uid="{00000000-0005-0000-0000-000093C60000}"/>
    <cellStyle name="Total (line) 4 5 7 5" xfId="50643" xr:uid="{00000000-0005-0000-0000-000094C60000}"/>
    <cellStyle name="Total (line) 4 5 8" xfId="7061" xr:uid="{00000000-0005-0000-0000-000095C60000}"/>
    <cellStyle name="Total (line) 4 5 8 2" xfId="50644" xr:uid="{00000000-0005-0000-0000-000096C60000}"/>
    <cellStyle name="Total (line) 4 5 8 2 2" xfId="50645" xr:uid="{00000000-0005-0000-0000-000097C60000}"/>
    <cellStyle name="Total (line) 4 5 8 2 3" xfId="50646" xr:uid="{00000000-0005-0000-0000-000098C60000}"/>
    <cellStyle name="Total (line) 4 5 8 2 4" xfId="50647" xr:uid="{00000000-0005-0000-0000-000099C60000}"/>
    <cellStyle name="Total (line) 4 5 8 3" xfId="50648" xr:uid="{00000000-0005-0000-0000-00009AC60000}"/>
    <cellStyle name="Total (line) 4 5 8 4" xfId="50649" xr:uid="{00000000-0005-0000-0000-00009BC60000}"/>
    <cellStyle name="Total (line) 4 5 8 5" xfId="50650" xr:uid="{00000000-0005-0000-0000-00009CC60000}"/>
    <cellStyle name="Total (line) 4 5 9" xfId="7062" xr:uid="{00000000-0005-0000-0000-00009DC60000}"/>
    <cellStyle name="Total (line) 4 5 9 2" xfId="50651" xr:uid="{00000000-0005-0000-0000-00009EC60000}"/>
    <cellStyle name="Total (line) 4 5 9 2 2" xfId="50652" xr:uid="{00000000-0005-0000-0000-00009FC60000}"/>
    <cellStyle name="Total (line) 4 5 9 2 3" xfId="50653" xr:uid="{00000000-0005-0000-0000-0000A0C60000}"/>
    <cellStyle name="Total (line) 4 5 9 2 4" xfId="50654" xr:uid="{00000000-0005-0000-0000-0000A1C60000}"/>
    <cellStyle name="Total (line) 4 5 9 3" xfId="50655" xr:uid="{00000000-0005-0000-0000-0000A2C60000}"/>
    <cellStyle name="Total (line) 4 5 9 4" xfId="50656" xr:uid="{00000000-0005-0000-0000-0000A3C60000}"/>
    <cellStyle name="Total (line) 4 5 9 5" xfId="50657" xr:uid="{00000000-0005-0000-0000-0000A4C60000}"/>
    <cellStyle name="Total (line) 4 6" xfId="7063" xr:uid="{00000000-0005-0000-0000-0000A5C60000}"/>
    <cellStyle name="Total (line) 4 6 2" xfId="50658" xr:uid="{00000000-0005-0000-0000-0000A6C60000}"/>
    <cellStyle name="Total (line) 4 6 2 2" xfId="50659" xr:uid="{00000000-0005-0000-0000-0000A7C60000}"/>
    <cellStyle name="Total (line) 4 6 2 3" xfId="50660" xr:uid="{00000000-0005-0000-0000-0000A8C60000}"/>
    <cellStyle name="Total (line) 4 6 2 4" xfId="50661" xr:uid="{00000000-0005-0000-0000-0000A9C60000}"/>
    <cellStyle name="Total (line) 4 6 3" xfId="50662" xr:uid="{00000000-0005-0000-0000-0000AAC60000}"/>
    <cellStyle name="Total (line) 4 6 4" xfId="50663" xr:uid="{00000000-0005-0000-0000-0000ABC60000}"/>
    <cellStyle name="Total (line) 4 6 5" xfId="50664" xr:uid="{00000000-0005-0000-0000-0000ACC60000}"/>
    <cellStyle name="Total (line) 4 7" xfId="7064" xr:uid="{00000000-0005-0000-0000-0000ADC60000}"/>
    <cellStyle name="Total (line) 4 7 2" xfId="50665" xr:uid="{00000000-0005-0000-0000-0000AEC60000}"/>
    <cellStyle name="Total (line) 4 7 2 2" xfId="50666" xr:uid="{00000000-0005-0000-0000-0000AFC60000}"/>
    <cellStyle name="Total (line) 4 7 2 3" xfId="50667" xr:uid="{00000000-0005-0000-0000-0000B0C60000}"/>
    <cellStyle name="Total (line) 4 7 2 4" xfId="50668" xr:uid="{00000000-0005-0000-0000-0000B1C60000}"/>
    <cellStyle name="Total (line) 4 7 3" xfId="50669" xr:uid="{00000000-0005-0000-0000-0000B2C60000}"/>
    <cellStyle name="Total (line) 4 7 4" xfId="50670" xr:uid="{00000000-0005-0000-0000-0000B3C60000}"/>
    <cellStyle name="Total (line) 4 7 5" xfId="50671" xr:uid="{00000000-0005-0000-0000-0000B4C60000}"/>
    <cellStyle name="Total (line) 4 8" xfId="7065" xr:uid="{00000000-0005-0000-0000-0000B5C60000}"/>
    <cellStyle name="Total (line) 4 8 2" xfId="50672" xr:uid="{00000000-0005-0000-0000-0000B6C60000}"/>
    <cellStyle name="Total (line) 4 8 2 2" xfId="50673" xr:uid="{00000000-0005-0000-0000-0000B7C60000}"/>
    <cellStyle name="Total (line) 4 8 2 3" xfId="50674" xr:uid="{00000000-0005-0000-0000-0000B8C60000}"/>
    <cellStyle name="Total (line) 4 8 2 4" xfId="50675" xr:uid="{00000000-0005-0000-0000-0000B9C60000}"/>
    <cellStyle name="Total (line) 4 8 3" xfId="50676" xr:uid="{00000000-0005-0000-0000-0000BAC60000}"/>
    <cellStyle name="Total (line) 4 8 4" xfId="50677" xr:uid="{00000000-0005-0000-0000-0000BBC60000}"/>
    <cellStyle name="Total (line) 4 8 5" xfId="50678" xr:uid="{00000000-0005-0000-0000-0000BCC60000}"/>
    <cellStyle name="Total (line) 4 9" xfId="7066" xr:uid="{00000000-0005-0000-0000-0000BDC60000}"/>
    <cellStyle name="Total (line) 4 9 2" xfId="50679" xr:uid="{00000000-0005-0000-0000-0000BEC60000}"/>
    <cellStyle name="Total (line) 4 9 2 2" xfId="50680" xr:uid="{00000000-0005-0000-0000-0000BFC60000}"/>
    <cellStyle name="Total (line) 4 9 2 3" xfId="50681" xr:uid="{00000000-0005-0000-0000-0000C0C60000}"/>
    <cellStyle name="Total (line) 4 9 2 4" xfId="50682" xr:uid="{00000000-0005-0000-0000-0000C1C60000}"/>
    <cellStyle name="Total (line) 4 9 3" xfId="50683" xr:uid="{00000000-0005-0000-0000-0000C2C60000}"/>
    <cellStyle name="Total (line) 4 9 4" xfId="50684" xr:uid="{00000000-0005-0000-0000-0000C3C60000}"/>
    <cellStyle name="Total (line) 4 9 5" xfId="50685" xr:uid="{00000000-0005-0000-0000-0000C4C60000}"/>
    <cellStyle name="Total (line) 5" xfId="7067" xr:uid="{00000000-0005-0000-0000-0000C5C60000}"/>
    <cellStyle name="Total (line) 5 10" xfId="7068" xr:uid="{00000000-0005-0000-0000-0000C6C60000}"/>
    <cellStyle name="Total (line) 5 10 2" xfId="50686" xr:uid="{00000000-0005-0000-0000-0000C7C60000}"/>
    <cellStyle name="Total (line) 5 10 2 2" xfId="50687" xr:uid="{00000000-0005-0000-0000-0000C8C60000}"/>
    <cellStyle name="Total (line) 5 10 2 3" xfId="50688" xr:uid="{00000000-0005-0000-0000-0000C9C60000}"/>
    <cellStyle name="Total (line) 5 10 2 4" xfId="50689" xr:uid="{00000000-0005-0000-0000-0000CAC60000}"/>
    <cellStyle name="Total (line) 5 10 3" xfId="50690" xr:uid="{00000000-0005-0000-0000-0000CBC60000}"/>
    <cellStyle name="Total (line) 5 10 4" xfId="50691" xr:uid="{00000000-0005-0000-0000-0000CCC60000}"/>
    <cellStyle name="Total (line) 5 10 5" xfId="50692" xr:uid="{00000000-0005-0000-0000-0000CDC60000}"/>
    <cellStyle name="Total (line) 5 11" xfId="7069" xr:uid="{00000000-0005-0000-0000-0000CEC60000}"/>
    <cellStyle name="Total (line) 5 11 2" xfId="50693" xr:uid="{00000000-0005-0000-0000-0000CFC60000}"/>
    <cellStyle name="Total (line) 5 11 2 2" xfId="50694" xr:uid="{00000000-0005-0000-0000-0000D0C60000}"/>
    <cellStyle name="Total (line) 5 11 2 3" xfId="50695" xr:uid="{00000000-0005-0000-0000-0000D1C60000}"/>
    <cellStyle name="Total (line) 5 11 2 4" xfId="50696" xr:uid="{00000000-0005-0000-0000-0000D2C60000}"/>
    <cellStyle name="Total (line) 5 11 3" xfId="50697" xr:uid="{00000000-0005-0000-0000-0000D3C60000}"/>
    <cellStyle name="Total (line) 5 11 4" xfId="50698" xr:uid="{00000000-0005-0000-0000-0000D4C60000}"/>
    <cellStyle name="Total (line) 5 11 5" xfId="50699" xr:uid="{00000000-0005-0000-0000-0000D5C60000}"/>
    <cellStyle name="Total (line) 5 12" xfId="7070" xr:uid="{00000000-0005-0000-0000-0000D6C60000}"/>
    <cellStyle name="Total (line) 5 12 2" xfId="50700" xr:uid="{00000000-0005-0000-0000-0000D7C60000}"/>
    <cellStyle name="Total (line) 5 12 2 2" xfId="50701" xr:uid="{00000000-0005-0000-0000-0000D8C60000}"/>
    <cellStyle name="Total (line) 5 12 2 3" xfId="50702" xr:uid="{00000000-0005-0000-0000-0000D9C60000}"/>
    <cellStyle name="Total (line) 5 12 2 4" xfId="50703" xr:uid="{00000000-0005-0000-0000-0000DAC60000}"/>
    <cellStyle name="Total (line) 5 12 3" xfId="50704" xr:uid="{00000000-0005-0000-0000-0000DBC60000}"/>
    <cellStyle name="Total (line) 5 12 4" xfId="50705" xr:uid="{00000000-0005-0000-0000-0000DCC60000}"/>
    <cellStyle name="Total (line) 5 12 5" xfId="50706" xr:uid="{00000000-0005-0000-0000-0000DDC60000}"/>
    <cellStyle name="Total (line) 5 13" xfId="7071" xr:uid="{00000000-0005-0000-0000-0000DEC60000}"/>
    <cellStyle name="Total (line) 5 13 2" xfId="50707" xr:uid="{00000000-0005-0000-0000-0000DFC60000}"/>
    <cellStyle name="Total (line) 5 13 2 2" xfId="50708" xr:uid="{00000000-0005-0000-0000-0000E0C60000}"/>
    <cellStyle name="Total (line) 5 13 2 3" xfId="50709" xr:uid="{00000000-0005-0000-0000-0000E1C60000}"/>
    <cellStyle name="Total (line) 5 13 2 4" xfId="50710" xr:uid="{00000000-0005-0000-0000-0000E2C60000}"/>
    <cellStyle name="Total (line) 5 13 3" xfId="50711" xr:uid="{00000000-0005-0000-0000-0000E3C60000}"/>
    <cellStyle name="Total (line) 5 13 4" xfId="50712" xr:uid="{00000000-0005-0000-0000-0000E4C60000}"/>
    <cellStyle name="Total (line) 5 13 5" xfId="50713" xr:uid="{00000000-0005-0000-0000-0000E5C60000}"/>
    <cellStyle name="Total (line) 5 14" xfId="7072" xr:uid="{00000000-0005-0000-0000-0000E6C60000}"/>
    <cellStyle name="Total (line) 5 14 2" xfId="50714" xr:uid="{00000000-0005-0000-0000-0000E7C60000}"/>
    <cellStyle name="Total (line) 5 14 2 2" xfId="50715" xr:uid="{00000000-0005-0000-0000-0000E8C60000}"/>
    <cellStyle name="Total (line) 5 14 2 3" xfId="50716" xr:uid="{00000000-0005-0000-0000-0000E9C60000}"/>
    <cellStyle name="Total (line) 5 14 2 4" xfId="50717" xr:uid="{00000000-0005-0000-0000-0000EAC60000}"/>
    <cellStyle name="Total (line) 5 14 3" xfId="50718" xr:uid="{00000000-0005-0000-0000-0000EBC60000}"/>
    <cellStyle name="Total (line) 5 14 4" xfId="50719" xr:uid="{00000000-0005-0000-0000-0000ECC60000}"/>
    <cellStyle name="Total (line) 5 14 5" xfId="50720" xr:uid="{00000000-0005-0000-0000-0000EDC60000}"/>
    <cellStyle name="Total (line) 5 15" xfId="7073" xr:uid="{00000000-0005-0000-0000-0000EEC60000}"/>
    <cellStyle name="Total (line) 5 15 2" xfId="50721" xr:uid="{00000000-0005-0000-0000-0000EFC60000}"/>
    <cellStyle name="Total (line) 5 15 2 2" xfId="50722" xr:uid="{00000000-0005-0000-0000-0000F0C60000}"/>
    <cellStyle name="Total (line) 5 15 2 3" xfId="50723" xr:uid="{00000000-0005-0000-0000-0000F1C60000}"/>
    <cellStyle name="Total (line) 5 15 2 4" xfId="50724" xr:uid="{00000000-0005-0000-0000-0000F2C60000}"/>
    <cellStyle name="Total (line) 5 15 3" xfId="50725" xr:uid="{00000000-0005-0000-0000-0000F3C60000}"/>
    <cellStyle name="Total (line) 5 15 4" xfId="50726" xr:uid="{00000000-0005-0000-0000-0000F4C60000}"/>
    <cellStyle name="Total (line) 5 15 5" xfId="50727" xr:uid="{00000000-0005-0000-0000-0000F5C60000}"/>
    <cellStyle name="Total (line) 5 16" xfId="7074" xr:uid="{00000000-0005-0000-0000-0000F6C60000}"/>
    <cellStyle name="Total (line) 5 16 2" xfId="50728" xr:uid="{00000000-0005-0000-0000-0000F7C60000}"/>
    <cellStyle name="Total (line) 5 16 2 2" xfId="50729" xr:uid="{00000000-0005-0000-0000-0000F8C60000}"/>
    <cellStyle name="Total (line) 5 16 2 3" xfId="50730" xr:uid="{00000000-0005-0000-0000-0000F9C60000}"/>
    <cellStyle name="Total (line) 5 16 2 4" xfId="50731" xr:uid="{00000000-0005-0000-0000-0000FAC60000}"/>
    <cellStyle name="Total (line) 5 16 3" xfId="50732" xr:uid="{00000000-0005-0000-0000-0000FBC60000}"/>
    <cellStyle name="Total (line) 5 16 4" xfId="50733" xr:uid="{00000000-0005-0000-0000-0000FCC60000}"/>
    <cellStyle name="Total (line) 5 16 5" xfId="50734" xr:uid="{00000000-0005-0000-0000-0000FDC60000}"/>
    <cellStyle name="Total (line) 5 17" xfId="7075" xr:uid="{00000000-0005-0000-0000-0000FEC60000}"/>
    <cellStyle name="Total (line) 5 17 2" xfId="50735" xr:uid="{00000000-0005-0000-0000-0000FFC60000}"/>
    <cellStyle name="Total (line) 5 17 2 2" xfId="50736" xr:uid="{00000000-0005-0000-0000-000000C70000}"/>
    <cellStyle name="Total (line) 5 17 2 3" xfId="50737" xr:uid="{00000000-0005-0000-0000-000001C70000}"/>
    <cellStyle name="Total (line) 5 17 2 4" xfId="50738" xr:uid="{00000000-0005-0000-0000-000002C70000}"/>
    <cellStyle name="Total (line) 5 17 3" xfId="50739" xr:uid="{00000000-0005-0000-0000-000003C70000}"/>
    <cellStyle name="Total (line) 5 17 4" xfId="50740" xr:uid="{00000000-0005-0000-0000-000004C70000}"/>
    <cellStyle name="Total (line) 5 17 5" xfId="50741" xr:uid="{00000000-0005-0000-0000-000005C70000}"/>
    <cellStyle name="Total (line) 5 18" xfId="7076" xr:uid="{00000000-0005-0000-0000-000006C70000}"/>
    <cellStyle name="Total (line) 5 18 2" xfId="50742" xr:uid="{00000000-0005-0000-0000-000007C70000}"/>
    <cellStyle name="Total (line) 5 18 2 2" xfId="50743" xr:uid="{00000000-0005-0000-0000-000008C70000}"/>
    <cellStyle name="Total (line) 5 18 2 3" xfId="50744" xr:uid="{00000000-0005-0000-0000-000009C70000}"/>
    <cellStyle name="Total (line) 5 18 2 4" xfId="50745" xr:uid="{00000000-0005-0000-0000-00000AC70000}"/>
    <cellStyle name="Total (line) 5 18 3" xfId="50746" xr:uid="{00000000-0005-0000-0000-00000BC70000}"/>
    <cellStyle name="Total (line) 5 18 4" xfId="50747" xr:uid="{00000000-0005-0000-0000-00000CC70000}"/>
    <cellStyle name="Total (line) 5 18 5" xfId="50748" xr:uid="{00000000-0005-0000-0000-00000DC70000}"/>
    <cellStyle name="Total (line) 5 19" xfId="7077" xr:uid="{00000000-0005-0000-0000-00000EC70000}"/>
    <cellStyle name="Total (line) 5 19 2" xfId="50749" xr:uid="{00000000-0005-0000-0000-00000FC70000}"/>
    <cellStyle name="Total (line) 5 19 2 2" xfId="50750" xr:uid="{00000000-0005-0000-0000-000010C70000}"/>
    <cellStyle name="Total (line) 5 19 2 3" xfId="50751" xr:uid="{00000000-0005-0000-0000-000011C70000}"/>
    <cellStyle name="Total (line) 5 19 2 4" xfId="50752" xr:uid="{00000000-0005-0000-0000-000012C70000}"/>
    <cellStyle name="Total (line) 5 19 3" xfId="50753" xr:uid="{00000000-0005-0000-0000-000013C70000}"/>
    <cellStyle name="Total (line) 5 19 4" xfId="50754" xr:uid="{00000000-0005-0000-0000-000014C70000}"/>
    <cellStyle name="Total (line) 5 19 5" xfId="50755" xr:uid="{00000000-0005-0000-0000-000015C70000}"/>
    <cellStyle name="Total (line) 5 2" xfId="7078" xr:uid="{00000000-0005-0000-0000-000016C70000}"/>
    <cellStyle name="Total (line) 5 2 10" xfId="7079" xr:uid="{00000000-0005-0000-0000-000017C70000}"/>
    <cellStyle name="Total (line) 5 2 10 2" xfId="50756" xr:uid="{00000000-0005-0000-0000-000018C70000}"/>
    <cellStyle name="Total (line) 5 2 10 2 2" xfId="50757" xr:uid="{00000000-0005-0000-0000-000019C70000}"/>
    <cellStyle name="Total (line) 5 2 10 2 3" xfId="50758" xr:uid="{00000000-0005-0000-0000-00001AC70000}"/>
    <cellStyle name="Total (line) 5 2 10 2 4" xfId="50759" xr:uid="{00000000-0005-0000-0000-00001BC70000}"/>
    <cellStyle name="Total (line) 5 2 10 3" xfId="50760" xr:uid="{00000000-0005-0000-0000-00001CC70000}"/>
    <cellStyle name="Total (line) 5 2 10 4" xfId="50761" xr:uid="{00000000-0005-0000-0000-00001DC70000}"/>
    <cellStyle name="Total (line) 5 2 10 5" xfId="50762" xr:uid="{00000000-0005-0000-0000-00001EC70000}"/>
    <cellStyle name="Total (line) 5 2 11" xfId="7080" xr:uid="{00000000-0005-0000-0000-00001FC70000}"/>
    <cellStyle name="Total (line) 5 2 11 2" xfId="50763" xr:uid="{00000000-0005-0000-0000-000020C70000}"/>
    <cellStyle name="Total (line) 5 2 11 2 2" xfId="50764" xr:uid="{00000000-0005-0000-0000-000021C70000}"/>
    <cellStyle name="Total (line) 5 2 11 2 3" xfId="50765" xr:uid="{00000000-0005-0000-0000-000022C70000}"/>
    <cellStyle name="Total (line) 5 2 11 2 4" xfId="50766" xr:uid="{00000000-0005-0000-0000-000023C70000}"/>
    <cellStyle name="Total (line) 5 2 11 3" xfId="50767" xr:uid="{00000000-0005-0000-0000-000024C70000}"/>
    <cellStyle name="Total (line) 5 2 11 4" xfId="50768" xr:uid="{00000000-0005-0000-0000-000025C70000}"/>
    <cellStyle name="Total (line) 5 2 11 5" xfId="50769" xr:uid="{00000000-0005-0000-0000-000026C70000}"/>
    <cellStyle name="Total (line) 5 2 12" xfId="7081" xr:uid="{00000000-0005-0000-0000-000027C70000}"/>
    <cellStyle name="Total (line) 5 2 12 2" xfId="50770" xr:uid="{00000000-0005-0000-0000-000028C70000}"/>
    <cellStyle name="Total (line) 5 2 12 2 2" xfId="50771" xr:uid="{00000000-0005-0000-0000-000029C70000}"/>
    <cellStyle name="Total (line) 5 2 12 2 3" xfId="50772" xr:uid="{00000000-0005-0000-0000-00002AC70000}"/>
    <cellStyle name="Total (line) 5 2 12 2 4" xfId="50773" xr:uid="{00000000-0005-0000-0000-00002BC70000}"/>
    <cellStyle name="Total (line) 5 2 12 3" xfId="50774" xr:uid="{00000000-0005-0000-0000-00002CC70000}"/>
    <cellStyle name="Total (line) 5 2 12 4" xfId="50775" xr:uid="{00000000-0005-0000-0000-00002DC70000}"/>
    <cellStyle name="Total (line) 5 2 12 5" xfId="50776" xr:uid="{00000000-0005-0000-0000-00002EC70000}"/>
    <cellStyle name="Total (line) 5 2 13" xfId="7082" xr:uid="{00000000-0005-0000-0000-00002FC70000}"/>
    <cellStyle name="Total (line) 5 2 13 2" xfId="50777" xr:uid="{00000000-0005-0000-0000-000030C70000}"/>
    <cellStyle name="Total (line) 5 2 13 2 2" xfId="50778" xr:uid="{00000000-0005-0000-0000-000031C70000}"/>
    <cellStyle name="Total (line) 5 2 13 2 3" xfId="50779" xr:uid="{00000000-0005-0000-0000-000032C70000}"/>
    <cellStyle name="Total (line) 5 2 13 2 4" xfId="50780" xr:uid="{00000000-0005-0000-0000-000033C70000}"/>
    <cellStyle name="Total (line) 5 2 13 3" xfId="50781" xr:uid="{00000000-0005-0000-0000-000034C70000}"/>
    <cellStyle name="Total (line) 5 2 13 4" xfId="50782" xr:uid="{00000000-0005-0000-0000-000035C70000}"/>
    <cellStyle name="Total (line) 5 2 13 5" xfId="50783" xr:uid="{00000000-0005-0000-0000-000036C70000}"/>
    <cellStyle name="Total (line) 5 2 14" xfId="7083" xr:uid="{00000000-0005-0000-0000-000037C70000}"/>
    <cellStyle name="Total (line) 5 2 14 2" xfId="50784" xr:uid="{00000000-0005-0000-0000-000038C70000}"/>
    <cellStyle name="Total (line) 5 2 14 2 2" xfId="50785" xr:uid="{00000000-0005-0000-0000-000039C70000}"/>
    <cellStyle name="Total (line) 5 2 14 2 3" xfId="50786" xr:uid="{00000000-0005-0000-0000-00003AC70000}"/>
    <cellStyle name="Total (line) 5 2 14 2 4" xfId="50787" xr:uid="{00000000-0005-0000-0000-00003BC70000}"/>
    <cellStyle name="Total (line) 5 2 14 3" xfId="50788" xr:uid="{00000000-0005-0000-0000-00003CC70000}"/>
    <cellStyle name="Total (line) 5 2 14 4" xfId="50789" xr:uid="{00000000-0005-0000-0000-00003DC70000}"/>
    <cellStyle name="Total (line) 5 2 14 5" xfId="50790" xr:uid="{00000000-0005-0000-0000-00003EC70000}"/>
    <cellStyle name="Total (line) 5 2 15" xfId="7084" xr:uid="{00000000-0005-0000-0000-00003FC70000}"/>
    <cellStyle name="Total (line) 5 2 15 2" xfId="50791" xr:uid="{00000000-0005-0000-0000-000040C70000}"/>
    <cellStyle name="Total (line) 5 2 15 2 2" xfId="50792" xr:uid="{00000000-0005-0000-0000-000041C70000}"/>
    <cellStyle name="Total (line) 5 2 15 2 3" xfId="50793" xr:uid="{00000000-0005-0000-0000-000042C70000}"/>
    <cellStyle name="Total (line) 5 2 15 2 4" xfId="50794" xr:uid="{00000000-0005-0000-0000-000043C70000}"/>
    <cellStyle name="Total (line) 5 2 15 3" xfId="50795" xr:uid="{00000000-0005-0000-0000-000044C70000}"/>
    <cellStyle name="Total (line) 5 2 15 4" xfId="50796" xr:uid="{00000000-0005-0000-0000-000045C70000}"/>
    <cellStyle name="Total (line) 5 2 15 5" xfId="50797" xr:uid="{00000000-0005-0000-0000-000046C70000}"/>
    <cellStyle name="Total (line) 5 2 16" xfId="7085" xr:uid="{00000000-0005-0000-0000-000047C70000}"/>
    <cellStyle name="Total (line) 5 2 16 2" xfId="50798" xr:uid="{00000000-0005-0000-0000-000048C70000}"/>
    <cellStyle name="Total (line) 5 2 16 2 2" xfId="50799" xr:uid="{00000000-0005-0000-0000-000049C70000}"/>
    <cellStyle name="Total (line) 5 2 16 2 3" xfId="50800" xr:uid="{00000000-0005-0000-0000-00004AC70000}"/>
    <cellStyle name="Total (line) 5 2 16 2 4" xfId="50801" xr:uid="{00000000-0005-0000-0000-00004BC70000}"/>
    <cellStyle name="Total (line) 5 2 16 3" xfId="50802" xr:uid="{00000000-0005-0000-0000-00004CC70000}"/>
    <cellStyle name="Total (line) 5 2 16 4" xfId="50803" xr:uid="{00000000-0005-0000-0000-00004DC70000}"/>
    <cellStyle name="Total (line) 5 2 16 5" xfId="50804" xr:uid="{00000000-0005-0000-0000-00004EC70000}"/>
    <cellStyle name="Total (line) 5 2 17" xfId="7086" xr:uid="{00000000-0005-0000-0000-00004FC70000}"/>
    <cellStyle name="Total (line) 5 2 17 2" xfId="50805" xr:uid="{00000000-0005-0000-0000-000050C70000}"/>
    <cellStyle name="Total (line) 5 2 17 2 2" xfId="50806" xr:uid="{00000000-0005-0000-0000-000051C70000}"/>
    <cellStyle name="Total (line) 5 2 17 2 3" xfId="50807" xr:uid="{00000000-0005-0000-0000-000052C70000}"/>
    <cellStyle name="Total (line) 5 2 17 2 4" xfId="50808" xr:uid="{00000000-0005-0000-0000-000053C70000}"/>
    <cellStyle name="Total (line) 5 2 17 3" xfId="50809" xr:uid="{00000000-0005-0000-0000-000054C70000}"/>
    <cellStyle name="Total (line) 5 2 17 4" xfId="50810" xr:uid="{00000000-0005-0000-0000-000055C70000}"/>
    <cellStyle name="Total (line) 5 2 17 5" xfId="50811" xr:uid="{00000000-0005-0000-0000-000056C70000}"/>
    <cellStyle name="Total (line) 5 2 18" xfId="7087" xr:uid="{00000000-0005-0000-0000-000057C70000}"/>
    <cellStyle name="Total (line) 5 2 18 2" xfId="50812" xr:uid="{00000000-0005-0000-0000-000058C70000}"/>
    <cellStyle name="Total (line) 5 2 18 2 2" xfId="50813" xr:uid="{00000000-0005-0000-0000-000059C70000}"/>
    <cellStyle name="Total (line) 5 2 18 2 3" xfId="50814" xr:uid="{00000000-0005-0000-0000-00005AC70000}"/>
    <cellStyle name="Total (line) 5 2 18 2 4" xfId="50815" xr:uid="{00000000-0005-0000-0000-00005BC70000}"/>
    <cellStyle name="Total (line) 5 2 18 3" xfId="50816" xr:uid="{00000000-0005-0000-0000-00005CC70000}"/>
    <cellStyle name="Total (line) 5 2 18 4" xfId="50817" xr:uid="{00000000-0005-0000-0000-00005DC70000}"/>
    <cellStyle name="Total (line) 5 2 18 5" xfId="50818" xr:uid="{00000000-0005-0000-0000-00005EC70000}"/>
    <cellStyle name="Total (line) 5 2 19" xfId="7088" xr:uid="{00000000-0005-0000-0000-00005FC70000}"/>
    <cellStyle name="Total (line) 5 2 19 2" xfId="50819" xr:uid="{00000000-0005-0000-0000-000060C70000}"/>
    <cellStyle name="Total (line) 5 2 19 2 2" xfId="50820" xr:uid="{00000000-0005-0000-0000-000061C70000}"/>
    <cellStyle name="Total (line) 5 2 19 2 3" xfId="50821" xr:uid="{00000000-0005-0000-0000-000062C70000}"/>
    <cellStyle name="Total (line) 5 2 19 2 4" xfId="50822" xr:uid="{00000000-0005-0000-0000-000063C70000}"/>
    <cellStyle name="Total (line) 5 2 19 3" xfId="50823" xr:uid="{00000000-0005-0000-0000-000064C70000}"/>
    <cellStyle name="Total (line) 5 2 19 4" xfId="50824" xr:uid="{00000000-0005-0000-0000-000065C70000}"/>
    <cellStyle name="Total (line) 5 2 19 5" xfId="50825" xr:uid="{00000000-0005-0000-0000-000066C70000}"/>
    <cellStyle name="Total (line) 5 2 2" xfId="7089" xr:uid="{00000000-0005-0000-0000-000067C70000}"/>
    <cellStyle name="Total (line) 5 2 2 2" xfId="50826" xr:uid="{00000000-0005-0000-0000-000068C70000}"/>
    <cellStyle name="Total (line) 5 2 2 2 2" xfId="50827" xr:uid="{00000000-0005-0000-0000-000069C70000}"/>
    <cellStyle name="Total (line) 5 2 2 2 3" xfId="50828" xr:uid="{00000000-0005-0000-0000-00006AC70000}"/>
    <cellStyle name="Total (line) 5 2 2 2 4" xfId="50829" xr:uid="{00000000-0005-0000-0000-00006BC70000}"/>
    <cellStyle name="Total (line) 5 2 2 3" xfId="50830" xr:uid="{00000000-0005-0000-0000-00006CC70000}"/>
    <cellStyle name="Total (line) 5 2 2 4" xfId="50831" xr:uid="{00000000-0005-0000-0000-00006DC70000}"/>
    <cellStyle name="Total (line) 5 2 2 5" xfId="50832" xr:uid="{00000000-0005-0000-0000-00006EC70000}"/>
    <cellStyle name="Total (line) 5 2 20" xfId="7090" xr:uid="{00000000-0005-0000-0000-00006FC70000}"/>
    <cellStyle name="Total (line) 5 2 20 2" xfId="50833" xr:uid="{00000000-0005-0000-0000-000070C70000}"/>
    <cellStyle name="Total (line) 5 2 20 2 2" xfId="50834" xr:uid="{00000000-0005-0000-0000-000071C70000}"/>
    <cellStyle name="Total (line) 5 2 20 2 3" xfId="50835" xr:uid="{00000000-0005-0000-0000-000072C70000}"/>
    <cellStyle name="Total (line) 5 2 20 2 4" xfId="50836" xr:uid="{00000000-0005-0000-0000-000073C70000}"/>
    <cellStyle name="Total (line) 5 2 20 3" xfId="50837" xr:uid="{00000000-0005-0000-0000-000074C70000}"/>
    <cellStyle name="Total (line) 5 2 20 4" xfId="50838" xr:uid="{00000000-0005-0000-0000-000075C70000}"/>
    <cellStyle name="Total (line) 5 2 20 5" xfId="50839" xr:uid="{00000000-0005-0000-0000-000076C70000}"/>
    <cellStyle name="Total (line) 5 2 21" xfId="7091" xr:uid="{00000000-0005-0000-0000-000077C70000}"/>
    <cellStyle name="Total (line) 5 2 21 2" xfId="50840" xr:uid="{00000000-0005-0000-0000-000078C70000}"/>
    <cellStyle name="Total (line) 5 2 21 2 2" xfId="50841" xr:uid="{00000000-0005-0000-0000-000079C70000}"/>
    <cellStyle name="Total (line) 5 2 21 2 3" xfId="50842" xr:uid="{00000000-0005-0000-0000-00007AC70000}"/>
    <cellStyle name="Total (line) 5 2 21 2 4" xfId="50843" xr:uid="{00000000-0005-0000-0000-00007BC70000}"/>
    <cellStyle name="Total (line) 5 2 21 3" xfId="50844" xr:uid="{00000000-0005-0000-0000-00007CC70000}"/>
    <cellStyle name="Total (line) 5 2 21 4" xfId="50845" xr:uid="{00000000-0005-0000-0000-00007DC70000}"/>
    <cellStyle name="Total (line) 5 2 21 5" xfId="50846" xr:uid="{00000000-0005-0000-0000-00007EC70000}"/>
    <cellStyle name="Total (line) 5 2 22" xfId="7092" xr:uid="{00000000-0005-0000-0000-00007FC70000}"/>
    <cellStyle name="Total (line) 5 2 22 2" xfId="50847" xr:uid="{00000000-0005-0000-0000-000080C70000}"/>
    <cellStyle name="Total (line) 5 2 22 2 2" xfId="50848" xr:uid="{00000000-0005-0000-0000-000081C70000}"/>
    <cellStyle name="Total (line) 5 2 22 2 3" xfId="50849" xr:uid="{00000000-0005-0000-0000-000082C70000}"/>
    <cellStyle name="Total (line) 5 2 22 2 4" xfId="50850" xr:uid="{00000000-0005-0000-0000-000083C70000}"/>
    <cellStyle name="Total (line) 5 2 22 3" xfId="50851" xr:uid="{00000000-0005-0000-0000-000084C70000}"/>
    <cellStyle name="Total (line) 5 2 22 4" xfId="50852" xr:uid="{00000000-0005-0000-0000-000085C70000}"/>
    <cellStyle name="Total (line) 5 2 22 5" xfId="50853" xr:uid="{00000000-0005-0000-0000-000086C70000}"/>
    <cellStyle name="Total (line) 5 2 23" xfId="7093" xr:uid="{00000000-0005-0000-0000-000087C70000}"/>
    <cellStyle name="Total (line) 5 2 23 2" xfId="50854" xr:uid="{00000000-0005-0000-0000-000088C70000}"/>
    <cellStyle name="Total (line) 5 2 23 2 2" xfId="50855" xr:uid="{00000000-0005-0000-0000-000089C70000}"/>
    <cellStyle name="Total (line) 5 2 23 2 3" xfId="50856" xr:uid="{00000000-0005-0000-0000-00008AC70000}"/>
    <cellStyle name="Total (line) 5 2 23 2 4" xfId="50857" xr:uid="{00000000-0005-0000-0000-00008BC70000}"/>
    <cellStyle name="Total (line) 5 2 23 3" xfId="50858" xr:uid="{00000000-0005-0000-0000-00008CC70000}"/>
    <cellStyle name="Total (line) 5 2 23 4" xfId="50859" xr:uid="{00000000-0005-0000-0000-00008DC70000}"/>
    <cellStyle name="Total (line) 5 2 23 5" xfId="50860" xr:uid="{00000000-0005-0000-0000-00008EC70000}"/>
    <cellStyle name="Total (line) 5 2 24" xfId="7094" xr:uid="{00000000-0005-0000-0000-00008FC70000}"/>
    <cellStyle name="Total (line) 5 2 24 2" xfId="50861" xr:uid="{00000000-0005-0000-0000-000090C70000}"/>
    <cellStyle name="Total (line) 5 2 24 2 2" xfId="50862" xr:uid="{00000000-0005-0000-0000-000091C70000}"/>
    <cellStyle name="Total (line) 5 2 24 2 3" xfId="50863" xr:uid="{00000000-0005-0000-0000-000092C70000}"/>
    <cellStyle name="Total (line) 5 2 24 2 4" xfId="50864" xr:uid="{00000000-0005-0000-0000-000093C70000}"/>
    <cellStyle name="Total (line) 5 2 24 3" xfId="50865" xr:uid="{00000000-0005-0000-0000-000094C70000}"/>
    <cellStyle name="Total (line) 5 2 24 4" xfId="50866" xr:uid="{00000000-0005-0000-0000-000095C70000}"/>
    <cellStyle name="Total (line) 5 2 24 5" xfId="50867" xr:uid="{00000000-0005-0000-0000-000096C70000}"/>
    <cellStyle name="Total (line) 5 2 25" xfId="7095" xr:uid="{00000000-0005-0000-0000-000097C70000}"/>
    <cellStyle name="Total (line) 5 2 25 2" xfId="50868" xr:uid="{00000000-0005-0000-0000-000098C70000}"/>
    <cellStyle name="Total (line) 5 2 25 2 2" xfId="50869" xr:uid="{00000000-0005-0000-0000-000099C70000}"/>
    <cellStyle name="Total (line) 5 2 25 2 3" xfId="50870" xr:uid="{00000000-0005-0000-0000-00009AC70000}"/>
    <cellStyle name="Total (line) 5 2 25 2 4" xfId="50871" xr:uid="{00000000-0005-0000-0000-00009BC70000}"/>
    <cellStyle name="Total (line) 5 2 25 3" xfId="50872" xr:uid="{00000000-0005-0000-0000-00009CC70000}"/>
    <cellStyle name="Total (line) 5 2 25 4" xfId="50873" xr:uid="{00000000-0005-0000-0000-00009DC70000}"/>
    <cellStyle name="Total (line) 5 2 25 5" xfId="50874" xr:uid="{00000000-0005-0000-0000-00009EC70000}"/>
    <cellStyle name="Total (line) 5 2 26" xfId="7096" xr:uid="{00000000-0005-0000-0000-00009FC70000}"/>
    <cellStyle name="Total (line) 5 2 26 2" xfId="50875" xr:uid="{00000000-0005-0000-0000-0000A0C70000}"/>
    <cellStyle name="Total (line) 5 2 26 2 2" xfId="50876" xr:uid="{00000000-0005-0000-0000-0000A1C70000}"/>
    <cellStyle name="Total (line) 5 2 26 2 3" xfId="50877" xr:uid="{00000000-0005-0000-0000-0000A2C70000}"/>
    <cellStyle name="Total (line) 5 2 26 2 4" xfId="50878" xr:uid="{00000000-0005-0000-0000-0000A3C70000}"/>
    <cellStyle name="Total (line) 5 2 26 3" xfId="50879" xr:uid="{00000000-0005-0000-0000-0000A4C70000}"/>
    <cellStyle name="Total (line) 5 2 26 4" xfId="50880" xr:uid="{00000000-0005-0000-0000-0000A5C70000}"/>
    <cellStyle name="Total (line) 5 2 26 5" xfId="50881" xr:uid="{00000000-0005-0000-0000-0000A6C70000}"/>
    <cellStyle name="Total (line) 5 2 27" xfId="7097" xr:uid="{00000000-0005-0000-0000-0000A7C70000}"/>
    <cellStyle name="Total (line) 5 2 27 2" xfId="50882" xr:uid="{00000000-0005-0000-0000-0000A8C70000}"/>
    <cellStyle name="Total (line) 5 2 27 2 2" xfId="50883" xr:uid="{00000000-0005-0000-0000-0000A9C70000}"/>
    <cellStyle name="Total (line) 5 2 27 2 3" xfId="50884" xr:uid="{00000000-0005-0000-0000-0000AAC70000}"/>
    <cellStyle name="Total (line) 5 2 27 2 4" xfId="50885" xr:uid="{00000000-0005-0000-0000-0000ABC70000}"/>
    <cellStyle name="Total (line) 5 2 27 3" xfId="50886" xr:uid="{00000000-0005-0000-0000-0000ACC70000}"/>
    <cellStyle name="Total (line) 5 2 27 4" xfId="50887" xr:uid="{00000000-0005-0000-0000-0000ADC70000}"/>
    <cellStyle name="Total (line) 5 2 27 5" xfId="50888" xr:uid="{00000000-0005-0000-0000-0000AEC70000}"/>
    <cellStyle name="Total (line) 5 2 28" xfId="7098" xr:uid="{00000000-0005-0000-0000-0000AFC70000}"/>
    <cellStyle name="Total (line) 5 2 28 2" xfId="50889" xr:uid="{00000000-0005-0000-0000-0000B0C70000}"/>
    <cellStyle name="Total (line) 5 2 28 2 2" xfId="50890" xr:uid="{00000000-0005-0000-0000-0000B1C70000}"/>
    <cellStyle name="Total (line) 5 2 28 2 3" xfId="50891" xr:uid="{00000000-0005-0000-0000-0000B2C70000}"/>
    <cellStyle name="Total (line) 5 2 28 2 4" xfId="50892" xr:uid="{00000000-0005-0000-0000-0000B3C70000}"/>
    <cellStyle name="Total (line) 5 2 28 3" xfId="50893" xr:uid="{00000000-0005-0000-0000-0000B4C70000}"/>
    <cellStyle name="Total (line) 5 2 28 4" xfId="50894" xr:uid="{00000000-0005-0000-0000-0000B5C70000}"/>
    <cellStyle name="Total (line) 5 2 28 5" xfId="50895" xr:uid="{00000000-0005-0000-0000-0000B6C70000}"/>
    <cellStyle name="Total (line) 5 2 29" xfId="7099" xr:uid="{00000000-0005-0000-0000-0000B7C70000}"/>
    <cellStyle name="Total (line) 5 2 29 2" xfId="50896" xr:uid="{00000000-0005-0000-0000-0000B8C70000}"/>
    <cellStyle name="Total (line) 5 2 29 2 2" xfId="50897" xr:uid="{00000000-0005-0000-0000-0000B9C70000}"/>
    <cellStyle name="Total (line) 5 2 29 2 3" xfId="50898" xr:uid="{00000000-0005-0000-0000-0000BAC70000}"/>
    <cellStyle name="Total (line) 5 2 29 2 4" xfId="50899" xr:uid="{00000000-0005-0000-0000-0000BBC70000}"/>
    <cellStyle name="Total (line) 5 2 29 3" xfId="50900" xr:uid="{00000000-0005-0000-0000-0000BCC70000}"/>
    <cellStyle name="Total (line) 5 2 29 4" xfId="50901" xr:uid="{00000000-0005-0000-0000-0000BDC70000}"/>
    <cellStyle name="Total (line) 5 2 29 5" xfId="50902" xr:uid="{00000000-0005-0000-0000-0000BEC70000}"/>
    <cellStyle name="Total (line) 5 2 3" xfId="7100" xr:uid="{00000000-0005-0000-0000-0000BFC70000}"/>
    <cellStyle name="Total (line) 5 2 3 2" xfId="50903" xr:uid="{00000000-0005-0000-0000-0000C0C70000}"/>
    <cellStyle name="Total (line) 5 2 3 2 2" xfId="50904" xr:uid="{00000000-0005-0000-0000-0000C1C70000}"/>
    <cellStyle name="Total (line) 5 2 3 2 3" xfId="50905" xr:uid="{00000000-0005-0000-0000-0000C2C70000}"/>
    <cellStyle name="Total (line) 5 2 3 2 4" xfId="50906" xr:uid="{00000000-0005-0000-0000-0000C3C70000}"/>
    <cellStyle name="Total (line) 5 2 3 3" xfId="50907" xr:uid="{00000000-0005-0000-0000-0000C4C70000}"/>
    <cellStyle name="Total (line) 5 2 3 4" xfId="50908" xr:uid="{00000000-0005-0000-0000-0000C5C70000}"/>
    <cellStyle name="Total (line) 5 2 3 5" xfId="50909" xr:uid="{00000000-0005-0000-0000-0000C6C70000}"/>
    <cellStyle name="Total (line) 5 2 30" xfId="7101" xr:uid="{00000000-0005-0000-0000-0000C7C70000}"/>
    <cellStyle name="Total (line) 5 2 30 2" xfId="50910" xr:uid="{00000000-0005-0000-0000-0000C8C70000}"/>
    <cellStyle name="Total (line) 5 2 30 2 2" xfId="50911" xr:uid="{00000000-0005-0000-0000-0000C9C70000}"/>
    <cellStyle name="Total (line) 5 2 30 2 3" xfId="50912" xr:uid="{00000000-0005-0000-0000-0000CAC70000}"/>
    <cellStyle name="Total (line) 5 2 30 2 4" xfId="50913" xr:uid="{00000000-0005-0000-0000-0000CBC70000}"/>
    <cellStyle name="Total (line) 5 2 30 3" xfId="50914" xr:uid="{00000000-0005-0000-0000-0000CCC70000}"/>
    <cellStyle name="Total (line) 5 2 30 4" xfId="50915" xr:uid="{00000000-0005-0000-0000-0000CDC70000}"/>
    <cellStyle name="Total (line) 5 2 30 5" xfId="50916" xr:uid="{00000000-0005-0000-0000-0000CEC70000}"/>
    <cellStyle name="Total (line) 5 2 31" xfId="7102" xr:uid="{00000000-0005-0000-0000-0000CFC70000}"/>
    <cellStyle name="Total (line) 5 2 31 2" xfId="50917" xr:uid="{00000000-0005-0000-0000-0000D0C70000}"/>
    <cellStyle name="Total (line) 5 2 31 2 2" xfId="50918" xr:uid="{00000000-0005-0000-0000-0000D1C70000}"/>
    <cellStyle name="Total (line) 5 2 31 2 3" xfId="50919" xr:uid="{00000000-0005-0000-0000-0000D2C70000}"/>
    <cellStyle name="Total (line) 5 2 31 2 4" xfId="50920" xr:uid="{00000000-0005-0000-0000-0000D3C70000}"/>
    <cellStyle name="Total (line) 5 2 31 3" xfId="50921" xr:uid="{00000000-0005-0000-0000-0000D4C70000}"/>
    <cellStyle name="Total (line) 5 2 31 4" xfId="50922" xr:uid="{00000000-0005-0000-0000-0000D5C70000}"/>
    <cellStyle name="Total (line) 5 2 31 5" xfId="50923" xr:uid="{00000000-0005-0000-0000-0000D6C70000}"/>
    <cellStyle name="Total (line) 5 2 32" xfId="7103" xr:uid="{00000000-0005-0000-0000-0000D7C70000}"/>
    <cellStyle name="Total (line) 5 2 32 2" xfId="50924" xr:uid="{00000000-0005-0000-0000-0000D8C70000}"/>
    <cellStyle name="Total (line) 5 2 32 2 2" xfId="50925" xr:uid="{00000000-0005-0000-0000-0000D9C70000}"/>
    <cellStyle name="Total (line) 5 2 32 2 3" xfId="50926" xr:uid="{00000000-0005-0000-0000-0000DAC70000}"/>
    <cellStyle name="Total (line) 5 2 32 2 4" xfId="50927" xr:uid="{00000000-0005-0000-0000-0000DBC70000}"/>
    <cellStyle name="Total (line) 5 2 32 3" xfId="50928" xr:uid="{00000000-0005-0000-0000-0000DCC70000}"/>
    <cellStyle name="Total (line) 5 2 32 4" xfId="50929" xr:uid="{00000000-0005-0000-0000-0000DDC70000}"/>
    <cellStyle name="Total (line) 5 2 32 5" xfId="50930" xr:uid="{00000000-0005-0000-0000-0000DEC70000}"/>
    <cellStyle name="Total (line) 5 2 33" xfId="7104" xr:uid="{00000000-0005-0000-0000-0000DFC70000}"/>
    <cellStyle name="Total (line) 5 2 33 2" xfId="50931" xr:uid="{00000000-0005-0000-0000-0000E0C70000}"/>
    <cellStyle name="Total (line) 5 2 33 2 2" xfId="50932" xr:uid="{00000000-0005-0000-0000-0000E1C70000}"/>
    <cellStyle name="Total (line) 5 2 33 2 3" xfId="50933" xr:uid="{00000000-0005-0000-0000-0000E2C70000}"/>
    <cellStyle name="Total (line) 5 2 33 2 4" xfId="50934" xr:uid="{00000000-0005-0000-0000-0000E3C70000}"/>
    <cellStyle name="Total (line) 5 2 33 3" xfId="50935" xr:uid="{00000000-0005-0000-0000-0000E4C70000}"/>
    <cellStyle name="Total (line) 5 2 33 4" xfId="50936" xr:uid="{00000000-0005-0000-0000-0000E5C70000}"/>
    <cellStyle name="Total (line) 5 2 33 5" xfId="50937" xr:uid="{00000000-0005-0000-0000-0000E6C70000}"/>
    <cellStyle name="Total (line) 5 2 34" xfId="7105" xr:uid="{00000000-0005-0000-0000-0000E7C70000}"/>
    <cellStyle name="Total (line) 5 2 34 2" xfId="50938" xr:uid="{00000000-0005-0000-0000-0000E8C70000}"/>
    <cellStyle name="Total (line) 5 2 34 2 2" xfId="50939" xr:uid="{00000000-0005-0000-0000-0000E9C70000}"/>
    <cellStyle name="Total (line) 5 2 34 2 3" xfId="50940" xr:uid="{00000000-0005-0000-0000-0000EAC70000}"/>
    <cellStyle name="Total (line) 5 2 34 2 4" xfId="50941" xr:uid="{00000000-0005-0000-0000-0000EBC70000}"/>
    <cellStyle name="Total (line) 5 2 34 3" xfId="50942" xr:uid="{00000000-0005-0000-0000-0000ECC70000}"/>
    <cellStyle name="Total (line) 5 2 34 4" xfId="50943" xr:uid="{00000000-0005-0000-0000-0000EDC70000}"/>
    <cellStyle name="Total (line) 5 2 34 5" xfId="50944" xr:uid="{00000000-0005-0000-0000-0000EEC70000}"/>
    <cellStyle name="Total (line) 5 2 35" xfId="7106" xr:uid="{00000000-0005-0000-0000-0000EFC70000}"/>
    <cellStyle name="Total (line) 5 2 35 2" xfId="50945" xr:uid="{00000000-0005-0000-0000-0000F0C70000}"/>
    <cellStyle name="Total (line) 5 2 35 2 2" xfId="50946" xr:uid="{00000000-0005-0000-0000-0000F1C70000}"/>
    <cellStyle name="Total (line) 5 2 35 2 3" xfId="50947" xr:uid="{00000000-0005-0000-0000-0000F2C70000}"/>
    <cellStyle name="Total (line) 5 2 35 2 4" xfId="50948" xr:uid="{00000000-0005-0000-0000-0000F3C70000}"/>
    <cellStyle name="Total (line) 5 2 35 3" xfId="50949" xr:uid="{00000000-0005-0000-0000-0000F4C70000}"/>
    <cellStyle name="Total (line) 5 2 35 4" xfId="50950" xr:uid="{00000000-0005-0000-0000-0000F5C70000}"/>
    <cellStyle name="Total (line) 5 2 35 5" xfId="50951" xr:uid="{00000000-0005-0000-0000-0000F6C70000}"/>
    <cellStyle name="Total (line) 5 2 36" xfId="7107" xr:uid="{00000000-0005-0000-0000-0000F7C70000}"/>
    <cellStyle name="Total (line) 5 2 36 2" xfId="50952" xr:uid="{00000000-0005-0000-0000-0000F8C70000}"/>
    <cellStyle name="Total (line) 5 2 36 2 2" xfId="50953" xr:uid="{00000000-0005-0000-0000-0000F9C70000}"/>
    <cellStyle name="Total (line) 5 2 36 2 3" xfId="50954" xr:uid="{00000000-0005-0000-0000-0000FAC70000}"/>
    <cellStyle name="Total (line) 5 2 36 2 4" xfId="50955" xr:uid="{00000000-0005-0000-0000-0000FBC70000}"/>
    <cellStyle name="Total (line) 5 2 36 3" xfId="50956" xr:uid="{00000000-0005-0000-0000-0000FCC70000}"/>
    <cellStyle name="Total (line) 5 2 36 4" xfId="50957" xr:uid="{00000000-0005-0000-0000-0000FDC70000}"/>
    <cellStyle name="Total (line) 5 2 36 5" xfId="50958" xr:uid="{00000000-0005-0000-0000-0000FEC70000}"/>
    <cellStyle name="Total (line) 5 2 37" xfId="7108" xr:uid="{00000000-0005-0000-0000-0000FFC70000}"/>
    <cellStyle name="Total (line) 5 2 37 2" xfId="50959" xr:uid="{00000000-0005-0000-0000-000000C80000}"/>
    <cellStyle name="Total (line) 5 2 37 2 2" xfId="50960" xr:uid="{00000000-0005-0000-0000-000001C80000}"/>
    <cellStyle name="Total (line) 5 2 37 2 3" xfId="50961" xr:uid="{00000000-0005-0000-0000-000002C80000}"/>
    <cellStyle name="Total (line) 5 2 37 2 4" xfId="50962" xr:uid="{00000000-0005-0000-0000-000003C80000}"/>
    <cellStyle name="Total (line) 5 2 37 3" xfId="50963" xr:uid="{00000000-0005-0000-0000-000004C80000}"/>
    <cellStyle name="Total (line) 5 2 37 4" xfId="50964" xr:uid="{00000000-0005-0000-0000-000005C80000}"/>
    <cellStyle name="Total (line) 5 2 37 5" xfId="50965" xr:uid="{00000000-0005-0000-0000-000006C80000}"/>
    <cellStyle name="Total (line) 5 2 38" xfId="7109" xr:uid="{00000000-0005-0000-0000-000007C80000}"/>
    <cellStyle name="Total (line) 5 2 38 2" xfId="50966" xr:uid="{00000000-0005-0000-0000-000008C80000}"/>
    <cellStyle name="Total (line) 5 2 38 2 2" xfId="50967" xr:uid="{00000000-0005-0000-0000-000009C80000}"/>
    <cellStyle name="Total (line) 5 2 38 2 3" xfId="50968" xr:uid="{00000000-0005-0000-0000-00000AC80000}"/>
    <cellStyle name="Total (line) 5 2 38 2 4" xfId="50969" xr:uid="{00000000-0005-0000-0000-00000BC80000}"/>
    <cellStyle name="Total (line) 5 2 38 3" xfId="50970" xr:uid="{00000000-0005-0000-0000-00000CC80000}"/>
    <cellStyle name="Total (line) 5 2 38 4" xfId="50971" xr:uid="{00000000-0005-0000-0000-00000DC80000}"/>
    <cellStyle name="Total (line) 5 2 38 5" xfId="50972" xr:uid="{00000000-0005-0000-0000-00000EC80000}"/>
    <cellStyle name="Total (line) 5 2 39" xfId="7110" xr:uid="{00000000-0005-0000-0000-00000FC80000}"/>
    <cellStyle name="Total (line) 5 2 39 2" xfId="50973" xr:uid="{00000000-0005-0000-0000-000010C80000}"/>
    <cellStyle name="Total (line) 5 2 39 2 2" xfId="50974" xr:uid="{00000000-0005-0000-0000-000011C80000}"/>
    <cellStyle name="Total (line) 5 2 39 2 3" xfId="50975" xr:uid="{00000000-0005-0000-0000-000012C80000}"/>
    <cellStyle name="Total (line) 5 2 39 2 4" xfId="50976" xr:uid="{00000000-0005-0000-0000-000013C80000}"/>
    <cellStyle name="Total (line) 5 2 39 3" xfId="50977" xr:uid="{00000000-0005-0000-0000-000014C80000}"/>
    <cellStyle name="Total (line) 5 2 39 4" xfId="50978" xr:uid="{00000000-0005-0000-0000-000015C80000}"/>
    <cellStyle name="Total (line) 5 2 39 5" xfId="50979" xr:uid="{00000000-0005-0000-0000-000016C80000}"/>
    <cellStyle name="Total (line) 5 2 4" xfId="7111" xr:uid="{00000000-0005-0000-0000-000017C80000}"/>
    <cellStyle name="Total (line) 5 2 4 2" xfId="50980" xr:uid="{00000000-0005-0000-0000-000018C80000}"/>
    <cellStyle name="Total (line) 5 2 4 2 2" xfId="50981" xr:uid="{00000000-0005-0000-0000-000019C80000}"/>
    <cellStyle name="Total (line) 5 2 4 2 3" xfId="50982" xr:uid="{00000000-0005-0000-0000-00001AC80000}"/>
    <cellStyle name="Total (line) 5 2 4 2 4" xfId="50983" xr:uid="{00000000-0005-0000-0000-00001BC80000}"/>
    <cellStyle name="Total (line) 5 2 4 3" xfId="50984" xr:uid="{00000000-0005-0000-0000-00001CC80000}"/>
    <cellStyle name="Total (line) 5 2 4 4" xfId="50985" xr:uid="{00000000-0005-0000-0000-00001DC80000}"/>
    <cellStyle name="Total (line) 5 2 4 5" xfId="50986" xr:uid="{00000000-0005-0000-0000-00001EC80000}"/>
    <cellStyle name="Total (line) 5 2 40" xfId="7112" xr:uid="{00000000-0005-0000-0000-00001FC80000}"/>
    <cellStyle name="Total (line) 5 2 40 2" xfId="50987" xr:uid="{00000000-0005-0000-0000-000020C80000}"/>
    <cellStyle name="Total (line) 5 2 40 2 2" xfId="50988" xr:uid="{00000000-0005-0000-0000-000021C80000}"/>
    <cellStyle name="Total (line) 5 2 40 2 3" xfId="50989" xr:uid="{00000000-0005-0000-0000-000022C80000}"/>
    <cellStyle name="Total (line) 5 2 40 2 4" xfId="50990" xr:uid="{00000000-0005-0000-0000-000023C80000}"/>
    <cellStyle name="Total (line) 5 2 40 3" xfId="50991" xr:uid="{00000000-0005-0000-0000-000024C80000}"/>
    <cellStyle name="Total (line) 5 2 40 4" xfId="50992" xr:uid="{00000000-0005-0000-0000-000025C80000}"/>
    <cellStyle name="Total (line) 5 2 40 5" xfId="50993" xr:uid="{00000000-0005-0000-0000-000026C80000}"/>
    <cellStyle name="Total (line) 5 2 41" xfId="7113" xr:uid="{00000000-0005-0000-0000-000027C80000}"/>
    <cellStyle name="Total (line) 5 2 41 2" xfId="50994" xr:uid="{00000000-0005-0000-0000-000028C80000}"/>
    <cellStyle name="Total (line) 5 2 41 2 2" xfId="50995" xr:uid="{00000000-0005-0000-0000-000029C80000}"/>
    <cellStyle name="Total (line) 5 2 41 2 3" xfId="50996" xr:uid="{00000000-0005-0000-0000-00002AC80000}"/>
    <cellStyle name="Total (line) 5 2 41 2 4" xfId="50997" xr:uid="{00000000-0005-0000-0000-00002BC80000}"/>
    <cellStyle name="Total (line) 5 2 41 3" xfId="50998" xr:uid="{00000000-0005-0000-0000-00002CC80000}"/>
    <cellStyle name="Total (line) 5 2 41 4" xfId="50999" xr:uid="{00000000-0005-0000-0000-00002DC80000}"/>
    <cellStyle name="Total (line) 5 2 41 5" xfId="51000" xr:uid="{00000000-0005-0000-0000-00002EC80000}"/>
    <cellStyle name="Total (line) 5 2 42" xfId="7114" xr:uid="{00000000-0005-0000-0000-00002FC80000}"/>
    <cellStyle name="Total (line) 5 2 42 2" xfId="51001" xr:uid="{00000000-0005-0000-0000-000030C80000}"/>
    <cellStyle name="Total (line) 5 2 42 2 2" xfId="51002" xr:uid="{00000000-0005-0000-0000-000031C80000}"/>
    <cellStyle name="Total (line) 5 2 42 2 3" xfId="51003" xr:uid="{00000000-0005-0000-0000-000032C80000}"/>
    <cellStyle name="Total (line) 5 2 42 2 4" xfId="51004" xr:uid="{00000000-0005-0000-0000-000033C80000}"/>
    <cellStyle name="Total (line) 5 2 42 3" xfId="51005" xr:uid="{00000000-0005-0000-0000-000034C80000}"/>
    <cellStyle name="Total (line) 5 2 42 4" xfId="51006" xr:uid="{00000000-0005-0000-0000-000035C80000}"/>
    <cellStyle name="Total (line) 5 2 42 5" xfId="51007" xr:uid="{00000000-0005-0000-0000-000036C80000}"/>
    <cellStyle name="Total (line) 5 2 43" xfId="7115" xr:uid="{00000000-0005-0000-0000-000037C80000}"/>
    <cellStyle name="Total (line) 5 2 43 2" xfId="51008" xr:uid="{00000000-0005-0000-0000-000038C80000}"/>
    <cellStyle name="Total (line) 5 2 43 2 2" xfId="51009" xr:uid="{00000000-0005-0000-0000-000039C80000}"/>
    <cellStyle name="Total (line) 5 2 43 2 3" xfId="51010" xr:uid="{00000000-0005-0000-0000-00003AC80000}"/>
    <cellStyle name="Total (line) 5 2 43 2 4" xfId="51011" xr:uid="{00000000-0005-0000-0000-00003BC80000}"/>
    <cellStyle name="Total (line) 5 2 43 3" xfId="51012" xr:uid="{00000000-0005-0000-0000-00003CC80000}"/>
    <cellStyle name="Total (line) 5 2 43 4" xfId="51013" xr:uid="{00000000-0005-0000-0000-00003DC80000}"/>
    <cellStyle name="Total (line) 5 2 43 5" xfId="51014" xr:uid="{00000000-0005-0000-0000-00003EC80000}"/>
    <cellStyle name="Total (line) 5 2 44" xfId="7116" xr:uid="{00000000-0005-0000-0000-00003FC80000}"/>
    <cellStyle name="Total (line) 5 2 44 2" xfId="51015" xr:uid="{00000000-0005-0000-0000-000040C80000}"/>
    <cellStyle name="Total (line) 5 2 44 2 2" xfId="51016" xr:uid="{00000000-0005-0000-0000-000041C80000}"/>
    <cellStyle name="Total (line) 5 2 44 2 3" xfId="51017" xr:uid="{00000000-0005-0000-0000-000042C80000}"/>
    <cellStyle name="Total (line) 5 2 44 2 4" xfId="51018" xr:uid="{00000000-0005-0000-0000-000043C80000}"/>
    <cellStyle name="Total (line) 5 2 44 3" xfId="51019" xr:uid="{00000000-0005-0000-0000-000044C80000}"/>
    <cellStyle name="Total (line) 5 2 44 4" xfId="51020" xr:uid="{00000000-0005-0000-0000-000045C80000}"/>
    <cellStyle name="Total (line) 5 2 44 5" xfId="51021" xr:uid="{00000000-0005-0000-0000-000046C80000}"/>
    <cellStyle name="Total (line) 5 2 45" xfId="51022" xr:uid="{00000000-0005-0000-0000-000047C80000}"/>
    <cellStyle name="Total (line) 5 2 45 2" xfId="51023" xr:uid="{00000000-0005-0000-0000-000048C80000}"/>
    <cellStyle name="Total (line) 5 2 45 3" xfId="51024" xr:uid="{00000000-0005-0000-0000-000049C80000}"/>
    <cellStyle name="Total (line) 5 2 45 4" xfId="51025" xr:uid="{00000000-0005-0000-0000-00004AC80000}"/>
    <cellStyle name="Total (line) 5 2 46" xfId="51026" xr:uid="{00000000-0005-0000-0000-00004BC80000}"/>
    <cellStyle name="Total (line) 5 2 46 2" xfId="51027" xr:uid="{00000000-0005-0000-0000-00004CC80000}"/>
    <cellStyle name="Total (line) 5 2 46 3" xfId="51028" xr:uid="{00000000-0005-0000-0000-00004DC80000}"/>
    <cellStyle name="Total (line) 5 2 46 4" xfId="51029" xr:uid="{00000000-0005-0000-0000-00004EC80000}"/>
    <cellStyle name="Total (line) 5 2 47" xfId="51030" xr:uid="{00000000-0005-0000-0000-00004FC80000}"/>
    <cellStyle name="Total (line) 5 2 48" xfId="51031" xr:uid="{00000000-0005-0000-0000-000050C80000}"/>
    <cellStyle name="Total (line) 5 2 49" xfId="51032" xr:uid="{00000000-0005-0000-0000-000051C80000}"/>
    <cellStyle name="Total (line) 5 2 5" xfId="7117" xr:uid="{00000000-0005-0000-0000-000052C80000}"/>
    <cellStyle name="Total (line) 5 2 5 2" xfId="51033" xr:uid="{00000000-0005-0000-0000-000053C80000}"/>
    <cellStyle name="Total (line) 5 2 5 2 2" xfId="51034" xr:uid="{00000000-0005-0000-0000-000054C80000}"/>
    <cellStyle name="Total (line) 5 2 5 2 3" xfId="51035" xr:uid="{00000000-0005-0000-0000-000055C80000}"/>
    <cellStyle name="Total (line) 5 2 5 2 4" xfId="51036" xr:uid="{00000000-0005-0000-0000-000056C80000}"/>
    <cellStyle name="Total (line) 5 2 5 3" xfId="51037" xr:uid="{00000000-0005-0000-0000-000057C80000}"/>
    <cellStyle name="Total (line) 5 2 5 4" xfId="51038" xr:uid="{00000000-0005-0000-0000-000058C80000}"/>
    <cellStyle name="Total (line) 5 2 5 5" xfId="51039" xr:uid="{00000000-0005-0000-0000-000059C80000}"/>
    <cellStyle name="Total (line) 5 2 6" xfId="7118" xr:uid="{00000000-0005-0000-0000-00005AC80000}"/>
    <cellStyle name="Total (line) 5 2 6 2" xfId="51040" xr:uid="{00000000-0005-0000-0000-00005BC80000}"/>
    <cellStyle name="Total (line) 5 2 6 2 2" xfId="51041" xr:uid="{00000000-0005-0000-0000-00005CC80000}"/>
    <cellStyle name="Total (line) 5 2 6 2 3" xfId="51042" xr:uid="{00000000-0005-0000-0000-00005DC80000}"/>
    <cellStyle name="Total (line) 5 2 6 2 4" xfId="51043" xr:uid="{00000000-0005-0000-0000-00005EC80000}"/>
    <cellStyle name="Total (line) 5 2 6 3" xfId="51044" xr:uid="{00000000-0005-0000-0000-00005FC80000}"/>
    <cellStyle name="Total (line) 5 2 6 4" xfId="51045" xr:uid="{00000000-0005-0000-0000-000060C80000}"/>
    <cellStyle name="Total (line) 5 2 6 5" xfId="51046" xr:uid="{00000000-0005-0000-0000-000061C80000}"/>
    <cellStyle name="Total (line) 5 2 7" xfId="7119" xr:uid="{00000000-0005-0000-0000-000062C80000}"/>
    <cellStyle name="Total (line) 5 2 7 2" xfId="51047" xr:uid="{00000000-0005-0000-0000-000063C80000}"/>
    <cellStyle name="Total (line) 5 2 7 2 2" xfId="51048" xr:uid="{00000000-0005-0000-0000-000064C80000}"/>
    <cellStyle name="Total (line) 5 2 7 2 3" xfId="51049" xr:uid="{00000000-0005-0000-0000-000065C80000}"/>
    <cellStyle name="Total (line) 5 2 7 2 4" xfId="51050" xr:uid="{00000000-0005-0000-0000-000066C80000}"/>
    <cellStyle name="Total (line) 5 2 7 3" xfId="51051" xr:uid="{00000000-0005-0000-0000-000067C80000}"/>
    <cellStyle name="Total (line) 5 2 7 4" xfId="51052" xr:uid="{00000000-0005-0000-0000-000068C80000}"/>
    <cellStyle name="Total (line) 5 2 7 5" xfId="51053" xr:uid="{00000000-0005-0000-0000-000069C80000}"/>
    <cellStyle name="Total (line) 5 2 8" xfId="7120" xr:uid="{00000000-0005-0000-0000-00006AC80000}"/>
    <cellStyle name="Total (line) 5 2 8 2" xfId="51054" xr:uid="{00000000-0005-0000-0000-00006BC80000}"/>
    <cellStyle name="Total (line) 5 2 8 2 2" xfId="51055" xr:uid="{00000000-0005-0000-0000-00006CC80000}"/>
    <cellStyle name="Total (line) 5 2 8 2 3" xfId="51056" xr:uid="{00000000-0005-0000-0000-00006DC80000}"/>
    <cellStyle name="Total (line) 5 2 8 2 4" xfId="51057" xr:uid="{00000000-0005-0000-0000-00006EC80000}"/>
    <cellStyle name="Total (line) 5 2 8 3" xfId="51058" xr:uid="{00000000-0005-0000-0000-00006FC80000}"/>
    <cellStyle name="Total (line) 5 2 8 4" xfId="51059" xr:uid="{00000000-0005-0000-0000-000070C80000}"/>
    <cellStyle name="Total (line) 5 2 8 5" xfId="51060" xr:uid="{00000000-0005-0000-0000-000071C80000}"/>
    <cellStyle name="Total (line) 5 2 9" xfId="7121" xr:uid="{00000000-0005-0000-0000-000072C80000}"/>
    <cellStyle name="Total (line) 5 2 9 2" xfId="51061" xr:uid="{00000000-0005-0000-0000-000073C80000}"/>
    <cellStyle name="Total (line) 5 2 9 2 2" xfId="51062" xr:uid="{00000000-0005-0000-0000-000074C80000}"/>
    <cellStyle name="Total (line) 5 2 9 2 3" xfId="51063" xr:uid="{00000000-0005-0000-0000-000075C80000}"/>
    <cellStyle name="Total (line) 5 2 9 2 4" xfId="51064" xr:uid="{00000000-0005-0000-0000-000076C80000}"/>
    <cellStyle name="Total (line) 5 2 9 3" xfId="51065" xr:uid="{00000000-0005-0000-0000-000077C80000}"/>
    <cellStyle name="Total (line) 5 2 9 4" xfId="51066" xr:uid="{00000000-0005-0000-0000-000078C80000}"/>
    <cellStyle name="Total (line) 5 2 9 5" xfId="51067" xr:uid="{00000000-0005-0000-0000-000079C80000}"/>
    <cellStyle name="Total (line) 5 20" xfId="7122" xr:uid="{00000000-0005-0000-0000-00007AC80000}"/>
    <cellStyle name="Total (line) 5 20 2" xfId="51068" xr:uid="{00000000-0005-0000-0000-00007BC80000}"/>
    <cellStyle name="Total (line) 5 20 2 2" xfId="51069" xr:uid="{00000000-0005-0000-0000-00007CC80000}"/>
    <cellStyle name="Total (line) 5 20 2 3" xfId="51070" xr:uid="{00000000-0005-0000-0000-00007DC80000}"/>
    <cellStyle name="Total (line) 5 20 2 4" xfId="51071" xr:uid="{00000000-0005-0000-0000-00007EC80000}"/>
    <cellStyle name="Total (line) 5 20 3" xfId="51072" xr:uid="{00000000-0005-0000-0000-00007FC80000}"/>
    <cellStyle name="Total (line) 5 20 4" xfId="51073" xr:uid="{00000000-0005-0000-0000-000080C80000}"/>
    <cellStyle name="Total (line) 5 20 5" xfId="51074" xr:uid="{00000000-0005-0000-0000-000081C80000}"/>
    <cellStyle name="Total (line) 5 21" xfId="7123" xr:uid="{00000000-0005-0000-0000-000082C80000}"/>
    <cellStyle name="Total (line) 5 21 2" xfId="51075" xr:uid="{00000000-0005-0000-0000-000083C80000}"/>
    <cellStyle name="Total (line) 5 21 2 2" xfId="51076" xr:uid="{00000000-0005-0000-0000-000084C80000}"/>
    <cellStyle name="Total (line) 5 21 2 3" xfId="51077" xr:uid="{00000000-0005-0000-0000-000085C80000}"/>
    <cellStyle name="Total (line) 5 21 2 4" xfId="51078" xr:uid="{00000000-0005-0000-0000-000086C80000}"/>
    <cellStyle name="Total (line) 5 21 3" xfId="51079" xr:uid="{00000000-0005-0000-0000-000087C80000}"/>
    <cellStyle name="Total (line) 5 21 4" xfId="51080" xr:uid="{00000000-0005-0000-0000-000088C80000}"/>
    <cellStyle name="Total (line) 5 21 5" xfId="51081" xr:uid="{00000000-0005-0000-0000-000089C80000}"/>
    <cellStyle name="Total (line) 5 22" xfId="7124" xr:uid="{00000000-0005-0000-0000-00008AC80000}"/>
    <cellStyle name="Total (line) 5 22 2" xfId="51082" xr:uid="{00000000-0005-0000-0000-00008BC80000}"/>
    <cellStyle name="Total (line) 5 22 2 2" xfId="51083" xr:uid="{00000000-0005-0000-0000-00008CC80000}"/>
    <cellStyle name="Total (line) 5 22 2 3" xfId="51084" xr:uid="{00000000-0005-0000-0000-00008DC80000}"/>
    <cellStyle name="Total (line) 5 22 2 4" xfId="51085" xr:uid="{00000000-0005-0000-0000-00008EC80000}"/>
    <cellStyle name="Total (line) 5 22 3" xfId="51086" xr:uid="{00000000-0005-0000-0000-00008FC80000}"/>
    <cellStyle name="Total (line) 5 22 4" xfId="51087" xr:uid="{00000000-0005-0000-0000-000090C80000}"/>
    <cellStyle name="Total (line) 5 22 5" xfId="51088" xr:uid="{00000000-0005-0000-0000-000091C80000}"/>
    <cellStyle name="Total (line) 5 23" xfId="7125" xr:uid="{00000000-0005-0000-0000-000092C80000}"/>
    <cellStyle name="Total (line) 5 23 2" xfId="51089" xr:uid="{00000000-0005-0000-0000-000093C80000}"/>
    <cellStyle name="Total (line) 5 23 2 2" xfId="51090" xr:uid="{00000000-0005-0000-0000-000094C80000}"/>
    <cellStyle name="Total (line) 5 23 2 3" xfId="51091" xr:uid="{00000000-0005-0000-0000-000095C80000}"/>
    <cellStyle name="Total (line) 5 23 2 4" xfId="51092" xr:uid="{00000000-0005-0000-0000-000096C80000}"/>
    <cellStyle name="Total (line) 5 23 3" xfId="51093" xr:uid="{00000000-0005-0000-0000-000097C80000}"/>
    <cellStyle name="Total (line) 5 23 4" xfId="51094" xr:uid="{00000000-0005-0000-0000-000098C80000}"/>
    <cellStyle name="Total (line) 5 23 5" xfId="51095" xr:uid="{00000000-0005-0000-0000-000099C80000}"/>
    <cellStyle name="Total (line) 5 24" xfId="7126" xr:uid="{00000000-0005-0000-0000-00009AC80000}"/>
    <cellStyle name="Total (line) 5 24 2" xfId="51096" xr:uid="{00000000-0005-0000-0000-00009BC80000}"/>
    <cellStyle name="Total (line) 5 24 2 2" xfId="51097" xr:uid="{00000000-0005-0000-0000-00009CC80000}"/>
    <cellStyle name="Total (line) 5 24 2 3" xfId="51098" xr:uid="{00000000-0005-0000-0000-00009DC80000}"/>
    <cellStyle name="Total (line) 5 24 2 4" xfId="51099" xr:uid="{00000000-0005-0000-0000-00009EC80000}"/>
    <cellStyle name="Total (line) 5 24 3" xfId="51100" xr:uid="{00000000-0005-0000-0000-00009FC80000}"/>
    <cellStyle name="Total (line) 5 24 4" xfId="51101" xr:uid="{00000000-0005-0000-0000-0000A0C80000}"/>
    <cellStyle name="Total (line) 5 24 5" xfId="51102" xr:uid="{00000000-0005-0000-0000-0000A1C80000}"/>
    <cellStyle name="Total (line) 5 25" xfId="7127" xr:uid="{00000000-0005-0000-0000-0000A2C80000}"/>
    <cellStyle name="Total (line) 5 25 2" xfId="51103" xr:uid="{00000000-0005-0000-0000-0000A3C80000}"/>
    <cellStyle name="Total (line) 5 25 2 2" xfId="51104" xr:uid="{00000000-0005-0000-0000-0000A4C80000}"/>
    <cellStyle name="Total (line) 5 25 2 3" xfId="51105" xr:uid="{00000000-0005-0000-0000-0000A5C80000}"/>
    <cellStyle name="Total (line) 5 25 2 4" xfId="51106" xr:uid="{00000000-0005-0000-0000-0000A6C80000}"/>
    <cellStyle name="Total (line) 5 25 3" xfId="51107" xr:uid="{00000000-0005-0000-0000-0000A7C80000}"/>
    <cellStyle name="Total (line) 5 25 4" xfId="51108" xr:uid="{00000000-0005-0000-0000-0000A8C80000}"/>
    <cellStyle name="Total (line) 5 25 5" xfId="51109" xr:uid="{00000000-0005-0000-0000-0000A9C80000}"/>
    <cellStyle name="Total (line) 5 26" xfId="7128" xr:uid="{00000000-0005-0000-0000-0000AAC80000}"/>
    <cellStyle name="Total (line) 5 26 2" xfId="51110" xr:uid="{00000000-0005-0000-0000-0000ABC80000}"/>
    <cellStyle name="Total (line) 5 26 2 2" xfId="51111" xr:uid="{00000000-0005-0000-0000-0000ACC80000}"/>
    <cellStyle name="Total (line) 5 26 2 3" xfId="51112" xr:uid="{00000000-0005-0000-0000-0000ADC80000}"/>
    <cellStyle name="Total (line) 5 26 2 4" xfId="51113" xr:uid="{00000000-0005-0000-0000-0000AEC80000}"/>
    <cellStyle name="Total (line) 5 26 3" xfId="51114" xr:uid="{00000000-0005-0000-0000-0000AFC80000}"/>
    <cellStyle name="Total (line) 5 26 4" xfId="51115" xr:uid="{00000000-0005-0000-0000-0000B0C80000}"/>
    <cellStyle name="Total (line) 5 26 5" xfId="51116" xr:uid="{00000000-0005-0000-0000-0000B1C80000}"/>
    <cellStyle name="Total (line) 5 27" xfId="7129" xr:uid="{00000000-0005-0000-0000-0000B2C80000}"/>
    <cellStyle name="Total (line) 5 27 2" xfId="51117" xr:uid="{00000000-0005-0000-0000-0000B3C80000}"/>
    <cellStyle name="Total (line) 5 27 2 2" xfId="51118" xr:uid="{00000000-0005-0000-0000-0000B4C80000}"/>
    <cellStyle name="Total (line) 5 27 2 3" xfId="51119" xr:uid="{00000000-0005-0000-0000-0000B5C80000}"/>
    <cellStyle name="Total (line) 5 27 2 4" xfId="51120" xr:uid="{00000000-0005-0000-0000-0000B6C80000}"/>
    <cellStyle name="Total (line) 5 27 3" xfId="51121" xr:uid="{00000000-0005-0000-0000-0000B7C80000}"/>
    <cellStyle name="Total (line) 5 27 4" xfId="51122" xr:uid="{00000000-0005-0000-0000-0000B8C80000}"/>
    <cellStyle name="Total (line) 5 27 5" xfId="51123" xr:uid="{00000000-0005-0000-0000-0000B9C80000}"/>
    <cellStyle name="Total (line) 5 28" xfId="7130" xr:uid="{00000000-0005-0000-0000-0000BAC80000}"/>
    <cellStyle name="Total (line) 5 28 2" xfId="51124" xr:uid="{00000000-0005-0000-0000-0000BBC80000}"/>
    <cellStyle name="Total (line) 5 28 2 2" xfId="51125" xr:uid="{00000000-0005-0000-0000-0000BCC80000}"/>
    <cellStyle name="Total (line) 5 28 2 3" xfId="51126" xr:uid="{00000000-0005-0000-0000-0000BDC80000}"/>
    <cellStyle name="Total (line) 5 28 2 4" xfId="51127" xr:uid="{00000000-0005-0000-0000-0000BEC80000}"/>
    <cellStyle name="Total (line) 5 28 3" xfId="51128" xr:uid="{00000000-0005-0000-0000-0000BFC80000}"/>
    <cellStyle name="Total (line) 5 28 4" xfId="51129" xr:uid="{00000000-0005-0000-0000-0000C0C80000}"/>
    <cellStyle name="Total (line) 5 28 5" xfId="51130" xr:uid="{00000000-0005-0000-0000-0000C1C80000}"/>
    <cellStyle name="Total (line) 5 29" xfId="7131" xr:uid="{00000000-0005-0000-0000-0000C2C80000}"/>
    <cellStyle name="Total (line) 5 29 2" xfId="51131" xr:uid="{00000000-0005-0000-0000-0000C3C80000}"/>
    <cellStyle name="Total (line) 5 29 2 2" xfId="51132" xr:uid="{00000000-0005-0000-0000-0000C4C80000}"/>
    <cellStyle name="Total (line) 5 29 2 3" xfId="51133" xr:uid="{00000000-0005-0000-0000-0000C5C80000}"/>
    <cellStyle name="Total (line) 5 29 2 4" xfId="51134" xr:uid="{00000000-0005-0000-0000-0000C6C80000}"/>
    <cellStyle name="Total (line) 5 29 3" xfId="51135" xr:uid="{00000000-0005-0000-0000-0000C7C80000}"/>
    <cellStyle name="Total (line) 5 29 4" xfId="51136" xr:uid="{00000000-0005-0000-0000-0000C8C80000}"/>
    <cellStyle name="Total (line) 5 29 5" xfId="51137" xr:uid="{00000000-0005-0000-0000-0000C9C80000}"/>
    <cellStyle name="Total (line) 5 3" xfId="7132" xr:uid="{00000000-0005-0000-0000-0000CAC80000}"/>
    <cellStyle name="Total (line) 5 3 2" xfId="51138" xr:uid="{00000000-0005-0000-0000-0000CBC80000}"/>
    <cellStyle name="Total (line) 5 3 2 2" xfId="51139" xr:uid="{00000000-0005-0000-0000-0000CCC80000}"/>
    <cellStyle name="Total (line) 5 3 2 3" xfId="51140" xr:uid="{00000000-0005-0000-0000-0000CDC80000}"/>
    <cellStyle name="Total (line) 5 3 2 4" xfId="51141" xr:uid="{00000000-0005-0000-0000-0000CEC80000}"/>
    <cellStyle name="Total (line) 5 3 3" xfId="51142" xr:uid="{00000000-0005-0000-0000-0000CFC80000}"/>
    <cellStyle name="Total (line) 5 3 4" xfId="51143" xr:uid="{00000000-0005-0000-0000-0000D0C80000}"/>
    <cellStyle name="Total (line) 5 3 5" xfId="51144" xr:uid="{00000000-0005-0000-0000-0000D1C80000}"/>
    <cellStyle name="Total (line) 5 30" xfId="7133" xr:uid="{00000000-0005-0000-0000-0000D2C80000}"/>
    <cellStyle name="Total (line) 5 30 2" xfId="51145" xr:uid="{00000000-0005-0000-0000-0000D3C80000}"/>
    <cellStyle name="Total (line) 5 30 2 2" xfId="51146" xr:uid="{00000000-0005-0000-0000-0000D4C80000}"/>
    <cellStyle name="Total (line) 5 30 2 3" xfId="51147" xr:uid="{00000000-0005-0000-0000-0000D5C80000}"/>
    <cellStyle name="Total (line) 5 30 2 4" xfId="51148" xr:uid="{00000000-0005-0000-0000-0000D6C80000}"/>
    <cellStyle name="Total (line) 5 30 3" xfId="51149" xr:uid="{00000000-0005-0000-0000-0000D7C80000}"/>
    <cellStyle name="Total (line) 5 30 4" xfId="51150" xr:uid="{00000000-0005-0000-0000-0000D8C80000}"/>
    <cellStyle name="Total (line) 5 30 5" xfId="51151" xr:uid="{00000000-0005-0000-0000-0000D9C80000}"/>
    <cellStyle name="Total (line) 5 31" xfId="7134" xr:uid="{00000000-0005-0000-0000-0000DAC80000}"/>
    <cellStyle name="Total (line) 5 31 2" xfId="51152" xr:uid="{00000000-0005-0000-0000-0000DBC80000}"/>
    <cellStyle name="Total (line) 5 31 2 2" xfId="51153" xr:uid="{00000000-0005-0000-0000-0000DCC80000}"/>
    <cellStyle name="Total (line) 5 31 2 3" xfId="51154" xr:uid="{00000000-0005-0000-0000-0000DDC80000}"/>
    <cellStyle name="Total (line) 5 31 2 4" xfId="51155" xr:uid="{00000000-0005-0000-0000-0000DEC80000}"/>
    <cellStyle name="Total (line) 5 31 3" xfId="51156" xr:uid="{00000000-0005-0000-0000-0000DFC80000}"/>
    <cellStyle name="Total (line) 5 31 4" xfId="51157" xr:uid="{00000000-0005-0000-0000-0000E0C80000}"/>
    <cellStyle name="Total (line) 5 31 5" xfId="51158" xr:uid="{00000000-0005-0000-0000-0000E1C80000}"/>
    <cellStyle name="Total (line) 5 32" xfId="7135" xr:uid="{00000000-0005-0000-0000-0000E2C80000}"/>
    <cellStyle name="Total (line) 5 32 2" xfId="51159" xr:uid="{00000000-0005-0000-0000-0000E3C80000}"/>
    <cellStyle name="Total (line) 5 32 2 2" xfId="51160" xr:uid="{00000000-0005-0000-0000-0000E4C80000}"/>
    <cellStyle name="Total (line) 5 32 2 3" xfId="51161" xr:uid="{00000000-0005-0000-0000-0000E5C80000}"/>
    <cellStyle name="Total (line) 5 32 2 4" xfId="51162" xr:uid="{00000000-0005-0000-0000-0000E6C80000}"/>
    <cellStyle name="Total (line) 5 32 3" xfId="51163" xr:uid="{00000000-0005-0000-0000-0000E7C80000}"/>
    <cellStyle name="Total (line) 5 32 4" xfId="51164" xr:uid="{00000000-0005-0000-0000-0000E8C80000}"/>
    <cellStyle name="Total (line) 5 32 5" xfId="51165" xr:uid="{00000000-0005-0000-0000-0000E9C80000}"/>
    <cellStyle name="Total (line) 5 33" xfId="7136" xr:uid="{00000000-0005-0000-0000-0000EAC80000}"/>
    <cellStyle name="Total (line) 5 33 2" xfId="51166" xr:uid="{00000000-0005-0000-0000-0000EBC80000}"/>
    <cellStyle name="Total (line) 5 33 2 2" xfId="51167" xr:uid="{00000000-0005-0000-0000-0000ECC80000}"/>
    <cellStyle name="Total (line) 5 33 2 3" xfId="51168" xr:uid="{00000000-0005-0000-0000-0000EDC80000}"/>
    <cellStyle name="Total (line) 5 33 2 4" xfId="51169" xr:uid="{00000000-0005-0000-0000-0000EEC80000}"/>
    <cellStyle name="Total (line) 5 33 3" xfId="51170" xr:uid="{00000000-0005-0000-0000-0000EFC80000}"/>
    <cellStyle name="Total (line) 5 33 4" xfId="51171" xr:uid="{00000000-0005-0000-0000-0000F0C80000}"/>
    <cellStyle name="Total (line) 5 33 5" xfId="51172" xr:uid="{00000000-0005-0000-0000-0000F1C80000}"/>
    <cellStyle name="Total (line) 5 34" xfId="7137" xr:uid="{00000000-0005-0000-0000-0000F2C80000}"/>
    <cellStyle name="Total (line) 5 34 2" xfId="51173" xr:uid="{00000000-0005-0000-0000-0000F3C80000}"/>
    <cellStyle name="Total (line) 5 34 2 2" xfId="51174" xr:uid="{00000000-0005-0000-0000-0000F4C80000}"/>
    <cellStyle name="Total (line) 5 34 2 3" xfId="51175" xr:uid="{00000000-0005-0000-0000-0000F5C80000}"/>
    <cellStyle name="Total (line) 5 34 2 4" xfId="51176" xr:uid="{00000000-0005-0000-0000-0000F6C80000}"/>
    <cellStyle name="Total (line) 5 34 3" xfId="51177" xr:uid="{00000000-0005-0000-0000-0000F7C80000}"/>
    <cellStyle name="Total (line) 5 34 4" xfId="51178" xr:uid="{00000000-0005-0000-0000-0000F8C80000}"/>
    <cellStyle name="Total (line) 5 34 5" xfId="51179" xr:uid="{00000000-0005-0000-0000-0000F9C80000}"/>
    <cellStyle name="Total (line) 5 35" xfId="7138" xr:uid="{00000000-0005-0000-0000-0000FAC80000}"/>
    <cellStyle name="Total (line) 5 35 2" xfId="51180" xr:uid="{00000000-0005-0000-0000-0000FBC80000}"/>
    <cellStyle name="Total (line) 5 35 2 2" xfId="51181" xr:uid="{00000000-0005-0000-0000-0000FCC80000}"/>
    <cellStyle name="Total (line) 5 35 2 3" xfId="51182" xr:uid="{00000000-0005-0000-0000-0000FDC80000}"/>
    <cellStyle name="Total (line) 5 35 2 4" xfId="51183" xr:uid="{00000000-0005-0000-0000-0000FEC80000}"/>
    <cellStyle name="Total (line) 5 35 3" xfId="51184" xr:uid="{00000000-0005-0000-0000-0000FFC80000}"/>
    <cellStyle name="Total (line) 5 35 4" xfId="51185" xr:uid="{00000000-0005-0000-0000-000000C90000}"/>
    <cellStyle name="Total (line) 5 35 5" xfId="51186" xr:uid="{00000000-0005-0000-0000-000001C90000}"/>
    <cellStyle name="Total (line) 5 36" xfId="7139" xr:uid="{00000000-0005-0000-0000-000002C90000}"/>
    <cellStyle name="Total (line) 5 36 2" xfId="51187" xr:uid="{00000000-0005-0000-0000-000003C90000}"/>
    <cellStyle name="Total (line) 5 36 2 2" xfId="51188" xr:uid="{00000000-0005-0000-0000-000004C90000}"/>
    <cellStyle name="Total (line) 5 36 2 3" xfId="51189" xr:uid="{00000000-0005-0000-0000-000005C90000}"/>
    <cellStyle name="Total (line) 5 36 2 4" xfId="51190" xr:uid="{00000000-0005-0000-0000-000006C90000}"/>
    <cellStyle name="Total (line) 5 36 3" xfId="51191" xr:uid="{00000000-0005-0000-0000-000007C90000}"/>
    <cellStyle name="Total (line) 5 36 4" xfId="51192" xr:uid="{00000000-0005-0000-0000-000008C90000}"/>
    <cellStyle name="Total (line) 5 36 5" xfId="51193" xr:uid="{00000000-0005-0000-0000-000009C90000}"/>
    <cellStyle name="Total (line) 5 37" xfId="7140" xr:uid="{00000000-0005-0000-0000-00000AC90000}"/>
    <cellStyle name="Total (line) 5 37 2" xfId="51194" xr:uid="{00000000-0005-0000-0000-00000BC90000}"/>
    <cellStyle name="Total (line) 5 37 2 2" xfId="51195" xr:uid="{00000000-0005-0000-0000-00000CC90000}"/>
    <cellStyle name="Total (line) 5 37 2 3" xfId="51196" xr:uid="{00000000-0005-0000-0000-00000DC90000}"/>
    <cellStyle name="Total (line) 5 37 2 4" xfId="51197" xr:uid="{00000000-0005-0000-0000-00000EC90000}"/>
    <cellStyle name="Total (line) 5 37 3" xfId="51198" xr:uid="{00000000-0005-0000-0000-00000FC90000}"/>
    <cellStyle name="Total (line) 5 37 4" xfId="51199" xr:uid="{00000000-0005-0000-0000-000010C90000}"/>
    <cellStyle name="Total (line) 5 37 5" xfId="51200" xr:uid="{00000000-0005-0000-0000-000011C90000}"/>
    <cellStyle name="Total (line) 5 38" xfId="7141" xr:uid="{00000000-0005-0000-0000-000012C90000}"/>
    <cellStyle name="Total (line) 5 38 2" xfId="51201" xr:uid="{00000000-0005-0000-0000-000013C90000}"/>
    <cellStyle name="Total (line) 5 38 2 2" xfId="51202" xr:uid="{00000000-0005-0000-0000-000014C90000}"/>
    <cellStyle name="Total (line) 5 38 2 3" xfId="51203" xr:uid="{00000000-0005-0000-0000-000015C90000}"/>
    <cellStyle name="Total (line) 5 38 2 4" xfId="51204" xr:uid="{00000000-0005-0000-0000-000016C90000}"/>
    <cellStyle name="Total (line) 5 38 3" xfId="51205" xr:uid="{00000000-0005-0000-0000-000017C90000}"/>
    <cellStyle name="Total (line) 5 38 4" xfId="51206" xr:uid="{00000000-0005-0000-0000-000018C90000}"/>
    <cellStyle name="Total (line) 5 38 5" xfId="51207" xr:uid="{00000000-0005-0000-0000-000019C90000}"/>
    <cellStyle name="Total (line) 5 39" xfId="7142" xr:uid="{00000000-0005-0000-0000-00001AC90000}"/>
    <cellStyle name="Total (line) 5 39 2" xfId="51208" xr:uid="{00000000-0005-0000-0000-00001BC90000}"/>
    <cellStyle name="Total (line) 5 39 2 2" xfId="51209" xr:uid="{00000000-0005-0000-0000-00001CC90000}"/>
    <cellStyle name="Total (line) 5 39 2 3" xfId="51210" xr:uid="{00000000-0005-0000-0000-00001DC90000}"/>
    <cellStyle name="Total (line) 5 39 2 4" xfId="51211" xr:uid="{00000000-0005-0000-0000-00001EC90000}"/>
    <cellStyle name="Total (line) 5 39 3" xfId="51212" xr:uid="{00000000-0005-0000-0000-00001FC90000}"/>
    <cellStyle name="Total (line) 5 39 4" xfId="51213" xr:uid="{00000000-0005-0000-0000-000020C90000}"/>
    <cellStyle name="Total (line) 5 39 5" xfId="51214" xr:uid="{00000000-0005-0000-0000-000021C90000}"/>
    <cellStyle name="Total (line) 5 4" xfId="7143" xr:uid="{00000000-0005-0000-0000-000022C90000}"/>
    <cellStyle name="Total (line) 5 4 2" xfId="51215" xr:uid="{00000000-0005-0000-0000-000023C90000}"/>
    <cellStyle name="Total (line) 5 4 2 2" xfId="51216" xr:uid="{00000000-0005-0000-0000-000024C90000}"/>
    <cellStyle name="Total (line) 5 4 2 3" xfId="51217" xr:uid="{00000000-0005-0000-0000-000025C90000}"/>
    <cellStyle name="Total (line) 5 4 2 4" xfId="51218" xr:uid="{00000000-0005-0000-0000-000026C90000}"/>
    <cellStyle name="Total (line) 5 4 3" xfId="51219" xr:uid="{00000000-0005-0000-0000-000027C90000}"/>
    <cellStyle name="Total (line) 5 4 4" xfId="51220" xr:uid="{00000000-0005-0000-0000-000028C90000}"/>
    <cellStyle name="Total (line) 5 4 5" xfId="51221" xr:uid="{00000000-0005-0000-0000-000029C90000}"/>
    <cellStyle name="Total (line) 5 40" xfId="7144" xr:uid="{00000000-0005-0000-0000-00002AC90000}"/>
    <cellStyle name="Total (line) 5 40 2" xfId="51222" xr:uid="{00000000-0005-0000-0000-00002BC90000}"/>
    <cellStyle name="Total (line) 5 40 2 2" xfId="51223" xr:uid="{00000000-0005-0000-0000-00002CC90000}"/>
    <cellStyle name="Total (line) 5 40 2 3" xfId="51224" xr:uid="{00000000-0005-0000-0000-00002DC90000}"/>
    <cellStyle name="Total (line) 5 40 2 4" xfId="51225" xr:uid="{00000000-0005-0000-0000-00002EC90000}"/>
    <cellStyle name="Total (line) 5 40 3" xfId="51226" xr:uid="{00000000-0005-0000-0000-00002FC90000}"/>
    <cellStyle name="Total (line) 5 40 4" xfId="51227" xr:uid="{00000000-0005-0000-0000-000030C90000}"/>
    <cellStyle name="Total (line) 5 40 5" xfId="51228" xr:uid="{00000000-0005-0000-0000-000031C90000}"/>
    <cellStyle name="Total (line) 5 41" xfId="7145" xr:uid="{00000000-0005-0000-0000-000032C90000}"/>
    <cellStyle name="Total (line) 5 41 2" xfId="51229" xr:uid="{00000000-0005-0000-0000-000033C90000}"/>
    <cellStyle name="Total (line) 5 41 2 2" xfId="51230" xr:uid="{00000000-0005-0000-0000-000034C90000}"/>
    <cellStyle name="Total (line) 5 41 2 3" xfId="51231" xr:uid="{00000000-0005-0000-0000-000035C90000}"/>
    <cellStyle name="Total (line) 5 41 2 4" xfId="51232" xr:uid="{00000000-0005-0000-0000-000036C90000}"/>
    <cellStyle name="Total (line) 5 41 3" xfId="51233" xr:uid="{00000000-0005-0000-0000-000037C90000}"/>
    <cellStyle name="Total (line) 5 41 4" xfId="51234" xr:uid="{00000000-0005-0000-0000-000038C90000}"/>
    <cellStyle name="Total (line) 5 41 5" xfId="51235" xr:uid="{00000000-0005-0000-0000-000039C90000}"/>
    <cellStyle name="Total (line) 5 42" xfId="7146" xr:uid="{00000000-0005-0000-0000-00003AC90000}"/>
    <cellStyle name="Total (line) 5 42 2" xfId="51236" xr:uid="{00000000-0005-0000-0000-00003BC90000}"/>
    <cellStyle name="Total (line) 5 42 2 2" xfId="51237" xr:uid="{00000000-0005-0000-0000-00003CC90000}"/>
    <cellStyle name="Total (line) 5 42 2 3" xfId="51238" xr:uid="{00000000-0005-0000-0000-00003DC90000}"/>
    <cellStyle name="Total (line) 5 42 2 4" xfId="51239" xr:uid="{00000000-0005-0000-0000-00003EC90000}"/>
    <cellStyle name="Total (line) 5 42 3" xfId="51240" xr:uid="{00000000-0005-0000-0000-00003FC90000}"/>
    <cellStyle name="Total (line) 5 42 4" xfId="51241" xr:uid="{00000000-0005-0000-0000-000040C90000}"/>
    <cellStyle name="Total (line) 5 42 5" xfId="51242" xr:uid="{00000000-0005-0000-0000-000041C90000}"/>
    <cellStyle name="Total (line) 5 43" xfId="7147" xr:uid="{00000000-0005-0000-0000-000042C90000}"/>
    <cellStyle name="Total (line) 5 43 2" xfId="51243" xr:uid="{00000000-0005-0000-0000-000043C90000}"/>
    <cellStyle name="Total (line) 5 43 2 2" xfId="51244" xr:uid="{00000000-0005-0000-0000-000044C90000}"/>
    <cellStyle name="Total (line) 5 43 2 3" xfId="51245" xr:uid="{00000000-0005-0000-0000-000045C90000}"/>
    <cellStyle name="Total (line) 5 43 2 4" xfId="51246" xr:uid="{00000000-0005-0000-0000-000046C90000}"/>
    <cellStyle name="Total (line) 5 43 3" xfId="51247" xr:uid="{00000000-0005-0000-0000-000047C90000}"/>
    <cellStyle name="Total (line) 5 43 4" xfId="51248" xr:uid="{00000000-0005-0000-0000-000048C90000}"/>
    <cellStyle name="Total (line) 5 43 5" xfId="51249" xr:uid="{00000000-0005-0000-0000-000049C90000}"/>
    <cellStyle name="Total (line) 5 44" xfId="7148" xr:uid="{00000000-0005-0000-0000-00004AC90000}"/>
    <cellStyle name="Total (line) 5 44 2" xfId="51250" xr:uid="{00000000-0005-0000-0000-00004BC90000}"/>
    <cellStyle name="Total (line) 5 44 2 2" xfId="51251" xr:uid="{00000000-0005-0000-0000-00004CC90000}"/>
    <cellStyle name="Total (line) 5 44 2 3" xfId="51252" xr:uid="{00000000-0005-0000-0000-00004DC90000}"/>
    <cellStyle name="Total (line) 5 44 2 4" xfId="51253" xr:uid="{00000000-0005-0000-0000-00004EC90000}"/>
    <cellStyle name="Total (line) 5 44 3" xfId="51254" xr:uid="{00000000-0005-0000-0000-00004FC90000}"/>
    <cellStyle name="Total (line) 5 44 4" xfId="51255" xr:uid="{00000000-0005-0000-0000-000050C90000}"/>
    <cellStyle name="Total (line) 5 44 5" xfId="51256" xr:uid="{00000000-0005-0000-0000-000051C90000}"/>
    <cellStyle name="Total (line) 5 45" xfId="7149" xr:uid="{00000000-0005-0000-0000-000052C90000}"/>
    <cellStyle name="Total (line) 5 45 2" xfId="51257" xr:uid="{00000000-0005-0000-0000-000053C90000}"/>
    <cellStyle name="Total (line) 5 45 2 2" xfId="51258" xr:uid="{00000000-0005-0000-0000-000054C90000}"/>
    <cellStyle name="Total (line) 5 45 2 3" xfId="51259" xr:uid="{00000000-0005-0000-0000-000055C90000}"/>
    <cellStyle name="Total (line) 5 45 2 4" xfId="51260" xr:uid="{00000000-0005-0000-0000-000056C90000}"/>
    <cellStyle name="Total (line) 5 45 3" xfId="51261" xr:uid="{00000000-0005-0000-0000-000057C90000}"/>
    <cellStyle name="Total (line) 5 45 4" xfId="51262" xr:uid="{00000000-0005-0000-0000-000058C90000}"/>
    <cellStyle name="Total (line) 5 45 5" xfId="51263" xr:uid="{00000000-0005-0000-0000-000059C90000}"/>
    <cellStyle name="Total (line) 5 46" xfId="51264" xr:uid="{00000000-0005-0000-0000-00005AC90000}"/>
    <cellStyle name="Total (line) 5 46 2" xfId="51265" xr:uid="{00000000-0005-0000-0000-00005BC90000}"/>
    <cellStyle name="Total (line) 5 46 3" xfId="51266" xr:uid="{00000000-0005-0000-0000-00005CC90000}"/>
    <cellStyle name="Total (line) 5 46 4" xfId="51267" xr:uid="{00000000-0005-0000-0000-00005DC90000}"/>
    <cellStyle name="Total (line) 5 47" xfId="51268" xr:uid="{00000000-0005-0000-0000-00005EC90000}"/>
    <cellStyle name="Total (line) 5 47 2" xfId="51269" xr:uid="{00000000-0005-0000-0000-00005FC90000}"/>
    <cellStyle name="Total (line) 5 47 3" xfId="51270" xr:uid="{00000000-0005-0000-0000-000060C90000}"/>
    <cellStyle name="Total (line) 5 47 4" xfId="51271" xr:uid="{00000000-0005-0000-0000-000061C90000}"/>
    <cellStyle name="Total (line) 5 48" xfId="51272" xr:uid="{00000000-0005-0000-0000-000062C90000}"/>
    <cellStyle name="Total (line) 5 49" xfId="51273" xr:uid="{00000000-0005-0000-0000-000063C90000}"/>
    <cellStyle name="Total (line) 5 5" xfId="7150" xr:uid="{00000000-0005-0000-0000-000064C90000}"/>
    <cellStyle name="Total (line) 5 5 2" xfId="51274" xr:uid="{00000000-0005-0000-0000-000065C90000}"/>
    <cellStyle name="Total (line) 5 5 2 2" xfId="51275" xr:uid="{00000000-0005-0000-0000-000066C90000}"/>
    <cellStyle name="Total (line) 5 5 2 3" xfId="51276" xr:uid="{00000000-0005-0000-0000-000067C90000}"/>
    <cellStyle name="Total (line) 5 5 2 4" xfId="51277" xr:uid="{00000000-0005-0000-0000-000068C90000}"/>
    <cellStyle name="Total (line) 5 5 3" xfId="51278" xr:uid="{00000000-0005-0000-0000-000069C90000}"/>
    <cellStyle name="Total (line) 5 5 4" xfId="51279" xr:uid="{00000000-0005-0000-0000-00006AC90000}"/>
    <cellStyle name="Total (line) 5 5 5" xfId="51280" xr:uid="{00000000-0005-0000-0000-00006BC90000}"/>
    <cellStyle name="Total (line) 5 50" xfId="51281" xr:uid="{00000000-0005-0000-0000-00006CC90000}"/>
    <cellStyle name="Total (line) 5 6" xfId="7151" xr:uid="{00000000-0005-0000-0000-00006DC90000}"/>
    <cellStyle name="Total (line) 5 6 2" xfId="51282" xr:uid="{00000000-0005-0000-0000-00006EC90000}"/>
    <cellStyle name="Total (line) 5 6 2 2" xfId="51283" xr:uid="{00000000-0005-0000-0000-00006FC90000}"/>
    <cellStyle name="Total (line) 5 6 2 3" xfId="51284" xr:uid="{00000000-0005-0000-0000-000070C90000}"/>
    <cellStyle name="Total (line) 5 6 2 4" xfId="51285" xr:uid="{00000000-0005-0000-0000-000071C90000}"/>
    <cellStyle name="Total (line) 5 6 3" xfId="51286" xr:uid="{00000000-0005-0000-0000-000072C90000}"/>
    <cellStyle name="Total (line) 5 6 4" xfId="51287" xr:uid="{00000000-0005-0000-0000-000073C90000}"/>
    <cellStyle name="Total (line) 5 6 5" xfId="51288" xr:uid="{00000000-0005-0000-0000-000074C90000}"/>
    <cellStyle name="Total (line) 5 7" xfId="7152" xr:uid="{00000000-0005-0000-0000-000075C90000}"/>
    <cellStyle name="Total (line) 5 7 2" xfId="51289" xr:uid="{00000000-0005-0000-0000-000076C90000}"/>
    <cellStyle name="Total (line) 5 7 2 2" xfId="51290" xr:uid="{00000000-0005-0000-0000-000077C90000}"/>
    <cellStyle name="Total (line) 5 7 2 3" xfId="51291" xr:uid="{00000000-0005-0000-0000-000078C90000}"/>
    <cellStyle name="Total (line) 5 7 2 4" xfId="51292" xr:uid="{00000000-0005-0000-0000-000079C90000}"/>
    <cellStyle name="Total (line) 5 7 3" xfId="51293" xr:uid="{00000000-0005-0000-0000-00007AC90000}"/>
    <cellStyle name="Total (line) 5 7 4" xfId="51294" xr:uid="{00000000-0005-0000-0000-00007BC90000}"/>
    <cellStyle name="Total (line) 5 7 5" xfId="51295" xr:uid="{00000000-0005-0000-0000-00007CC90000}"/>
    <cellStyle name="Total (line) 5 8" xfId="7153" xr:uid="{00000000-0005-0000-0000-00007DC90000}"/>
    <cellStyle name="Total (line) 5 8 2" xfId="51296" xr:uid="{00000000-0005-0000-0000-00007EC90000}"/>
    <cellStyle name="Total (line) 5 8 2 2" xfId="51297" xr:uid="{00000000-0005-0000-0000-00007FC90000}"/>
    <cellStyle name="Total (line) 5 8 2 3" xfId="51298" xr:uid="{00000000-0005-0000-0000-000080C90000}"/>
    <cellStyle name="Total (line) 5 8 2 4" xfId="51299" xr:uid="{00000000-0005-0000-0000-000081C90000}"/>
    <cellStyle name="Total (line) 5 8 3" xfId="51300" xr:uid="{00000000-0005-0000-0000-000082C90000}"/>
    <cellStyle name="Total (line) 5 8 4" xfId="51301" xr:uid="{00000000-0005-0000-0000-000083C90000}"/>
    <cellStyle name="Total (line) 5 8 5" xfId="51302" xr:uid="{00000000-0005-0000-0000-000084C90000}"/>
    <cellStyle name="Total (line) 5 9" xfId="7154" xr:uid="{00000000-0005-0000-0000-000085C90000}"/>
    <cellStyle name="Total (line) 5 9 2" xfId="51303" xr:uid="{00000000-0005-0000-0000-000086C90000}"/>
    <cellStyle name="Total (line) 5 9 2 2" xfId="51304" xr:uid="{00000000-0005-0000-0000-000087C90000}"/>
    <cellStyle name="Total (line) 5 9 2 3" xfId="51305" xr:uid="{00000000-0005-0000-0000-000088C90000}"/>
    <cellStyle name="Total (line) 5 9 2 4" xfId="51306" xr:uid="{00000000-0005-0000-0000-000089C90000}"/>
    <cellStyle name="Total (line) 5 9 3" xfId="51307" xr:uid="{00000000-0005-0000-0000-00008AC90000}"/>
    <cellStyle name="Total (line) 5 9 4" xfId="51308" xr:uid="{00000000-0005-0000-0000-00008BC90000}"/>
    <cellStyle name="Total (line) 5 9 5" xfId="51309" xr:uid="{00000000-0005-0000-0000-00008CC90000}"/>
    <cellStyle name="Total (line) 6" xfId="7155" xr:uid="{00000000-0005-0000-0000-00008DC90000}"/>
    <cellStyle name="Total (line) 6 10" xfId="7156" xr:uid="{00000000-0005-0000-0000-00008EC90000}"/>
    <cellStyle name="Total (line) 6 10 2" xfId="51310" xr:uid="{00000000-0005-0000-0000-00008FC90000}"/>
    <cellStyle name="Total (line) 6 10 2 2" xfId="51311" xr:uid="{00000000-0005-0000-0000-000090C90000}"/>
    <cellStyle name="Total (line) 6 10 2 3" xfId="51312" xr:uid="{00000000-0005-0000-0000-000091C90000}"/>
    <cellStyle name="Total (line) 6 10 2 4" xfId="51313" xr:uid="{00000000-0005-0000-0000-000092C90000}"/>
    <cellStyle name="Total (line) 6 10 3" xfId="51314" xr:uid="{00000000-0005-0000-0000-000093C90000}"/>
    <cellStyle name="Total (line) 6 10 4" xfId="51315" xr:uid="{00000000-0005-0000-0000-000094C90000}"/>
    <cellStyle name="Total (line) 6 10 5" xfId="51316" xr:uid="{00000000-0005-0000-0000-000095C90000}"/>
    <cellStyle name="Total (line) 6 11" xfId="7157" xr:uid="{00000000-0005-0000-0000-000096C90000}"/>
    <cellStyle name="Total (line) 6 11 2" xfId="51317" xr:uid="{00000000-0005-0000-0000-000097C90000}"/>
    <cellStyle name="Total (line) 6 11 2 2" xfId="51318" xr:uid="{00000000-0005-0000-0000-000098C90000}"/>
    <cellStyle name="Total (line) 6 11 2 3" xfId="51319" xr:uid="{00000000-0005-0000-0000-000099C90000}"/>
    <cellStyle name="Total (line) 6 11 2 4" xfId="51320" xr:uid="{00000000-0005-0000-0000-00009AC90000}"/>
    <cellStyle name="Total (line) 6 11 3" xfId="51321" xr:uid="{00000000-0005-0000-0000-00009BC90000}"/>
    <cellStyle name="Total (line) 6 11 4" xfId="51322" xr:uid="{00000000-0005-0000-0000-00009CC90000}"/>
    <cellStyle name="Total (line) 6 11 5" xfId="51323" xr:uid="{00000000-0005-0000-0000-00009DC90000}"/>
    <cellStyle name="Total (line) 6 12" xfId="7158" xr:uid="{00000000-0005-0000-0000-00009EC90000}"/>
    <cellStyle name="Total (line) 6 12 2" xfId="51324" xr:uid="{00000000-0005-0000-0000-00009FC90000}"/>
    <cellStyle name="Total (line) 6 12 2 2" xfId="51325" xr:uid="{00000000-0005-0000-0000-0000A0C90000}"/>
    <cellStyle name="Total (line) 6 12 2 3" xfId="51326" xr:uid="{00000000-0005-0000-0000-0000A1C90000}"/>
    <cellStyle name="Total (line) 6 12 2 4" xfId="51327" xr:uid="{00000000-0005-0000-0000-0000A2C90000}"/>
    <cellStyle name="Total (line) 6 12 3" xfId="51328" xr:uid="{00000000-0005-0000-0000-0000A3C90000}"/>
    <cellStyle name="Total (line) 6 12 4" xfId="51329" xr:uid="{00000000-0005-0000-0000-0000A4C90000}"/>
    <cellStyle name="Total (line) 6 12 5" xfId="51330" xr:uid="{00000000-0005-0000-0000-0000A5C90000}"/>
    <cellStyle name="Total (line) 6 13" xfId="7159" xr:uid="{00000000-0005-0000-0000-0000A6C90000}"/>
    <cellStyle name="Total (line) 6 13 2" xfId="51331" xr:uid="{00000000-0005-0000-0000-0000A7C90000}"/>
    <cellStyle name="Total (line) 6 13 2 2" xfId="51332" xr:uid="{00000000-0005-0000-0000-0000A8C90000}"/>
    <cellStyle name="Total (line) 6 13 2 3" xfId="51333" xr:uid="{00000000-0005-0000-0000-0000A9C90000}"/>
    <cellStyle name="Total (line) 6 13 2 4" xfId="51334" xr:uid="{00000000-0005-0000-0000-0000AAC90000}"/>
    <cellStyle name="Total (line) 6 13 3" xfId="51335" xr:uid="{00000000-0005-0000-0000-0000ABC90000}"/>
    <cellStyle name="Total (line) 6 13 4" xfId="51336" xr:uid="{00000000-0005-0000-0000-0000ACC90000}"/>
    <cellStyle name="Total (line) 6 13 5" xfId="51337" xr:uid="{00000000-0005-0000-0000-0000ADC90000}"/>
    <cellStyle name="Total (line) 6 14" xfId="7160" xr:uid="{00000000-0005-0000-0000-0000AEC90000}"/>
    <cellStyle name="Total (line) 6 14 2" xfId="51338" xr:uid="{00000000-0005-0000-0000-0000AFC90000}"/>
    <cellStyle name="Total (line) 6 14 2 2" xfId="51339" xr:uid="{00000000-0005-0000-0000-0000B0C90000}"/>
    <cellStyle name="Total (line) 6 14 2 3" xfId="51340" xr:uid="{00000000-0005-0000-0000-0000B1C90000}"/>
    <cellStyle name="Total (line) 6 14 2 4" xfId="51341" xr:uid="{00000000-0005-0000-0000-0000B2C90000}"/>
    <cellStyle name="Total (line) 6 14 3" xfId="51342" xr:uid="{00000000-0005-0000-0000-0000B3C90000}"/>
    <cellStyle name="Total (line) 6 14 4" xfId="51343" xr:uid="{00000000-0005-0000-0000-0000B4C90000}"/>
    <cellStyle name="Total (line) 6 14 5" xfId="51344" xr:uid="{00000000-0005-0000-0000-0000B5C90000}"/>
    <cellStyle name="Total (line) 6 15" xfId="7161" xr:uid="{00000000-0005-0000-0000-0000B6C90000}"/>
    <cellStyle name="Total (line) 6 15 2" xfId="51345" xr:uid="{00000000-0005-0000-0000-0000B7C90000}"/>
    <cellStyle name="Total (line) 6 15 2 2" xfId="51346" xr:uid="{00000000-0005-0000-0000-0000B8C90000}"/>
    <cellStyle name="Total (line) 6 15 2 3" xfId="51347" xr:uid="{00000000-0005-0000-0000-0000B9C90000}"/>
    <cellStyle name="Total (line) 6 15 2 4" xfId="51348" xr:uid="{00000000-0005-0000-0000-0000BAC90000}"/>
    <cellStyle name="Total (line) 6 15 3" xfId="51349" xr:uid="{00000000-0005-0000-0000-0000BBC90000}"/>
    <cellStyle name="Total (line) 6 15 4" xfId="51350" xr:uid="{00000000-0005-0000-0000-0000BCC90000}"/>
    <cellStyle name="Total (line) 6 15 5" xfId="51351" xr:uid="{00000000-0005-0000-0000-0000BDC90000}"/>
    <cellStyle name="Total (line) 6 16" xfId="7162" xr:uid="{00000000-0005-0000-0000-0000BEC90000}"/>
    <cellStyle name="Total (line) 6 16 2" xfId="51352" xr:uid="{00000000-0005-0000-0000-0000BFC90000}"/>
    <cellStyle name="Total (line) 6 16 2 2" xfId="51353" xr:uid="{00000000-0005-0000-0000-0000C0C90000}"/>
    <cellStyle name="Total (line) 6 16 2 3" xfId="51354" xr:uid="{00000000-0005-0000-0000-0000C1C90000}"/>
    <cellStyle name="Total (line) 6 16 2 4" xfId="51355" xr:uid="{00000000-0005-0000-0000-0000C2C90000}"/>
    <cellStyle name="Total (line) 6 16 3" xfId="51356" xr:uid="{00000000-0005-0000-0000-0000C3C90000}"/>
    <cellStyle name="Total (line) 6 16 4" xfId="51357" xr:uid="{00000000-0005-0000-0000-0000C4C90000}"/>
    <cellStyle name="Total (line) 6 16 5" xfId="51358" xr:uid="{00000000-0005-0000-0000-0000C5C90000}"/>
    <cellStyle name="Total (line) 6 17" xfId="7163" xr:uid="{00000000-0005-0000-0000-0000C6C90000}"/>
    <cellStyle name="Total (line) 6 17 2" xfId="51359" xr:uid="{00000000-0005-0000-0000-0000C7C90000}"/>
    <cellStyle name="Total (line) 6 17 2 2" xfId="51360" xr:uid="{00000000-0005-0000-0000-0000C8C90000}"/>
    <cellStyle name="Total (line) 6 17 2 3" xfId="51361" xr:uid="{00000000-0005-0000-0000-0000C9C90000}"/>
    <cellStyle name="Total (line) 6 17 2 4" xfId="51362" xr:uid="{00000000-0005-0000-0000-0000CAC90000}"/>
    <cellStyle name="Total (line) 6 17 3" xfId="51363" xr:uid="{00000000-0005-0000-0000-0000CBC90000}"/>
    <cellStyle name="Total (line) 6 17 4" xfId="51364" xr:uid="{00000000-0005-0000-0000-0000CCC90000}"/>
    <cellStyle name="Total (line) 6 17 5" xfId="51365" xr:uid="{00000000-0005-0000-0000-0000CDC90000}"/>
    <cellStyle name="Total (line) 6 18" xfId="7164" xr:uid="{00000000-0005-0000-0000-0000CEC90000}"/>
    <cellStyle name="Total (line) 6 18 2" xfId="51366" xr:uid="{00000000-0005-0000-0000-0000CFC90000}"/>
    <cellStyle name="Total (line) 6 18 2 2" xfId="51367" xr:uid="{00000000-0005-0000-0000-0000D0C90000}"/>
    <cellStyle name="Total (line) 6 18 2 3" xfId="51368" xr:uid="{00000000-0005-0000-0000-0000D1C90000}"/>
    <cellStyle name="Total (line) 6 18 2 4" xfId="51369" xr:uid="{00000000-0005-0000-0000-0000D2C90000}"/>
    <cellStyle name="Total (line) 6 18 3" xfId="51370" xr:uid="{00000000-0005-0000-0000-0000D3C90000}"/>
    <cellStyle name="Total (line) 6 18 4" xfId="51371" xr:uid="{00000000-0005-0000-0000-0000D4C90000}"/>
    <cellStyle name="Total (line) 6 18 5" xfId="51372" xr:uid="{00000000-0005-0000-0000-0000D5C90000}"/>
    <cellStyle name="Total (line) 6 19" xfId="7165" xr:uid="{00000000-0005-0000-0000-0000D6C90000}"/>
    <cellStyle name="Total (line) 6 19 2" xfId="51373" xr:uid="{00000000-0005-0000-0000-0000D7C90000}"/>
    <cellStyle name="Total (line) 6 19 2 2" xfId="51374" xr:uid="{00000000-0005-0000-0000-0000D8C90000}"/>
    <cellStyle name="Total (line) 6 19 2 3" xfId="51375" xr:uid="{00000000-0005-0000-0000-0000D9C90000}"/>
    <cellStyle name="Total (line) 6 19 2 4" xfId="51376" xr:uid="{00000000-0005-0000-0000-0000DAC90000}"/>
    <cellStyle name="Total (line) 6 19 3" xfId="51377" xr:uid="{00000000-0005-0000-0000-0000DBC90000}"/>
    <cellStyle name="Total (line) 6 19 4" xfId="51378" xr:uid="{00000000-0005-0000-0000-0000DCC90000}"/>
    <cellStyle name="Total (line) 6 19 5" xfId="51379" xr:uid="{00000000-0005-0000-0000-0000DDC90000}"/>
    <cellStyle name="Total (line) 6 2" xfId="7166" xr:uid="{00000000-0005-0000-0000-0000DEC90000}"/>
    <cellStyle name="Total (line) 6 2 10" xfId="7167" xr:uid="{00000000-0005-0000-0000-0000DFC90000}"/>
    <cellStyle name="Total (line) 6 2 10 2" xfId="51380" xr:uid="{00000000-0005-0000-0000-0000E0C90000}"/>
    <cellStyle name="Total (line) 6 2 10 2 2" xfId="51381" xr:uid="{00000000-0005-0000-0000-0000E1C90000}"/>
    <cellStyle name="Total (line) 6 2 10 2 3" xfId="51382" xr:uid="{00000000-0005-0000-0000-0000E2C90000}"/>
    <cellStyle name="Total (line) 6 2 10 2 4" xfId="51383" xr:uid="{00000000-0005-0000-0000-0000E3C90000}"/>
    <cellStyle name="Total (line) 6 2 10 3" xfId="51384" xr:uid="{00000000-0005-0000-0000-0000E4C90000}"/>
    <cellStyle name="Total (line) 6 2 10 4" xfId="51385" xr:uid="{00000000-0005-0000-0000-0000E5C90000}"/>
    <cellStyle name="Total (line) 6 2 10 5" xfId="51386" xr:uid="{00000000-0005-0000-0000-0000E6C90000}"/>
    <cellStyle name="Total (line) 6 2 11" xfId="7168" xr:uid="{00000000-0005-0000-0000-0000E7C90000}"/>
    <cellStyle name="Total (line) 6 2 11 2" xfId="51387" xr:uid="{00000000-0005-0000-0000-0000E8C90000}"/>
    <cellStyle name="Total (line) 6 2 11 2 2" xfId="51388" xr:uid="{00000000-0005-0000-0000-0000E9C90000}"/>
    <cellStyle name="Total (line) 6 2 11 2 3" xfId="51389" xr:uid="{00000000-0005-0000-0000-0000EAC90000}"/>
    <cellStyle name="Total (line) 6 2 11 2 4" xfId="51390" xr:uid="{00000000-0005-0000-0000-0000EBC90000}"/>
    <cellStyle name="Total (line) 6 2 11 3" xfId="51391" xr:uid="{00000000-0005-0000-0000-0000ECC90000}"/>
    <cellStyle name="Total (line) 6 2 11 4" xfId="51392" xr:uid="{00000000-0005-0000-0000-0000EDC90000}"/>
    <cellStyle name="Total (line) 6 2 11 5" xfId="51393" xr:uid="{00000000-0005-0000-0000-0000EEC90000}"/>
    <cellStyle name="Total (line) 6 2 12" xfId="7169" xr:uid="{00000000-0005-0000-0000-0000EFC90000}"/>
    <cellStyle name="Total (line) 6 2 12 2" xfId="51394" xr:uid="{00000000-0005-0000-0000-0000F0C90000}"/>
    <cellStyle name="Total (line) 6 2 12 2 2" xfId="51395" xr:uid="{00000000-0005-0000-0000-0000F1C90000}"/>
    <cellStyle name="Total (line) 6 2 12 2 3" xfId="51396" xr:uid="{00000000-0005-0000-0000-0000F2C90000}"/>
    <cellStyle name="Total (line) 6 2 12 2 4" xfId="51397" xr:uid="{00000000-0005-0000-0000-0000F3C90000}"/>
    <cellStyle name="Total (line) 6 2 12 3" xfId="51398" xr:uid="{00000000-0005-0000-0000-0000F4C90000}"/>
    <cellStyle name="Total (line) 6 2 12 4" xfId="51399" xr:uid="{00000000-0005-0000-0000-0000F5C90000}"/>
    <cellStyle name="Total (line) 6 2 12 5" xfId="51400" xr:uid="{00000000-0005-0000-0000-0000F6C90000}"/>
    <cellStyle name="Total (line) 6 2 13" xfId="7170" xr:uid="{00000000-0005-0000-0000-0000F7C90000}"/>
    <cellStyle name="Total (line) 6 2 13 2" xfId="51401" xr:uid="{00000000-0005-0000-0000-0000F8C90000}"/>
    <cellStyle name="Total (line) 6 2 13 2 2" xfId="51402" xr:uid="{00000000-0005-0000-0000-0000F9C90000}"/>
    <cellStyle name="Total (line) 6 2 13 2 3" xfId="51403" xr:uid="{00000000-0005-0000-0000-0000FAC90000}"/>
    <cellStyle name="Total (line) 6 2 13 2 4" xfId="51404" xr:uid="{00000000-0005-0000-0000-0000FBC90000}"/>
    <cellStyle name="Total (line) 6 2 13 3" xfId="51405" xr:uid="{00000000-0005-0000-0000-0000FCC90000}"/>
    <cellStyle name="Total (line) 6 2 13 4" xfId="51406" xr:uid="{00000000-0005-0000-0000-0000FDC90000}"/>
    <cellStyle name="Total (line) 6 2 13 5" xfId="51407" xr:uid="{00000000-0005-0000-0000-0000FEC90000}"/>
    <cellStyle name="Total (line) 6 2 14" xfId="7171" xr:uid="{00000000-0005-0000-0000-0000FFC90000}"/>
    <cellStyle name="Total (line) 6 2 14 2" xfId="51408" xr:uid="{00000000-0005-0000-0000-000000CA0000}"/>
    <cellStyle name="Total (line) 6 2 14 2 2" xfId="51409" xr:uid="{00000000-0005-0000-0000-000001CA0000}"/>
    <cellStyle name="Total (line) 6 2 14 2 3" xfId="51410" xr:uid="{00000000-0005-0000-0000-000002CA0000}"/>
    <cellStyle name="Total (line) 6 2 14 2 4" xfId="51411" xr:uid="{00000000-0005-0000-0000-000003CA0000}"/>
    <cellStyle name="Total (line) 6 2 14 3" xfId="51412" xr:uid="{00000000-0005-0000-0000-000004CA0000}"/>
    <cellStyle name="Total (line) 6 2 14 4" xfId="51413" xr:uid="{00000000-0005-0000-0000-000005CA0000}"/>
    <cellStyle name="Total (line) 6 2 14 5" xfId="51414" xr:uid="{00000000-0005-0000-0000-000006CA0000}"/>
    <cellStyle name="Total (line) 6 2 15" xfId="7172" xr:uid="{00000000-0005-0000-0000-000007CA0000}"/>
    <cellStyle name="Total (line) 6 2 15 2" xfId="51415" xr:uid="{00000000-0005-0000-0000-000008CA0000}"/>
    <cellStyle name="Total (line) 6 2 15 2 2" xfId="51416" xr:uid="{00000000-0005-0000-0000-000009CA0000}"/>
    <cellStyle name="Total (line) 6 2 15 2 3" xfId="51417" xr:uid="{00000000-0005-0000-0000-00000ACA0000}"/>
    <cellStyle name="Total (line) 6 2 15 2 4" xfId="51418" xr:uid="{00000000-0005-0000-0000-00000BCA0000}"/>
    <cellStyle name="Total (line) 6 2 15 3" xfId="51419" xr:uid="{00000000-0005-0000-0000-00000CCA0000}"/>
    <cellStyle name="Total (line) 6 2 15 4" xfId="51420" xr:uid="{00000000-0005-0000-0000-00000DCA0000}"/>
    <cellStyle name="Total (line) 6 2 15 5" xfId="51421" xr:uid="{00000000-0005-0000-0000-00000ECA0000}"/>
    <cellStyle name="Total (line) 6 2 16" xfId="7173" xr:uid="{00000000-0005-0000-0000-00000FCA0000}"/>
    <cellStyle name="Total (line) 6 2 16 2" xfId="51422" xr:uid="{00000000-0005-0000-0000-000010CA0000}"/>
    <cellStyle name="Total (line) 6 2 16 2 2" xfId="51423" xr:uid="{00000000-0005-0000-0000-000011CA0000}"/>
    <cellStyle name="Total (line) 6 2 16 2 3" xfId="51424" xr:uid="{00000000-0005-0000-0000-000012CA0000}"/>
    <cellStyle name="Total (line) 6 2 16 2 4" xfId="51425" xr:uid="{00000000-0005-0000-0000-000013CA0000}"/>
    <cellStyle name="Total (line) 6 2 16 3" xfId="51426" xr:uid="{00000000-0005-0000-0000-000014CA0000}"/>
    <cellStyle name="Total (line) 6 2 16 4" xfId="51427" xr:uid="{00000000-0005-0000-0000-000015CA0000}"/>
    <cellStyle name="Total (line) 6 2 16 5" xfId="51428" xr:uid="{00000000-0005-0000-0000-000016CA0000}"/>
    <cellStyle name="Total (line) 6 2 17" xfId="7174" xr:uid="{00000000-0005-0000-0000-000017CA0000}"/>
    <cellStyle name="Total (line) 6 2 17 2" xfId="51429" xr:uid="{00000000-0005-0000-0000-000018CA0000}"/>
    <cellStyle name="Total (line) 6 2 17 2 2" xfId="51430" xr:uid="{00000000-0005-0000-0000-000019CA0000}"/>
    <cellStyle name="Total (line) 6 2 17 2 3" xfId="51431" xr:uid="{00000000-0005-0000-0000-00001ACA0000}"/>
    <cellStyle name="Total (line) 6 2 17 2 4" xfId="51432" xr:uid="{00000000-0005-0000-0000-00001BCA0000}"/>
    <cellStyle name="Total (line) 6 2 17 3" xfId="51433" xr:uid="{00000000-0005-0000-0000-00001CCA0000}"/>
    <cellStyle name="Total (line) 6 2 17 4" xfId="51434" xr:uid="{00000000-0005-0000-0000-00001DCA0000}"/>
    <cellStyle name="Total (line) 6 2 17 5" xfId="51435" xr:uid="{00000000-0005-0000-0000-00001ECA0000}"/>
    <cellStyle name="Total (line) 6 2 18" xfId="7175" xr:uid="{00000000-0005-0000-0000-00001FCA0000}"/>
    <cellStyle name="Total (line) 6 2 18 2" xfId="51436" xr:uid="{00000000-0005-0000-0000-000020CA0000}"/>
    <cellStyle name="Total (line) 6 2 18 2 2" xfId="51437" xr:uid="{00000000-0005-0000-0000-000021CA0000}"/>
    <cellStyle name="Total (line) 6 2 18 2 3" xfId="51438" xr:uid="{00000000-0005-0000-0000-000022CA0000}"/>
    <cellStyle name="Total (line) 6 2 18 2 4" xfId="51439" xr:uid="{00000000-0005-0000-0000-000023CA0000}"/>
    <cellStyle name="Total (line) 6 2 18 3" xfId="51440" xr:uid="{00000000-0005-0000-0000-000024CA0000}"/>
    <cellStyle name="Total (line) 6 2 18 4" xfId="51441" xr:uid="{00000000-0005-0000-0000-000025CA0000}"/>
    <cellStyle name="Total (line) 6 2 18 5" xfId="51442" xr:uid="{00000000-0005-0000-0000-000026CA0000}"/>
    <cellStyle name="Total (line) 6 2 19" xfId="7176" xr:uid="{00000000-0005-0000-0000-000027CA0000}"/>
    <cellStyle name="Total (line) 6 2 19 2" xfId="51443" xr:uid="{00000000-0005-0000-0000-000028CA0000}"/>
    <cellStyle name="Total (line) 6 2 19 2 2" xfId="51444" xr:uid="{00000000-0005-0000-0000-000029CA0000}"/>
    <cellStyle name="Total (line) 6 2 19 2 3" xfId="51445" xr:uid="{00000000-0005-0000-0000-00002ACA0000}"/>
    <cellStyle name="Total (line) 6 2 19 2 4" xfId="51446" xr:uid="{00000000-0005-0000-0000-00002BCA0000}"/>
    <cellStyle name="Total (line) 6 2 19 3" xfId="51447" xr:uid="{00000000-0005-0000-0000-00002CCA0000}"/>
    <cellStyle name="Total (line) 6 2 19 4" xfId="51448" xr:uid="{00000000-0005-0000-0000-00002DCA0000}"/>
    <cellStyle name="Total (line) 6 2 19 5" xfId="51449" xr:uid="{00000000-0005-0000-0000-00002ECA0000}"/>
    <cellStyle name="Total (line) 6 2 2" xfId="7177" xr:uid="{00000000-0005-0000-0000-00002FCA0000}"/>
    <cellStyle name="Total (line) 6 2 2 2" xfId="51450" xr:uid="{00000000-0005-0000-0000-000030CA0000}"/>
    <cellStyle name="Total (line) 6 2 2 2 2" xfId="51451" xr:uid="{00000000-0005-0000-0000-000031CA0000}"/>
    <cellStyle name="Total (line) 6 2 2 2 3" xfId="51452" xr:uid="{00000000-0005-0000-0000-000032CA0000}"/>
    <cellStyle name="Total (line) 6 2 2 2 4" xfId="51453" xr:uid="{00000000-0005-0000-0000-000033CA0000}"/>
    <cellStyle name="Total (line) 6 2 2 3" xfId="51454" xr:uid="{00000000-0005-0000-0000-000034CA0000}"/>
    <cellStyle name="Total (line) 6 2 2 4" xfId="51455" xr:uid="{00000000-0005-0000-0000-000035CA0000}"/>
    <cellStyle name="Total (line) 6 2 2 5" xfId="51456" xr:uid="{00000000-0005-0000-0000-000036CA0000}"/>
    <cellStyle name="Total (line) 6 2 20" xfId="7178" xr:uid="{00000000-0005-0000-0000-000037CA0000}"/>
    <cellStyle name="Total (line) 6 2 20 2" xfId="51457" xr:uid="{00000000-0005-0000-0000-000038CA0000}"/>
    <cellStyle name="Total (line) 6 2 20 2 2" xfId="51458" xr:uid="{00000000-0005-0000-0000-000039CA0000}"/>
    <cellStyle name="Total (line) 6 2 20 2 3" xfId="51459" xr:uid="{00000000-0005-0000-0000-00003ACA0000}"/>
    <cellStyle name="Total (line) 6 2 20 2 4" xfId="51460" xr:uid="{00000000-0005-0000-0000-00003BCA0000}"/>
    <cellStyle name="Total (line) 6 2 20 3" xfId="51461" xr:uid="{00000000-0005-0000-0000-00003CCA0000}"/>
    <cellStyle name="Total (line) 6 2 20 4" xfId="51462" xr:uid="{00000000-0005-0000-0000-00003DCA0000}"/>
    <cellStyle name="Total (line) 6 2 20 5" xfId="51463" xr:uid="{00000000-0005-0000-0000-00003ECA0000}"/>
    <cellStyle name="Total (line) 6 2 21" xfId="7179" xr:uid="{00000000-0005-0000-0000-00003FCA0000}"/>
    <cellStyle name="Total (line) 6 2 21 2" xfId="51464" xr:uid="{00000000-0005-0000-0000-000040CA0000}"/>
    <cellStyle name="Total (line) 6 2 21 2 2" xfId="51465" xr:uid="{00000000-0005-0000-0000-000041CA0000}"/>
    <cellStyle name="Total (line) 6 2 21 2 3" xfId="51466" xr:uid="{00000000-0005-0000-0000-000042CA0000}"/>
    <cellStyle name="Total (line) 6 2 21 2 4" xfId="51467" xr:uid="{00000000-0005-0000-0000-000043CA0000}"/>
    <cellStyle name="Total (line) 6 2 21 3" xfId="51468" xr:uid="{00000000-0005-0000-0000-000044CA0000}"/>
    <cellStyle name="Total (line) 6 2 21 4" xfId="51469" xr:uid="{00000000-0005-0000-0000-000045CA0000}"/>
    <cellStyle name="Total (line) 6 2 21 5" xfId="51470" xr:uid="{00000000-0005-0000-0000-000046CA0000}"/>
    <cellStyle name="Total (line) 6 2 22" xfId="7180" xr:uid="{00000000-0005-0000-0000-000047CA0000}"/>
    <cellStyle name="Total (line) 6 2 22 2" xfId="51471" xr:uid="{00000000-0005-0000-0000-000048CA0000}"/>
    <cellStyle name="Total (line) 6 2 22 2 2" xfId="51472" xr:uid="{00000000-0005-0000-0000-000049CA0000}"/>
    <cellStyle name="Total (line) 6 2 22 2 3" xfId="51473" xr:uid="{00000000-0005-0000-0000-00004ACA0000}"/>
    <cellStyle name="Total (line) 6 2 22 2 4" xfId="51474" xr:uid="{00000000-0005-0000-0000-00004BCA0000}"/>
    <cellStyle name="Total (line) 6 2 22 3" xfId="51475" xr:uid="{00000000-0005-0000-0000-00004CCA0000}"/>
    <cellStyle name="Total (line) 6 2 22 4" xfId="51476" xr:uid="{00000000-0005-0000-0000-00004DCA0000}"/>
    <cellStyle name="Total (line) 6 2 22 5" xfId="51477" xr:uid="{00000000-0005-0000-0000-00004ECA0000}"/>
    <cellStyle name="Total (line) 6 2 23" xfId="7181" xr:uid="{00000000-0005-0000-0000-00004FCA0000}"/>
    <cellStyle name="Total (line) 6 2 23 2" xfId="51478" xr:uid="{00000000-0005-0000-0000-000050CA0000}"/>
    <cellStyle name="Total (line) 6 2 23 2 2" xfId="51479" xr:uid="{00000000-0005-0000-0000-000051CA0000}"/>
    <cellStyle name="Total (line) 6 2 23 2 3" xfId="51480" xr:uid="{00000000-0005-0000-0000-000052CA0000}"/>
    <cellStyle name="Total (line) 6 2 23 2 4" xfId="51481" xr:uid="{00000000-0005-0000-0000-000053CA0000}"/>
    <cellStyle name="Total (line) 6 2 23 3" xfId="51482" xr:uid="{00000000-0005-0000-0000-000054CA0000}"/>
    <cellStyle name="Total (line) 6 2 23 4" xfId="51483" xr:uid="{00000000-0005-0000-0000-000055CA0000}"/>
    <cellStyle name="Total (line) 6 2 23 5" xfId="51484" xr:uid="{00000000-0005-0000-0000-000056CA0000}"/>
    <cellStyle name="Total (line) 6 2 24" xfId="7182" xr:uid="{00000000-0005-0000-0000-000057CA0000}"/>
    <cellStyle name="Total (line) 6 2 24 2" xfId="51485" xr:uid="{00000000-0005-0000-0000-000058CA0000}"/>
    <cellStyle name="Total (line) 6 2 24 2 2" xfId="51486" xr:uid="{00000000-0005-0000-0000-000059CA0000}"/>
    <cellStyle name="Total (line) 6 2 24 2 3" xfId="51487" xr:uid="{00000000-0005-0000-0000-00005ACA0000}"/>
    <cellStyle name="Total (line) 6 2 24 2 4" xfId="51488" xr:uid="{00000000-0005-0000-0000-00005BCA0000}"/>
    <cellStyle name="Total (line) 6 2 24 3" xfId="51489" xr:uid="{00000000-0005-0000-0000-00005CCA0000}"/>
    <cellStyle name="Total (line) 6 2 24 4" xfId="51490" xr:uid="{00000000-0005-0000-0000-00005DCA0000}"/>
    <cellStyle name="Total (line) 6 2 24 5" xfId="51491" xr:uid="{00000000-0005-0000-0000-00005ECA0000}"/>
    <cellStyle name="Total (line) 6 2 25" xfId="7183" xr:uid="{00000000-0005-0000-0000-00005FCA0000}"/>
    <cellStyle name="Total (line) 6 2 25 2" xfId="51492" xr:uid="{00000000-0005-0000-0000-000060CA0000}"/>
    <cellStyle name="Total (line) 6 2 25 2 2" xfId="51493" xr:uid="{00000000-0005-0000-0000-000061CA0000}"/>
    <cellStyle name="Total (line) 6 2 25 2 3" xfId="51494" xr:uid="{00000000-0005-0000-0000-000062CA0000}"/>
    <cellStyle name="Total (line) 6 2 25 2 4" xfId="51495" xr:uid="{00000000-0005-0000-0000-000063CA0000}"/>
    <cellStyle name="Total (line) 6 2 25 3" xfId="51496" xr:uid="{00000000-0005-0000-0000-000064CA0000}"/>
    <cellStyle name="Total (line) 6 2 25 4" xfId="51497" xr:uid="{00000000-0005-0000-0000-000065CA0000}"/>
    <cellStyle name="Total (line) 6 2 25 5" xfId="51498" xr:uid="{00000000-0005-0000-0000-000066CA0000}"/>
    <cellStyle name="Total (line) 6 2 26" xfId="7184" xr:uid="{00000000-0005-0000-0000-000067CA0000}"/>
    <cellStyle name="Total (line) 6 2 26 2" xfId="51499" xr:uid="{00000000-0005-0000-0000-000068CA0000}"/>
    <cellStyle name="Total (line) 6 2 26 2 2" xfId="51500" xr:uid="{00000000-0005-0000-0000-000069CA0000}"/>
    <cellStyle name="Total (line) 6 2 26 2 3" xfId="51501" xr:uid="{00000000-0005-0000-0000-00006ACA0000}"/>
    <cellStyle name="Total (line) 6 2 26 2 4" xfId="51502" xr:uid="{00000000-0005-0000-0000-00006BCA0000}"/>
    <cellStyle name="Total (line) 6 2 26 3" xfId="51503" xr:uid="{00000000-0005-0000-0000-00006CCA0000}"/>
    <cellStyle name="Total (line) 6 2 26 4" xfId="51504" xr:uid="{00000000-0005-0000-0000-00006DCA0000}"/>
    <cellStyle name="Total (line) 6 2 26 5" xfId="51505" xr:uid="{00000000-0005-0000-0000-00006ECA0000}"/>
    <cellStyle name="Total (line) 6 2 27" xfId="7185" xr:uid="{00000000-0005-0000-0000-00006FCA0000}"/>
    <cellStyle name="Total (line) 6 2 27 2" xfId="51506" xr:uid="{00000000-0005-0000-0000-000070CA0000}"/>
    <cellStyle name="Total (line) 6 2 27 2 2" xfId="51507" xr:uid="{00000000-0005-0000-0000-000071CA0000}"/>
    <cellStyle name="Total (line) 6 2 27 2 3" xfId="51508" xr:uid="{00000000-0005-0000-0000-000072CA0000}"/>
    <cellStyle name="Total (line) 6 2 27 2 4" xfId="51509" xr:uid="{00000000-0005-0000-0000-000073CA0000}"/>
    <cellStyle name="Total (line) 6 2 27 3" xfId="51510" xr:uid="{00000000-0005-0000-0000-000074CA0000}"/>
    <cellStyle name="Total (line) 6 2 27 4" xfId="51511" xr:uid="{00000000-0005-0000-0000-000075CA0000}"/>
    <cellStyle name="Total (line) 6 2 27 5" xfId="51512" xr:uid="{00000000-0005-0000-0000-000076CA0000}"/>
    <cellStyle name="Total (line) 6 2 28" xfId="7186" xr:uid="{00000000-0005-0000-0000-000077CA0000}"/>
    <cellStyle name="Total (line) 6 2 28 2" xfId="51513" xr:uid="{00000000-0005-0000-0000-000078CA0000}"/>
    <cellStyle name="Total (line) 6 2 28 2 2" xfId="51514" xr:uid="{00000000-0005-0000-0000-000079CA0000}"/>
    <cellStyle name="Total (line) 6 2 28 2 3" xfId="51515" xr:uid="{00000000-0005-0000-0000-00007ACA0000}"/>
    <cellStyle name="Total (line) 6 2 28 2 4" xfId="51516" xr:uid="{00000000-0005-0000-0000-00007BCA0000}"/>
    <cellStyle name="Total (line) 6 2 28 3" xfId="51517" xr:uid="{00000000-0005-0000-0000-00007CCA0000}"/>
    <cellStyle name="Total (line) 6 2 28 4" xfId="51518" xr:uid="{00000000-0005-0000-0000-00007DCA0000}"/>
    <cellStyle name="Total (line) 6 2 28 5" xfId="51519" xr:uid="{00000000-0005-0000-0000-00007ECA0000}"/>
    <cellStyle name="Total (line) 6 2 29" xfId="7187" xr:uid="{00000000-0005-0000-0000-00007FCA0000}"/>
    <cellStyle name="Total (line) 6 2 29 2" xfId="51520" xr:uid="{00000000-0005-0000-0000-000080CA0000}"/>
    <cellStyle name="Total (line) 6 2 29 2 2" xfId="51521" xr:uid="{00000000-0005-0000-0000-000081CA0000}"/>
    <cellStyle name="Total (line) 6 2 29 2 3" xfId="51522" xr:uid="{00000000-0005-0000-0000-000082CA0000}"/>
    <cellStyle name="Total (line) 6 2 29 2 4" xfId="51523" xr:uid="{00000000-0005-0000-0000-000083CA0000}"/>
    <cellStyle name="Total (line) 6 2 29 3" xfId="51524" xr:uid="{00000000-0005-0000-0000-000084CA0000}"/>
    <cellStyle name="Total (line) 6 2 29 4" xfId="51525" xr:uid="{00000000-0005-0000-0000-000085CA0000}"/>
    <cellStyle name="Total (line) 6 2 29 5" xfId="51526" xr:uid="{00000000-0005-0000-0000-000086CA0000}"/>
    <cellStyle name="Total (line) 6 2 3" xfId="7188" xr:uid="{00000000-0005-0000-0000-000087CA0000}"/>
    <cellStyle name="Total (line) 6 2 3 2" xfId="51527" xr:uid="{00000000-0005-0000-0000-000088CA0000}"/>
    <cellStyle name="Total (line) 6 2 3 2 2" xfId="51528" xr:uid="{00000000-0005-0000-0000-000089CA0000}"/>
    <cellStyle name="Total (line) 6 2 3 2 3" xfId="51529" xr:uid="{00000000-0005-0000-0000-00008ACA0000}"/>
    <cellStyle name="Total (line) 6 2 3 2 4" xfId="51530" xr:uid="{00000000-0005-0000-0000-00008BCA0000}"/>
    <cellStyle name="Total (line) 6 2 3 3" xfId="51531" xr:uid="{00000000-0005-0000-0000-00008CCA0000}"/>
    <cellStyle name="Total (line) 6 2 3 4" xfId="51532" xr:uid="{00000000-0005-0000-0000-00008DCA0000}"/>
    <cellStyle name="Total (line) 6 2 3 5" xfId="51533" xr:uid="{00000000-0005-0000-0000-00008ECA0000}"/>
    <cellStyle name="Total (line) 6 2 30" xfId="7189" xr:uid="{00000000-0005-0000-0000-00008FCA0000}"/>
    <cellStyle name="Total (line) 6 2 30 2" xfId="51534" xr:uid="{00000000-0005-0000-0000-000090CA0000}"/>
    <cellStyle name="Total (line) 6 2 30 2 2" xfId="51535" xr:uid="{00000000-0005-0000-0000-000091CA0000}"/>
    <cellStyle name="Total (line) 6 2 30 2 3" xfId="51536" xr:uid="{00000000-0005-0000-0000-000092CA0000}"/>
    <cellStyle name="Total (line) 6 2 30 2 4" xfId="51537" xr:uid="{00000000-0005-0000-0000-000093CA0000}"/>
    <cellStyle name="Total (line) 6 2 30 3" xfId="51538" xr:uid="{00000000-0005-0000-0000-000094CA0000}"/>
    <cellStyle name="Total (line) 6 2 30 4" xfId="51539" xr:uid="{00000000-0005-0000-0000-000095CA0000}"/>
    <cellStyle name="Total (line) 6 2 30 5" xfId="51540" xr:uid="{00000000-0005-0000-0000-000096CA0000}"/>
    <cellStyle name="Total (line) 6 2 31" xfId="7190" xr:uid="{00000000-0005-0000-0000-000097CA0000}"/>
    <cellStyle name="Total (line) 6 2 31 2" xfId="51541" xr:uid="{00000000-0005-0000-0000-000098CA0000}"/>
    <cellStyle name="Total (line) 6 2 31 2 2" xfId="51542" xr:uid="{00000000-0005-0000-0000-000099CA0000}"/>
    <cellStyle name="Total (line) 6 2 31 2 3" xfId="51543" xr:uid="{00000000-0005-0000-0000-00009ACA0000}"/>
    <cellStyle name="Total (line) 6 2 31 2 4" xfId="51544" xr:uid="{00000000-0005-0000-0000-00009BCA0000}"/>
    <cellStyle name="Total (line) 6 2 31 3" xfId="51545" xr:uid="{00000000-0005-0000-0000-00009CCA0000}"/>
    <cellStyle name="Total (line) 6 2 31 4" xfId="51546" xr:uid="{00000000-0005-0000-0000-00009DCA0000}"/>
    <cellStyle name="Total (line) 6 2 31 5" xfId="51547" xr:uid="{00000000-0005-0000-0000-00009ECA0000}"/>
    <cellStyle name="Total (line) 6 2 32" xfId="7191" xr:uid="{00000000-0005-0000-0000-00009FCA0000}"/>
    <cellStyle name="Total (line) 6 2 32 2" xfId="51548" xr:uid="{00000000-0005-0000-0000-0000A0CA0000}"/>
    <cellStyle name="Total (line) 6 2 32 2 2" xfId="51549" xr:uid="{00000000-0005-0000-0000-0000A1CA0000}"/>
    <cellStyle name="Total (line) 6 2 32 2 3" xfId="51550" xr:uid="{00000000-0005-0000-0000-0000A2CA0000}"/>
    <cellStyle name="Total (line) 6 2 32 2 4" xfId="51551" xr:uid="{00000000-0005-0000-0000-0000A3CA0000}"/>
    <cellStyle name="Total (line) 6 2 32 3" xfId="51552" xr:uid="{00000000-0005-0000-0000-0000A4CA0000}"/>
    <cellStyle name="Total (line) 6 2 32 4" xfId="51553" xr:uid="{00000000-0005-0000-0000-0000A5CA0000}"/>
    <cellStyle name="Total (line) 6 2 32 5" xfId="51554" xr:uid="{00000000-0005-0000-0000-0000A6CA0000}"/>
    <cellStyle name="Total (line) 6 2 33" xfId="7192" xr:uid="{00000000-0005-0000-0000-0000A7CA0000}"/>
    <cellStyle name="Total (line) 6 2 33 2" xfId="51555" xr:uid="{00000000-0005-0000-0000-0000A8CA0000}"/>
    <cellStyle name="Total (line) 6 2 33 2 2" xfId="51556" xr:uid="{00000000-0005-0000-0000-0000A9CA0000}"/>
    <cellStyle name="Total (line) 6 2 33 2 3" xfId="51557" xr:uid="{00000000-0005-0000-0000-0000AACA0000}"/>
    <cellStyle name="Total (line) 6 2 33 2 4" xfId="51558" xr:uid="{00000000-0005-0000-0000-0000ABCA0000}"/>
    <cellStyle name="Total (line) 6 2 33 3" xfId="51559" xr:uid="{00000000-0005-0000-0000-0000ACCA0000}"/>
    <cellStyle name="Total (line) 6 2 33 4" xfId="51560" xr:uid="{00000000-0005-0000-0000-0000ADCA0000}"/>
    <cellStyle name="Total (line) 6 2 33 5" xfId="51561" xr:uid="{00000000-0005-0000-0000-0000AECA0000}"/>
    <cellStyle name="Total (line) 6 2 34" xfId="7193" xr:uid="{00000000-0005-0000-0000-0000AFCA0000}"/>
    <cellStyle name="Total (line) 6 2 34 2" xfId="51562" xr:uid="{00000000-0005-0000-0000-0000B0CA0000}"/>
    <cellStyle name="Total (line) 6 2 34 2 2" xfId="51563" xr:uid="{00000000-0005-0000-0000-0000B1CA0000}"/>
    <cellStyle name="Total (line) 6 2 34 2 3" xfId="51564" xr:uid="{00000000-0005-0000-0000-0000B2CA0000}"/>
    <cellStyle name="Total (line) 6 2 34 2 4" xfId="51565" xr:uid="{00000000-0005-0000-0000-0000B3CA0000}"/>
    <cellStyle name="Total (line) 6 2 34 3" xfId="51566" xr:uid="{00000000-0005-0000-0000-0000B4CA0000}"/>
    <cellStyle name="Total (line) 6 2 34 4" xfId="51567" xr:uid="{00000000-0005-0000-0000-0000B5CA0000}"/>
    <cellStyle name="Total (line) 6 2 34 5" xfId="51568" xr:uid="{00000000-0005-0000-0000-0000B6CA0000}"/>
    <cellStyle name="Total (line) 6 2 35" xfId="7194" xr:uid="{00000000-0005-0000-0000-0000B7CA0000}"/>
    <cellStyle name="Total (line) 6 2 35 2" xfId="51569" xr:uid="{00000000-0005-0000-0000-0000B8CA0000}"/>
    <cellStyle name="Total (line) 6 2 35 2 2" xfId="51570" xr:uid="{00000000-0005-0000-0000-0000B9CA0000}"/>
    <cellStyle name="Total (line) 6 2 35 2 3" xfId="51571" xr:uid="{00000000-0005-0000-0000-0000BACA0000}"/>
    <cellStyle name="Total (line) 6 2 35 2 4" xfId="51572" xr:uid="{00000000-0005-0000-0000-0000BBCA0000}"/>
    <cellStyle name="Total (line) 6 2 35 3" xfId="51573" xr:uid="{00000000-0005-0000-0000-0000BCCA0000}"/>
    <cellStyle name="Total (line) 6 2 35 4" xfId="51574" xr:uid="{00000000-0005-0000-0000-0000BDCA0000}"/>
    <cellStyle name="Total (line) 6 2 35 5" xfId="51575" xr:uid="{00000000-0005-0000-0000-0000BECA0000}"/>
    <cellStyle name="Total (line) 6 2 36" xfId="7195" xr:uid="{00000000-0005-0000-0000-0000BFCA0000}"/>
    <cellStyle name="Total (line) 6 2 36 2" xfId="51576" xr:uid="{00000000-0005-0000-0000-0000C0CA0000}"/>
    <cellStyle name="Total (line) 6 2 36 2 2" xfId="51577" xr:uid="{00000000-0005-0000-0000-0000C1CA0000}"/>
    <cellStyle name="Total (line) 6 2 36 2 3" xfId="51578" xr:uid="{00000000-0005-0000-0000-0000C2CA0000}"/>
    <cellStyle name="Total (line) 6 2 36 2 4" xfId="51579" xr:uid="{00000000-0005-0000-0000-0000C3CA0000}"/>
    <cellStyle name="Total (line) 6 2 36 3" xfId="51580" xr:uid="{00000000-0005-0000-0000-0000C4CA0000}"/>
    <cellStyle name="Total (line) 6 2 36 4" xfId="51581" xr:uid="{00000000-0005-0000-0000-0000C5CA0000}"/>
    <cellStyle name="Total (line) 6 2 36 5" xfId="51582" xr:uid="{00000000-0005-0000-0000-0000C6CA0000}"/>
    <cellStyle name="Total (line) 6 2 37" xfId="7196" xr:uid="{00000000-0005-0000-0000-0000C7CA0000}"/>
    <cellStyle name="Total (line) 6 2 37 2" xfId="51583" xr:uid="{00000000-0005-0000-0000-0000C8CA0000}"/>
    <cellStyle name="Total (line) 6 2 37 2 2" xfId="51584" xr:uid="{00000000-0005-0000-0000-0000C9CA0000}"/>
    <cellStyle name="Total (line) 6 2 37 2 3" xfId="51585" xr:uid="{00000000-0005-0000-0000-0000CACA0000}"/>
    <cellStyle name="Total (line) 6 2 37 2 4" xfId="51586" xr:uid="{00000000-0005-0000-0000-0000CBCA0000}"/>
    <cellStyle name="Total (line) 6 2 37 3" xfId="51587" xr:uid="{00000000-0005-0000-0000-0000CCCA0000}"/>
    <cellStyle name="Total (line) 6 2 37 4" xfId="51588" xr:uid="{00000000-0005-0000-0000-0000CDCA0000}"/>
    <cellStyle name="Total (line) 6 2 37 5" xfId="51589" xr:uid="{00000000-0005-0000-0000-0000CECA0000}"/>
    <cellStyle name="Total (line) 6 2 38" xfId="7197" xr:uid="{00000000-0005-0000-0000-0000CFCA0000}"/>
    <cellStyle name="Total (line) 6 2 38 2" xfId="51590" xr:uid="{00000000-0005-0000-0000-0000D0CA0000}"/>
    <cellStyle name="Total (line) 6 2 38 2 2" xfId="51591" xr:uid="{00000000-0005-0000-0000-0000D1CA0000}"/>
    <cellStyle name="Total (line) 6 2 38 2 3" xfId="51592" xr:uid="{00000000-0005-0000-0000-0000D2CA0000}"/>
    <cellStyle name="Total (line) 6 2 38 2 4" xfId="51593" xr:uid="{00000000-0005-0000-0000-0000D3CA0000}"/>
    <cellStyle name="Total (line) 6 2 38 3" xfId="51594" xr:uid="{00000000-0005-0000-0000-0000D4CA0000}"/>
    <cellStyle name="Total (line) 6 2 38 4" xfId="51595" xr:uid="{00000000-0005-0000-0000-0000D5CA0000}"/>
    <cellStyle name="Total (line) 6 2 38 5" xfId="51596" xr:uid="{00000000-0005-0000-0000-0000D6CA0000}"/>
    <cellStyle name="Total (line) 6 2 39" xfId="7198" xr:uid="{00000000-0005-0000-0000-0000D7CA0000}"/>
    <cellStyle name="Total (line) 6 2 39 2" xfId="51597" xr:uid="{00000000-0005-0000-0000-0000D8CA0000}"/>
    <cellStyle name="Total (line) 6 2 39 2 2" xfId="51598" xr:uid="{00000000-0005-0000-0000-0000D9CA0000}"/>
    <cellStyle name="Total (line) 6 2 39 2 3" xfId="51599" xr:uid="{00000000-0005-0000-0000-0000DACA0000}"/>
    <cellStyle name="Total (line) 6 2 39 2 4" xfId="51600" xr:uid="{00000000-0005-0000-0000-0000DBCA0000}"/>
    <cellStyle name="Total (line) 6 2 39 3" xfId="51601" xr:uid="{00000000-0005-0000-0000-0000DCCA0000}"/>
    <cellStyle name="Total (line) 6 2 39 4" xfId="51602" xr:uid="{00000000-0005-0000-0000-0000DDCA0000}"/>
    <cellStyle name="Total (line) 6 2 39 5" xfId="51603" xr:uid="{00000000-0005-0000-0000-0000DECA0000}"/>
    <cellStyle name="Total (line) 6 2 4" xfId="7199" xr:uid="{00000000-0005-0000-0000-0000DFCA0000}"/>
    <cellStyle name="Total (line) 6 2 4 2" xfId="51604" xr:uid="{00000000-0005-0000-0000-0000E0CA0000}"/>
    <cellStyle name="Total (line) 6 2 4 2 2" xfId="51605" xr:uid="{00000000-0005-0000-0000-0000E1CA0000}"/>
    <cellStyle name="Total (line) 6 2 4 2 3" xfId="51606" xr:uid="{00000000-0005-0000-0000-0000E2CA0000}"/>
    <cellStyle name="Total (line) 6 2 4 2 4" xfId="51607" xr:uid="{00000000-0005-0000-0000-0000E3CA0000}"/>
    <cellStyle name="Total (line) 6 2 4 3" xfId="51608" xr:uid="{00000000-0005-0000-0000-0000E4CA0000}"/>
    <cellStyle name="Total (line) 6 2 4 4" xfId="51609" xr:uid="{00000000-0005-0000-0000-0000E5CA0000}"/>
    <cellStyle name="Total (line) 6 2 4 5" xfId="51610" xr:uid="{00000000-0005-0000-0000-0000E6CA0000}"/>
    <cellStyle name="Total (line) 6 2 40" xfId="7200" xr:uid="{00000000-0005-0000-0000-0000E7CA0000}"/>
    <cellStyle name="Total (line) 6 2 40 2" xfId="51611" xr:uid="{00000000-0005-0000-0000-0000E8CA0000}"/>
    <cellStyle name="Total (line) 6 2 40 2 2" xfId="51612" xr:uid="{00000000-0005-0000-0000-0000E9CA0000}"/>
    <cellStyle name="Total (line) 6 2 40 2 3" xfId="51613" xr:uid="{00000000-0005-0000-0000-0000EACA0000}"/>
    <cellStyle name="Total (line) 6 2 40 2 4" xfId="51614" xr:uid="{00000000-0005-0000-0000-0000EBCA0000}"/>
    <cellStyle name="Total (line) 6 2 40 3" xfId="51615" xr:uid="{00000000-0005-0000-0000-0000ECCA0000}"/>
    <cellStyle name="Total (line) 6 2 40 4" xfId="51616" xr:uid="{00000000-0005-0000-0000-0000EDCA0000}"/>
    <cellStyle name="Total (line) 6 2 40 5" xfId="51617" xr:uid="{00000000-0005-0000-0000-0000EECA0000}"/>
    <cellStyle name="Total (line) 6 2 41" xfId="7201" xr:uid="{00000000-0005-0000-0000-0000EFCA0000}"/>
    <cellStyle name="Total (line) 6 2 41 2" xfId="51618" xr:uid="{00000000-0005-0000-0000-0000F0CA0000}"/>
    <cellStyle name="Total (line) 6 2 41 2 2" xfId="51619" xr:uid="{00000000-0005-0000-0000-0000F1CA0000}"/>
    <cellStyle name="Total (line) 6 2 41 2 3" xfId="51620" xr:uid="{00000000-0005-0000-0000-0000F2CA0000}"/>
    <cellStyle name="Total (line) 6 2 41 2 4" xfId="51621" xr:uid="{00000000-0005-0000-0000-0000F3CA0000}"/>
    <cellStyle name="Total (line) 6 2 41 3" xfId="51622" xr:uid="{00000000-0005-0000-0000-0000F4CA0000}"/>
    <cellStyle name="Total (line) 6 2 41 4" xfId="51623" xr:uid="{00000000-0005-0000-0000-0000F5CA0000}"/>
    <cellStyle name="Total (line) 6 2 41 5" xfId="51624" xr:uid="{00000000-0005-0000-0000-0000F6CA0000}"/>
    <cellStyle name="Total (line) 6 2 42" xfId="7202" xr:uid="{00000000-0005-0000-0000-0000F7CA0000}"/>
    <cellStyle name="Total (line) 6 2 42 2" xfId="51625" xr:uid="{00000000-0005-0000-0000-0000F8CA0000}"/>
    <cellStyle name="Total (line) 6 2 42 2 2" xfId="51626" xr:uid="{00000000-0005-0000-0000-0000F9CA0000}"/>
    <cellStyle name="Total (line) 6 2 42 2 3" xfId="51627" xr:uid="{00000000-0005-0000-0000-0000FACA0000}"/>
    <cellStyle name="Total (line) 6 2 42 2 4" xfId="51628" xr:uid="{00000000-0005-0000-0000-0000FBCA0000}"/>
    <cellStyle name="Total (line) 6 2 42 3" xfId="51629" xr:uid="{00000000-0005-0000-0000-0000FCCA0000}"/>
    <cellStyle name="Total (line) 6 2 42 4" xfId="51630" xr:uid="{00000000-0005-0000-0000-0000FDCA0000}"/>
    <cellStyle name="Total (line) 6 2 42 5" xfId="51631" xr:uid="{00000000-0005-0000-0000-0000FECA0000}"/>
    <cellStyle name="Total (line) 6 2 43" xfId="7203" xr:uid="{00000000-0005-0000-0000-0000FFCA0000}"/>
    <cellStyle name="Total (line) 6 2 43 2" xfId="51632" xr:uid="{00000000-0005-0000-0000-000000CB0000}"/>
    <cellStyle name="Total (line) 6 2 43 2 2" xfId="51633" xr:uid="{00000000-0005-0000-0000-000001CB0000}"/>
    <cellStyle name="Total (line) 6 2 43 2 3" xfId="51634" xr:uid="{00000000-0005-0000-0000-000002CB0000}"/>
    <cellStyle name="Total (line) 6 2 43 2 4" xfId="51635" xr:uid="{00000000-0005-0000-0000-000003CB0000}"/>
    <cellStyle name="Total (line) 6 2 43 3" xfId="51636" xr:uid="{00000000-0005-0000-0000-000004CB0000}"/>
    <cellStyle name="Total (line) 6 2 43 4" xfId="51637" xr:uid="{00000000-0005-0000-0000-000005CB0000}"/>
    <cellStyle name="Total (line) 6 2 43 5" xfId="51638" xr:uid="{00000000-0005-0000-0000-000006CB0000}"/>
    <cellStyle name="Total (line) 6 2 44" xfId="7204" xr:uid="{00000000-0005-0000-0000-000007CB0000}"/>
    <cellStyle name="Total (line) 6 2 44 2" xfId="51639" xr:uid="{00000000-0005-0000-0000-000008CB0000}"/>
    <cellStyle name="Total (line) 6 2 44 2 2" xfId="51640" xr:uid="{00000000-0005-0000-0000-000009CB0000}"/>
    <cellStyle name="Total (line) 6 2 44 2 3" xfId="51641" xr:uid="{00000000-0005-0000-0000-00000ACB0000}"/>
    <cellStyle name="Total (line) 6 2 44 2 4" xfId="51642" xr:uid="{00000000-0005-0000-0000-00000BCB0000}"/>
    <cellStyle name="Total (line) 6 2 44 3" xfId="51643" xr:uid="{00000000-0005-0000-0000-00000CCB0000}"/>
    <cellStyle name="Total (line) 6 2 44 4" xfId="51644" xr:uid="{00000000-0005-0000-0000-00000DCB0000}"/>
    <cellStyle name="Total (line) 6 2 44 5" xfId="51645" xr:uid="{00000000-0005-0000-0000-00000ECB0000}"/>
    <cellStyle name="Total (line) 6 2 45" xfId="51646" xr:uid="{00000000-0005-0000-0000-00000FCB0000}"/>
    <cellStyle name="Total (line) 6 2 45 2" xfId="51647" xr:uid="{00000000-0005-0000-0000-000010CB0000}"/>
    <cellStyle name="Total (line) 6 2 45 3" xfId="51648" xr:uid="{00000000-0005-0000-0000-000011CB0000}"/>
    <cellStyle name="Total (line) 6 2 45 4" xfId="51649" xr:uid="{00000000-0005-0000-0000-000012CB0000}"/>
    <cellStyle name="Total (line) 6 2 46" xfId="51650" xr:uid="{00000000-0005-0000-0000-000013CB0000}"/>
    <cellStyle name="Total (line) 6 2 46 2" xfId="51651" xr:uid="{00000000-0005-0000-0000-000014CB0000}"/>
    <cellStyle name="Total (line) 6 2 46 3" xfId="51652" xr:uid="{00000000-0005-0000-0000-000015CB0000}"/>
    <cellStyle name="Total (line) 6 2 46 4" xfId="51653" xr:uid="{00000000-0005-0000-0000-000016CB0000}"/>
    <cellStyle name="Total (line) 6 2 47" xfId="51654" xr:uid="{00000000-0005-0000-0000-000017CB0000}"/>
    <cellStyle name="Total (line) 6 2 48" xfId="51655" xr:uid="{00000000-0005-0000-0000-000018CB0000}"/>
    <cellStyle name="Total (line) 6 2 49" xfId="51656" xr:uid="{00000000-0005-0000-0000-000019CB0000}"/>
    <cellStyle name="Total (line) 6 2 5" xfId="7205" xr:uid="{00000000-0005-0000-0000-00001ACB0000}"/>
    <cellStyle name="Total (line) 6 2 5 2" xfId="51657" xr:uid="{00000000-0005-0000-0000-00001BCB0000}"/>
    <cellStyle name="Total (line) 6 2 5 2 2" xfId="51658" xr:uid="{00000000-0005-0000-0000-00001CCB0000}"/>
    <cellStyle name="Total (line) 6 2 5 2 3" xfId="51659" xr:uid="{00000000-0005-0000-0000-00001DCB0000}"/>
    <cellStyle name="Total (line) 6 2 5 2 4" xfId="51660" xr:uid="{00000000-0005-0000-0000-00001ECB0000}"/>
    <cellStyle name="Total (line) 6 2 5 3" xfId="51661" xr:uid="{00000000-0005-0000-0000-00001FCB0000}"/>
    <cellStyle name="Total (line) 6 2 5 4" xfId="51662" xr:uid="{00000000-0005-0000-0000-000020CB0000}"/>
    <cellStyle name="Total (line) 6 2 5 5" xfId="51663" xr:uid="{00000000-0005-0000-0000-000021CB0000}"/>
    <cellStyle name="Total (line) 6 2 6" xfId="7206" xr:uid="{00000000-0005-0000-0000-000022CB0000}"/>
    <cellStyle name="Total (line) 6 2 6 2" xfId="51664" xr:uid="{00000000-0005-0000-0000-000023CB0000}"/>
    <cellStyle name="Total (line) 6 2 6 2 2" xfId="51665" xr:uid="{00000000-0005-0000-0000-000024CB0000}"/>
    <cellStyle name="Total (line) 6 2 6 2 3" xfId="51666" xr:uid="{00000000-0005-0000-0000-000025CB0000}"/>
    <cellStyle name="Total (line) 6 2 6 2 4" xfId="51667" xr:uid="{00000000-0005-0000-0000-000026CB0000}"/>
    <cellStyle name="Total (line) 6 2 6 3" xfId="51668" xr:uid="{00000000-0005-0000-0000-000027CB0000}"/>
    <cellStyle name="Total (line) 6 2 6 4" xfId="51669" xr:uid="{00000000-0005-0000-0000-000028CB0000}"/>
    <cellStyle name="Total (line) 6 2 6 5" xfId="51670" xr:uid="{00000000-0005-0000-0000-000029CB0000}"/>
    <cellStyle name="Total (line) 6 2 7" xfId="7207" xr:uid="{00000000-0005-0000-0000-00002ACB0000}"/>
    <cellStyle name="Total (line) 6 2 7 2" xfId="51671" xr:uid="{00000000-0005-0000-0000-00002BCB0000}"/>
    <cellStyle name="Total (line) 6 2 7 2 2" xfId="51672" xr:uid="{00000000-0005-0000-0000-00002CCB0000}"/>
    <cellStyle name="Total (line) 6 2 7 2 3" xfId="51673" xr:uid="{00000000-0005-0000-0000-00002DCB0000}"/>
    <cellStyle name="Total (line) 6 2 7 2 4" xfId="51674" xr:uid="{00000000-0005-0000-0000-00002ECB0000}"/>
    <cellStyle name="Total (line) 6 2 7 3" xfId="51675" xr:uid="{00000000-0005-0000-0000-00002FCB0000}"/>
    <cellStyle name="Total (line) 6 2 7 4" xfId="51676" xr:uid="{00000000-0005-0000-0000-000030CB0000}"/>
    <cellStyle name="Total (line) 6 2 7 5" xfId="51677" xr:uid="{00000000-0005-0000-0000-000031CB0000}"/>
    <cellStyle name="Total (line) 6 2 8" xfId="7208" xr:uid="{00000000-0005-0000-0000-000032CB0000}"/>
    <cellStyle name="Total (line) 6 2 8 2" xfId="51678" xr:uid="{00000000-0005-0000-0000-000033CB0000}"/>
    <cellStyle name="Total (line) 6 2 8 2 2" xfId="51679" xr:uid="{00000000-0005-0000-0000-000034CB0000}"/>
    <cellStyle name="Total (line) 6 2 8 2 3" xfId="51680" xr:uid="{00000000-0005-0000-0000-000035CB0000}"/>
    <cellStyle name="Total (line) 6 2 8 2 4" xfId="51681" xr:uid="{00000000-0005-0000-0000-000036CB0000}"/>
    <cellStyle name="Total (line) 6 2 8 3" xfId="51682" xr:uid="{00000000-0005-0000-0000-000037CB0000}"/>
    <cellStyle name="Total (line) 6 2 8 4" xfId="51683" xr:uid="{00000000-0005-0000-0000-000038CB0000}"/>
    <cellStyle name="Total (line) 6 2 8 5" xfId="51684" xr:uid="{00000000-0005-0000-0000-000039CB0000}"/>
    <cellStyle name="Total (line) 6 2 9" xfId="7209" xr:uid="{00000000-0005-0000-0000-00003ACB0000}"/>
    <cellStyle name="Total (line) 6 2 9 2" xfId="51685" xr:uid="{00000000-0005-0000-0000-00003BCB0000}"/>
    <cellStyle name="Total (line) 6 2 9 2 2" xfId="51686" xr:uid="{00000000-0005-0000-0000-00003CCB0000}"/>
    <cellStyle name="Total (line) 6 2 9 2 3" xfId="51687" xr:uid="{00000000-0005-0000-0000-00003DCB0000}"/>
    <cellStyle name="Total (line) 6 2 9 2 4" xfId="51688" xr:uid="{00000000-0005-0000-0000-00003ECB0000}"/>
    <cellStyle name="Total (line) 6 2 9 3" xfId="51689" xr:uid="{00000000-0005-0000-0000-00003FCB0000}"/>
    <cellStyle name="Total (line) 6 2 9 4" xfId="51690" xr:uid="{00000000-0005-0000-0000-000040CB0000}"/>
    <cellStyle name="Total (line) 6 2 9 5" xfId="51691" xr:uid="{00000000-0005-0000-0000-000041CB0000}"/>
    <cellStyle name="Total (line) 6 20" xfId="7210" xr:uid="{00000000-0005-0000-0000-000042CB0000}"/>
    <cellStyle name="Total (line) 6 20 2" xfId="51692" xr:uid="{00000000-0005-0000-0000-000043CB0000}"/>
    <cellStyle name="Total (line) 6 20 2 2" xfId="51693" xr:uid="{00000000-0005-0000-0000-000044CB0000}"/>
    <cellStyle name="Total (line) 6 20 2 3" xfId="51694" xr:uid="{00000000-0005-0000-0000-000045CB0000}"/>
    <cellStyle name="Total (line) 6 20 2 4" xfId="51695" xr:uid="{00000000-0005-0000-0000-000046CB0000}"/>
    <cellStyle name="Total (line) 6 20 3" xfId="51696" xr:uid="{00000000-0005-0000-0000-000047CB0000}"/>
    <cellStyle name="Total (line) 6 20 4" xfId="51697" xr:uid="{00000000-0005-0000-0000-000048CB0000}"/>
    <cellStyle name="Total (line) 6 20 5" xfId="51698" xr:uid="{00000000-0005-0000-0000-000049CB0000}"/>
    <cellStyle name="Total (line) 6 21" xfId="7211" xr:uid="{00000000-0005-0000-0000-00004ACB0000}"/>
    <cellStyle name="Total (line) 6 21 2" xfId="51699" xr:uid="{00000000-0005-0000-0000-00004BCB0000}"/>
    <cellStyle name="Total (line) 6 21 2 2" xfId="51700" xr:uid="{00000000-0005-0000-0000-00004CCB0000}"/>
    <cellStyle name="Total (line) 6 21 2 3" xfId="51701" xr:uid="{00000000-0005-0000-0000-00004DCB0000}"/>
    <cellStyle name="Total (line) 6 21 2 4" xfId="51702" xr:uid="{00000000-0005-0000-0000-00004ECB0000}"/>
    <cellStyle name="Total (line) 6 21 3" xfId="51703" xr:uid="{00000000-0005-0000-0000-00004FCB0000}"/>
    <cellStyle name="Total (line) 6 21 4" xfId="51704" xr:uid="{00000000-0005-0000-0000-000050CB0000}"/>
    <cellStyle name="Total (line) 6 21 5" xfId="51705" xr:uid="{00000000-0005-0000-0000-000051CB0000}"/>
    <cellStyle name="Total (line) 6 22" xfId="7212" xr:uid="{00000000-0005-0000-0000-000052CB0000}"/>
    <cellStyle name="Total (line) 6 22 2" xfId="51706" xr:uid="{00000000-0005-0000-0000-000053CB0000}"/>
    <cellStyle name="Total (line) 6 22 2 2" xfId="51707" xr:uid="{00000000-0005-0000-0000-000054CB0000}"/>
    <cellStyle name="Total (line) 6 22 2 3" xfId="51708" xr:uid="{00000000-0005-0000-0000-000055CB0000}"/>
    <cellStyle name="Total (line) 6 22 2 4" xfId="51709" xr:uid="{00000000-0005-0000-0000-000056CB0000}"/>
    <cellStyle name="Total (line) 6 22 3" xfId="51710" xr:uid="{00000000-0005-0000-0000-000057CB0000}"/>
    <cellStyle name="Total (line) 6 22 4" xfId="51711" xr:uid="{00000000-0005-0000-0000-000058CB0000}"/>
    <cellStyle name="Total (line) 6 22 5" xfId="51712" xr:uid="{00000000-0005-0000-0000-000059CB0000}"/>
    <cellStyle name="Total (line) 6 23" xfId="7213" xr:uid="{00000000-0005-0000-0000-00005ACB0000}"/>
    <cellStyle name="Total (line) 6 23 2" xfId="51713" xr:uid="{00000000-0005-0000-0000-00005BCB0000}"/>
    <cellStyle name="Total (line) 6 23 2 2" xfId="51714" xr:uid="{00000000-0005-0000-0000-00005CCB0000}"/>
    <cellStyle name="Total (line) 6 23 2 3" xfId="51715" xr:uid="{00000000-0005-0000-0000-00005DCB0000}"/>
    <cellStyle name="Total (line) 6 23 2 4" xfId="51716" xr:uid="{00000000-0005-0000-0000-00005ECB0000}"/>
    <cellStyle name="Total (line) 6 23 3" xfId="51717" xr:uid="{00000000-0005-0000-0000-00005FCB0000}"/>
    <cellStyle name="Total (line) 6 23 4" xfId="51718" xr:uid="{00000000-0005-0000-0000-000060CB0000}"/>
    <cellStyle name="Total (line) 6 23 5" xfId="51719" xr:uid="{00000000-0005-0000-0000-000061CB0000}"/>
    <cellStyle name="Total (line) 6 24" xfId="7214" xr:uid="{00000000-0005-0000-0000-000062CB0000}"/>
    <cellStyle name="Total (line) 6 24 2" xfId="51720" xr:uid="{00000000-0005-0000-0000-000063CB0000}"/>
    <cellStyle name="Total (line) 6 24 2 2" xfId="51721" xr:uid="{00000000-0005-0000-0000-000064CB0000}"/>
    <cellStyle name="Total (line) 6 24 2 3" xfId="51722" xr:uid="{00000000-0005-0000-0000-000065CB0000}"/>
    <cellStyle name="Total (line) 6 24 2 4" xfId="51723" xr:uid="{00000000-0005-0000-0000-000066CB0000}"/>
    <cellStyle name="Total (line) 6 24 3" xfId="51724" xr:uid="{00000000-0005-0000-0000-000067CB0000}"/>
    <cellStyle name="Total (line) 6 24 4" xfId="51725" xr:uid="{00000000-0005-0000-0000-000068CB0000}"/>
    <cellStyle name="Total (line) 6 24 5" xfId="51726" xr:uid="{00000000-0005-0000-0000-000069CB0000}"/>
    <cellStyle name="Total (line) 6 25" xfId="7215" xr:uid="{00000000-0005-0000-0000-00006ACB0000}"/>
    <cellStyle name="Total (line) 6 25 2" xfId="51727" xr:uid="{00000000-0005-0000-0000-00006BCB0000}"/>
    <cellStyle name="Total (line) 6 25 2 2" xfId="51728" xr:uid="{00000000-0005-0000-0000-00006CCB0000}"/>
    <cellStyle name="Total (line) 6 25 2 3" xfId="51729" xr:uid="{00000000-0005-0000-0000-00006DCB0000}"/>
    <cellStyle name="Total (line) 6 25 2 4" xfId="51730" xr:uid="{00000000-0005-0000-0000-00006ECB0000}"/>
    <cellStyle name="Total (line) 6 25 3" xfId="51731" xr:uid="{00000000-0005-0000-0000-00006FCB0000}"/>
    <cellStyle name="Total (line) 6 25 4" xfId="51732" xr:uid="{00000000-0005-0000-0000-000070CB0000}"/>
    <cellStyle name="Total (line) 6 25 5" xfId="51733" xr:uid="{00000000-0005-0000-0000-000071CB0000}"/>
    <cellStyle name="Total (line) 6 26" xfId="7216" xr:uid="{00000000-0005-0000-0000-000072CB0000}"/>
    <cellStyle name="Total (line) 6 26 2" xfId="51734" xr:uid="{00000000-0005-0000-0000-000073CB0000}"/>
    <cellStyle name="Total (line) 6 26 2 2" xfId="51735" xr:uid="{00000000-0005-0000-0000-000074CB0000}"/>
    <cellStyle name="Total (line) 6 26 2 3" xfId="51736" xr:uid="{00000000-0005-0000-0000-000075CB0000}"/>
    <cellStyle name="Total (line) 6 26 2 4" xfId="51737" xr:uid="{00000000-0005-0000-0000-000076CB0000}"/>
    <cellStyle name="Total (line) 6 26 3" xfId="51738" xr:uid="{00000000-0005-0000-0000-000077CB0000}"/>
    <cellStyle name="Total (line) 6 26 4" xfId="51739" xr:uid="{00000000-0005-0000-0000-000078CB0000}"/>
    <cellStyle name="Total (line) 6 26 5" xfId="51740" xr:uid="{00000000-0005-0000-0000-000079CB0000}"/>
    <cellStyle name="Total (line) 6 27" xfId="7217" xr:uid="{00000000-0005-0000-0000-00007ACB0000}"/>
    <cellStyle name="Total (line) 6 27 2" xfId="51741" xr:uid="{00000000-0005-0000-0000-00007BCB0000}"/>
    <cellStyle name="Total (line) 6 27 2 2" xfId="51742" xr:uid="{00000000-0005-0000-0000-00007CCB0000}"/>
    <cellStyle name="Total (line) 6 27 2 3" xfId="51743" xr:uid="{00000000-0005-0000-0000-00007DCB0000}"/>
    <cellStyle name="Total (line) 6 27 2 4" xfId="51744" xr:uid="{00000000-0005-0000-0000-00007ECB0000}"/>
    <cellStyle name="Total (line) 6 27 3" xfId="51745" xr:uid="{00000000-0005-0000-0000-00007FCB0000}"/>
    <cellStyle name="Total (line) 6 27 4" xfId="51746" xr:uid="{00000000-0005-0000-0000-000080CB0000}"/>
    <cellStyle name="Total (line) 6 27 5" xfId="51747" xr:uid="{00000000-0005-0000-0000-000081CB0000}"/>
    <cellStyle name="Total (line) 6 28" xfId="7218" xr:uid="{00000000-0005-0000-0000-000082CB0000}"/>
    <cellStyle name="Total (line) 6 28 2" xfId="51748" xr:uid="{00000000-0005-0000-0000-000083CB0000}"/>
    <cellStyle name="Total (line) 6 28 2 2" xfId="51749" xr:uid="{00000000-0005-0000-0000-000084CB0000}"/>
    <cellStyle name="Total (line) 6 28 2 3" xfId="51750" xr:uid="{00000000-0005-0000-0000-000085CB0000}"/>
    <cellStyle name="Total (line) 6 28 2 4" xfId="51751" xr:uid="{00000000-0005-0000-0000-000086CB0000}"/>
    <cellStyle name="Total (line) 6 28 3" xfId="51752" xr:uid="{00000000-0005-0000-0000-000087CB0000}"/>
    <cellStyle name="Total (line) 6 28 4" xfId="51753" xr:uid="{00000000-0005-0000-0000-000088CB0000}"/>
    <cellStyle name="Total (line) 6 28 5" xfId="51754" xr:uid="{00000000-0005-0000-0000-000089CB0000}"/>
    <cellStyle name="Total (line) 6 29" xfId="7219" xr:uid="{00000000-0005-0000-0000-00008ACB0000}"/>
    <cellStyle name="Total (line) 6 29 2" xfId="51755" xr:uid="{00000000-0005-0000-0000-00008BCB0000}"/>
    <cellStyle name="Total (line) 6 29 2 2" xfId="51756" xr:uid="{00000000-0005-0000-0000-00008CCB0000}"/>
    <cellStyle name="Total (line) 6 29 2 3" xfId="51757" xr:uid="{00000000-0005-0000-0000-00008DCB0000}"/>
    <cellStyle name="Total (line) 6 29 2 4" xfId="51758" xr:uid="{00000000-0005-0000-0000-00008ECB0000}"/>
    <cellStyle name="Total (line) 6 29 3" xfId="51759" xr:uid="{00000000-0005-0000-0000-00008FCB0000}"/>
    <cellStyle name="Total (line) 6 29 4" xfId="51760" xr:uid="{00000000-0005-0000-0000-000090CB0000}"/>
    <cellStyle name="Total (line) 6 29 5" xfId="51761" xr:uid="{00000000-0005-0000-0000-000091CB0000}"/>
    <cellStyle name="Total (line) 6 3" xfId="7220" xr:uid="{00000000-0005-0000-0000-000092CB0000}"/>
    <cellStyle name="Total (line) 6 3 2" xfId="51762" xr:uid="{00000000-0005-0000-0000-000093CB0000}"/>
    <cellStyle name="Total (line) 6 3 2 2" xfId="51763" xr:uid="{00000000-0005-0000-0000-000094CB0000}"/>
    <cellStyle name="Total (line) 6 3 2 3" xfId="51764" xr:uid="{00000000-0005-0000-0000-000095CB0000}"/>
    <cellStyle name="Total (line) 6 3 2 4" xfId="51765" xr:uid="{00000000-0005-0000-0000-000096CB0000}"/>
    <cellStyle name="Total (line) 6 3 3" xfId="51766" xr:uid="{00000000-0005-0000-0000-000097CB0000}"/>
    <cellStyle name="Total (line) 6 3 4" xfId="51767" xr:uid="{00000000-0005-0000-0000-000098CB0000}"/>
    <cellStyle name="Total (line) 6 3 5" xfId="51768" xr:uid="{00000000-0005-0000-0000-000099CB0000}"/>
    <cellStyle name="Total (line) 6 30" xfId="7221" xr:uid="{00000000-0005-0000-0000-00009ACB0000}"/>
    <cellStyle name="Total (line) 6 30 2" xfId="51769" xr:uid="{00000000-0005-0000-0000-00009BCB0000}"/>
    <cellStyle name="Total (line) 6 30 2 2" xfId="51770" xr:uid="{00000000-0005-0000-0000-00009CCB0000}"/>
    <cellStyle name="Total (line) 6 30 2 3" xfId="51771" xr:uid="{00000000-0005-0000-0000-00009DCB0000}"/>
    <cellStyle name="Total (line) 6 30 2 4" xfId="51772" xr:uid="{00000000-0005-0000-0000-00009ECB0000}"/>
    <cellStyle name="Total (line) 6 30 3" xfId="51773" xr:uid="{00000000-0005-0000-0000-00009FCB0000}"/>
    <cellStyle name="Total (line) 6 30 4" xfId="51774" xr:uid="{00000000-0005-0000-0000-0000A0CB0000}"/>
    <cellStyle name="Total (line) 6 30 5" xfId="51775" xr:uid="{00000000-0005-0000-0000-0000A1CB0000}"/>
    <cellStyle name="Total (line) 6 31" xfId="7222" xr:uid="{00000000-0005-0000-0000-0000A2CB0000}"/>
    <cellStyle name="Total (line) 6 31 2" xfId="51776" xr:uid="{00000000-0005-0000-0000-0000A3CB0000}"/>
    <cellStyle name="Total (line) 6 31 2 2" xfId="51777" xr:uid="{00000000-0005-0000-0000-0000A4CB0000}"/>
    <cellStyle name="Total (line) 6 31 2 3" xfId="51778" xr:uid="{00000000-0005-0000-0000-0000A5CB0000}"/>
    <cellStyle name="Total (line) 6 31 2 4" xfId="51779" xr:uid="{00000000-0005-0000-0000-0000A6CB0000}"/>
    <cellStyle name="Total (line) 6 31 3" xfId="51780" xr:uid="{00000000-0005-0000-0000-0000A7CB0000}"/>
    <cellStyle name="Total (line) 6 31 4" xfId="51781" xr:uid="{00000000-0005-0000-0000-0000A8CB0000}"/>
    <cellStyle name="Total (line) 6 31 5" xfId="51782" xr:uid="{00000000-0005-0000-0000-0000A9CB0000}"/>
    <cellStyle name="Total (line) 6 32" xfId="7223" xr:uid="{00000000-0005-0000-0000-0000AACB0000}"/>
    <cellStyle name="Total (line) 6 32 2" xfId="51783" xr:uid="{00000000-0005-0000-0000-0000ABCB0000}"/>
    <cellStyle name="Total (line) 6 32 2 2" xfId="51784" xr:uid="{00000000-0005-0000-0000-0000ACCB0000}"/>
    <cellStyle name="Total (line) 6 32 2 3" xfId="51785" xr:uid="{00000000-0005-0000-0000-0000ADCB0000}"/>
    <cellStyle name="Total (line) 6 32 2 4" xfId="51786" xr:uid="{00000000-0005-0000-0000-0000AECB0000}"/>
    <cellStyle name="Total (line) 6 32 3" xfId="51787" xr:uid="{00000000-0005-0000-0000-0000AFCB0000}"/>
    <cellStyle name="Total (line) 6 32 4" xfId="51788" xr:uid="{00000000-0005-0000-0000-0000B0CB0000}"/>
    <cellStyle name="Total (line) 6 32 5" xfId="51789" xr:uid="{00000000-0005-0000-0000-0000B1CB0000}"/>
    <cellStyle name="Total (line) 6 33" xfId="7224" xr:uid="{00000000-0005-0000-0000-0000B2CB0000}"/>
    <cellStyle name="Total (line) 6 33 2" xfId="51790" xr:uid="{00000000-0005-0000-0000-0000B3CB0000}"/>
    <cellStyle name="Total (line) 6 33 2 2" xfId="51791" xr:uid="{00000000-0005-0000-0000-0000B4CB0000}"/>
    <cellStyle name="Total (line) 6 33 2 3" xfId="51792" xr:uid="{00000000-0005-0000-0000-0000B5CB0000}"/>
    <cellStyle name="Total (line) 6 33 2 4" xfId="51793" xr:uid="{00000000-0005-0000-0000-0000B6CB0000}"/>
    <cellStyle name="Total (line) 6 33 3" xfId="51794" xr:uid="{00000000-0005-0000-0000-0000B7CB0000}"/>
    <cellStyle name="Total (line) 6 33 4" xfId="51795" xr:uid="{00000000-0005-0000-0000-0000B8CB0000}"/>
    <cellStyle name="Total (line) 6 33 5" xfId="51796" xr:uid="{00000000-0005-0000-0000-0000B9CB0000}"/>
    <cellStyle name="Total (line) 6 34" xfId="7225" xr:uid="{00000000-0005-0000-0000-0000BACB0000}"/>
    <cellStyle name="Total (line) 6 34 2" xfId="51797" xr:uid="{00000000-0005-0000-0000-0000BBCB0000}"/>
    <cellStyle name="Total (line) 6 34 2 2" xfId="51798" xr:uid="{00000000-0005-0000-0000-0000BCCB0000}"/>
    <cellStyle name="Total (line) 6 34 2 3" xfId="51799" xr:uid="{00000000-0005-0000-0000-0000BDCB0000}"/>
    <cellStyle name="Total (line) 6 34 2 4" xfId="51800" xr:uid="{00000000-0005-0000-0000-0000BECB0000}"/>
    <cellStyle name="Total (line) 6 34 3" xfId="51801" xr:uid="{00000000-0005-0000-0000-0000BFCB0000}"/>
    <cellStyle name="Total (line) 6 34 4" xfId="51802" xr:uid="{00000000-0005-0000-0000-0000C0CB0000}"/>
    <cellStyle name="Total (line) 6 34 5" xfId="51803" xr:uid="{00000000-0005-0000-0000-0000C1CB0000}"/>
    <cellStyle name="Total (line) 6 35" xfId="7226" xr:uid="{00000000-0005-0000-0000-0000C2CB0000}"/>
    <cellStyle name="Total (line) 6 35 2" xfId="51804" xr:uid="{00000000-0005-0000-0000-0000C3CB0000}"/>
    <cellStyle name="Total (line) 6 35 2 2" xfId="51805" xr:uid="{00000000-0005-0000-0000-0000C4CB0000}"/>
    <cellStyle name="Total (line) 6 35 2 3" xfId="51806" xr:uid="{00000000-0005-0000-0000-0000C5CB0000}"/>
    <cellStyle name="Total (line) 6 35 2 4" xfId="51807" xr:uid="{00000000-0005-0000-0000-0000C6CB0000}"/>
    <cellStyle name="Total (line) 6 35 3" xfId="51808" xr:uid="{00000000-0005-0000-0000-0000C7CB0000}"/>
    <cellStyle name="Total (line) 6 35 4" xfId="51809" xr:uid="{00000000-0005-0000-0000-0000C8CB0000}"/>
    <cellStyle name="Total (line) 6 35 5" xfId="51810" xr:uid="{00000000-0005-0000-0000-0000C9CB0000}"/>
    <cellStyle name="Total (line) 6 36" xfId="7227" xr:uid="{00000000-0005-0000-0000-0000CACB0000}"/>
    <cellStyle name="Total (line) 6 36 2" xfId="51811" xr:uid="{00000000-0005-0000-0000-0000CBCB0000}"/>
    <cellStyle name="Total (line) 6 36 2 2" xfId="51812" xr:uid="{00000000-0005-0000-0000-0000CCCB0000}"/>
    <cellStyle name="Total (line) 6 36 2 3" xfId="51813" xr:uid="{00000000-0005-0000-0000-0000CDCB0000}"/>
    <cellStyle name="Total (line) 6 36 2 4" xfId="51814" xr:uid="{00000000-0005-0000-0000-0000CECB0000}"/>
    <cellStyle name="Total (line) 6 36 3" xfId="51815" xr:uid="{00000000-0005-0000-0000-0000CFCB0000}"/>
    <cellStyle name="Total (line) 6 36 4" xfId="51816" xr:uid="{00000000-0005-0000-0000-0000D0CB0000}"/>
    <cellStyle name="Total (line) 6 36 5" xfId="51817" xr:uid="{00000000-0005-0000-0000-0000D1CB0000}"/>
    <cellStyle name="Total (line) 6 37" xfId="7228" xr:uid="{00000000-0005-0000-0000-0000D2CB0000}"/>
    <cellStyle name="Total (line) 6 37 2" xfId="51818" xr:uid="{00000000-0005-0000-0000-0000D3CB0000}"/>
    <cellStyle name="Total (line) 6 37 2 2" xfId="51819" xr:uid="{00000000-0005-0000-0000-0000D4CB0000}"/>
    <cellStyle name="Total (line) 6 37 2 3" xfId="51820" xr:uid="{00000000-0005-0000-0000-0000D5CB0000}"/>
    <cellStyle name="Total (line) 6 37 2 4" xfId="51821" xr:uid="{00000000-0005-0000-0000-0000D6CB0000}"/>
    <cellStyle name="Total (line) 6 37 3" xfId="51822" xr:uid="{00000000-0005-0000-0000-0000D7CB0000}"/>
    <cellStyle name="Total (line) 6 37 4" xfId="51823" xr:uid="{00000000-0005-0000-0000-0000D8CB0000}"/>
    <cellStyle name="Total (line) 6 37 5" xfId="51824" xr:uid="{00000000-0005-0000-0000-0000D9CB0000}"/>
    <cellStyle name="Total (line) 6 38" xfId="7229" xr:uid="{00000000-0005-0000-0000-0000DACB0000}"/>
    <cellStyle name="Total (line) 6 38 2" xfId="51825" xr:uid="{00000000-0005-0000-0000-0000DBCB0000}"/>
    <cellStyle name="Total (line) 6 38 2 2" xfId="51826" xr:uid="{00000000-0005-0000-0000-0000DCCB0000}"/>
    <cellStyle name="Total (line) 6 38 2 3" xfId="51827" xr:uid="{00000000-0005-0000-0000-0000DDCB0000}"/>
    <cellStyle name="Total (line) 6 38 2 4" xfId="51828" xr:uid="{00000000-0005-0000-0000-0000DECB0000}"/>
    <cellStyle name="Total (line) 6 38 3" xfId="51829" xr:uid="{00000000-0005-0000-0000-0000DFCB0000}"/>
    <cellStyle name="Total (line) 6 38 4" xfId="51830" xr:uid="{00000000-0005-0000-0000-0000E0CB0000}"/>
    <cellStyle name="Total (line) 6 38 5" xfId="51831" xr:uid="{00000000-0005-0000-0000-0000E1CB0000}"/>
    <cellStyle name="Total (line) 6 39" xfId="7230" xr:uid="{00000000-0005-0000-0000-0000E2CB0000}"/>
    <cellStyle name="Total (line) 6 39 2" xfId="51832" xr:uid="{00000000-0005-0000-0000-0000E3CB0000}"/>
    <cellStyle name="Total (line) 6 39 2 2" xfId="51833" xr:uid="{00000000-0005-0000-0000-0000E4CB0000}"/>
    <cellStyle name="Total (line) 6 39 2 3" xfId="51834" xr:uid="{00000000-0005-0000-0000-0000E5CB0000}"/>
    <cellStyle name="Total (line) 6 39 2 4" xfId="51835" xr:uid="{00000000-0005-0000-0000-0000E6CB0000}"/>
    <cellStyle name="Total (line) 6 39 3" xfId="51836" xr:uid="{00000000-0005-0000-0000-0000E7CB0000}"/>
    <cellStyle name="Total (line) 6 39 4" xfId="51837" xr:uid="{00000000-0005-0000-0000-0000E8CB0000}"/>
    <cellStyle name="Total (line) 6 39 5" xfId="51838" xr:uid="{00000000-0005-0000-0000-0000E9CB0000}"/>
    <cellStyle name="Total (line) 6 4" xfId="7231" xr:uid="{00000000-0005-0000-0000-0000EACB0000}"/>
    <cellStyle name="Total (line) 6 4 2" xfId="51839" xr:uid="{00000000-0005-0000-0000-0000EBCB0000}"/>
    <cellStyle name="Total (line) 6 4 2 2" xfId="51840" xr:uid="{00000000-0005-0000-0000-0000ECCB0000}"/>
    <cellStyle name="Total (line) 6 4 2 3" xfId="51841" xr:uid="{00000000-0005-0000-0000-0000EDCB0000}"/>
    <cellStyle name="Total (line) 6 4 2 4" xfId="51842" xr:uid="{00000000-0005-0000-0000-0000EECB0000}"/>
    <cellStyle name="Total (line) 6 4 3" xfId="51843" xr:uid="{00000000-0005-0000-0000-0000EFCB0000}"/>
    <cellStyle name="Total (line) 6 4 4" xfId="51844" xr:uid="{00000000-0005-0000-0000-0000F0CB0000}"/>
    <cellStyle name="Total (line) 6 4 5" xfId="51845" xr:uid="{00000000-0005-0000-0000-0000F1CB0000}"/>
    <cellStyle name="Total (line) 6 40" xfId="7232" xr:uid="{00000000-0005-0000-0000-0000F2CB0000}"/>
    <cellStyle name="Total (line) 6 40 2" xfId="51846" xr:uid="{00000000-0005-0000-0000-0000F3CB0000}"/>
    <cellStyle name="Total (line) 6 40 2 2" xfId="51847" xr:uid="{00000000-0005-0000-0000-0000F4CB0000}"/>
    <cellStyle name="Total (line) 6 40 2 3" xfId="51848" xr:uid="{00000000-0005-0000-0000-0000F5CB0000}"/>
    <cellStyle name="Total (line) 6 40 2 4" xfId="51849" xr:uid="{00000000-0005-0000-0000-0000F6CB0000}"/>
    <cellStyle name="Total (line) 6 40 3" xfId="51850" xr:uid="{00000000-0005-0000-0000-0000F7CB0000}"/>
    <cellStyle name="Total (line) 6 40 4" xfId="51851" xr:uid="{00000000-0005-0000-0000-0000F8CB0000}"/>
    <cellStyle name="Total (line) 6 40 5" xfId="51852" xr:uid="{00000000-0005-0000-0000-0000F9CB0000}"/>
    <cellStyle name="Total (line) 6 41" xfId="7233" xr:uid="{00000000-0005-0000-0000-0000FACB0000}"/>
    <cellStyle name="Total (line) 6 41 2" xfId="51853" xr:uid="{00000000-0005-0000-0000-0000FBCB0000}"/>
    <cellStyle name="Total (line) 6 41 2 2" xfId="51854" xr:uid="{00000000-0005-0000-0000-0000FCCB0000}"/>
    <cellStyle name="Total (line) 6 41 2 3" xfId="51855" xr:uid="{00000000-0005-0000-0000-0000FDCB0000}"/>
    <cellStyle name="Total (line) 6 41 2 4" xfId="51856" xr:uid="{00000000-0005-0000-0000-0000FECB0000}"/>
    <cellStyle name="Total (line) 6 41 3" xfId="51857" xr:uid="{00000000-0005-0000-0000-0000FFCB0000}"/>
    <cellStyle name="Total (line) 6 41 4" xfId="51858" xr:uid="{00000000-0005-0000-0000-000000CC0000}"/>
    <cellStyle name="Total (line) 6 41 5" xfId="51859" xr:uid="{00000000-0005-0000-0000-000001CC0000}"/>
    <cellStyle name="Total (line) 6 42" xfId="7234" xr:uid="{00000000-0005-0000-0000-000002CC0000}"/>
    <cellStyle name="Total (line) 6 42 2" xfId="51860" xr:uid="{00000000-0005-0000-0000-000003CC0000}"/>
    <cellStyle name="Total (line) 6 42 2 2" xfId="51861" xr:uid="{00000000-0005-0000-0000-000004CC0000}"/>
    <cellStyle name="Total (line) 6 42 2 3" xfId="51862" xr:uid="{00000000-0005-0000-0000-000005CC0000}"/>
    <cellStyle name="Total (line) 6 42 2 4" xfId="51863" xr:uid="{00000000-0005-0000-0000-000006CC0000}"/>
    <cellStyle name="Total (line) 6 42 3" xfId="51864" xr:uid="{00000000-0005-0000-0000-000007CC0000}"/>
    <cellStyle name="Total (line) 6 42 4" xfId="51865" xr:uid="{00000000-0005-0000-0000-000008CC0000}"/>
    <cellStyle name="Total (line) 6 42 5" xfId="51866" xr:uid="{00000000-0005-0000-0000-000009CC0000}"/>
    <cellStyle name="Total (line) 6 43" xfId="7235" xr:uid="{00000000-0005-0000-0000-00000ACC0000}"/>
    <cellStyle name="Total (line) 6 43 2" xfId="51867" xr:uid="{00000000-0005-0000-0000-00000BCC0000}"/>
    <cellStyle name="Total (line) 6 43 2 2" xfId="51868" xr:uid="{00000000-0005-0000-0000-00000CCC0000}"/>
    <cellStyle name="Total (line) 6 43 2 3" xfId="51869" xr:uid="{00000000-0005-0000-0000-00000DCC0000}"/>
    <cellStyle name="Total (line) 6 43 2 4" xfId="51870" xr:uid="{00000000-0005-0000-0000-00000ECC0000}"/>
    <cellStyle name="Total (line) 6 43 3" xfId="51871" xr:uid="{00000000-0005-0000-0000-00000FCC0000}"/>
    <cellStyle name="Total (line) 6 43 4" xfId="51872" xr:uid="{00000000-0005-0000-0000-000010CC0000}"/>
    <cellStyle name="Total (line) 6 43 5" xfId="51873" xr:uid="{00000000-0005-0000-0000-000011CC0000}"/>
    <cellStyle name="Total (line) 6 44" xfId="7236" xr:uid="{00000000-0005-0000-0000-000012CC0000}"/>
    <cellStyle name="Total (line) 6 44 2" xfId="51874" xr:uid="{00000000-0005-0000-0000-000013CC0000}"/>
    <cellStyle name="Total (line) 6 44 2 2" xfId="51875" xr:uid="{00000000-0005-0000-0000-000014CC0000}"/>
    <cellStyle name="Total (line) 6 44 2 3" xfId="51876" xr:uid="{00000000-0005-0000-0000-000015CC0000}"/>
    <cellStyle name="Total (line) 6 44 2 4" xfId="51877" xr:uid="{00000000-0005-0000-0000-000016CC0000}"/>
    <cellStyle name="Total (line) 6 44 3" xfId="51878" xr:uid="{00000000-0005-0000-0000-000017CC0000}"/>
    <cellStyle name="Total (line) 6 44 4" xfId="51879" xr:uid="{00000000-0005-0000-0000-000018CC0000}"/>
    <cellStyle name="Total (line) 6 44 5" xfId="51880" xr:uid="{00000000-0005-0000-0000-000019CC0000}"/>
    <cellStyle name="Total (line) 6 45" xfId="7237" xr:uid="{00000000-0005-0000-0000-00001ACC0000}"/>
    <cellStyle name="Total (line) 6 45 2" xfId="51881" xr:uid="{00000000-0005-0000-0000-00001BCC0000}"/>
    <cellStyle name="Total (line) 6 45 2 2" xfId="51882" xr:uid="{00000000-0005-0000-0000-00001CCC0000}"/>
    <cellStyle name="Total (line) 6 45 2 3" xfId="51883" xr:uid="{00000000-0005-0000-0000-00001DCC0000}"/>
    <cellStyle name="Total (line) 6 45 2 4" xfId="51884" xr:uid="{00000000-0005-0000-0000-00001ECC0000}"/>
    <cellStyle name="Total (line) 6 45 3" xfId="51885" xr:uid="{00000000-0005-0000-0000-00001FCC0000}"/>
    <cellStyle name="Total (line) 6 45 4" xfId="51886" xr:uid="{00000000-0005-0000-0000-000020CC0000}"/>
    <cellStyle name="Total (line) 6 45 5" xfId="51887" xr:uid="{00000000-0005-0000-0000-000021CC0000}"/>
    <cellStyle name="Total (line) 6 46" xfId="51888" xr:uid="{00000000-0005-0000-0000-000022CC0000}"/>
    <cellStyle name="Total (line) 6 46 2" xfId="51889" xr:uid="{00000000-0005-0000-0000-000023CC0000}"/>
    <cellStyle name="Total (line) 6 46 3" xfId="51890" xr:uid="{00000000-0005-0000-0000-000024CC0000}"/>
    <cellStyle name="Total (line) 6 46 4" xfId="51891" xr:uid="{00000000-0005-0000-0000-000025CC0000}"/>
    <cellStyle name="Total (line) 6 47" xfId="51892" xr:uid="{00000000-0005-0000-0000-000026CC0000}"/>
    <cellStyle name="Total (line) 6 48" xfId="51893" xr:uid="{00000000-0005-0000-0000-000027CC0000}"/>
    <cellStyle name="Total (line) 6 49" xfId="51894" xr:uid="{00000000-0005-0000-0000-000028CC0000}"/>
    <cellStyle name="Total (line) 6 5" xfId="7238" xr:uid="{00000000-0005-0000-0000-000029CC0000}"/>
    <cellStyle name="Total (line) 6 5 2" xfId="51895" xr:uid="{00000000-0005-0000-0000-00002ACC0000}"/>
    <cellStyle name="Total (line) 6 5 2 2" xfId="51896" xr:uid="{00000000-0005-0000-0000-00002BCC0000}"/>
    <cellStyle name="Total (line) 6 5 2 3" xfId="51897" xr:uid="{00000000-0005-0000-0000-00002CCC0000}"/>
    <cellStyle name="Total (line) 6 5 2 4" xfId="51898" xr:uid="{00000000-0005-0000-0000-00002DCC0000}"/>
    <cellStyle name="Total (line) 6 5 3" xfId="51899" xr:uid="{00000000-0005-0000-0000-00002ECC0000}"/>
    <cellStyle name="Total (line) 6 5 4" xfId="51900" xr:uid="{00000000-0005-0000-0000-00002FCC0000}"/>
    <cellStyle name="Total (line) 6 5 5" xfId="51901" xr:uid="{00000000-0005-0000-0000-000030CC0000}"/>
    <cellStyle name="Total (line) 6 6" xfId="7239" xr:uid="{00000000-0005-0000-0000-000031CC0000}"/>
    <cellStyle name="Total (line) 6 6 2" xfId="51902" xr:uid="{00000000-0005-0000-0000-000032CC0000}"/>
    <cellStyle name="Total (line) 6 6 2 2" xfId="51903" xr:uid="{00000000-0005-0000-0000-000033CC0000}"/>
    <cellStyle name="Total (line) 6 6 2 3" xfId="51904" xr:uid="{00000000-0005-0000-0000-000034CC0000}"/>
    <cellStyle name="Total (line) 6 6 2 4" xfId="51905" xr:uid="{00000000-0005-0000-0000-000035CC0000}"/>
    <cellStyle name="Total (line) 6 6 3" xfId="51906" xr:uid="{00000000-0005-0000-0000-000036CC0000}"/>
    <cellStyle name="Total (line) 6 6 4" xfId="51907" xr:uid="{00000000-0005-0000-0000-000037CC0000}"/>
    <cellStyle name="Total (line) 6 6 5" xfId="51908" xr:uid="{00000000-0005-0000-0000-000038CC0000}"/>
    <cellStyle name="Total (line) 6 7" xfId="7240" xr:uid="{00000000-0005-0000-0000-000039CC0000}"/>
    <cellStyle name="Total (line) 6 7 2" xfId="51909" xr:uid="{00000000-0005-0000-0000-00003ACC0000}"/>
    <cellStyle name="Total (line) 6 7 2 2" xfId="51910" xr:uid="{00000000-0005-0000-0000-00003BCC0000}"/>
    <cellStyle name="Total (line) 6 7 2 3" xfId="51911" xr:uid="{00000000-0005-0000-0000-00003CCC0000}"/>
    <cellStyle name="Total (line) 6 7 2 4" xfId="51912" xr:uid="{00000000-0005-0000-0000-00003DCC0000}"/>
    <cellStyle name="Total (line) 6 7 3" xfId="51913" xr:uid="{00000000-0005-0000-0000-00003ECC0000}"/>
    <cellStyle name="Total (line) 6 7 4" xfId="51914" xr:uid="{00000000-0005-0000-0000-00003FCC0000}"/>
    <cellStyle name="Total (line) 6 7 5" xfId="51915" xr:uid="{00000000-0005-0000-0000-000040CC0000}"/>
    <cellStyle name="Total (line) 6 8" xfId="7241" xr:uid="{00000000-0005-0000-0000-000041CC0000}"/>
    <cellStyle name="Total (line) 6 8 2" xfId="51916" xr:uid="{00000000-0005-0000-0000-000042CC0000}"/>
    <cellStyle name="Total (line) 6 8 2 2" xfId="51917" xr:uid="{00000000-0005-0000-0000-000043CC0000}"/>
    <cellStyle name="Total (line) 6 8 2 3" xfId="51918" xr:uid="{00000000-0005-0000-0000-000044CC0000}"/>
    <cellStyle name="Total (line) 6 8 2 4" xfId="51919" xr:uid="{00000000-0005-0000-0000-000045CC0000}"/>
    <cellStyle name="Total (line) 6 8 3" xfId="51920" xr:uid="{00000000-0005-0000-0000-000046CC0000}"/>
    <cellStyle name="Total (line) 6 8 4" xfId="51921" xr:uid="{00000000-0005-0000-0000-000047CC0000}"/>
    <cellStyle name="Total (line) 6 8 5" xfId="51922" xr:uid="{00000000-0005-0000-0000-000048CC0000}"/>
    <cellStyle name="Total (line) 6 9" xfId="7242" xr:uid="{00000000-0005-0000-0000-000049CC0000}"/>
    <cellStyle name="Total (line) 6 9 2" xfId="51923" xr:uid="{00000000-0005-0000-0000-00004ACC0000}"/>
    <cellStyle name="Total (line) 6 9 2 2" xfId="51924" xr:uid="{00000000-0005-0000-0000-00004BCC0000}"/>
    <cellStyle name="Total (line) 6 9 2 3" xfId="51925" xr:uid="{00000000-0005-0000-0000-00004CCC0000}"/>
    <cellStyle name="Total (line) 6 9 2 4" xfId="51926" xr:uid="{00000000-0005-0000-0000-00004DCC0000}"/>
    <cellStyle name="Total (line) 6 9 3" xfId="51927" xr:uid="{00000000-0005-0000-0000-00004ECC0000}"/>
    <cellStyle name="Total (line) 6 9 4" xfId="51928" xr:uid="{00000000-0005-0000-0000-00004FCC0000}"/>
    <cellStyle name="Total (line) 6 9 5" xfId="51929" xr:uid="{00000000-0005-0000-0000-000050CC0000}"/>
    <cellStyle name="Total (line) 7" xfId="7243" xr:uid="{00000000-0005-0000-0000-000051CC0000}"/>
    <cellStyle name="Total (line) 7 10" xfId="7244" xr:uid="{00000000-0005-0000-0000-000052CC0000}"/>
    <cellStyle name="Total (line) 7 10 2" xfId="51930" xr:uid="{00000000-0005-0000-0000-000053CC0000}"/>
    <cellStyle name="Total (line) 7 10 2 2" xfId="51931" xr:uid="{00000000-0005-0000-0000-000054CC0000}"/>
    <cellStyle name="Total (line) 7 10 2 3" xfId="51932" xr:uid="{00000000-0005-0000-0000-000055CC0000}"/>
    <cellStyle name="Total (line) 7 10 2 4" xfId="51933" xr:uid="{00000000-0005-0000-0000-000056CC0000}"/>
    <cellStyle name="Total (line) 7 10 3" xfId="51934" xr:uid="{00000000-0005-0000-0000-000057CC0000}"/>
    <cellStyle name="Total (line) 7 10 4" xfId="51935" xr:uid="{00000000-0005-0000-0000-000058CC0000}"/>
    <cellStyle name="Total (line) 7 10 5" xfId="51936" xr:uid="{00000000-0005-0000-0000-000059CC0000}"/>
    <cellStyle name="Total (line) 7 11" xfId="7245" xr:uid="{00000000-0005-0000-0000-00005ACC0000}"/>
    <cellStyle name="Total (line) 7 11 2" xfId="51937" xr:uid="{00000000-0005-0000-0000-00005BCC0000}"/>
    <cellStyle name="Total (line) 7 11 2 2" xfId="51938" xr:uid="{00000000-0005-0000-0000-00005CCC0000}"/>
    <cellStyle name="Total (line) 7 11 2 3" xfId="51939" xr:uid="{00000000-0005-0000-0000-00005DCC0000}"/>
    <cellStyle name="Total (line) 7 11 2 4" xfId="51940" xr:uid="{00000000-0005-0000-0000-00005ECC0000}"/>
    <cellStyle name="Total (line) 7 11 3" xfId="51941" xr:uid="{00000000-0005-0000-0000-00005FCC0000}"/>
    <cellStyle name="Total (line) 7 11 4" xfId="51942" xr:uid="{00000000-0005-0000-0000-000060CC0000}"/>
    <cellStyle name="Total (line) 7 11 5" xfId="51943" xr:uid="{00000000-0005-0000-0000-000061CC0000}"/>
    <cellStyle name="Total (line) 7 12" xfId="7246" xr:uid="{00000000-0005-0000-0000-000062CC0000}"/>
    <cellStyle name="Total (line) 7 12 2" xfId="51944" xr:uid="{00000000-0005-0000-0000-000063CC0000}"/>
    <cellStyle name="Total (line) 7 12 2 2" xfId="51945" xr:uid="{00000000-0005-0000-0000-000064CC0000}"/>
    <cellStyle name="Total (line) 7 12 2 3" xfId="51946" xr:uid="{00000000-0005-0000-0000-000065CC0000}"/>
    <cellStyle name="Total (line) 7 12 2 4" xfId="51947" xr:uid="{00000000-0005-0000-0000-000066CC0000}"/>
    <cellStyle name="Total (line) 7 12 3" xfId="51948" xr:uid="{00000000-0005-0000-0000-000067CC0000}"/>
    <cellStyle name="Total (line) 7 12 4" xfId="51949" xr:uid="{00000000-0005-0000-0000-000068CC0000}"/>
    <cellStyle name="Total (line) 7 12 5" xfId="51950" xr:uid="{00000000-0005-0000-0000-000069CC0000}"/>
    <cellStyle name="Total (line) 7 13" xfId="7247" xr:uid="{00000000-0005-0000-0000-00006ACC0000}"/>
    <cellStyle name="Total (line) 7 13 2" xfId="51951" xr:uid="{00000000-0005-0000-0000-00006BCC0000}"/>
    <cellStyle name="Total (line) 7 13 2 2" xfId="51952" xr:uid="{00000000-0005-0000-0000-00006CCC0000}"/>
    <cellStyle name="Total (line) 7 13 2 3" xfId="51953" xr:uid="{00000000-0005-0000-0000-00006DCC0000}"/>
    <cellStyle name="Total (line) 7 13 2 4" xfId="51954" xr:uid="{00000000-0005-0000-0000-00006ECC0000}"/>
    <cellStyle name="Total (line) 7 13 3" xfId="51955" xr:uid="{00000000-0005-0000-0000-00006FCC0000}"/>
    <cellStyle name="Total (line) 7 13 4" xfId="51956" xr:uid="{00000000-0005-0000-0000-000070CC0000}"/>
    <cellStyle name="Total (line) 7 13 5" xfId="51957" xr:uid="{00000000-0005-0000-0000-000071CC0000}"/>
    <cellStyle name="Total (line) 7 14" xfId="7248" xr:uid="{00000000-0005-0000-0000-000072CC0000}"/>
    <cellStyle name="Total (line) 7 14 2" xfId="51958" xr:uid="{00000000-0005-0000-0000-000073CC0000}"/>
    <cellStyle name="Total (line) 7 14 2 2" xfId="51959" xr:uid="{00000000-0005-0000-0000-000074CC0000}"/>
    <cellStyle name="Total (line) 7 14 2 3" xfId="51960" xr:uid="{00000000-0005-0000-0000-000075CC0000}"/>
    <cellStyle name="Total (line) 7 14 2 4" xfId="51961" xr:uid="{00000000-0005-0000-0000-000076CC0000}"/>
    <cellStyle name="Total (line) 7 14 3" xfId="51962" xr:uid="{00000000-0005-0000-0000-000077CC0000}"/>
    <cellStyle name="Total (line) 7 14 4" xfId="51963" xr:uid="{00000000-0005-0000-0000-000078CC0000}"/>
    <cellStyle name="Total (line) 7 14 5" xfId="51964" xr:uid="{00000000-0005-0000-0000-000079CC0000}"/>
    <cellStyle name="Total (line) 7 15" xfId="7249" xr:uid="{00000000-0005-0000-0000-00007ACC0000}"/>
    <cellStyle name="Total (line) 7 15 2" xfId="51965" xr:uid="{00000000-0005-0000-0000-00007BCC0000}"/>
    <cellStyle name="Total (line) 7 15 2 2" xfId="51966" xr:uid="{00000000-0005-0000-0000-00007CCC0000}"/>
    <cellStyle name="Total (line) 7 15 2 3" xfId="51967" xr:uid="{00000000-0005-0000-0000-00007DCC0000}"/>
    <cellStyle name="Total (line) 7 15 2 4" xfId="51968" xr:uid="{00000000-0005-0000-0000-00007ECC0000}"/>
    <cellStyle name="Total (line) 7 15 3" xfId="51969" xr:uid="{00000000-0005-0000-0000-00007FCC0000}"/>
    <cellStyle name="Total (line) 7 15 4" xfId="51970" xr:uid="{00000000-0005-0000-0000-000080CC0000}"/>
    <cellStyle name="Total (line) 7 15 5" xfId="51971" xr:uid="{00000000-0005-0000-0000-000081CC0000}"/>
    <cellStyle name="Total (line) 7 16" xfId="7250" xr:uid="{00000000-0005-0000-0000-000082CC0000}"/>
    <cellStyle name="Total (line) 7 16 2" xfId="51972" xr:uid="{00000000-0005-0000-0000-000083CC0000}"/>
    <cellStyle name="Total (line) 7 16 2 2" xfId="51973" xr:uid="{00000000-0005-0000-0000-000084CC0000}"/>
    <cellStyle name="Total (line) 7 16 2 3" xfId="51974" xr:uid="{00000000-0005-0000-0000-000085CC0000}"/>
    <cellStyle name="Total (line) 7 16 2 4" xfId="51975" xr:uid="{00000000-0005-0000-0000-000086CC0000}"/>
    <cellStyle name="Total (line) 7 16 3" xfId="51976" xr:uid="{00000000-0005-0000-0000-000087CC0000}"/>
    <cellStyle name="Total (line) 7 16 4" xfId="51977" xr:uid="{00000000-0005-0000-0000-000088CC0000}"/>
    <cellStyle name="Total (line) 7 16 5" xfId="51978" xr:uid="{00000000-0005-0000-0000-000089CC0000}"/>
    <cellStyle name="Total (line) 7 17" xfId="7251" xr:uid="{00000000-0005-0000-0000-00008ACC0000}"/>
    <cellStyle name="Total (line) 7 17 2" xfId="51979" xr:uid="{00000000-0005-0000-0000-00008BCC0000}"/>
    <cellStyle name="Total (line) 7 17 2 2" xfId="51980" xr:uid="{00000000-0005-0000-0000-00008CCC0000}"/>
    <cellStyle name="Total (line) 7 17 2 3" xfId="51981" xr:uid="{00000000-0005-0000-0000-00008DCC0000}"/>
    <cellStyle name="Total (line) 7 17 2 4" xfId="51982" xr:uid="{00000000-0005-0000-0000-00008ECC0000}"/>
    <cellStyle name="Total (line) 7 17 3" xfId="51983" xr:uid="{00000000-0005-0000-0000-00008FCC0000}"/>
    <cellStyle name="Total (line) 7 17 4" xfId="51984" xr:uid="{00000000-0005-0000-0000-000090CC0000}"/>
    <cellStyle name="Total (line) 7 17 5" xfId="51985" xr:uid="{00000000-0005-0000-0000-000091CC0000}"/>
    <cellStyle name="Total (line) 7 18" xfId="7252" xr:uid="{00000000-0005-0000-0000-000092CC0000}"/>
    <cellStyle name="Total (line) 7 18 2" xfId="51986" xr:uid="{00000000-0005-0000-0000-000093CC0000}"/>
    <cellStyle name="Total (line) 7 18 2 2" xfId="51987" xr:uid="{00000000-0005-0000-0000-000094CC0000}"/>
    <cellStyle name="Total (line) 7 18 2 3" xfId="51988" xr:uid="{00000000-0005-0000-0000-000095CC0000}"/>
    <cellStyle name="Total (line) 7 18 2 4" xfId="51989" xr:uid="{00000000-0005-0000-0000-000096CC0000}"/>
    <cellStyle name="Total (line) 7 18 3" xfId="51990" xr:uid="{00000000-0005-0000-0000-000097CC0000}"/>
    <cellStyle name="Total (line) 7 18 4" xfId="51991" xr:uid="{00000000-0005-0000-0000-000098CC0000}"/>
    <cellStyle name="Total (line) 7 18 5" xfId="51992" xr:uid="{00000000-0005-0000-0000-000099CC0000}"/>
    <cellStyle name="Total (line) 7 19" xfId="7253" xr:uid="{00000000-0005-0000-0000-00009ACC0000}"/>
    <cellStyle name="Total (line) 7 19 2" xfId="51993" xr:uid="{00000000-0005-0000-0000-00009BCC0000}"/>
    <cellStyle name="Total (line) 7 19 2 2" xfId="51994" xr:uid="{00000000-0005-0000-0000-00009CCC0000}"/>
    <cellStyle name="Total (line) 7 19 2 3" xfId="51995" xr:uid="{00000000-0005-0000-0000-00009DCC0000}"/>
    <cellStyle name="Total (line) 7 19 2 4" xfId="51996" xr:uid="{00000000-0005-0000-0000-00009ECC0000}"/>
    <cellStyle name="Total (line) 7 19 3" xfId="51997" xr:uid="{00000000-0005-0000-0000-00009FCC0000}"/>
    <cellStyle name="Total (line) 7 19 4" xfId="51998" xr:uid="{00000000-0005-0000-0000-0000A0CC0000}"/>
    <cellStyle name="Total (line) 7 19 5" xfId="51999" xr:uid="{00000000-0005-0000-0000-0000A1CC0000}"/>
    <cellStyle name="Total (line) 7 2" xfId="7254" xr:uid="{00000000-0005-0000-0000-0000A2CC0000}"/>
    <cellStyle name="Total (line) 7 2 10" xfId="7255" xr:uid="{00000000-0005-0000-0000-0000A3CC0000}"/>
    <cellStyle name="Total (line) 7 2 10 2" xfId="52000" xr:uid="{00000000-0005-0000-0000-0000A4CC0000}"/>
    <cellStyle name="Total (line) 7 2 10 2 2" xfId="52001" xr:uid="{00000000-0005-0000-0000-0000A5CC0000}"/>
    <cellStyle name="Total (line) 7 2 10 2 3" xfId="52002" xr:uid="{00000000-0005-0000-0000-0000A6CC0000}"/>
    <cellStyle name="Total (line) 7 2 10 2 4" xfId="52003" xr:uid="{00000000-0005-0000-0000-0000A7CC0000}"/>
    <cellStyle name="Total (line) 7 2 10 3" xfId="52004" xr:uid="{00000000-0005-0000-0000-0000A8CC0000}"/>
    <cellStyle name="Total (line) 7 2 10 4" xfId="52005" xr:uid="{00000000-0005-0000-0000-0000A9CC0000}"/>
    <cellStyle name="Total (line) 7 2 10 5" xfId="52006" xr:uid="{00000000-0005-0000-0000-0000AACC0000}"/>
    <cellStyle name="Total (line) 7 2 11" xfId="7256" xr:uid="{00000000-0005-0000-0000-0000ABCC0000}"/>
    <cellStyle name="Total (line) 7 2 11 2" xfId="52007" xr:uid="{00000000-0005-0000-0000-0000ACCC0000}"/>
    <cellStyle name="Total (line) 7 2 11 2 2" xfId="52008" xr:uid="{00000000-0005-0000-0000-0000ADCC0000}"/>
    <cellStyle name="Total (line) 7 2 11 2 3" xfId="52009" xr:uid="{00000000-0005-0000-0000-0000AECC0000}"/>
    <cellStyle name="Total (line) 7 2 11 2 4" xfId="52010" xr:uid="{00000000-0005-0000-0000-0000AFCC0000}"/>
    <cellStyle name="Total (line) 7 2 11 3" xfId="52011" xr:uid="{00000000-0005-0000-0000-0000B0CC0000}"/>
    <cellStyle name="Total (line) 7 2 11 4" xfId="52012" xr:uid="{00000000-0005-0000-0000-0000B1CC0000}"/>
    <cellStyle name="Total (line) 7 2 11 5" xfId="52013" xr:uid="{00000000-0005-0000-0000-0000B2CC0000}"/>
    <cellStyle name="Total (line) 7 2 12" xfId="7257" xr:uid="{00000000-0005-0000-0000-0000B3CC0000}"/>
    <cellStyle name="Total (line) 7 2 12 2" xfId="52014" xr:uid="{00000000-0005-0000-0000-0000B4CC0000}"/>
    <cellStyle name="Total (line) 7 2 12 2 2" xfId="52015" xr:uid="{00000000-0005-0000-0000-0000B5CC0000}"/>
    <cellStyle name="Total (line) 7 2 12 2 3" xfId="52016" xr:uid="{00000000-0005-0000-0000-0000B6CC0000}"/>
    <cellStyle name="Total (line) 7 2 12 2 4" xfId="52017" xr:uid="{00000000-0005-0000-0000-0000B7CC0000}"/>
    <cellStyle name="Total (line) 7 2 12 3" xfId="52018" xr:uid="{00000000-0005-0000-0000-0000B8CC0000}"/>
    <cellStyle name="Total (line) 7 2 12 4" xfId="52019" xr:uid="{00000000-0005-0000-0000-0000B9CC0000}"/>
    <cellStyle name="Total (line) 7 2 12 5" xfId="52020" xr:uid="{00000000-0005-0000-0000-0000BACC0000}"/>
    <cellStyle name="Total (line) 7 2 13" xfId="7258" xr:uid="{00000000-0005-0000-0000-0000BBCC0000}"/>
    <cellStyle name="Total (line) 7 2 13 2" xfId="52021" xr:uid="{00000000-0005-0000-0000-0000BCCC0000}"/>
    <cellStyle name="Total (line) 7 2 13 2 2" xfId="52022" xr:uid="{00000000-0005-0000-0000-0000BDCC0000}"/>
    <cellStyle name="Total (line) 7 2 13 2 3" xfId="52023" xr:uid="{00000000-0005-0000-0000-0000BECC0000}"/>
    <cellStyle name="Total (line) 7 2 13 2 4" xfId="52024" xr:uid="{00000000-0005-0000-0000-0000BFCC0000}"/>
    <cellStyle name="Total (line) 7 2 13 3" xfId="52025" xr:uid="{00000000-0005-0000-0000-0000C0CC0000}"/>
    <cellStyle name="Total (line) 7 2 13 4" xfId="52026" xr:uid="{00000000-0005-0000-0000-0000C1CC0000}"/>
    <cellStyle name="Total (line) 7 2 13 5" xfId="52027" xr:uid="{00000000-0005-0000-0000-0000C2CC0000}"/>
    <cellStyle name="Total (line) 7 2 14" xfId="7259" xr:uid="{00000000-0005-0000-0000-0000C3CC0000}"/>
    <cellStyle name="Total (line) 7 2 14 2" xfId="52028" xr:uid="{00000000-0005-0000-0000-0000C4CC0000}"/>
    <cellStyle name="Total (line) 7 2 14 2 2" xfId="52029" xr:uid="{00000000-0005-0000-0000-0000C5CC0000}"/>
    <cellStyle name="Total (line) 7 2 14 2 3" xfId="52030" xr:uid="{00000000-0005-0000-0000-0000C6CC0000}"/>
    <cellStyle name="Total (line) 7 2 14 2 4" xfId="52031" xr:uid="{00000000-0005-0000-0000-0000C7CC0000}"/>
    <cellStyle name="Total (line) 7 2 14 3" xfId="52032" xr:uid="{00000000-0005-0000-0000-0000C8CC0000}"/>
    <cellStyle name="Total (line) 7 2 14 4" xfId="52033" xr:uid="{00000000-0005-0000-0000-0000C9CC0000}"/>
    <cellStyle name="Total (line) 7 2 14 5" xfId="52034" xr:uid="{00000000-0005-0000-0000-0000CACC0000}"/>
    <cellStyle name="Total (line) 7 2 15" xfId="7260" xr:uid="{00000000-0005-0000-0000-0000CBCC0000}"/>
    <cellStyle name="Total (line) 7 2 15 2" xfId="52035" xr:uid="{00000000-0005-0000-0000-0000CCCC0000}"/>
    <cellStyle name="Total (line) 7 2 15 2 2" xfId="52036" xr:uid="{00000000-0005-0000-0000-0000CDCC0000}"/>
    <cellStyle name="Total (line) 7 2 15 2 3" xfId="52037" xr:uid="{00000000-0005-0000-0000-0000CECC0000}"/>
    <cellStyle name="Total (line) 7 2 15 2 4" xfId="52038" xr:uid="{00000000-0005-0000-0000-0000CFCC0000}"/>
    <cellStyle name="Total (line) 7 2 15 3" xfId="52039" xr:uid="{00000000-0005-0000-0000-0000D0CC0000}"/>
    <cellStyle name="Total (line) 7 2 15 4" xfId="52040" xr:uid="{00000000-0005-0000-0000-0000D1CC0000}"/>
    <cellStyle name="Total (line) 7 2 15 5" xfId="52041" xr:uid="{00000000-0005-0000-0000-0000D2CC0000}"/>
    <cellStyle name="Total (line) 7 2 16" xfId="7261" xr:uid="{00000000-0005-0000-0000-0000D3CC0000}"/>
    <cellStyle name="Total (line) 7 2 16 2" xfId="52042" xr:uid="{00000000-0005-0000-0000-0000D4CC0000}"/>
    <cellStyle name="Total (line) 7 2 16 2 2" xfId="52043" xr:uid="{00000000-0005-0000-0000-0000D5CC0000}"/>
    <cellStyle name="Total (line) 7 2 16 2 3" xfId="52044" xr:uid="{00000000-0005-0000-0000-0000D6CC0000}"/>
    <cellStyle name="Total (line) 7 2 16 2 4" xfId="52045" xr:uid="{00000000-0005-0000-0000-0000D7CC0000}"/>
    <cellStyle name="Total (line) 7 2 16 3" xfId="52046" xr:uid="{00000000-0005-0000-0000-0000D8CC0000}"/>
    <cellStyle name="Total (line) 7 2 16 4" xfId="52047" xr:uid="{00000000-0005-0000-0000-0000D9CC0000}"/>
    <cellStyle name="Total (line) 7 2 16 5" xfId="52048" xr:uid="{00000000-0005-0000-0000-0000DACC0000}"/>
    <cellStyle name="Total (line) 7 2 17" xfId="7262" xr:uid="{00000000-0005-0000-0000-0000DBCC0000}"/>
    <cellStyle name="Total (line) 7 2 17 2" xfId="52049" xr:uid="{00000000-0005-0000-0000-0000DCCC0000}"/>
    <cellStyle name="Total (line) 7 2 17 2 2" xfId="52050" xr:uid="{00000000-0005-0000-0000-0000DDCC0000}"/>
    <cellStyle name="Total (line) 7 2 17 2 3" xfId="52051" xr:uid="{00000000-0005-0000-0000-0000DECC0000}"/>
    <cellStyle name="Total (line) 7 2 17 2 4" xfId="52052" xr:uid="{00000000-0005-0000-0000-0000DFCC0000}"/>
    <cellStyle name="Total (line) 7 2 17 3" xfId="52053" xr:uid="{00000000-0005-0000-0000-0000E0CC0000}"/>
    <cellStyle name="Total (line) 7 2 17 4" xfId="52054" xr:uid="{00000000-0005-0000-0000-0000E1CC0000}"/>
    <cellStyle name="Total (line) 7 2 17 5" xfId="52055" xr:uid="{00000000-0005-0000-0000-0000E2CC0000}"/>
    <cellStyle name="Total (line) 7 2 18" xfId="7263" xr:uid="{00000000-0005-0000-0000-0000E3CC0000}"/>
    <cellStyle name="Total (line) 7 2 18 2" xfId="52056" xr:uid="{00000000-0005-0000-0000-0000E4CC0000}"/>
    <cellStyle name="Total (line) 7 2 18 2 2" xfId="52057" xr:uid="{00000000-0005-0000-0000-0000E5CC0000}"/>
    <cellStyle name="Total (line) 7 2 18 2 3" xfId="52058" xr:uid="{00000000-0005-0000-0000-0000E6CC0000}"/>
    <cellStyle name="Total (line) 7 2 18 2 4" xfId="52059" xr:uid="{00000000-0005-0000-0000-0000E7CC0000}"/>
    <cellStyle name="Total (line) 7 2 18 3" xfId="52060" xr:uid="{00000000-0005-0000-0000-0000E8CC0000}"/>
    <cellStyle name="Total (line) 7 2 18 4" xfId="52061" xr:uid="{00000000-0005-0000-0000-0000E9CC0000}"/>
    <cellStyle name="Total (line) 7 2 18 5" xfId="52062" xr:uid="{00000000-0005-0000-0000-0000EACC0000}"/>
    <cellStyle name="Total (line) 7 2 19" xfId="7264" xr:uid="{00000000-0005-0000-0000-0000EBCC0000}"/>
    <cellStyle name="Total (line) 7 2 19 2" xfId="52063" xr:uid="{00000000-0005-0000-0000-0000ECCC0000}"/>
    <cellStyle name="Total (line) 7 2 19 2 2" xfId="52064" xr:uid="{00000000-0005-0000-0000-0000EDCC0000}"/>
    <cellStyle name="Total (line) 7 2 19 2 3" xfId="52065" xr:uid="{00000000-0005-0000-0000-0000EECC0000}"/>
    <cellStyle name="Total (line) 7 2 19 2 4" xfId="52066" xr:uid="{00000000-0005-0000-0000-0000EFCC0000}"/>
    <cellStyle name="Total (line) 7 2 19 3" xfId="52067" xr:uid="{00000000-0005-0000-0000-0000F0CC0000}"/>
    <cellStyle name="Total (line) 7 2 19 4" xfId="52068" xr:uid="{00000000-0005-0000-0000-0000F1CC0000}"/>
    <cellStyle name="Total (line) 7 2 19 5" xfId="52069" xr:uid="{00000000-0005-0000-0000-0000F2CC0000}"/>
    <cellStyle name="Total (line) 7 2 2" xfId="7265" xr:uid="{00000000-0005-0000-0000-0000F3CC0000}"/>
    <cellStyle name="Total (line) 7 2 2 2" xfId="52070" xr:uid="{00000000-0005-0000-0000-0000F4CC0000}"/>
    <cellStyle name="Total (line) 7 2 2 2 2" xfId="52071" xr:uid="{00000000-0005-0000-0000-0000F5CC0000}"/>
    <cellStyle name="Total (line) 7 2 2 2 3" xfId="52072" xr:uid="{00000000-0005-0000-0000-0000F6CC0000}"/>
    <cellStyle name="Total (line) 7 2 2 2 4" xfId="52073" xr:uid="{00000000-0005-0000-0000-0000F7CC0000}"/>
    <cellStyle name="Total (line) 7 2 2 3" xfId="52074" xr:uid="{00000000-0005-0000-0000-0000F8CC0000}"/>
    <cellStyle name="Total (line) 7 2 2 4" xfId="52075" xr:uid="{00000000-0005-0000-0000-0000F9CC0000}"/>
    <cellStyle name="Total (line) 7 2 2 5" xfId="52076" xr:uid="{00000000-0005-0000-0000-0000FACC0000}"/>
    <cellStyle name="Total (line) 7 2 20" xfId="7266" xr:uid="{00000000-0005-0000-0000-0000FBCC0000}"/>
    <cellStyle name="Total (line) 7 2 20 2" xfId="52077" xr:uid="{00000000-0005-0000-0000-0000FCCC0000}"/>
    <cellStyle name="Total (line) 7 2 20 2 2" xfId="52078" xr:uid="{00000000-0005-0000-0000-0000FDCC0000}"/>
    <cellStyle name="Total (line) 7 2 20 2 3" xfId="52079" xr:uid="{00000000-0005-0000-0000-0000FECC0000}"/>
    <cellStyle name="Total (line) 7 2 20 2 4" xfId="52080" xr:uid="{00000000-0005-0000-0000-0000FFCC0000}"/>
    <cellStyle name="Total (line) 7 2 20 3" xfId="52081" xr:uid="{00000000-0005-0000-0000-000000CD0000}"/>
    <cellStyle name="Total (line) 7 2 20 4" xfId="52082" xr:uid="{00000000-0005-0000-0000-000001CD0000}"/>
    <cellStyle name="Total (line) 7 2 20 5" xfId="52083" xr:uid="{00000000-0005-0000-0000-000002CD0000}"/>
    <cellStyle name="Total (line) 7 2 21" xfId="7267" xr:uid="{00000000-0005-0000-0000-000003CD0000}"/>
    <cellStyle name="Total (line) 7 2 21 2" xfId="52084" xr:uid="{00000000-0005-0000-0000-000004CD0000}"/>
    <cellStyle name="Total (line) 7 2 21 2 2" xfId="52085" xr:uid="{00000000-0005-0000-0000-000005CD0000}"/>
    <cellStyle name="Total (line) 7 2 21 2 3" xfId="52086" xr:uid="{00000000-0005-0000-0000-000006CD0000}"/>
    <cellStyle name="Total (line) 7 2 21 2 4" xfId="52087" xr:uid="{00000000-0005-0000-0000-000007CD0000}"/>
    <cellStyle name="Total (line) 7 2 21 3" xfId="52088" xr:uid="{00000000-0005-0000-0000-000008CD0000}"/>
    <cellStyle name="Total (line) 7 2 21 4" xfId="52089" xr:uid="{00000000-0005-0000-0000-000009CD0000}"/>
    <cellStyle name="Total (line) 7 2 21 5" xfId="52090" xr:uid="{00000000-0005-0000-0000-00000ACD0000}"/>
    <cellStyle name="Total (line) 7 2 22" xfId="7268" xr:uid="{00000000-0005-0000-0000-00000BCD0000}"/>
    <cellStyle name="Total (line) 7 2 22 2" xfId="52091" xr:uid="{00000000-0005-0000-0000-00000CCD0000}"/>
    <cellStyle name="Total (line) 7 2 22 2 2" xfId="52092" xr:uid="{00000000-0005-0000-0000-00000DCD0000}"/>
    <cellStyle name="Total (line) 7 2 22 2 3" xfId="52093" xr:uid="{00000000-0005-0000-0000-00000ECD0000}"/>
    <cellStyle name="Total (line) 7 2 22 2 4" xfId="52094" xr:uid="{00000000-0005-0000-0000-00000FCD0000}"/>
    <cellStyle name="Total (line) 7 2 22 3" xfId="52095" xr:uid="{00000000-0005-0000-0000-000010CD0000}"/>
    <cellStyle name="Total (line) 7 2 22 4" xfId="52096" xr:uid="{00000000-0005-0000-0000-000011CD0000}"/>
    <cellStyle name="Total (line) 7 2 22 5" xfId="52097" xr:uid="{00000000-0005-0000-0000-000012CD0000}"/>
    <cellStyle name="Total (line) 7 2 23" xfId="7269" xr:uid="{00000000-0005-0000-0000-000013CD0000}"/>
    <cellStyle name="Total (line) 7 2 23 2" xfId="52098" xr:uid="{00000000-0005-0000-0000-000014CD0000}"/>
    <cellStyle name="Total (line) 7 2 23 2 2" xfId="52099" xr:uid="{00000000-0005-0000-0000-000015CD0000}"/>
    <cellStyle name="Total (line) 7 2 23 2 3" xfId="52100" xr:uid="{00000000-0005-0000-0000-000016CD0000}"/>
    <cellStyle name="Total (line) 7 2 23 2 4" xfId="52101" xr:uid="{00000000-0005-0000-0000-000017CD0000}"/>
    <cellStyle name="Total (line) 7 2 23 3" xfId="52102" xr:uid="{00000000-0005-0000-0000-000018CD0000}"/>
    <cellStyle name="Total (line) 7 2 23 4" xfId="52103" xr:uid="{00000000-0005-0000-0000-000019CD0000}"/>
    <cellStyle name="Total (line) 7 2 23 5" xfId="52104" xr:uid="{00000000-0005-0000-0000-00001ACD0000}"/>
    <cellStyle name="Total (line) 7 2 24" xfId="7270" xr:uid="{00000000-0005-0000-0000-00001BCD0000}"/>
    <cellStyle name="Total (line) 7 2 24 2" xfId="52105" xr:uid="{00000000-0005-0000-0000-00001CCD0000}"/>
    <cellStyle name="Total (line) 7 2 24 2 2" xfId="52106" xr:uid="{00000000-0005-0000-0000-00001DCD0000}"/>
    <cellStyle name="Total (line) 7 2 24 2 3" xfId="52107" xr:uid="{00000000-0005-0000-0000-00001ECD0000}"/>
    <cellStyle name="Total (line) 7 2 24 2 4" xfId="52108" xr:uid="{00000000-0005-0000-0000-00001FCD0000}"/>
    <cellStyle name="Total (line) 7 2 24 3" xfId="52109" xr:uid="{00000000-0005-0000-0000-000020CD0000}"/>
    <cellStyle name="Total (line) 7 2 24 4" xfId="52110" xr:uid="{00000000-0005-0000-0000-000021CD0000}"/>
    <cellStyle name="Total (line) 7 2 24 5" xfId="52111" xr:uid="{00000000-0005-0000-0000-000022CD0000}"/>
    <cellStyle name="Total (line) 7 2 25" xfId="7271" xr:uid="{00000000-0005-0000-0000-000023CD0000}"/>
    <cellStyle name="Total (line) 7 2 25 2" xfId="52112" xr:uid="{00000000-0005-0000-0000-000024CD0000}"/>
    <cellStyle name="Total (line) 7 2 25 2 2" xfId="52113" xr:uid="{00000000-0005-0000-0000-000025CD0000}"/>
    <cellStyle name="Total (line) 7 2 25 2 3" xfId="52114" xr:uid="{00000000-0005-0000-0000-000026CD0000}"/>
    <cellStyle name="Total (line) 7 2 25 2 4" xfId="52115" xr:uid="{00000000-0005-0000-0000-000027CD0000}"/>
    <cellStyle name="Total (line) 7 2 25 3" xfId="52116" xr:uid="{00000000-0005-0000-0000-000028CD0000}"/>
    <cellStyle name="Total (line) 7 2 25 4" xfId="52117" xr:uid="{00000000-0005-0000-0000-000029CD0000}"/>
    <cellStyle name="Total (line) 7 2 25 5" xfId="52118" xr:uid="{00000000-0005-0000-0000-00002ACD0000}"/>
    <cellStyle name="Total (line) 7 2 26" xfId="7272" xr:uid="{00000000-0005-0000-0000-00002BCD0000}"/>
    <cellStyle name="Total (line) 7 2 26 2" xfId="52119" xr:uid="{00000000-0005-0000-0000-00002CCD0000}"/>
    <cellStyle name="Total (line) 7 2 26 2 2" xfId="52120" xr:uid="{00000000-0005-0000-0000-00002DCD0000}"/>
    <cellStyle name="Total (line) 7 2 26 2 3" xfId="52121" xr:uid="{00000000-0005-0000-0000-00002ECD0000}"/>
    <cellStyle name="Total (line) 7 2 26 2 4" xfId="52122" xr:uid="{00000000-0005-0000-0000-00002FCD0000}"/>
    <cellStyle name="Total (line) 7 2 26 3" xfId="52123" xr:uid="{00000000-0005-0000-0000-000030CD0000}"/>
    <cellStyle name="Total (line) 7 2 26 4" xfId="52124" xr:uid="{00000000-0005-0000-0000-000031CD0000}"/>
    <cellStyle name="Total (line) 7 2 26 5" xfId="52125" xr:uid="{00000000-0005-0000-0000-000032CD0000}"/>
    <cellStyle name="Total (line) 7 2 27" xfId="7273" xr:uid="{00000000-0005-0000-0000-000033CD0000}"/>
    <cellStyle name="Total (line) 7 2 27 2" xfId="52126" xr:uid="{00000000-0005-0000-0000-000034CD0000}"/>
    <cellStyle name="Total (line) 7 2 27 2 2" xfId="52127" xr:uid="{00000000-0005-0000-0000-000035CD0000}"/>
    <cellStyle name="Total (line) 7 2 27 2 3" xfId="52128" xr:uid="{00000000-0005-0000-0000-000036CD0000}"/>
    <cellStyle name="Total (line) 7 2 27 2 4" xfId="52129" xr:uid="{00000000-0005-0000-0000-000037CD0000}"/>
    <cellStyle name="Total (line) 7 2 27 3" xfId="52130" xr:uid="{00000000-0005-0000-0000-000038CD0000}"/>
    <cellStyle name="Total (line) 7 2 27 4" xfId="52131" xr:uid="{00000000-0005-0000-0000-000039CD0000}"/>
    <cellStyle name="Total (line) 7 2 27 5" xfId="52132" xr:uid="{00000000-0005-0000-0000-00003ACD0000}"/>
    <cellStyle name="Total (line) 7 2 28" xfId="7274" xr:uid="{00000000-0005-0000-0000-00003BCD0000}"/>
    <cellStyle name="Total (line) 7 2 28 2" xfId="52133" xr:uid="{00000000-0005-0000-0000-00003CCD0000}"/>
    <cellStyle name="Total (line) 7 2 28 2 2" xfId="52134" xr:uid="{00000000-0005-0000-0000-00003DCD0000}"/>
    <cellStyle name="Total (line) 7 2 28 2 3" xfId="52135" xr:uid="{00000000-0005-0000-0000-00003ECD0000}"/>
    <cellStyle name="Total (line) 7 2 28 2 4" xfId="52136" xr:uid="{00000000-0005-0000-0000-00003FCD0000}"/>
    <cellStyle name="Total (line) 7 2 28 3" xfId="52137" xr:uid="{00000000-0005-0000-0000-000040CD0000}"/>
    <cellStyle name="Total (line) 7 2 28 4" xfId="52138" xr:uid="{00000000-0005-0000-0000-000041CD0000}"/>
    <cellStyle name="Total (line) 7 2 28 5" xfId="52139" xr:uid="{00000000-0005-0000-0000-000042CD0000}"/>
    <cellStyle name="Total (line) 7 2 29" xfId="7275" xr:uid="{00000000-0005-0000-0000-000043CD0000}"/>
    <cellStyle name="Total (line) 7 2 29 2" xfId="52140" xr:uid="{00000000-0005-0000-0000-000044CD0000}"/>
    <cellStyle name="Total (line) 7 2 29 2 2" xfId="52141" xr:uid="{00000000-0005-0000-0000-000045CD0000}"/>
    <cellStyle name="Total (line) 7 2 29 2 3" xfId="52142" xr:uid="{00000000-0005-0000-0000-000046CD0000}"/>
    <cellStyle name="Total (line) 7 2 29 2 4" xfId="52143" xr:uid="{00000000-0005-0000-0000-000047CD0000}"/>
    <cellStyle name="Total (line) 7 2 29 3" xfId="52144" xr:uid="{00000000-0005-0000-0000-000048CD0000}"/>
    <cellStyle name="Total (line) 7 2 29 4" xfId="52145" xr:uid="{00000000-0005-0000-0000-000049CD0000}"/>
    <cellStyle name="Total (line) 7 2 29 5" xfId="52146" xr:uid="{00000000-0005-0000-0000-00004ACD0000}"/>
    <cellStyle name="Total (line) 7 2 3" xfId="7276" xr:uid="{00000000-0005-0000-0000-00004BCD0000}"/>
    <cellStyle name="Total (line) 7 2 3 2" xfId="52147" xr:uid="{00000000-0005-0000-0000-00004CCD0000}"/>
    <cellStyle name="Total (line) 7 2 3 2 2" xfId="52148" xr:uid="{00000000-0005-0000-0000-00004DCD0000}"/>
    <cellStyle name="Total (line) 7 2 3 2 3" xfId="52149" xr:uid="{00000000-0005-0000-0000-00004ECD0000}"/>
    <cellStyle name="Total (line) 7 2 3 2 4" xfId="52150" xr:uid="{00000000-0005-0000-0000-00004FCD0000}"/>
    <cellStyle name="Total (line) 7 2 3 3" xfId="52151" xr:uid="{00000000-0005-0000-0000-000050CD0000}"/>
    <cellStyle name="Total (line) 7 2 3 4" xfId="52152" xr:uid="{00000000-0005-0000-0000-000051CD0000}"/>
    <cellStyle name="Total (line) 7 2 3 5" xfId="52153" xr:uid="{00000000-0005-0000-0000-000052CD0000}"/>
    <cellStyle name="Total (line) 7 2 30" xfId="7277" xr:uid="{00000000-0005-0000-0000-000053CD0000}"/>
    <cellStyle name="Total (line) 7 2 30 2" xfId="52154" xr:uid="{00000000-0005-0000-0000-000054CD0000}"/>
    <cellStyle name="Total (line) 7 2 30 2 2" xfId="52155" xr:uid="{00000000-0005-0000-0000-000055CD0000}"/>
    <cellStyle name="Total (line) 7 2 30 2 3" xfId="52156" xr:uid="{00000000-0005-0000-0000-000056CD0000}"/>
    <cellStyle name="Total (line) 7 2 30 2 4" xfId="52157" xr:uid="{00000000-0005-0000-0000-000057CD0000}"/>
    <cellStyle name="Total (line) 7 2 30 3" xfId="52158" xr:uid="{00000000-0005-0000-0000-000058CD0000}"/>
    <cellStyle name="Total (line) 7 2 30 4" xfId="52159" xr:uid="{00000000-0005-0000-0000-000059CD0000}"/>
    <cellStyle name="Total (line) 7 2 30 5" xfId="52160" xr:uid="{00000000-0005-0000-0000-00005ACD0000}"/>
    <cellStyle name="Total (line) 7 2 31" xfId="7278" xr:uid="{00000000-0005-0000-0000-00005BCD0000}"/>
    <cellStyle name="Total (line) 7 2 31 2" xfId="52161" xr:uid="{00000000-0005-0000-0000-00005CCD0000}"/>
    <cellStyle name="Total (line) 7 2 31 2 2" xfId="52162" xr:uid="{00000000-0005-0000-0000-00005DCD0000}"/>
    <cellStyle name="Total (line) 7 2 31 2 3" xfId="52163" xr:uid="{00000000-0005-0000-0000-00005ECD0000}"/>
    <cellStyle name="Total (line) 7 2 31 2 4" xfId="52164" xr:uid="{00000000-0005-0000-0000-00005FCD0000}"/>
    <cellStyle name="Total (line) 7 2 31 3" xfId="52165" xr:uid="{00000000-0005-0000-0000-000060CD0000}"/>
    <cellStyle name="Total (line) 7 2 31 4" xfId="52166" xr:uid="{00000000-0005-0000-0000-000061CD0000}"/>
    <cellStyle name="Total (line) 7 2 31 5" xfId="52167" xr:uid="{00000000-0005-0000-0000-000062CD0000}"/>
    <cellStyle name="Total (line) 7 2 32" xfId="7279" xr:uid="{00000000-0005-0000-0000-000063CD0000}"/>
    <cellStyle name="Total (line) 7 2 32 2" xfId="52168" xr:uid="{00000000-0005-0000-0000-000064CD0000}"/>
    <cellStyle name="Total (line) 7 2 32 2 2" xfId="52169" xr:uid="{00000000-0005-0000-0000-000065CD0000}"/>
    <cellStyle name="Total (line) 7 2 32 2 3" xfId="52170" xr:uid="{00000000-0005-0000-0000-000066CD0000}"/>
    <cellStyle name="Total (line) 7 2 32 2 4" xfId="52171" xr:uid="{00000000-0005-0000-0000-000067CD0000}"/>
    <cellStyle name="Total (line) 7 2 32 3" xfId="52172" xr:uid="{00000000-0005-0000-0000-000068CD0000}"/>
    <cellStyle name="Total (line) 7 2 32 4" xfId="52173" xr:uid="{00000000-0005-0000-0000-000069CD0000}"/>
    <cellStyle name="Total (line) 7 2 32 5" xfId="52174" xr:uid="{00000000-0005-0000-0000-00006ACD0000}"/>
    <cellStyle name="Total (line) 7 2 33" xfId="7280" xr:uid="{00000000-0005-0000-0000-00006BCD0000}"/>
    <cellStyle name="Total (line) 7 2 33 2" xfId="52175" xr:uid="{00000000-0005-0000-0000-00006CCD0000}"/>
    <cellStyle name="Total (line) 7 2 33 2 2" xfId="52176" xr:uid="{00000000-0005-0000-0000-00006DCD0000}"/>
    <cellStyle name="Total (line) 7 2 33 2 3" xfId="52177" xr:uid="{00000000-0005-0000-0000-00006ECD0000}"/>
    <cellStyle name="Total (line) 7 2 33 2 4" xfId="52178" xr:uid="{00000000-0005-0000-0000-00006FCD0000}"/>
    <cellStyle name="Total (line) 7 2 33 3" xfId="52179" xr:uid="{00000000-0005-0000-0000-000070CD0000}"/>
    <cellStyle name="Total (line) 7 2 33 4" xfId="52180" xr:uid="{00000000-0005-0000-0000-000071CD0000}"/>
    <cellStyle name="Total (line) 7 2 33 5" xfId="52181" xr:uid="{00000000-0005-0000-0000-000072CD0000}"/>
    <cellStyle name="Total (line) 7 2 34" xfId="7281" xr:uid="{00000000-0005-0000-0000-000073CD0000}"/>
    <cellStyle name="Total (line) 7 2 34 2" xfId="52182" xr:uid="{00000000-0005-0000-0000-000074CD0000}"/>
    <cellStyle name="Total (line) 7 2 34 2 2" xfId="52183" xr:uid="{00000000-0005-0000-0000-000075CD0000}"/>
    <cellStyle name="Total (line) 7 2 34 2 3" xfId="52184" xr:uid="{00000000-0005-0000-0000-000076CD0000}"/>
    <cellStyle name="Total (line) 7 2 34 2 4" xfId="52185" xr:uid="{00000000-0005-0000-0000-000077CD0000}"/>
    <cellStyle name="Total (line) 7 2 34 3" xfId="52186" xr:uid="{00000000-0005-0000-0000-000078CD0000}"/>
    <cellStyle name="Total (line) 7 2 34 4" xfId="52187" xr:uid="{00000000-0005-0000-0000-000079CD0000}"/>
    <cellStyle name="Total (line) 7 2 34 5" xfId="52188" xr:uid="{00000000-0005-0000-0000-00007ACD0000}"/>
    <cellStyle name="Total (line) 7 2 35" xfId="7282" xr:uid="{00000000-0005-0000-0000-00007BCD0000}"/>
    <cellStyle name="Total (line) 7 2 35 2" xfId="52189" xr:uid="{00000000-0005-0000-0000-00007CCD0000}"/>
    <cellStyle name="Total (line) 7 2 35 2 2" xfId="52190" xr:uid="{00000000-0005-0000-0000-00007DCD0000}"/>
    <cellStyle name="Total (line) 7 2 35 2 3" xfId="52191" xr:uid="{00000000-0005-0000-0000-00007ECD0000}"/>
    <cellStyle name="Total (line) 7 2 35 2 4" xfId="52192" xr:uid="{00000000-0005-0000-0000-00007FCD0000}"/>
    <cellStyle name="Total (line) 7 2 35 3" xfId="52193" xr:uid="{00000000-0005-0000-0000-000080CD0000}"/>
    <cellStyle name="Total (line) 7 2 35 4" xfId="52194" xr:uid="{00000000-0005-0000-0000-000081CD0000}"/>
    <cellStyle name="Total (line) 7 2 35 5" xfId="52195" xr:uid="{00000000-0005-0000-0000-000082CD0000}"/>
    <cellStyle name="Total (line) 7 2 36" xfId="7283" xr:uid="{00000000-0005-0000-0000-000083CD0000}"/>
    <cellStyle name="Total (line) 7 2 36 2" xfId="52196" xr:uid="{00000000-0005-0000-0000-000084CD0000}"/>
    <cellStyle name="Total (line) 7 2 36 2 2" xfId="52197" xr:uid="{00000000-0005-0000-0000-000085CD0000}"/>
    <cellStyle name="Total (line) 7 2 36 2 3" xfId="52198" xr:uid="{00000000-0005-0000-0000-000086CD0000}"/>
    <cellStyle name="Total (line) 7 2 36 2 4" xfId="52199" xr:uid="{00000000-0005-0000-0000-000087CD0000}"/>
    <cellStyle name="Total (line) 7 2 36 3" xfId="52200" xr:uid="{00000000-0005-0000-0000-000088CD0000}"/>
    <cellStyle name="Total (line) 7 2 36 4" xfId="52201" xr:uid="{00000000-0005-0000-0000-000089CD0000}"/>
    <cellStyle name="Total (line) 7 2 36 5" xfId="52202" xr:uid="{00000000-0005-0000-0000-00008ACD0000}"/>
    <cellStyle name="Total (line) 7 2 37" xfId="7284" xr:uid="{00000000-0005-0000-0000-00008BCD0000}"/>
    <cellStyle name="Total (line) 7 2 37 2" xfId="52203" xr:uid="{00000000-0005-0000-0000-00008CCD0000}"/>
    <cellStyle name="Total (line) 7 2 37 2 2" xfId="52204" xr:uid="{00000000-0005-0000-0000-00008DCD0000}"/>
    <cellStyle name="Total (line) 7 2 37 2 3" xfId="52205" xr:uid="{00000000-0005-0000-0000-00008ECD0000}"/>
    <cellStyle name="Total (line) 7 2 37 2 4" xfId="52206" xr:uid="{00000000-0005-0000-0000-00008FCD0000}"/>
    <cellStyle name="Total (line) 7 2 37 3" xfId="52207" xr:uid="{00000000-0005-0000-0000-000090CD0000}"/>
    <cellStyle name="Total (line) 7 2 37 4" xfId="52208" xr:uid="{00000000-0005-0000-0000-000091CD0000}"/>
    <cellStyle name="Total (line) 7 2 37 5" xfId="52209" xr:uid="{00000000-0005-0000-0000-000092CD0000}"/>
    <cellStyle name="Total (line) 7 2 38" xfId="7285" xr:uid="{00000000-0005-0000-0000-000093CD0000}"/>
    <cellStyle name="Total (line) 7 2 38 2" xfId="52210" xr:uid="{00000000-0005-0000-0000-000094CD0000}"/>
    <cellStyle name="Total (line) 7 2 38 2 2" xfId="52211" xr:uid="{00000000-0005-0000-0000-000095CD0000}"/>
    <cellStyle name="Total (line) 7 2 38 2 3" xfId="52212" xr:uid="{00000000-0005-0000-0000-000096CD0000}"/>
    <cellStyle name="Total (line) 7 2 38 2 4" xfId="52213" xr:uid="{00000000-0005-0000-0000-000097CD0000}"/>
    <cellStyle name="Total (line) 7 2 38 3" xfId="52214" xr:uid="{00000000-0005-0000-0000-000098CD0000}"/>
    <cellStyle name="Total (line) 7 2 38 4" xfId="52215" xr:uid="{00000000-0005-0000-0000-000099CD0000}"/>
    <cellStyle name="Total (line) 7 2 38 5" xfId="52216" xr:uid="{00000000-0005-0000-0000-00009ACD0000}"/>
    <cellStyle name="Total (line) 7 2 39" xfId="7286" xr:uid="{00000000-0005-0000-0000-00009BCD0000}"/>
    <cellStyle name="Total (line) 7 2 39 2" xfId="52217" xr:uid="{00000000-0005-0000-0000-00009CCD0000}"/>
    <cellStyle name="Total (line) 7 2 39 2 2" xfId="52218" xr:uid="{00000000-0005-0000-0000-00009DCD0000}"/>
    <cellStyle name="Total (line) 7 2 39 2 3" xfId="52219" xr:uid="{00000000-0005-0000-0000-00009ECD0000}"/>
    <cellStyle name="Total (line) 7 2 39 2 4" xfId="52220" xr:uid="{00000000-0005-0000-0000-00009FCD0000}"/>
    <cellStyle name="Total (line) 7 2 39 3" xfId="52221" xr:uid="{00000000-0005-0000-0000-0000A0CD0000}"/>
    <cellStyle name="Total (line) 7 2 39 4" xfId="52222" xr:uid="{00000000-0005-0000-0000-0000A1CD0000}"/>
    <cellStyle name="Total (line) 7 2 39 5" xfId="52223" xr:uid="{00000000-0005-0000-0000-0000A2CD0000}"/>
    <cellStyle name="Total (line) 7 2 4" xfId="7287" xr:uid="{00000000-0005-0000-0000-0000A3CD0000}"/>
    <cellStyle name="Total (line) 7 2 4 2" xfId="52224" xr:uid="{00000000-0005-0000-0000-0000A4CD0000}"/>
    <cellStyle name="Total (line) 7 2 4 2 2" xfId="52225" xr:uid="{00000000-0005-0000-0000-0000A5CD0000}"/>
    <cellStyle name="Total (line) 7 2 4 2 3" xfId="52226" xr:uid="{00000000-0005-0000-0000-0000A6CD0000}"/>
    <cellStyle name="Total (line) 7 2 4 2 4" xfId="52227" xr:uid="{00000000-0005-0000-0000-0000A7CD0000}"/>
    <cellStyle name="Total (line) 7 2 4 3" xfId="52228" xr:uid="{00000000-0005-0000-0000-0000A8CD0000}"/>
    <cellStyle name="Total (line) 7 2 4 4" xfId="52229" xr:uid="{00000000-0005-0000-0000-0000A9CD0000}"/>
    <cellStyle name="Total (line) 7 2 4 5" xfId="52230" xr:uid="{00000000-0005-0000-0000-0000AACD0000}"/>
    <cellStyle name="Total (line) 7 2 40" xfId="7288" xr:uid="{00000000-0005-0000-0000-0000ABCD0000}"/>
    <cellStyle name="Total (line) 7 2 40 2" xfId="52231" xr:uid="{00000000-0005-0000-0000-0000ACCD0000}"/>
    <cellStyle name="Total (line) 7 2 40 2 2" xfId="52232" xr:uid="{00000000-0005-0000-0000-0000ADCD0000}"/>
    <cellStyle name="Total (line) 7 2 40 2 3" xfId="52233" xr:uid="{00000000-0005-0000-0000-0000AECD0000}"/>
    <cellStyle name="Total (line) 7 2 40 2 4" xfId="52234" xr:uid="{00000000-0005-0000-0000-0000AFCD0000}"/>
    <cellStyle name="Total (line) 7 2 40 3" xfId="52235" xr:uid="{00000000-0005-0000-0000-0000B0CD0000}"/>
    <cellStyle name="Total (line) 7 2 40 4" xfId="52236" xr:uid="{00000000-0005-0000-0000-0000B1CD0000}"/>
    <cellStyle name="Total (line) 7 2 40 5" xfId="52237" xr:uid="{00000000-0005-0000-0000-0000B2CD0000}"/>
    <cellStyle name="Total (line) 7 2 41" xfId="7289" xr:uid="{00000000-0005-0000-0000-0000B3CD0000}"/>
    <cellStyle name="Total (line) 7 2 41 2" xfId="52238" xr:uid="{00000000-0005-0000-0000-0000B4CD0000}"/>
    <cellStyle name="Total (line) 7 2 41 2 2" xfId="52239" xr:uid="{00000000-0005-0000-0000-0000B5CD0000}"/>
    <cellStyle name="Total (line) 7 2 41 2 3" xfId="52240" xr:uid="{00000000-0005-0000-0000-0000B6CD0000}"/>
    <cellStyle name="Total (line) 7 2 41 2 4" xfId="52241" xr:uid="{00000000-0005-0000-0000-0000B7CD0000}"/>
    <cellStyle name="Total (line) 7 2 41 3" xfId="52242" xr:uid="{00000000-0005-0000-0000-0000B8CD0000}"/>
    <cellStyle name="Total (line) 7 2 41 4" xfId="52243" xr:uid="{00000000-0005-0000-0000-0000B9CD0000}"/>
    <cellStyle name="Total (line) 7 2 41 5" xfId="52244" xr:uid="{00000000-0005-0000-0000-0000BACD0000}"/>
    <cellStyle name="Total (line) 7 2 42" xfId="7290" xr:uid="{00000000-0005-0000-0000-0000BBCD0000}"/>
    <cellStyle name="Total (line) 7 2 42 2" xfId="52245" xr:uid="{00000000-0005-0000-0000-0000BCCD0000}"/>
    <cellStyle name="Total (line) 7 2 42 2 2" xfId="52246" xr:uid="{00000000-0005-0000-0000-0000BDCD0000}"/>
    <cellStyle name="Total (line) 7 2 42 2 3" xfId="52247" xr:uid="{00000000-0005-0000-0000-0000BECD0000}"/>
    <cellStyle name="Total (line) 7 2 42 2 4" xfId="52248" xr:uid="{00000000-0005-0000-0000-0000BFCD0000}"/>
    <cellStyle name="Total (line) 7 2 42 3" xfId="52249" xr:uid="{00000000-0005-0000-0000-0000C0CD0000}"/>
    <cellStyle name="Total (line) 7 2 42 4" xfId="52250" xr:uid="{00000000-0005-0000-0000-0000C1CD0000}"/>
    <cellStyle name="Total (line) 7 2 42 5" xfId="52251" xr:uid="{00000000-0005-0000-0000-0000C2CD0000}"/>
    <cellStyle name="Total (line) 7 2 43" xfId="7291" xr:uid="{00000000-0005-0000-0000-0000C3CD0000}"/>
    <cellStyle name="Total (line) 7 2 43 2" xfId="52252" xr:uid="{00000000-0005-0000-0000-0000C4CD0000}"/>
    <cellStyle name="Total (line) 7 2 43 2 2" xfId="52253" xr:uid="{00000000-0005-0000-0000-0000C5CD0000}"/>
    <cellStyle name="Total (line) 7 2 43 2 3" xfId="52254" xr:uid="{00000000-0005-0000-0000-0000C6CD0000}"/>
    <cellStyle name="Total (line) 7 2 43 2 4" xfId="52255" xr:uid="{00000000-0005-0000-0000-0000C7CD0000}"/>
    <cellStyle name="Total (line) 7 2 43 3" xfId="52256" xr:uid="{00000000-0005-0000-0000-0000C8CD0000}"/>
    <cellStyle name="Total (line) 7 2 43 4" xfId="52257" xr:uid="{00000000-0005-0000-0000-0000C9CD0000}"/>
    <cellStyle name="Total (line) 7 2 43 5" xfId="52258" xr:uid="{00000000-0005-0000-0000-0000CACD0000}"/>
    <cellStyle name="Total (line) 7 2 44" xfId="7292" xr:uid="{00000000-0005-0000-0000-0000CBCD0000}"/>
    <cellStyle name="Total (line) 7 2 44 2" xfId="52259" xr:uid="{00000000-0005-0000-0000-0000CCCD0000}"/>
    <cellStyle name="Total (line) 7 2 44 2 2" xfId="52260" xr:uid="{00000000-0005-0000-0000-0000CDCD0000}"/>
    <cellStyle name="Total (line) 7 2 44 2 3" xfId="52261" xr:uid="{00000000-0005-0000-0000-0000CECD0000}"/>
    <cellStyle name="Total (line) 7 2 44 2 4" xfId="52262" xr:uid="{00000000-0005-0000-0000-0000CFCD0000}"/>
    <cellStyle name="Total (line) 7 2 44 3" xfId="52263" xr:uid="{00000000-0005-0000-0000-0000D0CD0000}"/>
    <cellStyle name="Total (line) 7 2 44 4" xfId="52264" xr:uid="{00000000-0005-0000-0000-0000D1CD0000}"/>
    <cellStyle name="Total (line) 7 2 44 5" xfId="52265" xr:uid="{00000000-0005-0000-0000-0000D2CD0000}"/>
    <cellStyle name="Total (line) 7 2 45" xfId="52266" xr:uid="{00000000-0005-0000-0000-0000D3CD0000}"/>
    <cellStyle name="Total (line) 7 2 45 2" xfId="52267" xr:uid="{00000000-0005-0000-0000-0000D4CD0000}"/>
    <cellStyle name="Total (line) 7 2 45 3" xfId="52268" xr:uid="{00000000-0005-0000-0000-0000D5CD0000}"/>
    <cellStyle name="Total (line) 7 2 45 4" xfId="52269" xr:uid="{00000000-0005-0000-0000-0000D6CD0000}"/>
    <cellStyle name="Total (line) 7 2 46" xfId="52270" xr:uid="{00000000-0005-0000-0000-0000D7CD0000}"/>
    <cellStyle name="Total (line) 7 2 46 2" xfId="52271" xr:uid="{00000000-0005-0000-0000-0000D8CD0000}"/>
    <cellStyle name="Total (line) 7 2 46 3" xfId="52272" xr:uid="{00000000-0005-0000-0000-0000D9CD0000}"/>
    <cellStyle name="Total (line) 7 2 46 4" xfId="52273" xr:uid="{00000000-0005-0000-0000-0000DACD0000}"/>
    <cellStyle name="Total (line) 7 2 47" xfId="52274" xr:uid="{00000000-0005-0000-0000-0000DBCD0000}"/>
    <cellStyle name="Total (line) 7 2 5" xfId="7293" xr:uid="{00000000-0005-0000-0000-0000DCCD0000}"/>
    <cellStyle name="Total (line) 7 2 5 2" xfId="52275" xr:uid="{00000000-0005-0000-0000-0000DDCD0000}"/>
    <cellStyle name="Total (line) 7 2 5 2 2" xfId="52276" xr:uid="{00000000-0005-0000-0000-0000DECD0000}"/>
    <cellStyle name="Total (line) 7 2 5 2 3" xfId="52277" xr:uid="{00000000-0005-0000-0000-0000DFCD0000}"/>
    <cellStyle name="Total (line) 7 2 5 2 4" xfId="52278" xr:uid="{00000000-0005-0000-0000-0000E0CD0000}"/>
    <cellStyle name="Total (line) 7 2 5 3" xfId="52279" xr:uid="{00000000-0005-0000-0000-0000E1CD0000}"/>
    <cellStyle name="Total (line) 7 2 5 4" xfId="52280" xr:uid="{00000000-0005-0000-0000-0000E2CD0000}"/>
    <cellStyle name="Total (line) 7 2 5 5" xfId="52281" xr:uid="{00000000-0005-0000-0000-0000E3CD0000}"/>
    <cellStyle name="Total (line) 7 2 6" xfId="7294" xr:uid="{00000000-0005-0000-0000-0000E4CD0000}"/>
    <cellStyle name="Total (line) 7 2 6 2" xfId="52282" xr:uid="{00000000-0005-0000-0000-0000E5CD0000}"/>
    <cellStyle name="Total (line) 7 2 6 2 2" xfId="52283" xr:uid="{00000000-0005-0000-0000-0000E6CD0000}"/>
    <cellStyle name="Total (line) 7 2 6 2 3" xfId="52284" xr:uid="{00000000-0005-0000-0000-0000E7CD0000}"/>
    <cellStyle name="Total (line) 7 2 6 2 4" xfId="52285" xr:uid="{00000000-0005-0000-0000-0000E8CD0000}"/>
    <cellStyle name="Total (line) 7 2 6 3" xfId="52286" xr:uid="{00000000-0005-0000-0000-0000E9CD0000}"/>
    <cellStyle name="Total (line) 7 2 6 4" xfId="52287" xr:uid="{00000000-0005-0000-0000-0000EACD0000}"/>
    <cellStyle name="Total (line) 7 2 6 5" xfId="52288" xr:uid="{00000000-0005-0000-0000-0000EBCD0000}"/>
    <cellStyle name="Total (line) 7 2 7" xfId="7295" xr:uid="{00000000-0005-0000-0000-0000ECCD0000}"/>
    <cellStyle name="Total (line) 7 2 7 2" xfId="52289" xr:uid="{00000000-0005-0000-0000-0000EDCD0000}"/>
    <cellStyle name="Total (line) 7 2 7 2 2" xfId="52290" xr:uid="{00000000-0005-0000-0000-0000EECD0000}"/>
    <cellStyle name="Total (line) 7 2 7 2 3" xfId="52291" xr:uid="{00000000-0005-0000-0000-0000EFCD0000}"/>
    <cellStyle name="Total (line) 7 2 7 2 4" xfId="52292" xr:uid="{00000000-0005-0000-0000-0000F0CD0000}"/>
    <cellStyle name="Total (line) 7 2 7 3" xfId="52293" xr:uid="{00000000-0005-0000-0000-0000F1CD0000}"/>
    <cellStyle name="Total (line) 7 2 7 4" xfId="52294" xr:uid="{00000000-0005-0000-0000-0000F2CD0000}"/>
    <cellStyle name="Total (line) 7 2 7 5" xfId="52295" xr:uid="{00000000-0005-0000-0000-0000F3CD0000}"/>
    <cellStyle name="Total (line) 7 2 8" xfId="7296" xr:uid="{00000000-0005-0000-0000-0000F4CD0000}"/>
    <cellStyle name="Total (line) 7 2 8 2" xfId="52296" xr:uid="{00000000-0005-0000-0000-0000F5CD0000}"/>
    <cellStyle name="Total (line) 7 2 8 2 2" xfId="52297" xr:uid="{00000000-0005-0000-0000-0000F6CD0000}"/>
    <cellStyle name="Total (line) 7 2 8 2 3" xfId="52298" xr:uid="{00000000-0005-0000-0000-0000F7CD0000}"/>
    <cellStyle name="Total (line) 7 2 8 2 4" xfId="52299" xr:uid="{00000000-0005-0000-0000-0000F8CD0000}"/>
    <cellStyle name="Total (line) 7 2 8 3" xfId="52300" xr:uid="{00000000-0005-0000-0000-0000F9CD0000}"/>
    <cellStyle name="Total (line) 7 2 8 4" xfId="52301" xr:uid="{00000000-0005-0000-0000-0000FACD0000}"/>
    <cellStyle name="Total (line) 7 2 8 5" xfId="52302" xr:uid="{00000000-0005-0000-0000-0000FBCD0000}"/>
    <cellStyle name="Total (line) 7 2 9" xfId="7297" xr:uid="{00000000-0005-0000-0000-0000FCCD0000}"/>
    <cellStyle name="Total (line) 7 2 9 2" xfId="52303" xr:uid="{00000000-0005-0000-0000-0000FDCD0000}"/>
    <cellStyle name="Total (line) 7 2 9 2 2" xfId="52304" xr:uid="{00000000-0005-0000-0000-0000FECD0000}"/>
    <cellStyle name="Total (line) 7 2 9 2 3" xfId="52305" xr:uid="{00000000-0005-0000-0000-0000FFCD0000}"/>
    <cellStyle name="Total (line) 7 2 9 2 4" xfId="52306" xr:uid="{00000000-0005-0000-0000-000000CE0000}"/>
    <cellStyle name="Total (line) 7 2 9 3" xfId="52307" xr:uid="{00000000-0005-0000-0000-000001CE0000}"/>
    <cellStyle name="Total (line) 7 2 9 4" xfId="52308" xr:uid="{00000000-0005-0000-0000-000002CE0000}"/>
    <cellStyle name="Total (line) 7 2 9 5" xfId="52309" xr:uid="{00000000-0005-0000-0000-000003CE0000}"/>
    <cellStyle name="Total (line) 7 20" xfId="7298" xr:uid="{00000000-0005-0000-0000-000004CE0000}"/>
    <cellStyle name="Total (line) 7 20 2" xfId="52310" xr:uid="{00000000-0005-0000-0000-000005CE0000}"/>
    <cellStyle name="Total (line) 7 20 2 2" xfId="52311" xr:uid="{00000000-0005-0000-0000-000006CE0000}"/>
    <cellStyle name="Total (line) 7 20 2 3" xfId="52312" xr:uid="{00000000-0005-0000-0000-000007CE0000}"/>
    <cellStyle name="Total (line) 7 20 2 4" xfId="52313" xr:uid="{00000000-0005-0000-0000-000008CE0000}"/>
    <cellStyle name="Total (line) 7 20 3" xfId="52314" xr:uid="{00000000-0005-0000-0000-000009CE0000}"/>
    <cellStyle name="Total (line) 7 20 4" xfId="52315" xr:uid="{00000000-0005-0000-0000-00000ACE0000}"/>
    <cellStyle name="Total (line) 7 20 5" xfId="52316" xr:uid="{00000000-0005-0000-0000-00000BCE0000}"/>
    <cellStyle name="Total (line) 7 21" xfId="7299" xr:uid="{00000000-0005-0000-0000-00000CCE0000}"/>
    <cellStyle name="Total (line) 7 21 2" xfId="52317" xr:uid="{00000000-0005-0000-0000-00000DCE0000}"/>
    <cellStyle name="Total (line) 7 21 2 2" xfId="52318" xr:uid="{00000000-0005-0000-0000-00000ECE0000}"/>
    <cellStyle name="Total (line) 7 21 2 3" xfId="52319" xr:uid="{00000000-0005-0000-0000-00000FCE0000}"/>
    <cellStyle name="Total (line) 7 21 2 4" xfId="52320" xr:uid="{00000000-0005-0000-0000-000010CE0000}"/>
    <cellStyle name="Total (line) 7 21 3" xfId="52321" xr:uid="{00000000-0005-0000-0000-000011CE0000}"/>
    <cellStyle name="Total (line) 7 21 4" xfId="52322" xr:uid="{00000000-0005-0000-0000-000012CE0000}"/>
    <cellStyle name="Total (line) 7 21 5" xfId="52323" xr:uid="{00000000-0005-0000-0000-000013CE0000}"/>
    <cellStyle name="Total (line) 7 22" xfId="7300" xr:uid="{00000000-0005-0000-0000-000014CE0000}"/>
    <cellStyle name="Total (line) 7 22 2" xfId="52324" xr:uid="{00000000-0005-0000-0000-000015CE0000}"/>
    <cellStyle name="Total (line) 7 22 2 2" xfId="52325" xr:uid="{00000000-0005-0000-0000-000016CE0000}"/>
    <cellStyle name="Total (line) 7 22 2 3" xfId="52326" xr:uid="{00000000-0005-0000-0000-000017CE0000}"/>
    <cellStyle name="Total (line) 7 22 2 4" xfId="52327" xr:uid="{00000000-0005-0000-0000-000018CE0000}"/>
    <cellStyle name="Total (line) 7 22 3" xfId="52328" xr:uid="{00000000-0005-0000-0000-000019CE0000}"/>
    <cellStyle name="Total (line) 7 22 4" xfId="52329" xr:uid="{00000000-0005-0000-0000-00001ACE0000}"/>
    <cellStyle name="Total (line) 7 22 5" xfId="52330" xr:uid="{00000000-0005-0000-0000-00001BCE0000}"/>
    <cellStyle name="Total (line) 7 23" xfId="7301" xr:uid="{00000000-0005-0000-0000-00001CCE0000}"/>
    <cellStyle name="Total (line) 7 23 2" xfId="52331" xr:uid="{00000000-0005-0000-0000-00001DCE0000}"/>
    <cellStyle name="Total (line) 7 23 2 2" xfId="52332" xr:uid="{00000000-0005-0000-0000-00001ECE0000}"/>
    <cellStyle name="Total (line) 7 23 2 3" xfId="52333" xr:uid="{00000000-0005-0000-0000-00001FCE0000}"/>
    <cellStyle name="Total (line) 7 23 2 4" xfId="52334" xr:uid="{00000000-0005-0000-0000-000020CE0000}"/>
    <cellStyle name="Total (line) 7 23 3" xfId="52335" xr:uid="{00000000-0005-0000-0000-000021CE0000}"/>
    <cellStyle name="Total (line) 7 23 4" xfId="52336" xr:uid="{00000000-0005-0000-0000-000022CE0000}"/>
    <cellStyle name="Total (line) 7 23 5" xfId="52337" xr:uid="{00000000-0005-0000-0000-000023CE0000}"/>
    <cellStyle name="Total (line) 7 24" xfId="7302" xr:uid="{00000000-0005-0000-0000-000024CE0000}"/>
    <cellStyle name="Total (line) 7 24 2" xfId="52338" xr:uid="{00000000-0005-0000-0000-000025CE0000}"/>
    <cellStyle name="Total (line) 7 24 2 2" xfId="52339" xr:uid="{00000000-0005-0000-0000-000026CE0000}"/>
    <cellStyle name="Total (line) 7 24 2 3" xfId="52340" xr:uid="{00000000-0005-0000-0000-000027CE0000}"/>
    <cellStyle name="Total (line) 7 24 2 4" xfId="52341" xr:uid="{00000000-0005-0000-0000-000028CE0000}"/>
    <cellStyle name="Total (line) 7 24 3" xfId="52342" xr:uid="{00000000-0005-0000-0000-000029CE0000}"/>
    <cellStyle name="Total (line) 7 24 4" xfId="52343" xr:uid="{00000000-0005-0000-0000-00002ACE0000}"/>
    <cellStyle name="Total (line) 7 24 5" xfId="52344" xr:uid="{00000000-0005-0000-0000-00002BCE0000}"/>
    <cellStyle name="Total (line) 7 25" xfId="7303" xr:uid="{00000000-0005-0000-0000-00002CCE0000}"/>
    <cellStyle name="Total (line) 7 25 2" xfId="52345" xr:uid="{00000000-0005-0000-0000-00002DCE0000}"/>
    <cellStyle name="Total (line) 7 25 2 2" xfId="52346" xr:uid="{00000000-0005-0000-0000-00002ECE0000}"/>
    <cellStyle name="Total (line) 7 25 2 3" xfId="52347" xr:uid="{00000000-0005-0000-0000-00002FCE0000}"/>
    <cellStyle name="Total (line) 7 25 2 4" xfId="52348" xr:uid="{00000000-0005-0000-0000-000030CE0000}"/>
    <cellStyle name="Total (line) 7 25 3" xfId="52349" xr:uid="{00000000-0005-0000-0000-000031CE0000}"/>
    <cellStyle name="Total (line) 7 25 4" xfId="52350" xr:uid="{00000000-0005-0000-0000-000032CE0000}"/>
    <cellStyle name="Total (line) 7 25 5" xfId="52351" xr:uid="{00000000-0005-0000-0000-000033CE0000}"/>
    <cellStyle name="Total (line) 7 26" xfId="7304" xr:uid="{00000000-0005-0000-0000-000034CE0000}"/>
    <cellStyle name="Total (line) 7 26 2" xfId="52352" xr:uid="{00000000-0005-0000-0000-000035CE0000}"/>
    <cellStyle name="Total (line) 7 26 2 2" xfId="52353" xr:uid="{00000000-0005-0000-0000-000036CE0000}"/>
    <cellStyle name="Total (line) 7 26 2 3" xfId="52354" xr:uid="{00000000-0005-0000-0000-000037CE0000}"/>
    <cellStyle name="Total (line) 7 26 2 4" xfId="52355" xr:uid="{00000000-0005-0000-0000-000038CE0000}"/>
    <cellStyle name="Total (line) 7 26 3" xfId="52356" xr:uid="{00000000-0005-0000-0000-000039CE0000}"/>
    <cellStyle name="Total (line) 7 26 4" xfId="52357" xr:uid="{00000000-0005-0000-0000-00003ACE0000}"/>
    <cellStyle name="Total (line) 7 26 5" xfId="52358" xr:uid="{00000000-0005-0000-0000-00003BCE0000}"/>
    <cellStyle name="Total (line) 7 27" xfId="7305" xr:uid="{00000000-0005-0000-0000-00003CCE0000}"/>
    <cellStyle name="Total (line) 7 27 2" xfId="52359" xr:uid="{00000000-0005-0000-0000-00003DCE0000}"/>
    <cellStyle name="Total (line) 7 27 2 2" xfId="52360" xr:uid="{00000000-0005-0000-0000-00003ECE0000}"/>
    <cellStyle name="Total (line) 7 27 2 3" xfId="52361" xr:uid="{00000000-0005-0000-0000-00003FCE0000}"/>
    <cellStyle name="Total (line) 7 27 2 4" xfId="52362" xr:uid="{00000000-0005-0000-0000-000040CE0000}"/>
    <cellStyle name="Total (line) 7 27 3" xfId="52363" xr:uid="{00000000-0005-0000-0000-000041CE0000}"/>
    <cellStyle name="Total (line) 7 27 4" xfId="52364" xr:uid="{00000000-0005-0000-0000-000042CE0000}"/>
    <cellStyle name="Total (line) 7 27 5" xfId="52365" xr:uid="{00000000-0005-0000-0000-000043CE0000}"/>
    <cellStyle name="Total (line) 7 28" xfId="7306" xr:uid="{00000000-0005-0000-0000-000044CE0000}"/>
    <cellStyle name="Total (line) 7 28 2" xfId="52366" xr:uid="{00000000-0005-0000-0000-000045CE0000}"/>
    <cellStyle name="Total (line) 7 28 2 2" xfId="52367" xr:uid="{00000000-0005-0000-0000-000046CE0000}"/>
    <cellStyle name="Total (line) 7 28 2 3" xfId="52368" xr:uid="{00000000-0005-0000-0000-000047CE0000}"/>
    <cellStyle name="Total (line) 7 28 2 4" xfId="52369" xr:uid="{00000000-0005-0000-0000-000048CE0000}"/>
    <cellStyle name="Total (line) 7 28 3" xfId="52370" xr:uid="{00000000-0005-0000-0000-000049CE0000}"/>
    <cellStyle name="Total (line) 7 28 4" xfId="52371" xr:uid="{00000000-0005-0000-0000-00004ACE0000}"/>
    <cellStyle name="Total (line) 7 28 5" xfId="52372" xr:uid="{00000000-0005-0000-0000-00004BCE0000}"/>
    <cellStyle name="Total (line) 7 29" xfId="7307" xr:uid="{00000000-0005-0000-0000-00004CCE0000}"/>
    <cellStyle name="Total (line) 7 29 2" xfId="52373" xr:uid="{00000000-0005-0000-0000-00004DCE0000}"/>
    <cellStyle name="Total (line) 7 29 2 2" xfId="52374" xr:uid="{00000000-0005-0000-0000-00004ECE0000}"/>
    <cellStyle name="Total (line) 7 29 2 3" xfId="52375" xr:uid="{00000000-0005-0000-0000-00004FCE0000}"/>
    <cellStyle name="Total (line) 7 29 2 4" xfId="52376" xr:uid="{00000000-0005-0000-0000-000050CE0000}"/>
    <cellStyle name="Total (line) 7 29 3" xfId="52377" xr:uid="{00000000-0005-0000-0000-000051CE0000}"/>
    <cellStyle name="Total (line) 7 29 4" xfId="52378" xr:uid="{00000000-0005-0000-0000-000052CE0000}"/>
    <cellStyle name="Total (line) 7 29 5" xfId="52379" xr:uid="{00000000-0005-0000-0000-000053CE0000}"/>
    <cellStyle name="Total (line) 7 3" xfId="7308" xr:uid="{00000000-0005-0000-0000-000054CE0000}"/>
    <cellStyle name="Total (line) 7 3 2" xfId="52380" xr:uid="{00000000-0005-0000-0000-000055CE0000}"/>
    <cellStyle name="Total (line) 7 3 2 2" xfId="52381" xr:uid="{00000000-0005-0000-0000-000056CE0000}"/>
    <cellStyle name="Total (line) 7 3 2 3" xfId="52382" xr:uid="{00000000-0005-0000-0000-000057CE0000}"/>
    <cellStyle name="Total (line) 7 3 2 4" xfId="52383" xr:uid="{00000000-0005-0000-0000-000058CE0000}"/>
    <cellStyle name="Total (line) 7 3 3" xfId="52384" xr:uid="{00000000-0005-0000-0000-000059CE0000}"/>
    <cellStyle name="Total (line) 7 3 4" xfId="52385" xr:uid="{00000000-0005-0000-0000-00005ACE0000}"/>
    <cellStyle name="Total (line) 7 3 5" xfId="52386" xr:uid="{00000000-0005-0000-0000-00005BCE0000}"/>
    <cellStyle name="Total (line) 7 30" xfId="7309" xr:uid="{00000000-0005-0000-0000-00005CCE0000}"/>
    <cellStyle name="Total (line) 7 30 2" xfId="52387" xr:uid="{00000000-0005-0000-0000-00005DCE0000}"/>
    <cellStyle name="Total (line) 7 30 2 2" xfId="52388" xr:uid="{00000000-0005-0000-0000-00005ECE0000}"/>
    <cellStyle name="Total (line) 7 30 2 3" xfId="52389" xr:uid="{00000000-0005-0000-0000-00005FCE0000}"/>
    <cellStyle name="Total (line) 7 30 2 4" xfId="52390" xr:uid="{00000000-0005-0000-0000-000060CE0000}"/>
    <cellStyle name="Total (line) 7 30 3" xfId="52391" xr:uid="{00000000-0005-0000-0000-000061CE0000}"/>
    <cellStyle name="Total (line) 7 30 4" xfId="52392" xr:uid="{00000000-0005-0000-0000-000062CE0000}"/>
    <cellStyle name="Total (line) 7 30 5" xfId="52393" xr:uid="{00000000-0005-0000-0000-000063CE0000}"/>
    <cellStyle name="Total (line) 7 31" xfId="7310" xr:uid="{00000000-0005-0000-0000-000064CE0000}"/>
    <cellStyle name="Total (line) 7 31 2" xfId="52394" xr:uid="{00000000-0005-0000-0000-000065CE0000}"/>
    <cellStyle name="Total (line) 7 31 2 2" xfId="52395" xr:uid="{00000000-0005-0000-0000-000066CE0000}"/>
    <cellStyle name="Total (line) 7 31 2 3" xfId="52396" xr:uid="{00000000-0005-0000-0000-000067CE0000}"/>
    <cellStyle name="Total (line) 7 31 2 4" xfId="52397" xr:uid="{00000000-0005-0000-0000-000068CE0000}"/>
    <cellStyle name="Total (line) 7 31 3" xfId="52398" xr:uid="{00000000-0005-0000-0000-000069CE0000}"/>
    <cellStyle name="Total (line) 7 31 4" xfId="52399" xr:uid="{00000000-0005-0000-0000-00006ACE0000}"/>
    <cellStyle name="Total (line) 7 31 5" xfId="52400" xr:uid="{00000000-0005-0000-0000-00006BCE0000}"/>
    <cellStyle name="Total (line) 7 32" xfId="7311" xr:uid="{00000000-0005-0000-0000-00006CCE0000}"/>
    <cellStyle name="Total (line) 7 32 2" xfId="52401" xr:uid="{00000000-0005-0000-0000-00006DCE0000}"/>
    <cellStyle name="Total (line) 7 32 2 2" xfId="52402" xr:uid="{00000000-0005-0000-0000-00006ECE0000}"/>
    <cellStyle name="Total (line) 7 32 2 3" xfId="52403" xr:uid="{00000000-0005-0000-0000-00006FCE0000}"/>
    <cellStyle name="Total (line) 7 32 2 4" xfId="52404" xr:uid="{00000000-0005-0000-0000-000070CE0000}"/>
    <cellStyle name="Total (line) 7 32 3" xfId="52405" xr:uid="{00000000-0005-0000-0000-000071CE0000}"/>
    <cellStyle name="Total (line) 7 32 4" xfId="52406" xr:uid="{00000000-0005-0000-0000-000072CE0000}"/>
    <cellStyle name="Total (line) 7 32 5" xfId="52407" xr:uid="{00000000-0005-0000-0000-000073CE0000}"/>
    <cellStyle name="Total (line) 7 33" xfId="7312" xr:uid="{00000000-0005-0000-0000-000074CE0000}"/>
    <cellStyle name="Total (line) 7 33 2" xfId="52408" xr:uid="{00000000-0005-0000-0000-000075CE0000}"/>
    <cellStyle name="Total (line) 7 33 2 2" xfId="52409" xr:uid="{00000000-0005-0000-0000-000076CE0000}"/>
    <cellStyle name="Total (line) 7 33 2 3" xfId="52410" xr:uid="{00000000-0005-0000-0000-000077CE0000}"/>
    <cellStyle name="Total (line) 7 33 2 4" xfId="52411" xr:uid="{00000000-0005-0000-0000-000078CE0000}"/>
    <cellStyle name="Total (line) 7 33 3" xfId="52412" xr:uid="{00000000-0005-0000-0000-000079CE0000}"/>
    <cellStyle name="Total (line) 7 33 4" xfId="52413" xr:uid="{00000000-0005-0000-0000-00007ACE0000}"/>
    <cellStyle name="Total (line) 7 33 5" xfId="52414" xr:uid="{00000000-0005-0000-0000-00007BCE0000}"/>
    <cellStyle name="Total (line) 7 34" xfId="7313" xr:uid="{00000000-0005-0000-0000-00007CCE0000}"/>
    <cellStyle name="Total (line) 7 34 2" xfId="52415" xr:uid="{00000000-0005-0000-0000-00007DCE0000}"/>
    <cellStyle name="Total (line) 7 34 2 2" xfId="52416" xr:uid="{00000000-0005-0000-0000-00007ECE0000}"/>
    <cellStyle name="Total (line) 7 34 2 3" xfId="52417" xr:uid="{00000000-0005-0000-0000-00007FCE0000}"/>
    <cellStyle name="Total (line) 7 34 2 4" xfId="52418" xr:uid="{00000000-0005-0000-0000-000080CE0000}"/>
    <cellStyle name="Total (line) 7 34 3" xfId="52419" xr:uid="{00000000-0005-0000-0000-000081CE0000}"/>
    <cellStyle name="Total (line) 7 34 4" xfId="52420" xr:uid="{00000000-0005-0000-0000-000082CE0000}"/>
    <cellStyle name="Total (line) 7 34 5" xfId="52421" xr:uid="{00000000-0005-0000-0000-000083CE0000}"/>
    <cellStyle name="Total (line) 7 35" xfId="7314" xr:uid="{00000000-0005-0000-0000-000084CE0000}"/>
    <cellStyle name="Total (line) 7 35 2" xfId="52422" xr:uid="{00000000-0005-0000-0000-000085CE0000}"/>
    <cellStyle name="Total (line) 7 35 2 2" xfId="52423" xr:uid="{00000000-0005-0000-0000-000086CE0000}"/>
    <cellStyle name="Total (line) 7 35 2 3" xfId="52424" xr:uid="{00000000-0005-0000-0000-000087CE0000}"/>
    <cellStyle name="Total (line) 7 35 2 4" xfId="52425" xr:uid="{00000000-0005-0000-0000-000088CE0000}"/>
    <cellStyle name="Total (line) 7 35 3" xfId="52426" xr:uid="{00000000-0005-0000-0000-000089CE0000}"/>
    <cellStyle name="Total (line) 7 35 4" xfId="52427" xr:uid="{00000000-0005-0000-0000-00008ACE0000}"/>
    <cellStyle name="Total (line) 7 35 5" xfId="52428" xr:uid="{00000000-0005-0000-0000-00008BCE0000}"/>
    <cellStyle name="Total (line) 7 36" xfId="7315" xr:uid="{00000000-0005-0000-0000-00008CCE0000}"/>
    <cellStyle name="Total (line) 7 36 2" xfId="52429" xr:uid="{00000000-0005-0000-0000-00008DCE0000}"/>
    <cellStyle name="Total (line) 7 36 2 2" xfId="52430" xr:uid="{00000000-0005-0000-0000-00008ECE0000}"/>
    <cellStyle name="Total (line) 7 36 2 3" xfId="52431" xr:uid="{00000000-0005-0000-0000-00008FCE0000}"/>
    <cellStyle name="Total (line) 7 36 2 4" xfId="52432" xr:uid="{00000000-0005-0000-0000-000090CE0000}"/>
    <cellStyle name="Total (line) 7 36 3" xfId="52433" xr:uid="{00000000-0005-0000-0000-000091CE0000}"/>
    <cellStyle name="Total (line) 7 36 4" xfId="52434" xr:uid="{00000000-0005-0000-0000-000092CE0000}"/>
    <cellStyle name="Total (line) 7 36 5" xfId="52435" xr:uid="{00000000-0005-0000-0000-000093CE0000}"/>
    <cellStyle name="Total (line) 7 37" xfId="7316" xr:uid="{00000000-0005-0000-0000-000094CE0000}"/>
    <cellStyle name="Total (line) 7 37 2" xfId="52436" xr:uid="{00000000-0005-0000-0000-000095CE0000}"/>
    <cellStyle name="Total (line) 7 37 2 2" xfId="52437" xr:uid="{00000000-0005-0000-0000-000096CE0000}"/>
    <cellStyle name="Total (line) 7 37 2 3" xfId="52438" xr:uid="{00000000-0005-0000-0000-000097CE0000}"/>
    <cellStyle name="Total (line) 7 37 2 4" xfId="52439" xr:uid="{00000000-0005-0000-0000-000098CE0000}"/>
    <cellStyle name="Total (line) 7 37 3" xfId="52440" xr:uid="{00000000-0005-0000-0000-000099CE0000}"/>
    <cellStyle name="Total (line) 7 37 4" xfId="52441" xr:uid="{00000000-0005-0000-0000-00009ACE0000}"/>
    <cellStyle name="Total (line) 7 37 5" xfId="52442" xr:uid="{00000000-0005-0000-0000-00009BCE0000}"/>
    <cellStyle name="Total (line) 7 38" xfId="7317" xr:uid="{00000000-0005-0000-0000-00009CCE0000}"/>
    <cellStyle name="Total (line) 7 38 2" xfId="52443" xr:uid="{00000000-0005-0000-0000-00009DCE0000}"/>
    <cellStyle name="Total (line) 7 38 2 2" xfId="52444" xr:uid="{00000000-0005-0000-0000-00009ECE0000}"/>
    <cellStyle name="Total (line) 7 38 2 3" xfId="52445" xr:uid="{00000000-0005-0000-0000-00009FCE0000}"/>
    <cellStyle name="Total (line) 7 38 2 4" xfId="52446" xr:uid="{00000000-0005-0000-0000-0000A0CE0000}"/>
    <cellStyle name="Total (line) 7 38 3" xfId="52447" xr:uid="{00000000-0005-0000-0000-0000A1CE0000}"/>
    <cellStyle name="Total (line) 7 38 4" xfId="52448" xr:uid="{00000000-0005-0000-0000-0000A2CE0000}"/>
    <cellStyle name="Total (line) 7 38 5" xfId="52449" xr:uid="{00000000-0005-0000-0000-0000A3CE0000}"/>
    <cellStyle name="Total (line) 7 39" xfId="7318" xr:uid="{00000000-0005-0000-0000-0000A4CE0000}"/>
    <cellStyle name="Total (line) 7 39 2" xfId="52450" xr:uid="{00000000-0005-0000-0000-0000A5CE0000}"/>
    <cellStyle name="Total (line) 7 39 2 2" xfId="52451" xr:uid="{00000000-0005-0000-0000-0000A6CE0000}"/>
    <cellStyle name="Total (line) 7 39 2 3" xfId="52452" xr:uid="{00000000-0005-0000-0000-0000A7CE0000}"/>
    <cellStyle name="Total (line) 7 39 2 4" xfId="52453" xr:uid="{00000000-0005-0000-0000-0000A8CE0000}"/>
    <cellStyle name="Total (line) 7 39 3" xfId="52454" xr:uid="{00000000-0005-0000-0000-0000A9CE0000}"/>
    <cellStyle name="Total (line) 7 39 4" xfId="52455" xr:uid="{00000000-0005-0000-0000-0000AACE0000}"/>
    <cellStyle name="Total (line) 7 39 5" xfId="52456" xr:uid="{00000000-0005-0000-0000-0000ABCE0000}"/>
    <cellStyle name="Total (line) 7 4" xfId="7319" xr:uid="{00000000-0005-0000-0000-0000ACCE0000}"/>
    <cellStyle name="Total (line) 7 4 2" xfId="52457" xr:uid="{00000000-0005-0000-0000-0000ADCE0000}"/>
    <cellStyle name="Total (line) 7 4 2 2" xfId="52458" xr:uid="{00000000-0005-0000-0000-0000AECE0000}"/>
    <cellStyle name="Total (line) 7 4 2 3" xfId="52459" xr:uid="{00000000-0005-0000-0000-0000AFCE0000}"/>
    <cellStyle name="Total (line) 7 4 2 4" xfId="52460" xr:uid="{00000000-0005-0000-0000-0000B0CE0000}"/>
    <cellStyle name="Total (line) 7 4 3" xfId="52461" xr:uid="{00000000-0005-0000-0000-0000B1CE0000}"/>
    <cellStyle name="Total (line) 7 4 4" xfId="52462" xr:uid="{00000000-0005-0000-0000-0000B2CE0000}"/>
    <cellStyle name="Total (line) 7 4 5" xfId="52463" xr:uid="{00000000-0005-0000-0000-0000B3CE0000}"/>
    <cellStyle name="Total (line) 7 40" xfId="7320" xr:uid="{00000000-0005-0000-0000-0000B4CE0000}"/>
    <cellStyle name="Total (line) 7 40 2" xfId="52464" xr:uid="{00000000-0005-0000-0000-0000B5CE0000}"/>
    <cellStyle name="Total (line) 7 40 2 2" xfId="52465" xr:uid="{00000000-0005-0000-0000-0000B6CE0000}"/>
    <cellStyle name="Total (line) 7 40 2 3" xfId="52466" xr:uid="{00000000-0005-0000-0000-0000B7CE0000}"/>
    <cellStyle name="Total (line) 7 40 2 4" xfId="52467" xr:uid="{00000000-0005-0000-0000-0000B8CE0000}"/>
    <cellStyle name="Total (line) 7 40 3" xfId="52468" xr:uid="{00000000-0005-0000-0000-0000B9CE0000}"/>
    <cellStyle name="Total (line) 7 40 4" xfId="52469" xr:uid="{00000000-0005-0000-0000-0000BACE0000}"/>
    <cellStyle name="Total (line) 7 40 5" xfId="52470" xr:uid="{00000000-0005-0000-0000-0000BBCE0000}"/>
    <cellStyle name="Total (line) 7 41" xfId="7321" xr:uid="{00000000-0005-0000-0000-0000BCCE0000}"/>
    <cellStyle name="Total (line) 7 41 2" xfId="52471" xr:uid="{00000000-0005-0000-0000-0000BDCE0000}"/>
    <cellStyle name="Total (line) 7 41 2 2" xfId="52472" xr:uid="{00000000-0005-0000-0000-0000BECE0000}"/>
    <cellStyle name="Total (line) 7 41 2 3" xfId="52473" xr:uid="{00000000-0005-0000-0000-0000BFCE0000}"/>
    <cellStyle name="Total (line) 7 41 2 4" xfId="52474" xr:uid="{00000000-0005-0000-0000-0000C0CE0000}"/>
    <cellStyle name="Total (line) 7 41 3" xfId="52475" xr:uid="{00000000-0005-0000-0000-0000C1CE0000}"/>
    <cellStyle name="Total (line) 7 41 4" xfId="52476" xr:uid="{00000000-0005-0000-0000-0000C2CE0000}"/>
    <cellStyle name="Total (line) 7 41 5" xfId="52477" xr:uid="{00000000-0005-0000-0000-0000C3CE0000}"/>
    <cellStyle name="Total (line) 7 42" xfId="7322" xr:uid="{00000000-0005-0000-0000-0000C4CE0000}"/>
    <cellStyle name="Total (line) 7 42 2" xfId="52478" xr:uid="{00000000-0005-0000-0000-0000C5CE0000}"/>
    <cellStyle name="Total (line) 7 42 2 2" xfId="52479" xr:uid="{00000000-0005-0000-0000-0000C6CE0000}"/>
    <cellStyle name="Total (line) 7 42 2 3" xfId="52480" xr:uid="{00000000-0005-0000-0000-0000C7CE0000}"/>
    <cellStyle name="Total (line) 7 42 2 4" xfId="52481" xr:uid="{00000000-0005-0000-0000-0000C8CE0000}"/>
    <cellStyle name="Total (line) 7 42 3" xfId="52482" xr:uid="{00000000-0005-0000-0000-0000C9CE0000}"/>
    <cellStyle name="Total (line) 7 42 4" xfId="52483" xr:uid="{00000000-0005-0000-0000-0000CACE0000}"/>
    <cellStyle name="Total (line) 7 42 5" xfId="52484" xr:uid="{00000000-0005-0000-0000-0000CBCE0000}"/>
    <cellStyle name="Total (line) 7 43" xfId="7323" xr:uid="{00000000-0005-0000-0000-0000CCCE0000}"/>
    <cellStyle name="Total (line) 7 43 2" xfId="52485" xr:uid="{00000000-0005-0000-0000-0000CDCE0000}"/>
    <cellStyle name="Total (line) 7 43 2 2" xfId="52486" xr:uid="{00000000-0005-0000-0000-0000CECE0000}"/>
    <cellStyle name="Total (line) 7 43 2 3" xfId="52487" xr:uid="{00000000-0005-0000-0000-0000CFCE0000}"/>
    <cellStyle name="Total (line) 7 43 2 4" xfId="52488" xr:uid="{00000000-0005-0000-0000-0000D0CE0000}"/>
    <cellStyle name="Total (line) 7 43 3" xfId="52489" xr:uid="{00000000-0005-0000-0000-0000D1CE0000}"/>
    <cellStyle name="Total (line) 7 43 4" xfId="52490" xr:uid="{00000000-0005-0000-0000-0000D2CE0000}"/>
    <cellStyle name="Total (line) 7 43 5" xfId="52491" xr:uid="{00000000-0005-0000-0000-0000D3CE0000}"/>
    <cellStyle name="Total (line) 7 44" xfId="7324" xr:uid="{00000000-0005-0000-0000-0000D4CE0000}"/>
    <cellStyle name="Total (line) 7 44 2" xfId="52492" xr:uid="{00000000-0005-0000-0000-0000D5CE0000}"/>
    <cellStyle name="Total (line) 7 44 2 2" xfId="52493" xr:uid="{00000000-0005-0000-0000-0000D6CE0000}"/>
    <cellStyle name="Total (line) 7 44 2 3" xfId="52494" xr:uid="{00000000-0005-0000-0000-0000D7CE0000}"/>
    <cellStyle name="Total (line) 7 44 2 4" xfId="52495" xr:uid="{00000000-0005-0000-0000-0000D8CE0000}"/>
    <cellStyle name="Total (line) 7 44 3" xfId="52496" xr:uid="{00000000-0005-0000-0000-0000D9CE0000}"/>
    <cellStyle name="Total (line) 7 44 4" xfId="52497" xr:uid="{00000000-0005-0000-0000-0000DACE0000}"/>
    <cellStyle name="Total (line) 7 44 5" xfId="52498" xr:uid="{00000000-0005-0000-0000-0000DBCE0000}"/>
    <cellStyle name="Total (line) 7 45" xfId="7325" xr:uid="{00000000-0005-0000-0000-0000DCCE0000}"/>
    <cellStyle name="Total (line) 7 45 2" xfId="52499" xr:uid="{00000000-0005-0000-0000-0000DDCE0000}"/>
    <cellStyle name="Total (line) 7 45 2 2" xfId="52500" xr:uid="{00000000-0005-0000-0000-0000DECE0000}"/>
    <cellStyle name="Total (line) 7 45 2 3" xfId="52501" xr:uid="{00000000-0005-0000-0000-0000DFCE0000}"/>
    <cellStyle name="Total (line) 7 45 2 4" xfId="52502" xr:uid="{00000000-0005-0000-0000-0000E0CE0000}"/>
    <cellStyle name="Total (line) 7 45 3" xfId="52503" xr:uid="{00000000-0005-0000-0000-0000E1CE0000}"/>
    <cellStyle name="Total (line) 7 45 4" xfId="52504" xr:uid="{00000000-0005-0000-0000-0000E2CE0000}"/>
    <cellStyle name="Total (line) 7 45 5" xfId="52505" xr:uid="{00000000-0005-0000-0000-0000E3CE0000}"/>
    <cellStyle name="Total (line) 7 46" xfId="52506" xr:uid="{00000000-0005-0000-0000-0000E4CE0000}"/>
    <cellStyle name="Total (line) 7 46 2" xfId="52507" xr:uid="{00000000-0005-0000-0000-0000E5CE0000}"/>
    <cellStyle name="Total (line) 7 46 3" xfId="52508" xr:uid="{00000000-0005-0000-0000-0000E6CE0000}"/>
    <cellStyle name="Total (line) 7 46 4" xfId="52509" xr:uid="{00000000-0005-0000-0000-0000E7CE0000}"/>
    <cellStyle name="Total (line) 7 47" xfId="52510" xr:uid="{00000000-0005-0000-0000-0000E8CE0000}"/>
    <cellStyle name="Total (line) 7 5" xfId="7326" xr:uid="{00000000-0005-0000-0000-0000E9CE0000}"/>
    <cellStyle name="Total (line) 7 5 2" xfId="52511" xr:uid="{00000000-0005-0000-0000-0000EACE0000}"/>
    <cellStyle name="Total (line) 7 5 2 2" xfId="52512" xr:uid="{00000000-0005-0000-0000-0000EBCE0000}"/>
    <cellStyle name="Total (line) 7 5 2 3" xfId="52513" xr:uid="{00000000-0005-0000-0000-0000ECCE0000}"/>
    <cellStyle name="Total (line) 7 5 2 4" xfId="52514" xr:uid="{00000000-0005-0000-0000-0000EDCE0000}"/>
    <cellStyle name="Total (line) 7 5 3" xfId="52515" xr:uid="{00000000-0005-0000-0000-0000EECE0000}"/>
    <cellStyle name="Total (line) 7 5 4" xfId="52516" xr:uid="{00000000-0005-0000-0000-0000EFCE0000}"/>
    <cellStyle name="Total (line) 7 5 5" xfId="52517" xr:uid="{00000000-0005-0000-0000-0000F0CE0000}"/>
    <cellStyle name="Total (line) 7 6" xfId="7327" xr:uid="{00000000-0005-0000-0000-0000F1CE0000}"/>
    <cellStyle name="Total (line) 7 6 2" xfId="52518" xr:uid="{00000000-0005-0000-0000-0000F2CE0000}"/>
    <cellStyle name="Total (line) 7 6 2 2" xfId="52519" xr:uid="{00000000-0005-0000-0000-0000F3CE0000}"/>
    <cellStyle name="Total (line) 7 6 2 3" xfId="52520" xr:uid="{00000000-0005-0000-0000-0000F4CE0000}"/>
    <cellStyle name="Total (line) 7 6 2 4" xfId="52521" xr:uid="{00000000-0005-0000-0000-0000F5CE0000}"/>
    <cellStyle name="Total (line) 7 6 3" xfId="52522" xr:uid="{00000000-0005-0000-0000-0000F6CE0000}"/>
    <cellStyle name="Total (line) 7 6 4" xfId="52523" xr:uid="{00000000-0005-0000-0000-0000F7CE0000}"/>
    <cellStyle name="Total (line) 7 6 5" xfId="52524" xr:uid="{00000000-0005-0000-0000-0000F8CE0000}"/>
    <cellStyle name="Total (line) 7 7" xfId="7328" xr:uid="{00000000-0005-0000-0000-0000F9CE0000}"/>
    <cellStyle name="Total (line) 7 7 2" xfId="52525" xr:uid="{00000000-0005-0000-0000-0000FACE0000}"/>
    <cellStyle name="Total (line) 7 7 2 2" xfId="52526" xr:uid="{00000000-0005-0000-0000-0000FBCE0000}"/>
    <cellStyle name="Total (line) 7 7 2 3" xfId="52527" xr:uid="{00000000-0005-0000-0000-0000FCCE0000}"/>
    <cellStyle name="Total (line) 7 7 2 4" xfId="52528" xr:uid="{00000000-0005-0000-0000-0000FDCE0000}"/>
    <cellStyle name="Total (line) 7 7 3" xfId="52529" xr:uid="{00000000-0005-0000-0000-0000FECE0000}"/>
    <cellStyle name="Total (line) 7 7 4" xfId="52530" xr:uid="{00000000-0005-0000-0000-0000FFCE0000}"/>
    <cellStyle name="Total (line) 7 7 5" xfId="52531" xr:uid="{00000000-0005-0000-0000-000000CF0000}"/>
    <cellStyle name="Total (line) 7 8" xfId="7329" xr:uid="{00000000-0005-0000-0000-000001CF0000}"/>
    <cellStyle name="Total (line) 7 8 2" xfId="52532" xr:uid="{00000000-0005-0000-0000-000002CF0000}"/>
    <cellStyle name="Total (line) 7 8 2 2" xfId="52533" xr:uid="{00000000-0005-0000-0000-000003CF0000}"/>
    <cellStyle name="Total (line) 7 8 2 3" xfId="52534" xr:uid="{00000000-0005-0000-0000-000004CF0000}"/>
    <cellStyle name="Total (line) 7 8 2 4" xfId="52535" xr:uid="{00000000-0005-0000-0000-000005CF0000}"/>
    <cellStyle name="Total (line) 7 8 3" xfId="52536" xr:uid="{00000000-0005-0000-0000-000006CF0000}"/>
    <cellStyle name="Total (line) 7 8 4" xfId="52537" xr:uid="{00000000-0005-0000-0000-000007CF0000}"/>
    <cellStyle name="Total (line) 7 8 5" xfId="52538" xr:uid="{00000000-0005-0000-0000-000008CF0000}"/>
    <cellStyle name="Total (line) 7 9" xfId="7330" xr:uid="{00000000-0005-0000-0000-000009CF0000}"/>
    <cellStyle name="Total (line) 7 9 2" xfId="52539" xr:uid="{00000000-0005-0000-0000-00000ACF0000}"/>
    <cellStyle name="Total (line) 7 9 2 2" xfId="52540" xr:uid="{00000000-0005-0000-0000-00000BCF0000}"/>
    <cellStyle name="Total (line) 7 9 2 3" xfId="52541" xr:uid="{00000000-0005-0000-0000-00000CCF0000}"/>
    <cellStyle name="Total (line) 7 9 2 4" xfId="52542" xr:uid="{00000000-0005-0000-0000-00000DCF0000}"/>
    <cellStyle name="Total (line) 7 9 3" xfId="52543" xr:uid="{00000000-0005-0000-0000-00000ECF0000}"/>
    <cellStyle name="Total (line) 7 9 4" xfId="52544" xr:uid="{00000000-0005-0000-0000-00000FCF0000}"/>
    <cellStyle name="Total (line) 7 9 5" xfId="52545" xr:uid="{00000000-0005-0000-0000-000010CF0000}"/>
    <cellStyle name="Total (line) 8" xfId="7331" xr:uid="{00000000-0005-0000-0000-000011CF0000}"/>
    <cellStyle name="Total (line) 8 10" xfId="7332" xr:uid="{00000000-0005-0000-0000-000012CF0000}"/>
    <cellStyle name="Total (line) 8 10 2" xfId="52546" xr:uid="{00000000-0005-0000-0000-000013CF0000}"/>
    <cellStyle name="Total (line) 8 10 2 2" xfId="52547" xr:uid="{00000000-0005-0000-0000-000014CF0000}"/>
    <cellStyle name="Total (line) 8 10 2 3" xfId="52548" xr:uid="{00000000-0005-0000-0000-000015CF0000}"/>
    <cellStyle name="Total (line) 8 10 2 4" xfId="52549" xr:uid="{00000000-0005-0000-0000-000016CF0000}"/>
    <cellStyle name="Total (line) 8 10 3" xfId="52550" xr:uid="{00000000-0005-0000-0000-000017CF0000}"/>
    <cellStyle name="Total (line) 8 10 4" xfId="52551" xr:uid="{00000000-0005-0000-0000-000018CF0000}"/>
    <cellStyle name="Total (line) 8 10 5" xfId="52552" xr:uid="{00000000-0005-0000-0000-000019CF0000}"/>
    <cellStyle name="Total (line) 8 11" xfId="7333" xr:uid="{00000000-0005-0000-0000-00001ACF0000}"/>
    <cellStyle name="Total (line) 8 11 2" xfId="52553" xr:uid="{00000000-0005-0000-0000-00001BCF0000}"/>
    <cellStyle name="Total (line) 8 11 2 2" xfId="52554" xr:uid="{00000000-0005-0000-0000-00001CCF0000}"/>
    <cellStyle name="Total (line) 8 11 2 3" xfId="52555" xr:uid="{00000000-0005-0000-0000-00001DCF0000}"/>
    <cellStyle name="Total (line) 8 11 2 4" xfId="52556" xr:uid="{00000000-0005-0000-0000-00001ECF0000}"/>
    <cellStyle name="Total (line) 8 11 3" xfId="52557" xr:uid="{00000000-0005-0000-0000-00001FCF0000}"/>
    <cellStyle name="Total (line) 8 11 4" xfId="52558" xr:uid="{00000000-0005-0000-0000-000020CF0000}"/>
    <cellStyle name="Total (line) 8 11 5" xfId="52559" xr:uid="{00000000-0005-0000-0000-000021CF0000}"/>
    <cellStyle name="Total (line) 8 12" xfId="7334" xr:uid="{00000000-0005-0000-0000-000022CF0000}"/>
    <cellStyle name="Total (line) 8 12 2" xfId="52560" xr:uid="{00000000-0005-0000-0000-000023CF0000}"/>
    <cellStyle name="Total (line) 8 12 2 2" xfId="52561" xr:uid="{00000000-0005-0000-0000-000024CF0000}"/>
    <cellStyle name="Total (line) 8 12 2 3" xfId="52562" xr:uid="{00000000-0005-0000-0000-000025CF0000}"/>
    <cellStyle name="Total (line) 8 12 2 4" xfId="52563" xr:uid="{00000000-0005-0000-0000-000026CF0000}"/>
    <cellStyle name="Total (line) 8 12 3" xfId="52564" xr:uid="{00000000-0005-0000-0000-000027CF0000}"/>
    <cellStyle name="Total (line) 8 12 4" xfId="52565" xr:uid="{00000000-0005-0000-0000-000028CF0000}"/>
    <cellStyle name="Total (line) 8 12 5" xfId="52566" xr:uid="{00000000-0005-0000-0000-000029CF0000}"/>
    <cellStyle name="Total (line) 8 13" xfId="7335" xr:uid="{00000000-0005-0000-0000-00002ACF0000}"/>
    <cellStyle name="Total (line) 8 13 2" xfId="52567" xr:uid="{00000000-0005-0000-0000-00002BCF0000}"/>
    <cellStyle name="Total (line) 8 13 2 2" xfId="52568" xr:uid="{00000000-0005-0000-0000-00002CCF0000}"/>
    <cellStyle name="Total (line) 8 13 2 3" xfId="52569" xr:uid="{00000000-0005-0000-0000-00002DCF0000}"/>
    <cellStyle name="Total (line) 8 13 2 4" xfId="52570" xr:uid="{00000000-0005-0000-0000-00002ECF0000}"/>
    <cellStyle name="Total (line) 8 13 3" xfId="52571" xr:uid="{00000000-0005-0000-0000-00002FCF0000}"/>
    <cellStyle name="Total (line) 8 13 4" xfId="52572" xr:uid="{00000000-0005-0000-0000-000030CF0000}"/>
    <cellStyle name="Total (line) 8 13 5" xfId="52573" xr:uid="{00000000-0005-0000-0000-000031CF0000}"/>
    <cellStyle name="Total (line) 8 14" xfId="7336" xr:uid="{00000000-0005-0000-0000-000032CF0000}"/>
    <cellStyle name="Total (line) 8 14 2" xfId="52574" xr:uid="{00000000-0005-0000-0000-000033CF0000}"/>
    <cellStyle name="Total (line) 8 14 2 2" xfId="52575" xr:uid="{00000000-0005-0000-0000-000034CF0000}"/>
    <cellStyle name="Total (line) 8 14 2 3" xfId="52576" xr:uid="{00000000-0005-0000-0000-000035CF0000}"/>
    <cellStyle name="Total (line) 8 14 2 4" xfId="52577" xr:uid="{00000000-0005-0000-0000-000036CF0000}"/>
    <cellStyle name="Total (line) 8 14 3" xfId="52578" xr:uid="{00000000-0005-0000-0000-000037CF0000}"/>
    <cellStyle name="Total (line) 8 14 4" xfId="52579" xr:uid="{00000000-0005-0000-0000-000038CF0000}"/>
    <cellStyle name="Total (line) 8 14 5" xfId="52580" xr:uid="{00000000-0005-0000-0000-000039CF0000}"/>
    <cellStyle name="Total (line) 8 15" xfId="7337" xr:uid="{00000000-0005-0000-0000-00003ACF0000}"/>
    <cellStyle name="Total (line) 8 15 2" xfId="52581" xr:uid="{00000000-0005-0000-0000-00003BCF0000}"/>
    <cellStyle name="Total (line) 8 15 2 2" xfId="52582" xr:uid="{00000000-0005-0000-0000-00003CCF0000}"/>
    <cellStyle name="Total (line) 8 15 2 3" xfId="52583" xr:uid="{00000000-0005-0000-0000-00003DCF0000}"/>
    <cellStyle name="Total (line) 8 15 2 4" xfId="52584" xr:uid="{00000000-0005-0000-0000-00003ECF0000}"/>
    <cellStyle name="Total (line) 8 15 3" xfId="52585" xr:uid="{00000000-0005-0000-0000-00003FCF0000}"/>
    <cellStyle name="Total (line) 8 15 4" xfId="52586" xr:uid="{00000000-0005-0000-0000-000040CF0000}"/>
    <cellStyle name="Total (line) 8 15 5" xfId="52587" xr:uid="{00000000-0005-0000-0000-000041CF0000}"/>
    <cellStyle name="Total (line) 8 16" xfId="7338" xr:uid="{00000000-0005-0000-0000-000042CF0000}"/>
    <cellStyle name="Total (line) 8 16 2" xfId="52588" xr:uid="{00000000-0005-0000-0000-000043CF0000}"/>
    <cellStyle name="Total (line) 8 16 2 2" xfId="52589" xr:uid="{00000000-0005-0000-0000-000044CF0000}"/>
    <cellStyle name="Total (line) 8 16 2 3" xfId="52590" xr:uid="{00000000-0005-0000-0000-000045CF0000}"/>
    <cellStyle name="Total (line) 8 16 2 4" xfId="52591" xr:uid="{00000000-0005-0000-0000-000046CF0000}"/>
    <cellStyle name="Total (line) 8 16 3" xfId="52592" xr:uid="{00000000-0005-0000-0000-000047CF0000}"/>
    <cellStyle name="Total (line) 8 16 4" xfId="52593" xr:uid="{00000000-0005-0000-0000-000048CF0000}"/>
    <cellStyle name="Total (line) 8 16 5" xfId="52594" xr:uid="{00000000-0005-0000-0000-000049CF0000}"/>
    <cellStyle name="Total (line) 8 17" xfId="7339" xr:uid="{00000000-0005-0000-0000-00004ACF0000}"/>
    <cellStyle name="Total (line) 8 17 2" xfId="52595" xr:uid="{00000000-0005-0000-0000-00004BCF0000}"/>
    <cellStyle name="Total (line) 8 17 2 2" xfId="52596" xr:uid="{00000000-0005-0000-0000-00004CCF0000}"/>
    <cellStyle name="Total (line) 8 17 2 3" xfId="52597" xr:uid="{00000000-0005-0000-0000-00004DCF0000}"/>
    <cellStyle name="Total (line) 8 17 2 4" xfId="52598" xr:uid="{00000000-0005-0000-0000-00004ECF0000}"/>
    <cellStyle name="Total (line) 8 17 3" xfId="52599" xr:uid="{00000000-0005-0000-0000-00004FCF0000}"/>
    <cellStyle name="Total (line) 8 17 4" xfId="52600" xr:uid="{00000000-0005-0000-0000-000050CF0000}"/>
    <cellStyle name="Total (line) 8 17 5" xfId="52601" xr:uid="{00000000-0005-0000-0000-000051CF0000}"/>
    <cellStyle name="Total (line) 8 18" xfId="7340" xr:uid="{00000000-0005-0000-0000-000052CF0000}"/>
    <cellStyle name="Total (line) 8 18 2" xfId="52602" xr:uid="{00000000-0005-0000-0000-000053CF0000}"/>
    <cellStyle name="Total (line) 8 18 2 2" xfId="52603" xr:uid="{00000000-0005-0000-0000-000054CF0000}"/>
    <cellStyle name="Total (line) 8 18 2 3" xfId="52604" xr:uid="{00000000-0005-0000-0000-000055CF0000}"/>
    <cellStyle name="Total (line) 8 18 2 4" xfId="52605" xr:uid="{00000000-0005-0000-0000-000056CF0000}"/>
    <cellStyle name="Total (line) 8 18 3" xfId="52606" xr:uid="{00000000-0005-0000-0000-000057CF0000}"/>
    <cellStyle name="Total (line) 8 18 4" xfId="52607" xr:uid="{00000000-0005-0000-0000-000058CF0000}"/>
    <cellStyle name="Total (line) 8 18 5" xfId="52608" xr:uid="{00000000-0005-0000-0000-000059CF0000}"/>
    <cellStyle name="Total (line) 8 19" xfId="7341" xr:uid="{00000000-0005-0000-0000-00005ACF0000}"/>
    <cellStyle name="Total (line) 8 19 2" xfId="52609" xr:uid="{00000000-0005-0000-0000-00005BCF0000}"/>
    <cellStyle name="Total (line) 8 19 2 2" xfId="52610" xr:uid="{00000000-0005-0000-0000-00005CCF0000}"/>
    <cellStyle name="Total (line) 8 19 2 3" xfId="52611" xr:uid="{00000000-0005-0000-0000-00005DCF0000}"/>
    <cellStyle name="Total (line) 8 19 2 4" xfId="52612" xr:uid="{00000000-0005-0000-0000-00005ECF0000}"/>
    <cellStyle name="Total (line) 8 19 3" xfId="52613" xr:uid="{00000000-0005-0000-0000-00005FCF0000}"/>
    <cellStyle name="Total (line) 8 19 4" xfId="52614" xr:uid="{00000000-0005-0000-0000-000060CF0000}"/>
    <cellStyle name="Total (line) 8 19 5" xfId="52615" xr:uid="{00000000-0005-0000-0000-000061CF0000}"/>
    <cellStyle name="Total (line) 8 2" xfId="7342" xr:uid="{00000000-0005-0000-0000-000062CF0000}"/>
    <cellStyle name="Total (line) 8 2 2" xfId="52616" xr:uid="{00000000-0005-0000-0000-000063CF0000}"/>
    <cellStyle name="Total (line) 8 2 2 2" xfId="52617" xr:uid="{00000000-0005-0000-0000-000064CF0000}"/>
    <cellStyle name="Total (line) 8 2 2 3" xfId="52618" xr:uid="{00000000-0005-0000-0000-000065CF0000}"/>
    <cellStyle name="Total (line) 8 2 2 4" xfId="52619" xr:uid="{00000000-0005-0000-0000-000066CF0000}"/>
    <cellStyle name="Total (line) 8 2 3" xfId="52620" xr:uid="{00000000-0005-0000-0000-000067CF0000}"/>
    <cellStyle name="Total (line) 8 2 4" xfId="52621" xr:uid="{00000000-0005-0000-0000-000068CF0000}"/>
    <cellStyle name="Total (line) 8 2 5" xfId="52622" xr:uid="{00000000-0005-0000-0000-000069CF0000}"/>
    <cellStyle name="Total (line) 8 20" xfId="7343" xr:uid="{00000000-0005-0000-0000-00006ACF0000}"/>
    <cellStyle name="Total (line) 8 20 2" xfId="52623" xr:uid="{00000000-0005-0000-0000-00006BCF0000}"/>
    <cellStyle name="Total (line) 8 20 2 2" xfId="52624" xr:uid="{00000000-0005-0000-0000-00006CCF0000}"/>
    <cellStyle name="Total (line) 8 20 2 3" xfId="52625" xr:uid="{00000000-0005-0000-0000-00006DCF0000}"/>
    <cellStyle name="Total (line) 8 20 2 4" xfId="52626" xr:uid="{00000000-0005-0000-0000-00006ECF0000}"/>
    <cellStyle name="Total (line) 8 20 3" xfId="52627" xr:uid="{00000000-0005-0000-0000-00006FCF0000}"/>
    <cellStyle name="Total (line) 8 20 4" xfId="52628" xr:uid="{00000000-0005-0000-0000-000070CF0000}"/>
    <cellStyle name="Total (line) 8 20 5" xfId="52629" xr:uid="{00000000-0005-0000-0000-000071CF0000}"/>
    <cellStyle name="Total (line) 8 21" xfId="7344" xr:uid="{00000000-0005-0000-0000-000072CF0000}"/>
    <cellStyle name="Total (line) 8 21 2" xfId="52630" xr:uid="{00000000-0005-0000-0000-000073CF0000}"/>
    <cellStyle name="Total (line) 8 21 2 2" xfId="52631" xr:uid="{00000000-0005-0000-0000-000074CF0000}"/>
    <cellStyle name="Total (line) 8 21 2 3" xfId="52632" xr:uid="{00000000-0005-0000-0000-000075CF0000}"/>
    <cellStyle name="Total (line) 8 21 2 4" xfId="52633" xr:uid="{00000000-0005-0000-0000-000076CF0000}"/>
    <cellStyle name="Total (line) 8 21 3" xfId="52634" xr:uid="{00000000-0005-0000-0000-000077CF0000}"/>
    <cellStyle name="Total (line) 8 21 4" xfId="52635" xr:uid="{00000000-0005-0000-0000-000078CF0000}"/>
    <cellStyle name="Total (line) 8 21 5" xfId="52636" xr:uid="{00000000-0005-0000-0000-000079CF0000}"/>
    <cellStyle name="Total (line) 8 22" xfId="7345" xr:uid="{00000000-0005-0000-0000-00007ACF0000}"/>
    <cellStyle name="Total (line) 8 22 2" xfId="52637" xr:uid="{00000000-0005-0000-0000-00007BCF0000}"/>
    <cellStyle name="Total (line) 8 22 2 2" xfId="52638" xr:uid="{00000000-0005-0000-0000-00007CCF0000}"/>
    <cellStyle name="Total (line) 8 22 2 3" xfId="52639" xr:uid="{00000000-0005-0000-0000-00007DCF0000}"/>
    <cellStyle name="Total (line) 8 22 2 4" xfId="52640" xr:uid="{00000000-0005-0000-0000-00007ECF0000}"/>
    <cellStyle name="Total (line) 8 22 3" xfId="52641" xr:uid="{00000000-0005-0000-0000-00007FCF0000}"/>
    <cellStyle name="Total (line) 8 22 4" xfId="52642" xr:uid="{00000000-0005-0000-0000-000080CF0000}"/>
    <cellStyle name="Total (line) 8 22 5" xfId="52643" xr:uid="{00000000-0005-0000-0000-000081CF0000}"/>
    <cellStyle name="Total (line) 8 23" xfId="7346" xr:uid="{00000000-0005-0000-0000-000082CF0000}"/>
    <cellStyle name="Total (line) 8 23 2" xfId="52644" xr:uid="{00000000-0005-0000-0000-000083CF0000}"/>
    <cellStyle name="Total (line) 8 23 2 2" xfId="52645" xr:uid="{00000000-0005-0000-0000-000084CF0000}"/>
    <cellStyle name="Total (line) 8 23 2 3" xfId="52646" xr:uid="{00000000-0005-0000-0000-000085CF0000}"/>
    <cellStyle name="Total (line) 8 23 2 4" xfId="52647" xr:uid="{00000000-0005-0000-0000-000086CF0000}"/>
    <cellStyle name="Total (line) 8 23 3" xfId="52648" xr:uid="{00000000-0005-0000-0000-000087CF0000}"/>
    <cellStyle name="Total (line) 8 23 4" xfId="52649" xr:uid="{00000000-0005-0000-0000-000088CF0000}"/>
    <cellStyle name="Total (line) 8 23 5" xfId="52650" xr:uid="{00000000-0005-0000-0000-000089CF0000}"/>
    <cellStyle name="Total (line) 8 24" xfId="7347" xr:uid="{00000000-0005-0000-0000-00008ACF0000}"/>
    <cellStyle name="Total (line) 8 24 2" xfId="52651" xr:uid="{00000000-0005-0000-0000-00008BCF0000}"/>
    <cellStyle name="Total (line) 8 24 2 2" xfId="52652" xr:uid="{00000000-0005-0000-0000-00008CCF0000}"/>
    <cellStyle name="Total (line) 8 24 2 3" xfId="52653" xr:uid="{00000000-0005-0000-0000-00008DCF0000}"/>
    <cellStyle name="Total (line) 8 24 2 4" xfId="52654" xr:uid="{00000000-0005-0000-0000-00008ECF0000}"/>
    <cellStyle name="Total (line) 8 24 3" xfId="52655" xr:uid="{00000000-0005-0000-0000-00008FCF0000}"/>
    <cellStyle name="Total (line) 8 24 4" xfId="52656" xr:uid="{00000000-0005-0000-0000-000090CF0000}"/>
    <cellStyle name="Total (line) 8 24 5" xfId="52657" xr:uid="{00000000-0005-0000-0000-000091CF0000}"/>
    <cellStyle name="Total (line) 8 25" xfId="7348" xr:uid="{00000000-0005-0000-0000-000092CF0000}"/>
    <cellStyle name="Total (line) 8 25 2" xfId="52658" xr:uid="{00000000-0005-0000-0000-000093CF0000}"/>
    <cellStyle name="Total (line) 8 25 2 2" xfId="52659" xr:uid="{00000000-0005-0000-0000-000094CF0000}"/>
    <cellStyle name="Total (line) 8 25 2 3" xfId="52660" xr:uid="{00000000-0005-0000-0000-000095CF0000}"/>
    <cellStyle name="Total (line) 8 25 2 4" xfId="52661" xr:uid="{00000000-0005-0000-0000-000096CF0000}"/>
    <cellStyle name="Total (line) 8 25 3" xfId="52662" xr:uid="{00000000-0005-0000-0000-000097CF0000}"/>
    <cellStyle name="Total (line) 8 25 4" xfId="52663" xr:uid="{00000000-0005-0000-0000-000098CF0000}"/>
    <cellStyle name="Total (line) 8 25 5" xfId="52664" xr:uid="{00000000-0005-0000-0000-000099CF0000}"/>
    <cellStyle name="Total (line) 8 26" xfId="7349" xr:uid="{00000000-0005-0000-0000-00009ACF0000}"/>
    <cellStyle name="Total (line) 8 26 2" xfId="52665" xr:uid="{00000000-0005-0000-0000-00009BCF0000}"/>
    <cellStyle name="Total (line) 8 26 2 2" xfId="52666" xr:uid="{00000000-0005-0000-0000-00009CCF0000}"/>
    <cellStyle name="Total (line) 8 26 2 3" xfId="52667" xr:uid="{00000000-0005-0000-0000-00009DCF0000}"/>
    <cellStyle name="Total (line) 8 26 2 4" xfId="52668" xr:uid="{00000000-0005-0000-0000-00009ECF0000}"/>
    <cellStyle name="Total (line) 8 26 3" xfId="52669" xr:uid="{00000000-0005-0000-0000-00009FCF0000}"/>
    <cellStyle name="Total (line) 8 26 4" xfId="52670" xr:uid="{00000000-0005-0000-0000-0000A0CF0000}"/>
    <cellStyle name="Total (line) 8 26 5" xfId="52671" xr:uid="{00000000-0005-0000-0000-0000A1CF0000}"/>
    <cellStyle name="Total (line) 8 27" xfId="7350" xr:uid="{00000000-0005-0000-0000-0000A2CF0000}"/>
    <cellStyle name="Total (line) 8 27 2" xfId="52672" xr:uid="{00000000-0005-0000-0000-0000A3CF0000}"/>
    <cellStyle name="Total (line) 8 27 2 2" xfId="52673" xr:uid="{00000000-0005-0000-0000-0000A4CF0000}"/>
    <cellStyle name="Total (line) 8 27 2 3" xfId="52674" xr:uid="{00000000-0005-0000-0000-0000A5CF0000}"/>
    <cellStyle name="Total (line) 8 27 2 4" xfId="52675" xr:uid="{00000000-0005-0000-0000-0000A6CF0000}"/>
    <cellStyle name="Total (line) 8 27 3" xfId="52676" xr:uid="{00000000-0005-0000-0000-0000A7CF0000}"/>
    <cellStyle name="Total (line) 8 27 4" xfId="52677" xr:uid="{00000000-0005-0000-0000-0000A8CF0000}"/>
    <cellStyle name="Total (line) 8 27 5" xfId="52678" xr:uid="{00000000-0005-0000-0000-0000A9CF0000}"/>
    <cellStyle name="Total (line) 8 28" xfId="7351" xr:uid="{00000000-0005-0000-0000-0000AACF0000}"/>
    <cellStyle name="Total (line) 8 28 2" xfId="52679" xr:uid="{00000000-0005-0000-0000-0000ABCF0000}"/>
    <cellStyle name="Total (line) 8 28 2 2" xfId="52680" xr:uid="{00000000-0005-0000-0000-0000ACCF0000}"/>
    <cellStyle name="Total (line) 8 28 2 3" xfId="52681" xr:uid="{00000000-0005-0000-0000-0000ADCF0000}"/>
    <cellStyle name="Total (line) 8 28 2 4" xfId="52682" xr:uid="{00000000-0005-0000-0000-0000AECF0000}"/>
    <cellStyle name="Total (line) 8 28 3" xfId="52683" xr:uid="{00000000-0005-0000-0000-0000AFCF0000}"/>
    <cellStyle name="Total (line) 8 28 4" xfId="52684" xr:uid="{00000000-0005-0000-0000-0000B0CF0000}"/>
    <cellStyle name="Total (line) 8 28 5" xfId="52685" xr:uid="{00000000-0005-0000-0000-0000B1CF0000}"/>
    <cellStyle name="Total (line) 8 29" xfId="7352" xr:uid="{00000000-0005-0000-0000-0000B2CF0000}"/>
    <cellStyle name="Total (line) 8 29 2" xfId="52686" xr:uid="{00000000-0005-0000-0000-0000B3CF0000}"/>
    <cellStyle name="Total (line) 8 29 2 2" xfId="52687" xr:uid="{00000000-0005-0000-0000-0000B4CF0000}"/>
    <cellStyle name="Total (line) 8 29 2 3" xfId="52688" xr:uid="{00000000-0005-0000-0000-0000B5CF0000}"/>
    <cellStyle name="Total (line) 8 29 2 4" xfId="52689" xr:uid="{00000000-0005-0000-0000-0000B6CF0000}"/>
    <cellStyle name="Total (line) 8 29 3" xfId="52690" xr:uid="{00000000-0005-0000-0000-0000B7CF0000}"/>
    <cellStyle name="Total (line) 8 29 4" xfId="52691" xr:uid="{00000000-0005-0000-0000-0000B8CF0000}"/>
    <cellStyle name="Total (line) 8 29 5" xfId="52692" xr:uid="{00000000-0005-0000-0000-0000B9CF0000}"/>
    <cellStyle name="Total (line) 8 3" xfId="7353" xr:uid="{00000000-0005-0000-0000-0000BACF0000}"/>
    <cellStyle name="Total (line) 8 3 2" xfId="52693" xr:uid="{00000000-0005-0000-0000-0000BBCF0000}"/>
    <cellStyle name="Total (line) 8 3 2 2" xfId="52694" xr:uid="{00000000-0005-0000-0000-0000BCCF0000}"/>
    <cellStyle name="Total (line) 8 3 2 3" xfId="52695" xr:uid="{00000000-0005-0000-0000-0000BDCF0000}"/>
    <cellStyle name="Total (line) 8 3 2 4" xfId="52696" xr:uid="{00000000-0005-0000-0000-0000BECF0000}"/>
    <cellStyle name="Total (line) 8 3 3" xfId="52697" xr:uid="{00000000-0005-0000-0000-0000BFCF0000}"/>
    <cellStyle name="Total (line) 8 3 4" xfId="52698" xr:uid="{00000000-0005-0000-0000-0000C0CF0000}"/>
    <cellStyle name="Total (line) 8 3 5" xfId="52699" xr:uid="{00000000-0005-0000-0000-0000C1CF0000}"/>
    <cellStyle name="Total (line) 8 30" xfId="7354" xr:uid="{00000000-0005-0000-0000-0000C2CF0000}"/>
    <cellStyle name="Total (line) 8 30 2" xfId="52700" xr:uid="{00000000-0005-0000-0000-0000C3CF0000}"/>
    <cellStyle name="Total (line) 8 30 2 2" xfId="52701" xr:uid="{00000000-0005-0000-0000-0000C4CF0000}"/>
    <cellStyle name="Total (line) 8 30 2 3" xfId="52702" xr:uid="{00000000-0005-0000-0000-0000C5CF0000}"/>
    <cellStyle name="Total (line) 8 30 2 4" xfId="52703" xr:uid="{00000000-0005-0000-0000-0000C6CF0000}"/>
    <cellStyle name="Total (line) 8 30 3" xfId="52704" xr:uid="{00000000-0005-0000-0000-0000C7CF0000}"/>
    <cellStyle name="Total (line) 8 30 4" xfId="52705" xr:uid="{00000000-0005-0000-0000-0000C8CF0000}"/>
    <cellStyle name="Total (line) 8 30 5" xfId="52706" xr:uid="{00000000-0005-0000-0000-0000C9CF0000}"/>
    <cellStyle name="Total (line) 8 31" xfId="7355" xr:uid="{00000000-0005-0000-0000-0000CACF0000}"/>
    <cellStyle name="Total (line) 8 31 2" xfId="52707" xr:uid="{00000000-0005-0000-0000-0000CBCF0000}"/>
    <cellStyle name="Total (line) 8 31 2 2" xfId="52708" xr:uid="{00000000-0005-0000-0000-0000CCCF0000}"/>
    <cellStyle name="Total (line) 8 31 2 3" xfId="52709" xr:uid="{00000000-0005-0000-0000-0000CDCF0000}"/>
    <cellStyle name="Total (line) 8 31 2 4" xfId="52710" xr:uid="{00000000-0005-0000-0000-0000CECF0000}"/>
    <cellStyle name="Total (line) 8 31 3" xfId="52711" xr:uid="{00000000-0005-0000-0000-0000CFCF0000}"/>
    <cellStyle name="Total (line) 8 31 4" xfId="52712" xr:uid="{00000000-0005-0000-0000-0000D0CF0000}"/>
    <cellStyle name="Total (line) 8 31 5" xfId="52713" xr:uid="{00000000-0005-0000-0000-0000D1CF0000}"/>
    <cellStyle name="Total (line) 8 32" xfId="7356" xr:uid="{00000000-0005-0000-0000-0000D2CF0000}"/>
    <cellStyle name="Total (line) 8 32 2" xfId="52714" xr:uid="{00000000-0005-0000-0000-0000D3CF0000}"/>
    <cellStyle name="Total (line) 8 32 2 2" xfId="52715" xr:uid="{00000000-0005-0000-0000-0000D4CF0000}"/>
    <cellStyle name="Total (line) 8 32 2 3" xfId="52716" xr:uid="{00000000-0005-0000-0000-0000D5CF0000}"/>
    <cellStyle name="Total (line) 8 32 2 4" xfId="52717" xr:uid="{00000000-0005-0000-0000-0000D6CF0000}"/>
    <cellStyle name="Total (line) 8 32 3" xfId="52718" xr:uid="{00000000-0005-0000-0000-0000D7CF0000}"/>
    <cellStyle name="Total (line) 8 32 4" xfId="52719" xr:uid="{00000000-0005-0000-0000-0000D8CF0000}"/>
    <cellStyle name="Total (line) 8 32 5" xfId="52720" xr:uid="{00000000-0005-0000-0000-0000D9CF0000}"/>
    <cellStyle name="Total (line) 8 33" xfId="7357" xr:uid="{00000000-0005-0000-0000-0000DACF0000}"/>
    <cellStyle name="Total (line) 8 33 2" xfId="52721" xr:uid="{00000000-0005-0000-0000-0000DBCF0000}"/>
    <cellStyle name="Total (line) 8 33 2 2" xfId="52722" xr:uid="{00000000-0005-0000-0000-0000DCCF0000}"/>
    <cellStyle name="Total (line) 8 33 2 3" xfId="52723" xr:uid="{00000000-0005-0000-0000-0000DDCF0000}"/>
    <cellStyle name="Total (line) 8 33 2 4" xfId="52724" xr:uid="{00000000-0005-0000-0000-0000DECF0000}"/>
    <cellStyle name="Total (line) 8 33 3" xfId="52725" xr:uid="{00000000-0005-0000-0000-0000DFCF0000}"/>
    <cellStyle name="Total (line) 8 33 4" xfId="52726" xr:uid="{00000000-0005-0000-0000-0000E0CF0000}"/>
    <cellStyle name="Total (line) 8 33 5" xfId="52727" xr:uid="{00000000-0005-0000-0000-0000E1CF0000}"/>
    <cellStyle name="Total (line) 8 34" xfId="7358" xr:uid="{00000000-0005-0000-0000-0000E2CF0000}"/>
    <cellStyle name="Total (line) 8 34 2" xfId="52728" xr:uid="{00000000-0005-0000-0000-0000E3CF0000}"/>
    <cellStyle name="Total (line) 8 34 2 2" xfId="52729" xr:uid="{00000000-0005-0000-0000-0000E4CF0000}"/>
    <cellStyle name="Total (line) 8 34 2 3" xfId="52730" xr:uid="{00000000-0005-0000-0000-0000E5CF0000}"/>
    <cellStyle name="Total (line) 8 34 2 4" xfId="52731" xr:uid="{00000000-0005-0000-0000-0000E6CF0000}"/>
    <cellStyle name="Total (line) 8 34 3" xfId="52732" xr:uid="{00000000-0005-0000-0000-0000E7CF0000}"/>
    <cellStyle name="Total (line) 8 34 4" xfId="52733" xr:uid="{00000000-0005-0000-0000-0000E8CF0000}"/>
    <cellStyle name="Total (line) 8 34 5" xfId="52734" xr:uid="{00000000-0005-0000-0000-0000E9CF0000}"/>
    <cellStyle name="Total (line) 8 35" xfId="7359" xr:uid="{00000000-0005-0000-0000-0000EACF0000}"/>
    <cellStyle name="Total (line) 8 35 2" xfId="52735" xr:uid="{00000000-0005-0000-0000-0000EBCF0000}"/>
    <cellStyle name="Total (line) 8 35 2 2" xfId="52736" xr:uid="{00000000-0005-0000-0000-0000ECCF0000}"/>
    <cellStyle name="Total (line) 8 35 2 3" xfId="52737" xr:uid="{00000000-0005-0000-0000-0000EDCF0000}"/>
    <cellStyle name="Total (line) 8 35 2 4" xfId="52738" xr:uid="{00000000-0005-0000-0000-0000EECF0000}"/>
    <cellStyle name="Total (line) 8 35 3" xfId="52739" xr:uid="{00000000-0005-0000-0000-0000EFCF0000}"/>
    <cellStyle name="Total (line) 8 35 4" xfId="52740" xr:uid="{00000000-0005-0000-0000-0000F0CF0000}"/>
    <cellStyle name="Total (line) 8 35 5" xfId="52741" xr:uid="{00000000-0005-0000-0000-0000F1CF0000}"/>
    <cellStyle name="Total (line) 8 36" xfId="7360" xr:uid="{00000000-0005-0000-0000-0000F2CF0000}"/>
    <cellStyle name="Total (line) 8 36 2" xfId="52742" xr:uid="{00000000-0005-0000-0000-0000F3CF0000}"/>
    <cellStyle name="Total (line) 8 36 2 2" xfId="52743" xr:uid="{00000000-0005-0000-0000-0000F4CF0000}"/>
    <cellStyle name="Total (line) 8 36 2 3" xfId="52744" xr:uid="{00000000-0005-0000-0000-0000F5CF0000}"/>
    <cellStyle name="Total (line) 8 36 2 4" xfId="52745" xr:uid="{00000000-0005-0000-0000-0000F6CF0000}"/>
    <cellStyle name="Total (line) 8 36 3" xfId="52746" xr:uid="{00000000-0005-0000-0000-0000F7CF0000}"/>
    <cellStyle name="Total (line) 8 36 4" xfId="52747" xr:uid="{00000000-0005-0000-0000-0000F8CF0000}"/>
    <cellStyle name="Total (line) 8 36 5" xfId="52748" xr:uid="{00000000-0005-0000-0000-0000F9CF0000}"/>
    <cellStyle name="Total (line) 8 37" xfId="7361" xr:uid="{00000000-0005-0000-0000-0000FACF0000}"/>
    <cellStyle name="Total (line) 8 37 2" xfId="52749" xr:uid="{00000000-0005-0000-0000-0000FBCF0000}"/>
    <cellStyle name="Total (line) 8 37 2 2" xfId="52750" xr:uid="{00000000-0005-0000-0000-0000FCCF0000}"/>
    <cellStyle name="Total (line) 8 37 2 3" xfId="52751" xr:uid="{00000000-0005-0000-0000-0000FDCF0000}"/>
    <cellStyle name="Total (line) 8 37 2 4" xfId="52752" xr:uid="{00000000-0005-0000-0000-0000FECF0000}"/>
    <cellStyle name="Total (line) 8 37 3" xfId="52753" xr:uid="{00000000-0005-0000-0000-0000FFCF0000}"/>
    <cellStyle name="Total (line) 8 37 4" xfId="52754" xr:uid="{00000000-0005-0000-0000-000000D00000}"/>
    <cellStyle name="Total (line) 8 37 5" xfId="52755" xr:uid="{00000000-0005-0000-0000-000001D00000}"/>
    <cellStyle name="Total (line) 8 38" xfId="7362" xr:uid="{00000000-0005-0000-0000-000002D00000}"/>
    <cellStyle name="Total (line) 8 38 2" xfId="52756" xr:uid="{00000000-0005-0000-0000-000003D00000}"/>
    <cellStyle name="Total (line) 8 38 2 2" xfId="52757" xr:uid="{00000000-0005-0000-0000-000004D00000}"/>
    <cellStyle name="Total (line) 8 38 2 3" xfId="52758" xr:uid="{00000000-0005-0000-0000-000005D00000}"/>
    <cellStyle name="Total (line) 8 38 2 4" xfId="52759" xr:uid="{00000000-0005-0000-0000-000006D00000}"/>
    <cellStyle name="Total (line) 8 38 3" xfId="52760" xr:uid="{00000000-0005-0000-0000-000007D00000}"/>
    <cellStyle name="Total (line) 8 38 4" xfId="52761" xr:uid="{00000000-0005-0000-0000-000008D00000}"/>
    <cellStyle name="Total (line) 8 38 5" xfId="52762" xr:uid="{00000000-0005-0000-0000-000009D00000}"/>
    <cellStyle name="Total (line) 8 39" xfId="7363" xr:uid="{00000000-0005-0000-0000-00000AD00000}"/>
    <cellStyle name="Total (line) 8 39 2" xfId="52763" xr:uid="{00000000-0005-0000-0000-00000BD00000}"/>
    <cellStyle name="Total (line) 8 39 2 2" xfId="52764" xr:uid="{00000000-0005-0000-0000-00000CD00000}"/>
    <cellStyle name="Total (line) 8 39 2 3" xfId="52765" xr:uid="{00000000-0005-0000-0000-00000DD00000}"/>
    <cellStyle name="Total (line) 8 39 2 4" xfId="52766" xr:uid="{00000000-0005-0000-0000-00000ED00000}"/>
    <cellStyle name="Total (line) 8 39 3" xfId="52767" xr:uid="{00000000-0005-0000-0000-00000FD00000}"/>
    <cellStyle name="Total (line) 8 39 4" xfId="52768" xr:uid="{00000000-0005-0000-0000-000010D00000}"/>
    <cellStyle name="Total (line) 8 39 5" xfId="52769" xr:uid="{00000000-0005-0000-0000-000011D00000}"/>
    <cellStyle name="Total (line) 8 4" xfId="7364" xr:uid="{00000000-0005-0000-0000-000012D00000}"/>
    <cellStyle name="Total (line) 8 4 2" xfId="52770" xr:uid="{00000000-0005-0000-0000-000013D00000}"/>
    <cellStyle name="Total (line) 8 4 2 2" xfId="52771" xr:uid="{00000000-0005-0000-0000-000014D00000}"/>
    <cellStyle name="Total (line) 8 4 2 3" xfId="52772" xr:uid="{00000000-0005-0000-0000-000015D00000}"/>
    <cellStyle name="Total (line) 8 4 2 4" xfId="52773" xr:uid="{00000000-0005-0000-0000-000016D00000}"/>
    <cellStyle name="Total (line) 8 4 3" xfId="52774" xr:uid="{00000000-0005-0000-0000-000017D00000}"/>
    <cellStyle name="Total (line) 8 4 4" xfId="52775" xr:uid="{00000000-0005-0000-0000-000018D00000}"/>
    <cellStyle name="Total (line) 8 4 5" xfId="52776" xr:uid="{00000000-0005-0000-0000-000019D00000}"/>
    <cellStyle name="Total (line) 8 40" xfId="7365" xr:uid="{00000000-0005-0000-0000-00001AD00000}"/>
    <cellStyle name="Total (line) 8 40 2" xfId="52777" xr:uid="{00000000-0005-0000-0000-00001BD00000}"/>
    <cellStyle name="Total (line) 8 40 2 2" xfId="52778" xr:uid="{00000000-0005-0000-0000-00001CD00000}"/>
    <cellStyle name="Total (line) 8 40 2 3" xfId="52779" xr:uid="{00000000-0005-0000-0000-00001DD00000}"/>
    <cellStyle name="Total (line) 8 40 2 4" xfId="52780" xr:uid="{00000000-0005-0000-0000-00001ED00000}"/>
    <cellStyle name="Total (line) 8 40 3" xfId="52781" xr:uid="{00000000-0005-0000-0000-00001FD00000}"/>
    <cellStyle name="Total (line) 8 40 4" xfId="52782" xr:uid="{00000000-0005-0000-0000-000020D00000}"/>
    <cellStyle name="Total (line) 8 40 5" xfId="52783" xr:uid="{00000000-0005-0000-0000-000021D00000}"/>
    <cellStyle name="Total (line) 8 41" xfId="7366" xr:uid="{00000000-0005-0000-0000-000022D00000}"/>
    <cellStyle name="Total (line) 8 41 2" xfId="52784" xr:uid="{00000000-0005-0000-0000-000023D00000}"/>
    <cellStyle name="Total (line) 8 41 2 2" xfId="52785" xr:uid="{00000000-0005-0000-0000-000024D00000}"/>
    <cellStyle name="Total (line) 8 41 2 3" xfId="52786" xr:uid="{00000000-0005-0000-0000-000025D00000}"/>
    <cellStyle name="Total (line) 8 41 2 4" xfId="52787" xr:uid="{00000000-0005-0000-0000-000026D00000}"/>
    <cellStyle name="Total (line) 8 41 3" xfId="52788" xr:uid="{00000000-0005-0000-0000-000027D00000}"/>
    <cellStyle name="Total (line) 8 41 4" xfId="52789" xr:uid="{00000000-0005-0000-0000-000028D00000}"/>
    <cellStyle name="Total (line) 8 41 5" xfId="52790" xr:uid="{00000000-0005-0000-0000-000029D00000}"/>
    <cellStyle name="Total (line) 8 42" xfId="7367" xr:uid="{00000000-0005-0000-0000-00002AD00000}"/>
    <cellStyle name="Total (line) 8 42 2" xfId="52791" xr:uid="{00000000-0005-0000-0000-00002BD00000}"/>
    <cellStyle name="Total (line) 8 42 2 2" xfId="52792" xr:uid="{00000000-0005-0000-0000-00002CD00000}"/>
    <cellStyle name="Total (line) 8 42 2 3" xfId="52793" xr:uid="{00000000-0005-0000-0000-00002DD00000}"/>
    <cellStyle name="Total (line) 8 42 2 4" xfId="52794" xr:uid="{00000000-0005-0000-0000-00002ED00000}"/>
    <cellStyle name="Total (line) 8 42 3" xfId="52795" xr:uid="{00000000-0005-0000-0000-00002FD00000}"/>
    <cellStyle name="Total (line) 8 42 4" xfId="52796" xr:uid="{00000000-0005-0000-0000-000030D00000}"/>
    <cellStyle name="Total (line) 8 42 5" xfId="52797" xr:uid="{00000000-0005-0000-0000-000031D00000}"/>
    <cellStyle name="Total (line) 8 43" xfId="7368" xr:uid="{00000000-0005-0000-0000-000032D00000}"/>
    <cellStyle name="Total (line) 8 43 2" xfId="52798" xr:uid="{00000000-0005-0000-0000-000033D00000}"/>
    <cellStyle name="Total (line) 8 43 2 2" xfId="52799" xr:uid="{00000000-0005-0000-0000-000034D00000}"/>
    <cellStyle name="Total (line) 8 43 2 3" xfId="52800" xr:uid="{00000000-0005-0000-0000-000035D00000}"/>
    <cellStyle name="Total (line) 8 43 2 4" xfId="52801" xr:uid="{00000000-0005-0000-0000-000036D00000}"/>
    <cellStyle name="Total (line) 8 43 3" xfId="52802" xr:uid="{00000000-0005-0000-0000-000037D00000}"/>
    <cellStyle name="Total (line) 8 43 4" xfId="52803" xr:uid="{00000000-0005-0000-0000-000038D00000}"/>
    <cellStyle name="Total (line) 8 43 5" xfId="52804" xr:uid="{00000000-0005-0000-0000-000039D00000}"/>
    <cellStyle name="Total (line) 8 44" xfId="7369" xr:uid="{00000000-0005-0000-0000-00003AD00000}"/>
    <cellStyle name="Total (line) 8 44 2" xfId="52805" xr:uid="{00000000-0005-0000-0000-00003BD00000}"/>
    <cellStyle name="Total (line) 8 44 2 2" xfId="52806" xr:uid="{00000000-0005-0000-0000-00003CD00000}"/>
    <cellStyle name="Total (line) 8 44 2 3" xfId="52807" xr:uid="{00000000-0005-0000-0000-00003DD00000}"/>
    <cellStyle name="Total (line) 8 44 2 4" xfId="52808" xr:uid="{00000000-0005-0000-0000-00003ED00000}"/>
    <cellStyle name="Total (line) 8 44 3" xfId="52809" xr:uid="{00000000-0005-0000-0000-00003FD00000}"/>
    <cellStyle name="Total (line) 8 44 4" xfId="52810" xr:uid="{00000000-0005-0000-0000-000040D00000}"/>
    <cellStyle name="Total (line) 8 44 5" xfId="52811" xr:uid="{00000000-0005-0000-0000-000041D00000}"/>
    <cellStyle name="Total (line) 8 45" xfId="52812" xr:uid="{00000000-0005-0000-0000-000042D00000}"/>
    <cellStyle name="Total (line) 8 45 2" xfId="52813" xr:uid="{00000000-0005-0000-0000-000043D00000}"/>
    <cellStyle name="Total (line) 8 45 3" xfId="52814" xr:uid="{00000000-0005-0000-0000-000044D00000}"/>
    <cellStyle name="Total (line) 8 45 4" xfId="52815" xr:uid="{00000000-0005-0000-0000-000045D00000}"/>
    <cellStyle name="Total (line) 8 46" xfId="52816" xr:uid="{00000000-0005-0000-0000-000046D00000}"/>
    <cellStyle name="Total (line) 8 46 2" xfId="52817" xr:uid="{00000000-0005-0000-0000-000047D00000}"/>
    <cellStyle name="Total (line) 8 46 3" xfId="52818" xr:uid="{00000000-0005-0000-0000-000048D00000}"/>
    <cellStyle name="Total (line) 8 46 4" xfId="52819" xr:uid="{00000000-0005-0000-0000-000049D00000}"/>
    <cellStyle name="Total (line) 8 47" xfId="52820" xr:uid="{00000000-0005-0000-0000-00004AD00000}"/>
    <cellStyle name="Total (line) 8 48" xfId="52821" xr:uid="{00000000-0005-0000-0000-00004BD00000}"/>
    <cellStyle name="Total (line) 8 49" xfId="52822" xr:uid="{00000000-0005-0000-0000-00004CD00000}"/>
    <cellStyle name="Total (line) 8 5" xfId="7370" xr:uid="{00000000-0005-0000-0000-00004DD00000}"/>
    <cellStyle name="Total (line) 8 5 2" xfId="52823" xr:uid="{00000000-0005-0000-0000-00004ED00000}"/>
    <cellStyle name="Total (line) 8 5 2 2" xfId="52824" xr:uid="{00000000-0005-0000-0000-00004FD00000}"/>
    <cellStyle name="Total (line) 8 5 2 3" xfId="52825" xr:uid="{00000000-0005-0000-0000-000050D00000}"/>
    <cellStyle name="Total (line) 8 5 2 4" xfId="52826" xr:uid="{00000000-0005-0000-0000-000051D00000}"/>
    <cellStyle name="Total (line) 8 5 3" xfId="52827" xr:uid="{00000000-0005-0000-0000-000052D00000}"/>
    <cellStyle name="Total (line) 8 5 4" xfId="52828" xr:uid="{00000000-0005-0000-0000-000053D00000}"/>
    <cellStyle name="Total (line) 8 5 5" xfId="52829" xr:uid="{00000000-0005-0000-0000-000054D00000}"/>
    <cellStyle name="Total (line) 8 6" xfId="7371" xr:uid="{00000000-0005-0000-0000-000055D00000}"/>
    <cellStyle name="Total (line) 8 6 2" xfId="52830" xr:uid="{00000000-0005-0000-0000-000056D00000}"/>
    <cellStyle name="Total (line) 8 6 2 2" xfId="52831" xr:uid="{00000000-0005-0000-0000-000057D00000}"/>
    <cellStyle name="Total (line) 8 6 2 3" xfId="52832" xr:uid="{00000000-0005-0000-0000-000058D00000}"/>
    <cellStyle name="Total (line) 8 6 2 4" xfId="52833" xr:uid="{00000000-0005-0000-0000-000059D00000}"/>
    <cellStyle name="Total (line) 8 6 3" xfId="52834" xr:uid="{00000000-0005-0000-0000-00005AD00000}"/>
    <cellStyle name="Total (line) 8 6 4" xfId="52835" xr:uid="{00000000-0005-0000-0000-00005BD00000}"/>
    <cellStyle name="Total (line) 8 6 5" xfId="52836" xr:uid="{00000000-0005-0000-0000-00005CD00000}"/>
    <cellStyle name="Total (line) 8 7" xfId="7372" xr:uid="{00000000-0005-0000-0000-00005DD00000}"/>
    <cellStyle name="Total (line) 8 7 2" xfId="52837" xr:uid="{00000000-0005-0000-0000-00005ED00000}"/>
    <cellStyle name="Total (line) 8 7 2 2" xfId="52838" xr:uid="{00000000-0005-0000-0000-00005FD00000}"/>
    <cellStyle name="Total (line) 8 7 2 3" xfId="52839" xr:uid="{00000000-0005-0000-0000-000060D00000}"/>
    <cellStyle name="Total (line) 8 7 2 4" xfId="52840" xr:uid="{00000000-0005-0000-0000-000061D00000}"/>
    <cellStyle name="Total (line) 8 7 3" xfId="52841" xr:uid="{00000000-0005-0000-0000-000062D00000}"/>
    <cellStyle name="Total (line) 8 7 4" xfId="52842" xr:uid="{00000000-0005-0000-0000-000063D00000}"/>
    <cellStyle name="Total (line) 8 7 5" xfId="52843" xr:uid="{00000000-0005-0000-0000-000064D00000}"/>
    <cellStyle name="Total (line) 8 8" xfId="7373" xr:uid="{00000000-0005-0000-0000-000065D00000}"/>
    <cellStyle name="Total (line) 8 8 2" xfId="52844" xr:uid="{00000000-0005-0000-0000-000066D00000}"/>
    <cellStyle name="Total (line) 8 8 2 2" xfId="52845" xr:uid="{00000000-0005-0000-0000-000067D00000}"/>
    <cellStyle name="Total (line) 8 8 2 3" xfId="52846" xr:uid="{00000000-0005-0000-0000-000068D00000}"/>
    <cellStyle name="Total (line) 8 8 2 4" xfId="52847" xr:uid="{00000000-0005-0000-0000-000069D00000}"/>
    <cellStyle name="Total (line) 8 8 3" xfId="52848" xr:uid="{00000000-0005-0000-0000-00006AD00000}"/>
    <cellStyle name="Total (line) 8 8 4" xfId="52849" xr:uid="{00000000-0005-0000-0000-00006BD00000}"/>
    <cellStyle name="Total (line) 8 8 5" xfId="52850" xr:uid="{00000000-0005-0000-0000-00006CD00000}"/>
    <cellStyle name="Total (line) 8 9" xfId="7374" xr:uid="{00000000-0005-0000-0000-00006DD00000}"/>
    <cellStyle name="Total (line) 8 9 2" xfId="52851" xr:uid="{00000000-0005-0000-0000-00006ED00000}"/>
    <cellStyle name="Total (line) 8 9 2 2" xfId="52852" xr:uid="{00000000-0005-0000-0000-00006FD00000}"/>
    <cellStyle name="Total (line) 8 9 2 3" xfId="52853" xr:uid="{00000000-0005-0000-0000-000070D00000}"/>
    <cellStyle name="Total (line) 8 9 2 4" xfId="52854" xr:uid="{00000000-0005-0000-0000-000071D00000}"/>
    <cellStyle name="Total (line) 8 9 3" xfId="52855" xr:uid="{00000000-0005-0000-0000-000072D00000}"/>
    <cellStyle name="Total (line) 8 9 4" xfId="52856" xr:uid="{00000000-0005-0000-0000-000073D00000}"/>
    <cellStyle name="Total (line) 8 9 5" xfId="52857" xr:uid="{00000000-0005-0000-0000-000074D00000}"/>
    <cellStyle name="Total (line) 9" xfId="7375" xr:uid="{00000000-0005-0000-0000-000075D00000}"/>
    <cellStyle name="Total (line) 9 2" xfId="52858" xr:uid="{00000000-0005-0000-0000-000076D00000}"/>
    <cellStyle name="Total (line) 9 2 2" xfId="52859" xr:uid="{00000000-0005-0000-0000-000077D00000}"/>
    <cellStyle name="Total (line) 9 2 3" xfId="52860" xr:uid="{00000000-0005-0000-0000-000078D00000}"/>
    <cellStyle name="Total (line) 9 2 4" xfId="52861" xr:uid="{00000000-0005-0000-0000-000079D00000}"/>
    <cellStyle name="Total (line) 9 3" xfId="52862" xr:uid="{00000000-0005-0000-0000-00007AD00000}"/>
    <cellStyle name="Total (line) 9 4" xfId="52863" xr:uid="{00000000-0005-0000-0000-00007BD00000}"/>
    <cellStyle name="Total (line) 9 5" xfId="52864" xr:uid="{00000000-0005-0000-0000-00007CD00000}"/>
    <cellStyle name="Total 2" xfId="53378" xr:uid="{00000000-0005-0000-0000-00007DD00000}"/>
    <cellStyle name="Total 3" xfId="53379" xr:uid="{00000000-0005-0000-0000-00007ED00000}"/>
    <cellStyle name="Totals" xfId="7376" xr:uid="{00000000-0005-0000-0000-00007FD00000}"/>
    <cellStyle name="Under Construction Flag" xfId="7377" xr:uid="{00000000-0005-0000-0000-000080D00000}"/>
    <cellStyle name="UserInstructions" xfId="7378" xr:uid="{00000000-0005-0000-0000-000081D00000}"/>
    <cellStyle name="Very Large" xfId="7379" xr:uid="{00000000-0005-0000-0000-000082D00000}"/>
    <cellStyle name="Währung [0]_Compiling Utility Macros" xfId="7380" xr:uid="{00000000-0005-0000-0000-000083D00000}"/>
    <cellStyle name="Währung_Compiling Utility Macros" xfId="7381" xr:uid="{00000000-0005-0000-0000-000084D00000}"/>
    <cellStyle name="Warning Text" xfId="14" builtinId="11" customBuiltin="1"/>
    <cellStyle name="Warning Text 2" xfId="53380" xr:uid="{00000000-0005-0000-0000-000086D00000}"/>
    <cellStyle name="Warning Text 2 2" xfId="53381" xr:uid="{00000000-0005-0000-0000-000087D00000}"/>
    <cellStyle name="Warning Text 2 3" xfId="53382" xr:uid="{00000000-0005-0000-0000-000088D00000}"/>
    <cellStyle name="Warning Text 2 4" xfId="53383" xr:uid="{00000000-0005-0000-0000-000089D00000}"/>
    <cellStyle name="WingDings" xfId="7382" xr:uid="{00000000-0005-0000-0000-00008AD00000}"/>
    <cellStyle name="WIP" xfId="7383" xr:uid="{00000000-0005-0000-0000-00008BD00000}"/>
    <cellStyle name="Wrap" xfId="7384" xr:uid="{00000000-0005-0000-0000-00008CD00000}"/>
    <cellStyle name="Wrap Bold" xfId="7385" xr:uid="{00000000-0005-0000-0000-00008DD00000}"/>
    <cellStyle name="Wrap Title" xfId="7386" xr:uid="{00000000-0005-0000-0000-00008ED00000}"/>
    <cellStyle name="Wrap_NTS99-~11" xfId="7387" xr:uid="{00000000-0005-0000-0000-00008FD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Jeffrey Diemer" id="{15C46FB6-C826-434D-941B-680DAE84FF58}" userId="Jeffrey Diemer" providerId="None"/>
  <person displayName="Jose Fernandez" id="{4DABD322-D254-4AB8-A753-540A2111FDD6}" userId="S::josefernandez@hntb.com::b412da9b-4e94-48ad-a059-841e7919488f" providerId="AD"/>
</personList>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08-11T13:49:16.56" personId="{15C46FB6-C826-434D-941B-680DAE84FF58}" id="{DE324B2F-2A77-44A7-B218-A5651C924105}">
    <text>use 2021, not 2023</text>
  </threadedComment>
</ThreadedComments>
</file>

<file path=xl/threadedComments/threadedComment2.xml><?xml version="1.0" encoding="utf-8"?>
<ThreadedComments xmlns="http://schemas.microsoft.com/office/spreadsheetml/2018/threadedcomments" xmlns:x="http://schemas.openxmlformats.org/spreadsheetml/2006/main">
  <threadedComment ref="C107" dT="2023-08-01T15:25:23.12" personId="{4DABD322-D254-4AB8-A753-540A2111FDD6}" id="{A0FB4891-B98A-41EA-9573-8B196BF0B76C}">
    <text>Split difference between current outages and 2050 outages to show the gradual increase in flooding frequency</text>
  </threadedComment>
  <threadedComment ref="D107" dT="2023-08-01T15:24:35.55" personId="{4DABD322-D254-4AB8-A753-540A2111FDD6}" id="{3990294E-8470-453D-8D9F-23BC8A0D197E}">
    <text>Based on 2022 Tide Chart if all tides were to be raised 1ft per NOAA estimations by 2050 in a no build scenario the lowest point on the project area would be HAT + 0.4 (8.8 + 0.4 = 9.2) all tides above 9.2 on USGS 2022 summary were counted as detour days, there are 48 instances where the highest tide exceeded 9.2 ft in 2022</text>
  </threadedComment>
  <threadedComment ref="B127" dT="2023-08-01T16:38:55.20" personId="{4DABD322-D254-4AB8-A753-540A2111FDD6}" id="{35D84C60-F1B5-44C2-805F-7C1E50543177}">
    <text>Google Maps travel time to nearest Fire Station from project area</text>
  </threadedComment>
  <threadedComment ref="B132" dT="2023-08-01T16:38:20.12" personId="{4DABD322-D254-4AB8-A753-540A2111FDD6}" id="{F1492104-6944-42C6-98F2-79338D1F238A}">
    <text>2020 Census</text>
  </threadedComment>
  <threadedComment ref="B139" dT="2023-07-28T18:07:28.72" personId="{4DABD322-D254-4AB8-A753-540A2111FDD6}" id="{2BED50DA-AEF1-4E71-8428-B0380403FC55}">
    <text>Cost per mile x resilience project area (12,880x0.4) pulled from work plan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eia.gov/petroleum/marketing/monthly/xls/fueltaxes.xls" TargetMode="External"/><Relationship Id="rId13" Type="http://schemas.openxmlformats.org/officeDocument/2006/relationships/hyperlink" Target="https://nepis.epa.gov/Exe/ZyNET.exe/P100EVY6.txt?ZyActionD=ZyDocument&amp;Client=EPA&amp;Index=2006%20Thru%202010&amp;Docs=&amp;Query=&amp;Time=&amp;EndTime=&amp;SearchMethod=1&amp;TocRestrict=n&amp;Toc=&amp;TocEntry=&amp;QField=&amp;QFieldYear=&amp;QFieldMonth=&amp;QFieldDay=&amp;UseQField=&amp;IntQFieldOp=0&amp;ExtQFieldOp=0&amp;XmlQuery=&amp;File=D%3A%5CZYFILES%5CINDEX%20DATA%5C06THRU10%5CTXT%5C00000033%5CP100EVY6.txt&amp;User=ANONYMOUS&amp;Password=anonymous&amp;SortMethod=h%7C-&amp;MaximumDocuments=1&amp;FuzzyDegree=0&amp;ImageQuality=r75g8/r75g8/x150y150g16/i425&amp;Display=hpfr&amp;DefSeekPage=x&amp;SearchBack=ZyActionL&amp;Back=ZyActionS&amp;BackDesc=Results%20page&amp;MaximumPages=1&amp;ZyEntry=5" TargetMode="External"/><Relationship Id="rId18" Type="http://schemas.openxmlformats.org/officeDocument/2006/relationships/hyperlink" Target="https://www.gao.gov/new.items/d11134.pdf" TargetMode="External"/><Relationship Id="rId3" Type="http://schemas.openxmlformats.org/officeDocument/2006/relationships/hyperlink" Target="https://nepis.epa.gov/Exe/ZyPDF.cgi/P100500B.PDF?Dockey=P100500B.PDF" TargetMode="External"/><Relationship Id="rId7" Type="http://schemas.openxmlformats.org/officeDocument/2006/relationships/hyperlink" Target="https://www.bts.gov/content/railroad-passenger-safety-data" TargetMode="External"/><Relationship Id="rId12" Type="http://schemas.openxmlformats.org/officeDocument/2006/relationships/hyperlink" Target="http://www.dot.ca.gov/hq/tpp/offices/eab/LCBC_Analysis_Model.html" TargetMode="External"/><Relationship Id="rId17" Type="http://schemas.openxmlformats.org/officeDocument/2006/relationships/hyperlink" Target="https://www.cbo.gov/about/products/budget-economic-data" TargetMode="External"/><Relationship Id="rId2" Type="http://schemas.openxmlformats.org/officeDocument/2006/relationships/hyperlink" Target="https://www.eia.gov/analysis/projection-data.php" TargetMode="External"/><Relationship Id="rId16" Type="http://schemas.openxmlformats.org/officeDocument/2006/relationships/hyperlink" Target="https://www.cbo.gov/about/products/budget-economic-data" TargetMode="External"/><Relationship Id="rId1" Type="http://schemas.openxmlformats.org/officeDocument/2006/relationships/hyperlink" Target="http://www.cbo.gov/sites/default/files/114th-congress-2015-2016/workingpaper/50049-Freight_Transport_Working_Paper-2.pdf" TargetMode="External"/><Relationship Id="rId6" Type="http://schemas.openxmlformats.org/officeDocument/2006/relationships/hyperlink" Target="https://crashstats.nhtsa.dot.gov/Api/Public/ViewPublication/813110.pdf" TargetMode="External"/><Relationship Id="rId11" Type="http://schemas.openxmlformats.org/officeDocument/2006/relationships/hyperlink" Target="https://www.aar.org/wp-content/uploads/2018/07/AAR-Environmental-Benefits-Movig-Freight-by-Rail.pdf" TargetMode="External"/><Relationship Id="rId5" Type="http://schemas.openxmlformats.org/officeDocument/2006/relationships/hyperlink" Target="https://crashstats.nhtsa.dot.gov/Api/Public/ViewPublication/813152.pdf" TargetMode="External"/><Relationship Id="rId15" Type="http://schemas.openxmlformats.org/officeDocument/2006/relationships/hyperlink" Target="https://www.cbo.gov/about/products/budget-economic-data" TargetMode="External"/><Relationship Id="rId10" Type="http://schemas.openxmlformats.org/officeDocument/2006/relationships/hyperlink" Target="https://www.bts.gov/content/amtrak-fuel-consumption-and-travel-1" TargetMode="External"/><Relationship Id="rId19" Type="http://schemas.openxmlformats.org/officeDocument/2006/relationships/printerSettings" Target="../printerSettings/printerSettings11.bin"/><Relationship Id="rId4" Type="http://schemas.openxmlformats.org/officeDocument/2006/relationships/hyperlink" Target="https://www.eia.gov/environment/emissions/co2_vol_mass.php" TargetMode="External"/><Relationship Id="rId9" Type="http://schemas.openxmlformats.org/officeDocument/2006/relationships/hyperlink" Target="https://www.buses.org/assets/images/uploads/general/Report%20-%20Energy%20Use%20and%20Emissions.pdf" TargetMode="External"/><Relationship Id="rId14" Type="http://schemas.openxmlformats.org/officeDocument/2006/relationships/hyperlink" Target="https://dot.ca.gov/programs/transportation-planning/division-of-transportation-planning/data-analytics-services/transportation-economics"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hyperlink" Target="https://mncmat2.dot.state.mn.us/web/" TargetMode="External"/><Relationship Id="rId7" Type="http://schemas.openxmlformats.org/officeDocument/2006/relationships/comments" Target="../comments2.xml"/><Relationship Id="rId2" Type="http://schemas.openxmlformats.org/officeDocument/2006/relationships/hyperlink" Target="https://files.hudexchange.info/course-content/ndrc-nofa-benefit-cost-analysis-data-resources-and-expert-tips-webinar/FEMA-BCAR-Resource.pdf" TargetMode="External"/><Relationship Id="rId1" Type="http://schemas.openxmlformats.org/officeDocument/2006/relationships/hyperlink" Target="https://files.hudexchange.info/course-content/ndrc-nofa-benefit-cost-analysis-data-resources-and-expert-tips-webinar/FEMA-BCAR-Resource.pdf" TargetMode="External"/><Relationship Id="rId6" Type="http://schemas.openxmlformats.org/officeDocument/2006/relationships/vmlDrawing" Target="../drawings/vmlDrawing2.vml"/><Relationship Id="rId5" Type="http://schemas.openxmlformats.org/officeDocument/2006/relationships/printerSettings" Target="../printerSettings/printerSettings3.bin"/><Relationship Id="rId4" Type="http://schemas.openxmlformats.org/officeDocument/2006/relationships/hyperlink" Target="https://www.fhwa.dot.gov/environment/bicycle_pedestrian/publications/separated_bikelane_pdg/separatedbikelane_pdg.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files.hudexchange.info/course-content/ndrc-nofa-benefit-cost-analysis-data-resources-and-expert-tips-webinar/FEMA-BCAR-Resource.pdf" TargetMode="External"/><Relationship Id="rId3" Type="http://schemas.openxmlformats.org/officeDocument/2006/relationships/hyperlink" Target="https://files.hudexchange.info/course-content/ndrc-nofa-benefit-cost-analysis-data-resources-and-expert-tips-webinar/FEMA-BCAR-Resource.pdf" TargetMode="External"/><Relationship Id="rId7" Type="http://schemas.openxmlformats.org/officeDocument/2006/relationships/hyperlink" Target="https://files.hudexchange.info/course-content/ndrc-nofa-benefit-cost-analysis-data-resources-and-expert-tips-webinar/FEMA-BCAR-Resource.pdf" TargetMode="External"/><Relationship Id="rId12" Type="http://schemas.openxmlformats.org/officeDocument/2006/relationships/printerSettings" Target="../printerSettings/printerSettings6.bin"/><Relationship Id="rId2" Type="http://schemas.openxmlformats.org/officeDocument/2006/relationships/hyperlink" Target="https://files.hudexchange.info/course-content/ndrc-nofa-benefit-cost-analysis-data-resources-and-expert-tips-webinar/FEMA-BCAR-Resource.pdf" TargetMode="External"/><Relationship Id="rId1" Type="http://schemas.openxmlformats.org/officeDocument/2006/relationships/hyperlink" Target="https://files.hudexchange.info/course-content/ndrc-nofa-benefit-cost-analysis-data-resources-and-expert-tips-webinar/FEMA-BCAR-Resource.pdf" TargetMode="External"/><Relationship Id="rId6" Type="http://schemas.openxmlformats.org/officeDocument/2006/relationships/hyperlink" Target="https://files.hudexchange.info/course-content/ndrc-nofa-benefit-cost-analysis-data-resources-and-expert-tips-webinar/FEMA-BCAR-Resource.pdf" TargetMode="External"/><Relationship Id="rId11" Type="http://schemas.openxmlformats.org/officeDocument/2006/relationships/hyperlink" Target="https://files.hudexchange.info/course-content/ndrc-nofa-benefit-cost-analysis-data-resources-and-expert-tips-webinar/FEMA-BCAR-Resource.pdf" TargetMode="External"/><Relationship Id="rId5" Type="http://schemas.openxmlformats.org/officeDocument/2006/relationships/hyperlink" Target="https://files.hudexchange.info/course-content/ndrc-nofa-benefit-cost-analysis-data-resources-and-expert-tips-webinar/FEMA-BCAR-Resource.pdf" TargetMode="External"/><Relationship Id="rId10" Type="http://schemas.openxmlformats.org/officeDocument/2006/relationships/hyperlink" Target="https://files.hudexchange.info/course-content/ndrc-nofa-benefit-cost-analysis-data-resources-and-expert-tips-webinar/FEMA-BCAR-Resource.pdf" TargetMode="External"/><Relationship Id="rId4" Type="http://schemas.openxmlformats.org/officeDocument/2006/relationships/hyperlink" Target="https://files.hudexchange.info/course-content/ndrc-nofa-benefit-cost-analysis-data-resources-and-expert-tips-webinar/FEMA-BCAR-Resource.pdf" TargetMode="External"/><Relationship Id="rId9" Type="http://schemas.openxmlformats.org/officeDocument/2006/relationships/hyperlink" Target="https://files.hudexchange.info/course-content/ndrc-nofa-benefit-cost-analysis-data-resources-and-expert-tips-webinar/FEMA-BCAR-Resource.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E19"/>
  <sheetViews>
    <sheetView zoomScale="77" zoomScaleNormal="77" workbookViewId="0">
      <selection activeCell="H23" sqref="H23"/>
    </sheetView>
  </sheetViews>
  <sheetFormatPr defaultRowHeight="15.5"/>
  <cols>
    <col min="1" max="1" width="20.453125" style="287" customWidth="1"/>
    <col min="2" max="2" width="8.7265625" style="287"/>
    <col min="3" max="3" width="62.08984375" style="287" customWidth="1"/>
    <col min="4" max="4" width="17.36328125" style="287" customWidth="1"/>
    <col min="5" max="5" width="13.08984375" style="287" customWidth="1"/>
    <col min="6" max="6" width="8.7265625" style="287"/>
    <col min="7" max="7" width="15.54296875" style="287" customWidth="1"/>
    <col min="8" max="8" width="10.6328125" style="287" customWidth="1"/>
    <col min="9" max="16384" width="8.7265625" style="287"/>
  </cols>
  <sheetData>
    <row r="1" spans="2:5" ht="28" customHeight="1">
      <c r="C1" s="303" t="s">
        <v>592</v>
      </c>
      <c r="D1" s="304"/>
      <c r="E1" s="304"/>
    </row>
    <row r="2" spans="2:5">
      <c r="C2" s="300" t="s">
        <v>0</v>
      </c>
      <c r="D2" s="301"/>
      <c r="E2" s="301"/>
    </row>
    <row r="3" spans="2:5">
      <c r="C3" s="302">
        <v>45146</v>
      </c>
      <c r="D3" s="301"/>
      <c r="E3" s="301"/>
    </row>
    <row r="4" spans="2:5" ht="18.5">
      <c r="D4" s="288" t="s">
        <v>590</v>
      </c>
      <c r="E4" s="288" t="s">
        <v>2</v>
      </c>
    </row>
    <row r="5" spans="2:5">
      <c r="C5" s="283" t="s">
        <v>3</v>
      </c>
      <c r="D5" s="289"/>
      <c r="E5" s="289"/>
    </row>
    <row r="6" spans="2:5">
      <c r="B6" s="290"/>
      <c r="C6" s="291" t="str">
        <f>CONCATENATE(Project!$A6, IF(ISBLANK(Project!$C6),"",CONCATENATE(" associated with ", Project!$C6)))</f>
        <v>Travel Time Savings</v>
      </c>
      <c r="D6" s="292">
        <f>IFERROR(IF('Ben1'!A5=1,'Ben1'!B68,""),"")</f>
        <v>881468.30983580952</v>
      </c>
      <c r="E6" s="293">
        <f>D6/1000000</f>
        <v>0.88146830983580948</v>
      </c>
    </row>
    <row r="7" spans="2:5">
      <c r="B7" s="290"/>
      <c r="C7" s="291" t="str">
        <f>CONCATENATE(Project!$A7, IF(ISBLANK(Project!$C7),"",CONCATENATE(" associated with ", Project!$C7)))</f>
        <v>Reduced Vehicle Operating Costs</v>
      </c>
      <c r="D7" s="292">
        <f>IFERROR(IF('Ben2'!A5=1,'Ben2'!B49,""),"")</f>
        <v>515781.38326993387</v>
      </c>
      <c r="E7" s="293">
        <f t="shared" ref="E7:E17" si="0">D7/1000000</f>
        <v>0.51578138326993384</v>
      </c>
    </row>
    <row r="8" spans="2:5">
      <c r="B8" s="290"/>
      <c r="C8" s="291" t="str">
        <f>CONCATENATE(Project!$A8, IF(ISBLANK(Project!C8),"",CONCATENATE(" associated with ", Project!C8)))</f>
        <v>Reduced Emissions Damage *</v>
      </c>
      <c r="D8" s="292">
        <f>IFERROR(IF('Ben3'!A5=1,'Ben3'!B85,""),"")</f>
        <v>33695.685350738277</v>
      </c>
      <c r="E8" s="293">
        <f t="shared" si="0"/>
        <v>3.3695685350738275E-2</v>
      </c>
    </row>
    <row r="9" spans="2:5">
      <c r="B9" s="290"/>
      <c r="C9" s="291" t="str">
        <f>CONCATENATE(Project!$A9, IF(ISBLANK(Project!C9),"",CONCATENATE(" associated with ", Project!C9)))</f>
        <v>Avoided Emergency Vehicle Delay</v>
      </c>
      <c r="D9" s="292">
        <f>IFERROR(IF('Ben4'!A5=1,'Ben4'!B84,""),"")</f>
        <v>10751772.061520416</v>
      </c>
      <c r="E9" s="293">
        <f t="shared" si="0"/>
        <v>10.751772061520416</v>
      </c>
    </row>
    <row r="10" spans="2:5">
      <c r="B10" s="290"/>
      <c r="C10" s="291" t="str">
        <f>CONCATENATE(Project!$A10, IF(ISBLANK(Project!C10),"",CONCATENATE(" associated with ", Project!C10)))</f>
        <v>Reduced Crash Costs</v>
      </c>
      <c r="D10" s="292">
        <f>IFERROR(IF('Ben5'!A5=1,'Ben5'!B46,""),"")</f>
        <v>0</v>
      </c>
      <c r="E10" s="293">
        <f>D10/1000000</f>
        <v>0</v>
      </c>
    </row>
    <row r="11" spans="2:5" hidden="1">
      <c r="B11" s="290"/>
      <c r="C11" s="291" t="str">
        <f>CONCATENATE(Project!$A11, IF(ISBLANK(Project!$C11),"",CONCATENATE(" associated with ", Project!$C11)))</f>
        <v>Bicycle Safety Benefits</v>
      </c>
      <c r="D11" s="292" t="str">
        <f>IFERROR(IF('Ben6'!A5=1,'Ben6'!B27,""),"")</f>
        <v/>
      </c>
      <c r="E11" s="293" t="e">
        <f>D11/1000000</f>
        <v>#VALUE!</v>
      </c>
    </row>
    <row r="12" spans="2:5">
      <c r="B12" s="290"/>
      <c r="C12" s="291" t="str">
        <f>CONCATENATE(Project!$A12, IF(ISBLANK(Project!$C12),"",CONCATENATE(" associated with ", Project!$C12)))</f>
        <v>Avoided Rehab/Repair Costs</v>
      </c>
      <c r="D12" s="292">
        <f>IFERROR(IF('Ben7'!A5=1,'Ben7'!B22,""),"")</f>
        <v>12593.358678501036</v>
      </c>
      <c r="E12" s="293">
        <f t="shared" ref="E12" si="1">D12/1000000</f>
        <v>1.2593358678501036E-2</v>
      </c>
    </row>
    <row r="13" spans="2:5">
      <c r="C13" s="284" t="s">
        <v>4</v>
      </c>
      <c r="D13" s="289">
        <f>Cost!B41</f>
        <v>354809.62970549281</v>
      </c>
      <c r="E13" s="294">
        <f t="shared" si="0"/>
        <v>0.35480962970549279</v>
      </c>
    </row>
    <row r="14" spans="2:5">
      <c r="C14" s="285" t="s">
        <v>5</v>
      </c>
      <c r="D14" s="289">
        <f>SUM(D6:D12)+D13</f>
        <v>12550120.428360891</v>
      </c>
      <c r="E14" s="294">
        <f t="shared" si="0"/>
        <v>12.550120428360891</v>
      </c>
    </row>
    <row r="15" spans="2:5">
      <c r="C15" s="286" t="s">
        <v>6</v>
      </c>
      <c r="D15" s="295">
        <f>Cost!D29</f>
        <v>6324461.2948215324</v>
      </c>
      <c r="E15" s="296">
        <f t="shared" si="0"/>
        <v>6.3244612948215329</v>
      </c>
    </row>
    <row r="16" spans="2:5" ht="15.75" customHeight="1">
      <c r="C16" s="297" t="s">
        <v>7</v>
      </c>
      <c r="D16" s="298">
        <f>D14/D15</f>
        <v>1.9843777743784956</v>
      </c>
      <c r="E16" s="298">
        <f>D16</f>
        <v>1.9843777743784956</v>
      </c>
    </row>
    <row r="17" spans="3:5">
      <c r="C17" s="297" t="s">
        <v>8</v>
      </c>
      <c r="D17" s="289">
        <f>D14-D15</f>
        <v>6225659.1335393582</v>
      </c>
      <c r="E17" s="294">
        <f t="shared" si="0"/>
        <v>6.2256591335393585</v>
      </c>
    </row>
    <row r="18" spans="3:5">
      <c r="C18" s="299" t="s">
        <v>591</v>
      </c>
    </row>
    <row r="19" spans="3:5">
      <c r="C19" s="299" t="s">
        <v>9</v>
      </c>
    </row>
  </sheetData>
  <mergeCells count="3">
    <mergeCell ref="C2:E2"/>
    <mergeCell ref="C3:E3"/>
    <mergeCell ref="C1:E1"/>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75F3D-E2D2-4383-A597-CDC700411634}">
  <dimension ref="A1:BR23"/>
  <sheetViews>
    <sheetView zoomScale="90" zoomScaleNormal="90" workbookViewId="0">
      <pane xSplit="9" ySplit="9" topLeftCell="X10" activePane="bottomRight" state="frozen"/>
      <selection pane="topRight" activeCell="J1" sqref="J1"/>
      <selection pane="bottomLeft" activeCell="A10" sqref="A10"/>
      <selection pane="bottomRight" activeCell="AA29" sqref="AA29"/>
    </sheetView>
  </sheetViews>
  <sheetFormatPr defaultColWidth="9.08984375" defaultRowHeight="14.5"/>
  <cols>
    <col min="1" max="1" width="33.90625" customWidth="1"/>
    <col min="2" max="2" width="20.54296875" customWidth="1"/>
    <col min="3" max="7" width="16.6328125" customWidth="1"/>
    <col min="8" max="8" width="2.6328125" customWidth="1"/>
    <col min="9" max="9" width="16.6328125" customWidth="1"/>
    <col min="10" max="25" width="4.6328125" customWidth="1"/>
    <col min="26" max="26" width="16" style="82" customWidth="1"/>
    <col min="27" max="68" width="18.54296875" style="82" customWidth="1"/>
    <col min="69" max="69" width="2.6328125" customWidth="1"/>
  </cols>
  <sheetData>
    <row r="1" spans="1:70" ht="21">
      <c r="A1" s="117" t="str">
        <f>Project!$A$1</f>
        <v>East Side Road Addison</v>
      </c>
    </row>
    <row r="2" spans="1:70" ht="18.5">
      <c r="A2" s="58" t="str">
        <f>CONCATENATE("Benefit ",Project!D12,":  ",Project!A12," resulting from ",Project!B12,IF(ISBLANK(Project!C12),"",CONCATENATE(" associated with ",Project!C12)))</f>
        <v>Benefit 6:  Avoided Rehab/Repair Costs resulting from State of Good Repair</v>
      </c>
    </row>
    <row r="5" spans="1:70">
      <c r="A5" s="12">
        <v>1</v>
      </c>
      <c r="B5" s="13" t="s">
        <v>11</v>
      </c>
    </row>
    <row r="8" spans="1:70">
      <c r="A8" s="14"/>
      <c r="B8" s="14"/>
      <c r="C8" s="14"/>
      <c r="D8" s="14"/>
      <c r="E8" s="14"/>
      <c r="F8" s="14"/>
      <c r="G8" s="14"/>
      <c r="H8" s="14"/>
      <c r="I8" s="14"/>
      <c r="J8" s="14">
        <f>Project!J12</f>
        <v>-16</v>
      </c>
      <c r="K8" s="14">
        <f>Project!K12</f>
        <v>-15</v>
      </c>
      <c r="L8" s="14">
        <f>Project!L12</f>
        <v>-14</v>
      </c>
      <c r="M8" s="14">
        <f>Project!M12</f>
        <v>-13</v>
      </c>
      <c r="N8" s="14">
        <f>Project!N12</f>
        <v>-12</v>
      </c>
      <c r="O8" s="14">
        <f>Project!O12</f>
        <v>-11</v>
      </c>
      <c r="P8" s="14">
        <f>Project!P12</f>
        <v>-10</v>
      </c>
      <c r="Q8" s="14">
        <f>Project!Q12</f>
        <v>-9</v>
      </c>
      <c r="R8" s="14">
        <f>Project!R12</f>
        <v>-8</v>
      </c>
      <c r="S8" s="14">
        <f>Project!S12</f>
        <v>-7</v>
      </c>
      <c r="T8" s="14">
        <f>Project!T12</f>
        <v>-6</v>
      </c>
      <c r="U8" s="14">
        <f>Project!U12</f>
        <v>-5</v>
      </c>
      <c r="V8" s="14">
        <f>Project!V12</f>
        <v>-4</v>
      </c>
      <c r="W8" s="14">
        <f>Project!W12</f>
        <v>-3</v>
      </c>
      <c r="X8" s="14">
        <f>Project!X12</f>
        <v>-2</v>
      </c>
      <c r="Y8" s="14">
        <f>Project!Y12</f>
        <v>-1</v>
      </c>
      <c r="Z8" s="14">
        <f>Project!Z12</f>
        <v>0</v>
      </c>
      <c r="AA8" s="14">
        <f>Project!AA12</f>
        <v>1</v>
      </c>
      <c r="AB8" s="14">
        <f>Project!AB12</f>
        <v>2</v>
      </c>
      <c r="AC8" s="14">
        <f>Project!AC12</f>
        <v>3</v>
      </c>
      <c r="AD8" s="14">
        <f>Project!AD12</f>
        <v>4</v>
      </c>
      <c r="AE8" s="14">
        <f>Project!AE12</f>
        <v>5</v>
      </c>
      <c r="AF8" s="14">
        <f>Project!AF12</f>
        <v>6</v>
      </c>
      <c r="AG8" s="14">
        <f>Project!AG12</f>
        <v>7</v>
      </c>
      <c r="AH8" s="14">
        <f>Project!AH12</f>
        <v>8</v>
      </c>
      <c r="AI8" s="14">
        <f>Project!AI12</f>
        <v>9</v>
      </c>
      <c r="AJ8" s="14">
        <f>Project!AJ12</f>
        <v>10</v>
      </c>
      <c r="AK8" s="14">
        <f>Project!AK12</f>
        <v>11</v>
      </c>
      <c r="AL8" s="14">
        <f>Project!AL12</f>
        <v>12</v>
      </c>
      <c r="AM8" s="14">
        <f>Project!AM12</f>
        <v>13</v>
      </c>
      <c r="AN8" s="14">
        <f>Project!AN12</f>
        <v>14</v>
      </c>
      <c r="AO8" s="14">
        <f>Project!AO12</f>
        <v>15</v>
      </c>
      <c r="AP8" s="14">
        <f>Project!AP12</f>
        <v>16</v>
      </c>
      <c r="AQ8" s="14">
        <f>Project!AQ12</f>
        <v>17</v>
      </c>
      <c r="AR8" s="14">
        <f>Project!AR12</f>
        <v>18</v>
      </c>
      <c r="AS8" s="14">
        <f>Project!AS12</f>
        <v>19</v>
      </c>
      <c r="AT8" s="14">
        <f>Project!AT12</f>
        <v>20</v>
      </c>
      <c r="AU8" s="14">
        <f>Project!AU12</f>
        <v>21</v>
      </c>
      <c r="AV8" s="14">
        <f>Project!AV12</f>
        <v>22</v>
      </c>
      <c r="AW8" s="14">
        <f>Project!AW12</f>
        <v>23</v>
      </c>
      <c r="AX8" s="14">
        <f>Project!AX12</f>
        <v>24</v>
      </c>
      <c r="AY8" s="14">
        <f>Project!AY12</f>
        <v>25</v>
      </c>
      <c r="AZ8" s="14">
        <f>Project!AZ12</f>
        <v>26</v>
      </c>
      <c r="BA8" s="14">
        <f>Project!BA12</f>
        <v>27</v>
      </c>
      <c r="BB8" s="14">
        <f>Project!BB12</f>
        <v>28</v>
      </c>
      <c r="BC8" s="14">
        <f>Project!BC12</f>
        <v>29</v>
      </c>
      <c r="BD8" s="14">
        <f>Project!BD12</f>
        <v>30</v>
      </c>
      <c r="BE8" s="14">
        <f>Project!BE12</f>
        <v>31</v>
      </c>
      <c r="BF8" s="14">
        <f>Project!BF12</f>
        <v>32</v>
      </c>
      <c r="BG8" s="14">
        <f>Project!BG12</f>
        <v>33</v>
      </c>
      <c r="BH8" s="14">
        <f>Project!BH12</f>
        <v>34</v>
      </c>
      <c r="BI8" s="14">
        <f>Project!BI12</f>
        <v>35</v>
      </c>
      <c r="BJ8" s="14">
        <f>Project!BJ12</f>
        <v>36</v>
      </c>
      <c r="BK8" s="14">
        <f>Project!BK12</f>
        <v>37</v>
      </c>
      <c r="BL8" s="14">
        <f>Project!BL12</f>
        <v>38</v>
      </c>
      <c r="BM8" s="14">
        <f>Project!BM12</f>
        <v>39</v>
      </c>
      <c r="BN8" s="14">
        <f>Project!BN12</f>
        <v>40</v>
      </c>
      <c r="BO8" s="14">
        <f>Project!BO12</f>
        <v>41</v>
      </c>
      <c r="BP8" s="14">
        <f>Project!BP12</f>
        <v>42</v>
      </c>
    </row>
    <row r="9" spans="1:70">
      <c r="H9" s="22"/>
      <c r="J9" s="17">
        <f>Project!J13</f>
        <v>2005</v>
      </c>
      <c r="K9" s="17">
        <f>Project!K13</f>
        <v>2006</v>
      </c>
      <c r="L9" s="17">
        <f>Project!L13</f>
        <v>2007</v>
      </c>
      <c r="M9" s="17">
        <f>Project!M13</f>
        <v>2008</v>
      </c>
      <c r="N9" s="17">
        <f>Project!N13</f>
        <v>2009</v>
      </c>
      <c r="O9" s="17">
        <f>Project!O13</f>
        <v>2010</v>
      </c>
      <c r="P9" s="17">
        <f>Project!P13</f>
        <v>2011</v>
      </c>
      <c r="Q9" s="17">
        <f>Project!Q13</f>
        <v>2012</v>
      </c>
      <c r="R9" s="17">
        <f>Project!R13</f>
        <v>2013</v>
      </c>
      <c r="S9" s="17">
        <f>Project!S13</f>
        <v>2014</v>
      </c>
      <c r="T9" s="17">
        <f>Project!T13</f>
        <v>2015</v>
      </c>
      <c r="U9" s="17">
        <f>Project!U13</f>
        <v>2016</v>
      </c>
      <c r="V9" s="17">
        <f>Project!V13</f>
        <v>2017</v>
      </c>
      <c r="W9" s="17">
        <f>Project!W13</f>
        <v>2018</v>
      </c>
      <c r="X9" s="17">
        <f>Project!X13</f>
        <v>2019</v>
      </c>
      <c r="Y9" s="17">
        <f>Project!Y13</f>
        <v>2020</v>
      </c>
      <c r="Z9" s="17">
        <f>Project!Z13</f>
        <v>2021</v>
      </c>
      <c r="AA9" s="17">
        <f>Project!AA13</f>
        <v>2022</v>
      </c>
      <c r="AB9" s="17">
        <f>Project!AB13</f>
        <v>2023</v>
      </c>
      <c r="AC9" s="17">
        <f>Project!AC13</f>
        <v>2024</v>
      </c>
      <c r="AD9" s="17">
        <f>Project!AD13</f>
        <v>2025</v>
      </c>
      <c r="AE9" s="17">
        <f>Project!AE13</f>
        <v>2026</v>
      </c>
      <c r="AF9" s="17">
        <f>Project!AF13</f>
        <v>2027</v>
      </c>
      <c r="AG9" s="17">
        <f>Project!AG13</f>
        <v>2028</v>
      </c>
      <c r="AH9" s="17">
        <f>Project!AH13</f>
        <v>2029</v>
      </c>
      <c r="AI9" s="17">
        <f>Project!AI13</f>
        <v>2030</v>
      </c>
      <c r="AJ9" s="17">
        <f>Project!AJ13</f>
        <v>2031</v>
      </c>
      <c r="AK9" s="17">
        <f>Project!AK13</f>
        <v>2032</v>
      </c>
      <c r="AL9" s="17">
        <f>Project!AL13</f>
        <v>2033</v>
      </c>
      <c r="AM9" s="17">
        <f>Project!AM13</f>
        <v>2034</v>
      </c>
      <c r="AN9" s="17">
        <f>Project!AN13</f>
        <v>2035</v>
      </c>
      <c r="AO9" s="17">
        <f>Project!AO13</f>
        <v>2036</v>
      </c>
      <c r="AP9" s="17">
        <f>Project!AP13</f>
        <v>2037</v>
      </c>
      <c r="AQ9" s="17">
        <f>Project!AQ13</f>
        <v>2038</v>
      </c>
      <c r="AR9" s="17">
        <f>Project!AR13</f>
        <v>2039</v>
      </c>
      <c r="AS9" s="17">
        <f>Project!AS13</f>
        <v>2040</v>
      </c>
      <c r="AT9" s="17">
        <f>Project!AT13</f>
        <v>2041</v>
      </c>
      <c r="AU9" s="17">
        <f>Project!AU13</f>
        <v>2042</v>
      </c>
      <c r="AV9" s="17">
        <f>Project!AV13</f>
        <v>2043</v>
      </c>
      <c r="AW9" s="17">
        <f>Project!AW13</f>
        <v>2044</v>
      </c>
      <c r="AX9" s="17">
        <f>Project!AX13</f>
        <v>2045</v>
      </c>
      <c r="AY9" s="17">
        <f>Project!AY13</f>
        <v>2046</v>
      </c>
      <c r="AZ9" s="17">
        <f>Project!AZ13</f>
        <v>2047</v>
      </c>
      <c r="BA9" s="17">
        <f>Project!BA13</f>
        <v>2048</v>
      </c>
      <c r="BB9" s="17">
        <f>Project!BB13</f>
        <v>2049</v>
      </c>
      <c r="BC9" s="17">
        <f>Project!BC13</f>
        <v>2050</v>
      </c>
      <c r="BD9" s="17">
        <f>Project!BD13</f>
        <v>2051</v>
      </c>
      <c r="BE9" s="17">
        <f>Project!BE13</f>
        <v>2052</v>
      </c>
      <c r="BF9" s="17">
        <f>Project!BF13</f>
        <v>2053</v>
      </c>
      <c r="BG9" s="17">
        <f>Project!BG13</f>
        <v>2054</v>
      </c>
      <c r="BH9" s="17">
        <f>Project!BH13</f>
        <v>2055</v>
      </c>
      <c r="BI9" s="17">
        <f>Project!BI13</f>
        <v>2056</v>
      </c>
      <c r="BJ9" s="17">
        <f>Project!BJ13</f>
        <v>2057</v>
      </c>
      <c r="BK9" s="17">
        <f>Project!BK13</f>
        <v>2058</v>
      </c>
      <c r="BL9" s="17">
        <f>Project!BL13</f>
        <v>2059</v>
      </c>
      <c r="BM9" s="17">
        <f>Project!BM13</f>
        <v>2060</v>
      </c>
      <c r="BN9" s="17">
        <f>Project!BN13</f>
        <v>2061</v>
      </c>
      <c r="BO9" s="17">
        <f>Project!BO13</f>
        <v>2062</v>
      </c>
      <c r="BP9" s="17">
        <f>Project!BP13</f>
        <v>2063</v>
      </c>
      <c r="BR9" s="3" t="s">
        <v>12</v>
      </c>
    </row>
    <row r="10" spans="1:70">
      <c r="I10" s="22" t="s">
        <v>13</v>
      </c>
      <c r="J10" s="28"/>
      <c r="K10" s="28"/>
      <c r="L10" s="28"/>
      <c r="M10" s="28"/>
      <c r="N10" s="28"/>
      <c r="O10" s="28"/>
      <c r="P10" s="28"/>
      <c r="Q10" s="28"/>
      <c r="R10" s="28"/>
      <c r="S10" s="28"/>
      <c r="T10" s="28"/>
      <c r="U10" s="28"/>
      <c r="V10" s="28"/>
      <c r="W10" s="28"/>
      <c r="X10" s="28"/>
      <c r="Y10" s="28"/>
      <c r="Z10" s="14" t="str">
        <f>CONCATENATE(Project!$Z$13,"$")</f>
        <v>2021$</v>
      </c>
      <c r="AA10" s="78" t="str">
        <f>CONCATENATE(Project!$Z$13,"$")</f>
        <v>2021$</v>
      </c>
      <c r="AB10" s="78" t="str">
        <f>CONCATENATE(Project!$Z$13,"$")</f>
        <v>2021$</v>
      </c>
      <c r="AC10" s="78" t="str">
        <f>CONCATENATE(Project!$Z$13,"$")</f>
        <v>2021$</v>
      </c>
      <c r="AD10" s="78" t="str">
        <f>CONCATENATE(Project!$Z$13,"$")</f>
        <v>2021$</v>
      </c>
      <c r="AE10" s="78" t="str">
        <f>CONCATENATE(Project!$Z$13,"$")</f>
        <v>2021$</v>
      </c>
      <c r="AF10" s="78" t="str">
        <f>CONCATENATE(Project!$Z$13,"$")</f>
        <v>2021$</v>
      </c>
      <c r="AG10" s="78" t="str">
        <f>CONCATENATE(Project!$Z$13,"$")</f>
        <v>2021$</v>
      </c>
      <c r="AH10" s="78" t="str">
        <f>CONCATENATE(Project!$Z$13,"$")</f>
        <v>2021$</v>
      </c>
      <c r="AI10" s="78" t="str">
        <f>CONCATENATE(Project!$Z$13,"$")</f>
        <v>2021$</v>
      </c>
      <c r="AJ10" s="78" t="str">
        <f>CONCATENATE(Project!$Z$13,"$")</f>
        <v>2021$</v>
      </c>
      <c r="AK10" s="78" t="str">
        <f>CONCATENATE(Project!$Z$13,"$")</f>
        <v>2021$</v>
      </c>
      <c r="AL10" s="78" t="str">
        <f>CONCATENATE(Project!$Z$13,"$")</f>
        <v>2021$</v>
      </c>
      <c r="AM10" s="78" t="str">
        <f>CONCATENATE(Project!$Z$13,"$")</f>
        <v>2021$</v>
      </c>
      <c r="AN10" s="78" t="str">
        <f>CONCATENATE(Project!$Z$13,"$")</f>
        <v>2021$</v>
      </c>
      <c r="AO10" s="78" t="str">
        <f>CONCATENATE(Project!$Z$13,"$")</f>
        <v>2021$</v>
      </c>
      <c r="AP10" s="78" t="str">
        <f>CONCATENATE(Project!$Z$13,"$")</f>
        <v>2021$</v>
      </c>
      <c r="AQ10" s="78" t="str">
        <f>CONCATENATE(Project!$Z$13,"$")</f>
        <v>2021$</v>
      </c>
      <c r="AR10" s="78" t="str">
        <f>CONCATENATE(Project!$Z$13,"$")</f>
        <v>2021$</v>
      </c>
      <c r="AS10" s="78" t="str">
        <f>CONCATENATE(Project!$Z$13,"$")</f>
        <v>2021$</v>
      </c>
      <c r="AT10" s="78" t="str">
        <f>CONCATENATE(Project!$Z$13,"$")</f>
        <v>2021$</v>
      </c>
      <c r="AU10" s="78" t="str">
        <f>CONCATENATE(Project!$Z$13,"$")</f>
        <v>2021$</v>
      </c>
      <c r="AV10" s="78" t="str">
        <f>CONCATENATE(Project!$Z$13,"$")</f>
        <v>2021$</v>
      </c>
      <c r="AW10" s="78" t="str">
        <f>CONCATENATE(Project!$Z$13,"$")</f>
        <v>2021$</v>
      </c>
      <c r="AX10" s="78" t="str">
        <f>CONCATENATE(Project!$Z$13,"$")</f>
        <v>2021$</v>
      </c>
      <c r="AY10" s="78" t="str">
        <f>CONCATENATE(Project!$Z$13,"$")</f>
        <v>2021$</v>
      </c>
      <c r="AZ10" s="78" t="str">
        <f>CONCATENATE(Project!$Z$13,"$")</f>
        <v>2021$</v>
      </c>
      <c r="BA10" s="78" t="str">
        <f>CONCATENATE(Project!$Z$13,"$")</f>
        <v>2021$</v>
      </c>
      <c r="BB10" s="78" t="str">
        <f>CONCATENATE(Project!$Z$13,"$")</f>
        <v>2021$</v>
      </c>
      <c r="BC10" s="78" t="str">
        <f>CONCATENATE(Project!$Z$13,"$")</f>
        <v>2021$</v>
      </c>
      <c r="BD10" s="78" t="str">
        <f>CONCATENATE(Project!$Z$13,"$")</f>
        <v>2021$</v>
      </c>
      <c r="BE10" s="78" t="str">
        <f>CONCATENATE(Project!$Z$13,"$")</f>
        <v>2021$</v>
      </c>
      <c r="BF10" s="78" t="str">
        <f>CONCATENATE(Project!$Z$13,"$")</f>
        <v>2021$</v>
      </c>
      <c r="BG10" s="78" t="str">
        <f>CONCATENATE(Project!$Z$13,"$")</f>
        <v>2021$</v>
      </c>
      <c r="BH10" s="78" t="str">
        <f>CONCATENATE(Project!$Z$13,"$")</f>
        <v>2021$</v>
      </c>
      <c r="BI10" s="78" t="str">
        <f>CONCATENATE(Project!$Z$13,"$")</f>
        <v>2021$</v>
      </c>
      <c r="BJ10" s="78" t="str">
        <f>CONCATENATE(Project!$Z$13,"$")</f>
        <v>2021$</v>
      </c>
      <c r="BK10" s="78" t="str">
        <f>CONCATENATE(Project!$Z$13,"$")</f>
        <v>2021$</v>
      </c>
      <c r="BL10" s="78" t="str">
        <f>CONCATENATE(Project!$Z$13,"$")</f>
        <v>2021$</v>
      </c>
      <c r="BM10" s="78" t="str">
        <f>CONCATENATE(Project!$Z$13,"$")</f>
        <v>2021$</v>
      </c>
      <c r="BN10" s="78" t="str">
        <f>CONCATENATE(Project!$Z$13,"$")</f>
        <v>2021$</v>
      </c>
      <c r="BO10" s="78" t="str">
        <f>CONCATENATE(Project!$Z$13,"$")</f>
        <v>2021$</v>
      </c>
      <c r="BP10" s="78" t="str">
        <f>CONCATENATE(Project!$Z$13,"$")</f>
        <v>2021$</v>
      </c>
    </row>
    <row r="11" spans="1:70" ht="18.5">
      <c r="A11" s="59" t="s">
        <v>135</v>
      </c>
      <c r="B11" s="6"/>
      <c r="C11" s="6"/>
      <c r="D11" s="6"/>
      <c r="E11" s="6"/>
      <c r="F11" s="6"/>
      <c r="G11" s="103"/>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row>
    <row r="12" spans="1:70">
      <c r="A12" s="219"/>
      <c r="B12" s="220"/>
      <c r="D12" s="29"/>
      <c r="F12" s="29"/>
      <c r="G12" s="29"/>
      <c r="I12" s="141"/>
      <c r="Z12"/>
      <c r="AA12"/>
      <c r="AB12"/>
      <c r="AC12"/>
      <c r="AD12"/>
      <c r="AE12"/>
      <c r="AF12"/>
      <c r="AG12"/>
      <c r="AH12"/>
      <c r="AI12"/>
      <c r="AJ12"/>
      <c r="AK12"/>
      <c r="AL12"/>
      <c r="AM12"/>
      <c r="AN12"/>
      <c r="AO12"/>
      <c r="AP12"/>
      <c r="AQ12"/>
      <c r="AR12"/>
      <c r="AS12"/>
      <c r="AT12"/>
      <c r="AU12"/>
      <c r="AV12"/>
      <c r="AW12"/>
      <c r="AX12"/>
      <c r="AY12"/>
      <c r="AZ12"/>
      <c r="BA12"/>
      <c r="BB12"/>
      <c r="BC12"/>
      <c r="BD12" s="87"/>
      <c r="BE12"/>
      <c r="BF12"/>
      <c r="BG12"/>
      <c r="BH12"/>
      <c r="BI12"/>
      <c r="BJ12"/>
      <c r="BK12"/>
      <c r="BL12"/>
      <c r="BM12"/>
      <c r="BN12"/>
      <c r="BO12"/>
      <c r="BP12"/>
    </row>
    <row r="13" spans="1:70">
      <c r="A13" s="18" t="s">
        <v>253</v>
      </c>
      <c r="I13" s="22" t="s">
        <v>141</v>
      </c>
      <c r="L13" s="221"/>
      <c r="M13" s="221"/>
      <c r="N13" s="221"/>
      <c r="O13" s="221"/>
      <c r="P13" s="221"/>
      <c r="Q13" s="221"/>
      <c r="R13" s="221"/>
      <c r="S13" s="221"/>
      <c r="T13" s="221"/>
      <c r="U13" s="221"/>
      <c r="V13" s="221"/>
      <c r="W13" s="221"/>
      <c r="X13" s="221"/>
      <c r="Y13" s="221"/>
      <c r="Z13" s="221">
        <f>Project!Z146</f>
        <v>1368.2532078699742</v>
      </c>
      <c r="AA13" s="221">
        <f>Project!AA146</f>
        <v>1368.2532078699742</v>
      </c>
      <c r="AB13" s="221">
        <f>Project!AB146</f>
        <v>1368.2532078699742</v>
      </c>
      <c r="AC13" s="221">
        <f>Project!AC146</f>
        <v>1368.2532078699742</v>
      </c>
      <c r="AD13" s="221">
        <f>Project!AD146</f>
        <v>1368.2532078699742</v>
      </c>
      <c r="AE13" s="221">
        <f>Project!AE146</f>
        <v>1368.2532078699742</v>
      </c>
      <c r="AF13" s="221">
        <f>Project!AF146</f>
        <v>1368.2532078699742</v>
      </c>
      <c r="AG13" s="221">
        <f>Project!AG146</f>
        <v>1368.2532078699742</v>
      </c>
      <c r="AH13" s="221">
        <f>Project!AH146</f>
        <v>1368.2532078699742</v>
      </c>
      <c r="AI13" s="221">
        <f>Project!AI146</f>
        <v>1368.2532078699742</v>
      </c>
      <c r="AJ13" s="221">
        <f>Project!AJ146</f>
        <v>1368.2532078699742</v>
      </c>
      <c r="AK13" s="221">
        <f>Project!AK146</f>
        <v>1368.2532078699742</v>
      </c>
      <c r="AL13" s="221">
        <f>Project!AL146</f>
        <v>1368.2532078699742</v>
      </c>
      <c r="AM13" s="221">
        <f>Project!AM146</f>
        <v>1368.2532078699742</v>
      </c>
      <c r="AN13" s="221">
        <f>Project!AN146</f>
        <v>1368.2532078699742</v>
      </c>
      <c r="AO13" s="221">
        <f>Project!AO146</f>
        <v>1368.2532078699742</v>
      </c>
      <c r="AP13" s="221">
        <f>Project!AP146</f>
        <v>1368.2532078699742</v>
      </c>
      <c r="AQ13" s="221">
        <f>Project!AQ146</f>
        <v>1368.2532078699742</v>
      </c>
      <c r="AR13" s="221">
        <f>Project!AR146</f>
        <v>1368.2532078699742</v>
      </c>
      <c r="AS13" s="221">
        <f>Project!AS146</f>
        <v>1368.2532078699742</v>
      </c>
      <c r="AT13" s="221">
        <f>Project!AT146</f>
        <v>1368.2532078699742</v>
      </c>
      <c r="AU13" s="221">
        <f>Project!AU146</f>
        <v>1368.2532078699742</v>
      </c>
      <c r="AV13" s="221">
        <f>Project!AV146</f>
        <v>1368.2532078699742</v>
      </c>
      <c r="AW13" s="221">
        <f>Project!AW146</f>
        <v>1368.2532078699742</v>
      </c>
      <c r="AX13" s="221">
        <f>Project!AX146</f>
        <v>1368.2532078699742</v>
      </c>
      <c r="AY13" s="221">
        <f>Project!AY146</f>
        <v>1368.2532078699742</v>
      </c>
      <c r="AZ13" s="221">
        <f>Project!AZ146</f>
        <v>1368.2532078699742</v>
      </c>
      <c r="BA13" s="221">
        <f>Project!BA146</f>
        <v>1368.2532078699742</v>
      </c>
      <c r="BB13" s="221">
        <f>Project!BB146</f>
        <v>1368.2532078699742</v>
      </c>
      <c r="BC13" s="221">
        <f>Project!BC146</f>
        <v>1368.2532078699742</v>
      </c>
      <c r="BD13" s="221">
        <f>Project!BD146</f>
        <v>1368.2532078699742</v>
      </c>
      <c r="BE13" s="221">
        <f>Project!BE146</f>
        <v>1368.2532078699742</v>
      </c>
      <c r="BF13" s="221">
        <f>Project!BF146</f>
        <v>1368.2532078699742</v>
      </c>
      <c r="BG13" s="221">
        <f>Project!BG146</f>
        <v>1368.2532078699742</v>
      </c>
      <c r="BH13" s="221">
        <f>Project!BH146</f>
        <v>1368.2532078699742</v>
      </c>
      <c r="BI13" s="221">
        <f>Project!BI146</f>
        <v>1368.2532078699742</v>
      </c>
      <c r="BJ13" s="221">
        <f>Project!BJ146</f>
        <v>1368.2532078699742</v>
      </c>
      <c r="BK13" s="221">
        <f>Project!BK146</f>
        <v>1368.2532078699742</v>
      </c>
      <c r="BL13" s="221">
        <f>Project!BL146</f>
        <v>1368.2532078699742</v>
      </c>
      <c r="BM13" s="221">
        <f>Project!BM146</f>
        <v>1368.2532078699742</v>
      </c>
      <c r="BN13" s="221">
        <f>Project!BN146</f>
        <v>1368.2532078699742</v>
      </c>
      <c r="BO13" s="221">
        <f>Project!BO146</f>
        <v>1368.2532078699742</v>
      </c>
      <c r="BP13" s="221">
        <f>Project!BP146</f>
        <v>1368.2532078699742</v>
      </c>
    </row>
    <row r="14" spans="1:70">
      <c r="C14" s="29"/>
      <c r="D14" s="29"/>
      <c r="F14" s="29"/>
      <c r="G14" s="29"/>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row>
    <row r="15" spans="1:70" ht="18.5">
      <c r="A15" s="54" t="s">
        <v>251</v>
      </c>
      <c r="B15" s="6"/>
      <c r="C15" s="6"/>
      <c r="D15" s="6"/>
      <c r="E15" s="6"/>
      <c r="F15" s="6"/>
      <c r="G15" s="103"/>
      <c r="Z15"/>
      <c r="AA15"/>
      <c r="AB15"/>
      <c r="AC15"/>
      <c r="AD15"/>
      <c r="AE15"/>
      <c r="AF15"/>
      <c r="AG15"/>
      <c r="AH15"/>
      <c r="AI15"/>
      <c r="AJ15"/>
      <c r="AK15"/>
      <c r="AL15"/>
      <c r="AM15"/>
      <c r="AN15"/>
      <c r="AO15"/>
      <c r="AP15" s="8"/>
      <c r="AQ15"/>
      <c r="AR15"/>
      <c r="AS15"/>
      <c r="AT15"/>
      <c r="AU15"/>
      <c r="AV15"/>
      <c r="AW15"/>
      <c r="AX15"/>
      <c r="AY15"/>
      <c r="AZ15"/>
      <c r="BA15"/>
      <c r="BB15"/>
      <c r="BC15"/>
      <c r="BD15"/>
      <c r="BE15"/>
      <c r="BF15"/>
      <c r="BG15"/>
      <c r="BH15"/>
      <c r="BI15"/>
      <c r="BJ15"/>
      <c r="BK15"/>
      <c r="BL15"/>
      <c r="BM15"/>
      <c r="BN15"/>
      <c r="BO15"/>
      <c r="BP15"/>
    </row>
    <row r="16" spans="1:70">
      <c r="C16" s="29"/>
      <c r="D16" s="29"/>
      <c r="F16" s="29"/>
      <c r="G16" s="29"/>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row>
    <row r="17" spans="1:68">
      <c r="A17" s="222" t="s">
        <v>252</v>
      </c>
      <c r="C17" s="29"/>
      <c r="D17" s="29"/>
      <c r="F17" s="29"/>
      <c r="G17" s="29"/>
      <c r="I17" s="141" t="str">
        <f>CONCATENATE(a!C$26,"$/year")</f>
        <v>2021$/year</v>
      </c>
      <c r="L17" s="85"/>
      <c r="M17" s="85"/>
      <c r="N17" s="85"/>
      <c r="O17" s="85"/>
      <c r="P17" s="85"/>
      <c r="Q17" s="85"/>
      <c r="R17" s="85"/>
      <c r="S17" s="85"/>
      <c r="T17" s="85"/>
      <c r="U17" s="85"/>
      <c r="V17" s="85"/>
      <c r="W17" s="85"/>
      <c r="X17" s="85"/>
      <c r="Y17" s="85"/>
      <c r="Z17" s="85">
        <f t="shared" ref="Z17:BC17" si="0">Z13</f>
        <v>1368.2532078699742</v>
      </c>
      <c r="AA17" s="85">
        <f t="shared" si="0"/>
        <v>1368.2532078699742</v>
      </c>
      <c r="AB17" s="85">
        <f t="shared" si="0"/>
        <v>1368.2532078699742</v>
      </c>
      <c r="AC17" s="85">
        <f t="shared" si="0"/>
        <v>1368.2532078699742</v>
      </c>
      <c r="AD17" s="85">
        <f t="shared" si="0"/>
        <v>1368.2532078699742</v>
      </c>
      <c r="AE17" s="85">
        <f t="shared" si="0"/>
        <v>1368.2532078699742</v>
      </c>
      <c r="AF17" s="85">
        <f t="shared" si="0"/>
        <v>1368.2532078699742</v>
      </c>
      <c r="AG17" s="85">
        <f t="shared" si="0"/>
        <v>1368.2532078699742</v>
      </c>
      <c r="AH17" s="85">
        <f t="shared" si="0"/>
        <v>1368.2532078699742</v>
      </c>
      <c r="AI17" s="85">
        <f t="shared" si="0"/>
        <v>1368.2532078699742</v>
      </c>
      <c r="AJ17" s="85">
        <f t="shared" si="0"/>
        <v>1368.2532078699742</v>
      </c>
      <c r="AK17" s="85">
        <f t="shared" si="0"/>
        <v>1368.2532078699742</v>
      </c>
      <c r="AL17" s="85">
        <f t="shared" si="0"/>
        <v>1368.2532078699742</v>
      </c>
      <c r="AM17" s="85">
        <f t="shared" si="0"/>
        <v>1368.2532078699742</v>
      </c>
      <c r="AN17" s="85">
        <f t="shared" si="0"/>
        <v>1368.2532078699742</v>
      </c>
      <c r="AO17" s="85">
        <f t="shared" si="0"/>
        <v>1368.2532078699742</v>
      </c>
      <c r="AP17" s="85">
        <f t="shared" si="0"/>
        <v>1368.2532078699742</v>
      </c>
      <c r="AQ17" s="85">
        <f t="shared" si="0"/>
        <v>1368.2532078699742</v>
      </c>
      <c r="AR17" s="85">
        <f t="shared" si="0"/>
        <v>1368.2532078699742</v>
      </c>
      <c r="AS17" s="85">
        <f t="shared" si="0"/>
        <v>1368.2532078699742</v>
      </c>
      <c r="AT17" s="85">
        <f t="shared" si="0"/>
        <v>1368.2532078699742</v>
      </c>
      <c r="AU17" s="85">
        <f t="shared" si="0"/>
        <v>1368.2532078699742</v>
      </c>
      <c r="AV17" s="85">
        <f t="shared" si="0"/>
        <v>1368.2532078699742</v>
      </c>
      <c r="AW17" s="85">
        <f t="shared" si="0"/>
        <v>1368.2532078699742</v>
      </c>
      <c r="AX17" s="85">
        <f t="shared" si="0"/>
        <v>1368.2532078699742</v>
      </c>
      <c r="AY17" s="85">
        <f t="shared" si="0"/>
        <v>1368.2532078699742</v>
      </c>
      <c r="AZ17" s="85">
        <f t="shared" si="0"/>
        <v>1368.2532078699742</v>
      </c>
      <c r="BA17" s="85">
        <f t="shared" si="0"/>
        <v>1368.2532078699742</v>
      </c>
      <c r="BB17" s="85">
        <f t="shared" si="0"/>
        <v>1368.2532078699742</v>
      </c>
      <c r="BC17" s="85">
        <f t="shared" si="0"/>
        <v>1368.2532078699742</v>
      </c>
      <c r="BD17" s="85">
        <f t="shared" ref="BD17:BP17" si="1">BD13</f>
        <v>1368.2532078699742</v>
      </c>
      <c r="BE17" s="85">
        <f t="shared" si="1"/>
        <v>1368.2532078699742</v>
      </c>
      <c r="BF17" s="85">
        <f t="shared" si="1"/>
        <v>1368.2532078699742</v>
      </c>
      <c r="BG17" s="85">
        <f t="shared" si="1"/>
        <v>1368.2532078699742</v>
      </c>
      <c r="BH17" s="85">
        <f t="shared" si="1"/>
        <v>1368.2532078699742</v>
      </c>
      <c r="BI17" s="85">
        <f t="shared" si="1"/>
        <v>1368.2532078699742</v>
      </c>
      <c r="BJ17" s="85">
        <f t="shared" si="1"/>
        <v>1368.2532078699742</v>
      </c>
      <c r="BK17" s="85">
        <f t="shared" si="1"/>
        <v>1368.2532078699742</v>
      </c>
      <c r="BL17" s="85">
        <f t="shared" si="1"/>
        <v>1368.2532078699742</v>
      </c>
      <c r="BM17" s="85">
        <f t="shared" si="1"/>
        <v>1368.2532078699742</v>
      </c>
      <c r="BN17" s="85">
        <f t="shared" si="1"/>
        <v>1368.2532078699742</v>
      </c>
      <c r="BO17" s="85">
        <f t="shared" si="1"/>
        <v>1368.2532078699742</v>
      </c>
      <c r="BP17" s="85">
        <f t="shared" si="1"/>
        <v>1368.2532078699742</v>
      </c>
    </row>
    <row r="18" spans="1:68">
      <c r="A18" s="222" t="s">
        <v>157</v>
      </c>
      <c r="B18" s="22" t="s">
        <v>158</v>
      </c>
      <c r="C18" s="3"/>
      <c r="D18" s="3"/>
      <c r="E18" s="3"/>
      <c r="F18" s="3"/>
      <c r="G18" s="3"/>
      <c r="H18" s="102"/>
      <c r="I18" s="141" t="str">
        <f>CONCATENATE(a!C$26,"$/year")</f>
        <v>2021$/year</v>
      </c>
      <c r="J18" s="3"/>
      <c r="K18" s="3"/>
      <c r="L18" s="85"/>
      <c r="M18" s="85"/>
      <c r="N18" s="85"/>
      <c r="O18" s="85"/>
      <c r="P18" s="85"/>
      <c r="Q18" s="85"/>
      <c r="R18" s="85"/>
      <c r="S18" s="85"/>
      <c r="T18" s="85"/>
      <c r="U18" s="85"/>
      <c r="V18" s="85"/>
      <c r="W18" s="85"/>
      <c r="X18" s="85"/>
      <c r="Y18" s="85"/>
      <c r="Z18" s="85">
        <f>IF(Z$9&gt;=Project!$B$20,IF(Z$9&lt;Project!$B$21,Z17,0),0)</f>
        <v>0</v>
      </c>
      <c r="AA18" s="85">
        <f>IF(AA$9&gt;=Project!$B$20,IF(AA$9&lt;Project!$B$21,AA17,0),0)</f>
        <v>0</v>
      </c>
      <c r="AB18" s="85">
        <f>IF(AB$9&gt;=Project!$B$20,IF(AB$9&lt;Project!$B$21,AB17,0),0)</f>
        <v>0</v>
      </c>
      <c r="AC18" s="85">
        <f>IF(AC$9&gt;=Project!$B$20,IF(AC$9&lt;Project!$B$21,AC17,0),0)</f>
        <v>0</v>
      </c>
      <c r="AD18" s="85">
        <f>IF(AD$9&gt;=Project!$B$20,IF(AD$9&lt;Project!$B$21,AD17,0),0)</f>
        <v>0</v>
      </c>
      <c r="AE18" s="277">
        <f>AE17/2</f>
        <v>684.12660393498709</v>
      </c>
      <c r="AF18" s="85">
        <f>IF(AF$9&gt;=Project!$B$20,IF(AF$9&lt;Project!$B$21,AF17,0),0)</f>
        <v>1368.2532078699742</v>
      </c>
      <c r="AG18" s="85">
        <f>IF(AG$9&gt;=Project!$B$20,IF(AG$9&lt;Project!$B$21,AG17,0),0)</f>
        <v>1368.2532078699742</v>
      </c>
      <c r="AH18" s="85">
        <f>IF(AH$9&gt;=Project!$B$20,IF(AH$9&lt;Project!$B$21,AH17,0),0)</f>
        <v>1368.2532078699742</v>
      </c>
      <c r="AI18" s="85">
        <f>IF(AI$9&gt;=Project!$B$20,IF(AI$9&lt;Project!$B$21,AI17,0),0)</f>
        <v>1368.2532078699742</v>
      </c>
      <c r="AJ18" s="85">
        <f>IF(AJ$9&gt;=Project!$B$20,IF(AJ$9&lt;Project!$B$21,AJ17,0),0)</f>
        <v>1368.2532078699742</v>
      </c>
      <c r="AK18" s="85">
        <f>IF(AK$9&gt;=Project!$B$20,IF(AK$9&lt;Project!$B$21,AK17,0),0)</f>
        <v>1368.2532078699742</v>
      </c>
      <c r="AL18" s="85">
        <f>IF(AL$9&gt;=Project!$B$20,IF(AL$9&lt;Project!$B$21,AL17,0),0)</f>
        <v>1368.2532078699742</v>
      </c>
      <c r="AM18" s="85">
        <f>IF(AM$9&gt;=Project!$B$20,IF(AM$9&lt;Project!$B$21,AM17,0),0)</f>
        <v>1368.2532078699742</v>
      </c>
      <c r="AN18" s="85">
        <f>IF(AN$9&gt;=Project!$B$20,IF(AN$9&lt;Project!$B$21,AN17,0),0)</f>
        <v>1368.2532078699742</v>
      </c>
      <c r="AO18" s="85">
        <f>IF(AO$9&gt;=Project!$B$20,IF(AO$9&lt;Project!$B$21,AO17,0),0)</f>
        <v>1368.2532078699742</v>
      </c>
      <c r="AP18" s="85">
        <f>IF(AP$9&gt;=Project!$B$20,IF(AP$9&lt;Project!$B$21,AP17,0),0)</f>
        <v>1368.2532078699742</v>
      </c>
      <c r="AQ18" s="85">
        <f>IF(AQ$9&gt;=Project!$B$20,IF(AQ$9&lt;Project!$B$21,AQ17,0),0)</f>
        <v>1368.2532078699742</v>
      </c>
      <c r="AR18" s="85">
        <f>IF(AR$9&gt;=Project!$B$20,IF(AR$9&lt;Project!$B$21,AR17,0),0)</f>
        <v>1368.2532078699742</v>
      </c>
      <c r="AS18" s="85">
        <f>IF(AS$9&gt;=Project!$B$20,IF(AS$9&lt;Project!$B$21,AS17,0),0)</f>
        <v>1368.2532078699742</v>
      </c>
      <c r="AT18" s="85">
        <f>IF(AT$9&gt;=Project!$B$20,IF(AT$9&lt;Project!$B$21,AT17,0),0)</f>
        <v>1368.2532078699742</v>
      </c>
      <c r="AU18" s="85">
        <f>IF(AU$9&gt;=Project!$B$20,IF(AU$9&lt;Project!$B$21,AU17,0),0)</f>
        <v>1368.2532078699742</v>
      </c>
      <c r="AV18" s="85">
        <f>IF(AV$9&gt;=Project!$B$20,IF(AV$9&lt;Project!$B$21,AV17,0),0)</f>
        <v>1368.2532078699742</v>
      </c>
      <c r="AW18" s="85">
        <f>IF(AW$9&gt;=Project!$B$20,IF(AW$9&lt;Project!$B$21,AW17,0),0)</f>
        <v>1368.2532078699742</v>
      </c>
      <c r="AX18" s="85">
        <f>IF(AX$9&gt;=Project!$B$20,IF(AX$9&lt;Project!$B$21,AX17,0),0)</f>
        <v>1368.2532078699742</v>
      </c>
      <c r="AY18" s="85">
        <f>IF(AY$9&gt;=Project!$B$20,IF(AY$9&lt;Project!$B$21,AY17,0),0)</f>
        <v>1368.2532078699742</v>
      </c>
      <c r="AZ18" s="85">
        <f>IF(AZ$9&gt;=Project!$B$20,IF(AZ$9&lt;Project!$B$21,AZ17,0),0)</f>
        <v>1368.2532078699742</v>
      </c>
      <c r="BA18" s="85">
        <f>IF(BA$9&gt;=Project!$B$20,IF(BA$9&lt;Project!$B$21,BA17,0),0)</f>
        <v>1368.2532078699742</v>
      </c>
      <c r="BB18" s="85">
        <f>IF(BB$9&gt;=Project!$B$20,IF(BB$9&lt;Project!$B$21,BB17,0),0)</f>
        <v>1368.2532078699742</v>
      </c>
      <c r="BC18" s="85">
        <f>IF(BC$9&gt;=Project!$B$20,IF(BC$9&lt;Project!$B$21,BC17,0),0)</f>
        <v>1368.2532078699742</v>
      </c>
      <c r="BD18" s="85">
        <f>IF(BD$9&gt;=Project!$B$20,IF(BD$9&lt;Project!$B$21,BD17,0),0)</f>
        <v>1368.2532078699742</v>
      </c>
      <c r="BE18" s="85">
        <f>IF(BE$9&gt;=Project!$B$20,IF(BE$9&lt;Project!$B$21,BE17,0),0)</f>
        <v>1368.2532078699742</v>
      </c>
      <c r="BF18" s="85">
        <f>IF(BF$9&gt;=Project!$B$20,IF(BF$9&lt;Project!$B$21,BF17,0),0)</f>
        <v>1368.2532078699742</v>
      </c>
      <c r="BG18" s="85">
        <f>IF(BG$9&gt;=Project!$B$20,IF(BG$9&lt;Project!$B$21,BG17,0),0)</f>
        <v>1368.2532078699742</v>
      </c>
      <c r="BH18" s="85">
        <f>IF(BH$9&gt;=Project!$B$20,IF(BH$9&lt;Project!$B$21,BH17,0),0)</f>
        <v>1368.2532078699742</v>
      </c>
      <c r="BI18" s="85">
        <f>IF(BI$9&gt;=Project!$B$20,IF(BI$9&lt;Project!$B$21,BI17,0),0)</f>
        <v>1368.2532078699742</v>
      </c>
      <c r="BJ18" s="85">
        <f>IF(BJ$9&gt;=Project!$B$20,IF(BJ$9&lt;Project!$B$21,BJ17,0),0)</f>
        <v>0</v>
      </c>
      <c r="BK18" s="85">
        <f>IF(BK$9&gt;=Project!$B$20,IF(BK$9&lt;Project!$B$21,BK17,0),0)</f>
        <v>0</v>
      </c>
      <c r="BL18" s="85">
        <f>IF(BL$9&gt;=Project!$B$20,IF(BL$9&lt;Project!$B$21,BL17,0),0)</f>
        <v>0</v>
      </c>
      <c r="BM18" s="85">
        <f>IF(BM$9&gt;=Project!$B$20,IF(BM$9&lt;Project!$B$21,BM17,0),0)</f>
        <v>0</v>
      </c>
      <c r="BN18" s="85">
        <f>IF(BN$9&gt;=Project!$B$20,IF(BN$9&lt;Project!$B$21,BN17,0),0)</f>
        <v>0</v>
      </c>
      <c r="BO18" s="85">
        <f>IF(BO$9&gt;=Project!$B$20,IF(BO$9&lt;Project!$B$21,BO17,0),0)</f>
        <v>0</v>
      </c>
      <c r="BP18" s="85">
        <f>IF(BP$9&gt;=Project!$B$20,IF(BP$9&lt;Project!$B$21,BP17,0),0)</f>
        <v>0</v>
      </c>
    </row>
    <row r="19" spans="1:68">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row>
    <row r="20" spans="1:68" ht="18.5">
      <c r="A20" s="60" t="s">
        <v>159</v>
      </c>
      <c r="B20" s="53"/>
      <c r="C20" s="53"/>
      <c r="D20" s="53"/>
      <c r="E20" s="53"/>
      <c r="F20" s="53"/>
      <c r="G20" s="53"/>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row>
    <row r="21" spans="1:68">
      <c r="A21" t="s">
        <v>25</v>
      </c>
      <c r="L21" s="40"/>
      <c r="M21" s="40"/>
      <c r="N21" s="40"/>
      <c r="O21" s="40"/>
      <c r="P21" s="40"/>
      <c r="Q21" s="40"/>
      <c r="R21" s="40"/>
      <c r="S21" s="40"/>
      <c r="T21" s="40"/>
      <c r="U21" s="40"/>
      <c r="V21" s="40"/>
      <c r="W21" s="40"/>
      <c r="X21" s="40"/>
      <c r="Y21" s="40"/>
      <c r="Z21" s="40">
        <f>a!Z30</f>
        <v>1</v>
      </c>
      <c r="AA21" s="40">
        <f>a!AA30</f>
        <v>0.93457943925233644</v>
      </c>
      <c r="AB21" s="40">
        <f>a!AB30</f>
        <v>0.87343872827321156</v>
      </c>
      <c r="AC21" s="40">
        <f>a!AC30</f>
        <v>0.81629787689085187</v>
      </c>
      <c r="AD21" s="40">
        <f>a!AD30</f>
        <v>0.7628952120475252</v>
      </c>
      <c r="AE21" s="40">
        <f>a!AE30</f>
        <v>0.71298617948366838</v>
      </c>
      <c r="AF21" s="40">
        <f>a!AF30</f>
        <v>0.66634222381651254</v>
      </c>
      <c r="AG21" s="40">
        <f>a!AG30</f>
        <v>0.62274974188459109</v>
      </c>
      <c r="AH21" s="40">
        <f>a!AH30</f>
        <v>0.5820091045650384</v>
      </c>
      <c r="AI21" s="40">
        <f>a!AI30</f>
        <v>0.54393374258414806</v>
      </c>
      <c r="AJ21" s="40">
        <f>a!AJ30</f>
        <v>0.5083492921347178</v>
      </c>
      <c r="AK21" s="40">
        <f>a!AK30</f>
        <v>0.47509279638758667</v>
      </c>
      <c r="AL21" s="40">
        <f>a!AL30</f>
        <v>0.44401195924073528</v>
      </c>
      <c r="AM21" s="40">
        <f>a!AM30</f>
        <v>0.41496444788853759</v>
      </c>
      <c r="AN21" s="40">
        <f>a!AN30</f>
        <v>0.3878172410173249</v>
      </c>
      <c r="AO21" s="40">
        <f>a!AO30</f>
        <v>0.36244601964235967</v>
      </c>
      <c r="AP21" s="40">
        <f>a!AP30</f>
        <v>0.33873459779659787</v>
      </c>
      <c r="AQ21" s="40">
        <f>a!AQ30</f>
        <v>0.31657439046411018</v>
      </c>
      <c r="AR21" s="40">
        <f>a!AR30</f>
        <v>0.29586391632159825</v>
      </c>
      <c r="AS21" s="40">
        <f>a!AS30</f>
        <v>0.27650833301083949</v>
      </c>
      <c r="AT21" s="40">
        <f>a!AT30</f>
        <v>0.2584190028138687</v>
      </c>
      <c r="AU21" s="40">
        <f>a!AU30</f>
        <v>0.24151308674193336</v>
      </c>
      <c r="AV21" s="40">
        <f>a!AV30</f>
        <v>0.22571316517937698</v>
      </c>
      <c r="AW21" s="40">
        <f>a!AW30</f>
        <v>0.21094688334521211</v>
      </c>
      <c r="AX21" s="40">
        <f>a!AX30</f>
        <v>0.19714661994879637</v>
      </c>
      <c r="AY21" s="40">
        <f>a!AY30</f>
        <v>0.18424917752223957</v>
      </c>
      <c r="AZ21" s="40">
        <f>a!AZ30</f>
        <v>0.17219549301143888</v>
      </c>
      <c r="BA21" s="40">
        <f>a!BA30</f>
        <v>0.16093036730041013</v>
      </c>
      <c r="BB21" s="40">
        <f>a!BB30</f>
        <v>0.15040221243028987</v>
      </c>
      <c r="BC21" s="40">
        <f>a!BC30</f>
        <v>0.1405628153554111</v>
      </c>
      <c r="BD21" s="40">
        <f>a!BD30</f>
        <v>0.13136711715458982</v>
      </c>
      <c r="BE21" s="40">
        <f>a!BE30</f>
        <v>0.1227730066865325</v>
      </c>
      <c r="BF21" s="40">
        <f>a!BF30</f>
        <v>0.11474112774442291</v>
      </c>
      <c r="BG21" s="40">
        <f>a!BG30</f>
        <v>0.10723469882656347</v>
      </c>
      <c r="BH21" s="40">
        <f>a!BH30</f>
        <v>0.10021934469772288</v>
      </c>
      <c r="BI21" s="40">
        <f>a!BI30</f>
        <v>9.366293896983445E-2</v>
      </c>
      <c r="BJ21" s="40">
        <f>a!BJ30</f>
        <v>8.7535456981153698E-2</v>
      </c>
      <c r="BK21" s="40">
        <f>a!BK30</f>
        <v>8.1808838300143641E-2</v>
      </c>
      <c r="BL21" s="40">
        <f>a!BL30</f>
        <v>7.6456858224433308E-2</v>
      </c>
      <c r="BM21" s="40">
        <f>a!BM30</f>
        <v>7.1455007686386268E-2</v>
      </c>
      <c r="BN21" s="40">
        <f>a!BN30</f>
        <v>6.6780381015314264E-2</v>
      </c>
      <c r="BO21" s="40">
        <f>a!BO30</f>
        <v>6.2411571042349782E-2</v>
      </c>
      <c r="BP21" s="40">
        <f>a!BP30</f>
        <v>5.8328571067616623E-2</v>
      </c>
    </row>
    <row r="22" spans="1:68">
      <c r="A22" s="106" t="s">
        <v>33</v>
      </c>
      <c r="B22" s="84">
        <f>SUM(L22:BP22)</f>
        <v>12593.358678501036</v>
      </c>
      <c r="C22" s="91"/>
      <c r="D22" s="91"/>
      <c r="E22" s="91"/>
      <c r="F22" s="91"/>
      <c r="G22" s="91"/>
      <c r="H22" s="91"/>
      <c r="I22" s="82"/>
      <c r="J22" s="91"/>
      <c r="K22" s="91"/>
      <c r="L22" s="107"/>
      <c r="M22" s="107"/>
      <c r="N22" s="107"/>
      <c r="O22" s="107"/>
      <c r="P22" s="107"/>
      <c r="Q22" s="107"/>
      <c r="R22" s="107"/>
      <c r="S22" s="107"/>
      <c r="T22" s="107"/>
      <c r="U22" s="107"/>
      <c r="V22" s="107"/>
      <c r="W22" s="107"/>
      <c r="X22" s="107"/>
      <c r="Y22" s="107"/>
      <c r="Z22" s="107">
        <f t="shared" ref="Z22:BC22" si="2">Z21*Z18</f>
        <v>0</v>
      </c>
      <c r="AA22" s="107">
        <f t="shared" si="2"/>
        <v>0</v>
      </c>
      <c r="AB22" s="107">
        <f t="shared" si="2"/>
        <v>0</v>
      </c>
      <c r="AC22" s="107">
        <f t="shared" si="2"/>
        <v>0</v>
      </c>
      <c r="AD22" s="107">
        <f t="shared" si="2"/>
        <v>0</v>
      </c>
      <c r="AE22" s="107">
        <f t="shared" si="2"/>
        <v>487.77281362274323</v>
      </c>
      <c r="AF22" s="107">
        <f t="shared" si="2"/>
        <v>911.72488527615553</v>
      </c>
      <c r="AG22" s="107">
        <f t="shared" si="2"/>
        <v>852.07933203379014</v>
      </c>
      <c r="AH22" s="107">
        <f t="shared" si="2"/>
        <v>796.33582433064498</v>
      </c>
      <c r="AI22" s="107">
        <f t="shared" si="2"/>
        <v>744.23908815948141</v>
      </c>
      <c r="AJ22" s="107">
        <f t="shared" si="2"/>
        <v>695.5505496817583</v>
      </c>
      <c r="AK22" s="107">
        <f t="shared" si="2"/>
        <v>650.04724269323196</v>
      </c>
      <c r="AL22" s="107">
        <f t="shared" si="2"/>
        <v>607.52078756376829</v>
      </c>
      <c r="AM22" s="107">
        <f t="shared" si="2"/>
        <v>567.77643697548433</v>
      </c>
      <c r="AN22" s="107">
        <f t="shared" si="2"/>
        <v>530.63218408923774</v>
      </c>
      <c r="AO22" s="107">
        <f t="shared" si="2"/>
        <v>495.91792905536232</v>
      </c>
      <c r="AP22" s="107">
        <f t="shared" si="2"/>
        <v>463.47470005174051</v>
      </c>
      <c r="AQ22" s="107">
        <f t="shared" si="2"/>
        <v>433.1539252820005</v>
      </c>
      <c r="AR22" s="107">
        <f t="shared" si="2"/>
        <v>404.81675260000043</v>
      </c>
      <c r="AS22" s="107">
        <f t="shared" si="2"/>
        <v>378.33341364486023</v>
      </c>
      <c r="AT22" s="107">
        <f t="shared" si="2"/>
        <v>353.58262957463575</v>
      </c>
      <c r="AU22" s="107">
        <f t="shared" si="2"/>
        <v>330.45105567722965</v>
      </c>
      <c r="AV22" s="107">
        <f t="shared" si="2"/>
        <v>308.83276231516788</v>
      </c>
      <c r="AW22" s="107">
        <f t="shared" si="2"/>
        <v>288.6287498272597</v>
      </c>
      <c r="AX22" s="107">
        <f t="shared" si="2"/>
        <v>269.7464951656633</v>
      </c>
      <c r="AY22" s="107">
        <f t="shared" si="2"/>
        <v>252.09952819220862</v>
      </c>
      <c r="AZ22" s="107">
        <f t="shared" si="2"/>
        <v>235.60703569365296</v>
      </c>
      <c r="BA22" s="107">
        <f t="shared" si="2"/>
        <v>220.19349130247937</v>
      </c>
      <c r="BB22" s="107">
        <f t="shared" si="2"/>
        <v>205.78830962848542</v>
      </c>
      <c r="BC22" s="107">
        <f t="shared" si="2"/>
        <v>192.32552301727611</v>
      </c>
      <c r="BD22" s="107">
        <f t="shared" ref="BD22:BP22" si="3">BD21*BD18</f>
        <v>179.74347945539824</v>
      </c>
      <c r="BE22" s="107">
        <f t="shared" si="3"/>
        <v>167.98456023868988</v>
      </c>
      <c r="BF22" s="107">
        <f t="shared" si="3"/>
        <v>156.99491611092515</v>
      </c>
      <c r="BG22" s="107">
        <f t="shared" si="3"/>
        <v>146.72422066441604</v>
      </c>
      <c r="BH22" s="107">
        <f t="shared" si="3"/>
        <v>137.12543987328601</v>
      </c>
      <c r="BI22" s="107">
        <f t="shared" si="3"/>
        <v>128.1546167040056</v>
      </c>
      <c r="BJ22" s="107">
        <f t="shared" si="3"/>
        <v>0</v>
      </c>
      <c r="BK22" s="107">
        <f t="shared" si="3"/>
        <v>0</v>
      </c>
      <c r="BL22" s="107">
        <f t="shared" si="3"/>
        <v>0</v>
      </c>
      <c r="BM22" s="107">
        <f t="shared" si="3"/>
        <v>0</v>
      </c>
      <c r="BN22" s="107">
        <f t="shared" si="3"/>
        <v>0</v>
      </c>
      <c r="BO22" s="107">
        <f t="shared" si="3"/>
        <v>0</v>
      </c>
      <c r="BP22" s="107">
        <f t="shared" si="3"/>
        <v>0</v>
      </c>
    </row>
    <row r="23" spans="1:68" ht="15.5">
      <c r="A23" s="86"/>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56"/>
  <sheetViews>
    <sheetView view="pageBreakPreview" zoomScale="75" zoomScaleNormal="75" zoomScaleSheetLayoutView="75" workbookViewId="0">
      <selection activeCell="K10" sqref="K10"/>
    </sheetView>
  </sheetViews>
  <sheetFormatPr defaultRowHeight="14.5"/>
  <cols>
    <col min="1" max="2" width="10.6328125" customWidth="1"/>
    <col min="3" max="3" width="18.6328125" customWidth="1"/>
    <col min="4" max="4" width="18.6328125" hidden="1" customWidth="1"/>
    <col min="5" max="13" width="18.6328125" customWidth="1"/>
    <col min="14" max="15" width="10.6328125" customWidth="1"/>
    <col min="16" max="18" width="18.6328125" customWidth="1"/>
    <col min="19" max="19" width="2.6328125" customWidth="1"/>
    <col min="20" max="26" width="18.6328125" customWidth="1"/>
    <col min="27" max="27" width="2.6328125" customWidth="1"/>
    <col min="28" max="28" width="18.6328125" customWidth="1"/>
  </cols>
  <sheetData>
    <row r="1" spans="1:28" ht="21">
      <c r="A1" s="117" t="str">
        <f>Project!$A$1</f>
        <v>East Side Road Addison</v>
      </c>
      <c r="B1" s="1"/>
    </row>
    <row r="3" spans="1:28" ht="21">
      <c r="A3" s="1"/>
    </row>
    <row r="5" spans="1:28" ht="18.5">
      <c r="A5" s="62"/>
      <c r="C5" s="3"/>
      <c r="D5" s="3"/>
      <c r="F5" s="61"/>
      <c r="G5" s="61"/>
      <c r="H5" s="61"/>
      <c r="I5" s="61"/>
      <c r="J5" s="61"/>
      <c r="K5" s="61"/>
      <c r="L5" s="61"/>
      <c r="M5" s="61"/>
      <c r="N5" s="61"/>
      <c r="O5" s="61"/>
      <c r="P5" s="61"/>
      <c r="Q5" s="61"/>
      <c r="R5" s="61"/>
    </row>
    <row r="6" spans="1:28">
      <c r="F6" s="9">
        <f>IF('Ben1'!$A$5=1,Project!$D$6,"")</f>
        <v>1</v>
      </c>
      <c r="G6" s="9">
        <f>IF('Ben2'!$A$5=1,Project!$D$7,"")</f>
        <v>2</v>
      </c>
      <c r="H6" s="9">
        <f>Project!D8</f>
        <v>3</v>
      </c>
      <c r="I6" s="9">
        <f>Project!D9</f>
        <v>4</v>
      </c>
      <c r="J6" s="9">
        <f>IF('Ben5'!$A$5=1,Project!$D$10,"")</f>
        <v>5</v>
      </c>
      <c r="K6" s="9">
        <f>Project!D11</f>
        <v>6</v>
      </c>
      <c r="L6" s="9">
        <f>Project!D12</f>
        <v>6</v>
      </c>
      <c r="T6" s="63">
        <f t="shared" ref="T6:Z7" si="0">F6</f>
        <v>1</v>
      </c>
      <c r="U6" s="63">
        <f t="shared" si="0"/>
        <v>2</v>
      </c>
      <c r="V6" s="63">
        <f t="shared" si="0"/>
        <v>3</v>
      </c>
      <c r="W6" s="63">
        <f t="shared" si="0"/>
        <v>4</v>
      </c>
      <c r="X6" s="63">
        <f t="shared" si="0"/>
        <v>5</v>
      </c>
      <c r="Y6" s="63">
        <f t="shared" si="0"/>
        <v>6</v>
      </c>
      <c r="Z6" s="63">
        <f t="shared" si="0"/>
        <v>6</v>
      </c>
    </row>
    <row r="7" spans="1:28" ht="43.5">
      <c r="A7" s="114" t="s">
        <v>51</v>
      </c>
      <c r="B7" s="114" t="s">
        <v>254</v>
      </c>
      <c r="C7" s="114" t="s">
        <v>255</v>
      </c>
      <c r="D7" s="114" t="s">
        <v>256</v>
      </c>
      <c r="E7" s="114" t="s">
        <v>26</v>
      </c>
      <c r="F7" s="114" t="str">
        <f>IF('Ben1'!$A$5=1,Project!$A$6,"")</f>
        <v>Travel Time Savings</v>
      </c>
      <c r="G7" s="114" t="str">
        <f>IF('Ben2'!$A$5=1,Project!$A$7,"")</f>
        <v>Reduced Vehicle Operating Costs</v>
      </c>
      <c r="H7" s="114" t="str">
        <f>Project!A8</f>
        <v>Reduced Emissions Damage *</v>
      </c>
      <c r="I7" s="114" t="str">
        <f>Project!A9</f>
        <v>Avoided Emergency Vehicle Delay</v>
      </c>
      <c r="J7" s="114" t="str">
        <f>Project!$A$10</f>
        <v>Reduced Crash Costs</v>
      </c>
      <c r="K7" s="114" t="str">
        <f>Project!A11</f>
        <v>Bicycle Safety Benefits</v>
      </c>
      <c r="L7" s="114" t="str">
        <f>Project!A12</f>
        <v>Avoided Rehab/Repair Costs</v>
      </c>
      <c r="M7" s="10" t="s">
        <v>257</v>
      </c>
      <c r="N7" s="10" t="s">
        <v>258</v>
      </c>
      <c r="O7" s="10" t="s">
        <v>259</v>
      </c>
      <c r="P7" s="10" t="s">
        <v>260</v>
      </c>
      <c r="Q7" s="10" t="s">
        <v>261</v>
      </c>
      <c r="R7" s="10" t="s">
        <v>262</v>
      </c>
      <c r="T7" s="63" t="str">
        <f t="shared" si="0"/>
        <v>Travel Time Savings</v>
      </c>
      <c r="U7" s="63" t="str">
        <f t="shared" si="0"/>
        <v>Reduced Vehicle Operating Costs</v>
      </c>
      <c r="V7" s="63" t="str">
        <f t="shared" si="0"/>
        <v>Reduced Emissions Damage *</v>
      </c>
      <c r="W7" s="63" t="str">
        <f t="shared" si="0"/>
        <v>Avoided Emergency Vehicle Delay</v>
      </c>
      <c r="X7" s="63" t="str">
        <f t="shared" si="0"/>
        <v>Reduced Crash Costs</v>
      </c>
      <c r="Y7" s="63" t="str">
        <f t="shared" si="0"/>
        <v>Bicycle Safety Benefits</v>
      </c>
      <c r="Z7" s="63" t="str">
        <f t="shared" si="0"/>
        <v>Avoided Rehab/Repair Costs</v>
      </c>
      <c r="AB7" s="63" t="s">
        <v>256</v>
      </c>
    </row>
    <row r="8" spans="1:28">
      <c r="A8" s="116">
        <f>Project!$Z$12</f>
        <v>0</v>
      </c>
      <c r="B8" s="116">
        <f>Project!$Z$13</f>
        <v>2021</v>
      </c>
      <c r="C8" s="43" t="e">
        <f>INDEX(Cost!$Z$25:$BQ$25,1,MATCH($B8,Cost!$Z$9:$BQ$9))</f>
        <v>#N/A</v>
      </c>
      <c r="D8" s="43">
        <v>0</v>
      </c>
      <c r="E8" s="43" t="e">
        <f>INDEX(Cost!$Z$36:$BQ$36,1,MATCH($B8,Cost!$Z$9:$BQ$9,0))</f>
        <v>#N/A</v>
      </c>
      <c r="F8" s="43">
        <f>IF('Ben1'!$A$5=1,INDEX('Ben1'!$Z$64:$CK$64,1,MATCH($B8,'Ben1'!$Z$9:$CK$9)),"")</f>
        <v>0</v>
      </c>
      <c r="G8" s="43">
        <f>IF('Ben2'!$A$5=1,INDEX('Ben2'!$Z$45:$BQ$45,1,MATCH($B8,'Ben2'!$Z$9:$BQ$9)),"")</f>
        <v>0</v>
      </c>
      <c r="H8" s="43">
        <f>IF('Ben3'!$A$5=1,INDEX('Ben3'!$Z$80:$BP$80,1,MATCH($B8,'Ben5'!$Z$9:$BP$9)),"")</f>
        <v>0</v>
      </c>
      <c r="I8" s="43">
        <f>INDEX('Ben4'!$Z$80:$BQ$80,1,MATCH($B8,'Ben4'!$Z$9:$BQ$9))</f>
        <v>0</v>
      </c>
      <c r="J8" s="43">
        <f>IF('Ben5'!$A$5=1,INDEX('Ben5'!$Z$42:$BQ$42,1,MATCH($B8,'Ben5'!$Z$9:$BQ$9)),"")</f>
        <v>0</v>
      </c>
      <c r="K8" s="43">
        <f>IF('Ben6'!$A$5=1,INDEX('Ben6'!$Z$23:$BQ$23,1,MATCH($B8,'Ben6'!$Z$9:$BP$9)),"")</f>
        <v>0</v>
      </c>
      <c r="L8" s="43">
        <f>IF('Ben7'!$A$5=1,INDEX('Ben7'!$Z$18:$BP$18,1,MATCH($B8,'Ben7'!$Z$9:$BP$9)),"")</f>
        <v>0</v>
      </c>
      <c r="M8" s="43">
        <f t="shared" ref="M8:M49" si="1">SUM(F8:L8)-D8</f>
        <v>0</v>
      </c>
      <c r="N8" s="71">
        <f>INDEX(a!$Z$30:$CK$30,1,MATCH($A8,a!$Z$25:$CK$25))</f>
        <v>1</v>
      </c>
      <c r="O8" s="71">
        <f>INDEX(a!$Z$31:$CK$31,1,MATCH($A8,a!$Z$25:$CK$25))</f>
        <v>1</v>
      </c>
      <c r="P8" s="43" t="e">
        <f t="shared" ref="P8:P49" si="2">C8*$N8</f>
        <v>#N/A</v>
      </c>
      <c r="Q8" s="43" t="e">
        <f t="shared" ref="Q8:Q49" si="3">E8*$N8</f>
        <v>#N/A</v>
      </c>
      <c r="R8" s="43">
        <f t="shared" ref="R8:R49" si="4">SUM(T8:Z8)</f>
        <v>0</v>
      </c>
      <c r="T8">
        <f t="shared" ref="T8:T49" si="5">F8*$N8</f>
        <v>0</v>
      </c>
      <c r="U8">
        <f t="shared" ref="U8:U49" si="6">G8*$N8</f>
        <v>0</v>
      </c>
      <c r="V8">
        <f>INDEX('Ben3'!$Z$85:$BP$85,MATCH(Appendix!B8,'Ben3'!$Z$9:$BP$9,0))</f>
        <v>0</v>
      </c>
      <c r="W8">
        <f t="shared" ref="W8:W49" si="7">I8*$N8</f>
        <v>0</v>
      </c>
      <c r="X8">
        <f t="shared" ref="X8:X49" si="8">J8*$N8</f>
        <v>0</v>
      </c>
      <c r="Y8" s="36">
        <f t="shared" ref="Y8:Y49" si="9">K8*$N8</f>
        <v>0</v>
      </c>
      <c r="Z8" s="36">
        <f>INDEX('Ben7'!$Z$22:$BP$22,1,MATCH(B8,'Ben7'!$Z$9:$BP$9,0))</f>
        <v>0</v>
      </c>
      <c r="AB8" s="36">
        <f t="shared" ref="AB8:AB49" si="10">D8*$N8</f>
        <v>0</v>
      </c>
    </row>
    <row r="9" spans="1:28">
      <c r="A9" s="116">
        <f>Project!$AA$12</f>
        <v>1</v>
      </c>
      <c r="B9" s="116">
        <f>Project!$AA$13</f>
        <v>2022</v>
      </c>
      <c r="C9" s="43" t="e">
        <f>INDEX(Cost!$Z$25:$BQ$25,1,MATCH($B9,Cost!$Z$9:$BQ$9))</f>
        <v>#N/A</v>
      </c>
      <c r="D9" s="43">
        <v>0</v>
      </c>
      <c r="E9" s="43" t="e">
        <f>INDEX(Cost!$Z$36:$BQ$36,1,MATCH($B9,Cost!$Z$9:$BQ$9,0))</f>
        <v>#N/A</v>
      </c>
      <c r="F9" s="43">
        <f>IF('Ben1'!$A$5=1,INDEX('Ben1'!$Z$64:$CK$64,1,MATCH($B9,'Ben1'!$Z$9:$CK$9)),"")</f>
        <v>0</v>
      </c>
      <c r="G9" s="43">
        <f>IF('Ben2'!$A$5=1,INDEX('Ben2'!$Z$45:$BQ$45,1,MATCH($B9,'Ben2'!$Z$9:$BQ$9)),"")</f>
        <v>0</v>
      </c>
      <c r="H9" s="43">
        <f>IF('Ben3'!$A$5=1,INDEX('Ben3'!$Z$80:$BP$80,1,MATCH($B9,'Ben5'!$Z$9:$BP$9)),"")</f>
        <v>0</v>
      </c>
      <c r="I9" s="43">
        <f>INDEX('Ben4'!$Z$80:$BQ$80,1,MATCH($B9,'Ben4'!$Z$9:$BQ$9))</f>
        <v>0</v>
      </c>
      <c r="J9" s="43">
        <f>IF('Ben5'!$A$5=1,INDEX('Ben5'!$Z$42:$BQ$42,1,MATCH($B9,'Ben5'!$Z$9:$BQ$9)),"")</f>
        <v>0</v>
      </c>
      <c r="K9" s="43">
        <f>IF('Ben6'!$A$5=1,INDEX('Ben6'!$Z$23:$BQ$23,1,MATCH($B9,'Ben6'!$Z$9:$BP$9)),"")</f>
        <v>0</v>
      </c>
      <c r="L9" s="43">
        <f>IF('Ben7'!$A$5=1,INDEX('Ben7'!$Z$18:$BP$18,1,MATCH($B9,'Ben7'!$Z$9:$BP$9)),"")</f>
        <v>0</v>
      </c>
      <c r="M9" s="43">
        <f t="shared" si="1"/>
        <v>0</v>
      </c>
      <c r="N9" s="71">
        <f>INDEX(a!$Z$30:$CK$30,1,MATCH($A9,a!$Z$25:$CK$25))</f>
        <v>0.93457943925233644</v>
      </c>
      <c r="O9" s="71">
        <f>INDEX(a!$Z$31:$CK$31,1,MATCH($A9,a!$Z$25:$CK$25))</f>
        <v>0.970873786407767</v>
      </c>
      <c r="P9" s="43" t="e">
        <f t="shared" si="2"/>
        <v>#N/A</v>
      </c>
      <c r="Q9" s="43" t="e">
        <f t="shared" si="3"/>
        <v>#N/A</v>
      </c>
      <c r="R9" s="43">
        <f t="shared" si="4"/>
        <v>0</v>
      </c>
      <c r="T9" s="36">
        <f t="shared" si="5"/>
        <v>0</v>
      </c>
      <c r="U9" s="36">
        <f t="shared" si="6"/>
        <v>0</v>
      </c>
      <c r="V9" s="36">
        <f>INDEX('Ben3'!$Z$85:$BP$85,MATCH(Appendix!B9,'Ben3'!$Z$9:$BP$9,0))</f>
        <v>0</v>
      </c>
      <c r="W9" s="36">
        <f t="shared" si="7"/>
        <v>0</v>
      </c>
      <c r="X9" s="36">
        <f t="shared" si="8"/>
        <v>0</v>
      </c>
      <c r="Y9" s="36">
        <f t="shared" si="9"/>
        <v>0</v>
      </c>
      <c r="Z9" s="36">
        <f>INDEX('Ben7'!$Z$22:$BP$22,1,MATCH(B9,'Ben7'!$Z$9:$BP$9,0))</f>
        <v>0</v>
      </c>
      <c r="AB9" s="36">
        <f t="shared" si="10"/>
        <v>0</v>
      </c>
    </row>
    <row r="10" spans="1:28">
      <c r="A10" s="116">
        <f>Project!$AB$12</f>
        <v>2</v>
      </c>
      <c r="B10" s="116">
        <f>Project!$AB$13</f>
        <v>2023</v>
      </c>
      <c r="C10" s="43">
        <f>INDEX(Cost!$Z$25:$BQ$25,1,MATCH($B10,Cost!$Z$9:$BQ$9))</f>
        <v>1025150</v>
      </c>
      <c r="D10" s="43">
        <v>0</v>
      </c>
      <c r="E10" s="43">
        <f>INDEX(Cost!$Z$36:$BQ$36,1,MATCH($B10,Cost!$Z$9:$BQ$9,0))</f>
        <v>0</v>
      </c>
      <c r="F10" s="43">
        <f>IF('Ben1'!$A$5=1,INDEX('Ben1'!$Z$64:$CK$64,1,MATCH($B10,'Ben1'!$Z$9:$CK$9)),"")</f>
        <v>0</v>
      </c>
      <c r="G10" s="43">
        <f>IF('Ben2'!$A$5=1,INDEX('Ben2'!$Z$45:$BQ$45,1,MATCH($B10,'Ben2'!$Z$9:$BQ$9)),"")</f>
        <v>0</v>
      </c>
      <c r="H10" s="43">
        <f>IF('Ben3'!$A$5=1,INDEX('Ben3'!$Z$80:$BP$80,1,MATCH($B10,'Ben5'!$Z$9:$BP$9)),"")</f>
        <v>0</v>
      </c>
      <c r="I10" s="43">
        <f>INDEX('Ben4'!$Z$80:$BQ$80,1,MATCH($B10,'Ben4'!$Z$9:$BQ$9))</f>
        <v>0</v>
      </c>
      <c r="J10" s="43">
        <f>IF('Ben5'!$A$5=1,INDEX('Ben5'!$Z$42:$BQ$42,1,MATCH($B10,'Ben5'!$Z$9:$BQ$9)),"")</f>
        <v>0</v>
      </c>
      <c r="K10" s="43">
        <f>IF('Ben6'!$A$5=1,INDEX('Ben6'!$Z$23:$BQ$23,1,MATCH($B10,'Ben6'!$Z$9:$BP$9)),"")</f>
        <v>0</v>
      </c>
      <c r="L10" s="43">
        <f>IF('Ben7'!$A$5=1,INDEX('Ben7'!$Z$18:$BP$18,1,MATCH($B10,'Ben7'!$Z$9:$BP$9)),"")</f>
        <v>0</v>
      </c>
      <c r="M10" s="43">
        <f t="shared" si="1"/>
        <v>0</v>
      </c>
      <c r="N10" s="71">
        <f>INDEX(a!$Z$30:$CK$30,1,MATCH($A10,a!$Z$25:$CK$25))</f>
        <v>0.87343872827321156</v>
      </c>
      <c r="O10" s="71">
        <f>INDEX(a!$Z$31:$CK$31,1,MATCH($A10,a!$Z$25:$CK$25))</f>
        <v>0.94259590913375435</v>
      </c>
      <c r="P10" s="43">
        <f t="shared" si="2"/>
        <v>895405.71228928282</v>
      </c>
      <c r="Q10" s="43">
        <f t="shared" si="3"/>
        <v>0</v>
      </c>
      <c r="R10" s="43">
        <f t="shared" si="4"/>
        <v>0</v>
      </c>
      <c r="T10" s="36">
        <f t="shared" si="5"/>
        <v>0</v>
      </c>
      <c r="U10" s="36">
        <f t="shared" si="6"/>
        <v>0</v>
      </c>
      <c r="V10" s="36">
        <f>INDEX('Ben3'!$Z$85:$BP$85,MATCH(Appendix!B10,'Ben3'!$Z$9:$BP$9,0))</f>
        <v>0</v>
      </c>
      <c r="W10" s="36">
        <f t="shared" si="7"/>
        <v>0</v>
      </c>
      <c r="X10" s="36">
        <f t="shared" si="8"/>
        <v>0</v>
      </c>
      <c r="Y10" s="36">
        <f t="shared" si="9"/>
        <v>0</v>
      </c>
      <c r="Z10" s="36">
        <f>INDEX('Ben7'!$Z$22:$BP$22,1,MATCH(B10,'Ben7'!$Z$9:$BP$9,0))</f>
        <v>0</v>
      </c>
      <c r="AB10" s="36">
        <f t="shared" si="10"/>
        <v>0</v>
      </c>
    </row>
    <row r="11" spans="1:28">
      <c r="A11" s="116">
        <f>Project!$AC$12</f>
        <v>3</v>
      </c>
      <c r="B11" s="116">
        <f>Project!$AC$13</f>
        <v>2024</v>
      </c>
      <c r="C11" s="43">
        <f>INDEX(Cost!$Z$25:$BQ$25,1,MATCH($B11,Cost!$Z$9:$BQ$9))</f>
        <v>0</v>
      </c>
      <c r="D11" s="43">
        <v>0</v>
      </c>
      <c r="E11" s="43">
        <f>INDEX(Cost!$Z$36:$BQ$36,1,MATCH($B11,Cost!$Z$9:$BQ$9,0))</f>
        <v>0</v>
      </c>
      <c r="F11" s="43">
        <f>IF('Ben1'!$A$5=1,INDEX('Ben1'!$Z$64:$CK$64,1,MATCH($B11,'Ben1'!$Z$9:$CK$9)),"")</f>
        <v>0</v>
      </c>
      <c r="G11" s="43">
        <f>IF('Ben2'!$A$5=1,INDEX('Ben2'!$Z$45:$BQ$45,1,MATCH($B11,'Ben2'!$Z$9:$BQ$9)),"")</f>
        <v>0</v>
      </c>
      <c r="H11" s="43">
        <f>IF('Ben3'!$A$5=1,INDEX('Ben3'!$Z$80:$BP$80,1,MATCH($B11,'Ben5'!$Z$9:$BP$9)),"")</f>
        <v>0</v>
      </c>
      <c r="I11" s="43">
        <f>INDEX('Ben4'!$Z$80:$BQ$80,1,MATCH($B11,'Ben4'!$Z$9:$BQ$9))</f>
        <v>0</v>
      </c>
      <c r="J11" s="43">
        <f>IF('Ben5'!$A$5=1,INDEX('Ben5'!$Z$42:$BQ$42,1,MATCH($B11,'Ben5'!$Z$9:$BQ$9)),"")</f>
        <v>0</v>
      </c>
      <c r="K11" s="43">
        <f>IF('Ben6'!$A$5=1,INDEX('Ben6'!$Z$23:$BQ$23,1,MATCH($B11,'Ben6'!$Z$9:$BP$9)),"")</f>
        <v>0</v>
      </c>
      <c r="L11" s="43">
        <f>IF('Ben7'!$A$5=1,INDEX('Ben7'!$Z$18:$BP$18,1,MATCH($B11,'Ben7'!$Z$9:$BP$9)),"")</f>
        <v>0</v>
      </c>
      <c r="M11" s="43">
        <f t="shared" si="1"/>
        <v>0</v>
      </c>
      <c r="N11" s="71">
        <f>INDEX(a!$Z$30:$CK$30,1,MATCH($A11,a!$Z$25:$CK$25))</f>
        <v>0.81629787689085187</v>
      </c>
      <c r="O11" s="71">
        <f>INDEX(a!$Z$31:$CK$31,1,MATCH($A11,a!$Z$25:$CK$25))</f>
        <v>0.91514165935315961</v>
      </c>
      <c r="P11" s="43">
        <f t="shared" si="2"/>
        <v>0</v>
      </c>
      <c r="Q11" s="43">
        <f t="shared" si="3"/>
        <v>0</v>
      </c>
      <c r="R11" s="43">
        <f t="shared" si="4"/>
        <v>0</v>
      </c>
      <c r="T11" s="36">
        <f t="shared" si="5"/>
        <v>0</v>
      </c>
      <c r="U11" s="36">
        <f t="shared" si="6"/>
        <v>0</v>
      </c>
      <c r="V11" s="36">
        <f>INDEX('Ben3'!$Z$85:$BP$85,MATCH(Appendix!B11,'Ben3'!$Z$9:$BP$9,0))</f>
        <v>0</v>
      </c>
      <c r="W11" s="36">
        <f t="shared" si="7"/>
        <v>0</v>
      </c>
      <c r="X11" s="36">
        <f t="shared" si="8"/>
        <v>0</v>
      </c>
      <c r="Y11" s="36">
        <f t="shared" si="9"/>
        <v>0</v>
      </c>
      <c r="Z11" s="36">
        <f>INDEX('Ben7'!$Z$22:$BP$22,1,MATCH(B11,'Ben7'!$Z$9:$BP$9,0))</f>
        <v>0</v>
      </c>
      <c r="AB11" s="36">
        <f t="shared" si="10"/>
        <v>0</v>
      </c>
    </row>
    <row r="12" spans="1:28">
      <c r="A12" s="116">
        <f>Project!$AD$12</f>
        <v>4</v>
      </c>
      <c r="B12" s="116">
        <f>Project!$AD$13</f>
        <v>2025</v>
      </c>
      <c r="C12" s="43">
        <f>INDEX(Cost!$Z$25:$BQ$25,1,MATCH($B12,Cost!$Z$9:$BQ$9))</f>
        <v>657490</v>
      </c>
      <c r="D12" s="43">
        <v>0</v>
      </c>
      <c r="E12" s="43">
        <f>INDEX(Cost!$Z$36:$BQ$36,1,MATCH($B12,Cost!$Z$9:$BQ$9,0))</f>
        <v>0</v>
      </c>
      <c r="F12" s="43">
        <f>IF('Ben1'!$A$5=1,INDEX('Ben1'!$Z$64:$CK$64,1,MATCH($B12,'Ben1'!$Z$9:$CK$9)),"")</f>
        <v>0</v>
      </c>
      <c r="G12" s="43">
        <f>IF('Ben2'!$A$5=1,INDEX('Ben2'!$Z$45:$BQ$45,1,MATCH($B12,'Ben2'!$Z$9:$BQ$9)),"")</f>
        <v>0</v>
      </c>
      <c r="H12" s="43">
        <f>IF('Ben3'!$A$5=1,INDEX('Ben3'!$Z$80:$BP$80,1,MATCH($B12,'Ben5'!$Z$9:$BP$9)),"")</f>
        <v>0</v>
      </c>
      <c r="I12" s="43">
        <f>INDEX('Ben4'!$Z$80:$BQ$80,1,MATCH($B12,'Ben4'!$Z$9:$BQ$9))</f>
        <v>0</v>
      </c>
      <c r="J12" s="43">
        <f>IF('Ben5'!$A$5=1,INDEX('Ben5'!$Z$42:$BQ$42,1,MATCH($B12,'Ben5'!$Z$9:$BQ$9)),"")</f>
        <v>0</v>
      </c>
      <c r="K12" s="43">
        <f>IF('Ben6'!$A$5=1,INDEX('Ben6'!$Z$23:$BQ$23,1,MATCH($B12,'Ben6'!$Z$9:$BP$9)),"")</f>
        <v>0</v>
      </c>
      <c r="L12" s="43">
        <f>IF('Ben7'!$A$5=1,INDEX('Ben7'!$Z$18:$BP$18,1,MATCH($B12,'Ben7'!$Z$9:$BP$9)),"")</f>
        <v>0</v>
      </c>
      <c r="M12" s="43">
        <f t="shared" si="1"/>
        <v>0</v>
      </c>
      <c r="N12" s="71">
        <f>INDEX(a!$Z$30:$CK$30,1,MATCH($A12,a!$Z$25:$CK$25))</f>
        <v>0.7628952120475252</v>
      </c>
      <c r="O12" s="71">
        <f>INDEX(a!$Z$31:$CK$31,1,MATCH($A12,a!$Z$25:$CK$25))</f>
        <v>0.888487047915689</v>
      </c>
      <c r="P12" s="43">
        <f t="shared" si="2"/>
        <v>501595.97296912735</v>
      </c>
      <c r="Q12" s="43">
        <f t="shared" si="3"/>
        <v>0</v>
      </c>
      <c r="R12" s="43">
        <f t="shared" si="4"/>
        <v>0</v>
      </c>
      <c r="T12" s="36">
        <f t="shared" si="5"/>
        <v>0</v>
      </c>
      <c r="U12" s="36">
        <f t="shared" si="6"/>
        <v>0</v>
      </c>
      <c r="V12" s="36">
        <f>INDEX('Ben3'!$Z$85:$BP$85,MATCH(Appendix!B12,'Ben3'!$Z$9:$BP$9,0))</f>
        <v>0</v>
      </c>
      <c r="W12" s="36">
        <f t="shared" si="7"/>
        <v>0</v>
      </c>
      <c r="X12" s="36">
        <f t="shared" si="8"/>
        <v>0</v>
      </c>
      <c r="Y12" s="36">
        <f t="shared" si="9"/>
        <v>0</v>
      </c>
      <c r="Z12" s="36">
        <f>INDEX('Ben7'!$Z$22:$BP$22,1,MATCH(B12,'Ben7'!$Z$9:$BP$9,0))</f>
        <v>0</v>
      </c>
      <c r="AB12" s="36">
        <f t="shared" si="10"/>
        <v>0</v>
      </c>
    </row>
    <row r="13" spans="1:28">
      <c r="A13" s="116">
        <f>Project!$AE$12</f>
        <v>5</v>
      </c>
      <c r="B13" s="116">
        <f>Project!$AE$13</f>
        <v>2026</v>
      </c>
      <c r="C13" s="43">
        <f>INDEX(Cost!$Z$25:$BQ$25,1,MATCH($B13,Cost!$Z$9:$BQ$9))</f>
        <v>3944940</v>
      </c>
      <c r="D13" s="43">
        <v>0</v>
      </c>
      <c r="E13" s="43">
        <f>INDEX(Cost!$Z$36:$BQ$36,1,MATCH($B13,Cost!$Z$9:$BQ$9,0))</f>
        <v>0</v>
      </c>
      <c r="F13" s="43">
        <f>IF('Ben1'!$A$5=1,INDEX('Ben1'!$Z$64:$CK$64,1,MATCH($B13,'Ben1'!$Z$9:$CK$9)),"")</f>
        <v>26691.309399999995</v>
      </c>
      <c r="G13" s="43">
        <f>IF('Ben2'!$A$5=1,INDEX('Ben2'!$Z$45:$BQ$45,1,MATCH($B13,'Ben2'!$Z$9:$BQ$9)),"")</f>
        <v>15618.122999999998</v>
      </c>
      <c r="H13" s="43">
        <f>IF('Ben3'!$A$5=1,INDEX('Ben3'!$Z$80:$BP$80,1,MATCH($B13,'Ben5'!$Z$9:$BP$9)),"")</f>
        <v>500.9634863589423</v>
      </c>
      <c r="I13" s="43">
        <f>INDEX('Ben4'!$Z$80:$BQ$80,1,MATCH($B13,'Ben4'!$Z$9:$BQ$9))</f>
        <v>328336.0168750895</v>
      </c>
      <c r="J13" s="43">
        <f>IF('Ben5'!$A$5=1,INDEX('Ben5'!$Z$42:$BQ$42,1,MATCH($B13,'Ben5'!$Z$9:$BQ$9)),"")</f>
        <v>0</v>
      </c>
      <c r="K13" s="43" t="e">
        <f>IF('Ben6'!$A$5=1,INDEX('Ben6'!$Z$23:$BQ$23,1,MATCH($B13,'Ben6'!$Z$9:$BP$9)),"")</f>
        <v>#DIV/0!</v>
      </c>
      <c r="L13" s="43">
        <f>IF('Ben7'!$A$5=1,INDEX('Ben7'!$Z$18:$BP$18,1,MATCH($B13,'Ben7'!$Z$9:$BP$9)),"")</f>
        <v>684.12660393498709</v>
      </c>
      <c r="M13" s="43" t="e">
        <f t="shared" si="1"/>
        <v>#DIV/0!</v>
      </c>
      <c r="N13" s="71">
        <f>INDEX(a!$Z$30:$CK$30,1,MATCH($A13,a!$Z$25:$CK$25))</f>
        <v>0.71298617948366838</v>
      </c>
      <c r="O13" s="71">
        <f>INDEX(a!$Z$31:$CK$31,1,MATCH($A13,a!$Z$25:$CK$25))</f>
        <v>0.86260878438416411</v>
      </c>
      <c r="P13" s="43">
        <f t="shared" si="2"/>
        <v>2812687.6988923028</v>
      </c>
      <c r="Q13" s="43">
        <f t="shared" si="3"/>
        <v>0</v>
      </c>
      <c r="R13" s="43" t="e">
        <f t="shared" si="4"/>
        <v>#DIV/0!</v>
      </c>
      <c r="T13" s="36">
        <f t="shared" si="5"/>
        <v>19030.534714522521</v>
      </c>
      <c r="U13" s="36">
        <f t="shared" si="6"/>
        <v>11135.505848476008</v>
      </c>
      <c r="V13" s="36">
        <f>INDEX('Ben3'!$Z$85:$BP$85,MATCH(Appendix!B13,'Ben3'!$Z$9:$BP$9,0))</f>
        <v>432.13550398894</v>
      </c>
      <c r="W13" s="36">
        <f t="shared" si="7"/>
        <v>234099.04225865533</v>
      </c>
      <c r="X13" s="36">
        <f t="shared" si="8"/>
        <v>0</v>
      </c>
      <c r="Y13" s="36" t="e">
        <f t="shared" si="9"/>
        <v>#DIV/0!</v>
      </c>
      <c r="Z13" s="36">
        <f>INDEX('Ben7'!$Z$22:$BP$22,1,MATCH(B13,'Ben7'!$Z$9:$BP$9,0))</f>
        <v>487.77281362274323</v>
      </c>
      <c r="AB13" s="36">
        <f t="shared" si="10"/>
        <v>0</v>
      </c>
    </row>
    <row r="14" spans="1:28">
      <c r="A14" s="116">
        <f>Project!$AF$12</f>
        <v>6</v>
      </c>
      <c r="B14" s="116">
        <f>Project!$AF$13</f>
        <v>2027</v>
      </c>
      <c r="C14" s="43">
        <f>INDEX(Cost!$Z$25:$BQ$25,1,MATCH($B14,Cost!$Z$9:$BQ$9))</f>
        <v>1972470</v>
      </c>
      <c r="D14" s="43">
        <v>0</v>
      </c>
      <c r="E14" s="43">
        <f>INDEX(Cost!$Z$36:$BQ$36,1,MATCH($B14,Cost!$Z$9:$BQ$9,0))</f>
        <v>0</v>
      </c>
      <c r="F14" s="43">
        <f>IF('Ben1'!$A$5=1,INDEX('Ben1'!$Z$64:$CK$64,1,MATCH($B14,'Ben1'!$Z$9:$CK$9)),"")</f>
        <v>53382.618799999989</v>
      </c>
      <c r="G14" s="43">
        <f>IF('Ben2'!$A$5=1,INDEX('Ben2'!$Z$45:$BQ$45,1,MATCH($B14,'Ben2'!$Z$9:$BQ$9)),"")</f>
        <v>31236.245999999996</v>
      </c>
      <c r="H14" s="43">
        <f>IF('Ben3'!$A$5=1,INDEX('Ben3'!$Z$80:$BP$80,1,MATCH($B14,'Ben5'!$Z$9:$BP$9)),"")</f>
        <v>999.39379978987438</v>
      </c>
      <c r="I14" s="43">
        <f>INDEX('Ben4'!$Z$80:$BQ$80,1,MATCH($B14,'Ben4'!$Z$9:$BQ$9))</f>
        <v>656672.03375017899</v>
      </c>
      <c r="J14" s="43">
        <f>IF('Ben5'!$A$5=1,INDEX('Ben5'!$Z$42:$BQ$42,1,MATCH($B14,'Ben5'!$Z$9:$BQ$9)),"")</f>
        <v>0</v>
      </c>
      <c r="K14" s="43" t="e">
        <f>IF('Ben6'!$A$5=1,INDEX('Ben6'!$Z$23:$BQ$23,1,MATCH($B14,'Ben6'!$Z$9:$BP$9)),"")</f>
        <v>#DIV/0!</v>
      </c>
      <c r="L14" s="43">
        <f>IF('Ben7'!$A$5=1,INDEX('Ben7'!$Z$18:$BP$18,1,MATCH($B14,'Ben7'!$Z$9:$BP$9)),"")</f>
        <v>1368.2532078699742</v>
      </c>
      <c r="M14" s="43" t="e">
        <f t="shared" si="1"/>
        <v>#DIV/0!</v>
      </c>
      <c r="N14" s="71">
        <f>INDEX(a!$Z$30:$CK$30,1,MATCH($A14,a!$Z$25:$CK$25))</f>
        <v>0.66634222381651254</v>
      </c>
      <c r="O14" s="71">
        <f>INDEX(a!$Z$31:$CK$31,1,MATCH($A14,a!$Z$25:$CK$25))</f>
        <v>0.83748425668365445</v>
      </c>
      <c r="P14" s="43">
        <f t="shared" si="2"/>
        <v>1314340.0462113565</v>
      </c>
      <c r="Q14" s="43">
        <f t="shared" si="3"/>
        <v>0</v>
      </c>
      <c r="R14" s="43" t="e">
        <f t="shared" si="4"/>
        <v>#DIV/0!</v>
      </c>
      <c r="T14" s="36">
        <f t="shared" si="5"/>
        <v>35571.092924341159</v>
      </c>
      <c r="U14" s="36">
        <f t="shared" si="6"/>
        <v>20814.029623319642</v>
      </c>
      <c r="V14" s="36">
        <f>INDEX('Ben3'!$Z$85:$BP$85,MATCH(Appendix!B14,'Ben3'!$Z$9:$BP$9,0))</f>
        <v>836.97657355127592</v>
      </c>
      <c r="W14" s="36">
        <f t="shared" si="7"/>
        <v>437568.30328720622</v>
      </c>
      <c r="X14" s="36">
        <f t="shared" si="8"/>
        <v>0</v>
      </c>
      <c r="Y14" s="36" t="e">
        <f t="shared" si="9"/>
        <v>#DIV/0!</v>
      </c>
      <c r="Z14" s="36">
        <f>INDEX('Ben7'!$Z$22:$BP$22,1,MATCH(B14,'Ben7'!$Z$9:$BP$9,0))</f>
        <v>911.72488527615553</v>
      </c>
      <c r="AB14" s="36">
        <f t="shared" si="10"/>
        <v>0</v>
      </c>
    </row>
    <row r="15" spans="1:28">
      <c r="A15" s="116">
        <f>Project!$AG$12</f>
        <v>7</v>
      </c>
      <c r="B15" s="116">
        <f>Project!$AG$13</f>
        <v>2028</v>
      </c>
      <c r="C15" s="43">
        <f>INDEX(Cost!$Z$25:$BQ$25,1,MATCH($B15,Cost!$Z$9:$BQ$9))</f>
        <v>0</v>
      </c>
      <c r="D15" s="43">
        <v>0</v>
      </c>
      <c r="E15" s="43">
        <f>INDEX(Cost!$Z$36:$BQ$36,1,MATCH($B15,Cost!$Z$9:$BQ$9,0))</f>
        <v>0</v>
      </c>
      <c r="F15" s="43">
        <f>IF('Ben1'!$A$5=1,INDEX('Ben1'!$Z$64:$CK$64,1,MATCH($B15,'Ben1'!$Z$9:$CK$9)),"")</f>
        <v>53382.618799999989</v>
      </c>
      <c r="G15" s="43">
        <f>IF('Ben2'!$A$5=1,INDEX('Ben2'!$Z$45:$BQ$45,1,MATCH($B15,'Ben2'!$Z$9:$BQ$9)),"")</f>
        <v>31236.245999999996</v>
      </c>
      <c r="H15" s="43">
        <f>IF('Ben3'!$A$5=1,INDEX('Ben3'!$Z$80:$BP$80,1,MATCH($B15,'Ben5'!$Z$9:$BP$9)),"")</f>
        <v>996.56020876104049</v>
      </c>
      <c r="I15" s="43">
        <f>INDEX('Ben4'!$Z$80:$BQ$80,1,MATCH($B15,'Ben4'!$Z$9:$BQ$9))</f>
        <v>656672.03375017899</v>
      </c>
      <c r="J15" s="43">
        <f>IF('Ben5'!$A$5=1,INDEX('Ben5'!$Z$42:$BQ$42,1,MATCH($B15,'Ben5'!$Z$9:$BQ$9)),"")</f>
        <v>0</v>
      </c>
      <c r="K15" s="43" t="e">
        <f>IF('Ben6'!$A$5=1,INDEX('Ben6'!$Z$23:$BQ$23,1,MATCH($B15,'Ben6'!$Z$9:$BP$9)),"")</f>
        <v>#DIV/0!</v>
      </c>
      <c r="L15" s="43">
        <f>IF('Ben7'!$A$5=1,INDEX('Ben7'!$Z$18:$BP$18,1,MATCH($B15,'Ben7'!$Z$9:$BP$9)),"")</f>
        <v>1368.2532078699742</v>
      </c>
      <c r="M15" s="43" t="e">
        <f t="shared" si="1"/>
        <v>#DIV/0!</v>
      </c>
      <c r="N15" s="71">
        <f>INDEX(a!$Z$30:$CK$30,1,MATCH($A15,a!$Z$25:$CK$25))</f>
        <v>0.62274974188459109</v>
      </c>
      <c r="O15" s="71">
        <f>INDEX(a!$Z$31:$CK$31,1,MATCH($A15,a!$Z$25:$CK$25))</f>
        <v>0.81309151134335378</v>
      </c>
      <c r="P15" s="43">
        <f t="shared" si="2"/>
        <v>0</v>
      </c>
      <c r="Q15" s="43">
        <f t="shared" si="3"/>
        <v>0</v>
      </c>
      <c r="R15" s="43" t="e">
        <f t="shared" si="4"/>
        <v>#DIV/0!</v>
      </c>
      <c r="T15" s="36">
        <f t="shared" si="5"/>
        <v>33244.012078823514</v>
      </c>
      <c r="U15" s="36">
        <f t="shared" si="6"/>
        <v>19452.364133943589</v>
      </c>
      <c r="V15" s="36">
        <f>INDEX('Ben3'!$Z$85:$BP$85,MATCH(Appendix!B15,'Ben3'!$Z$9:$BP$9,0))</f>
        <v>810.29464628616256</v>
      </c>
      <c r="W15" s="36">
        <f t="shared" si="7"/>
        <v>408942.33952075348</v>
      </c>
      <c r="X15" s="36">
        <f t="shared" si="8"/>
        <v>0</v>
      </c>
      <c r="Y15" s="36" t="e">
        <f t="shared" si="9"/>
        <v>#DIV/0!</v>
      </c>
      <c r="Z15" s="36">
        <f>INDEX('Ben7'!$Z$22:$BP$22,1,MATCH(B15,'Ben7'!$Z$9:$BP$9,0))</f>
        <v>852.07933203379014</v>
      </c>
      <c r="AB15" s="36">
        <f t="shared" si="10"/>
        <v>0</v>
      </c>
    </row>
    <row r="16" spans="1:28">
      <c r="A16" s="116">
        <f>Project!$AH$12</f>
        <v>8</v>
      </c>
      <c r="B16" s="116">
        <f>Project!$AH$13</f>
        <v>2029</v>
      </c>
      <c r="C16" s="43">
        <f>INDEX(Cost!$Z$25:$BQ$25,1,MATCH($B16,Cost!$Z$9:$BQ$9))</f>
        <v>0</v>
      </c>
      <c r="D16" s="43">
        <v>0</v>
      </c>
      <c r="E16" s="43">
        <f>INDEX(Cost!$Z$36:$BQ$36,1,MATCH($B16,Cost!$Z$9:$BQ$9,0))</f>
        <v>0</v>
      </c>
      <c r="F16" s="43">
        <f>IF('Ben1'!$A$5=1,INDEX('Ben1'!$Z$64:$CK$64,1,MATCH($B16,'Ben1'!$Z$9:$CK$9)),"")</f>
        <v>53382.618799999989</v>
      </c>
      <c r="G16" s="43">
        <f>IF('Ben2'!$A$5=1,INDEX('Ben2'!$Z$45:$BQ$45,1,MATCH($B16,'Ben2'!$Z$9:$BQ$9)),"")</f>
        <v>31236.245999999996</v>
      </c>
      <c r="H16" s="43">
        <f>IF('Ben3'!$A$5=1,INDEX('Ben3'!$Z$80:$BP$80,1,MATCH($B16,'Ben5'!$Z$9:$BP$9)),"")</f>
        <v>993.43924914980687</v>
      </c>
      <c r="I16" s="43">
        <f>INDEX('Ben4'!$Z$80:$BQ$80,1,MATCH($B16,'Ben4'!$Z$9:$BQ$9))</f>
        <v>656672.03375017899</v>
      </c>
      <c r="J16" s="43">
        <f>IF('Ben5'!$A$5=1,INDEX('Ben5'!$Z$42:$BQ$42,1,MATCH($B16,'Ben5'!$Z$9:$BQ$9)),"")</f>
        <v>0</v>
      </c>
      <c r="K16" s="43" t="e">
        <f>IF('Ben6'!$A$5=1,INDEX('Ben6'!$Z$23:$BQ$23,1,MATCH($B16,'Ben6'!$Z$9:$BP$9)),"")</f>
        <v>#DIV/0!</v>
      </c>
      <c r="L16" s="43">
        <f>IF('Ben7'!$A$5=1,INDEX('Ben7'!$Z$18:$BP$18,1,MATCH($B16,'Ben7'!$Z$9:$BP$9)),"")</f>
        <v>1368.2532078699742</v>
      </c>
      <c r="M16" s="43" t="e">
        <f t="shared" si="1"/>
        <v>#DIV/0!</v>
      </c>
      <c r="N16" s="71">
        <f>INDEX(a!$Z$30:$CK$30,1,MATCH($A16,a!$Z$25:$CK$25))</f>
        <v>0.5820091045650384</v>
      </c>
      <c r="O16" s="71">
        <f>INDEX(a!$Z$31:$CK$31,1,MATCH($A16,a!$Z$25:$CK$25))</f>
        <v>0.78940923431393573</v>
      </c>
      <c r="P16" s="43">
        <f t="shared" si="2"/>
        <v>0</v>
      </c>
      <c r="Q16" s="43">
        <f t="shared" si="3"/>
        <v>0</v>
      </c>
      <c r="R16" s="43" t="e">
        <f t="shared" si="4"/>
        <v>#DIV/0!</v>
      </c>
      <c r="T16" s="36">
        <f t="shared" si="5"/>
        <v>31069.170167124779</v>
      </c>
      <c r="U16" s="36">
        <f t="shared" si="6"/>
        <v>18179.779564433258</v>
      </c>
      <c r="V16" s="36">
        <f>INDEX('Ben3'!$Z$85:$BP$85,MATCH(Appendix!B16,'Ben3'!$Z$9:$BP$9,0))</f>
        <v>784.23011700876032</v>
      </c>
      <c r="W16" s="36">
        <f t="shared" si="7"/>
        <v>382189.10235584434</v>
      </c>
      <c r="X16" s="36">
        <f t="shared" si="8"/>
        <v>0</v>
      </c>
      <c r="Y16" s="36" t="e">
        <f t="shared" si="9"/>
        <v>#DIV/0!</v>
      </c>
      <c r="Z16" s="36">
        <f>INDEX('Ben7'!$Z$22:$BP$22,1,MATCH(B16,'Ben7'!$Z$9:$BP$9,0))</f>
        <v>796.33582433064498</v>
      </c>
      <c r="AB16" s="36">
        <f t="shared" si="10"/>
        <v>0</v>
      </c>
    </row>
    <row r="17" spans="1:28">
      <c r="A17" s="116">
        <f>Project!$AI$12</f>
        <v>9</v>
      </c>
      <c r="B17" s="116">
        <f>Project!$AI$13</f>
        <v>2030</v>
      </c>
      <c r="C17" s="43">
        <f>INDEX(Cost!$Z$25:$BQ$25,1,MATCH($B17,Cost!$Z$9:$BQ$9))</f>
        <v>0</v>
      </c>
      <c r="D17" s="43">
        <v>0</v>
      </c>
      <c r="E17" s="43">
        <f>INDEX(Cost!$Z$36:$BQ$36,1,MATCH($B17,Cost!$Z$9:$BQ$9,0))</f>
        <v>0</v>
      </c>
      <c r="F17" s="43">
        <f>IF('Ben1'!$A$5=1,INDEX('Ben1'!$Z$64:$CK$64,1,MATCH($B17,'Ben1'!$Z$9:$CK$9)),"")</f>
        <v>53382.618799999989</v>
      </c>
      <c r="G17" s="43">
        <f>IF('Ben2'!$A$5=1,INDEX('Ben2'!$Z$45:$BQ$45,1,MATCH($B17,'Ben2'!$Z$9:$BQ$9)),"")</f>
        <v>31236.245999999996</v>
      </c>
      <c r="H17" s="43">
        <f>IF('Ben3'!$A$5=1,INDEX('Ben3'!$Z$80:$BP$80,1,MATCH($B17,'Ben5'!$Z$9:$BP$9)),"")</f>
        <v>990.04356826978142</v>
      </c>
      <c r="I17" s="43">
        <f>INDEX('Ben4'!$Z$80:$BQ$80,1,MATCH($B17,'Ben4'!$Z$9:$BQ$9))</f>
        <v>656672.03375017899</v>
      </c>
      <c r="J17" s="43">
        <f>IF('Ben5'!$A$5=1,INDEX('Ben5'!$Z$42:$BQ$42,1,MATCH($B17,'Ben5'!$Z$9:$BQ$9)),"")</f>
        <v>0</v>
      </c>
      <c r="K17" s="43" t="e">
        <f>IF('Ben6'!$A$5=1,INDEX('Ben6'!$Z$23:$BQ$23,1,MATCH($B17,'Ben6'!$Z$9:$BP$9)),"")</f>
        <v>#DIV/0!</v>
      </c>
      <c r="L17" s="43">
        <f>IF('Ben7'!$A$5=1,INDEX('Ben7'!$Z$18:$BP$18,1,MATCH($B17,'Ben7'!$Z$9:$BP$9)),"")</f>
        <v>1368.2532078699742</v>
      </c>
      <c r="M17" s="43" t="e">
        <f t="shared" si="1"/>
        <v>#DIV/0!</v>
      </c>
      <c r="N17" s="71">
        <f>INDEX(a!$Z$30:$CK$30,1,MATCH($A17,a!$Z$25:$CK$25))</f>
        <v>0.54393374258414806</v>
      </c>
      <c r="O17" s="71">
        <f>INDEX(a!$Z$31:$CK$31,1,MATCH($A17,a!$Z$25:$CK$25))</f>
        <v>0.76641673234362695</v>
      </c>
      <c r="P17" s="43">
        <f t="shared" si="2"/>
        <v>0</v>
      </c>
      <c r="Q17" s="43">
        <f t="shared" si="3"/>
        <v>0</v>
      </c>
      <c r="R17" s="43" t="e">
        <f t="shared" si="4"/>
        <v>#DIV/0!</v>
      </c>
      <c r="T17" s="36">
        <f t="shared" si="5"/>
        <v>29036.607632826897</v>
      </c>
      <c r="U17" s="36">
        <f t="shared" si="6"/>
        <v>16990.448191059124</v>
      </c>
      <c r="V17" s="36">
        <f>INDEX('Ben3'!$Z$85:$BP$85,MATCH(Appendix!B17,'Ben3'!$Z$9:$BP$9,0))</f>
        <v>758.78595647115037</v>
      </c>
      <c r="W17" s="36">
        <f t="shared" si="7"/>
        <v>357186.07696807885</v>
      </c>
      <c r="X17" s="36">
        <f t="shared" si="8"/>
        <v>0</v>
      </c>
      <c r="Y17" s="36" t="e">
        <f t="shared" si="9"/>
        <v>#DIV/0!</v>
      </c>
      <c r="Z17" s="36">
        <f>INDEX('Ben7'!$Z$22:$BP$22,1,MATCH(B17,'Ben7'!$Z$9:$BP$9,0))</f>
        <v>744.23908815948141</v>
      </c>
      <c r="AB17" s="36">
        <f t="shared" si="10"/>
        <v>0</v>
      </c>
    </row>
    <row r="18" spans="1:28">
      <c r="A18" s="116">
        <f>Project!$AJ$12</f>
        <v>10</v>
      </c>
      <c r="B18" s="116">
        <f>Project!$AJ$13</f>
        <v>2031</v>
      </c>
      <c r="C18" s="43">
        <f>INDEX(Cost!$Z$25:$BQ$25,1,MATCH($B18,Cost!$Z$9:$BQ$9))</f>
        <v>0</v>
      </c>
      <c r="D18" s="43">
        <v>0</v>
      </c>
      <c r="E18" s="43">
        <f>INDEX(Cost!$Z$36:$BQ$36,1,MATCH($B18,Cost!$Z$9:$BQ$9,0))</f>
        <v>0</v>
      </c>
      <c r="F18" s="43">
        <f>IF('Ben1'!$A$5=1,INDEX('Ben1'!$Z$64:$CK$64,1,MATCH($B18,'Ben1'!$Z$9:$CK$9)),"")</f>
        <v>53382.618799999989</v>
      </c>
      <c r="G18" s="43">
        <f>IF('Ben2'!$A$5=1,INDEX('Ben2'!$Z$45:$BQ$45,1,MATCH($B18,'Ben2'!$Z$9:$BQ$9)),"")</f>
        <v>31236.245999999996</v>
      </c>
      <c r="H18" s="43">
        <f>IF('Ben3'!$A$5=1,INDEX('Ben3'!$Z$80:$BP$80,1,MATCH($B18,'Ben5'!$Z$9:$BP$9)),"")</f>
        <v>986.38542210598621</v>
      </c>
      <c r="I18" s="43">
        <f>INDEX('Ben4'!$Z$80:$BQ$80,1,MATCH($B18,'Ben4'!$Z$9:$BQ$9))</f>
        <v>656672.03375017899</v>
      </c>
      <c r="J18" s="43">
        <f>IF('Ben5'!$A$5=1,INDEX('Ben5'!$Z$42:$BQ$42,1,MATCH($B18,'Ben5'!$Z$9:$BQ$9)),"")</f>
        <v>0</v>
      </c>
      <c r="K18" s="43" t="e">
        <f>IF('Ben6'!$A$5=1,INDEX('Ben6'!$Z$23:$BQ$23,1,MATCH($B18,'Ben6'!$Z$9:$BP$9)),"")</f>
        <v>#DIV/0!</v>
      </c>
      <c r="L18" s="43">
        <f>IF('Ben7'!$A$5=1,INDEX('Ben7'!$Z$18:$BP$18,1,MATCH($B18,'Ben7'!$Z$9:$BP$9)),"")</f>
        <v>1368.2532078699742</v>
      </c>
      <c r="M18" s="43" t="e">
        <f t="shared" si="1"/>
        <v>#DIV/0!</v>
      </c>
      <c r="N18" s="71">
        <f>INDEX(a!$Z$30:$CK$30,1,MATCH($A18,a!$Z$25:$CK$25))</f>
        <v>0.5083492921347178</v>
      </c>
      <c r="O18" s="71">
        <f>INDEX(a!$Z$31:$CK$31,1,MATCH($A18,a!$Z$25:$CK$25))</f>
        <v>0.74409391489672516</v>
      </c>
      <c r="P18" s="43">
        <f t="shared" si="2"/>
        <v>0</v>
      </c>
      <c r="Q18" s="43">
        <f t="shared" si="3"/>
        <v>0</v>
      </c>
      <c r="R18" s="43" t="e">
        <f t="shared" si="4"/>
        <v>#DIV/0!</v>
      </c>
      <c r="T18" s="36">
        <f t="shared" si="5"/>
        <v>27137.016479277474</v>
      </c>
      <c r="U18" s="36">
        <f t="shared" si="6"/>
        <v>15878.923543045908</v>
      </c>
      <c r="V18" s="36">
        <f>INDEX('Ben3'!$Z$85:$BP$85,MATCH(Appendix!B18,'Ben3'!$Z$9:$BP$9,0))</f>
        <v>733.96339033190202</v>
      </c>
      <c r="W18" s="36">
        <f t="shared" si="7"/>
        <v>333818.76352156902</v>
      </c>
      <c r="X18" s="36">
        <f t="shared" si="8"/>
        <v>0</v>
      </c>
      <c r="Y18" s="36" t="e">
        <f t="shared" si="9"/>
        <v>#DIV/0!</v>
      </c>
      <c r="Z18" s="36">
        <f>INDEX('Ben7'!$Z$22:$BP$22,1,MATCH(B18,'Ben7'!$Z$9:$BP$9,0))</f>
        <v>695.5505496817583</v>
      </c>
      <c r="AB18" s="36">
        <f t="shared" si="10"/>
        <v>0</v>
      </c>
    </row>
    <row r="19" spans="1:28">
      <c r="A19" s="116">
        <f>Project!$AK$12</f>
        <v>11</v>
      </c>
      <c r="B19" s="116">
        <f>Project!$AK$13</f>
        <v>2032</v>
      </c>
      <c r="C19" s="43">
        <f>INDEX(Cost!$Z$25:$BQ$25,1,MATCH($B19,Cost!$Z$9:$BQ$9))</f>
        <v>0</v>
      </c>
      <c r="D19" s="43">
        <v>0</v>
      </c>
      <c r="E19" s="43">
        <f>INDEX(Cost!$Z$36:$BQ$36,1,MATCH($B19,Cost!$Z$9:$BQ$9,0))</f>
        <v>0</v>
      </c>
      <c r="F19" s="43">
        <f>IF('Ben1'!$A$5=1,INDEX('Ben1'!$Z$64:$CK$64,1,MATCH($B19,'Ben1'!$Z$9:$CK$9)),"")</f>
        <v>53382.618799999989</v>
      </c>
      <c r="G19" s="43">
        <f>IF('Ben2'!$A$5=1,INDEX('Ben2'!$Z$45:$BQ$45,1,MATCH($B19,'Ben2'!$Z$9:$BQ$9)),"")</f>
        <v>31236.245999999996</v>
      </c>
      <c r="H19" s="43">
        <f>IF('Ben3'!$A$5=1,INDEX('Ben3'!$Z$80:$BP$80,1,MATCH($B19,'Ben5'!$Z$9:$BP$9)),"")</f>
        <v>982.47668591675733</v>
      </c>
      <c r="I19" s="43">
        <f>INDEX('Ben4'!$Z$80:$BQ$80,1,MATCH($B19,'Ben4'!$Z$9:$BQ$9))</f>
        <v>656672.03375017899</v>
      </c>
      <c r="J19" s="43">
        <f>IF('Ben5'!$A$5=1,INDEX('Ben5'!$Z$42:$BQ$42,1,MATCH($B19,'Ben5'!$Z$9:$BQ$9)),"")</f>
        <v>0</v>
      </c>
      <c r="K19" s="43" t="e">
        <f>IF('Ben6'!$A$5=1,INDEX('Ben6'!$Z$23:$BQ$23,1,MATCH($B19,'Ben6'!$Z$9:$BP$9)),"")</f>
        <v>#DIV/0!</v>
      </c>
      <c r="L19" s="43">
        <f>IF('Ben7'!$A$5=1,INDEX('Ben7'!$Z$18:$BP$18,1,MATCH($B19,'Ben7'!$Z$9:$BP$9)),"")</f>
        <v>1368.2532078699742</v>
      </c>
      <c r="M19" s="43" t="e">
        <f t="shared" si="1"/>
        <v>#DIV/0!</v>
      </c>
      <c r="N19" s="71">
        <f>INDEX(a!$Z$30:$CK$30,1,MATCH($A19,a!$Z$25:$CK$25))</f>
        <v>0.47509279638758667</v>
      </c>
      <c r="O19" s="71">
        <f>INDEX(a!$Z$31:$CK$31,1,MATCH($A19,a!$Z$25:$CK$25))</f>
        <v>0.72242127659876232</v>
      </c>
      <c r="P19" s="43">
        <f t="shared" si="2"/>
        <v>0</v>
      </c>
      <c r="Q19" s="43">
        <f t="shared" si="3"/>
        <v>0</v>
      </c>
      <c r="R19" s="43" t="e">
        <f t="shared" si="4"/>
        <v>#DIV/0!</v>
      </c>
      <c r="T19" s="36">
        <f t="shared" si="5"/>
        <v>25361.697644184551</v>
      </c>
      <c r="U19" s="36">
        <f t="shared" si="6"/>
        <v>14840.115460790566</v>
      </c>
      <c r="V19" s="36">
        <f>INDEX('Ben3'!$Z$85:$BP$85,MATCH(Appendix!B19,'Ben3'!$Z$9:$BP$9,0))</f>
        <v>709.76206166850511</v>
      </c>
      <c r="W19" s="36">
        <f t="shared" si="7"/>
        <v>311980.15282389621</v>
      </c>
      <c r="X19" s="36">
        <f t="shared" si="8"/>
        <v>0</v>
      </c>
      <c r="Y19" s="36" t="e">
        <f t="shared" si="9"/>
        <v>#DIV/0!</v>
      </c>
      <c r="Z19" s="36">
        <f>INDEX('Ben7'!$Z$22:$BP$22,1,MATCH(B19,'Ben7'!$Z$9:$BP$9,0))</f>
        <v>650.04724269323196</v>
      </c>
      <c r="AB19" s="36">
        <f t="shared" si="10"/>
        <v>0</v>
      </c>
    </row>
    <row r="20" spans="1:28">
      <c r="A20" s="116">
        <f>Project!$AL$12</f>
        <v>12</v>
      </c>
      <c r="B20" s="116">
        <f>Project!$AL$13</f>
        <v>2033</v>
      </c>
      <c r="C20" s="43">
        <f>INDEX(Cost!$Z$25:$BQ$25,1,MATCH($B20,Cost!$Z$9:$BQ$9))</f>
        <v>0</v>
      </c>
      <c r="D20" s="43">
        <v>0</v>
      </c>
      <c r="E20" s="43">
        <f>INDEX(Cost!$Z$36:$BQ$36,1,MATCH($B20,Cost!$Z$9:$BQ$9,0))</f>
        <v>0</v>
      </c>
      <c r="F20" s="43">
        <f>IF('Ben1'!$A$5=1,INDEX('Ben1'!$Z$64:$CK$64,1,MATCH($B20,'Ben1'!$Z$9:$CK$9)),"")</f>
        <v>53382.618799999989</v>
      </c>
      <c r="G20" s="43">
        <f>IF('Ben2'!$A$5=1,INDEX('Ben2'!$Z$45:$BQ$45,1,MATCH($B20,'Ben2'!$Z$9:$BQ$9)),"")</f>
        <v>31236.245999999996</v>
      </c>
      <c r="H20" s="43">
        <f>IF('Ben3'!$A$5=1,INDEX('Ben3'!$Z$80:$BP$80,1,MATCH($B20,'Ben5'!$Z$9:$BP$9)),"")</f>
        <v>978.32886456795381</v>
      </c>
      <c r="I20" s="43">
        <f>INDEX('Ben4'!$Z$80:$BQ$80,1,MATCH($B20,'Ben4'!$Z$9:$BQ$9))</f>
        <v>656672.03375017899</v>
      </c>
      <c r="J20" s="43">
        <f>IF('Ben5'!$A$5=1,INDEX('Ben5'!$Z$42:$BQ$42,1,MATCH($B20,'Ben5'!$Z$9:$BQ$9)),"")</f>
        <v>0</v>
      </c>
      <c r="K20" s="43" t="e">
        <f>IF('Ben6'!$A$5=1,INDEX('Ben6'!$Z$23:$BQ$23,1,MATCH($B20,'Ben6'!$Z$9:$BP$9)),"")</f>
        <v>#DIV/0!</v>
      </c>
      <c r="L20" s="43">
        <f>IF('Ben7'!$A$5=1,INDEX('Ben7'!$Z$18:$BP$18,1,MATCH($B20,'Ben7'!$Z$9:$BP$9)),"")</f>
        <v>1368.2532078699742</v>
      </c>
      <c r="M20" s="43" t="e">
        <f t="shared" si="1"/>
        <v>#DIV/0!</v>
      </c>
      <c r="N20" s="71">
        <f>INDEX(a!$Z$30:$CK$30,1,MATCH($A20,a!$Z$25:$CK$25))</f>
        <v>0.44401195924073528</v>
      </c>
      <c r="O20" s="71">
        <f>INDEX(a!$Z$31:$CK$31,1,MATCH($A20,a!$Z$25:$CK$25))</f>
        <v>0.70137988019297326</v>
      </c>
      <c r="P20" s="43">
        <f t="shared" si="2"/>
        <v>0</v>
      </c>
      <c r="Q20" s="43">
        <f t="shared" si="3"/>
        <v>0</v>
      </c>
      <c r="R20" s="43" t="e">
        <f t="shared" si="4"/>
        <v>#DIV/0!</v>
      </c>
      <c r="T20" s="36">
        <f t="shared" si="5"/>
        <v>23702.521162789304</v>
      </c>
      <c r="U20" s="36">
        <f t="shared" si="6"/>
        <v>13869.266785785578</v>
      </c>
      <c r="V20" s="36">
        <f>INDEX('Ben3'!$Z$85:$BP$85,MATCH(Appendix!B20,'Ben3'!$Z$9:$BP$9,0))</f>
        <v>686.18018181999901</v>
      </c>
      <c r="W20" s="36">
        <f t="shared" si="7"/>
        <v>291570.23628401523</v>
      </c>
      <c r="X20" s="36">
        <f t="shared" si="8"/>
        <v>0</v>
      </c>
      <c r="Y20" s="36" t="e">
        <f t="shared" si="9"/>
        <v>#DIV/0!</v>
      </c>
      <c r="Z20" s="36">
        <f>INDEX('Ben7'!$Z$22:$BP$22,1,MATCH(B20,'Ben7'!$Z$9:$BP$9,0))</f>
        <v>607.52078756376829</v>
      </c>
      <c r="AB20" s="36">
        <f t="shared" si="10"/>
        <v>0</v>
      </c>
    </row>
    <row r="21" spans="1:28">
      <c r="A21" s="116">
        <f>Project!$AM$12</f>
        <v>13</v>
      </c>
      <c r="B21" s="116">
        <f>Project!$AM$13</f>
        <v>2034</v>
      </c>
      <c r="C21" s="43">
        <f>INDEX(Cost!$Z$25:$BQ$25,1,MATCH($B21,Cost!$Z$9:$BQ$9))</f>
        <v>0</v>
      </c>
      <c r="D21" s="43">
        <v>0</v>
      </c>
      <c r="E21" s="43">
        <f>INDEX(Cost!$Z$36:$BQ$36,1,MATCH($B21,Cost!$Z$9:$BQ$9,0))</f>
        <v>0</v>
      </c>
      <c r="F21" s="43">
        <f>IF('Ben1'!$A$5=1,INDEX('Ben1'!$Z$64:$CK$64,1,MATCH($B21,'Ben1'!$Z$9:$CK$9)),"")</f>
        <v>53382.618799999989</v>
      </c>
      <c r="G21" s="43">
        <f>IF('Ben2'!$A$5=1,INDEX('Ben2'!$Z$45:$BQ$45,1,MATCH($B21,'Ben2'!$Z$9:$BQ$9)),"")</f>
        <v>31236.245999999996</v>
      </c>
      <c r="H21" s="43">
        <f>IF('Ben3'!$A$5=1,INDEX('Ben3'!$Z$80:$BP$80,1,MATCH($B21,'Ben5'!$Z$9:$BP$9)),"")</f>
        <v>973.95310260593089</v>
      </c>
      <c r="I21" s="43">
        <f>INDEX('Ben4'!$Z$80:$BQ$80,1,MATCH($B21,'Ben4'!$Z$9:$BQ$9))</f>
        <v>656672.03375017899</v>
      </c>
      <c r="J21" s="43">
        <f>IF('Ben5'!$A$5=1,INDEX('Ben5'!$Z$42:$BQ$42,1,MATCH($B21,'Ben5'!$Z$9:$BQ$9)),"")</f>
        <v>0</v>
      </c>
      <c r="K21" s="43" t="e">
        <f>IF('Ben6'!$A$5=1,INDEX('Ben6'!$Z$23:$BQ$23,1,MATCH($B21,'Ben6'!$Z$9:$BP$9)),"")</f>
        <v>#DIV/0!</v>
      </c>
      <c r="L21" s="43">
        <f>IF('Ben7'!$A$5=1,INDEX('Ben7'!$Z$18:$BP$18,1,MATCH($B21,'Ben7'!$Z$9:$BP$9)),"")</f>
        <v>1368.2532078699742</v>
      </c>
      <c r="M21" s="43" t="e">
        <f t="shared" si="1"/>
        <v>#DIV/0!</v>
      </c>
      <c r="N21" s="71">
        <f>INDEX(a!$Z$30:$CK$30,1,MATCH($A21,a!$Z$25:$CK$25))</f>
        <v>0.41496444788853759</v>
      </c>
      <c r="O21" s="71">
        <f>INDEX(a!$Z$31:$CK$31,1,MATCH($A21,a!$Z$25:$CK$25))</f>
        <v>0.68095133999317792</v>
      </c>
      <c r="P21" s="43">
        <f t="shared" si="2"/>
        <v>0</v>
      </c>
      <c r="Q21" s="43">
        <f t="shared" si="3"/>
        <v>0</v>
      </c>
      <c r="R21" s="43" t="e">
        <f t="shared" si="4"/>
        <v>#DIV/0!</v>
      </c>
      <c r="T21" s="36">
        <f t="shared" si="5"/>
        <v>22151.888937186264</v>
      </c>
      <c r="U21" s="36">
        <f t="shared" si="6"/>
        <v>12961.931575500539</v>
      </c>
      <c r="V21" s="36">
        <f>INDEX('Ben3'!$Z$85:$BP$85,MATCH(Appendix!B21,'Ben3'!$Z$9:$BP$9,0))</f>
        <v>663.2146703100218</v>
      </c>
      <c r="W21" s="36">
        <f t="shared" si="7"/>
        <v>272495.54792898614</v>
      </c>
      <c r="X21" s="36">
        <f t="shared" si="8"/>
        <v>0</v>
      </c>
      <c r="Y21" s="36" t="e">
        <f t="shared" si="9"/>
        <v>#DIV/0!</v>
      </c>
      <c r="Z21" s="36">
        <f>INDEX('Ben7'!$Z$22:$BP$22,1,MATCH(B21,'Ben7'!$Z$9:$BP$9,0))</f>
        <v>567.77643697548433</v>
      </c>
      <c r="AB21" s="36">
        <f t="shared" si="10"/>
        <v>0</v>
      </c>
    </row>
    <row r="22" spans="1:28">
      <c r="A22" s="116">
        <f>Project!$AN$12</f>
        <v>14</v>
      </c>
      <c r="B22" s="116">
        <f>Project!$AN$13</f>
        <v>2035</v>
      </c>
      <c r="C22" s="43">
        <f>INDEX(Cost!$Z$25:$BQ$25,1,MATCH($B22,Cost!$Z$9:$BQ$9))</f>
        <v>0</v>
      </c>
      <c r="D22" s="43">
        <v>0</v>
      </c>
      <c r="E22" s="43">
        <f>INDEX(Cost!$Z$36:$BQ$36,1,MATCH($B22,Cost!$Z$9:$BQ$9,0))</f>
        <v>0</v>
      </c>
      <c r="F22" s="43">
        <f>IF('Ben1'!$A$5=1,INDEX('Ben1'!$Z$64:$CK$64,1,MATCH($B22,'Ben1'!$Z$9:$CK$9)),"")</f>
        <v>53382.618799999989</v>
      </c>
      <c r="G22" s="43">
        <f>IF('Ben2'!$A$5=1,INDEX('Ben2'!$Z$45:$BQ$45,1,MATCH($B22,'Ben2'!$Z$9:$BQ$9)),"")</f>
        <v>31236.245999999996</v>
      </c>
      <c r="H22" s="43">
        <f>IF('Ben3'!$A$5=1,INDEX('Ben3'!$Z$80:$BP$80,1,MATCH($B22,'Ben5'!$Z$9:$BP$9)),"")</f>
        <v>984.27342783061681</v>
      </c>
      <c r="I22" s="43">
        <f>INDEX('Ben4'!$Z$80:$BQ$80,1,MATCH($B22,'Ben4'!$Z$9:$BQ$9))</f>
        <v>656672.03375017899</v>
      </c>
      <c r="J22" s="43">
        <f>IF('Ben5'!$A$5=1,INDEX('Ben5'!$Z$42:$BQ$42,1,MATCH($B22,'Ben5'!$Z$9:$BQ$9)),"")</f>
        <v>0</v>
      </c>
      <c r="K22" s="43" t="e">
        <f>IF('Ben6'!$A$5=1,INDEX('Ben6'!$Z$23:$BQ$23,1,MATCH($B22,'Ben6'!$Z$9:$BP$9)),"")</f>
        <v>#DIV/0!</v>
      </c>
      <c r="L22" s="43">
        <f>IF('Ben7'!$A$5=1,INDEX('Ben7'!$Z$18:$BP$18,1,MATCH($B22,'Ben7'!$Z$9:$BP$9)),"")</f>
        <v>1368.2532078699742</v>
      </c>
      <c r="M22" s="43" t="e">
        <f t="shared" si="1"/>
        <v>#DIV/0!</v>
      </c>
      <c r="N22" s="71">
        <f>INDEX(a!$Z$30:$CK$30,1,MATCH($A22,a!$Z$25:$CK$25))</f>
        <v>0.3878172410173249</v>
      </c>
      <c r="O22" s="71">
        <f>INDEX(a!$Z$31:$CK$31,1,MATCH($A22,a!$Z$25:$CK$25))</f>
        <v>0.66111780581861923</v>
      </c>
      <c r="P22" s="43">
        <f t="shared" si="2"/>
        <v>0</v>
      </c>
      <c r="Q22" s="43">
        <f t="shared" si="3"/>
        <v>0</v>
      </c>
      <c r="R22" s="43" t="e">
        <f t="shared" si="4"/>
        <v>#DIV/0!</v>
      </c>
      <c r="T22" s="36">
        <f t="shared" si="5"/>
        <v>20702.699941295574</v>
      </c>
      <c r="U22" s="36">
        <f t="shared" si="6"/>
        <v>12113.954743458449</v>
      </c>
      <c r="V22" s="36">
        <f>INDEX('Ben3'!$Z$85:$BP$85,MATCH(Appendix!B22,'Ben3'!$Z$9:$BP$9,0))</f>
        <v>650.72068893294841</v>
      </c>
      <c r="W22" s="36">
        <f t="shared" si="7"/>
        <v>254668.73638223007</v>
      </c>
      <c r="X22" s="36">
        <f t="shared" si="8"/>
        <v>0</v>
      </c>
      <c r="Y22" s="36" t="e">
        <f t="shared" si="9"/>
        <v>#DIV/0!</v>
      </c>
      <c r="Z22" s="36">
        <f>INDEX('Ben7'!$Z$22:$BP$22,1,MATCH(B22,'Ben7'!$Z$9:$BP$9,0))</f>
        <v>530.63218408923774</v>
      </c>
      <c r="AB22" s="36">
        <f t="shared" si="10"/>
        <v>0</v>
      </c>
    </row>
    <row r="23" spans="1:28">
      <c r="A23" s="116">
        <f>Project!$AO$12</f>
        <v>15</v>
      </c>
      <c r="B23" s="116">
        <f>Project!$AO$13</f>
        <v>2036</v>
      </c>
      <c r="C23" s="43">
        <f>INDEX(Cost!$Z$25:$BQ$25,1,MATCH($B23,Cost!$Z$9:$BQ$9))</f>
        <v>0</v>
      </c>
      <c r="D23" s="43">
        <v>0</v>
      </c>
      <c r="E23" s="43">
        <f>INDEX(Cost!$Z$36:$BQ$36,1,MATCH($B23,Cost!$Z$9:$BQ$9,0))</f>
        <v>0</v>
      </c>
      <c r="F23" s="43">
        <f>IF('Ben1'!$A$5=1,INDEX('Ben1'!$Z$64:$CK$64,1,MATCH($B23,'Ben1'!$Z$9:$CK$9)),"")</f>
        <v>133456.54699999996</v>
      </c>
      <c r="G23" s="43">
        <f>IF('Ben2'!$A$5=1,INDEX('Ben2'!$Z$45:$BQ$45,1,MATCH($B23,'Ben2'!$Z$9:$BQ$9)),"")</f>
        <v>78090.615000000005</v>
      </c>
      <c r="H23" s="43">
        <f>IF('Ben3'!$A$5=1,INDEX('Ben3'!$Z$80:$BP$80,1,MATCH($B23,'Ben5'!$Z$9:$BP$9)),"")</f>
        <v>2447.9378662884906</v>
      </c>
      <c r="I23" s="43">
        <f>INDEX('Ben4'!$Z$80:$BQ$80,1,MATCH($B23,'Ben4'!$Z$9:$BQ$9))</f>
        <v>1625349.1550489843</v>
      </c>
      <c r="J23" s="43">
        <f>IF('Ben5'!$A$5=1,INDEX('Ben5'!$Z$42:$BQ$42,1,MATCH($B23,'Ben5'!$Z$9:$BQ$9)),"")</f>
        <v>0</v>
      </c>
      <c r="K23" s="43" t="e">
        <f>IF('Ben6'!$A$5=1,INDEX('Ben6'!$Z$23:$BQ$23,1,MATCH($B23,'Ben6'!$Z$9:$BP$9)),"")</f>
        <v>#DIV/0!</v>
      </c>
      <c r="L23" s="43">
        <f>IF('Ben7'!$A$5=1,INDEX('Ben7'!$Z$18:$BP$18,1,MATCH($B23,'Ben7'!$Z$9:$BP$9)),"")</f>
        <v>1368.2532078699742</v>
      </c>
      <c r="M23" s="43" t="e">
        <f t="shared" si="1"/>
        <v>#DIV/0!</v>
      </c>
      <c r="N23" s="71">
        <f>INDEX(a!$Z$30:$CK$30,1,MATCH($A23,a!$Z$25:$CK$25))</f>
        <v>0.36244601964235967</v>
      </c>
      <c r="O23" s="71">
        <f>INDEX(a!$Z$31:$CK$31,1,MATCH($A23,a!$Z$25:$CK$25))</f>
        <v>0.64186194739671765</v>
      </c>
      <c r="P23" s="43">
        <f t="shared" si="2"/>
        <v>0</v>
      </c>
      <c r="Q23" s="43">
        <f t="shared" si="3"/>
        <v>0</v>
      </c>
      <c r="R23" s="43" t="e">
        <f t="shared" si="4"/>
        <v>#DIV/0!</v>
      </c>
      <c r="T23" s="36">
        <f t="shared" si="5"/>
        <v>48370.794255363486</v>
      </c>
      <c r="U23" s="36">
        <f t="shared" si="6"/>
        <v>28303.632578173951</v>
      </c>
      <c r="V23" s="36">
        <f>INDEX('Ben3'!$Z$85:$BP$85,MATCH(Appendix!B23,'Ben3'!$Z$9:$BP$9,0))</f>
        <v>1571.2381659620964</v>
      </c>
      <c r="W23" s="36">
        <f t="shared" si="7"/>
        <v>589101.33177657693</v>
      </c>
      <c r="X23" s="36">
        <f t="shared" si="8"/>
        <v>0</v>
      </c>
      <c r="Y23" s="36" t="e">
        <f t="shared" si="9"/>
        <v>#DIV/0!</v>
      </c>
      <c r="Z23" s="36">
        <f>INDEX('Ben7'!$Z$22:$BP$22,1,MATCH(B23,'Ben7'!$Z$9:$BP$9,0))</f>
        <v>495.91792905536232</v>
      </c>
      <c r="AB23" s="36">
        <f t="shared" si="10"/>
        <v>0</v>
      </c>
    </row>
    <row r="24" spans="1:28">
      <c r="A24" s="116">
        <f>Project!$AP$12</f>
        <v>16</v>
      </c>
      <c r="B24" s="116">
        <f>Project!$AP$13</f>
        <v>2037</v>
      </c>
      <c r="C24" s="43">
        <f>INDEX(Cost!$Z$25:$BQ$25,1,MATCH($B24,Cost!$Z$9:$BQ$9))</f>
        <v>0</v>
      </c>
      <c r="D24" s="43">
        <v>0</v>
      </c>
      <c r="E24" s="43">
        <f>INDEX(Cost!$Z$36:$BQ$36,1,MATCH($B24,Cost!$Z$9:$BQ$9,0))</f>
        <v>0</v>
      </c>
      <c r="F24" s="43">
        <f>IF('Ben1'!$A$5=1,INDEX('Ben1'!$Z$64:$CK$64,1,MATCH($B24,'Ben1'!$Z$9:$CK$9)),"")</f>
        <v>133456.54699999996</v>
      </c>
      <c r="G24" s="43">
        <f>IF('Ben2'!$A$5=1,INDEX('Ben2'!$Z$45:$BQ$45,1,MATCH($B24,'Ben2'!$Z$9:$BQ$9)),"")</f>
        <v>78090.615000000005</v>
      </c>
      <c r="H24" s="43">
        <f>IF('Ben3'!$A$5=1,INDEX('Ben3'!$Z$80:$BP$80,1,MATCH($B24,'Ben5'!$Z$9:$BP$9)),"")</f>
        <v>2434.7156878580004</v>
      </c>
      <c r="I24" s="43">
        <f>INDEX('Ben4'!$Z$80:$BQ$80,1,MATCH($B24,'Ben4'!$Z$9:$BQ$9))</f>
        <v>1625349.1550489843</v>
      </c>
      <c r="J24" s="43">
        <f>IF('Ben5'!$A$5=1,INDEX('Ben5'!$Z$42:$BQ$42,1,MATCH($B24,'Ben5'!$Z$9:$BQ$9)),"")</f>
        <v>0</v>
      </c>
      <c r="K24" s="43" t="e">
        <f>IF('Ben6'!$A$5=1,INDEX('Ben6'!$Z$23:$BQ$23,1,MATCH($B24,'Ben6'!$Z$9:$BP$9)),"")</f>
        <v>#DIV/0!</v>
      </c>
      <c r="L24" s="43">
        <f>IF('Ben7'!$A$5=1,INDEX('Ben7'!$Z$18:$BP$18,1,MATCH($B24,'Ben7'!$Z$9:$BP$9)),"")</f>
        <v>1368.2532078699742</v>
      </c>
      <c r="M24" s="43" t="e">
        <f t="shared" si="1"/>
        <v>#DIV/0!</v>
      </c>
      <c r="N24" s="71">
        <f>INDEX(a!$Z$30:$CK$30,1,MATCH($A24,a!$Z$25:$CK$25))</f>
        <v>0.33873459779659787</v>
      </c>
      <c r="O24" s="71">
        <f>INDEX(a!$Z$31:$CK$31,1,MATCH($A24,a!$Z$25:$CK$25))</f>
        <v>0.62316693922011435</v>
      </c>
      <c r="P24" s="43">
        <f t="shared" si="2"/>
        <v>0</v>
      </c>
      <c r="Q24" s="43">
        <f t="shared" si="3"/>
        <v>0</v>
      </c>
      <c r="R24" s="43" t="e">
        <f t="shared" si="4"/>
        <v>#DIV/0!</v>
      </c>
      <c r="T24" s="36">
        <f t="shared" si="5"/>
        <v>45206.34977136775</v>
      </c>
      <c r="U24" s="36">
        <f t="shared" si="6"/>
        <v>26451.993063713973</v>
      </c>
      <c r="V24" s="36">
        <f>INDEX('Ben3'!$Z$85:$BP$85,MATCH(Appendix!B24,'Ben3'!$Z$9:$BP$9,0))</f>
        <v>1517.2343230736653</v>
      </c>
      <c r="W24" s="36">
        <f t="shared" si="7"/>
        <v>550561.99231455789</v>
      </c>
      <c r="X24" s="36">
        <f t="shared" si="8"/>
        <v>0</v>
      </c>
      <c r="Y24" s="36" t="e">
        <f t="shared" si="9"/>
        <v>#DIV/0!</v>
      </c>
      <c r="Z24" s="36">
        <f>INDEX('Ben7'!$Z$22:$BP$22,1,MATCH(B24,'Ben7'!$Z$9:$BP$9,0))</f>
        <v>463.47470005174051</v>
      </c>
      <c r="AB24" s="36">
        <f t="shared" si="10"/>
        <v>0</v>
      </c>
    </row>
    <row r="25" spans="1:28">
      <c r="A25" s="116">
        <f>Project!$AQ$12</f>
        <v>17</v>
      </c>
      <c r="B25" s="116">
        <f>Project!$AQ$13</f>
        <v>2038</v>
      </c>
      <c r="C25" s="43">
        <f>INDEX(Cost!$Z$25:$BQ$25,1,MATCH($B25,Cost!$Z$9:$BQ$9))</f>
        <v>0</v>
      </c>
      <c r="D25" s="43">
        <v>0</v>
      </c>
      <c r="E25" s="43">
        <f>INDEX(Cost!$Z$36:$BQ$36,1,MATCH($B25,Cost!$Z$9:$BQ$9,0))</f>
        <v>0</v>
      </c>
      <c r="F25" s="43">
        <f>IF('Ben1'!$A$5=1,INDEX('Ben1'!$Z$64:$CK$64,1,MATCH($B25,'Ben1'!$Z$9:$CK$9)),"")</f>
        <v>133456.54699999996</v>
      </c>
      <c r="G25" s="43">
        <f>IF('Ben2'!$A$5=1,INDEX('Ben2'!$Z$45:$BQ$45,1,MATCH($B25,'Ben2'!$Z$9:$BQ$9)),"")</f>
        <v>78090.615000000005</v>
      </c>
      <c r="H25" s="43">
        <f>IF('Ben3'!$A$5=1,INDEX('Ben3'!$Z$80:$BP$80,1,MATCH($B25,'Ben5'!$Z$9:$BP$9)),"")</f>
        <v>2421.0412322536913</v>
      </c>
      <c r="I25" s="43">
        <f>INDEX('Ben4'!$Z$80:$BQ$80,1,MATCH($B25,'Ben4'!$Z$9:$BQ$9))</f>
        <v>1625349.1550489843</v>
      </c>
      <c r="J25" s="43">
        <f>IF('Ben5'!$A$5=1,INDEX('Ben5'!$Z$42:$BQ$42,1,MATCH($B25,'Ben5'!$Z$9:$BQ$9)),"")</f>
        <v>0</v>
      </c>
      <c r="K25" s="43" t="e">
        <f>IF('Ben6'!$A$5=1,INDEX('Ben6'!$Z$23:$BQ$23,1,MATCH($B25,'Ben6'!$Z$9:$BP$9)),"")</f>
        <v>#DIV/0!</v>
      </c>
      <c r="L25" s="43">
        <f>IF('Ben7'!$A$5=1,INDEX('Ben7'!$Z$18:$BP$18,1,MATCH($B25,'Ben7'!$Z$9:$BP$9)),"")</f>
        <v>1368.2532078699742</v>
      </c>
      <c r="M25" s="43" t="e">
        <f t="shared" si="1"/>
        <v>#DIV/0!</v>
      </c>
      <c r="N25" s="71">
        <f>INDEX(a!$Z$30:$CK$30,1,MATCH($A25,a!$Z$25:$CK$25))</f>
        <v>0.31657439046411018</v>
      </c>
      <c r="O25" s="71">
        <f>INDEX(a!$Z$31:$CK$31,1,MATCH($A25,a!$Z$25:$CK$25))</f>
        <v>0.60501644584477121</v>
      </c>
      <c r="P25" s="43">
        <f t="shared" si="2"/>
        <v>0</v>
      </c>
      <c r="Q25" s="43">
        <f t="shared" si="3"/>
        <v>0</v>
      </c>
      <c r="R25" s="43" t="e">
        <f t="shared" si="4"/>
        <v>#DIV/0!</v>
      </c>
      <c r="T25" s="36">
        <f t="shared" si="5"/>
        <v>42248.925019969858</v>
      </c>
      <c r="U25" s="36">
        <f t="shared" si="6"/>
        <v>24721.488844592503</v>
      </c>
      <c r="V25" s="36">
        <f>INDEX('Ben3'!$Z$85:$BP$85,MATCH(Appendix!B25,'Ben3'!$Z$9:$BP$9,0))</f>
        <v>1464.7697615817735</v>
      </c>
      <c r="W25" s="36">
        <f t="shared" si="7"/>
        <v>514543.91805098869</v>
      </c>
      <c r="X25" s="36">
        <f t="shared" si="8"/>
        <v>0</v>
      </c>
      <c r="Y25" s="36" t="e">
        <f t="shared" si="9"/>
        <v>#DIV/0!</v>
      </c>
      <c r="Z25" s="36">
        <f>INDEX('Ben7'!$Z$22:$BP$22,1,MATCH(B25,'Ben7'!$Z$9:$BP$9,0))</f>
        <v>433.1539252820005</v>
      </c>
      <c r="AB25" s="36">
        <f t="shared" si="10"/>
        <v>0</v>
      </c>
    </row>
    <row r="26" spans="1:28">
      <c r="A26" s="116">
        <f>Project!$AR$12</f>
        <v>18</v>
      </c>
      <c r="B26" s="116">
        <f>Project!$AR$13</f>
        <v>2039</v>
      </c>
      <c r="C26" s="43">
        <f>INDEX(Cost!$Z$25:$BQ$25,1,MATCH($B26,Cost!$Z$9:$BQ$9))</f>
        <v>0</v>
      </c>
      <c r="D26" s="43">
        <v>0</v>
      </c>
      <c r="E26" s="43">
        <f>INDEX(Cost!$Z$36:$BQ$36,1,MATCH($B26,Cost!$Z$9:$BQ$9,0))</f>
        <v>0</v>
      </c>
      <c r="F26" s="43">
        <f>IF('Ben1'!$A$5=1,INDEX('Ben1'!$Z$64:$CK$64,1,MATCH($B26,'Ben1'!$Z$9:$CK$9)),"")</f>
        <v>133456.54699999996</v>
      </c>
      <c r="G26" s="43">
        <f>IF('Ben2'!$A$5=1,INDEX('Ben2'!$Z$45:$BQ$45,1,MATCH($B26,'Ben2'!$Z$9:$BQ$9)),"")</f>
        <v>78090.615000000005</v>
      </c>
      <c r="H26" s="43">
        <f>IF('Ben3'!$A$5=1,INDEX('Ben3'!$Z$80:$BP$80,1,MATCH($B26,'Ben5'!$Z$9:$BP$9)),"")</f>
        <v>2406.9379193001664</v>
      </c>
      <c r="I26" s="43">
        <f>INDEX('Ben4'!$Z$80:$BQ$80,1,MATCH($B26,'Ben4'!$Z$9:$BQ$9))</f>
        <v>1625349.1550489843</v>
      </c>
      <c r="J26" s="43">
        <f>IF('Ben5'!$A$5=1,INDEX('Ben5'!$Z$42:$BQ$42,1,MATCH($B26,'Ben5'!$Z$9:$BQ$9)),"")</f>
        <v>0</v>
      </c>
      <c r="K26" s="43" t="e">
        <f>IF('Ben6'!$A$5=1,INDEX('Ben6'!$Z$23:$BQ$23,1,MATCH($B26,'Ben6'!$Z$9:$BP$9)),"")</f>
        <v>#DIV/0!</v>
      </c>
      <c r="L26" s="43">
        <f>IF('Ben7'!$A$5=1,INDEX('Ben7'!$Z$18:$BP$18,1,MATCH($B26,'Ben7'!$Z$9:$BP$9)),"")</f>
        <v>1368.2532078699742</v>
      </c>
      <c r="M26" s="43" t="e">
        <f t="shared" si="1"/>
        <v>#DIV/0!</v>
      </c>
      <c r="N26" s="71">
        <f>INDEX(a!$Z$30:$CK$30,1,MATCH($A26,a!$Z$25:$CK$25))</f>
        <v>0.29586391632159825</v>
      </c>
      <c r="O26" s="71">
        <f>INDEX(a!$Z$31:$CK$31,1,MATCH($A26,a!$Z$25:$CK$25))</f>
        <v>0.5873946076162827</v>
      </c>
      <c r="P26" s="43">
        <f t="shared" si="2"/>
        <v>0</v>
      </c>
      <c r="Q26" s="43">
        <f t="shared" si="3"/>
        <v>0</v>
      </c>
      <c r="R26" s="43" t="e">
        <f t="shared" si="4"/>
        <v>#DIV/0!</v>
      </c>
      <c r="T26" s="36">
        <f t="shared" si="5"/>
        <v>39484.97665417743</v>
      </c>
      <c r="U26" s="36">
        <f t="shared" si="6"/>
        <v>23104.195181862146</v>
      </c>
      <c r="V26" s="36">
        <f>INDEX('Ben3'!$Z$85:$BP$85,MATCH(Appendix!B26,'Ben3'!$Z$9:$BP$9,0))</f>
        <v>1413.8223546640731</v>
      </c>
      <c r="W26" s="36">
        <f t="shared" si="7"/>
        <v>480882.16640279314</v>
      </c>
      <c r="X26" s="36">
        <f t="shared" si="8"/>
        <v>0</v>
      </c>
      <c r="Y26" s="36" t="e">
        <f t="shared" si="9"/>
        <v>#DIV/0!</v>
      </c>
      <c r="Z26" s="36">
        <f>INDEX('Ben7'!$Z$22:$BP$22,1,MATCH(B26,'Ben7'!$Z$9:$BP$9,0))</f>
        <v>404.81675260000043</v>
      </c>
      <c r="AB26" s="36">
        <f t="shared" si="10"/>
        <v>0</v>
      </c>
    </row>
    <row r="27" spans="1:28">
      <c r="A27" s="116">
        <f>Project!$AS$12</f>
        <v>19</v>
      </c>
      <c r="B27" s="116">
        <f>Project!$AS$13</f>
        <v>2040</v>
      </c>
      <c r="C27" s="43">
        <f>INDEX(Cost!$Z$25:$BQ$25,1,MATCH($B27,Cost!$Z$9:$BQ$9))</f>
        <v>0</v>
      </c>
      <c r="D27" s="43">
        <v>0</v>
      </c>
      <c r="E27" s="43">
        <f>INDEX(Cost!$Z$36:$BQ$36,1,MATCH($B27,Cost!$Z$9:$BQ$9,0))</f>
        <v>0</v>
      </c>
      <c r="F27" s="43">
        <f>IF('Ben1'!$A$5=1,INDEX('Ben1'!$Z$64:$CK$64,1,MATCH($B27,'Ben1'!$Z$9:$CK$9)),"")</f>
        <v>133456.54699999996</v>
      </c>
      <c r="G27" s="43">
        <f>IF('Ben2'!$A$5=1,INDEX('Ben2'!$Z$45:$BQ$45,1,MATCH($B27,'Ben2'!$Z$9:$BQ$9)),"")</f>
        <v>78090.615000000005</v>
      </c>
      <c r="H27" s="43">
        <f>IF('Ben3'!$A$5=1,INDEX('Ben3'!$Z$80:$BP$80,1,MATCH($B27,'Ben5'!$Z$9:$BP$9)),"")</f>
        <v>2392.4284121409255</v>
      </c>
      <c r="I27" s="43">
        <f>INDEX('Ben4'!$Z$80:$BQ$80,1,MATCH($B27,'Ben4'!$Z$9:$BQ$9))</f>
        <v>1625349.1550489843</v>
      </c>
      <c r="J27" s="43">
        <f>IF('Ben5'!$A$5=1,INDEX('Ben5'!$Z$42:$BQ$42,1,MATCH($B27,'Ben5'!$Z$9:$BQ$9)),"")</f>
        <v>0</v>
      </c>
      <c r="K27" s="43" t="e">
        <f>IF('Ben6'!$A$5=1,INDEX('Ben6'!$Z$23:$BQ$23,1,MATCH($B27,'Ben6'!$Z$9:$BP$9)),"")</f>
        <v>#DIV/0!</v>
      </c>
      <c r="L27" s="43">
        <f>IF('Ben7'!$A$5=1,INDEX('Ben7'!$Z$18:$BP$18,1,MATCH($B27,'Ben7'!$Z$9:$BP$9)),"")</f>
        <v>1368.2532078699742</v>
      </c>
      <c r="M27" s="43" t="e">
        <f t="shared" si="1"/>
        <v>#DIV/0!</v>
      </c>
      <c r="N27" s="71">
        <f>INDEX(a!$Z$30:$CK$30,1,MATCH($A27,a!$Z$25:$CK$25))</f>
        <v>0.27650833301083949</v>
      </c>
      <c r="O27" s="71">
        <f>INDEX(a!$Z$31:$CK$31,1,MATCH($A27,a!$Z$25:$CK$25))</f>
        <v>0.57028602681192497</v>
      </c>
      <c r="P27" s="43">
        <f t="shared" si="2"/>
        <v>0</v>
      </c>
      <c r="Q27" s="43">
        <f t="shared" si="3"/>
        <v>0</v>
      </c>
      <c r="R27" s="43" t="e">
        <f t="shared" si="4"/>
        <v>#DIV/0!</v>
      </c>
      <c r="T27" s="36">
        <f t="shared" si="5"/>
        <v>36901.847340352739</v>
      </c>
      <c r="U27" s="36">
        <f t="shared" si="6"/>
        <v>21592.705777441261</v>
      </c>
      <c r="V27" s="36">
        <f>INDEX('Ben3'!$Z$85:$BP$85,MATCH(Appendix!B27,'Ben3'!$Z$9:$BP$9,0))</f>
        <v>1364.3684935918109</v>
      </c>
      <c r="W27" s="36">
        <f t="shared" si="7"/>
        <v>449422.58542317117</v>
      </c>
      <c r="X27" s="36">
        <f t="shared" si="8"/>
        <v>0</v>
      </c>
      <c r="Y27" s="36" t="e">
        <f t="shared" si="9"/>
        <v>#DIV/0!</v>
      </c>
      <c r="Z27" s="36">
        <f>INDEX('Ben7'!$Z$22:$BP$22,1,MATCH(B27,'Ben7'!$Z$9:$BP$9,0))</f>
        <v>378.33341364486023</v>
      </c>
      <c r="AB27" s="36">
        <f t="shared" si="10"/>
        <v>0</v>
      </c>
    </row>
    <row r="28" spans="1:28">
      <c r="A28" s="116">
        <f>Project!$AT$12</f>
        <v>20</v>
      </c>
      <c r="B28" s="116">
        <f>Project!$AT$13</f>
        <v>2041</v>
      </c>
      <c r="C28" s="43">
        <f>INDEX(Cost!$Z$25:$BQ$25,1,MATCH($B28,Cost!$Z$9:$BQ$9))</f>
        <v>0</v>
      </c>
      <c r="D28" s="43">
        <v>0</v>
      </c>
      <c r="E28" s="43">
        <f>INDEX(Cost!$Z$36:$BQ$36,1,MATCH($B28,Cost!$Z$9:$BQ$9,0))</f>
        <v>0</v>
      </c>
      <c r="F28" s="43">
        <f>IF('Ben1'!$A$5=1,INDEX('Ben1'!$Z$64:$CK$64,1,MATCH($B28,'Ben1'!$Z$9:$CK$9)),"")</f>
        <v>133456.54699999996</v>
      </c>
      <c r="G28" s="43">
        <f>IF('Ben2'!$A$5=1,INDEX('Ben2'!$Z$45:$BQ$45,1,MATCH($B28,'Ben2'!$Z$9:$BQ$9)),"")</f>
        <v>78090.615000000005</v>
      </c>
      <c r="H28" s="43">
        <f>IF('Ben3'!$A$5=1,INDEX('Ben3'!$Z$80:$BP$80,1,MATCH($B28,'Ben5'!$Z$9:$BP$9)),"")</f>
        <v>2377.5346381536938</v>
      </c>
      <c r="I28" s="43">
        <f>INDEX('Ben4'!$Z$80:$BQ$80,1,MATCH($B28,'Ben4'!$Z$9:$BQ$9))</f>
        <v>1625349.1550489843</v>
      </c>
      <c r="J28" s="43">
        <f>IF('Ben5'!$A$5=1,INDEX('Ben5'!$Z$42:$BQ$42,1,MATCH($B28,'Ben5'!$Z$9:$BQ$9)),"")</f>
        <v>0</v>
      </c>
      <c r="K28" s="43" t="e">
        <f>IF('Ben6'!$A$5=1,INDEX('Ben6'!$Z$23:$BQ$23,1,MATCH($B28,'Ben6'!$Z$9:$BP$9)),"")</f>
        <v>#DIV/0!</v>
      </c>
      <c r="L28" s="43">
        <f>IF('Ben7'!$A$5=1,INDEX('Ben7'!$Z$18:$BP$18,1,MATCH($B28,'Ben7'!$Z$9:$BP$9)),"")</f>
        <v>1368.2532078699742</v>
      </c>
      <c r="M28" s="43" t="e">
        <f t="shared" si="1"/>
        <v>#DIV/0!</v>
      </c>
      <c r="N28" s="71">
        <f>INDEX(a!$Z$30:$CK$30,1,MATCH($A28,a!$Z$25:$CK$25))</f>
        <v>0.2584190028138687</v>
      </c>
      <c r="O28" s="71">
        <f>INDEX(a!$Z$31:$CK$31,1,MATCH($A28,a!$Z$25:$CK$25))</f>
        <v>0.55367575418633497</v>
      </c>
      <c r="P28" s="43">
        <f t="shared" si="2"/>
        <v>0</v>
      </c>
      <c r="Q28" s="43">
        <f t="shared" si="3"/>
        <v>0</v>
      </c>
      <c r="R28" s="43" t="e">
        <f t="shared" si="4"/>
        <v>#DIV/0!</v>
      </c>
      <c r="T28" s="36">
        <f t="shared" si="5"/>
        <v>34487.707794722191</v>
      </c>
      <c r="U28" s="36">
        <f t="shared" si="6"/>
        <v>20180.098857421737</v>
      </c>
      <c r="V28" s="36">
        <f>INDEX('Ben3'!$Z$85:$BP$85,MATCH(Appendix!B28,'Ben3'!$Z$9:$BP$9,0))</f>
        <v>1316.3832838838814</v>
      </c>
      <c r="W28" s="36">
        <f t="shared" si="7"/>
        <v>420021.10787212261</v>
      </c>
      <c r="X28" s="36">
        <f t="shared" si="8"/>
        <v>0</v>
      </c>
      <c r="Y28" s="36" t="e">
        <f t="shared" si="9"/>
        <v>#DIV/0!</v>
      </c>
      <c r="Z28" s="36">
        <f>INDEX('Ben7'!$Z$22:$BP$22,1,MATCH(B28,'Ben7'!$Z$9:$BP$9,0))</f>
        <v>353.58262957463575</v>
      </c>
      <c r="AB28" s="36">
        <f t="shared" si="10"/>
        <v>0</v>
      </c>
    </row>
    <row r="29" spans="1:28">
      <c r="A29" s="116">
        <f>Project!$AU$12</f>
        <v>21</v>
      </c>
      <c r="B29" s="116">
        <f>Project!$AU$13</f>
        <v>2042</v>
      </c>
      <c r="C29" s="43">
        <f>INDEX(Cost!$Z$25:$BQ$25,1,MATCH($B29,Cost!$Z$9:$BQ$9))</f>
        <v>0</v>
      </c>
      <c r="D29" s="43">
        <v>0</v>
      </c>
      <c r="E29" s="43">
        <f>INDEX(Cost!$Z$36:$BQ$36,1,MATCH($B29,Cost!$Z$9:$BQ$9,0))</f>
        <v>0</v>
      </c>
      <c r="F29" s="43">
        <f>IF('Ben1'!$A$5=1,INDEX('Ben1'!$Z$64:$CK$64,1,MATCH($B29,'Ben1'!$Z$9:$CK$9)),"")</f>
        <v>133456.54699999996</v>
      </c>
      <c r="G29" s="43">
        <f>IF('Ben2'!$A$5=1,INDEX('Ben2'!$Z$45:$BQ$45,1,MATCH($B29,'Ben2'!$Z$9:$BQ$9)),"")</f>
        <v>78090.615000000005</v>
      </c>
      <c r="H29" s="43">
        <f>IF('Ben3'!$A$5=1,INDEX('Ben3'!$Z$80:$BP$80,1,MATCH($B29,'Ben5'!$Z$9:$BP$9)),"")</f>
        <v>2362.2778093314855</v>
      </c>
      <c r="I29" s="43">
        <f>INDEX('Ben4'!$Z$80:$BQ$80,1,MATCH($B29,'Ben4'!$Z$9:$BQ$9))</f>
        <v>1625349.1550489843</v>
      </c>
      <c r="J29" s="43">
        <f>IF('Ben5'!$A$5=1,INDEX('Ben5'!$Z$42:$BQ$42,1,MATCH($B29,'Ben5'!$Z$9:$BQ$9)),"")</f>
        <v>0</v>
      </c>
      <c r="K29" s="43" t="e">
        <f>IF('Ben6'!$A$5=1,INDEX('Ben6'!$Z$23:$BQ$23,1,MATCH($B29,'Ben6'!$Z$9:$BP$9)),"")</f>
        <v>#DIV/0!</v>
      </c>
      <c r="L29" s="43">
        <f>IF('Ben7'!$A$5=1,INDEX('Ben7'!$Z$18:$BP$18,1,MATCH($B29,'Ben7'!$Z$9:$BP$9)),"")</f>
        <v>1368.2532078699742</v>
      </c>
      <c r="M29" s="43" t="e">
        <f t="shared" si="1"/>
        <v>#DIV/0!</v>
      </c>
      <c r="N29" s="71">
        <f>INDEX(a!$Z$30:$CK$30,1,MATCH($A29,a!$Z$25:$CK$25))</f>
        <v>0.24151308674193336</v>
      </c>
      <c r="O29" s="71">
        <f>INDEX(a!$Z$31:$CK$31,1,MATCH($A29,a!$Z$25:$CK$25))</f>
        <v>0.5375492759090631</v>
      </c>
      <c r="P29" s="43">
        <f t="shared" si="2"/>
        <v>0</v>
      </c>
      <c r="Q29" s="43">
        <f t="shared" si="3"/>
        <v>0</v>
      </c>
      <c r="R29" s="43" t="e">
        <f t="shared" si="4"/>
        <v>#DIV/0!</v>
      </c>
      <c r="T29" s="36">
        <f t="shared" si="5"/>
        <v>32231.502611889897</v>
      </c>
      <c r="U29" s="36">
        <f t="shared" si="6"/>
        <v>18859.905474225925</v>
      </c>
      <c r="V29" s="36">
        <f>INDEX('Ben3'!$Z$85:$BP$85,MATCH(Appendix!B29,'Ben3'!$Z$9:$BP$9,0))</f>
        <v>1269.8407259021878</v>
      </c>
      <c r="W29" s="36">
        <f t="shared" si="7"/>
        <v>392543.09146927344</v>
      </c>
      <c r="X29" s="36">
        <f t="shared" si="8"/>
        <v>0</v>
      </c>
      <c r="Y29" s="36" t="e">
        <f t="shared" si="9"/>
        <v>#DIV/0!</v>
      </c>
      <c r="Z29" s="36">
        <f>INDEX('Ben7'!$Z$22:$BP$22,1,MATCH(B29,'Ben7'!$Z$9:$BP$9,0))</f>
        <v>330.45105567722965</v>
      </c>
      <c r="AB29" s="36">
        <f t="shared" si="10"/>
        <v>0</v>
      </c>
    </row>
    <row r="30" spans="1:28">
      <c r="A30" s="116">
        <f>Project!$AV$12</f>
        <v>22</v>
      </c>
      <c r="B30" s="116">
        <f>Project!$AV$13</f>
        <v>2043</v>
      </c>
      <c r="C30" s="43">
        <f>INDEX(Cost!$Z$25:$BQ$25,1,MATCH($B30,Cost!$Z$9:$BQ$9))</f>
        <v>0</v>
      </c>
      <c r="D30" s="43">
        <v>0</v>
      </c>
      <c r="E30" s="43">
        <f>INDEX(Cost!$Z$36:$BQ$36,1,MATCH($B30,Cost!$Z$9:$BQ$9,0))</f>
        <v>0</v>
      </c>
      <c r="F30" s="43">
        <f>IF('Ben1'!$A$5=1,INDEX('Ben1'!$Z$64:$CK$64,1,MATCH($B30,'Ben1'!$Z$9:$CK$9)),"")</f>
        <v>133456.54699999996</v>
      </c>
      <c r="G30" s="43">
        <f>IF('Ben2'!$A$5=1,INDEX('Ben2'!$Z$45:$BQ$45,1,MATCH($B30,'Ben2'!$Z$9:$BQ$9)),"")</f>
        <v>78090.615000000005</v>
      </c>
      <c r="H30" s="43">
        <f>IF('Ben3'!$A$5=1,INDEX('Ben3'!$Z$80:$BP$80,1,MATCH($B30,'Ben5'!$Z$9:$BP$9)),"")</f>
        <v>2378.3903129821833</v>
      </c>
      <c r="I30" s="43">
        <f>INDEX('Ben4'!$Z$80:$BQ$80,1,MATCH($B30,'Ben4'!$Z$9:$BQ$9))</f>
        <v>1625349.1550489843</v>
      </c>
      <c r="J30" s="43">
        <f>IF('Ben5'!$A$5=1,INDEX('Ben5'!$Z$42:$BQ$42,1,MATCH($B30,'Ben5'!$Z$9:$BQ$9)),"")</f>
        <v>0</v>
      </c>
      <c r="K30" s="43" t="e">
        <f>IF('Ben6'!$A$5=1,INDEX('Ben6'!$Z$23:$BQ$23,1,MATCH($B30,'Ben6'!$Z$9:$BP$9)),"")</f>
        <v>#DIV/0!</v>
      </c>
      <c r="L30" s="43">
        <f>IF('Ben7'!$A$5=1,INDEX('Ben7'!$Z$18:$BP$18,1,MATCH($B30,'Ben7'!$Z$9:$BP$9)),"")</f>
        <v>1368.2532078699742</v>
      </c>
      <c r="M30" s="43" t="e">
        <f t="shared" si="1"/>
        <v>#DIV/0!</v>
      </c>
      <c r="N30" s="71">
        <f>INDEX(a!$Z$30:$CK$30,1,MATCH($A30,a!$Z$25:$CK$25))</f>
        <v>0.22571316517937698</v>
      </c>
      <c r="O30" s="71">
        <f>INDEX(a!$Z$31:$CK$31,1,MATCH($A30,a!$Z$25:$CK$25))</f>
        <v>0.52189250088258554</v>
      </c>
      <c r="P30" s="43">
        <f t="shared" si="2"/>
        <v>0</v>
      </c>
      <c r="Q30" s="43">
        <f t="shared" si="3"/>
        <v>0</v>
      </c>
      <c r="R30" s="43" t="e">
        <f t="shared" si="4"/>
        <v>#DIV/0!</v>
      </c>
      <c r="T30" s="36">
        <f t="shared" si="5"/>
        <v>30122.899637280279</v>
      </c>
      <c r="U30" s="36">
        <f t="shared" si="6"/>
        <v>17626.079882454134</v>
      </c>
      <c r="V30" s="36">
        <f>INDEX('Ben3'!$Z$85:$BP$85,MATCH(Appendix!B30,'Ben3'!$Z$9:$BP$9,0))</f>
        <v>1241.2640685171871</v>
      </c>
      <c r="W30" s="36">
        <f t="shared" si="7"/>
        <v>366862.70230773219</v>
      </c>
      <c r="X30" s="36">
        <f t="shared" si="8"/>
        <v>0</v>
      </c>
      <c r="Y30" s="36" t="e">
        <f t="shared" si="9"/>
        <v>#DIV/0!</v>
      </c>
      <c r="Z30" s="36">
        <f>INDEX('Ben7'!$Z$22:$BP$22,1,MATCH(B30,'Ben7'!$Z$9:$BP$9,0))</f>
        <v>308.83276231516788</v>
      </c>
      <c r="AB30" s="36">
        <f t="shared" si="10"/>
        <v>0</v>
      </c>
    </row>
    <row r="31" spans="1:28">
      <c r="A31" s="116">
        <f>Project!$AW$12</f>
        <v>23</v>
      </c>
      <c r="B31" s="116">
        <f>Project!$AW$13</f>
        <v>2044</v>
      </c>
      <c r="C31" s="43">
        <f>INDEX(Cost!$Z$25:$BQ$25,1,MATCH($B31,Cost!$Z$9:$BQ$9))</f>
        <v>0</v>
      </c>
      <c r="D31" s="43">
        <v>0</v>
      </c>
      <c r="E31" s="43">
        <f>INDEX(Cost!$Z$36:$BQ$36,1,MATCH($B31,Cost!$Z$9:$BQ$9,0))</f>
        <v>0</v>
      </c>
      <c r="F31" s="43">
        <f>IF('Ben1'!$A$5=1,INDEX('Ben1'!$Z$64:$CK$64,1,MATCH($B31,'Ben1'!$Z$9:$CK$9)),"")</f>
        <v>133456.54699999996</v>
      </c>
      <c r="G31" s="43">
        <f>IF('Ben2'!$A$5=1,INDEX('Ben2'!$Z$45:$BQ$45,1,MATCH($B31,'Ben2'!$Z$9:$BQ$9)),"")</f>
        <v>78090.615000000005</v>
      </c>
      <c r="H31" s="43">
        <f>IF('Ben3'!$A$5=1,INDEX('Ben3'!$Z$80:$BP$80,1,MATCH($B31,'Ben5'!$Z$9:$BP$9)),"")</f>
        <v>2361.8331285727395</v>
      </c>
      <c r="I31" s="43">
        <f>INDEX('Ben4'!$Z$80:$BQ$80,1,MATCH($B31,'Ben4'!$Z$9:$BQ$9))</f>
        <v>1625349.1550489843</v>
      </c>
      <c r="J31" s="43">
        <f>IF('Ben5'!$A$5=1,INDEX('Ben5'!$Z$42:$BQ$42,1,MATCH($B31,'Ben5'!$Z$9:$BQ$9)),"")</f>
        <v>0</v>
      </c>
      <c r="K31" s="43" t="e">
        <f>IF('Ben6'!$A$5=1,INDEX('Ben6'!$Z$23:$BQ$23,1,MATCH($B31,'Ben6'!$Z$9:$BP$9)),"")</f>
        <v>#DIV/0!</v>
      </c>
      <c r="L31" s="43">
        <f>IF('Ben7'!$A$5=1,INDEX('Ben7'!$Z$18:$BP$18,1,MATCH($B31,'Ben7'!$Z$9:$BP$9)),"")</f>
        <v>1368.2532078699742</v>
      </c>
      <c r="M31" s="43" t="e">
        <f t="shared" si="1"/>
        <v>#DIV/0!</v>
      </c>
      <c r="N31" s="71">
        <f>INDEX(a!$Z$30:$CK$30,1,MATCH($A31,a!$Z$25:$CK$25))</f>
        <v>0.21094688334521211</v>
      </c>
      <c r="O31" s="71">
        <f>INDEX(a!$Z$31:$CK$31,1,MATCH($A31,a!$Z$25:$CK$25))</f>
        <v>0.50669174842969467</v>
      </c>
      <c r="P31" s="43">
        <f t="shared" si="2"/>
        <v>0</v>
      </c>
      <c r="Q31" s="43">
        <f t="shared" si="3"/>
        <v>0</v>
      </c>
      <c r="R31" s="43" t="e">
        <f t="shared" si="4"/>
        <v>#DIV/0!</v>
      </c>
      <c r="T31" s="36">
        <f t="shared" si="5"/>
        <v>28152.242651663808</v>
      </c>
      <c r="U31" s="36">
        <f t="shared" si="6"/>
        <v>16472.971852760871</v>
      </c>
      <c r="V31" s="36">
        <f>INDEX('Ben3'!$Z$85:$BP$85,MATCH(Appendix!B31,'Ben3'!$Z$9:$BP$9,0))</f>
        <v>1196.7213574156972</v>
      </c>
      <c r="W31" s="36">
        <f t="shared" si="7"/>
        <v>342862.33860535716</v>
      </c>
      <c r="X31" s="36">
        <f t="shared" si="8"/>
        <v>0</v>
      </c>
      <c r="Y31" s="36" t="e">
        <f t="shared" si="9"/>
        <v>#DIV/0!</v>
      </c>
      <c r="Z31" s="36">
        <f>INDEX('Ben7'!$Z$22:$BP$22,1,MATCH(B31,'Ben7'!$Z$9:$BP$9,0))</f>
        <v>288.6287498272597</v>
      </c>
      <c r="AB31" s="36">
        <f t="shared" si="10"/>
        <v>0</v>
      </c>
    </row>
    <row r="32" spans="1:28">
      <c r="A32" s="116">
        <f>Project!$AX$12</f>
        <v>24</v>
      </c>
      <c r="B32" s="116">
        <f>Project!$AX$13</f>
        <v>2045</v>
      </c>
      <c r="C32" s="43">
        <f>INDEX(Cost!$Z$25:$BQ$25,1,MATCH($B32,Cost!$Z$9:$BQ$9))</f>
        <v>0</v>
      </c>
      <c r="D32" s="43">
        <v>0</v>
      </c>
      <c r="E32" s="43">
        <f>INDEX(Cost!$Z$36:$BQ$36,1,MATCH($B32,Cost!$Z$9:$BQ$9,0))</f>
        <v>0</v>
      </c>
      <c r="F32" s="43">
        <f>IF('Ben1'!$A$5=1,INDEX('Ben1'!$Z$64:$CK$64,1,MATCH($B32,'Ben1'!$Z$9:$CK$9)),"")</f>
        <v>133456.54699999996</v>
      </c>
      <c r="G32" s="43">
        <f>IF('Ben2'!$A$5=1,INDEX('Ben2'!$Z$45:$BQ$45,1,MATCH($B32,'Ben2'!$Z$9:$BQ$9)),"")</f>
        <v>78090.615000000005</v>
      </c>
      <c r="H32" s="43">
        <f>IF('Ben3'!$A$5=1,INDEX('Ben3'!$Z$80:$BP$80,1,MATCH($B32,'Ben5'!$Z$9:$BP$9)),"")</f>
        <v>2344.985149109023</v>
      </c>
      <c r="I32" s="43">
        <f>INDEX('Ben4'!$Z$80:$BQ$80,1,MATCH($B32,'Ben4'!$Z$9:$BQ$9))</f>
        <v>1625349.1550489843</v>
      </c>
      <c r="J32" s="43">
        <f>IF('Ben5'!$A$5=1,INDEX('Ben5'!$Z$42:$BQ$42,1,MATCH($B32,'Ben5'!$Z$9:$BQ$9)),"")</f>
        <v>0</v>
      </c>
      <c r="K32" s="43" t="e">
        <f>IF('Ben6'!$A$5=1,INDEX('Ben6'!$Z$23:$BQ$23,1,MATCH($B32,'Ben6'!$Z$9:$BP$9)),"")</f>
        <v>#DIV/0!</v>
      </c>
      <c r="L32" s="43">
        <f>IF('Ben7'!$A$5=1,INDEX('Ben7'!$Z$18:$BP$18,1,MATCH($B32,'Ben7'!$Z$9:$BP$9)),"")</f>
        <v>1368.2532078699742</v>
      </c>
      <c r="M32" s="43" t="e">
        <f t="shared" si="1"/>
        <v>#DIV/0!</v>
      </c>
      <c r="N32" s="71">
        <f>INDEX(a!$Z$30:$CK$30,1,MATCH($A32,a!$Z$25:$CK$25))</f>
        <v>0.19714661994879637</v>
      </c>
      <c r="O32" s="71">
        <f>INDEX(a!$Z$31:$CK$31,1,MATCH($A32,a!$Z$25:$CK$25))</f>
        <v>0.49193373633950943</v>
      </c>
      <c r="P32" s="43">
        <f t="shared" si="2"/>
        <v>0</v>
      </c>
      <c r="Q32" s="43">
        <f t="shared" si="3"/>
        <v>0</v>
      </c>
      <c r="R32" s="43" t="e">
        <f t="shared" si="4"/>
        <v>#DIV/0!</v>
      </c>
      <c r="T32" s="36">
        <f t="shared" si="5"/>
        <v>26310.507151087673</v>
      </c>
      <c r="U32" s="36">
        <f t="shared" si="6"/>
        <v>15395.300796972779</v>
      </c>
      <c r="V32" s="36">
        <f>INDEX('Ben3'!$Z$85:$BP$85,MATCH(Appendix!B32,'Ben3'!$Z$9:$BP$9,0))</f>
        <v>1153.5773060618633</v>
      </c>
      <c r="W32" s="36">
        <f t="shared" si="7"/>
        <v>320432.09215453942</v>
      </c>
      <c r="X32" s="36">
        <f t="shared" si="8"/>
        <v>0</v>
      </c>
      <c r="Y32" s="36" t="e">
        <f t="shared" si="9"/>
        <v>#DIV/0!</v>
      </c>
      <c r="Z32" s="36">
        <f>INDEX('Ben7'!$Z$22:$BP$22,1,MATCH(B32,'Ben7'!$Z$9:$BP$9,0))</f>
        <v>269.7464951656633</v>
      </c>
      <c r="AB32" s="36">
        <f t="shared" si="10"/>
        <v>0</v>
      </c>
    </row>
    <row r="33" spans="1:28">
      <c r="A33" s="116">
        <f>A32+1</f>
        <v>25</v>
      </c>
      <c r="B33" s="116">
        <f>B32+1</f>
        <v>2046</v>
      </c>
      <c r="C33" s="43">
        <f>INDEX(Cost!$Z$25:$BQ$25,1,MATCH($B33,Cost!$Z$9:$BQ$9))</f>
        <v>0</v>
      </c>
      <c r="D33" s="43">
        <v>0</v>
      </c>
      <c r="E33" s="43">
        <f>INDEX(Cost!$Z$36:$BQ$36,1,MATCH($B33,Cost!$Z$9:$BQ$9,0))</f>
        <v>0</v>
      </c>
      <c r="F33" s="43">
        <f>IF('Ben1'!$A$5=1,INDEX('Ben1'!$Z$64:$CK$64,1,MATCH($B33,'Ben1'!$Z$9:$CK$9)),"")</f>
        <v>133456.54699999996</v>
      </c>
      <c r="G33" s="43">
        <f>IF('Ben2'!$A$5=1,INDEX('Ben2'!$Z$45:$BQ$45,1,MATCH($B33,'Ben2'!$Z$9:$BQ$9)),"")</f>
        <v>78090.615000000005</v>
      </c>
      <c r="H33" s="43">
        <f>IF('Ben3'!$A$5=1,INDEX('Ben3'!$Z$80:$BP$80,1,MATCH($B33,'Ben5'!$Z$9:$BP$9)),"")</f>
        <v>2327.8646638651039</v>
      </c>
      <c r="I33" s="43">
        <f>INDEX('Ben4'!$Z$80:$BQ$80,1,MATCH($B33,'Ben4'!$Z$9:$BQ$9))</f>
        <v>1625349.1550489843</v>
      </c>
      <c r="J33" s="43">
        <f>IF('Ben5'!$A$5=1,INDEX('Ben5'!$Z$42:$BQ$42,1,MATCH($B33,'Ben5'!$Z$9:$BQ$9)),"")</f>
        <v>0</v>
      </c>
      <c r="K33" s="43" t="e">
        <f>IF('Ben6'!$A$5=1,INDEX('Ben6'!$Z$23:$BQ$23,1,MATCH($B33,'Ben6'!$Z$9:$BP$9)),"")</f>
        <v>#DIV/0!</v>
      </c>
      <c r="L33" s="43">
        <f>IF('Ben7'!$A$5=1,INDEX('Ben7'!$Z$18:$BP$18,1,MATCH($B33,'Ben7'!$Z$9:$BP$9)),"")</f>
        <v>1368.2532078699742</v>
      </c>
      <c r="M33" s="43" t="e">
        <f t="shared" si="1"/>
        <v>#DIV/0!</v>
      </c>
      <c r="N33" s="71">
        <f>INDEX(a!$Z$30:$CK$30,1,MATCH($A33,a!$Z$25:$CK$25))</f>
        <v>0.18424917752223957</v>
      </c>
      <c r="O33" s="71">
        <f>INDEX(a!$Z$31:$CK$31,1,MATCH($A33,a!$Z$25:$CK$25))</f>
        <v>0.47760556926165965</v>
      </c>
      <c r="P33" s="43">
        <f t="shared" si="2"/>
        <v>0</v>
      </c>
      <c r="Q33" s="43">
        <f t="shared" si="3"/>
        <v>0</v>
      </c>
      <c r="R33" s="43" t="e">
        <f t="shared" si="4"/>
        <v>#DIV/0!</v>
      </c>
      <c r="T33" s="36">
        <f t="shared" si="5"/>
        <v>24589.259019708101</v>
      </c>
      <c r="U33" s="36">
        <f t="shared" si="6"/>
        <v>14388.131585955865</v>
      </c>
      <c r="V33" s="36">
        <f>INDEX('Ben3'!$Z$85:$BP$85,MATCH(Appendix!B33,'Ben3'!$Z$9:$BP$9,0))</f>
        <v>1111.8011279493949</v>
      </c>
      <c r="W33" s="36">
        <f t="shared" si="7"/>
        <v>299469.2450042424</v>
      </c>
      <c r="X33" s="36">
        <f t="shared" si="8"/>
        <v>0</v>
      </c>
      <c r="Y33" s="36" t="e">
        <f t="shared" si="9"/>
        <v>#DIV/0!</v>
      </c>
      <c r="Z33" s="36">
        <f>INDEX('Ben7'!$Z$22:$BP$22,1,MATCH(B33,'Ben7'!$Z$9:$BP$9,0))</f>
        <v>252.09952819220862</v>
      </c>
      <c r="AB33" s="36">
        <f t="shared" si="10"/>
        <v>0</v>
      </c>
    </row>
    <row r="34" spans="1:28">
      <c r="A34" s="116">
        <f t="shared" ref="A34:A35" si="11">A33+1</f>
        <v>26</v>
      </c>
      <c r="B34" s="116">
        <f t="shared" ref="B34:B49" si="12">B33+1</f>
        <v>2047</v>
      </c>
      <c r="C34" s="43">
        <f>INDEX(Cost!$Z$25:$BQ$25,1,MATCH($B34,Cost!$Z$9:$BQ$9))</f>
        <v>0</v>
      </c>
      <c r="D34" s="43">
        <v>0</v>
      </c>
      <c r="E34" s="43">
        <f>INDEX(Cost!$Z$36:$BQ$36,1,MATCH($B34,Cost!$Z$9:$BQ$9,0))</f>
        <v>0</v>
      </c>
      <c r="F34" s="43">
        <f>IF('Ben1'!$A$5=1,INDEX('Ben1'!$Z$64:$CK$64,1,MATCH($B34,'Ben1'!$Z$9:$CK$9)),"")</f>
        <v>133456.54699999996</v>
      </c>
      <c r="G34" s="43">
        <f>IF('Ben2'!$A$5=1,INDEX('Ben2'!$Z$45:$BQ$45,1,MATCH($B34,'Ben2'!$Z$9:$BQ$9)),"")</f>
        <v>78090.615000000005</v>
      </c>
      <c r="H34" s="43">
        <f>IF('Ben3'!$A$5=1,INDEX('Ben3'!$Z$80:$BP$80,1,MATCH($B34,'Ben5'!$Z$9:$BP$9)),"")</f>
        <v>2310.4893461687029</v>
      </c>
      <c r="I34" s="43">
        <f>INDEX('Ben4'!$Z$80:$BQ$80,1,MATCH($B34,'Ben4'!$Z$9:$BQ$9))</f>
        <v>1625349.1550489843</v>
      </c>
      <c r="J34" s="43">
        <f>IF('Ben5'!$A$5=1,INDEX('Ben5'!$Z$42:$BQ$42,1,MATCH($B34,'Ben5'!$Z$9:$BQ$9)),"")</f>
        <v>0</v>
      </c>
      <c r="K34" s="43" t="e">
        <f>IF('Ben6'!$A$5=1,INDEX('Ben6'!$Z$23:$BQ$23,1,MATCH($B34,'Ben6'!$Z$9:$BP$9)),"")</f>
        <v>#DIV/0!</v>
      </c>
      <c r="L34" s="43">
        <f>IF('Ben7'!$A$5=1,INDEX('Ben7'!$Z$18:$BP$18,1,MATCH($B34,'Ben7'!$Z$9:$BP$9)),"")</f>
        <v>1368.2532078699742</v>
      </c>
      <c r="M34" s="43" t="e">
        <f t="shared" si="1"/>
        <v>#DIV/0!</v>
      </c>
      <c r="N34" s="71">
        <f>INDEX(a!$Z$30:$CK$30,1,MATCH($A34,a!$Z$25:$CK$25))</f>
        <v>0.17219549301143888</v>
      </c>
      <c r="O34" s="71">
        <f>INDEX(a!$Z$31:$CK$31,1,MATCH($A34,a!$Z$25:$CK$25))</f>
        <v>0.46369472743850448</v>
      </c>
      <c r="P34" s="43">
        <f t="shared" si="2"/>
        <v>0</v>
      </c>
      <c r="Q34" s="43">
        <f t="shared" si="3"/>
        <v>0</v>
      </c>
      <c r="R34" s="43" t="e">
        <f t="shared" si="4"/>
        <v>#DIV/0!</v>
      </c>
      <c r="T34" s="36">
        <f t="shared" si="5"/>
        <v>22980.615906269257</v>
      </c>
      <c r="U34" s="36">
        <f t="shared" si="6"/>
        <v>13446.851949491465</v>
      </c>
      <c r="V34" s="36">
        <f>INDEX('Ben3'!$Z$85:$BP$85,MATCH(Appendix!B34,'Ben3'!$Z$9:$BP$9,0))</f>
        <v>1071.3617276212651</v>
      </c>
      <c r="W34" s="36">
        <f t="shared" si="7"/>
        <v>279877.79906938545</v>
      </c>
      <c r="X34" s="36">
        <f t="shared" si="8"/>
        <v>0</v>
      </c>
      <c r="Y34" s="36" t="e">
        <f t="shared" si="9"/>
        <v>#DIV/0!</v>
      </c>
      <c r="Z34" s="36">
        <f>INDEX('Ben7'!$Z$22:$BP$22,1,MATCH(B34,'Ben7'!$Z$9:$BP$9,0))</f>
        <v>235.60703569365296</v>
      </c>
      <c r="AB34" s="36">
        <f t="shared" si="10"/>
        <v>0</v>
      </c>
    </row>
    <row r="35" spans="1:28">
      <c r="A35" s="116">
        <f t="shared" si="11"/>
        <v>27</v>
      </c>
      <c r="B35" s="116">
        <f t="shared" si="12"/>
        <v>2048</v>
      </c>
      <c r="C35" s="43">
        <f>INDEX(Cost!$Z$25:$BQ$25,1,MATCH($B35,Cost!$Z$9:$BQ$9))</f>
        <v>0</v>
      </c>
      <c r="D35" s="43">
        <v>0</v>
      </c>
      <c r="E35" s="43">
        <f>INDEX(Cost!$Z$36:$BQ$36,1,MATCH($B35,Cost!$Z$9:$BQ$9,0))</f>
        <v>0</v>
      </c>
      <c r="F35" s="43">
        <f>IF('Ben1'!$A$5=1,INDEX('Ben1'!$Z$64:$CK$64,1,MATCH($B35,'Ben1'!$Z$9:$CK$9)),"")</f>
        <v>133456.54699999996</v>
      </c>
      <c r="G35" s="43">
        <f>IF('Ben2'!$A$5=1,INDEX('Ben2'!$Z$45:$BQ$45,1,MATCH($B35,'Ben2'!$Z$9:$BQ$9)),"")</f>
        <v>78090.615000000005</v>
      </c>
      <c r="H35" s="43">
        <f>IF('Ben3'!$A$5=1,INDEX('Ben3'!$Z$80:$BP$80,1,MATCH($B35,'Ben5'!$Z$9:$BP$9)),"")</f>
        <v>2292.8762707372334</v>
      </c>
      <c r="I35" s="43">
        <f>INDEX('Ben4'!$Z$80:$BQ$80,1,MATCH($B35,'Ben4'!$Z$9:$BQ$9))</f>
        <v>1625349.1550489843</v>
      </c>
      <c r="J35" s="43">
        <f>IF('Ben5'!$A$5=1,INDEX('Ben5'!$Z$42:$BQ$42,1,MATCH($B35,'Ben5'!$Z$9:$BQ$9)),"")</f>
        <v>0</v>
      </c>
      <c r="K35" s="43" t="e">
        <f>IF('Ben6'!$A$5=1,INDEX('Ben6'!$Z$23:$BQ$23,1,MATCH($B35,'Ben6'!$Z$9:$BP$9)),"")</f>
        <v>#DIV/0!</v>
      </c>
      <c r="L35" s="43">
        <f>IF('Ben7'!$A$5=1,INDEX('Ben7'!$Z$18:$BP$18,1,MATCH($B35,'Ben7'!$Z$9:$BP$9)),"")</f>
        <v>1368.2532078699742</v>
      </c>
      <c r="M35" s="43" t="e">
        <f t="shared" si="1"/>
        <v>#DIV/0!</v>
      </c>
      <c r="N35" s="71">
        <f>INDEX(a!$Z$30:$CK$30,1,MATCH($A35,a!$Z$25:$CK$25))</f>
        <v>0.16093036730041013</v>
      </c>
      <c r="O35" s="71">
        <f>INDEX(a!$Z$31:$CK$31,1,MATCH($A35,a!$Z$25:$CK$25))</f>
        <v>0.45018905576553836</v>
      </c>
      <c r="P35" s="43">
        <f t="shared" si="2"/>
        <v>0</v>
      </c>
      <c r="Q35" s="43">
        <f t="shared" si="3"/>
        <v>0</v>
      </c>
      <c r="R35" s="43" t="e">
        <f t="shared" si="4"/>
        <v>#DIV/0!</v>
      </c>
      <c r="T35" s="36">
        <f t="shared" si="5"/>
        <v>21477.211127354443</v>
      </c>
      <c r="U35" s="36">
        <f t="shared" si="6"/>
        <v>12567.151354664918</v>
      </c>
      <c r="V35" s="36">
        <f>INDEX('Ben3'!$Z$85:$BP$85,MATCH(Appendix!B35,'Ben3'!$Z$9:$BP$9,0))</f>
        <v>1032.2278033104039</v>
      </c>
      <c r="W35" s="36">
        <f t="shared" si="7"/>
        <v>261568.0365134443</v>
      </c>
      <c r="X35" s="36">
        <f t="shared" si="8"/>
        <v>0</v>
      </c>
      <c r="Y35" s="36" t="e">
        <f t="shared" si="9"/>
        <v>#DIV/0!</v>
      </c>
      <c r="Z35" s="36">
        <f>INDEX('Ben7'!$Z$22:$BP$22,1,MATCH(B35,'Ben7'!$Z$9:$BP$9,0))</f>
        <v>220.19349130247937</v>
      </c>
      <c r="AB35" s="36">
        <f t="shared" si="10"/>
        <v>0</v>
      </c>
    </row>
    <row r="36" spans="1:28">
      <c r="A36" s="116">
        <f>A35+1</f>
        <v>28</v>
      </c>
      <c r="B36" s="116">
        <f t="shared" si="12"/>
        <v>2049</v>
      </c>
      <c r="C36" s="43">
        <f>INDEX(Cost!$Z$25:$BQ$25,1,MATCH($B36,Cost!$Z$9:$BQ$9))</f>
        <v>0</v>
      </c>
      <c r="D36" s="43">
        <v>0</v>
      </c>
      <c r="E36" s="43">
        <f>INDEX(Cost!$Z$36:$BQ$36,1,MATCH($B36,Cost!$Z$9:$BQ$9,0))</f>
        <v>0</v>
      </c>
      <c r="F36" s="43">
        <f>IF('Ben1'!$A$5=1,INDEX('Ben1'!$Z$64:$CK$64,1,MATCH($B36,'Ben1'!$Z$9:$CK$9)),"")</f>
        <v>133456.54699999996</v>
      </c>
      <c r="G36" s="43">
        <f>IF('Ben2'!$A$5=1,INDEX('Ben2'!$Z$45:$BQ$45,1,MATCH($B36,'Ben2'!$Z$9:$BQ$9)),"")</f>
        <v>78090.615000000005</v>
      </c>
      <c r="H36" s="43">
        <f>IF('Ben3'!$A$5=1,INDEX('Ben3'!$Z$80:$BP$80,1,MATCH($B36,'Ben5'!$Z$9:$BP$9)),"")</f>
        <v>2275.0419305665073</v>
      </c>
      <c r="I36" s="43">
        <f>INDEX('Ben4'!$Z$80:$BQ$80,1,MATCH($B36,'Ben4'!$Z$9:$BQ$9))</f>
        <v>1625349.1550489843</v>
      </c>
      <c r="J36" s="43">
        <f>IF('Ben5'!$A$5=1,INDEX('Ben5'!$Z$42:$BQ$42,1,MATCH($B36,'Ben5'!$Z$9:$BQ$9)),"")</f>
        <v>0</v>
      </c>
      <c r="K36" s="43" t="e">
        <f>IF('Ben6'!$A$5=1,INDEX('Ben6'!$Z$23:$BQ$23,1,MATCH($B36,'Ben6'!$Z$9:$BP$9)),"")</f>
        <v>#DIV/0!</v>
      </c>
      <c r="L36" s="43">
        <f>IF('Ben7'!$A$5=1,INDEX('Ben7'!$Z$18:$BP$18,1,MATCH($B36,'Ben7'!$Z$9:$BP$9)),"")</f>
        <v>1368.2532078699742</v>
      </c>
      <c r="M36" s="43" t="e">
        <f t="shared" si="1"/>
        <v>#DIV/0!</v>
      </c>
      <c r="N36" s="71">
        <f>INDEX(a!$Z$30:$CK$30,1,MATCH($A36,a!$Z$25:$CK$25))</f>
        <v>0.15040221243028987</v>
      </c>
      <c r="O36" s="71">
        <f>INDEX(a!$Z$31:$CK$31,1,MATCH($A36,a!$Z$25:$CK$25))</f>
        <v>0.4370767531704256</v>
      </c>
      <c r="P36" s="43">
        <f t="shared" si="2"/>
        <v>0</v>
      </c>
      <c r="Q36" s="43">
        <f t="shared" si="3"/>
        <v>0</v>
      </c>
      <c r="R36" s="43" t="e">
        <f t="shared" si="4"/>
        <v>#DIV/0!</v>
      </c>
      <c r="T36" s="36">
        <f t="shared" si="5"/>
        <v>20072.159932106959</v>
      </c>
      <c r="U36" s="36">
        <f t="shared" si="6"/>
        <v>11745.001266041982</v>
      </c>
      <c r="V36" s="36">
        <f>INDEX('Ben3'!$Z$85:$BP$85,MATCH(Appendix!B36,'Ben3'!$Z$9:$BP$9,0))</f>
        <v>994.36794033858587</v>
      </c>
      <c r="W36" s="36">
        <f t="shared" si="7"/>
        <v>244456.10889106948</v>
      </c>
      <c r="X36" s="36">
        <f t="shared" si="8"/>
        <v>0</v>
      </c>
      <c r="Y36" s="36" t="e">
        <f t="shared" si="9"/>
        <v>#DIV/0!</v>
      </c>
      <c r="Z36" s="36">
        <f>INDEX('Ben7'!$Z$22:$BP$22,1,MATCH(B36,'Ben7'!$Z$9:$BP$9,0))</f>
        <v>205.78830962848542</v>
      </c>
      <c r="AB36" s="36">
        <f t="shared" si="10"/>
        <v>0</v>
      </c>
    </row>
    <row r="37" spans="1:28">
      <c r="A37" s="116">
        <f>A36+1</f>
        <v>29</v>
      </c>
      <c r="B37" s="116">
        <f t="shared" si="12"/>
        <v>2050</v>
      </c>
      <c r="C37" s="43">
        <f>INDEX(Cost!$Z$25:$BQ$25,1,MATCH($B37,Cost!$Z$9:$BQ$9))</f>
        <v>0</v>
      </c>
      <c r="D37" s="43">
        <v>0</v>
      </c>
      <c r="E37" s="43">
        <f>INDEX(Cost!$Z$36:$BQ$36,1,MATCH($B37,Cost!$Z$9:$BQ$9,0))</f>
        <v>0</v>
      </c>
      <c r="F37" s="43">
        <f>IF('Ben1'!$A$5=1,INDEX('Ben1'!$Z$64:$CK$64,1,MATCH($B37,'Ben1'!$Z$9:$CK$9)),"")</f>
        <v>133456.54699999996</v>
      </c>
      <c r="G37" s="43">
        <f>IF('Ben2'!$A$5=1,INDEX('Ben2'!$Z$45:$BQ$45,1,MATCH($B37,'Ben2'!$Z$9:$BQ$9)),"")</f>
        <v>78090.615000000005</v>
      </c>
      <c r="H37" s="43">
        <f>IF('Ben3'!$A$5=1,INDEX('Ben3'!$Z$80:$BP$80,1,MATCH($B37,'Ben5'!$Z$9:$BP$9)),"")</f>
        <v>2284.5266711072327</v>
      </c>
      <c r="I37" s="43">
        <f>INDEX('Ben4'!$Z$80:$BQ$80,1,MATCH($B37,'Ben4'!$Z$9:$BQ$9))</f>
        <v>1625349.1550489843</v>
      </c>
      <c r="J37" s="43">
        <f>IF('Ben5'!$A$5=1,INDEX('Ben5'!$Z$42:$BQ$42,1,MATCH($B37,'Ben5'!$Z$9:$BQ$9)),"")</f>
        <v>0</v>
      </c>
      <c r="K37" s="43" t="e">
        <f>IF('Ben6'!$A$5=1,INDEX('Ben6'!$Z$23:$BQ$23,1,MATCH($B37,'Ben6'!$Z$9:$BP$9)),"")</f>
        <v>#DIV/0!</v>
      </c>
      <c r="L37" s="43">
        <f>IF('Ben7'!$A$5=1,INDEX('Ben7'!$Z$18:$BP$18,1,MATCH($B37,'Ben7'!$Z$9:$BP$9)),"")</f>
        <v>1368.2532078699742</v>
      </c>
      <c r="M37" s="43" t="e">
        <f t="shared" si="1"/>
        <v>#DIV/0!</v>
      </c>
      <c r="N37" s="71">
        <f>INDEX(a!$Z$30:$CK$30,1,MATCH($A37,a!$Z$25:$CK$25))</f>
        <v>0.1405628153554111</v>
      </c>
      <c r="O37" s="71">
        <f>INDEX(a!$Z$31:$CK$31,1,MATCH($A37,a!$Z$25:$CK$25))</f>
        <v>0.42434636230138412</v>
      </c>
      <c r="P37" s="43">
        <f t="shared" si="2"/>
        <v>0</v>
      </c>
      <c r="Q37" s="43">
        <f t="shared" si="3"/>
        <v>0</v>
      </c>
      <c r="R37" s="43" t="e">
        <f t="shared" si="4"/>
        <v>#DIV/0!</v>
      </c>
      <c r="T37" s="36">
        <f t="shared" si="5"/>
        <v>18759.027973931738</v>
      </c>
      <c r="U37" s="36">
        <f t="shared" si="6"/>
        <v>10976.636697235497</v>
      </c>
      <c r="V37" s="36">
        <f>INDEX('Ben3'!$Z$85:$BP$85,MATCH(Appendix!B37,'Ben3'!$Z$9:$BP$9,0))</f>
        <v>969.43058246484475</v>
      </c>
      <c r="W37" s="36">
        <f t="shared" si="7"/>
        <v>228463.65316922383</v>
      </c>
      <c r="X37" s="36">
        <f t="shared" si="8"/>
        <v>0</v>
      </c>
      <c r="Y37" s="36" t="e">
        <f t="shared" si="9"/>
        <v>#DIV/0!</v>
      </c>
      <c r="Z37" s="36">
        <f>INDEX('Ben7'!$Z$22:$BP$22,1,MATCH(B37,'Ben7'!$Z$9:$BP$9,0))</f>
        <v>192.32552301727611</v>
      </c>
      <c r="AB37" s="36">
        <f t="shared" si="10"/>
        <v>0</v>
      </c>
    </row>
    <row r="38" spans="1:28">
      <c r="A38" s="116">
        <f t="shared" ref="A38:A49" si="13">A37+1</f>
        <v>30</v>
      </c>
      <c r="B38" s="116">
        <f t="shared" si="12"/>
        <v>2051</v>
      </c>
      <c r="C38" s="43">
        <f>INDEX(Cost!$Z$25:$BQ$25,1,MATCH($B38,Cost!$Z$9:$BQ$9))</f>
        <v>0</v>
      </c>
      <c r="D38" s="43">
        <v>0</v>
      </c>
      <c r="E38" s="43">
        <f>INDEX(Cost!$Z$36:$BQ$36,1,MATCH($B38,Cost!$Z$9:$BQ$9,0))</f>
        <v>0</v>
      </c>
      <c r="F38" s="43">
        <f>IF('Ben1'!$A$5=1,INDEX('Ben1'!$Z$64:$CK$64,1,MATCH($B38,'Ben1'!$Z$9:$CK$9)),"")</f>
        <v>213530.47519999996</v>
      </c>
      <c r="G38" s="43">
        <f>IF('Ben2'!$A$5=1,INDEX('Ben2'!$Z$45:$BQ$45,1,MATCH($B38,'Ben2'!$Z$9:$BQ$9)),"")</f>
        <v>124944.98399999998</v>
      </c>
      <c r="H38" s="43">
        <f>IF('Ben3'!$A$5=1,INDEX('Ben3'!$Z$80:$BP$80,1,MATCH($B38,'Ben5'!$Z$9:$BP$9)),"")</f>
        <v>3625.1932507825231</v>
      </c>
      <c r="I38" s="43">
        <f>INDEX('Ben4'!$Z$80:$BQ$80,1,MATCH($B38,'Ben4'!$Z$9:$BQ$9))</f>
        <v>2576403.1953544673</v>
      </c>
      <c r="J38" s="43">
        <f>IF('Ben5'!$A$5=1,INDEX('Ben5'!$Z$42:$BQ$42,1,MATCH($B38,'Ben5'!$Z$9:$BQ$9)),"")</f>
        <v>0</v>
      </c>
      <c r="K38" s="43" t="e">
        <f>IF('Ben6'!$A$5=1,INDEX('Ben6'!$Z$23:$BQ$23,1,MATCH($B38,'Ben6'!$Z$9:$BP$9)),"")</f>
        <v>#DIV/0!</v>
      </c>
      <c r="L38" s="43">
        <f>IF('Ben7'!$A$5=1,INDEX('Ben7'!$Z$18:$BP$18,1,MATCH($B38,'Ben7'!$Z$9:$BP$9)),"")</f>
        <v>1368.2532078699742</v>
      </c>
      <c r="M38" s="43" t="e">
        <f t="shared" si="1"/>
        <v>#DIV/0!</v>
      </c>
      <c r="N38" s="71">
        <f>INDEX(a!$Z$30:$CK$30,1,MATCH($A38,a!$Z$25:$CK$25))</f>
        <v>0.13136711715458982</v>
      </c>
      <c r="O38" s="71">
        <f>INDEX(a!$Z$31:$CK$31,1,MATCH($A38,a!$Z$25:$CK$25))</f>
        <v>0.41198675951590691</v>
      </c>
      <c r="P38" s="43">
        <f t="shared" si="2"/>
        <v>0</v>
      </c>
      <c r="Q38" s="43">
        <f t="shared" si="3"/>
        <v>0</v>
      </c>
      <c r="R38" s="43" t="e">
        <f t="shared" si="4"/>
        <v>#DIV/0!</v>
      </c>
      <c r="T38" s="36">
        <f t="shared" si="5"/>
        <v>28050.88295167363</v>
      </c>
      <c r="U38" s="36">
        <f t="shared" si="6"/>
        <v>16413.662351006347</v>
      </c>
      <c r="V38" s="36">
        <f>INDEX('Ben3'!$Z$85:$BP$85,MATCH(Appendix!B38,'Ben3'!$Z$9:$BP$9,0))</f>
        <v>1493.5316200088282</v>
      </c>
      <c r="W38" s="36">
        <f t="shared" si="7"/>
        <v>338454.66040158988</v>
      </c>
      <c r="X38" s="36">
        <f t="shared" si="8"/>
        <v>0</v>
      </c>
      <c r="Y38" s="36" t="e">
        <f t="shared" si="9"/>
        <v>#DIV/0!</v>
      </c>
      <c r="Z38" s="36">
        <f>INDEX('Ben7'!$Z$22:$BP$22,1,MATCH(B38,'Ben7'!$Z$9:$BP$9,0))</f>
        <v>179.74347945539824</v>
      </c>
      <c r="AB38" s="36">
        <f t="shared" si="10"/>
        <v>0</v>
      </c>
    </row>
    <row r="39" spans="1:28">
      <c r="A39" s="116">
        <f t="shared" si="13"/>
        <v>31</v>
      </c>
      <c r="B39" s="116">
        <f t="shared" si="12"/>
        <v>2052</v>
      </c>
      <c r="C39" s="43">
        <f>INDEX(Cost!$Z$25:$BQ$25,1,MATCH($B39,Cost!$Z$9:$BQ$9))</f>
        <v>0</v>
      </c>
      <c r="D39" s="43">
        <v>0</v>
      </c>
      <c r="E39" s="43">
        <f>INDEX(Cost!$Z$36:$BQ$36,1,MATCH($B39,Cost!$Z$9:$BQ$9,0))</f>
        <v>0</v>
      </c>
      <c r="F39" s="43">
        <f>IF('Ben1'!$A$5=1,INDEX('Ben1'!$Z$64:$CK$64,1,MATCH($B39,'Ben1'!$Z$9:$CK$9)),"")</f>
        <v>213530.47519999996</v>
      </c>
      <c r="G39" s="43">
        <f>IF('Ben2'!$A$5=1,INDEX('Ben2'!$Z$45:$BQ$45,1,MATCH($B39,'Ben2'!$Z$9:$BQ$9)),"")</f>
        <v>124944.98399999998</v>
      </c>
      <c r="H39" s="43">
        <f>IF('Ben3'!$A$5=1,INDEX('Ben3'!$Z$80:$BP$80,1,MATCH($B39,'Ben5'!$Z$9:$BP$9)),"")</f>
        <v>3552.5885892517076</v>
      </c>
      <c r="I39" s="43">
        <f>INDEX('Ben4'!$Z$80:$BQ$80,1,MATCH($B39,'Ben4'!$Z$9:$BQ$9))</f>
        <v>2576403.1953544673</v>
      </c>
      <c r="J39" s="43">
        <f>IF('Ben5'!$A$5=1,INDEX('Ben5'!$Z$42:$BQ$42,1,MATCH($B39,'Ben5'!$Z$9:$BQ$9)),"")</f>
        <v>0</v>
      </c>
      <c r="K39" s="43" t="e">
        <f>IF('Ben6'!$A$5=1,INDEX('Ben6'!$Z$23:$BQ$23,1,MATCH($B39,'Ben6'!$Z$9:$BP$9)),"")</f>
        <v>#DIV/0!</v>
      </c>
      <c r="L39" s="43">
        <f>IF('Ben7'!$A$5=1,INDEX('Ben7'!$Z$18:$BP$18,1,MATCH($B39,'Ben7'!$Z$9:$BP$9)),"")</f>
        <v>1368.2532078699742</v>
      </c>
      <c r="M39" s="43" t="e">
        <f t="shared" si="1"/>
        <v>#DIV/0!</v>
      </c>
      <c r="N39" s="71">
        <f>INDEX(a!$Z$30:$CK$30,1,MATCH($A39,a!$Z$25:$CK$25))</f>
        <v>0.1227730066865325</v>
      </c>
      <c r="O39" s="71">
        <f>INDEX(a!$Z$31:$CK$31,1,MATCH($A39,a!$Z$25:$CK$25))</f>
        <v>0.39998714516107459</v>
      </c>
      <c r="P39" s="43">
        <f t="shared" si="2"/>
        <v>0</v>
      </c>
      <c r="Q39" s="43">
        <f t="shared" si="3"/>
        <v>0</v>
      </c>
      <c r="R39" s="43" t="e">
        <f t="shared" si="4"/>
        <v>#DIV/0!</v>
      </c>
      <c r="T39" s="36">
        <f t="shared" si="5"/>
        <v>26215.778459508056</v>
      </c>
      <c r="U39" s="36">
        <f t="shared" si="6"/>
        <v>15339.871356080694</v>
      </c>
      <c r="V39" s="36">
        <f>INDEX('Ben3'!$Z$85:$BP$85,MATCH(Appendix!B39,'Ben3'!$Z$9:$BP$9,0))</f>
        <v>1420.9897677465999</v>
      </c>
      <c r="W39" s="36">
        <f t="shared" si="7"/>
        <v>316312.76673045772</v>
      </c>
      <c r="X39" s="36">
        <f t="shared" si="8"/>
        <v>0</v>
      </c>
      <c r="Y39" s="36" t="e">
        <f t="shared" si="9"/>
        <v>#DIV/0!</v>
      </c>
      <c r="Z39" s="36">
        <f>INDEX('Ben7'!$Z$22:$BP$22,1,MATCH(B39,'Ben7'!$Z$9:$BP$9,0))</f>
        <v>167.98456023868988</v>
      </c>
      <c r="AB39" s="36">
        <f t="shared" si="10"/>
        <v>0</v>
      </c>
    </row>
    <row r="40" spans="1:28">
      <c r="A40" s="116">
        <f t="shared" si="13"/>
        <v>32</v>
      </c>
      <c r="B40" s="116">
        <f t="shared" si="12"/>
        <v>2053</v>
      </c>
      <c r="C40" s="43">
        <f>INDEX(Cost!$Z$25:$BQ$25,1,MATCH($B40,Cost!$Z$9:$BQ$9))</f>
        <v>0</v>
      </c>
      <c r="D40" s="43">
        <v>0</v>
      </c>
      <c r="E40" s="43">
        <f>INDEX(Cost!$Z$36:$BQ$36,1,MATCH($B40,Cost!$Z$9:$BQ$9,0))</f>
        <v>0</v>
      </c>
      <c r="F40" s="43">
        <f>IF('Ben1'!$A$5=1,INDEX('Ben1'!$Z$64:$CK$64,1,MATCH($B40,'Ben1'!$Z$9:$CK$9)),"")</f>
        <v>213530.47519999996</v>
      </c>
      <c r="G40" s="43">
        <f>IF('Ben2'!$A$5=1,INDEX('Ben2'!$Z$45:$BQ$45,1,MATCH($B40,'Ben2'!$Z$9:$BQ$9)),"")</f>
        <v>124944.98399999998</v>
      </c>
      <c r="H40" s="43">
        <f>IF('Ben3'!$A$5=1,INDEX('Ben3'!$Z$80:$BP$80,1,MATCH($B40,'Ben5'!$Z$9:$BP$9)),"")</f>
        <v>3481.4380396844031</v>
      </c>
      <c r="I40" s="43">
        <f>INDEX('Ben4'!$Z$80:$BQ$80,1,MATCH($B40,'Ben4'!$Z$9:$BQ$9))</f>
        <v>2576403.1953544673</v>
      </c>
      <c r="J40" s="43">
        <f>IF('Ben5'!$A$5=1,INDEX('Ben5'!$Z$42:$BQ$42,1,MATCH($B40,'Ben5'!$Z$9:$BQ$9)),"")</f>
        <v>0</v>
      </c>
      <c r="K40" s="43" t="e">
        <f>IF('Ben6'!$A$5=1,INDEX('Ben6'!$Z$23:$BQ$23,1,MATCH($B40,'Ben6'!$Z$9:$BP$9)),"")</f>
        <v>#DIV/0!</v>
      </c>
      <c r="L40" s="43">
        <f>IF('Ben7'!$A$5=1,INDEX('Ben7'!$Z$18:$BP$18,1,MATCH($B40,'Ben7'!$Z$9:$BP$9)),"")</f>
        <v>1368.2532078699742</v>
      </c>
      <c r="M40" s="43" t="e">
        <f t="shared" si="1"/>
        <v>#DIV/0!</v>
      </c>
      <c r="N40" s="71">
        <f>INDEX(a!$Z$30:$CK$30,1,MATCH($A40,a!$Z$25:$CK$25))</f>
        <v>0.11474112774442291</v>
      </c>
      <c r="O40" s="71">
        <f>INDEX(a!$Z$31:$CK$31,1,MATCH($A40,a!$Z$25:$CK$25))</f>
        <v>0.38833703413696569</v>
      </c>
      <c r="P40" s="43">
        <f t="shared" si="2"/>
        <v>0</v>
      </c>
      <c r="Q40" s="43">
        <f t="shared" si="3"/>
        <v>0</v>
      </c>
      <c r="R40" s="43" t="e">
        <f t="shared" si="4"/>
        <v>#DIV/0!</v>
      </c>
      <c r="T40" s="36">
        <f t="shared" si="5"/>
        <v>24500.727532250523</v>
      </c>
      <c r="U40" s="36">
        <f t="shared" si="6"/>
        <v>14336.328370168874</v>
      </c>
      <c r="V40" s="36">
        <f>INDEX('Ben3'!$Z$85:$BP$85,MATCH(Appendix!B40,'Ben3'!$Z$9:$BP$9,0))</f>
        <v>1351.9713228626529</v>
      </c>
      <c r="W40" s="36">
        <f t="shared" si="7"/>
        <v>295619.40815930633</v>
      </c>
      <c r="X40" s="36">
        <f t="shared" si="8"/>
        <v>0</v>
      </c>
      <c r="Y40" s="36" t="e">
        <f t="shared" si="9"/>
        <v>#DIV/0!</v>
      </c>
      <c r="Z40" s="36">
        <f>INDEX('Ben7'!$Z$22:$BP$22,1,MATCH(B40,'Ben7'!$Z$9:$BP$9,0))</f>
        <v>156.99491611092515</v>
      </c>
      <c r="AB40" s="36">
        <f t="shared" si="10"/>
        <v>0</v>
      </c>
    </row>
    <row r="41" spans="1:28">
      <c r="A41" s="116">
        <f t="shared" si="13"/>
        <v>33</v>
      </c>
      <c r="B41" s="116">
        <f t="shared" si="12"/>
        <v>2054</v>
      </c>
      <c r="C41" s="43">
        <f>INDEX(Cost!$Z$25:$BQ$25,1,MATCH($B41,Cost!$Z$9:$BQ$9))</f>
        <v>0</v>
      </c>
      <c r="D41" s="43">
        <v>0</v>
      </c>
      <c r="E41" s="43">
        <f>INDEX(Cost!$Z$36:$BQ$36,1,MATCH($B41,Cost!$Z$9:$BQ$9,0))</f>
        <v>0</v>
      </c>
      <c r="F41" s="43">
        <f>IF('Ben1'!$A$5=1,INDEX('Ben1'!$Z$64:$CK$64,1,MATCH($B41,'Ben1'!$Z$9:$CK$9)),"")</f>
        <v>213530.47519999996</v>
      </c>
      <c r="G41" s="43">
        <f>IF('Ben2'!$A$5=1,INDEX('Ben2'!$Z$45:$BQ$45,1,MATCH($B41,'Ben2'!$Z$9:$BQ$9)),"")</f>
        <v>124944.98399999998</v>
      </c>
      <c r="H41" s="43">
        <f>IF('Ben3'!$A$5=1,INDEX('Ben3'!$Z$80:$BP$80,1,MATCH($B41,'Ben5'!$Z$9:$BP$9)),"")</f>
        <v>3411.7124794105539</v>
      </c>
      <c r="I41" s="43">
        <f>INDEX('Ben4'!$Z$80:$BQ$80,1,MATCH($B41,'Ben4'!$Z$9:$BQ$9))</f>
        <v>2576403.1953544673</v>
      </c>
      <c r="J41" s="43">
        <f>IF('Ben5'!$A$5=1,INDEX('Ben5'!$Z$42:$BQ$42,1,MATCH($B41,'Ben5'!$Z$9:$BQ$9)),"")</f>
        <v>0</v>
      </c>
      <c r="K41" s="43" t="e">
        <f>IF('Ben6'!$A$5=1,INDEX('Ben6'!$Z$23:$BQ$23,1,MATCH($B41,'Ben6'!$Z$9:$BP$9)),"")</f>
        <v>#DIV/0!</v>
      </c>
      <c r="L41" s="43">
        <f>IF('Ben7'!$A$5=1,INDEX('Ben7'!$Z$18:$BP$18,1,MATCH($B41,'Ben7'!$Z$9:$BP$9)),"")</f>
        <v>1368.2532078699742</v>
      </c>
      <c r="M41" s="43" t="e">
        <f t="shared" si="1"/>
        <v>#DIV/0!</v>
      </c>
      <c r="N41" s="71">
        <f>INDEX(a!$Z$30:$CK$30,1,MATCH($A41,a!$Z$25:$CK$25))</f>
        <v>0.10723469882656347</v>
      </c>
      <c r="O41" s="71">
        <f>INDEX(a!$Z$31:$CK$31,1,MATCH($A41,a!$Z$25:$CK$25))</f>
        <v>0.37702624673491814</v>
      </c>
      <c r="P41" s="43">
        <f t="shared" si="2"/>
        <v>0</v>
      </c>
      <c r="Q41" s="43">
        <f t="shared" si="3"/>
        <v>0</v>
      </c>
      <c r="R41" s="43" t="e">
        <f t="shared" si="4"/>
        <v>#DIV/0!</v>
      </c>
      <c r="T41" s="36">
        <f t="shared" si="5"/>
        <v>22897.876198364975</v>
      </c>
      <c r="U41" s="36">
        <f t="shared" si="6"/>
        <v>13398.43772912979</v>
      </c>
      <c r="V41" s="36">
        <f>INDEX('Ben3'!$Z$85:$BP$85,MATCH(Appendix!B41,'Ben3'!$Z$9:$BP$9,0))</f>
        <v>1286.3051510508428</v>
      </c>
      <c r="W41" s="36">
        <f t="shared" si="7"/>
        <v>276279.82070963207</v>
      </c>
      <c r="X41" s="36">
        <f t="shared" si="8"/>
        <v>0</v>
      </c>
      <c r="Y41" s="36" t="e">
        <f t="shared" si="9"/>
        <v>#DIV/0!</v>
      </c>
      <c r="Z41" s="36">
        <f>INDEX('Ben7'!$Z$22:$BP$22,1,MATCH(B41,'Ben7'!$Z$9:$BP$9,0))</f>
        <v>146.72422066441604</v>
      </c>
      <c r="AB41" s="36">
        <f t="shared" si="10"/>
        <v>0</v>
      </c>
    </row>
    <row r="42" spans="1:28">
      <c r="A42" s="116">
        <f t="shared" si="13"/>
        <v>34</v>
      </c>
      <c r="B42" s="116">
        <f t="shared" si="12"/>
        <v>2055</v>
      </c>
      <c r="C42" s="43">
        <f>INDEX(Cost!$Z$25:$BQ$25,1,MATCH($B42,Cost!$Z$9:$BQ$9))</f>
        <v>0</v>
      </c>
      <c r="D42" s="43">
        <v>0</v>
      </c>
      <c r="E42" s="43">
        <f>INDEX(Cost!$Z$36:$BQ$36,1,MATCH($B42,Cost!$Z$9:$BQ$9,0))</f>
        <v>0</v>
      </c>
      <c r="F42" s="43">
        <f>IF('Ben1'!$A$5=1,INDEX('Ben1'!$Z$64:$CK$64,1,MATCH($B42,'Ben1'!$Z$9:$CK$9)),"")</f>
        <v>213530.47519999996</v>
      </c>
      <c r="G42" s="43">
        <f>IF('Ben2'!$A$5=1,INDEX('Ben2'!$Z$45:$BQ$45,1,MATCH($B42,'Ben2'!$Z$9:$BQ$9)),"")</f>
        <v>124944.98399999998</v>
      </c>
      <c r="H42" s="43">
        <f>IF('Ben3'!$A$5=1,INDEX('Ben3'!$Z$80:$BP$80,1,MATCH($B42,'Ben5'!$Z$9:$BP$9)),"")</f>
        <v>3343.3833690232395</v>
      </c>
      <c r="I42" s="43">
        <f>INDEX('Ben4'!$Z$80:$BQ$80,1,MATCH($B42,'Ben4'!$Z$9:$BQ$9))</f>
        <v>2576403.1953544673</v>
      </c>
      <c r="J42" s="43">
        <f>IF('Ben5'!$A$5=1,INDEX('Ben5'!$Z$42:$BQ$42,1,MATCH($B42,'Ben5'!$Z$9:$BQ$9)),"")</f>
        <v>0</v>
      </c>
      <c r="K42" s="43" t="e">
        <f>IF('Ben6'!$A$5=1,INDEX('Ben6'!$Z$23:$BQ$23,1,MATCH($B42,'Ben6'!$Z$9:$BP$9)),"")</f>
        <v>#DIV/0!</v>
      </c>
      <c r="L42" s="43">
        <f>IF('Ben7'!$A$5=1,INDEX('Ben7'!$Z$18:$BP$18,1,MATCH($B42,'Ben7'!$Z$9:$BP$9)),"")</f>
        <v>1368.2532078699742</v>
      </c>
      <c r="M42" s="43" t="e">
        <f t="shared" si="1"/>
        <v>#DIV/0!</v>
      </c>
      <c r="N42" s="71">
        <f>INDEX(a!$Z$30:$CK$30,1,MATCH($A42,a!$Z$25:$CK$25))</f>
        <v>0.10021934469772288</v>
      </c>
      <c r="O42" s="71">
        <f>INDEX(a!$Z$31:$CK$31,1,MATCH($A42,a!$Z$25:$CK$25))</f>
        <v>0.36604489974263904</v>
      </c>
      <c r="P42" s="43">
        <f t="shared" si="2"/>
        <v>0</v>
      </c>
      <c r="Q42" s="43">
        <f t="shared" si="3"/>
        <v>0</v>
      </c>
      <c r="R42" s="43" t="e">
        <f t="shared" si="4"/>
        <v>#DIV/0!</v>
      </c>
      <c r="T42" s="36">
        <f t="shared" si="5"/>
        <v>21399.884297537363</v>
      </c>
      <c r="U42" s="36">
        <f t="shared" si="6"/>
        <v>12521.904419747469</v>
      </c>
      <c r="V42" s="36">
        <f>INDEX('Ben3'!$Z$85:$BP$85,MATCH(Appendix!B42,'Ben3'!$Z$9:$BP$9,0))</f>
        <v>1223.8284301153185</v>
      </c>
      <c r="W42" s="36">
        <f t="shared" si="7"/>
        <v>258205.439915544</v>
      </c>
      <c r="X42" s="36">
        <f t="shared" si="8"/>
        <v>0</v>
      </c>
      <c r="Y42" s="36" t="e">
        <f t="shared" si="9"/>
        <v>#DIV/0!</v>
      </c>
      <c r="Z42" s="36">
        <f>INDEX('Ben7'!$Z$22:$BP$22,1,MATCH(B42,'Ben7'!$Z$9:$BP$9,0))</f>
        <v>137.12543987328601</v>
      </c>
      <c r="AB42" s="36">
        <f t="shared" si="10"/>
        <v>0</v>
      </c>
    </row>
    <row r="43" spans="1:28">
      <c r="A43" s="116">
        <f t="shared" si="13"/>
        <v>35</v>
      </c>
      <c r="B43" s="116">
        <f t="shared" si="12"/>
        <v>2056</v>
      </c>
      <c r="C43" s="43">
        <f>INDEX(Cost!$Z$25:$BQ$25,1,MATCH($B43,Cost!$Z$9:$BQ$9))</f>
        <v>0</v>
      </c>
      <c r="D43" s="43">
        <v>0</v>
      </c>
      <c r="E43" s="43">
        <f>INDEX(Cost!$Z$36:$BQ$36,1,MATCH($B43,Cost!$Z$9:$BQ$9,0))</f>
        <v>0</v>
      </c>
      <c r="F43" s="43">
        <f>IF('Ben1'!$A$5=1,INDEX('Ben1'!$Z$64:$CK$64,1,MATCH($B43,'Ben1'!$Z$9:$CK$9)),"")</f>
        <v>213530.47519999996</v>
      </c>
      <c r="G43" s="43">
        <f>IF('Ben2'!$A$5=1,INDEX('Ben2'!$Z$45:$BQ$45,1,MATCH($B43,'Ben2'!$Z$9:$BQ$9)),"")</f>
        <v>124944.98399999998</v>
      </c>
      <c r="H43" s="43">
        <f>IF('Ben3'!$A$5=1,INDEX('Ben3'!$Z$80:$BP$80,1,MATCH($B43,'Ben5'!$Z$9:$BP$9)),"")</f>
        <v>3276.4227406972059</v>
      </c>
      <c r="I43" s="43">
        <f>INDEX('Ben4'!$Z$80:$BQ$80,1,MATCH($B43,'Ben4'!$Z$9:$BQ$9))</f>
        <v>2576403.1953544673</v>
      </c>
      <c r="J43" s="43">
        <f>IF('Ben5'!$A$5=1,INDEX('Ben5'!$Z$42:$BQ$42,1,MATCH($B43,'Ben5'!$Z$9:$BQ$9)),"")</f>
        <v>0</v>
      </c>
      <c r="K43" s="43" t="e">
        <f>IF('Ben6'!$A$5=1,INDEX('Ben6'!$Z$23:$BQ$23,1,MATCH($B43,'Ben6'!$Z$9:$BP$9)),"")</f>
        <v>#DIV/0!</v>
      </c>
      <c r="L43" s="43">
        <f>IF('Ben7'!$A$5=1,INDEX('Ben7'!$Z$18:$BP$18,1,MATCH($B43,'Ben7'!$Z$9:$BP$9)),"")</f>
        <v>1368.2532078699742</v>
      </c>
      <c r="M43" s="43" t="e">
        <f t="shared" si="1"/>
        <v>#DIV/0!</v>
      </c>
      <c r="N43" s="71">
        <f>INDEX(a!$Z$30:$CK$30,1,MATCH($A43,a!$Z$25:$CK$25))</f>
        <v>9.366293896983445E-2</v>
      </c>
      <c r="O43" s="71">
        <f>INDEX(a!$Z$31:$CK$31,1,MATCH($A43,a!$Z$25:$CK$25))</f>
        <v>0.35538339780838735</v>
      </c>
      <c r="P43" s="43">
        <f t="shared" si="2"/>
        <v>0</v>
      </c>
      <c r="Q43" s="43">
        <f t="shared" si="3"/>
        <v>0</v>
      </c>
      <c r="R43" s="43" t="e">
        <f t="shared" si="4"/>
        <v>#DIV/0!</v>
      </c>
      <c r="T43" s="36">
        <f t="shared" si="5"/>
        <v>19999.891866857346</v>
      </c>
      <c r="U43" s="36">
        <f t="shared" si="6"/>
        <v>11702.714410978941</v>
      </c>
      <c r="V43" s="36">
        <f>INDEX('Ben3'!$Z$85:$BP$85,MATCH(Appendix!B43,'Ben3'!$Z$9:$BP$9,0))</f>
        <v>1164.3862462456418</v>
      </c>
      <c r="W43" s="36">
        <f t="shared" si="7"/>
        <v>241313.49524817194</v>
      </c>
      <c r="X43" s="36">
        <f t="shared" si="8"/>
        <v>0</v>
      </c>
      <c r="Y43" s="36" t="e">
        <f t="shared" si="9"/>
        <v>#DIV/0!</v>
      </c>
      <c r="Z43" s="36">
        <f>INDEX('Ben7'!$Z$22:$BP$22,1,MATCH(B43,'Ben7'!$Z$9:$BP$9,0))</f>
        <v>128.1546167040056</v>
      </c>
      <c r="AB43" s="36">
        <f t="shared" si="10"/>
        <v>0</v>
      </c>
    </row>
    <row r="44" spans="1:28" hidden="1">
      <c r="A44" s="116">
        <f t="shared" si="13"/>
        <v>36</v>
      </c>
      <c r="B44" s="116">
        <f t="shared" si="12"/>
        <v>2057</v>
      </c>
      <c r="C44" s="43">
        <f>INDEX(Cost!$Z$25:$BQ$25,1,MATCH($B44,Cost!$Z$9:$BQ$9))</f>
        <v>0</v>
      </c>
      <c r="D44" s="43">
        <v>0</v>
      </c>
      <c r="E44" s="43">
        <f>INDEX(Cost!$Z$36:$BQ$36,1,MATCH($B44,Cost!$Z$9:$BQ$9,0))</f>
        <v>3540330.769230769</v>
      </c>
      <c r="F44" s="43">
        <f>IF('Ben1'!$A$5=1,INDEX('Ben1'!$Z$64:$CK$64,1,MATCH($B44,'Ben1'!$Z$9:$CK$9)),"")</f>
        <v>0</v>
      </c>
      <c r="G44" s="43">
        <f>IF('Ben2'!$A$5=1,INDEX('Ben2'!$Z$45:$BQ$45,1,MATCH($B44,'Ben2'!$Z$9:$BQ$9)),"")</f>
        <v>0</v>
      </c>
      <c r="H44" s="43">
        <f>IF('Ben3'!$A$5=1,INDEX('Ben3'!$Z$80:$BP$80,1,MATCH($B44,'Ben5'!$Z$9:$BP$9)),"")</f>
        <v>0</v>
      </c>
      <c r="I44" s="43">
        <f>INDEX('Ben4'!$Z$80:$BQ$80,1,MATCH($B44,'Ben4'!$Z$9:$BQ$9))</f>
        <v>0</v>
      </c>
      <c r="J44" s="43">
        <f>IF('Ben5'!$A$5=1,INDEX('Ben5'!$Z$42:$BQ$42,1,MATCH($B44,'Ben5'!$Z$9:$BQ$9)),"")</f>
        <v>0</v>
      </c>
      <c r="K44" s="43">
        <f>IF('Ben6'!$A$5=1,INDEX('Ben6'!$Z$23:$BQ$23,1,MATCH($B44,'Ben6'!$Z$9:$BP$9)),"")</f>
        <v>0</v>
      </c>
      <c r="L44" s="43">
        <f>IF('Ben7'!$A$5=1,INDEX('Ben7'!$Z$18:$BP$18,1,MATCH($B44,'Ben7'!$Z$9:$BP$9)),"")</f>
        <v>0</v>
      </c>
      <c r="M44" s="43">
        <f t="shared" si="1"/>
        <v>0</v>
      </c>
      <c r="N44" s="71">
        <f>INDEX(a!$Z$30:$CK$30,1,MATCH($A44,a!$Z$25:$CK$25))</f>
        <v>8.7535456981153698E-2</v>
      </c>
      <c r="O44" s="71">
        <f>INDEX(a!$Z$31:$CK$31,1,MATCH($A44,a!$Z$25:$CK$25))</f>
        <v>0.34503242505668674</v>
      </c>
      <c r="P44" s="43">
        <f t="shared" si="2"/>
        <v>0</v>
      </c>
      <c r="Q44" s="43">
        <f t="shared" si="3"/>
        <v>309904.47174905473</v>
      </c>
      <c r="R44" s="43">
        <f t="shared" si="4"/>
        <v>0</v>
      </c>
      <c r="T44" s="36">
        <f t="shared" si="5"/>
        <v>0</v>
      </c>
      <c r="U44" s="36">
        <f t="shared" si="6"/>
        <v>0</v>
      </c>
      <c r="V44" s="36">
        <f>INDEX('Ben3'!$Z$85:$BP$85,MATCH(Appendix!B44,'Ben3'!$Z$9:$BP$9,0))</f>
        <v>0</v>
      </c>
      <c r="W44" s="36">
        <f t="shared" si="7"/>
        <v>0</v>
      </c>
      <c r="X44" s="36">
        <f t="shared" si="8"/>
        <v>0</v>
      </c>
      <c r="Y44" s="36">
        <f t="shared" si="9"/>
        <v>0</v>
      </c>
      <c r="Z44" s="36">
        <f>INDEX('Ben7'!$Z$22:$BP$22,1,MATCH(B44,'Ben7'!$Z$9:$BP$9,0))</f>
        <v>0</v>
      </c>
      <c r="AB44" s="36">
        <f t="shared" si="10"/>
        <v>0</v>
      </c>
    </row>
    <row r="45" spans="1:28" hidden="1">
      <c r="A45" s="116">
        <f t="shared" si="13"/>
        <v>37</v>
      </c>
      <c r="B45" s="116">
        <f t="shared" si="12"/>
        <v>2058</v>
      </c>
      <c r="C45" s="43">
        <f>INDEX(Cost!$Z$25:$BQ$25,1,MATCH($B45,Cost!$Z$9:$BQ$9))</f>
        <v>0</v>
      </c>
      <c r="D45" s="43">
        <v>0</v>
      </c>
      <c r="E45" s="43">
        <f>INDEX(Cost!$Z$36:$BQ$36,1,MATCH($B45,Cost!$Z$9:$BQ$9,0))</f>
        <v>0</v>
      </c>
      <c r="F45" s="43">
        <f>IF('Ben1'!$A$5=1,INDEX('Ben1'!$Z$64:$CK$64,1,MATCH($B45,'Ben1'!$Z$9:$CK$9)),"")</f>
        <v>0</v>
      </c>
      <c r="G45" s="43">
        <f>IF('Ben2'!$A$5=1,INDEX('Ben2'!$Z$45:$BQ$45,1,MATCH($B45,'Ben2'!$Z$9:$BQ$9)),"")</f>
        <v>0</v>
      </c>
      <c r="H45" s="43">
        <f>IF('Ben3'!$A$5=1,INDEX('Ben3'!$Z$80:$BP$80,1,MATCH($B45,'Ben5'!$Z$9:$BP$9)),"")</f>
        <v>0</v>
      </c>
      <c r="I45" s="43">
        <f>INDEX('Ben4'!$Z$80:$BQ$80,1,MATCH($B45,'Ben4'!$Z$9:$BQ$9))</f>
        <v>0</v>
      </c>
      <c r="J45" s="43">
        <f>IF('Ben5'!$A$5=1,INDEX('Ben5'!$Z$42:$BQ$42,1,MATCH($B45,'Ben5'!$Z$9:$BQ$9)),"")</f>
        <v>0</v>
      </c>
      <c r="K45" s="43">
        <f>IF('Ben6'!$A$5=1,INDEX('Ben6'!$Z$23:$BQ$23,1,MATCH($B45,'Ben6'!$Z$9:$BP$9)),"")</f>
        <v>0</v>
      </c>
      <c r="L45" s="43">
        <f>IF('Ben7'!$A$5=1,INDEX('Ben7'!$Z$18:$BP$18,1,MATCH($B45,'Ben7'!$Z$9:$BP$9)),"")</f>
        <v>0</v>
      </c>
      <c r="M45" s="43">
        <f t="shared" si="1"/>
        <v>0</v>
      </c>
      <c r="N45" s="71">
        <f>INDEX(a!$Z$30:$CK$30,1,MATCH($A45,a!$Z$25:$CK$25))</f>
        <v>8.1808838300143641E-2</v>
      </c>
      <c r="O45" s="71">
        <f>INDEX(a!$Z$31:$CK$31,1,MATCH($A45,a!$Z$25:$CK$25))</f>
        <v>0.33498293694823961</v>
      </c>
      <c r="P45" s="43">
        <f t="shared" si="2"/>
        <v>0</v>
      </c>
      <c r="Q45" s="43">
        <f t="shared" si="3"/>
        <v>0</v>
      </c>
      <c r="R45" s="43">
        <f t="shared" si="4"/>
        <v>0</v>
      </c>
      <c r="T45" s="36">
        <f t="shared" si="5"/>
        <v>0</v>
      </c>
      <c r="U45" s="36">
        <f t="shared" si="6"/>
        <v>0</v>
      </c>
      <c r="V45" s="36">
        <f>INDEX('Ben3'!$Z$85:$BP$85,MATCH(Appendix!B45,'Ben3'!$Z$9:$BP$9,0))</f>
        <v>0</v>
      </c>
      <c r="W45" s="36">
        <f t="shared" si="7"/>
        <v>0</v>
      </c>
      <c r="X45" s="36">
        <f t="shared" si="8"/>
        <v>0</v>
      </c>
      <c r="Y45" s="36">
        <f t="shared" si="9"/>
        <v>0</v>
      </c>
      <c r="Z45" s="36">
        <f>INDEX('Ben7'!$Z$22:$BP$22,1,MATCH(B45,'Ben7'!$Z$9:$BP$9,0))</f>
        <v>0</v>
      </c>
      <c r="AB45" s="36">
        <f t="shared" si="10"/>
        <v>0</v>
      </c>
    </row>
    <row r="46" spans="1:28" hidden="1">
      <c r="A46" s="116">
        <f t="shared" si="13"/>
        <v>38</v>
      </c>
      <c r="B46" s="116">
        <f t="shared" si="12"/>
        <v>2059</v>
      </c>
      <c r="C46" s="43">
        <f>INDEX(Cost!$Z$25:$BQ$25,1,MATCH($B46,Cost!$Z$9:$BQ$9))</f>
        <v>0</v>
      </c>
      <c r="D46" s="43">
        <v>0</v>
      </c>
      <c r="E46" s="43">
        <f>INDEX(Cost!$Z$36:$BQ$36,1,MATCH($B46,Cost!$Z$9:$BQ$9,0))</f>
        <v>0</v>
      </c>
      <c r="F46" s="43">
        <f>IF('Ben1'!$A$5=1,INDEX('Ben1'!$Z$64:$CK$64,1,MATCH($B46,'Ben1'!$Z$9:$CK$9)),"")</f>
        <v>0</v>
      </c>
      <c r="G46" s="43">
        <f>IF('Ben2'!$A$5=1,INDEX('Ben2'!$Z$45:$BQ$45,1,MATCH($B46,'Ben2'!$Z$9:$BQ$9)),"")</f>
        <v>0</v>
      </c>
      <c r="H46" s="43">
        <f>IF('Ben3'!$A$5=1,INDEX('Ben3'!$Z$80:$BP$80,1,MATCH($B46,'Ben5'!$Z$9:$BP$9)),"")</f>
        <v>0</v>
      </c>
      <c r="I46" s="43">
        <f>INDEX('Ben4'!$Z$80:$BQ$80,1,MATCH($B46,'Ben4'!$Z$9:$BQ$9))</f>
        <v>0</v>
      </c>
      <c r="J46" s="43">
        <f>IF('Ben5'!$A$5=1,INDEX('Ben5'!$Z$42:$BQ$42,1,MATCH($B46,'Ben5'!$Z$9:$BQ$9)),"")</f>
        <v>0</v>
      </c>
      <c r="K46" s="43">
        <f>IF('Ben6'!$A$5=1,INDEX('Ben6'!$Z$23:$BQ$23,1,MATCH($B46,'Ben6'!$Z$9:$BP$9)),"")</f>
        <v>0</v>
      </c>
      <c r="L46" s="43">
        <f>IF('Ben7'!$A$5=1,INDEX('Ben7'!$Z$18:$BP$18,1,MATCH($B46,'Ben7'!$Z$9:$BP$9)),"")</f>
        <v>0</v>
      </c>
      <c r="M46" s="43">
        <f t="shared" si="1"/>
        <v>0</v>
      </c>
      <c r="N46" s="71">
        <f>INDEX(a!$Z$30:$CK$30,1,MATCH($A46,a!$Z$25:$CK$25))</f>
        <v>7.6456858224433308E-2</v>
      </c>
      <c r="O46" s="71">
        <f>INDEX(a!$Z$31:$CK$31,1,MATCH($A46,a!$Z$25:$CK$25))</f>
        <v>0.3252261523769317</v>
      </c>
      <c r="P46" s="43">
        <f t="shared" si="2"/>
        <v>0</v>
      </c>
      <c r="Q46" s="43">
        <f t="shared" si="3"/>
        <v>0</v>
      </c>
      <c r="R46" s="43">
        <f t="shared" si="4"/>
        <v>0</v>
      </c>
      <c r="T46" s="36">
        <f t="shared" si="5"/>
        <v>0</v>
      </c>
      <c r="U46" s="36">
        <f t="shared" si="6"/>
        <v>0</v>
      </c>
      <c r="V46" s="36">
        <f>INDEX('Ben3'!$Z$85:$BP$85,MATCH(Appendix!B46,'Ben3'!$Z$9:$BP$9,0))</f>
        <v>0</v>
      </c>
      <c r="W46" s="36">
        <f t="shared" si="7"/>
        <v>0</v>
      </c>
      <c r="X46" s="36">
        <f t="shared" si="8"/>
        <v>0</v>
      </c>
      <c r="Y46" s="36">
        <f t="shared" si="9"/>
        <v>0</v>
      </c>
      <c r="Z46" s="36">
        <f>INDEX('Ben7'!$Z$22:$BP$22,1,MATCH(B46,'Ben7'!$Z$9:$BP$9,0))</f>
        <v>0</v>
      </c>
      <c r="AB46" s="36">
        <f t="shared" si="10"/>
        <v>0</v>
      </c>
    </row>
    <row r="47" spans="1:28" hidden="1">
      <c r="A47" s="116">
        <f t="shared" si="13"/>
        <v>39</v>
      </c>
      <c r="B47" s="116">
        <f t="shared" si="12"/>
        <v>2060</v>
      </c>
      <c r="C47" s="43">
        <f>INDEX(Cost!$Z$25:$BQ$25,1,MATCH($B47,Cost!$Z$9:$BQ$9))</f>
        <v>0</v>
      </c>
      <c r="D47" s="43">
        <v>0</v>
      </c>
      <c r="E47" s="43">
        <f>INDEX(Cost!$Z$36:$BQ$36,1,MATCH($B47,Cost!$Z$9:$BQ$9,0))</f>
        <v>0</v>
      </c>
      <c r="F47" s="43">
        <f>IF('Ben1'!$A$5=1,INDEX('Ben1'!$Z$64:$CK$64,1,MATCH($B47,'Ben1'!$Z$9:$CK$9)),"")</f>
        <v>0</v>
      </c>
      <c r="G47" s="43">
        <f>IF('Ben2'!$A$5=1,INDEX('Ben2'!$Z$45:$BQ$45,1,MATCH($B47,'Ben2'!$Z$9:$BQ$9)),"")</f>
        <v>0</v>
      </c>
      <c r="H47" s="43">
        <f>IF('Ben3'!$A$5=1,INDEX('Ben3'!$Z$80:$BP$80,1,MATCH($B47,'Ben5'!$Z$9:$BP$9)),"")</f>
        <v>0</v>
      </c>
      <c r="I47" s="43">
        <f>INDEX('Ben4'!$Z$80:$BQ$80,1,MATCH($B47,'Ben4'!$Z$9:$BQ$9))</f>
        <v>0</v>
      </c>
      <c r="J47" s="43">
        <f>IF('Ben5'!$A$5=1,INDEX('Ben5'!$Z$42:$BQ$42,1,MATCH($B47,'Ben5'!$Z$9:$BQ$9)),"")</f>
        <v>0</v>
      </c>
      <c r="K47" s="43">
        <f>IF('Ben6'!$A$5=1,INDEX('Ben6'!$Z$23:$BQ$23,1,MATCH($B47,'Ben6'!$Z$9:$BP$9)),"")</f>
        <v>0</v>
      </c>
      <c r="L47" s="43">
        <f>IF('Ben7'!$A$5=1,INDEX('Ben7'!$Z$18:$BP$18,1,MATCH($B47,'Ben7'!$Z$9:$BP$9)),"")</f>
        <v>0</v>
      </c>
      <c r="M47" s="43">
        <f t="shared" si="1"/>
        <v>0</v>
      </c>
      <c r="N47" s="71">
        <f>INDEX(a!$Z$30:$CK$30,1,MATCH($A47,a!$Z$25:$CK$25))</f>
        <v>7.1455007686386268E-2</v>
      </c>
      <c r="O47" s="71">
        <f>INDEX(a!$Z$31:$CK$31,1,MATCH($A47,a!$Z$25:$CK$25))</f>
        <v>0.31575354599702099</v>
      </c>
      <c r="P47" s="43">
        <f t="shared" si="2"/>
        <v>0</v>
      </c>
      <c r="Q47" s="43">
        <f t="shared" si="3"/>
        <v>0</v>
      </c>
      <c r="R47" s="43">
        <f t="shared" si="4"/>
        <v>0</v>
      </c>
      <c r="T47" s="36">
        <f t="shared" si="5"/>
        <v>0</v>
      </c>
      <c r="U47" s="36">
        <f t="shared" si="6"/>
        <v>0</v>
      </c>
      <c r="V47" s="36">
        <f>INDEX('Ben3'!$Z$85:$BP$85,MATCH(Appendix!B47,'Ben3'!$Z$9:$BP$9,0))</f>
        <v>0</v>
      </c>
      <c r="W47" s="36">
        <f t="shared" si="7"/>
        <v>0</v>
      </c>
      <c r="X47" s="36">
        <f t="shared" si="8"/>
        <v>0</v>
      </c>
      <c r="Y47" s="36">
        <f t="shared" si="9"/>
        <v>0</v>
      </c>
      <c r="Z47" s="36">
        <f>INDEX('Ben7'!$Z$22:$BP$22,1,MATCH(B47,'Ben7'!$Z$9:$BP$9,0))</f>
        <v>0</v>
      </c>
      <c r="AB47" s="36">
        <f t="shared" si="10"/>
        <v>0</v>
      </c>
    </row>
    <row r="48" spans="1:28" hidden="1">
      <c r="A48" s="116">
        <f t="shared" si="13"/>
        <v>40</v>
      </c>
      <c r="B48" s="116">
        <f t="shared" si="12"/>
        <v>2061</v>
      </c>
      <c r="C48" s="43">
        <f>INDEX(Cost!$Z$25:$BQ$25,1,MATCH($B48,Cost!$Z$9:$BQ$9))</f>
        <v>0</v>
      </c>
      <c r="D48" s="43">
        <v>0</v>
      </c>
      <c r="E48" s="43">
        <f>INDEX(Cost!$Z$36:$BQ$36,1,MATCH($B48,Cost!$Z$9:$BQ$9,0))</f>
        <v>0</v>
      </c>
      <c r="F48" s="43">
        <f>IF('Ben1'!$A$5=1,INDEX('Ben1'!$Z$64:$CK$64,1,MATCH($B48,'Ben1'!$Z$9:$CK$9)),"")</f>
        <v>0</v>
      </c>
      <c r="G48" s="43">
        <f>IF('Ben2'!$A$5=1,INDEX('Ben2'!$Z$45:$BQ$45,1,MATCH($B48,'Ben2'!$Z$9:$BQ$9)),"")</f>
        <v>0</v>
      </c>
      <c r="H48" s="43">
        <f>IF('Ben3'!$A$5=1,INDEX('Ben3'!$Z$80:$BP$80,1,MATCH($B48,'Ben5'!$Z$9:$BP$9)),"")</f>
        <v>0</v>
      </c>
      <c r="I48" s="43">
        <f>INDEX('Ben4'!$Z$80:$BQ$80,1,MATCH($B48,'Ben4'!$Z$9:$BQ$9))</f>
        <v>0</v>
      </c>
      <c r="J48" s="43">
        <f>IF('Ben5'!$A$5=1,INDEX('Ben5'!$Z$42:$BQ$42,1,MATCH($B48,'Ben5'!$Z$9:$BQ$9)),"")</f>
        <v>0</v>
      </c>
      <c r="K48" s="43">
        <f>IF('Ben6'!$A$5=1,INDEX('Ben6'!$Z$23:$BQ$23,1,MATCH($B48,'Ben6'!$Z$9:$BP$9)),"")</f>
        <v>0</v>
      </c>
      <c r="L48" s="43">
        <f>IF('Ben7'!$A$5=1,INDEX('Ben7'!$Z$18:$BP$18,1,MATCH($B48,'Ben7'!$Z$9:$BP$9)),"")</f>
        <v>0</v>
      </c>
      <c r="M48" s="43">
        <f t="shared" si="1"/>
        <v>0</v>
      </c>
      <c r="N48" s="71">
        <f>INDEX(a!$Z$30:$CK$30,1,MATCH($A48,a!$Z$25:$CK$25))</f>
        <v>6.6780381015314264E-2</v>
      </c>
      <c r="O48" s="71">
        <f>INDEX(a!$Z$30:$CK$30,1,MATCH($A48,a!$Z$25:$CK$25))</f>
        <v>6.6780381015314264E-2</v>
      </c>
      <c r="P48" s="43">
        <f t="shared" si="2"/>
        <v>0</v>
      </c>
      <c r="Q48" s="43">
        <f t="shared" si="3"/>
        <v>0</v>
      </c>
      <c r="R48" s="43">
        <f t="shared" si="4"/>
        <v>0</v>
      </c>
      <c r="T48" s="36">
        <f t="shared" si="5"/>
        <v>0</v>
      </c>
      <c r="U48" s="36">
        <f t="shared" si="6"/>
        <v>0</v>
      </c>
      <c r="V48" s="36">
        <f>INDEX('Ben3'!$Z$85:$BP$85,MATCH(Appendix!B48,'Ben3'!$Z$9:$BP$9,0))</f>
        <v>0</v>
      </c>
      <c r="W48" s="36">
        <f t="shared" si="7"/>
        <v>0</v>
      </c>
      <c r="X48" s="36">
        <f t="shared" si="8"/>
        <v>0</v>
      </c>
      <c r="Y48" s="36">
        <f t="shared" si="9"/>
        <v>0</v>
      </c>
      <c r="Z48" s="36">
        <f>INDEX('Ben7'!$Z$22:$BP$22,1,MATCH(B48,'Ben7'!$Z$9:$BP$9,0))</f>
        <v>0</v>
      </c>
      <c r="AB48" s="36">
        <f t="shared" si="10"/>
        <v>0</v>
      </c>
    </row>
    <row r="49" spans="1:28" hidden="1">
      <c r="A49" s="116">
        <f t="shared" si="13"/>
        <v>41</v>
      </c>
      <c r="B49" s="116">
        <f t="shared" si="12"/>
        <v>2062</v>
      </c>
      <c r="C49" s="43">
        <f>INDEX(Cost!$Z$25:$BQ$25,1,MATCH($B49,Cost!$Z$9:$BQ$9))</f>
        <v>0</v>
      </c>
      <c r="D49" s="43">
        <v>0</v>
      </c>
      <c r="E49" s="43">
        <f>INDEX(Cost!$Z$36:$BQ$36,1,MATCH($B49,Cost!$Z$9:$BQ$9,0))</f>
        <v>0</v>
      </c>
      <c r="F49" s="43">
        <f>IF('Ben1'!$A$5=1,INDEX('Ben1'!$Z$64:$CK$64,1,MATCH($B49,'Ben1'!$Z$9:$CK$9)),"")</f>
        <v>0</v>
      </c>
      <c r="G49" s="43">
        <f>IF('Ben2'!$A$5=1,INDEX('Ben2'!$Z$45:$BQ$45,1,MATCH($B49,'Ben2'!$Z$9:$BQ$9)),"")</f>
        <v>0</v>
      </c>
      <c r="H49" s="43">
        <f>IF('Ben3'!$A$5=1,INDEX('Ben3'!$Z$80:$BP$80,1,MATCH($B49,'Ben5'!$Z$9:$BP$9)),"")</f>
        <v>0</v>
      </c>
      <c r="I49" s="43">
        <f>INDEX('Ben4'!$Z$80:$BQ$80,1,MATCH($B49,'Ben4'!$Z$9:$BQ$9))</f>
        <v>0</v>
      </c>
      <c r="J49" s="43">
        <f>IF('Ben5'!$A$5=1,INDEX('Ben5'!$Z$42:$BQ$42,1,MATCH($B49,'Ben5'!$Z$9:$BQ$9)),"")</f>
        <v>0</v>
      </c>
      <c r="K49" s="43">
        <f>IF('Ben6'!$A$5=1,INDEX('Ben6'!$Z$23:$BQ$23,1,MATCH($B49,'Ben6'!$Z$9:$BP$9)),"")</f>
        <v>0</v>
      </c>
      <c r="L49" s="43">
        <f>IF('Ben7'!$A$5=1,INDEX('Ben7'!$Z$18:$BP$18,1,MATCH($B49,'Ben7'!$Z$9:$BP$9)),"")</f>
        <v>0</v>
      </c>
      <c r="M49" s="43">
        <f t="shared" si="1"/>
        <v>0</v>
      </c>
      <c r="N49" s="71">
        <f>INDEX(a!$Z$30:$CK$30,1,MATCH($A49,a!$Z$25:$CK$25))</f>
        <v>6.2411571042349782E-2</v>
      </c>
      <c r="O49" s="71">
        <f>INDEX(a!$Z$30:$CK$30,1,MATCH($A49,a!$Z$25:$CK$25))</f>
        <v>6.2411571042349782E-2</v>
      </c>
      <c r="P49" s="43">
        <f t="shared" si="2"/>
        <v>0</v>
      </c>
      <c r="Q49" s="43">
        <f t="shared" si="3"/>
        <v>0</v>
      </c>
      <c r="R49" s="43">
        <f t="shared" si="4"/>
        <v>0</v>
      </c>
      <c r="T49" s="36">
        <f t="shared" si="5"/>
        <v>0</v>
      </c>
      <c r="U49" s="36">
        <f t="shared" si="6"/>
        <v>0</v>
      </c>
      <c r="V49" s="36">
        <f>INDEX('Ben3'!$Z$85:$BP$85,MATCH(Appendix!B49,'Ben3'!$Z$9:$BP$9,0))</f>
        <v>0</v>
      </c>
      <c r="W49" s="36">
        <f t="shared" si="7"/>
        <v>0</v>
      </c>
      <c r="X49" s="36">
        <f t="shared" si="8"/>
        <v>0</v>
      </c>
      <c r="Y49" s="36">
        <f t="shared" si="9"/>
        <v>0</v>
      </c>
      <c r="Z49" s="36">
        <f>INDEX('Ben7'!$Z$22:$BP$22,1,MATCH(B49,'Ben7'!$Z$9:$BP$9,0))</f>
        <v>0</v>
      </c>
      <c r="AB49" s="36">
        <f t="shared" si="10"/>
        <v>0</v>
      </c>
    </row>
    <row r="50" spans="1:28">
      <c r="A50" s="42" t="s">
        <v>1</v>
      </c>
      <c r="B50" s="69"/>
      <c r="C50" s="44" t="e">
        <f t="shared" ref="C50:M50" si="14">SUM(C8:C49)</f>
        <v>#N/A</v>
      </c>
      <c r="D50" s="44">
        <f t="shared" si="14"/>
        <v>0</v>
      </c>
      <c r="E50" s="44" t="e">
        <f t="shared" si="14"/>
        <v>#N/A</v>
      </c>
      <c r="F50" s="44">
        <f t="shared" si="14"/>
        <v>3790165.9347999981</v>
      </c>
      <c r="G50" s="44">
        <f t="shared" si="14"/>
        <v>2217773.4659999995</v>
      </c>
      <c r="H50" s="44">
        <f t="shared" si="14"/>
        <v>65495.437322641519</v>
      </c>
      <c r="I50" s="44">
        <f t="shared" si="14"/>
        <v>46077040.818488285</v>
      </c>
      <c r="J50" s="44">
        <f>SUM(J8:J49)</f>
        <v>0</v>
      </c>
      <c r="K50" s="44" t="e">
        <f>SUM(K8:K49)</f>
        <v>#DIV/0!</v>
      </c>
      <c r="L50" s="44">
        <f t="shared" si="14"/>
        <v>41731.722840034192</v>
      </c>
      <c r="M50" s="44" t="e">
        <f t="shared" si="14"/>
        <v>#DIV/0!</v>
      </c>
      <c r="N50" s="44"/>
      <c r="O50" s="44"/>
      <c r="P50" s="44" t="e">
        <f>SUM(P8:P49)</f>
        <v>#N/A</v>
      </c>
      <c r="Q50" s="44" t="e">
        <f>SUM(Q8:Q49)</f>
        <v>#N/A</v>
      </c>
      <c r="R50" s="44" t="e">
        <f>SUM(R8:R49)</f>
        <v>#DIV/0!</v>
      </c>
      <c r="T50" s="115">
        <f t="shared" ref="T50:V50" si="15">SUM(T8:T49)</f>
        <v>881468.30983580952</v>
      </c>
      <c r="U50" s="115">
        <f t="shared" si="15"/>
        <v>515781.38326993387</v>
      </c>
      <c r="V50" s="115">
        <f t="shared" si="15"/>
        <v>33695.685350738277</v>
      </c>
      <c r="W50" s="115">
        <f t="shared" ref="W50" si="16">SUM(W8:W49)</f>
        <v>10751772.061520416</v>
      </c>
      <c r="X50" s="115">
        <f>SUM(X8:X49)</f>
        <v>0</v>
      </c>
      <c r="Y50" s="115" t="e">
        <f>SUM(Y8:Y49)</f>
        <v>#DIV/0!</v>
      </c>
      <c r="Z50" s="115">
        <f t="shared" ref="Z50" si="17">SUM(Z8:Z49)</f>
        <v>12593.358678501036</v>
      </c>
      <c r="AA50" s="115"/>
      <c r="AB50" s="115">
        <f>SUM(AB8:AB49)</f>
        <v>0</v>
      </c>
    </row>
    <row r="53" spans="1:28">
      <c r="A53" s="50"/>
    </row>
    <row r="54" spans="1:28">
      <c r="A54" s="64" t="s">
        <v>263</v>
      </c>
      <c r="B54" s="65"/>
    </row>
    <row r="55" spans="1:28">
      <c r="A55" s="66" t="s">
        <v>264</v>
      </c>
      <c r="B55" s="65"/>
      <c r="C55" s="67" t="e">
        <f>(R50+Q50)/P50</f>
        <v>#DIV/0!</v>
      </c>
      <c r="D55" s="112"/>
    </row>
    <row r="56" spans="1:28">
      <c r="A56" s="66" t="s">
        <v>8</v>
      </c>
      <c r="B56" s="65"/>
      <c r="C56" s="68" t="e">
        <f>R50+Q50-P50</f>
        <v>#DIV/0!</v>
      </c>
      <c r="D56" s="113"/>
    </row>
  </sheetData>
  <pageMargins left="0.7" right="0.7" top="0.75" bottom="0.75" header="0.3" footer="0.3"/>
  <pageSetup scale="51" fitToHeight="25" orientation="landscape" r:id="rId1"/>
  <headerFooter>
    <oddFooter>&amp;CAppendix A</oddFooter>
  </headerFooter>
  <rowBreaks count="1" manualBreakCount="1">
    <brk id="2"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N1046"/>
  <sheetViews>
    <sheetView tabSelected="1" topLeftCell="A81" zoomScale="75" zoomScaleNormal="75" workbookViewId="0">
      <pane xSplit="9" topLeftCell="AA1" activePane="topRight" state="frozen"/>
      <selection pane="topRight" activeCell="E90" sqref="E90"/>
    </sheetView>
  </sheetViews>
  <sheetFormatPr defaultColWidth="9.08984375" defaultRowHeight="14.5"/>
  <cols>
    <col min="1" max="1" width="15.54296875" customWidth="1"/>
    <col min="2" max="2" width="37.90625" customWidth="1"/>
    <col min="3" max="3" width="25.36328125" bestFit="1" customWidth="1"/>
    <col min="4" max="4" width="28.6328125" bestFit="1" customWidth="1"/>
    <col min="5" max="5" width="24" bestFit="1" customWidth="1"/>
    <col min="6" max="6" width="19.54296875" style="19" customWidth="1"/>
    <col min="7" max="7" width="4" customWidth="1"/>
    <col min="8" max="8" width="2.6328125" customWidth="1"/>
    <col min="9" max="9" width="16.6328125" customWidth="1"/>
    <col min="10" max="70" width="13.6328125" customWidth="1"/>
    <col min="71" max="71" width="13.6328125" style="8" customWidth="1"/>
    <col min="72" max="89" width="13.6328125" customWidth="1"/>
    <col min="91" max="91" width="23.36328125" customWidth="1"/>
  </cols>
  <sheetData>
    <row r="1" spans="1:7">
      <c r="A1" s="3" t="s">
        <v>265</v>
      </c>
    </row>
    <row r="3" spans="1:7" ht="18.5">
      <c r="A3" s="54" t="s">
        <v>266</v>
      </c>
      <c r="B3" s="6"/>
      <c r="C3" s="6"/>
      <c r="D3" s="6"/>
      <c r="E3" s="6"/>
      <c r="F3" s="186"/>
      <c r="G3" s="6"/>
    </row>
    <row r="4" spans="1:7">
      <c r="B4" t="s">
        <v>267</v>
      </c>
      <c r="C4" t="s">
        <v>268</v>
      </c>
    </row>
    <row r="5" spans="1:7">
      <c r="B5" t="s">
        <v>269</v>
      </c>
      <c r="C5" s="187" t="s">
        <v>270</v>
      </c>
    </row>
    <row r="6" spans="1:7">
      <c r="B6" s="19" t="s">
        <v>271</v>
      </c>
      <c r="C6" s="22" t="s">
        <v>272</v>
      </c>
    </row>
    <row r="7" spans="1:7">
      <c r="B7" s="19" t="s">
        <v>273</v>
      </c>
      <c r="C7" s="3" t="s">
        <v>274</v>
      </c>
    </row>
    <row r="8" spans="1:7">
      <c r="B8" s="19" t="s">
        <v>275</v>
      </c>
      <c r="C8" s="8" t="s">
        <v>276</v>
      </c>
    </row>
    <row r="10" spans="1:7">
      <c r="B10" s="19" t="s">
        <v>277</v>
      </c>
      <c r="C10" s="188" t="s">
        <v>278</v>
      </c>
    </row>
    <row r="12" spans="1:7">
      <c r="B12" t="s">
        <v>279</v>
      </c>
      <c r="C12" s="51" t="s">
        <v>280</v>
      </c>
    </row>
    <row r="14" spans="1:7">
      <c r="B14" t="s">
        <v>281</v>
      </c>
      <c r="C14" s="82" t="s">
        <v>282</v>
      </c>
    </row>
    <row r="15" spans="1:7">
      <c r="B15" s="19" t="s">
        <v>273</v>
      </c>
      <c r="C15" s="91" t="s">
        <v>283</v>
      </c>
    </row>
    <row r="16" spans="1:7">
      <c r="B16" s="19" t="s">
        <v>284</v>
      </c>
      <c r="C16" s="184" t="s">
        <v>285</v>
      </c>
    </row>
    <row r="17" spans="1:91">
      <c r="B17" s="19" t="s">
        <v>286</v>
      </c>
      <c r="C17" s="189" t="s">
        <v>287</v>
      </c>
    </row>
    <row r="18" spans="1:91" ht="15" thickBot="1">
      <c r="B18" s="19" t="s">
        <v>275</v>
      </c>
      <c r="C18" s="8" t="s">
        <v>276</v>
      </c>
    </row>
    <row r="19" spans="1:91" ht="15" thickBot="1">
      <c r="B19" s="19" t="s">
        <v>288</v>
      </c>
      <c r="C19" s="190" t="s">
        <v>289</v>
      </c>
    </row>
    <row r="20" spans="1:91">
      <c r="B20" s="19" t="s">
        <v>290</v>
      </c>
      <c r="C20" s="34" t="s">
        <v>291</v>
      </c>
    </row>
    <row r="21" spans="1:91">
      <c r="B21" s="56"/>
      <c r="J21" s="118"/>
      <c r="K21" s="118"/>
      <c r="L21" s="118"/>
      <c r="M21" s="118"/>
      <c r="N21" s="118"/>
      <c r="O21" s="118"/>
      <c r="P21" s="118"/>
      <c r="Q21" s="118"/>
      <c r="R21" s="118"/>
      <c r="S21" s="118"/>
      <c r="T21" s="118"/>
      <c r="U21" s="118"/>
      <c r="V21" s="118"/>
      <c r="W21" s="118"/>
      <c r="X21" s="118"/>
      <c r="Y21" s="118"/>
      <c r="Z21" s="118"/>
      <c r="AA21" s="79"/>
      <c r="AB21" s="79"/>
      <c r="AC21" s="79"/>
      <c r="AD21" s="79"/>
      <c r="AE21" s="79"/>
      <c r="AF21" s="79"/>
      <c r="AG21" s="79"/>
      <c r="AH21" s="79"/>
      <c r="AI21" s="79"/>
      <c r="AJ21" s="79"/>
      <c r="AK21" s="79"/>
      <c r="AL21" s="79"/>
      <c r="AM21" s="79"/>
      <c r="AN21" s="79"/>
      <c r="AO21" s="79"/>
      <c r="AP21" s="79"/>
      <c r="AQ21" s="79"/>
      <c r="AR21" s="79"/>
      <c r="AS21" s="79"/>
      <c r="AT21" s="79"/>
      <c r="AU21" s="79"/>
      <c r="AV21" s="79"/>
      <c r="AW21" s="79"/>
      <c r="AX21" s="79"/>
      <c r="AY21" s="79"/>
      <c r="AZ21" s="79"/>
      <c r="BA21" s="79"/>
      <c r="BB21" s="79"/>
      <c r="BC21" s="79"/>
      <c r="BD21" s="79"/>
      <c r="BE21" s="79"/>
      <c r="BF21" s="79"/>
      <c r="BG21" s="79"/>
      <c r="BH21" s="79"/>
      <c r="BI21" s="79"/>
      <c r="BJ21" s="79"/>
      <c r="BK21" s="79"/>
      <c r="BL21" s="79"/>
      <c r="BM21" s="79"/>
      <c r="BN21" s="79"/>
      <c r="BO21" s="79"/>
      <c r="BP21" s="79"/>
      <c r="BQ21" s="79"/>
      <c r="BR21" s="79"/>
      <c r="BT21" s="79"/>
      <c r="BU21" s="79"/>
      <c r="BV21" s="79"/>
      <c r="BW21" s="79"/>
      <c r="BX21" s="79"/>
      <c r="BY21" s="79"/>
      <c r="BZ21" s="79"/>
      <c r="CA21" s="79"/>
      <c r="CB21" s="79"/>
      <c r="CC21" s="79"/>
      <c r="CD21" s="79"/>
      <c r="CE21" s="79"/>
      <c r="CF21" s="79"/>
      <c r="CG21" s="79"/>
      <c r="CH21" s="79"/>
      <c r="CI21" s="79"/>
      <c r="CJ21" s="79"/>
      <c r="CK21" s="79"/>
      <c r="CL21" s="160"/>
    </row>
    <row r="22" spans="1:91">
      <c r="B22" s="56"/>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c r="BP22" s="79"/>
      <c r="BQ22" s="79"/>
      <c r="BR22" s="79"/>
      <c r="BT22" s="79"/>
      <c r="BU22" s="79"/>
      <c r="BV22" s="79"/>
      <c r="BW22" s="79"/>
      <c r="BX22" s="79"/>
      <c r="BY22" s="79"/>
      <c r="BZ22" s="79"/>
      <c r="CA22" s="79"/>
      <c r="CB22" s="79"/>
      <c r="CC22" s="79"/>
      <c r="CD22" s="79"/>
      <c r="CE22" s="79"/>
      <c r="CF22" s="79"/>
      <c r="CG22" s="79"/>
      <c r="CH22" s="79"/>
      <c r="CI22" s="79"/>
      <c r="CJ22" s="79"/>
      <c r="CK22" s="79"/>
      <c r="CL22" s="160"/>
    </row>
    <row r="23" spans="1:91" ht="18.5">
      <c r="A23" s="54" t="s">
        <v>292</v>
      </c>
      <c r="B23" s="6"/>
      <c r="C23" s="6"/>
      <c r="D23" s="6"/>
      <c r="E23" s="6"/>
      <c r="F23" s="186"/>
      <c r="G23" s="6"/>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T23" s="4"/>
      <c r="BU23" s="4"/>
      <c r="BV23" s="4"/>
      <c r="BW23" s="4"/>
      <c r="BX23" s="4"/>
      <c r="BY23" s="4"/>
      <c r="BZ23" s="4"/>
      <c r="CA23" s="4"/>
      <c r="CB23" s="4"/>
      <c r="CC23" s="4"/>
      <c r="CD23" s="4"/>
      <c r="CE23" s="4"/>
      <c r="CF23" s="4"/>
      <c r="CG23" s="4"/>
      <c r="CH23" s="4"/>
      <c r="CI23" s="4"/>
      <c r="CJ23" s="4"/>
      <c r="CK23" s="4"/>
      <c r="CL23" s="4"/>
      <c r="CM23" s="3"/>
    </row>
    <row r="24" spans="1:91">
      <c r="J24" s="118"/>
      <c r="K24" s="118"/>
      <c r="L24" s="118"/>
      <c r="M24" s="118"/>
      <c r="N24" s="118"/>
      <c r="O24" s="118"/>
      <c r="P24" s="118"/>
      <c r="Q24" s="118"/>
      <c r="R24" s="118"/>
      <c r="S24" s="118"/>
      <c r="T24" s="118"/>
      <c r="U24" s="118"/>
      <c r="V24" s="118"/>
      <c r="W24" s="118"/>
      <c r="X24" s="118"/>
      <c r="Y24" s="118"/>
      <c r="Z24" s="191" t="s">
        <v>51</v>
      </c>
      <c r="AA24" s="79"/>
      <c r="AB24" s="79"/>
      <c r="AC24" s="79"/>
      <c r="AD24" s="79"/>
      <c r="AE24" s="79"/>
      <c r="AF24" s="79"/>
      <c r="AG24" s="79"/>
      <c r="AH24" s="79"/>
      <c r="AI24" s="79"/>
      <c r="AJ24" s="79"/>
      <c r="AK24" s="79"/>
      <c r="AL24" s="79"/>
      <c r="AM24" s="79"/>
      <c r="AN24" s="79"/>
      <c r="AO24" s="79"/>
      <c r="AP24" s="79"/>
      <c r="AQ24" s="79"/>
      <c r="AR24" s="79"/>
      <c r="AS24" s="79"/>
      <c r="AT24" s="79"/>
      <c r="AU24" s="79"/>
      <c r="AV24" s="79"/>
      <c r="AW24" s="79"/>
      <c r="AX24" s="79"/>
      <c r="AY24" s="79"/>
      <c r="AZ24" s="79"/>
      <c r="BA24" s="79"/>
      <c r="BB24" s="79"/>
      <c r="BC24" s="79"/>
      <c r="BD24" s="79"/>
      <c r="BE24" s="79"/>
      <c r="BF24" s="79"/>
      <c r="BG24" s="79"/>
      <c r="BH24" s="79"/>
      <c r="BI24" s="79"/>
      <c r="BJ24" s="79"/>
      <c r="BK24" s="79"/>
      <c r="BL24" s="79"/>
      <c r="BM24" s="79"/>
      <c r="BN24" s="79"/>
      <c r="BO24" s="79"/>
      <c r="BP24" s="79"/>
      <c r="BQ24" s="79"/>
      <c r="BR24" s="160"/>
    </row>
    <row r="25" spans="1:91">
      <c r="B25" s="56" t="s">
        <v>293</v>
      </c>
      <c r="C25" s="51">
        <v>2021</v>
      </c>
      <c r="J25" s="14">
        <f t="shared" ref="J25:Y26" si="0">K25-1</f>
        <v>-16</v>
      </c>
      <c r="K25" s="14">
        <f t="shared" si="0"/>
        <v>-15</v>
      </c>
      <c r="L25" s="14">
        <f t="shared" si="0"/>
        <v>-14</v>
      </c>
      <c r="M25" s="14">
        <f t="shared" si="0"/>
        <v>-13</v>
      </c>
      <c r="N25" s="14">
        <f t="shared" si="0"/>
        <v>-12</v>
      </c>
      <c r="O25" s="14">
        <f t="shared" si="0"/>
        <v>-11</v>
      </c>
      <c r="P25" s="14">
        <f t="shared" si="0"/>
        <v>-10</v>
      </c>
      <c r="Q25" s="14">
        <f t="shared" si="0"/>
        <v>-9</v>
      </c>
      <c r="R25" s="14">
        <f t="shared" si="0"/>
        <v>-8</v>
      </c>
      <c r="S25" s="14">
        <f t="shared" si="0"/>
        <v>-7</v>
      </c>
      <c r="T25" s="14">
        <f t="shared" si="0"/>
        <v>-6</v>
      </c>
      <c r="U25" s="14">
        <f t="shared" si="0"/>
        <v>-5</v>
      </c>
      <c r="V25" s="14">
        <f t="shared" si="0"/>
        <v>-4</v>
      </c>
      <c r="W25" s="14">
        <f t="shared" si="0"/>
        <v>-3</v>
      </c>
      <c r="X25" s="14">
        <f t="shared" si="0"/>
        <v>-2</v>
      </c>
      <c r="Y25" s="14">
        <f t="shared" si="0"/>
        <v>-1</v>
      </c>
      <c r="Z25" s="14">
        <f>Z26-$C$26</f>
        <v>0</v>
      </c>
      <c r="AA25" s="14">
        <f t="shared" ref="AA25:AP26" si="1">Z25+1</f>
        <v>1</v>
      </c>
      <c r="AB25" s="14">
        <f t="shared" si="1"/>
        <v>2</v>
      </c>
      <c r="AC25" s="14">
        <f t="shared" si="1"/>
        <v>3</v>
      </c>
      <c r="AD25" s="14">
        <f t="shared" si="1"/>
        <v>4</v>
      </c>
      <c r="AE25" s="14">
        <f t="shared" si="1"/>
        <v>5</v>
      </c>
      <c r="AF25" s="14">
        <f t="shared" si="1"/>
        <v>6</v>
      </c>
      <c r="AG25" s="14">
        <f t="shared" si="1"/>
        <v>7</v>
      </c>
      <c r="AH25" s="14">
        <f t="shared" si="1"/>
        <v>8</v>
      </c>
      <c r="AI25" s="14">
        <f t="shared" si="1"/>
        <v>9</v>
      </c>
      <c r="AJ25" s="14">
        <f t="shared" si="1"/>
        <v>10</v>
      </c>
      <c r="AK25" s="14">
        <f t="shared" si="1"/>
        <v>11</v>
      </c>
      <c r="AL25" s="14">
        <f t="shared" si="1"/>
        <v>12</v>
      </c>
      <c r="AM25" s="14">
        <f t="shared" si="1"/>
        <v>13</v>
      </c>
      <c r="AN25" s="14">
        <f t="shared" si="1"/>
        <v>14</v>
      </c>
      <c r="AO25" s="14">
        <f t="shared" si="1"/>
        <v>15</v>
      </c>
      <c r="AP25" s="14">
        <f t="shared" si="1"/>
        <v>16</v>
      </c>
      <c r="AQ25" s="14">
        <f t="shared" ref="AQ25:BF26" si="2">AP25+1</f>
        <v>17</v>
      </c>
      <c r="AR25" s="14">
        <f t="shared" si="2"/>
        <v>18</v>
      </c>
      <c r="AS25" s="14">
        <f t="shared" si="2"/>
        <v>19</v>
      </c>
      <c r="AT25" s="14">
        <f t="shared" si="2"/>
        <v>20</v>
      </c>
      <c r="AU25" s="14">
        <f t="shared" si="2"/>
        <v>21</v>
      </c>
      <c r="AV25" s="14">
        <f t="shared" si="2"/>
        <v>22</v>
      </c>
      <c r="AW25" s="14">
        <f t="shared" si="2"/>
        <v>23</v>
      </c>
      <c r="AX25" s="14">
        <f t="shared" si="2"/>
        <v>24</v>
      </c>
      <c r="AY25" s="14">
        <f t="shared" si="2"/>
        <v>25</v>
      </c>
      <c r="AZ25" s="14">
        <f t="shared" si="2"/>
        <v>26</v>
      </c>
      <c r="BA25" s="14">
        <f t="shared" si="2"/>
        <v>27</v>
      </c>
      <c r="BB25" s="14">
        <f t="shared" si="2"/>
        <v>28</v>
      </c>
      <c r="BC25" s="14">
        <f t="shared" si="2"/>
        <v>29</v>
      </c>
      <c r="BD25" s="14">
        <f t="shared" si="2"/>
        <v>30</v>
      </c>
      <c r="BE25" s="14">
        <f t="shared" si="2"/>
        <v>31</v>
      </c>
      <c r="BF25" s="14">
        <f t="shared" si="2"/>
        <v>32</v>
      </c>
      <c r="BG25" s="14">
        <f t="shared" ref="BG25:BQ26" si="3">BF25+1</f>
        <v>33</v>
      </c>
      <c r="BH25" s="14">
        <f t="shared" si="3"/>
        <v>34</v>
      </c>
      <c r="BI25" s="14">
        <f t="shared" si="3"/>
        <v>35</v>
      </c>
      <c r="BJ25" s="14">
        <f t="shared" si="3"/>
        <v>36</v>
      </c>
      <c r="BK25" s="14">
        <f t="shared" si="3"/>
        <v>37</v>
      </c>
      <c r="BL25" s="14">
        <f t="shared" si="3"/>
        <v>38</v>
      </c>
      <c r="BM25" s="14">
        <f t="shared" si="3"/>
        <v>39</v>
      </c>
      <c r="BN25" s="14">
        <f t="shared" si="3"/>
        <v>40</v>
      </c>
      <c r="BO25" s="14">
        <f t="shared" si="3"/>
        <v>41</v>
      </c>
      <c r="BP25" s="14">
        <f t="shared" si="3"/>
        <v>42</v>
      </c>
      <c r="BQ25" s="14">
        <f t="shared" si="3"/>
        <v>43</v>
      </c>
    </row>
    <row r="26" spans="1:91">
      <c r="B26" s="56" t="s">
        <v>294</v>
      </c>
      <c r="C26" s="51">
        <v>2021</v>
      </c>
      <c r="J26" s="17">
        <f>K26-1</f>
        <v>2005</v>
      </c>
      <c r="K26" s="17">
        <f t="shared" si="0"/>
        <v>2006</v>
      </c>
      <c r="L26" s="17">
        <f t="shared" si="0"/>
        <v>2007</v>
      </c>
      <c r="M26" s="17">
        <f t="shared" si="0"/>
        <v>2008</v>
      </c>
      <c r="N26" s="17">
        <f t="shared" si="0"/>
        <v>2009</v>
      </c>
      <c r="O26" s="17">
        <f t="shared" si="0"/>
        <v>2010</v>
      </c>
      <c r="P26" s="17">
        <f t="shared" si="0"/>
        <v>2011</v>
      </c>
      <c r="Q26" s="17">
        <f t="shared" si="0"/>
        <v>2012</v>
      </c>
      <c r="R26" s="17">
        <f t="shared" si="0"/>
        <v>2013</v>
      </c>
      <c r="S26" s="17">
        <f t="shared" si="0"/>
        <v>2014</v>
      </c>
      <c r="T26" s="17">
        <f t="shared" si="0"/>
        <v>2015</v>
      </c>
      <c r="U26" s="17">
        <f t="shared" si="0"/>
        <v>2016</v>
      </c>
      <c r="V26" s="17">
        <f t="shared" si="0"/>
        <v>2017</v>
      </c>
      <c r="W26" s="17">
        <f t="shared" si="0"/>
        <v>2018</v>
      </c>
      <c r="X26" s="17">
        <f t="shared" si="0"/>
        <v>2019</v>
      </c>
      <c r="Y26" s="17">
        <f t="shared" si="0"/>
        <v>2020</v>
      </c>
      <c r="Z26" s="155">
        <f>C26</f>
        <v>2021</v>
      </c>
      <c r="AA26" s="17">
        <f>Z26+1</f>
        <v>2022</v>
      </c>
      <c r="AB26" s="17">
        <f t="shared" si="1"/>
        <v>2023</v>
      </c>
      <c r="AC26" s="17">
        <f t="shared" si="1"/>
        <v>2024</v>
      </c>
      <c r="AD26" s="17">
        <f t="shared" si="1"/>
        <v>2025</v>
      </c>
      <c r="AE26" s="17">
        <f t="shared" si="1"/>
        <v>2026</v>
      </c>
      <c r="AF26" s="17">
        <f t="shared" si="1"/>
        <v>2027</v>
      </c>
      <c r="AG26" s="17">
        <f t="shared" si="1"/>
        <v>2028</v>
      </c>
      <c r="AH26" s="17">
        <f t="shared" si="1"/>
        <v>2029</v>
      </c>
      <c r="AI26" s="17">
        <f t="shared" si="1"/>
        <v>2030</v>
      </c>
      <c r="AJ26" s="17">
        <f t="shared" si="1"/>
        <v>2031</v>
      </c>
      <c r="AK26" s="17">
        <f t="shared" si="1"/>
        <v>2032</v>
      </c>
      <c r="AL26" s="17">
        <f t="shared" si="1"/>
        <v>2033</v>
      </c>
      <c r="AM26" s="17">
        <f t="shared" si="1"/>
        <v>2034</v>
      </c>
      <c r="AN26" s="17">
        <f t="shared" si="1"/>
        <v>2035</v>
      </c>
      <c r="AO26" s="17">
        <f t="shared" si="1"/>
        <v>2036</v>
      </c>
      <c r="AP26" s="17">
        <f t="shared" si="1"/>
        <v>2037</v>
      </c>
      <c r="AQ26" s="17">
        <f t="shared" si="2"/>
        <v>2038</v>
      </c>
      <c r="AR26" s="17">
        <f t="shared" si="2"/>
        <v>2039</v>
      </c>
      <c r="AS26" s="17">
        <f t="shared" si="2"/>
        <v>2040</v>
      </c>
      <c r="AT26" s="17">
        <f t="shared" si="2"/>
        <v>2041</v>
      </c>
      <c r="AU26" s="17">
        <f t="shared" si="2"/>
        <v>2042</v>
      </c>
      <c r="AV26" s="17">
        <f t="shared" si="2"/>
        <v>2043</v>
      </c>
      <c r="AW26" s="17">
        <f t="shared" si="2"/>
        <v>2044</v>
      </c>
      <c r="AX26" s="17">
        <f t="shared" si="2"/>
        <v>2045</v>
      </c>
      <c r="AY26" s="17">
        <f t="shared" si="2"/>
        <v>2046</v>
      </c>
      <c r="AZ26" s="17">
        <f t="shared" si="2"/>
        <v>2047</v>
      </c>
      <c r="BA26" s="17">
        <f t="shared" si="2"/>
        <v>2048</v>
      </c>
      <c r="BB26" s="17">
        <f t="shared" si="2"/>
        <v>2049</v>
      </c>
      <c r="BC26" s="17">
        <f t="shared" si="2"/>
        <v>2050</v>
      </c>
      <c r="BD26" s="17">
        <f t="shared" si="2"/>
        <v>2051</v>
      </c>
      <c r="BE26" s="17">
        <f t="shared" si="2"/>
        <v>2052</v>
      </c>
      <c r="BF26" s="17">
        <f t="shared" si="2"/>
        <v>2053</v>
      </c>
      <c r="BG26" s="17">
        <f t="shared" si="3"/>
        <v>2054</v>
      </c>
      <c r="BH26" s="17">
        <f t="shared" si="3"/>
        <v>2055</v>
      </c>
      <c r="BI26" s="17">
        <f t="shared" si="3"/>
        <v>2056</v>
      </c>
      <c r="BJ26" s="17">
        <f t="shared" si="3"/>
        <v>2057</v>
      </c>
      <c r="BK26" s="17">
        <f t="shared" si="3"/>
        <v>2058</v>
      </c>
      <c r="BL26" s="17">
        <f t="shared" si="3"/>
        <v>2059</v>
      </c>
      <c r="BM26" s="17">
        <f t="shared" si="3"/>
        <v>2060</v>
      </c>
      <c r="BN26" s="17">
        <f t="shared" si="3"/>
        <v>2061</v>
      </c>
      <c r="BO26" s="17">
        <f t="shared" si="3"/>
        <v>2062</v>
      </c>
      <c r="BP26" s="17">
        <f t="shared" si="3"/>
        <v>2063</v>
      </c>
      <c r="BQ26" s="17">
        <f t="shared" si="3"/>
        <v>2064</v>
      </c>
      <c r="BR26" s="4"/>
      <c r="BS26" s="156" t="s">
        <v>295</v>
      </c>
      <c r="BT26" s="156" t="s">
        <v>296</v>
      </c>
    </row>
    <row r="27" spans="1:91">
      <c r="I27" s="22"/>
      <c r="J27" s="28"/>
      <c r="K27" s="28"/>
      <c r="L27" s="28"/>
      <c r="M27" s="28"/>
      <c r="N27" s="28"/>
      <c r="O27" s="28"/>
      <c r="P27" s="28"/>
      <c r="Q27" s="28"/>
      <c r="R27" s="28"/>
      <c r="S27" s="28"/>
      <c r="T27" s="28"/>
      <c r="U27" s="28"/>
      <c r="V27" s="28"/>
      <c r="W27" s="28"/>
      <c r="X27" s="28"/>
      <c r="Y27" s="28"/>
      <c r="Z27" s="192"/>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T27" s="28"/>
      <c r="BU27" s="28"/>
      <c r="BV27" s="28"/>
      <c r="BW27" s="28"/>
      <c r="BX27" s="28"/>
      <c r="BY27" s="28"/>
      <c r="BZ27" s="28"/>
      <c r="CA27" s="28"/>
      <c r="CB27" s="28"/>
      <c r="CC27" s="28"/>
      <c r="CD27" s="28"/>
      <c r="CE27" s="28"/>
      <c r="CF27" s="28"/>
      <c r="CG27" s="28"/>
      <c r="CH27" s="28"/>
      <c r="CI27" s="28"/>
      <c r="CJ27" s="28"/>
      <c r="CK27" s="28"/>
      <c r="CM27" s="3"/>
    </row>
    <row r="28" spans="1:91" ht="18.5">
      <c r="A28" s="54" t="s">
        <v>297</v>
      </c>
      <c r="B28" s="6"/>
      <c r="C28" s="6"/>
      <c r="D28" s="6"/>
      <c r="E28" s="6"/>
      <c r="F28" s="186"/>
      <c r="G28" s="6"/>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T28" s="4"/>
      <c r="BU28" s="4"/>
      <c r="BV28" s="4"/>
      <c r="BW28" s="4"/>
      <c r="BX28" s="4"/>
      <c r="BY28" s="4"/>
      <c r="BZ28" s="4"/>
      <c r="CA28" s="4"/>
      <c r="CB28" s="4"/>
      <c r="CC28" s="4"/>
      <c r="CD28" s="4"/>
      <c r="CE28" s="4"/>
      <c r="CF28" s="4"/>
      <c r="CG28" s="4"/>
      <c r="CH28" s="4"/>
      <c r="CI28" s="4"/>
      <c r="CJ28" s="4"/>
      <c r="CK28" s="4"/>
      <c r="CM28" s="3"/>
    </row>
    <row r="29" spans="1:91" ht="15.5">
      <c r="A29" s="55" t="s">
        <v>25</v>
      </c>
      <c r="B29" s="57"/>
      <c r="C29" s="55"/>
      <c r="D29" s="55"/>
      <c r="E29" s="193" t="s">
        <v>298</v>
      </c>
      <c r="F29" s="194">
        <v>2022</v>
      </c>
      <c r="G29" s="55"/>
      <c r="J29" s="118"/>
      <c r="K29" s="118"/>
      <c r="L29" s="118"/>
      <c r="M29" s="118"/>
      <c r="N29" s="118"/>
      <c r="O29" s="118"/>
      <c r="P29" s="118"/>
      <c r="Q29" s="118"/>
      <c r="R29" s="118"/>
      <c r="S29" s="118"/>
      <c r="T29" s="118"/>
      <c r="U29" s="118"/>
      <c r="V29" s="118"/>
      <c r="W29" s="118"/>
      <c r="X29" s="118"/>
      <c r="Y29" s="118"/>
      <c r="Z29" s="118"/>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79"/>
      <c r="BC29" s="79"/>
      <c r="BD29" s="79"/>
      <c r="BE29" s="79"/>
      <c r="BF29" s="79"/>
      <c r="BG29" s="79"/>
      <c r="BH29" s="79"/>
      <c r="BI29" s="79"/>
      <c r="BJ29" s="79"/>
      <c r="BK29" s="79"/>
      <c r="BL29" s="79"/>
      <c r="BM29" s="79"/>
      <c r="BN29" s="79"/>
      <c r="BO29" s="79"/>
      <c r="BP29" s="79"/>
      <c r="BQ29" s="79"/>
      <c r="BR29" s="160"/>
    </row>
    <row r="30" spans="1:91">
      <c r="B30" t="s">
        <v>263</v>
      </c>
      <c r="C30" s="38">
        <v>7.0000000000000007E-2</v>
      </c>
      <c r="Z30" s="40">
        <f t="shared" ref="Z30:BQ30" si="4">POWER(1+$C$30,-(Z26-$C$25))</f>
        <v>1</v>
      </c>
      <c r="AA30" s="40">
        <f t="shared" si="4"/>
        <v>0.93457943925233644</v>
      </c>
      <c r="AB30" s="40">
        <f t="shared" si="4"/>
        <v>0.87343872827321156</v>
      </c>
      <c r="AC30" s="40">
        <f t="shared" si="4"/>
        <v>0.81629787689085187</v>
      </c>
      <c r="AD30" s="40">
        <f t="shared" si="4"/>
        <v>0.7628952120475252</v>
      </c>
      <c r="AE30" s="40">
        <f t="shared" si="4"/>
        <v>0.71298617948366838</v>
      </c>
      <c r="AF30" s="40">
        <f t="shared" si="4"/>
        <v>0.66634222381651254</v>
      </c>
      <c r="AG30" s="40">
        <f t="shared" si="4"/>
        <v>0.62274974188459109</v>
      </c>
      <c r="AH30" s="40">
        <f t="shared" si="4"/>
        <v>0.5820091045650384</v>
      </c>
      <c r="AI30" s="40">
        <f t="shared" si="4"/>
        <v>0.54393374258414806</v>
      </c>
      <c r="AJ30" s="40">
        <f t="shared" si="4"/>
        <v>0.5083492921347178</v>
      </c>
      <c r="AK30" s="40">
        <f t="shared" si="4"/>
        <v>0.47509279638758667</v>
      </c>
      <c r="AL30" s="40">
        <f t="shared" si="4"/>
        <v>0.44401195924073528</v>
      </c>
      <c r="AM30" s="40">
        <f t="shared" si="4"/>
        <v>0.41496444788853759</v>
      </c>
      <c r="AN30" s="40">
        <f t="shared" si="4"/>
        <v>0.3878172410173249</v>
      </c>
      <c r="AO30" s="40">
        <f t="shared" si="4"/>
        <v>0.36244601964235967</v>
      </c>
      <c r="AP30" s="40">
        <f t="shared" si="4"/>
        <v>0.33873459779659787</v>
      </c>
      <c r="AQ30" s="40">
        <f t="shared" si="4"/>
        <v>0.31657439046411018</v>
      </c>
      <c r="AR30" s="40">
        <f t="shared" si="4"/>
        <v>0.29586391632159825</v>
      </c>
      <c r="AS30" s="40">
        <f t="shared" si="4"/>
        <v>0.27650833301083949</v>
      </c>
      <c r="AT30" s="40">
        <f t="shared" si="4"/>
        <v>0.2584190028138687</v>
      </c>
      <c r="AU30" s="40">
        <f t="shared" si="4"/>
        <v>0.24151308674193336</v>
      </c>
      <c r="AV30" s="40">
        <f t="shared" si="4"/>
        <v>0.22571316517937698</v>
      </c>
      <c r="AW30" s="40">
        <f t="shared" si="4"/>
        <v>0.21094688334521211</v>
      </c>
      <c r="AX30" s="40">
        <f t="shared" si="4"/>
        <v>0.19714661994879637</v>
      </c>
      <c r="AY30" s="40">
        <f t="shared" si="4"/>
        <v>0.18424917752223957</v>
      </c>
      <c r="AZ30" s="40">
        <f t="shared" si="4"/>
        <v>0.17219549301143888</v>
      </c>
      <c r="BA30" s="40">
        <f t="shared" si="4"/>
        <v>0.16093036730041013</v>
      </c>
      <c r="BB30" s="40">
        <f t="shared" si="4"/>
        <v>0.15040221243028987</v>
      </c>
      <c r="BC30" s="40">
        <f t="shared" si="4"/>
        <v>0.1405628153554111</v>
      </c>
      <c r="BD30" s="40">
        <f t="shared" si="4"/>
        <v>0.13136711715458982</v>
      </c>
      <c r="BE30" s="40">
        <f t="shared" si="4"/>
        <v>0.1227730066865325</v>
      </c>
      <c r="BF30" s="40">
        <f t="shared" si="4"/>
        <v>0.11474112774442291</v>
      </c>
      <c r="BG30" s="40">
        <f t="shared" si="4"/>
        <v>0.10723469882656347</v>
      </c>
      <c r="BH30" s="40">
        <f t="shared" si="4"/>
        <v>0.10021934469772288</v>
      </c>
      <c r="BI30" s="40">
        <f t="shared" si="4"/>
        <v>9.366293896983445E-2</v>
      </c>
      <c r="BJ30" s="40">
        <f t="shared" si="4"/>
        <v>8.7535456981153698E-2</v>
      </c>
      <c r="BK30" s="40">
        <f t="shared" si="4"/>
        <v>8.1808838300143641E-2</v>
      </c>
      <c r="BL30" s="40">
        <f t="shared" si="4"/>
        <v>7.6456858224433308E-2</v>
      </c>
      <c r="BM30" s="40">
        <f t="shared" si="4"/>
        <v>7.1455007686386268E-2</v>
      </c>
      <c r="BN30" s="40">
        <f t="shared" si="4"/>
        <v>6.6780381015314264E-2</v>
      </c>
      <c r="BO30" s="40">
        <f t="shared" si="4"/>
        <v>6.2411571042349782E-2</v>
      </c>
      <c r="BP30" s="40">
        <f t="shared" si="4"/>
        <v>5.8328571067616623E-2</v>
      </c>
      <c r="BQ30" s="40">
        <f t="shared" si="4"/>
        <v>5.4512683240763193E-2</v>
      </c>
      <c r="BR30" s="40"/>
      <c r="BS30" s="8" t="s">
        <v>299</v>
      </c>
      <c r="BT30" s="40"/>
      <c r="BU30" s="40"/>
      <c r="BV30" s="40"/>
      <c r="BW30" s="40"/>
      <c r="BX30" s="40"/>
      <c r="BY30" s="40"/>
      <c r="BZ30" s="40"/>
      <c r="CA30" s="40"/>
      <c r="CB30" s="40"/>
      <c r="CC30" s="40"/>
      <c r="CD30" s="40"/>
      <c r="CE30" s="40"/>
      <c r="CF30" s="40"/>
      <c r="CG30" s="40"/>
      <c r="CH30" s="40"/>
      <c r="CI30" s="40"/>
      <c r="CJ30" s="40"/>
      <c r="CK30" s="40"/>
    </row>
    <row r="31" spans="1:91">
      <c r="B31" t="s">
        <v>263</v>
      </c>
      <c r="C31" s="38">
        <v>0.03</v>
      </c>
      <c r="W31" s="40"/>
      <c r="X31" s="40"/>
      <c r="Y31" s="40"/>
      <c r="Z31" s="40">
        <f t="shared" ref="Z31:BQ31" si="5">POWER(1+$C$31,-(Z26-$C$25))</f>
        <v>1</v>
      </c>
      <c r="AA31" s="40">
        <f t="shared" si="5"/>
        <v>0.970873786407767</v>
      </c>
      <c r="AB31" s="40">
        <f t="shared" si="5"/>
        <v>0.94259590913375435</v>
      </c>
      <c r="AC31" s="40">
        <f t="shared" si="5"/>
        <v>0.91514165935315961</v>
      </c>
      <c r="AD31" s="40">
        <f t="shared" si="5"/>
        <v>0.888487047915689</v>
      </c>
      <c r="AE31" s="40">
        <f t="shared" si="5"/>
        <v>0.86260878438416411</v>
      </c>
      <c r="AF31" s="40">
        <f t="shared" si="5"/>
        <v>0.83748425668365445</v>
      </c>
      <c r="AG31" s="40">
        <f t="shared" si="5"/>
        <v>0.81309151134335378</v>
      </c>
      <c r="AH31" s="40">
        <f t="shared" si="5"/>
        <v>0.78940923431393573</v>
      </c>
      <c r="AI31" s="40">
        <f t="shared" si="5"/>
        <v>0.76641673234362695</v>
      </c>
      <c r="AJ31" s="40">
        <f t="shared" si="5"/>
        <v>0.74409391489672516</v>
      </c>
      <c r="AK31" s="40">
        <f t="shared" si="5"/>
        <v>0.72242127659876232</v>
      </c>
      <c r="AL31" s="40">
        <f t="shared" si="5"/>
        <v>0.70137988019297326</v>
      </c>
      <c r="AM31" s="40">
        <f t="shared" si="5"/>
        <v>0.68095133999317792</v>
      </c>
      <c r="AN31" s="40">
        <f t="shared" si="5"/>
        <v>0.66111780581861923</v>
      </c>
      <c r="AO31" s="40">
        <f t="shared" si="5"/>
        <v>0.64186194739671765</v>
      </c>
      <c r="AP31" s="40">
        <f t="shared" si="5"/>
        <v>0.62316693922011435</v>
      </c>
      <c r="AQ31" s="40">
        <f t="shared" si="5"/>
        <v>0.60501644584477121</v>
      </c>
      <c r="AR31" s="40">
        <f t="shared" si="5"/>
        <v>0.5873946076162827</v>
      </c>
      <c r="AS31" s="40">
        <f t="shared" si="5"/>
        <v>0.57028602681192497</v>
      </c>
      <c r="AT31" s="40">
        <f t="shared" si="5"/>
        <v>0.55367575418633497</v>
      </c>
      <c r="AU31" s="40">
        <f t="shared" si="5"/>
        <v>0.5375492759090631</v>
      </c>
      <c r="AV31" s="40">
        <f t="shared" si="5"/>
        <v>0.52189250088258554</v>
      </c>
      <c r="AW31" s="40">
        <f t="shared" si="5"/>
        <v>0.50669174842969467</v>
      </c>
      <c r="AX31" s="40">
        <f t="shared" si="5"/>
        <v>0.49193373633950943</v>
      </c>
      <c r="AY31" s="40">
        <f t="shared" si="5"/>
        <v>0.47760556926165965</v>
      </c>
      <c r="AZ31" s="40">
        <f t="shared" si="5"/>
        <v>0.46369472743850448</v>
      </c>
      <c r="BA31" s="40">
        <f t="shared" si="5"/>
        <v>0.45018905576553836</v>
      </c>
      <c r="BB31" s="40">
        <f t="shared" si="5"/>
        <v>0.4370767531704256</v>
      </c>
      <c r="BC31" s="40">
        <f t="shared" si="5"/>
        <v>0.42434636230138412</v>
      </c>
      <c r="BD31" s="40">
        <f t="shared" si="5"/>
        <v>0.41198675951590691</v>
      </c>
      <c r="BE31" s="40">
        <f t="shared" si="5"/>
        <v>0.39998714516107459</v>
      </c>
      <c r="BF31" s="40">
        <f t="shared" si="5"/>
        <v>0.38833703413696569</v>
      </c>
      <c r="BG31" s="40">
        <f t="shared" si="5"/>
        <v>0.37702624673491814</v>
      </c>
      <c r="BH31" s="40">
        <f t="shared" si="5"/>
        <v>0.36604489974263904</v>
      </c>
      <c r="BI31" s="40">
        <f t="shared" si="5"/>
        <v>0.35538339780838735</v>
      </c>
      <c r="BJ31" s="40">
        <f t="shared" si="5"/>
        <v>0.34503242505668674</v>
      </c>
      <c r="BK31" s="40">
        <f t="shared" si="5"/>
        <v>0.33498293694823961</v>
      </c>
      <c r="BL31" s="40">
        <f t="shared" si="5"/>
        <v>0.3252261523769317</v>
      </c>
      <c r="BM31" s="40">
        <f t="shared" si="5"/>
        <v>0.31575354599702099</v>
      </c>
      <c r="BN31" s="40">
        <f t="shared" si="5"/>
        <v>0.30655684077380685</v>
      </c>
      <c r="BO31" s="40">
        <f t="shared" si="5"/>
        <v>0.29762800075126877</v>
      </c>
      <c r="BP31" s="40">
        <f t="shared" si="5"/>
        <v>0.28895922403035801</v>
      </c>
      <c r="BQ31" s="40">
        <f t="shared" si="5"/>
        <v>0.28054293595180391</v>
      </c>
      <c r="BS31" s="8" t="s">
        <v>300</v>
      </c>
    </row>
    <row r="33" spans="1:72" ht="15.5">
      <c r="A33" s="55" t="s">
        <v>301</v>
      </c>
      <c r="B33" s="37"/>
      <c r="C33" s="37"/>
      <c r="D33" s="37"/>
      <c r="E33" s="193" t="s">
        <v>298</v>
      </c>
      <c r="F33" s="194">
        <v>2022</v>
      </c>
      <c r="G33" s="37"/>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row>
    <row r="34" spans="1:72">
      <c r="B34" t="s">
        <v>302</v>
      </c>
    </row>
    <row r="35" spans="1:72">
      <c r="B35" s="56" t="s">
        <v>303</v>
      </c>
      <c r="J35" s="49">
        <v>1.34</v>
      </c>
      <c r="K35" s="49">
        <v>1.3</v>
      </c>
      <c r="L35" s="49">
        <v>1.26</v>
      </c>
      <c r="M35" s="49">
        <v>1.23</v>
      </c>
      <c r="N35" s="49">
        <v>1.2</v>
      </c>
      <c r="O35" s="49">
        <v>1.2</v>
      </c>
      <c r="P35" s="49">
        <v>1.18</v>
      </c>
      <c r="Q35" s="49">
        <v>1.1599999999999999</v>
      </c>
      <c r="R35" s="49">
        <v>1.1399999999999999</v>
      </c>
      <c r="S35" s="49">
        <v>1.1200000000000001</v>
      </c>
      <c r="T35" s="49">
        <v>1.1000000000000001</v>
      </c>
      <c r="U35" s="49">
        <v>1.0900000000000001</v>
      </c>
      <c r="V35" s="49">
        <v>1.07</v>
      </c>
      <c r="W35" s="49">
        <v>1.05</v>
      </c>
      <c r="X35" s="49">
        <v>1.03</v>
      </c>
      <c r="Y35" s="49">
        <v>1.01</v>
      </c>
      <c r="Z35" s="49">
        <v>1</v>
      </c>
      <c r="BS35" s="8" t="s">
        <v>304</v>
      </c>
      <c r="BT35" s="199" t="s">
        <v>305</v>
      </c>
    </row>
    <row r="36" spans="1:72">
      <c r="B36" s="18" t="s">
        <v>306</v>
      </c>
      <c r="K36" s="11">
        <f t="shared" ref="K36:Z36" si="6">J35/K35-1</f>
        <v>3.0769230769230882E-2</v>
      </c>
      <c r="L36" s="11">
        <f t="shared" si="6"/>
        <v>3.1746031746031855E-2</v>
      </c>
      <c r="M36" s="11">
        <f t="shared" si="6"/>
        <v>2.4390243902439046E-2</v>
      </c>
      <c r="N36" s="11">
        <f t="shared" si="6"/>
        <v>2.5000000000000133E-2</v>
      </c>
      <c r="O36" s="11">
        <f t="shared" si="6"/>
        <v>0</v>
      </c>
      <c r="P36" s="11">
        <f t="shared" si="6"/>
        <v>1.6949152542372836E-2</v>
      </c>
      <c r="Q36" s="11">
        <f t="shared" si="6"/>
        <v>1.7241379310344751E-2</v>
      </c>
      <c r="R36" s="11">
        <f t="shared" si="6"/>
        <v>1.7543859649122862E-2</v>
      </c>
      <c r="S36" s="11">
        <f t="shared" si="6"/>
        <v>1.7857142857142572E-2</v>
      </c>
      <c r="T36" s="11">
        <f t="shared" si="6"/>
        <v>1.8181818181818299E-2</v>
      </c>
      <c r="U36" s="11">
        <f t="shared" si="6"/>
        <v>9.1743119266054496E-3</v>
      </c>
      <c r="V36" s="11">
        <f t="shared" si="6"/>
        <v>1.8691588785046731E-2</v>
      </c>
      <c r="W36" s="11">
        <f t="shared" si="6"/>
        <v>1.904761904761898E-2</v>
      </c>
      <c r="X36" s="11">
        <f t="shared" si="6"/>
        <v>1.9417475728155331E-2</v>
      </c>
      <c r="Y36" s="11">
        <f t="shared" si="6"/>
        <v>1.980198019801982E-2</v>
      </c>
      <c r="Z36" s="11">
        <f t="shared" si="6"/>
        <v>1.0000000000000009E-2</v>
      </c>
      <c r="AA36" s="45"/>
      <c r="AB36" s="45"/>
      <c r="AC36" s="45"/>
      <c r="AD36" s="45"/>
      <c r="AE36" s="45"/>
      <c r="AF36" s="45"/>
      <c r="AG36" s="45"/>
      <c r="AH36" s="45"/>
      <c r="AI36" s="45"/>
      <c r="AJ36" s="45"/>
      <c r="AK36" s="45"/>
    </row>
    <row r="37" spans="1:72">
      <c r="B37" s="56" t="s">
        <v>307</v>
      </c>
      <c r="X37" s="157"/>
      <c r="Z37" s="47">
        <v>113.6</v>
      </c>
      <c r="AA37" s="47">
        <v>116.9</v>
      </c>
      <c r="AB37" s="47">
        <v>119.4</v>
      </c>
      <c r="AC37" s="47">
        <v>122</v>
      </c>
      <c r="AD37" s="47">
        <v>124.6</v>
      </c>
      <c r="AE37" s="47">
        <v>127.3</v>
      </c>
      <c r="AF37" s="47">
        <v>130</v>
      </c>
      <c r="AG37" s="47">
        <v>132.80000000000001</v>
      </c>
      <c r="AH37" s="47">
        <v>135.69999999999999</v>
      </c>
      <c r="AI37" s="47">
        <v>138.5</v>
      </c>
      <c r="AJ37" s="47">
        <v>141.4</v>
      </c>
      <c r="AK37" s="47">
        <v>144.30000000000001</v>
      </c>
      <c r="AL37" s="48"/>
      <c r="AM37" s="48"/>
      <c r="AN37" s="48"/>
      <c r="BS37" s="8" t="s">
        <v>308</v>
      </c>
      <c r="BT37" s="196" t="s">
        <v>309</v>
      </c>
    </row>
    <row r="38" spans="1:72">
      <c r="B38" s="18" t="s">
        <v>306</v>
      </c>
      <c r="Z38" s="25"/>
      <c r="AA38" s="27">
        <f t="shared" ref="AA38:AJ38" si="7">AA37/Z37-1</f>
        <v>2.9049295774647987E-2</v>
      </c>
      <c r="AB38" s="27">
        <f t="shared" si="7"/>
        <v>2.1385799828913532E-2</v>
      </c>
      <c r="AC38" s="27">
        <f t="shared" si="7"/>
        <v>2.1775544388609624E-2</v>
      </c>
      <c r="AD38" s="27">
        <f t="shared" si="7"/>
        <v>2.1311475409836023E-2</v>
      </c>
      <c r="AE38" s="27">
        <f t="shared" si="7"/>
        <v>2.1669341894061001E-2</v>
      </c>
      <c r="AF38" s="27">
        <f t="shared" si="7"/>
        <v>2.1209740769835062E-2</v>
      </c>
      <c r="AG38" s="27">
        <f t="shared" si="7"/>
        <v>2.1538461538461728E-2</v>
      </c>
      <c r="AH38" s="27">
        <f t="shared" si="7"/>
        <v>2.1837349397590078E-2</v>
      </c>
      <c r="AI38" s="27">
        <f t="shared" si="7"/>
        <v>2.0633750921149607E-2</v>
      </c>
      <c r="AJ38" s="27">
        <f t="shared" si="7"/>
        <v>2.0938628158844841E-2</v>
      </c>
      <c r="AK38" s="158">
        <f t="shared" ref="AK38:BQ38" si="8">AJ38</f>
        <v>2.0938628158844841E-2</v>
      </c>
      <c r="AL38" s="158">
        <f t="shared" si="8"/>
        <v>2.0938628158844841E-2</v>
      </c>
      <c r="AM38" s="158">
        <f t="shared" si="8"/>
        <v>2.0938628158844841E-2</v>
      </c>
      <c r="AN38" s="158">
        <f t="shared" si="8"/>
        <v>2.0938628158844841E-2</v>
      </c>
      <c r="AO38" s="158">
        <f t="shared" si="8"/>
        <v>2.0938628158844841E-2</v>
      </c>
      <c r="AP38" s="158">
        <f t="shared" si="8"/>
        <v>2.0938628158844841E-2</v>
      </c>
      <c r="AQ38" s="158">
        <f t="shared" si="8"/>
        <v>2.0938628158844841E-2</v>
      </c>
      <c r="AR38" s="158">
        <f t="shared" si="8"/>
        <v>2.0938628158844841E-2</v>
      </c>
      <c r="AS38" s="158">
        <f t="shared" si="8"/>
        <v>2.0938628158844841E-2</v>
      </c>
      <c r="AT38" s="158">
        <f t="shared" si="8"/>
        <v>2.0938628158844841E-2</v>
      </c>
      <c r="AU38" s="158">
        <f t="shared" si="8"/>
        <v>2.0938628158844841E-2</v>
      </c>
      <c r="AV38" s="158">
        <f t="shared" si="8"/>
        <v>2.0938628158844841E-2</v>
      </c>
      <c r="AW38" s="158">
        <f t="shared" si="8"/>
        <v>2.0938628158844841E-2</v>
      </c>
      <c r="AX38" s="158">
        <f t="shared" si="8"/>
        <v>2.0938628158844841E-2</v>
      </c>
      <c r="AY38" s="158">
        <f t="shared" si="8"/>
        <v>2.0938628158844841E-2</v>
      </c>
      <c r="AZ38" s="158">
        <f t="shared" si="8"/>
        <v>2.0938628158844841E-2</v>
      </c>
      <c r="BA38" s="158">
        <f t="shared" si="8"/>
        <v>2.0938628158844841E-2</v>
      </c>
      <c r="BB38" s="158">
        <f t="shared" si="8"/>
        <v>2.0938628158844841E-2</v>
      </c>
      <c r="BC38" s="158">
        <f t="shared" si="8"/>
        <v>2.0938628158844841E-2</v>
      </c>
      <c r="BD38" s="158">
        <f t="shared" si="8"/>
        <v>2.0938628158844841E-2</v>
      </c>
      <c r="BE38" s="158">
        <f t="shared" si="8"/>
        <v>2.0938628158844841E-2</v>
      </c>
      <c r="BF38" s="158">
        <f t="shared" si="8"/>
        <v>2.0938628158844841E-2</v>
      </c>
      <c r="BG38" s="158">
        <f t="shared" si="8"/>
        <v>2.0938628158844841E-2</v>
      </c>
      <c r="BH38" s="158">
        <f t="shared" si="8"/>
        <v>2.0938628158844841E-2</v>
      </c>
      <c r="BI38" s="158">
        <f t="shared" si="8"/>
        <v>2.0938628158844841E-2</v>
      </c>
      <c r="BJ38" s="158">
        <f t="shared" si="8"/>
        <v>2.0938628158844841E-2</v>
      </c>
      <c r="BK38" s="158">
        <f t="shared" si="8"/>
        <v>2.0938628158844841E-2</v>
      </c>
      <c r="BL38" s="158">
        <f t="shared" si="8"/>
        <v>2.0938628158844841E-2</v>
      </c>
      <c r="BM38" s="158">
        <f t="shared" si="8"/>
        <v>2.0938628158844841E-2</v>
      </c>
      <c r="BN38" s="158">
        <f t="shared" si="8"/>
        <v>2.0938628158844841E-2</v>
      </c>
      <c r="BO38" s="158">
        <f t="shared" si="8"/>
        <v>2.0938628158844841E-2</v>
      </c>
      <c r="BP38" s="158">
        <f t="shared" si="8"/>
        <v>2.0938628158844841E-2</v>
      </c>
      <c r="BQ38" s="158">
        <f t="shared" si="8"/>
        <v>2.0938628158844841E-2</v>
      </c>
      <c r="BR38" s="159"/>
    </row>
    <row r="39" spans="1:72">
      <c r="B39" t="s">
        <v>310</v>
      </c>
      <c r="J39" s="118">
        <f t="shared" ref="J39:Z39" si="9">1/J35</f>
        <v>0.74626865671641784</v>
      </c>
      <c r="K39" s="118">
        <f t="shared" si="9"/>
        <v>0.76923076923076916</v>
      </c>
      <c r="L39" s="118">
        <f t="shared" si="9"/>
        <v>0.79365079365079361</v>
      </c>
      <c r="M39" s="118">
        <f t="shared" si="9"/>
        <v>0.81300813008130079</v>
      </c>
      <c r="N39" s="118">
        <f t="shared" si="9"/>
        <v>0.83333333333333337</v>
      </c>
      <c r="O39" s="118">
        <f t="shared" si="9"/>
        <v>0.83333333333333337</v>
      </c>
      <c r="P39" s="118">
        <f t="shared" si="9"/>
        <v>0.84745762711864414</v>
      </c>
      <c r="Q39" s="118">
        <f t="shared" si="9"/>
        <v>0.86206896551724144</v>
      </c>
      <c r="R39" s="118">
        <f t="shared" si="9"/>
        <v>0.87719298245614041</v>
      </c>
      <c r="S39" s="118">
        <f t="shared" si="9"/>
        <v>0.89285714285714279</v>
      </c>
      <c r="T39" s="118">
        <f t="shared" si="9"/>
        <v>0.90909090909090906</v>
      </c>
      <c r="U39" s="118">
        <f t="shared" si="9"/>
        <v>0.9174311926605504</v>
      </c>
      <c r="V39" s="118">
        <f t="shared" si="9"/>
        <v>0.93457943925233644</v>
      </c>
      <c r="W39" s="118">
        <f t="shared" si="9"/>
        <v>0.95238095238095233</v>
      </c>
      <c r="X39" s="118">
        <f t="shared" si="9"/>
        <v>0.970873786407767</v>
      </c>
      <c r="Y39" s="118">
        <f t="shared" si="9"/>
        <v>0.99009900990099009</v>
      </c>
      <c r="Z39" s="118">
        <f t="shared" si="9"/>
        <v>1</v>
      </c>
      <c r="AA39" s="26">
        <f t="shared" ref="AA39:BQ39" si="10">Z39*(1+AA38)</f>
        <v>1.029049295774648</v>
      </c>
      <c r="AB39" s="26">
        <f t="shared" si="10"/>
        <v>1.051056338028169</v>
      </c>
      <c r="AC39" s="26">
        <f t="shared" si="10"/>
        <v>1.0739436619718308</v>
      </c>
      <c r="AD39" s="26">
        <f t="shared" si="10"/>
        <v>1.0968309859154928</v>
      </c>
      <c r="AE39" s="26">
        <f t="shared" si="10"/>
        <v>1.1205985915492955</v>
      </c>
      <c r="AF39" s="26">
        <f t="shared" si="10"/>
        <v>1.1443661971830983</v>
      </c>
      <c r="AG39" s="26">
        <f t="shared" si="10"/>
        <v>1.1690140845070423</v>
      </c>
      <c r="AH39" s="26">
        <f t="shared" si="10"/>
        <v>1.1945422535211265</v>
      </c>
      <c r="AI39" s="26">
        <f t="shared" si="10"/>
        <v>1.2191901408450703</v>
      </c>
      <c r="AJ39" s="26">
        <f t="shared" si="10"/>
        <v>1.2447183098591548</v>
      </c>
      <c r="AK39" s="26">
        <f t="shared" si="10"/>
        <v>1.2707810037118015</v>
      </c>
      <c r="AL39" s="26">
        <f t="shared" si="10"/>
        <v>1.2973894146198466</v>
      </c>
      <c r="AM39" s="26">
        <f t="shared" si="10"/>
        <v>1.3245549691497929</v>
      </c>
      <c r="AN39" s="26">
        <f t="shared" si="10"/>
        <v>1.3522893331247705</v>
      </c>
      <c r="AO39" s="26">
        <f t="shared" si="10"/>
        <v>1.3806044166342424</v>
      </c>
      <c r="AP39" s="26">
        <f t="shared" si="10"/>
        <v>1.4095123791486057</v>
      </c>
      <c r="AQ39" s="26">
        <f t="shared" si="10"/>
        <v>1.4390256347408872</v>
      </c>
      <c r="AR39" s="26">
        <f t="shared" si="10"/>
        <v>1.4691568574177722</v>
      </c>
      <c r="AS39" s="26">
        <f t="shared" si="10"/>
        <v>1.49991898656226</v>
      </c>
      <c r="AT39" s="26">
        <f t="shared" si="10"/>
        <v>1.5313252324902786</v>
      </c>
      <c r="AU39" s="26">
        <f t="shared" si="10"/>
        <v>1.5633890821236491</v>
      </c>
      <c r="AV39" s="26">
        <f t="shared" si="10"/>
        <v>1.5961243047818339</v>
      </c>
      <c r="AW39" s="26">
        <f t="shared" si="10"/>
        <v>1.6295449580949555</v>
      </c>
      <c r="AX39" s="26">
        <f t="shared" si="10"/>
        <v>1.6636653940406261</v>
      </c>
      <c r="AY39" s="26">
        <f t="shared" si="10"/>
        <v>1.6985002651071808</v>
      </c>
      <c r="AZ39" s="26">
        <f t="shared" si="10"/>
        <v>1.7340645305859594</v>
      </c>
      <c r="BA39" s="26">
        <f t="shared" si="10"/>
        <v>1.7703734629953407</v>
      </c>
      <c r="BB39" s="26">
        <f t="shared" si="10"/>
        <v>1.8074426546392866</v>
      </c>
      <c r="BC39" s="26">
        <f t="shared" si="10"/>
        <v>1.8452880243032139</v>
      </c>
      <c r="BD39" s="26">
        <f t="shared" si="10"/>
        <v>1.8839258240900683</v>
      </c>
      <c r="BE39" s="26">
        <f t="shared" si="10"/>
        <v>1.9233726463995355</v>
      </c>
      <c r="BF39" s="26">
        <f t="shared" si="10"/>
        <v>1.9636454310533888</v>
      </c>
      <c r="BG39" s="26">
        <f t="shared" si="10"/>
        <v>2.0047614725700305</v>
      </c>
      <c r="BH39" s="26">
        <f t="shared" si="10"/>
        <v>2.0467384275913525</v>
      </c>
      <c r="BI39" s="26">
        <f t="shared" si="10"/>
        <v>2.0895943224651066</v>
      </c>
      <c r="BJ39" s="26">
        <f t="shared" si="10"/>
        <v>2.1333475609860368</v>
      </c>
      <c r="BK39" s="26">
        <f t="shared" si="10"/>
        <v>2.1780169322991019</v>
      </c>
      <c r="BL39" s="26">
        <f t="shared" si="10"/>
        <v>2.2236216189681808</v>
      </c>
      <c r="BM39" s="26">
        <f t="shared" si="10"/>
        <v>2.2701812052137242</v>
      </c>
      <c r="BN39" s="26">
        <f t="shared" si="10"/>
        <v>2.3177156853228928</v>
      </c>
      <c r="BO39" s="26">
        <f t="shared" si="10"/>
        <v>2.3662454722357911</v>
      </c>
      <c r="BP39" s="26">
        <f t="shared" si="10"/>
        <v>2.4157914063114867</v>
      </c>
      <c r="BQ39" s="26">
        <f t="shared" si="10"/>
        <v>2.466374764277576</v>
      </c>
      <c r="BR39" s="160"/>
    </row>
    <row r="40" spans="1:72">
      <c r="B40" s="56"/>
      <c r="J40" s="118"/>
      <c r="K40" s="118"/>
      <c r="L40" s="118"/>
      <c r="M40" s="118"/>
      <c r="N40" s="118"/>
      <c r="O40" s="118"/>
      <c r="P40" s="118"/>
      <c r="Q40" s="118"/>
      <c r="R40" s="118"/>
      <c r="S40" s="118"/>
      <c r="T40" s="118"/>
      <c r="U40" s="118"/>
      <c r="V40" s="118"/>
      <c r="W40" s="118"/>
      <c r="X40" s="118"/>
      <c r="Y40" s="118"/>
      <c r="Z40" s="118"/>
      <c r="AA40" s="79"/>
      <c r="AB40" s="79"/>
      <c r="AC40" s="79"/>
      <c r="AD40" s="79"/>
      <c r="AE40" s="79"/>
      <c r="AF40" s="79"/>
      <c r="AG40" s="79"/>
      <c r="AH40" s="79"/>
      <c r="AI40" s="79"/>
      <c r="AJ40" s="79"/>
      <c r="AK40" s="79"/>
      <c r="AL40" s="79"/>
      <c r="AM40" s="79"/>
      <c r="AN40" s="79"/>
      <c r="AO40" s="79"/>
      <c r="AP40" s="79"/>
      <c r="AQ40" s="79"/>
      <c r="AR40" s="79"/>
      <c r="AS40" s="79"/>
      <c r="AT40" s="79"/>
      <c r="AU40" s="79"/>
      <c r="AV40" s="79"/>
      <c r="AW40" s="79"/>
      <c r="AX40" s="79"/>
      <c r="AY40" s="79"/>
      <c r="AZ40" s="79"/>
      <c r="BA40" s="79"/>
      <c r="BB40" s="79"/>
      <c r="BC40" s="79"/>
      <c r="BD40" s="79"/>
      <c r="BE40" s="79"/>
      <c r="BF40" s="79"/>
      <c r="BG40" s="79"/>
      <c r="BH40" s="79"/>
      <c r="BI40" s="79"/>
      <c r="BJ40" s="79"/>
      <c r="BK40" s="79"/>
      <c r="BL40" s="79"/>
      <c r="BM40" s="79"/>
      <c r="BN40" s="79"/>
      <c r="BO40" s="79"/>
      <c r="BP40" s="79"/>
      <c r="BQ40" s="79"/>
      <c r="BR40" s="160"/>
    </row>
    <row r="41" spans="1:72" ht="15.5">
      <c r="A41" s="55" t="s">
        <v>311</v>
      </c>
      <c r="B41" s="57"/>
      <c r="C41" s="55"/>
      <c r="D41" s="55"/>
      <c r="E41" s="193" t="s">
        <v>298</v>
      </c>
      <c r="F41" s="194">
        <v>2022</v>
      </c>
      <c r="G41" s="55"/>
      <c r="J41" s="118"/>
      <c r="K41" s="118"/>
      <c r="L41" s="118"/>
      <c r="M41" s="118"/>
      <c r="N41" s="118"/>
      <c r="O41" s="118"/>
      <c r="P41" s="118"/>
      <c r="Q41" s="118"/>
      <c r="R41" s="118"/>
      <c r="S41" s="118"/>
      <c r="T41" s="118"/>
      <c r="U41" s="118"/>
      <c r="V41" s="118"/>
      <c r="W41" s="118"/>
      <c r="X41" s="118"/>
      <c r="Y41" s="118"/>
      <c r="Z41" s="118"/>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c r="BA41" s="79"/>
      <c r="BB41" s="79"/>
      <c r="BC41" s="79"/>
      <c r="BD41" s="79"/>
      <c r="BE41" s="79"/>
      <c r="BF41" s="79"/>
      <c r="BG41" s="79"/>
      <c r="BH41" s="79"/>
      <c r="BI41" s="79"/>
      <c r="BJ41" s="79"/>
      <c r="BK41" s="79"/>
      <c r="BL41" s="79"/>
      <c r="BM41" s="79"/>
      <c r="BN41" s="79"/>
      <c r="BO41" s="79"/>
      <c r="BP41" s="79"/>
      <c r="BQ41" s="79"/>
      <c r="BR41" s="160"/>
    </row>
    <row r="42" spans="1:72">
      <c r="B42" t="s">
        <v>312</v>
      </c>
    </row>
    <row r="43" spans="1:72">
      <c r="B43" s="56" t="s">
        <v>303</v>
      </c>
      <c r="J43" s="47">
        <v>7114.89</v>
      </c>
      <c r="K43" s="47">
        <v>7445.98</v>
      </c>
      <c r="L43" s="47">
        <v>7749.37</v>
      </c>
      <c r="M43" s="47">
        <v>7970.52</v>
      </c>
      <c r="N43" s="47">
        <v>8311.14</v>
      </c>
      <c r="O43" s="47">
        <v>8570.1299999999992</v>
      </c>
      <c r="P43" s="47">
        <v>8800.66</v>
      </c>
      <c r="Q43" s="47">
        <v>9069.82</v>
      </c>
      <c r="R43" s="47">
        <v>9307.66</v>
      </c>
      <c r="S43" s="47">
        <v>9546.66</v>
      </c>
      <c r="T43" s="47">
        <v>9806.52</v>
      </c>
      <c r="U43" s="47">
        <v>10034.23</v>
      </c>
      <c r="V43" s="47">
        <v>10331.43</v>
      </c>
      <c r="W43" s="47">
        <v>10735.84</v>
      </c>
      <c r="X43" s="47">
        <v>11061.85</v>
      </c>
      <c r="Y43" s="47">
        <v>11281.4</v>
      </c>
      <c r="Z43" s="47">
        <v>11465.8</v>
      </c>
      <c r="AA43" s="142">
        <f>(1+AA44)*Z43</f>
        <v>11806.92481808768</v>
      </c>
      <c r="AB43" s="142">
        <f t="shared" ref="AB43:BQ43" si="11">(1+AB44)*AA43</f>
        <v>12158.198613265085</v>
      </c>
      <c r="AC43" s="142">
        <f t="shared" si="11"/>
        <v>12519.923332885517</v>
      </c>
      <c r="AD43" s="142">
        <f t="shared" si="11"/>
        <v>12892.409907690788</v>
      </c>
      <c r="AE43" s="142">
        <f t="shared" si="11"/>
        <v>13275.978519080558</v>
      </c>
      <c r="AF43" s="142">
        <f t="shared" si="11"/>
        <v>13670.958874333337</v>
      </c>
      <c r="AG43" s="142">
        <f t="shared" si="11"/>
        <v>14077.690490015724</v>
      </c>
      <c r="AH43" s="142">
        <f t="shared" si="11"/>
        <v>14496.522983823508</v>
      </c>
      <c r="AI43" s="142">
        <f t="shared" si="11"/>
        <v>14927.816375105467</v>
      </c>
      <c r="AJ43" s="142">
        <f t="shared" si="11"/>
        <v>15371.941394328212</v>
      </c>
      <c r="AK43" s="142">
        <f t="shared" si="11"/>
        <v>15829.279801748078</v>
      </c>
      <c r="AL43" s="142">
        <f t="shared" si="11"/>
        <v>16300.224715563974</v>
      </c>
      <c r="AM43" s="142">
        <f t="shared" si="11"/>
        <v>16785.180949833288</v>
      </c>
      <c r="AN43" s="142">
        <f t="shared" si="11"/>
        <v>17284.565362441277</v>
      </c>
      <c r="AO43" s="142">
        <f t="shared" si="11"/>
        <v>17798.807213423101</v>
      </c>
      <c r="AP43" s="142">
        <f t="shared" si="11"/>
        <v>18328.348533946453</v>
      </c>
      <c r="AQ43" s="142">
        <f t="shared" si="11"/>
        <v>18873.644506271987</v>
      </c>
      <c r="AR43" s="142">
        <f t="shared" si="11"/>
        <v>19435.163855018134</v>
      </c>
      <c r="AS43" s="142">
        <f t="shared" si="11"/>
        <v>20013.389250066655</v>
      </c>
      <c r="AT43" s="142">
        <f t="shared" si="11"/>
        <v>20608.817721455212</v>
      </c>
      <c r="AU43" s="142">
        <f t="shared" si="11"/>
        <v>21221.961086613646</v>
      </c>
      <c r="AV43" s="142">
        <f t="shared" si="11"/>
        <v>21853.346390311159</v>
      </c>
      <c r="AW43" s="142">
        <f t="shared" si="11"/>
        <v>22503.516357692584</v>
      </c>
      <c r="AX43" s="142">
        <f t="shared" si="11"/>
        <v>23173.029860793198</v>
      </c>
      <c r="AY43" s="142">
        <f t="shared" si="11"/>
        <v>23862.46239893301</v>
      </c>
      <c r="AZ43" s="142">
        <f t="shared" si="11"/>
        <v>24572.406593403535</v>
      </c>
      <c r="BA43" s="142">
        <f t="shared" si="11"/>
        <v>25303.472696872224</v>
      </c>
      <c r="BB43" s="142">
        <f t="shared" si="11"/>
        <v>26056.289117942462</v>
      </c>
      <c r="BC43" s="142">
        <f t="shared" si="11"/>
        <v>26831.502961319999</v>
      </c>
      <c r="BD43" s="142">
        <f t="shared" si="11"/>
        <v>27629.78058405015</v>
      </c>
      <c r="BE43" s="142">
        <f t="shared" si="11"/>
        <v>28451.808168303898</v>
      </c>
      <c r="BF43" s="142">
        <f t="shared" si="11"/>
        <v>29298.292311205245</v>
      </c>
      <c r="BG43" s="142">
        <f t="shared" si="11"/>
        <v>30169.960632206796</v>
      </c>
      <c r="BH43" s="142">
        <f t="shared" si="11"/>
        <v>31067.562398535709</v>
      </c>
      <c r="BI43" s="142">
        <f t="shared" si="11"/>
        <v>31991.86916924758</v>
      </c>
      <c r="BJ43" s="142">
        <f t="shared" si="11"/>
        <v>32943.675458441918</v>
      </c>
      <c r="BK43" s="142">
        <f t="shared" si="11"/>
        <v>33923.799418209281</v>
      </c>
      <c r="BL43" s="142">
        <f t="shared" si="11"/>
        <v>34933.083541897082</v>
      </c>
      <c r="BM43" s="142">
        <f t="shared" si="11"/>
        <v>35972.395388298675</v>
      </c>
      <c r="BN43" s="142">
        <f t="shared" si="11"/>
        <v>37042.628327388098</v>
      </c>
      <c r="BO43" s="142">
        <f t="shared" si="11"/>
        <v>38144.702308241576</v>
      </c>
      <c r="BP43" s="142">
        <f t="shared" si="11"/>
        <v>39279.564649805849</v>
      </c>
      <c r="BQ43" s="142">
        <f t="shared" si="11"/>
        <v>40448.190855193025</v>
      </c>
      <c r="BS43" s="8" t="s">
        <v>313</v>
      </c>
    </row>
    <row r="44" spans="1:72">
      <c r="B44" s="18" t="s">
        <v>306</v>
      </c>
      <c r="J44" s="159"/>
      <c r="K44" s="159">
        <f t="shared" ref="K44:Z44" si="12">K43/J43-1</f>
        <v>4.6534802365180594E-2</v>
      </c>
      <c r="L44" s="159">
        <f t="shared" si="12"/>
        <v>4.0745476082396204E-2</v>
      </c>
      <c r="M44" s="159">
        <f t="shared" si="12"/>
        <v>2.8537803718237775E-2</v>
      </c>
      <c r="N44" s="159">
        <f t="shared" si="12"/>
        <v>4.273497839538698E-2</v>
      </c>
      <c r="O44" s="159">
        <f t="shared" si="12"/>
        <v>3.116179007933928E-2</v>
      </c>
      <c r="P44" s="159">
        <f t="shared" si="12"/>
        <v>2.6899241901814808E-2</v>
      </c>
      <c r="Q44" s="159">
        <f t="shared" si="12"/>
        <v>3.0584069831126381E-2</v>
      </c>
      <c r="R44" s="159">
        <f t="shared" si="12"/>
        <v>2.6223232655113282E-2</v>
      </c>
      <c r="S44" s="159">
        <f t="shared" si="12"/>
        <v>2.5677775079880449E-2</v>
      </c>
      <c r="T44" s="159">
        <f t="shared" si="12"/>
        <v>2.7219991075412731E-2</v>
      </c>
      <c r="U44" s="159">
        <f t="shared" si="12"/>
        <v>2.3220265700778508E-2</v>
      </c>
      <c r="V44" s="159">
        <f t="shared" si="12"/>
        <v>2.9618615479214627E-2</v>
      </c>
      <c r="W44" s="159">
        <f t="shared" si="12"/>
        <v>3.9143661622834447E-2</v>
      </c>
      <c r="X44" s="159">
        <f t="shared" si="12"/>
        <v>3.0366510678251579E-2</v>
      </c>
      <c r="Y44" s="159">
        <f t="shared" si="12"/>
        <v>1.9847493864046273E-2</v>
      </c>
      <c r="Z44" s="159">
        <f t="shared" si="12"/>
        <v>1.6345489035048733E-2</v>
      </c>
      <c r="AA44" s="135">
        <f t="shared" ref="AA44:BQ44" si="13">EXP(SLOPE(LN($J43:$Z43),$J26:$Z26))-1</f>
        <v>2.9751506051708621E-2</v>
      </c>
      <c r="AB44" s="135">
        <f t="shared" si="13"/>
        <v>2.9751506051708621E-2</v>
      </c>
      <c r="AC44" s="135">
        <f t="shared" si="13"/>
        <v>2.9751506051708621E-2</v>
      </c>
      <c r="AD44" s="135">
        <f t="shared" si="13"/>
        <v>2.9751506051708621E-2</v>
      </c>
      <c r="AE44" s="135">
        <f t="shared" si="13"/>
        <v>2.9751506051708621E-2</v>
      </c>
      <c r="AF44" s="135">
        <f t="shared" si="13"/>
        <v>2.9751506051708621E-2</v>
      </c>
      <c r="AG44" s="135">
        <f t="shared" si="13"/>
        <v>2.9751506051708621E-2</v>
      </c>
      <c r="AH44" s="135">
        <f t="shared" si="13"/>
        <v>2.9751506051708621E-2</v>
      </c>
      <c r="AI44" s="135">
        <f t="shared" si="13"/>
        <v>2.9751506051708621E-2</v>
      </c>
      <c r="AJ44" s="135">
        <f t="shared" si="13"/>
        <v>2.9751506051708621E-2</v>
      </c>
      <c r="AK44" s="135">
        <f t="shared" si="13"/>
        <v>2.9751506051708621E-2</v>
      </c>
      <c r="AL44" s="135">
        <f t="shared" si="13"/>
        <v>2.9751506051708621E-2</v>
      </c>
      <c r="AM44" s="135">
        <f t="shared" si="13"/>
        <v>2.9751506051708621E-2</v>
      </c>
      <c r="AN44" s="135">
        <f t="shared" si="13"/>
        <v>2.9751506051708621E-2</v>
      </c>
      <c r="AO44" s="135">
        <f t="shared" si="13"/>
        <v>2.9751506051708621E-2</v>
      </c>
      <c r="AP44" s="135">
        <f t="shared" si="13"/>
        <v>2.9751506051708621E-2</v>
      </c>
      <c r="AQ44" s="135">
        <f t="shared" si="13"/>
        <v>2.9751506051708621E-2</v>
      </c>
      <c r="AR44" s="135">
        <f t="shared" si="13"/>
        <v>2.9751506051708621E-2</v>
      </c>
      <c r="AS44" s="135">
        <f t="shared" si="13"/>
        <v>2.9751506051708621E-2</v>
      </c>
      <c r="AT44" s="135">
        <f t="shared" si="13"/>
        <v>2.9751506051708621E-2</v>
      </c>
      <c r="AU44" s="135">
        <f t="shared" si="13"/>
        <v>2.9751506051708621E-2</v>
      </c>
      <c r="AV44" s="135">
        <f t="shared" si="13"/>
        <v>2.9751506051708621E-2</v>
      </c>
      <c r="AW44" s="135">
        <f t="shared" si="13"/>
        <v>2.9751506051708621E-2</v>
      </c>
      <c r="AX44" s="135">
        <f t="shared" si="13"/>
        <v>2.9751506051708621E-2</v>
      </c>
      <c r="AY44" s="135">
        <f t="shared" si="13"/>
        <v>2.9751506051708621E-2</v>
      </c>
      <c r="AZ44" s="135">
        <f t="shared" si="13"/>
        <v>2.9751506051708621E-2</v>
      </c>
      <c r="BA44" s="135">
        <f t="shared" si="13"/>
        <v>2.9751506051708621E-2</v>
      </c>
      <c r="BB44" s="135">
        <f t="shared" si="13"/>
        <v>2.9751506051708621E-2</v>
      </c>
      <c r="BC44" s="135">
        <f t="shared" si="13"/>
        <v>2.9751506051708621E-2</v>
      </c>
      <c r="BD44" s="135">
        <f t="shared" si="13"/>
        <v>2.9751506051708621E-2</v>
      </c>
      <c r="BE44" s="135">
        <f t="shared" si="13"/>
        <v>2.9751506051708621E-2</v>
      </c>
      <c r="BF44" s="135">
        <f t="shared" si="13"/>
        <v>2.9751506051708621E-2</v>
      </c>
      <c r="BG44" s="135">
        <f t="shared" si="13"/>
        <v>2.9751506051708621E-2</v>
      </c>
      <c r="BH44" s="135">
        <f t="shared" si="13"/>
        <v>2.9751506051708621E-2</v>
      </c>
      <c r="BI44" s="135">
        <f t="shared" si="13"/>
        <v>2.9751506051708621E-2</v>
      </c>
      <c r="BJ44" s="135">
        <f t="shared" si="13"/>
        <v>2.9751506051708621E-2</v>
      </c>
      <c r="BK44" s="135">
        <f t="shared" si="13"/>
        <v>2.9751506051708621E-2</v>
      </c>
      <c r="BL44" s="135">
        <f t="shared" si="13"/>
        <v>2.9751506051708621E-2</v>
      </c>
      <c r="BM44" s="135">
        <f t="shared" si="13"/>
        <v>2.9751506051708621E-2</v>
      </c>
      <c r="BN44" s="135">
        <f t="shared" si="13"/>
        <v>2.9751506051708621E-2</v>
      </c>
      <c r="BO44" s="135">
        <f t="shared" si="13"/>
        <v>2.9751506051708621E-2</v>
      </c>
      <c r="BP44" s="135">
        <f t="shared" si="13"/>
        <v>2.9751506051708621E-2</v>
      </c>
      <c r="BQ44" s="135">
        <f t="shared" si="13"/>
        <v>2.9751506051708621E-2</v>
      </c>
    </row>
    <row r="45" spans="1:72">
      <c r="B45" s="19" t="s">
        <v>314</v>
      </c>
      <c r="J45" s="40">
        <f t="shared" ref="J45:BQ45" ca="1" si="14">J43/LOOKUP($C$26,$J$26:$BQ$26,$J$43:$BP$43)</f>
        <v>0.62053149365940452</v>
      </c>
      <c r="K45" s="40">
        <f t="shared" ca="1" si="14"/>
        <v>0.64940780407821519</v>
      </c>
      <c r="L45" s="40">
        <f t="shared" ca="1" si="14"/>
        <v>0.67586823422700559</v>
      </c>
      <c r="M45" s="40">
        <f t="shared" ca="1" si="14"/>
        <v>0.69515602923476782</v>
      </c>
      <c r="N45" s="40">
        <f t="shared" ca="1" si="14"/>
        <v>0.7248635071255386</v>
      </c>
      <c r="O45" s="40">
        <f t="shared" ca="1" si="14"/>
        <v>0.74745155157075827</v>
      </c>
      <c r="P45" s="40">
        <f t="shared" ca="1" si="14"/>
        <v>0.76755743166634693</v>
      </c>
      <c r="Q45" s="40">
        <f t="shared" ca="1" si="14"/>
        <v>0.79103246175583042</v>
      </c>
      <c r="R45" s="40">
        <f t="shared" ca="1" si="14"/>
        <v>0.81177589003820061</v>
      </c>
      <c r="S45" s="40">
        <f t="shared" ca="1" si="14"/>
        <v>0.83262048875787131</v>
      </c>
      <c r="T45" s="40">
        <f t="shared" ca="1" si="14"/>
        <v>0.85528441103106645</v>
      </c>
      <c r="U45" s="40">
        <f t="shared" ca="1" si="14"/>
        <v>0.87514434230494165</v>
      </c>
      <c r="V45" s="40">
        <f t="shared" ca="1" si="14"/>
        <v>0.901064906068482</v>
      </c>
      <c r="W45" s="40">
        <f t="shared" ca="1" si="14"/>
        <v>0.93633588585183769</v>
      </c>
      <c r="X45" s="40">
        <f t="shared" ca="1" si="14"/>
        <v>0.96476913952798771</v>
      </c>
      <c r="Y45" s="40">
        <f t="shared" ca="1" si="14"/>
        <v>0.98391738910499049</v>
      </c>
      <c r="Z45" s="40">
        <f t="shared" ca="1" si="14"/>
        <v>1</v>
      </c>
      <c r="AA45" s="40">
        <f t="shared" ca="1" si="14"/>
        <v>1.0297515060517086</v>
      </c>
      <c r="AB45" s="40">
        <f t="shared" ca="1" si="14"/>
        <v>1.0603881642157622</v>
      </c>
      <c r="AC45" s="40">
        <f t="shared" ca="1" si="14"/>
        <v>1.0919363091005876</v>
      </c>
      <c r="AD45" s="40">
        <f t="shared" ca="1" si="14"/>
        <v>1.1244230588088742</v>
      </c>
      <c r="AE45" s="40">
        <f t="shared" ca="1" si="14"/>
        <v>1.1578763382477071</v>
      </c>
      <c r="AF45" s="40">
        <f t="shared" ca="1" si="14"/>
        <v>1.1923249031322138</v>
      </c>
      <c r="AG45" s="40">
        <f t="shared" ca="1" si="14"/>
        <v>1.2277983647033548</v>
      </c>
      <c r="AH45" s="40">
        <f t="shared" ca="1" si="14"/>
        <v>1.2643272151811047</v>
      </c>
      <c r="AI45" s="40">
        <f t="shared" ca="1" si="14"/>
        <v>1.3019428539749052</v>
      </c>
      <c r="AJ45" s="40">
        <f t="shared" ca="1" si="14"/>
        <v>1.3406776146739183</v>
      </c>
      <c r="AK45" s="40">
        <f t="shared" ca="1" si="14"/>
        <v>1.3805647928402798</v>
      </c>
      <c r="AL45" s="40">
        <f t="shared" ca="1" si="14"/>
        <v>1.4216386746292431</v>
      </c>
      <c r="AM45" s="40">
        <f t="shared" ca="1" si="14"/>
        <v>1.4639345662608181</v>
      </c>
      <c r="AN45" s="40">
        <f t="shared" ca="1" si="14"/>
        <v>1.5074888243682323</v>
      </c>
      <c r="AO45" s="40">
        <f t="shared" ca="1" si="14"/>
        <v>1.5523388872493067</v>
      </c>
      <c r="AP45" s="40">
        <f t="shared" ca="1" si="14"/>
        <v>1.5985233070476073</v>
      </c>
      <c r="AQ45" s="40">
        <f t="shared" ca="1" si="14"/>
        <v>1.6460817828910315</v>
      </c>
      <c r="AR45" s="40">
        <f t="shared" ca="1" si="14"/>
        <v>1.6950551950163213</v>
      </c>
      <c r="AS45" s="40">
        <f t="shared" ca="1" si="14"/>
        <v>1.7454856399088294</v>
      </c>
      <c r="AT45" s="40">
        <f t="shared" ca="1" si="14"/>
        <v>1.7974164664877474</v>
      </c>
      <c r="AU45" s="40">
        <f t="shared" ca="1" si="14"/>
        <v>1.8508923133678983</v>
      </c>
      <c r="AV45" s="40">
        <f t="shared" ca="1" si="14"/>
        <v>1.9059591472301243</v>
      </c>
      <c r="AW45" s="40">
        <f t="shared" ca="1" si="14"/>
        <v>1.9626643023332506</v>
      </c>
      <c r="AX45" s="40">
        <f t="shared" ca="1" si="14"/>
        <v>2.021056521201591</v>
      </c>
      <c r="AY45" s="40">
        <f t="shared" ca="1" si="14"/>
        <v>2.0811859965229651</v>
      </c>
      <c r="AZ45" s="40">
        <f t="shared" ca="1" si="14"/>
        <v>2.1431044142932492</v>
      </c>
      <c r="BA45" s="40">
        <f t="shared" ca="1" si="14"/>
        <v>2.2068649982445381</v>
      </c>
      <c r="BB45" s="40">
        <f t="shared" ca="1" si="14"/>
        <v>2.2725225555951143</v>
      </c>
      <c r="BC45" s="40">
        <f t="shared" ca="1" si="14"/>
        <v>2.3401335241605472</v>
      </c>
      <c r="BD45" s="40">
        <f t="shared" ca="1" si="14"/>
        <v>2.4097560208664159</v>
      </c>
      <c r="BE45" s="40">
        <f t="shared" ca="1" si="14"/>
        <v>2.4814498917043641</v>
      </c>
      <c r="BF45" s="40">
        <f t="shared" ca="1" si="14"/>
        <v>2.5552767631744184</v>
      </c>
      <c r="BG45" s="40">
        <f t="shared" ca="1" si="14"/>
        <v>2.6313000952577927</v>
      </c>
      <c r="BH45" s="40">
        <f t="shared" ca="1" si="14"/>
        <v>2.7095852359657164</v>
      </c>
      <c r="BI45" s="40">
        <f t="shared" ca="1" si="14"/>
        <v>2.7901994775111709</v>
      </c>
      <c r="BJ45" s="40">
        <f t="shared" ca="1" si="14"/>
        <v>2.8732121141518183</v>
      </c>
      <c r="BK45" s="40">
        <f t="shared" ca="1" si="14"/>
        <v>2.9586945017538491</v>
      </c>
      <c r="BL45" s="40">
        <f t="shared" ca="1" si="14"/>
        <v>3.0467201191279356</v>
      </c>
      <c r="BM45" s="40">
        <f t="shared" ca="1" si="14"/>
        <v>3.1373646311900329</v>
      </c>
      <c r="BN45" s="40">
        <f t="shared" ca="1" si="14"/>
        <v>3.2307059540012997</v>
      </c>
      <c r="BO45" s="40">
        <f t="shared" ca="1" si="14"/>
        <v>3.32682432174306</v>
      </c>
      <c r="BP45" s="40">
        <f t="shared" ca="1" si="14"/>
        <v>3.42580235568437</v>
      </c>
      <c r="BQ45" s="40">
        <f t="shared" ca="1" si="14"/>
        <v>3.5277251352014711</v>
      </c>
    </row>
    <row r="47" spans="1:72" ht="15.5">
      <c r="A47" s="55" t="s">
        <v>315</v>
      </c>
      <c r="B47" s="57"/>
      <c r="C47" s="55"/>
      <c r="D47" s="55"/>
      <c r="E47" s="193" t="s">
        <v>298</v>
      </c>
      <c r="F47" s="194">
        <v>2022</v>
      </c>
      <c r="G47" s="55"/>
      <c r="J47" s="118"/>
      <c r="K47" s="118"/>
      <c r="L47" s="118"/>
      <c r="M47" s="118"/>
      <c r="N47" s="118"/>
      <c r="O47" s="118"/>
      <c r="P47" s="118"/>
      <c r="Q47" s="118"/>
      <c r="R47" s="118"/>
      <c r="S47" s="118"/>
      <c r="T47" s="118"/>
      <c r="U47" s="118"/>
      <c r="V47" s="118"/>
      <c r="W47" s="118"/>
      <c r="X47" s="118"/>
      <c r="Y47" s="118"/>
      <c r="Z47" s="118"/>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160"/>
    </row>
    <row r="48" spans="1:72">
      <c r="B48" t="s">
        <v>316</v>
      </c>
      <c r="I48" s="22"/>
      <c r="Z48" s="133">
        <v>20937</v>
      </c>
      <c r="AA48" s="133">
        <v>22974</v>
      </c>
      <c r="AB48" s="133">
        <v>24638</v>
      </c>
      <c r="AC48" s="133">
        <v>25565</v>
      </c>
      <c r="AD48" s="133">
        <v>26405</v>
      </c>
      <c r="AE48" s="133">
        <v>27310</v>
      </c>
      <c r="AF48" s="133">
        <v>28291</v>
      </c>
      <c r="AG48" s="133">
        <v>29374</v>
      </c>
      <c r="AH48" s="133">
        <v>30471</v>
      </c>
      <c r="AI48" s="133">
        <v>31587</v>
      </c>
      <c r="AJ48" s="133">
        <v>32746</v>
      </c>
      <c r="AK48" s="133">
        <v>33984</v>
      </c>
      <c r="BS48" s="8" t="s">
        <v>308</v>
      </c>
      <c r="BT48" s="196" t="s">
        <v>309</v>
      </c>
    </row>
    <row r="49" spans="1:72">
      <c r="B49" t="s">
        <v>317</v>
      </c>
      <c r="Z49" s="47">
        <v>113.6</v>
      </c>
      <c r="AA49" s="47">
        <v>116.9</v>
      </c>
      <c r="AB49" s="47">
        <v>119.4</v>
      </c>
      <c r="AC49" s="47">
        <v>122</v>
      </c>
      <c r="AD49" s="47">
        <v>124.6</v>
      </c>
      <c r="AE49" s="47">
        <v>127.3</v>
      </c>
      <c r="AF49" s="47">
        <v>130</v>
      </c>
      <c r="AG49" s="47">
        <v>132.80000000000001</v>
      </c>
      <c r="AH49" s="47">
        <v>135.69999999999999</v>
      </c>
      <c r="AI49" s="47">
        <v>138.5</v>
      </c>
      <c r="AJ49" s="47">
        <v>141.4</v>
      </c>
      <c r="AK49" s="47">
        <v>144.30000000000001</v>
      </c>
      <c r="BS49" s="8" t="s">
        <v>308</v>
      </c>
      <c r="BT49" s="196" t="s">
        <v>309</v>
      </c>
    </row>
    <row r="50" spans="1:72">
      <c r="B50" t="s">
        <v>318</v>
      </c>
      <c r="Z50" s="138">
        <f>Z48/(Z49/100)</f>
        <v>18430.457746478874</v>
      </c>
      <c r="AA50" s="138">
        <f t="shared" ref="AA50:AK50" si="15">AA48/(AA49/100)</f>
        <v>19652.694610778442</v>
      </c>
      <c r="AB50" s="138">
        <f t="shared" si="15"/>
        <v>20634.840871021777</v>
      </c>
      <c r="AC50" s="138">
        <f t="shared" si="15"/>
        <v>20954.918032786885</v>
      </c>
      <c r="AD50" s="138">
        <f t="shared" si="15"/>
        <v>21191.813804173355</v>
      </c>
      <c r="AE50" s="138">
        <f t="shared" si="15"/>
        <v>21453.260015710919</v>
      </c>
      <c r="AF50" s="138">
        <f t="shared" si="15"/>
        <v>21762.307692307691</v>
      </c>
      <c r="AG50" s="138">
        <f t="shared" si="15"/>
        <v>22118.975903614457</v>
      </c>
      <c r="AH50" s="138">
        <f t="shared" si="15"/>
        <v>22454.679439941046</v>
      </c>
      <c r="AI50" s="138">
        <f t="shared" si="15"/>
        <v>22806.498194945849</v>
      </c>
      <c r="AJ50" s="138">
        <f t="shared" si="15"/>
        <v>23158.415841584156</v>
      </c>
      <c r="AK50" s="138">
        <f t="shared" si="15"/>
        <v>23550.935550935548</v>
      </c>
      <c r="AL50" s="134">
        <f>AK50*(1+AL51)</f>
        <v>23950.10820767692</v>
      </c>
      <c r="AM50" s="134">
        <f>AL50*(1+AM51)</f>
        <v>24356.046574831169</v>
      </c>
      <c r="AN50" s="134">
        <f t="shared" ref="AN50:BQ50" si="16">AM50*(1+AN51)</f>
        <v>24768.865326679257</v>
      </c>
      <c r="AO50" s="134">
        <f t="shared" si="16"/>
        <v>25188.681081154755</v>
      </c>
      <c r="AP50" s="134">
        <f t="shared" si="16"/>
        <v>25615.61243278746</v>
      </c>
      <c r="AQ50" s="134">
        <f t="shared" si="16"/>
        <v>26049.779986205394</v>
      </c>
      <c r="AR50" s="134">
        <f t="shared" si="16"/>
        <v>26491.306390204609</v>
      </c>
      <c r="AS50" s="134">
        <f t="shared" si="16"/>
        <v>26940.316372396486</v>
      </c>
      <c r="AT50" s="134">
        <f t="shared" si="16"/>
        <v>27396.936774442271</v>
      </c>
      <c r="AU50" s="134">
        <f t="shared" si="16"/>
        <v>27861.296587884801</v>
      </c>
      <c r="AV50" s="134">
        <f t="shared" si="16"/>
        <v>28333.526990587572</v>
      </c>
      <c r="AW50" s="134">
        <f t="shared" si="16"/>
        <v>28813.76138379141</v>
      </c>
      <c r="AX50" s="134">
        <f t="shared" si="16"/>
        <v>29302.135429799237</v>
      </c>
      <c r="AY50" s="134">
        <f t="shared" si="16"/>
        <v>29798.787090299567</v>
      </c>
      <c r="AZ50" s="134">
        <f t="shared" si="16"/>
        <v>30303.856665339565</v>
      </c>
      <c r="BA50" s="134">
        <f t="shared" si="16"/>
        <v>30817.48683295865</v>
      </c>
      <c r="BB50" s="134">
        <f t="shared" si="16"/>
        <v>31339.8226894939</v>
      </c>
      <c r="BC50" s="134">
        <f t="shared" si="16"/>
        <v>31871.011790568566</v>
      </c>
      <c r="BD50" s="134">
        <f t="shared" si="16"/>
        <v>32411.204192775342</v>
      </c>
      <c r="BE50" s="134">
        <f t="shared" si="16"/>
        <v>32960.552496066135</v>
      </c>
      <c r="BF50" s="134">
        <f t="shared" si="16"/>
        <v>33519.211886860292</v>
      </c>
      <c r="BG50" s="134">
        <f t="shared" si="16"/>
        <v>34087.340181883519</v>
      </c>
      <c r="BH50" s="134">
        <f t="shared" si="16"/>
        <v>34665.097872749808</v>
      </c>
      <c r="BI50" s="134">
        <f t="shared" si="16"/>
        <v>35252.648171299013</v>
      </c>
      <c r="BJ50" s="134">
        <f t="shared" si="16"/>
        <v>35850.157055702854</v>
      </c>
      <c r="BK50" s="134">
        <f t="shared" si="16"/>
        <v>36457.793317352422</v>
      </c>
      <c r="BL50" s="134">
        <f t="shared" si="16"/>
        <v>37075.728608540347</v>
      </c>
      <c r="BM50" s="134">
        <f t="shared" si="16"/>
        <v>37704.137490951187</v>
      </c>
      <c r="BN50" s="134">
        <f t="shared" si="16"/>
        <v>38343.19748497368</v>
      </c>
      <c r="BO50" s="134">
        <f t="shared" si="16"/>
        <v>38993.089119848795</v>
      </c>
      <c r="BP50" s="134">
        <f t="shared" si="16"/>
        <v>39653.995984667796</v>
      </c>
      <c r="BQ50" s="134">
        <f t="shared" si="16"/>
        <v>40326.104780234637</v>
      </c>
    </row>
    <row r="51" spans="1:72">
      <c r="B51" t="s">
        <v>319</v>
      </c>
      <c r="Z51" s="159"/>
      <c r="AA51" s="159">
        <f t="shared" ref="AA51:AK51" si="17">AA50/Z50-1</f>
        <v>6.6316142610895135E-2</v>
      </c>
      <c r="AB51" s="159">
        <f t="shared" si="17"/>
        <v>4.9975144869176313E-2</v>
      </c>
      <c r="AC51" s="159">
        <f t="shared" si="17"/>
        <v>1.5511491644919939E-2</v>
      </c>
      <c r="AD51" s="159">
        <f t="shared" si="17"/>
        <v>1.1305020187423853E-2</v>
      </c>
      <c r="AE51" s="159">
        <f t="shared" si="17"/>
        <v>1.2337132345230373E-2</v>
      </c>
      <c r="AF51" s="159">
        <f t="shared" si="17"/>
        <v>1.4405627693434342E-2</v>
      </c>
      <c r="AG51" s="159">
        <f t="shared" si="17"/>
        <v>1.6389264243002799E-2</v>
      </c>
      <c r="AH51" s="159">
        <f t="shared" si="17"/>
        <v>1.5177173563073243E-2</v>
      </c>
      <c r="AI51" s="159">
        <f t="shared" si="17"/>
        <v>1.5667948230826623E-2</v>
      </c>
      <c r="AJ51" s="159">
        <f t="shared" si="17"/>
        <v>1.5430586652548595E-2</v>
      </c>
      <c r="AK51" s="159">
        <f t="shared" si="17"/>
        <v>1.69493333238524E-2</v>
      </c>
      <c r="AL51" s="135">
        <f>$AK$51</f>
        <v>1.69493333238524E-2</v>
      </c>
      <c r="AM51" s="135">
        <f t="shared" ref="AM51:BQ51" si="18">$AK$51</f>
        <v>1.69493333238524E-2</v>
      </c>
      <c r="AN51" s="135">
        <f t="shared" si="18"/>
        <v>1.69493333238524E-2</v>
      </c>
      <c r="AO51" s="135">
        <f t="shared" si="18"/>
        <v>1.69493333238524E-2</v>
      </c>
      <c r="AP51" s="135">
        <f t="shared" si="18"/>
        <v>1.69493333238524E-2</v>
      </c>
      <c r="AQ51" s="135">
        <f t="shared" si="18"/>
        <v>1.69493333238524E-2</v>
      </c>
      <c r="AR51" s="135">
        <f t="shared" si="18"/>
        <v>1.69493333238524E-2</v>
      </c>
      <c r="AS51" s="135">
        <f t="shared" si="18"/>
        <v>1.69493333238524E-2</v>
      </c>
      <c r="AT51" s="135">
        <f t="shared" si="18"/>
        <v>1.69493333238524E-2</v>
      </c>
      <c r="AU51" s="135">
        <f t="shared" si="18"/>
        <v>1.69493333238524E-2</v>
      </c>
      <c r="AV51" s="135">
        <f t="shared" si="18"/>
        <v>1.69493333238524E-2</v>
      </c>
      <c r="AW51" s="135">
        <f t="shared" si="18"/>
        <v>1.69493333238524E-2</v>
      </c>
      <c r="AX51" s="135">
        <f t="shared" si="18"/>
        <v>1.69493333238524E-2</v>
      </c>
      <c r="AY51" s="135">
        <f t="shared" si="18"/>
        <v>1.69493333238524E-2</v>
      </c>
      <c r="AZ51" s="135">
        <f t="shared" si="18"/>
        <v>1.69493333238524E-2</v>
      </c>
      <c r="BA51" s="135">
        <f t="shared" si="18"/>
        <v>1.69493333238524E-2</v>
      </c>
      <c r="BB51" s="135">
        <f t="shared" si="18"/>
        <v>1.69493333238524E-2</v>
      </c>
      <c r="BC51" s="135">
        <f t="shared" si="18"/>
        <v>1.69493333238524E-2</v>
      </c>
      <c r="BD51" s="135">
        <f t="shared" si="18"/>
        <v>1.69493333238524E-2</v>
      </c>
      <c r="BE51" s="135">
        <f t="shared" si="18"/>
        <v>1.69493333238524E-2</v>
      </c>
      <c r="BF51" s="135">
        <f t="shared" si="18"/>
        <v>1.69493333238524E-2</v>
      </c>
      <c r="BG51" s="135">
        <f t="shared" si="18"/>
        <v>1.69493333238524E-2</v>
      </c>
      <c r="BH51" s="135">
        <f t="shared" si="18"/>
        <v>1.69493333238524E-2</v>
      </c>
      <c r="BI51" s="135">
        <f t="shared" si="18"/>
        <v>1.69493333238524E-2</v>
      </c>
      <c r="BJ51" s="135">
        <f t="shared" si="18"/>
        <v>1.69493333238524E-2</v>
      </c>
      <c r="BK51" s="135">
        <f t="shared" si="18"/>
        <v>1.69493333238524E-2</v>
      </c>
      <c r="BL51" s="135">
        <f t="shared" si="18"/>
        <v>1.69493333238524E-2</v>
      </c>
      <c r="BM51" s="135">
        <f t="shared" si="18"/>
        <v>1.69493333238524E-2</v>
      </c>
      <c r="BN51" s="135">
        <f t="shared" si="18"/>
        <v>1.69493333238524E-2</v>
      </c>
      <c r="BO51" s="135">
        <f t="shared" si="18"/>
        <v>1.69493333238524E-2</v>
      </c>
      <c r="BP51" s="135">
        <f t="shared" si="18"/>
        <v>1.69493333238524E-2</v>
      </c>
      <c r="BQ51" s="135">
        <f t="shared" si="18"/>
        <v>1.69493333238524E-2</v>
      </c>
    </row>
    <row r="52" spans="1:72">
      <c r="B52" t="s">
        <v>320</v>
      </c>
      <c r="Z52" s="136">
        <f>Z50/$Z$50</f>
        <v>1</v>
      </c>
      <c r="AA52" s="136">
        <f t="shared" ref="AA52:BQ52" si="19">AA50/$Z$50</f>
        <v>1.0663161426108951</v>
      </c>
      <c r="AB52" s="136">
        <f t="shared" si="19"/>
        <v>1.1196054463142158</v>
      </c>
      <c r="AC52" s="136">
        <f t="shared" si="19"/>
        <v>1.1369721968403257</v>
      </c>
      <c r="AD52" s="136">
        <f t="shared" si="19"/>
        <v>1.1498256904781454</v>
      </c>
      <c r="AE52" s="136">
        <f t="shared" si="19"/>
        <v>1.16401124219552</v>
      </c>
      <c r="AF52" s="136">
        <f t="shared" si="19"/>
        <v>1.1807795547815607</v>
      </c>
      <c r="AG52" s="136">
        <f t="shared" si="19"/>
        <v>1.2001316629176111</v>
      </c>
      <c r="AH52" s="136">
        <f t="shared" si="19"/>
        <v>1.2183462694642513</v>
      </c>
      <c r="AI52" s="136">
        <f t="shared" si="19"/>
        <v>1.2374352557414379</v>
      </c>
      <c r="AJ52" s="136">
        <f t="shared" si="19"/>
        <v>1.2565296076820747</v>
      </c>
      <c r="AK52" s="136">
        <f t="shared" si="19"/>
        <v>1.2778269468339676</v>
      </c>
      <c r="AL52" s="136">
        <f t="shared" si="19"/>
        <v>1.2994852616860573</v>
      </c>
      <c r="AM52" s="136">
        <f t="shared" si="19"/>
        <v>1.3215106705358077</v>
      </c>
      <c r="AN52" s="136">
        <f t="shared" si="19"/>
        <v>1.3439093953817469</v>
      </c>
      <c r="AO52" s="136">
        <f t="shared" si="19"/>
        <v>1.366687763681129</v>
      </c>
      <c r="AP52" s="136">
        <f t="shared" si="19"/>
        <v>1.3898522101373909</v>
      </c>
      <c r="AQ52" s="136">
        <f t="shared" si="19"/>
        <v>1.4134092785179027</v>
      </c>
      <c r="AR52" s="136">
        <f t="shared" si="19"/>
        <v>1.4373656235025283</v>
      </c>
      <c r="AS52" s="136">
        <f t="shared" si="19"/>
        <v>1.4617280125635195</v>
      </c>
      <c r="AT52" s="136">
        <f t="shared" si="19"/>
        <v>1.4865033278772708</v>
      </c>
      <c r="AU52" s="136">
        <f t="shared" si="19"/>
        <v>1.5116985682684783</v>
      </c>
      <c r="AV52" s="136">
        <f t="shared" si="19"/>
        <v>1.5373208511872514</v>
      </c>
      <c r="AW52" s="136">
        <f t="shared" si="19"/>
        <v>1.5633774147197326</v>
      </c>
      <c r="AX52" s="136">
        <f t="shared" si="19"/>
        <v>1.5898756196327999</v>
      </c>
      <c r="AY52" s="136">
        <f t="shared" si="19"/>
        <v>1.6168229514534225</v>
      </c>
      <c r="AZ52" s="136">
        <f t="shared" si="19"/>
        <v>1.6442270225832614</v>
      </c>
      <c r="BA52" s="136">
        <f t="shared" si="19"/>
        <v>1.6720955744491104</v>
      </c>
      <c r="BB52" s="136">
        <f t="shared" si="19"/>
        <v>1.7004364796897868</v>
      </c>
      <c r="BC52" s="136">
        <f t="shared" si="19"/>
        <v>1.7292577443800874</v>
      </c>
      <c r="BD52" s="136">
        <f t="shared" si="19"/>
        <v>1.7585675102924385</v>
      </c>
      <c r="BE52" s="136">
        <f t="shared" si="19"/>
        <v>1.7883740571968825</v>
      </c>
      <c r="BF52" s="136">
        <f t="shared" si="19"/>
        <v>1.8186858052000425</v>
      </c>
      <c r="BG52" s="136">
        <f t="shared" si="19"/>
        <v>1.8495113171237367</v>
      </c>
      <c r="BH52" s="136">
        <f t="shared" si="19"/>
        <v>1.8808593009239041</v>
      </c>
      <c r="BI52" s="136">
        <f t="shared" si="19"/>
        <v>1.9127386121505314</v>
      </c>
      <c r="BJ52" s="136">
        <f t="shared" si="19"/>
        <v>1.9451582564492735</v>
      </c>
      <c r="BK52" s="136">
        <f t="shared" si="19"/>
        <v>1.9781273921054758</v>
      </c>
      <c r="BL52" s="136">
        <f t="shared" si="19"/>
        <v>2.0116553326313147</v>
      </c>
      <c r="BM52" s="136">
        <f t="shared" si="19"/>
        <v>2.0457515493967877</v>
      </c>
      <c r="BN52" s="136">
        <f t="shared" si="19"/>
        <v>2.0804256743053013</v>
      </c>
      <c r="BO52" s="136">
        <f t="shared" si="19"/>
        <v>2.1156875025146022</v>
      </c>
      <c r="BP52" s="136">
        <f t="shared" si="19"/>
        <v>2.1515469952038311</v>
      </c>
      <c r="BQ52" s="136">
        <f t="shared" si="19"/>
        <v>2.1880142823874742</v>
      </c>
    </row>
    <row r="54" spans="1:72" ht="18.5">
      <c r="A54" s="54" t="s">
        <v>171</v>
      </c>
      <c r="B54" s="20"/>
      <c r="C54" s="20"/>
      <c r="D54" s="20"/>
      <c r="E54" s="20"/>
      <c r="F54" s="197"/>
      <c r="G54" s="20"/>
    </row>
    <row r="55" spans="1:72">
      <c r="B55" t="s">
        <v>172</v>
      </c>
      <c r="C55" s="15">
        <f>10^6</f>
        <v>1000000</v>
      </c>
      <c r="D55" s="180" t="s">
        <v>173</v>
      </c>
      <c r="F55" s="198"/>
      <c r="G55" s="181"/>
    </row>
    <row r="56" spans="1:72">
      <c r="B56" t="s">
        <v>321</v>
      </c>
      <c r="C56" s="15">
        <v>365</v>
      </c>
      <c r="D56" s="22" t="s">
        <v>65</v>
      </c>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row>
    <row r="57" spans="1:72">
      <c r="B57" t="s">
        <v>322</v>
      </c>
      <c r="C57" s="15">
        <v>260</v>
      </c>
      <c r="D57" s="22" t="s">
        <v>65</v>
      </c>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row>
    <row r="59" spans="1:72" ht="18.5">
      <c r="A59" s="54" t="s">
        <v>323</v>
      </c>
      <c r="B59" s="20"/>
      <c r="C59" s="20"/>
      <c r="D59" s="20"/>
      <c r="E59" s="20" t="s">
        <v>298</v>
      </c>
      <c r="F59" s="197">
        <v>2022</v>
      </c>
      <c r="G59" s="20"/>
      <c r="BS59" s="8" t="s">
        <v>304</v>
      </c>
      <c r="BT59" s="199" t="s">
        <v>305</v>
      </c>
    </row>
    <row r="60" spans="1:72" ht="15.5">
      <c r="A60" s="55" t="s">
        <v>147</v>
      </c>
      <c r="B60" s="57"/>
      <c r="C60" s="55"/>
      <c r="D60" s="55"/>
      <c r="E60" s="193"/>
      <c r="F60" s="194"/>
      <c r="G60" s="55"/>
      <c r="J60" s="118"/>
      <c r="K60" s="118"/>
      <c r="L60" s="118"/>
      <c r="M60" s="118"/>
      <c r="N60" s="118"/>
      <c r="O60" s="118"/>
      <c r="P60" s="118"/>
      <c r="Q60" s="118"/>
      <c r="R60" s="118"/>
      <c r="S60" s="118"/>
      <c r="T60" s="118"/>
      <c r="U60" s="118"/>
      <c r="V60" s="118"/>
      <c r="W60" s="118"/>
      <c r="X60" s="118"/>
      <c r="Y60" s="118"/>
      <c r="Z60" s="118"/>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c r="BA60" s="79"/>
      <c r="BB60" s="79"/>
      <c r="BC60" s="79"/>
      <c r="BD60" s="79"/>
      <c r="BE60" s="79"/>
      <c r="BF60" s="79"/>
      <c r="BG60" s="79"/>
      <c r="BH60" s="79"/>
      <c r="BI60" s="79"/>
      <c r="BJ60" s="79"/>
      <c r="BK60" s="79"/>
      <c r="BL60" s="79"/>
      <c r="BM60" s="79"/>
      <c r="BN60" s="79"/>
      <c r="BO60" s="79"/>
      <c r="BP60" s="79"/>
      <c r="BQ60" s="79"/>
      <c r="BR60" s="160"/>
    </row>
    <row r="61" spans="1:72">
      <c r="B61" t="s">
        <v>324</v>
      </c>
      <c r="C61" s="131">
        <v>0</v>
      </c>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row>
    <row r="62" spans="1:72">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row>
    <row r="63" spans="1:72" s="3" customFormat="1">
      <c r="B63" s="19" t="s">
        <v>325</v>
      </c>
      <c r="C63" s="163">
        <v>16.2</v>
      </c>
      <c r="D63" s="141" t="str">
        <f>$C$26&amp;"$/person-hour"</f>
        <v>2021$/person-hour</v>
      </c>
      <c r="E63"/>
      <c r="F63" s="19"/>
      <c r="I63"/>
      <c r="Z63" s="23">
        <f t="shared" ref="Z63:AO73" si="20">IF($C$61=1,$C63*Z$52,$C63)</f>
        <v>16.2</v>
      </c>
      <c r="AA63" s="23">
        <f t="shared" si="20"/>
        <v>16.2</v>
      </c>
      <c r="AB63" s="23">
        <f t="shared" si="20"/>
        <v>16.2</v>
      </c>
      <c r="AC63" s="23">
        <f t="shared" si="20"/>
        <v>16.2</v>
      </c>
      <c r="AD63" s="23">
        <f t="shared" si="20"/>
        <v>16.2</v>
      </c>
      <c r="AE63" s="23">
        <f t="shared" si="20"/>
        <v>16.2</v>
      </c>
      <c r="AF63" s="23">
        <f t="shared" si="20"/>
        <v>16.2</v>
      </c>
      <c r="AG63" s="23">
        <f t="shared" si="20"/>
        <v>16.2</v>
      </c>
      <c r="AH63" s="23">
        <f t="shared" si="20"/>
        <v>16.2</v>
      </c>
      <c r="AI63" s="23">
        <f t="shared" si="20"/>
        <v>16.2</v>
      </c>
      <c r="AJ63" s="23">
        <f t="shared" si="20"/>
        <v>16.2</v>
      </c>
      <c r="AK63" s="23">
        <f t="shared" si="20"/>
        <v>16.2</v>
      </c>
      <c r="AL63" s="23">
        <f t="shared" si="20"/>
        <v>16.2</v>
      </c>
      <c r="AM63" s="23">
        <f t="shared" si="20"/>
        <v>16.2</v>
      </c>
      <c r="AN63" s="23">
        <f t="shared" si="20"/>
        <v>16.2</v>
      </c>
      <c r="AO63" s="23">
        <f t="shared" si="20"/>
        <v>16.2</v>
      </c>
      <c r="AP63" s="23">
        <f t="shared" ref="AP63:BE73" si="21">IF($C$61=1,$C63*AP$52,$C63)</f>
        <v>16.2</v>
      </c>
      <c r="AQ63" s="23">
        <f t="shared" si="21"/>
        <v>16.2</v>
      </c>
      <c r="AR63" s="23">
        <f t="shared" si="21"/>
        <v>16.2</v>
      </c>
      <c r="AS63" s="23">
        <f t="shared" si="21"/>
        <v>16.2</v>
      </c>
      <c r="AT63" s="23">
        <f t="shared" si="21"/>
        <v>16.2</v>
      </c>
      <c r="AU63" s="23">
        <f t="shared" si="21"/>
        <v>16.2</v>
      </c>
      <c r="AV63" s="23">
        <f t="shared" si="21"/>
        <v>16.2</v>
      </c>
      <c r="AW63" s="23">
        <f t="shared" si="21"/>
        <v>16.2</v>
      </c>
      <c r="AX63" s="23">
        <f t="shared" si="21"/>
        <v>16.2</v>
      </c>
      <c r="AY63" s="23">
        <f t="shared" si="21"/>
        <v>16.2</v>
      </c>
      <c r="AZ63" s="23">
        <f t="shared" si="21"/>
        <v>16.2</v>
      </c>
      <c r="BA63" s="23">
        <f t="shared" si="21"/>
        <v>16.2</v>
      </c>
      <c r="BB63" s="23">
        <f t="shared" si="21"/>
        <v>16.2</v>
      </c>
      <c r="BC63" s="23">
        <f t="shared" si="21"/>
        <v>16.2</v>
      </c>
      <c r="BD63" s="23">
        <f t="shared" si="21"/>
        <v>16.2</v>
      </c>
      <c r="BE63" s="23">
        <f t="shared" si="21"/>
        <v>16.2</v>
      </c>
      <c r="BF63" s="23">
        <f t="shared" ref="BD63:BQ73" si="22">IF($C$61=1,$C63*BF$52,$C63)</f>
        <v>16.2</v>
      </c>
      <c r="BG63" s="23">
        <f t="shared" si="22"/>
        <v>16.2</v>
      </c>
      <c r="BH63" s="23">
        <f t="shared" si="22"/>
        <v>16.2</v>
      </c>
      <c r="BI63" s="23">
        <f t="shared" si="22"/>
        <v>16.2</v>
      </c>
      <c r="BJ63" s="23">
        <f t="shared" si="22"/>
        <v>16.2</v>
      </c>
      <c r="BK63" s="23">
        <f t="shared" si="22"/>
        <v>16.2</v>
      </c>
      <c r="BL63" s="23">
        <f t="shared" si="22"/>
        <v>16.2</v>
      </c>
      <c r="BM63" s="23">
        <f t="shared" si="22"/>
        <v>16.2</v>
      </c>
      <c r="BN63" s="23">
        <f t="shared" si="22"/>
        <v>16.2</v>
      </c>
      <c r="BO63" s="23">
        <f t="shared" si="22"/>
        <v>16.2</v>
      </c>
      <c r="BP63" s="23">
        <f t="shared" si="22"/>
        <v>16.2</v>
      </c>
      <c r="BQ63" s="23">
        <f t="shared" si="22"/>
        <v>16.2</v>
      </c>
    </row>
    <row r="64" spans="1:72" s="3" customFormat="1">
      <c r="B64" s="19" t="s">
        <v>326</v>
      </c>
      <c r="C64" s="163">
        <v>29.4</v>
      </c>
      <c r="D64" s="141" t="str">
        <f t="shared" ref="D64:D73" si="23">$C$26&amp;"$/person-hour"</f>
        <v>2021$/person-hour</v>
      </c>
      <c r="E64"/>
      <c r="F64" s="19"/>
      <c r="I64"/>
      <c r="Z64" s="23">
        <f t="shared" si="20"/>
        <v>29.4</v>
      </c>
      <c r="AA64" s="23">
        <f t="shared" si="20"/>
        <v>29.4</v>
      </c>
      <c r="AB64" s="23">
        <f t="shared" si="20"/>
        <v>29.4</v>
      </c>
      <c r="AC64" s="23">
        <f t="shared" si="20"/>
        <v>29.4</v>
      </c>
      <c r="AD64" s="23">
        <f t="shared" si="20"/>
        <v>29.4</v>
      </c>
      <c r="AE64" s="23">
        <f t="shared" si="20"/>
        <v>29.4</v>
      </c>
      <c r="AF64" s="23">
        <f t="shared" si="20"/>
        <v>29.4</v>
      </c>
      <c r="AG64" s="23">
        <f t="shared" si="20"/>
        <v>29.4</v>
      </c>
      <c r="AH64" s="23">
        <f t="shared" si="20"/>
        <v>29.4</v>
      </c>
      <c r="AI64" s="23">
        <f t="shared" si="20"/>
        <v>29.4</v>
      </c>
      <c r="AJ64" s="23">
        <f t="shared" si="20"/>
        <v>29.4</v>
      </c>
      <c r="AK64" s="23">
        <f t="shared" si="20"/>
        <v>29.4</v>
      </c>
      <c r="AL64" s="23">
        <f t="shared" si="20"/>
        <v>29.4</v>
      </c>
      <c r="AM64" s="23">
        <f t="shared" si="20"/>
        <v>29.4</v>
      </c>
      <c r="AN64" s="23">
        <f t="shared" si="20"/>
        <v>29.4</v>
      </c>
      <c r="AO64" s="23">
        <f t="shared" si="20"/>
        <v>29.4</v>
      </c>
      <c r="AP64" s="23">
        <f t="shared" si="21"/>
        <v>29.4</v>
      </c>
      <c r="AQ64" s="23">
        <f t="shared" si="21"/>
        <v>29.4</v>
      </c>
      <c r="AR64" s="23">
        <f t="shared" si="21"/>
        <v>29.4</v>
      </c>
      <c r="AS64" s="23">
        <f t="shared" si="21"/>
        <v>29.4</v>
      </c>
      <c r="AT64" s="23">
        <f t="shared" si="21"/>
        <v>29.4</v>
      </c>
      <c r="AU64" s="23">
        <f t="shared" si="21"/>
        <v>29.4</v>
      </c>
      <c r="AV64" s="23">
        <f t="shared" si="21"/>
        <v>29.4</v>
      </c>
      <c r="AW64" s="23">
        <f t="shared" si="21"/>
        <v>29.4</v>
      </c>
      <c r="AX64" s="23">
        <f t="shared" si="21"/>
        <v>29.4</v>
      </c>
      <c r="AY64" s="23">
        <f t="shared" si="21"/>
        <v>29.4</v>
      </c>
      <c r="AZ64" s="23">
        <f t="shared" si="21"/>
        <v>29.4</v>
      </c>
      <c r="BA64" s="23">
        <f t="shared" si="21"/>
        <v>29.4</v>
      </c>
      <c r="BB64" s="23">
        <f t="shared" si="21"/>
        <v>29.4</v>
      </c>
      <c r="BC64" s="23">
        <f t="shared" si="21"/>
        <v>29.4</v>
      </c>
      <c r="BD64" s="23">
        <f t="shared" si="22"/>
        <v>29.4</v>
      </c>
      <c r="BE64" s="23">
        <f t="shared" si="22"/>
        <v>29.4</v>
      </c>
      <c r="BF64" s="23">
        <f t="shared" si="22"/>
        <v>29.4</v>
      </c>
      <c r="BG64" s="23">
        <f t="shared" si="22"/>
        <v>29.4</v>
      </c>
      <c r="BH64" s="23">
        <f t="shared" si="22"/>
        <v>29.4</v>
      </c>
      <c r="BI64" s="23">
        <f t="shared" si="22"/>
        <v>29.4</v>
      </c>
      <c r="BJ64" s="23">
        <f t="shared" si="22"/>
        <v>29.4</v>
      </c>
      <c r="BK64" s="23">
        <f t="shared" si="22"/>
        <v>29.4</v>
      </c>
      <c r="BL64" s="23">
        <f t="shared" si="22"/>
        <v>29.4</v>
      </c>
      <c r="BM64" s="23">
        <f t="shared" si="22"/>
        <v>29.4</v>
      </c>
      <c r="BN64" s="23">
        <f t="shared" si="22"/>
        <v>29.4</v>
      </c>
      <c r="BO64" s="23">
        <f t="shared" si="22"/>
        <v>29.4</v>
      </c>
      <c r="BP64" s="23">
        <f t="shared" si="22"/>
        <v>29.4</v>
      </c>
      <c r="BQ64" s="23">
        <f t="shared" si="22"/>
        <v>29.4</v>
      </c>
      <c r="BS64" s="8"/>
      <c r="BT64" s="199"/>
    </row>
    <row r="65" spans="1:91" s="3" customFormat="1">
      <c r="B65" s="19" t="s">
        <v>149</v>
      </c>
      <c r="C65" s="163">
        <v>18.8</v>
      </c>
      <c r="D65" s="141" t="str">
        <f t="shared" si="23"/>
        <v>2021$/person-hour</v>
      </c>
      <c r="E65"/>
      <c r="F65" s="19"/>
      <c r="I65"/>
      <c r="Z65" s="23">
        <f t="shared" si="20"/>
        <v>18.8</v>
      </c>
      <c r="AA65" s="23">
        <f t="shared" si="20"/>
        <v>18.8</v>
      </c>
      <c r="AB65" s="23">
        <f t="shared" si="20"/>
        <v>18.8</v>
      </c>
      <c r="AC65" s="23">
        <f t="shared" si="20"/>
        <v>18.8</v>
      </c>
      <c r="AD65" s="23">
        <f t="shared" si="20"/>
        <v>18.8</v>
      </c>
      <c r="AE65" s="23">
        <f t="shared" si="20"/>
        <v>18.8</v>
      </c>
      <c r="AF65" s="23">
        <f t="shared" si="20"/>
        <v>18.8</v>
      </c>
      <c r="AG65" s="23">
        <f t="shared" si="20"/>
        <v>18.8</v>
      </c>
      <c r="AH65" s="23">
        <f t="shared" si="20"/>
        <v>18.8</v>
      </c>
      <c r="AI65" s="23">
        <f t="shared" si="20"/>
        <v>18.8</v>
      </c>
      <c r="AJ65" s="23">
        <f t="shared" si="20"/>
        <v>18.8</v>
      </c>
      <c r="AK65" s="23">
        <f t="shared" si="20"/>
        <v>18.8</v>
      </c>
      <c r="AL65" s="23">
        <f t="shared" si="20"/>
        <v>18.8</v>
      </c>
      <c r="AM65" s="23">
        <f t="shared" si="20"/>
        <v>18.8</v>
      </c>
      <c r="AN65" s="23">
        <f t="shared" si="20"/>
        <v>18.8</v>
      </c>
      <c r="AO65" s="23">
        <f t="shared" si="20"/>
        <v>18.8</v>
      </c>
      <c r="AP65" s="23">
        <f t="shared" si="21"/>
        <v>18.8</v>
      </c>
      <c r="AQ65" s="23">
        <f t="shared" si="21"/>
        <v>18.8</v>
      </c>
      <c r="AR65" s="23">
        <f t="shared" si="21"/>
        <v>18.8</v>
      </c>
      <c r="AS65" s="23">
        <f t="shared" si="21"/>
        <v>18.8</v>
      </c>
      <c r="AT65" s="23">
        <f t="shared" si="21"/>
        <v>18.8</v>
      </c>
      <c r="AU65" s="23">
        <f t="shared" si="21"/>
        <v>18.8</v>
      </c>
      <c r="AV65" s="23">
        <f t="shared" si="21"/>
        <v>18.8</v>
      </c>
      <c r="AW65" s="23">
        <f t="shared" si="21"/>
        <v>18.8</v>
      </c>
      <c r="AX65" s="23">
        <f t="shared" si="21"/>
        <v>18.8</v>
      </c>
      <c r="AY65" s="23">
        <f t="shared" si="21"/>
        <v>18.8</v>
      </c>
      <c r="AZ65" s="23">
        <f t="shared" si="21"/>
        <v>18.8</v>
      </c>
      <c r="BA65" s="23">
        <f t="shared" si="21"/>
        <v>18.8</v>
      </c>
      <c r="BB65" s="23">
        <f t="shared" si="21"/>
        <v>18.8</v>
      </c>
      <c r="BC65" s="23">
        <f t="shared" si="21"/>
        <v>18.8</v>
      </c>
      <c r="BD65" s="23">
        <f t="shared" si="22"/>
        <v>18.8</v>
      </c>
      <c r="BE65" s="23">
        <f t="shared" si="22"/>
        <v>18.8</v>
      </c>
      <c r="BF65" s="23">
        <f t="shared" si="22"/>
        <v>18.8</v>
      </c>
      <c r="BG65" s="23">
        <f t="shared" si="22"/>
        <v>18.8</v>
      </c>
      <c r="BH65" s="23">
        <f t="shared" si="22"/>
        <v>18.8</v>
      </c>
      <c r="BI65" s="23">
        <f t="shared" si="22"/>
        <v>18.8</v>
      </c>
      <c r="BJ65" s="23">
        <f t="shared" si="22"/>
        <v>18.8</v>
      </c>
      <c r="BK65" s="23">
        <f t="shared" si="22"/>
        <v>18.8</v>
      </c>
      <c r="BL65" s="23">
        <f t="shared" si="22"/>
        <v>18.8</v>
      </c>
      <c r="BM65" s="23">
        <f t="shared" si="22"/>
        <v>18.8</v>
      </c>
      <c r="BN65" s="23">
        <f t="shared" si="22"/>
        <v>18.8</v>
      </c>
      <c r="BO65" s="23">
        <f t="shared" si="22"/>
        <v>18.8</v>
      </c>
      <c r="BP65" s="23">
        <f t="shared" si="22"/>
        <v>18.8</v>
      </c>
      <c r="BQ65" s="23">
        <f t="shared" si="22"/>
        <v>18.8</v>
      </c>
      <c r="BS65" s="8"/>
      <c r="BT65" s="199"/>
    </row>
    <row r="66" spans="1:91" s="3" customFormat="1">
      <c r="B66" s="19" t="s">
        <v>151</v>
      </c>
      <c r="C66" s="167">
        <v>32</v>
      </c>
      <c r="D66" s="141" t="str">
        <f t="shared" si="23"/>
        <v>2021$/person-hour</v>
      </c>
      <c r="E66"/>
      <c r="F66" s="19"/>
      <c r="I66"/>
      <c r="Z66" s="23">
        <f t="shared" si="20"/>
        <v>32</v>
      </c>
      <c r="AA66" s="23">
        <f t="shared" si="20"/>
        <v>32</v>
      </c>
      <c r="AB66" s="23">
        <f t="shared" si="20"/>
        <v>32</v>
      </c>
      <c r="AC66" s="23">
        <f t="shared" si="20"/>
        <v>32</v>
      </c>
      <c r="AD66" s="23">
        <f t="shared" si="20"/>
        <v>32</v>
      </c>
      <c r="AE66" s="23">
        <f t="shared" si="20"/>
        <v>32</v>
      </c>
      <c r="AF66" s="23">
        <f t="shared" si="20"/>
        <v>32</v>
      </c>
      <c r="AG66" s="23">
        <f t="shared" si="20"/>
        <v>32</v>
      </c>
      <c r="AH66" s="23">
        <f t="shared" si="20"/>
        <v>32</v>
      </c>
      <c r="AI66" s="23">
        <f t="shared" si="20"/>
        <v>32</v>
      </c>
      <c r="AJ66" s="23">
        <f t="shared" si="20"/>
        <v>32</v>
      </c>
      <c r="AK66" s="23">
        <f t="shared" si="20"/>
        <v>32</v>
      </c>
      <c r="AL66" s="23">
        <f t="shared" si="20"/>
        <v>32</v>
      </c>
      <c r="AM66" s="23">
        <f t="shared" si="20"/>
        <v>32</v>
      </c>
      <c r="AN66" s="23">
        <f t="shared" si="20"/>
        <v>32</v>
      </c>
      <c r="AO66" s="23">
        <f t="shared" si="20"/>
        <v>32</v>
      </c>
      <c r="AP66" s="23">
        <f t="shared" si="21"/>
        <v>32</v>
      </c>
      <c r="AQ66" s="23">
        <f t="shared" si="21"/>
        <v>32</v>
      </c>
      <c r="AR66" s="23">
        <f t="shared" si="21"/>
        <v>32</v>
      </c>
      <c r="AS66" s="23">
        <f t="shared" si="21"/>
        <v>32</v>
      </c>
      <c r="AT66" s="23">
        <f t="shared" si="21"/>
        <v>32</v>
      </c>
      <c r="AU66" s="23">
        <f t="shared" si="21"/>
        <v>32</v>
      </c>
      <c r="AV66" s="23">
        <f t="shared" si="21"/>
        <v>32</v>
      </c>
      <c r="AW66" s="23">
        <f t="shared" si="21"/>
        <v>32</v>
      </c>
      <c r="AX66" s="23">
        <f t="shared" si="21"/>
        <v>32</v>
      </c>
      <c r="AY66" s="23">
        <f t="shared" si="21"/>
        <v>32</v>
      </c>
      <c r="AZ66" s="23">
        <f t="shared" si="21"/>
        <v>32</v>
      </c>
      <c r="BA66" s="23">
        <f t="shared" si="21"/>
        <v>32</v>
      </c>
      <c r="BB66" s="23">
        <f t="shared" si="21"/>
        <v>32</v>
      </c>
      <c r="BC66" s="23">
        <f t="shared" si="21"/>
        <v>32</v>
      </c>
      <c r="BD66" s="23">
        <f t="shared" si="22"/>
        <v>32</v>
      </c>
      <c r="BE66" s="23">
        <f t="shared" si="22"/>
        <v>32</v>
      </c>
      <c r="BF66" s="23">
        <f t="shared" si="22"/>
        <v>32</v>
      </c>
      <c r="BG66" s="23">
        <f t="shared" si="22"/>
        <v>32</v>
      </c>
      <c r="BH66" s="23">
        <f t="shared" si="22"/>
        <v>32</v>
      </c>
      <c r="BI66" s="23">
        <f t="shared" si="22"/>
        <v>32</v>
      </c>
      <c r="BJ66" s="23">
        <f t="shared" si="22"/>
        <v>32</v>
      </c>
      <c r="BK66" s="23">
        <f t="shared" si="22"/>
        <v>32</v>
      </c>
      <c r="BL66" s="23">
        <f t="shared" si="22"/>
        <v>32</v>
      </c>
      <c r="BM66" s="23">
        <f t="shared" si="22"/>
        <v>32</v>
      </c>
      <c r="BN66" s="23">
        <f t="shared" si="22"/>
        <v>32</v>
      </c>
      <c r="BO66" s="23">
        <f t="shared" si="22"/>
        <v>32</v>
      </c>
      <c r="BP66" s="23">
        <f t="shared" si="22"/>
        <v>32</v>
      </c>
      <c r="BQ66" s="23">
        <f t="shared" si="22"/>
        <v>32</v>
      </c>
      <c r="BS66" s="8"/>
      <c r="BT66" s="199"/>
    </row>
    <row r="67" spans="1:91" s="3" customFormat="1">
      <c r="B67" s="19" t="s">
        <v>327</v>
      </c>
      <c r="C67" s="163">
        <v>33.6</v>
      </c>
      <c r="D67" s="141" t="str">
        <f t="shared" si="23"/>
        <v>2021$/person-hour</v>
      </c>
      <c r="E67"/>
      <c r="F67" s="19"/>
      <c r="I67"/>
      <c r="Z67" s="23">
        <f t="shared" si="20"/>
        <v>33.6</v>
      </c>
      <c r="AA67" s="23">
        <f t="shared" si="20"/>
        <v>33.6</v>
      </c>
      <c r="AB67" s="23">
        <f t="shared" si="20"/>
        <v>33.6</v>
      </c>
      <c r="AC67" s="23">
        <f t="shared" si="20"/>
        <v>33.6</v>
      </c>
      <c r="AD67" s="23">
        <f t="shared" si="20"/>
        <v>33.6</v>
      </c>
      <c r="AE67" s="23">
        <f t="shared" si="20"/>
        <v>33.6</v>
      </c>
      <c r="AF67" s="23">
        <f t="shared" si="20"/>
        <v>33.6</v>
      </c>
      <c r="AG67" s="23">
        <f t="shared" si="20"/>
        <v>33.6</v>
      </c>
      <c r="AH67" s="23">
        <f t="shared" si="20"/>
        <v>33.6</v>
      </c>
      <c r="AI67" s="23">
        <f t="shared" si="20"/>
        <v>33.6</v>
      </c>
      <c r="AJ67" s="23">
        <f t="shared" si="20"/>
        <v>33.6</v>
      </c>
      <c r="AK67" s="23">
        <f t="shared" si="20"/>
        <v>33.6</v>
      </c>
      <c r="AL67" s="23">
        <f t="shared" si="20"/>
        <v>33.6</v>
      </c>
      <c r="AM67" s="23">
        <f t="shared" si="20"/>
        <v>33.6</v>
      </c>
      <c r="AN67" s="23">
        <f t="shared" si="20"/>
        <v>33.6</v>
      </c>
      <c r="AO67" s="23">
        <f t="shared" si="20"/>
        <v>33.6</v>
      </c>
      <c r="AP67" s="23">
        <f t="shared" si="21"/>
        <v>33.6</v>
      </c>
      <c r="AQ67" s="23">
        <f t="shared" si="21"/>
        <v>33.6</v>
      </c>
      <c r="AR67" s="23">
        <f t="shared" si="21"/>
        <v>33.6</v>
      </c>
      <c r="AS67" s="23">
        <f t="shared" si="21"/>
        <v>33.6</v>
      </c>
      <c r="AT67" s="23">
        <f t="shared" si="21"/>
        <v>33.6</v>
      </c>
      <c r="AU67" s="23">
        <f t="shared" si="21"/>
        <v>33.6</v>
      </c>
      <c r="AV67" s="23">
        <f t="shared" si="21"/>
        <v>33.6</v>
      </c>
      <c r="AW67" s="23">
        <f t="shared" si="21"/>
        <v>33.6</v>
      </c>
      <c r="AX67" s="23">
        <f t="shared" si="21"/>
        <v>33.6</v>
      </c>
      <c r="AY67" s="23">
        <f t="shared" si="21"/>
        <v>33.6</v>
      </c>
      <c r="AZ67" s="23">
        <f t="shared" si="21"/>
        <v>33.6</v>
      </c>
      <c r="BA67" s="23">
        <f t="shared" si="21"/>
        <v>33.6</v>
      </c>
      <c r="BB67" s="23">
        <f t="shared" si="21"/>
        <v>33.6</v>
      </c>
      <c r="BC67" s="23">
        <f t="shared" si="21"/>
        <v>33.6</v>
      </c>
      <c r="BD67" s="23">
        <f t="shared" si="22"/>
        <v>33.6</v>
      </c>
      <c r="BE67" s="23">
        <f t="shared" si="22"/>
        <v>33.6</v>
      </c>
      <c r="BF67" s="23">
        <f t="shared" si="22"/>
        <v>33.6</v>
      </c>
      <c r="BG67" s="23">
        <f t="shared" si="22"/>
        <v>33.6</v>
      </c>
      <c r="BH67" s="23">
        <f t="shared" si="22"/>
        <v>33.6</v>
      </c>
      <c r="BI67" s="23">
        <f t="shared" si="22"/>
        <v>33.6</v>
      </c>
      <c r="BJ67" s="23">
        <f t="shared" si="22"/>
        <v>33.6</v>
      </c>
      <c r="BK67" s="23">
        <f t="shared" si="22"/>
        <v>33.6</v>
      </c>
      <c r="BL67" s="23">
        <f t="shared" si="22"/>
        <v>33.6</v>
      </c>
      <c r="BM67" s="23">
        <f t="shared" si="22"/>
        <v>33.6</v>
      </c>
      <c r="BN67" s="23">
        <f t="shared" si="22"/>
        <v>33.6</v>
      </c>
      <c r="BO67" s="23">
        <f t="shared" si="22"/>
        <v>33.6</v>
      </c>
      <c r="BP67" s="23">
        <f t="shared" si="22"/>
        <v>33.6</v>
      </c>
      <c r="BQ67" s="23">
        <f t="shared" si="22"/>
        <v>33.6</v>
      </c>
      <c r="BS67" s="8"/>
      <c r="BT67" s="199"/>
    </row>
    <row r="68" spans="1:91" s="3" customFormat="1">
      <c r="B68" s="19" t="s">
        <v>328</v>
      </c>
      <c r="C68" s="163">
        <v>50.7</v>
      </c>
      <c r="D68" s="141" t="str">
        <f t="shared" si="23"/>
        <v>2021$/person-hour</v>
      </c>
      <c r="E68"/>
      <c r="F68" s="19"/>
      <c r="I68"/>
      <c r="Z68" s="23">
        <f t="shared" si="20"/>
        <v>50.7</v>
      </c>
      <c r="AA68" s="23">
        <f t="shared" si="20"/>
        <v>50.7</v>
      </c>
      <c r="AB68" s="23">
        <f t="shared" si="20"/>
        <v>50.7</v>
      </c>
      <c r="AC68" s="23">
        <f t="shared" si="20"/>
        <v>50.7</v>
      </c>
      <c r="AD68" s="23">
        <f t="shared" si="20"/>
        <v>50.7</v>
      </c>
      <c r="AE68" s="23">
        <f t="shared" si="20"/>
        <v>50.7</v>
      </c>
      <c r="AF68" s="23">
        <f t="shared" si="20"/>
        <v>50.7</v>
      </c>
      <c r="AG68" s="23">
        <f t="shared" si="20"/>
        <v>50.7</v>
      </c>
      <c r="AH68" s="23">
        <f t="shared" si="20"/>
        <v>50.7</v>
      </c>
      <c r="AI68" s="23">
        <f t="shared" si="20"/>
        <v>50.7</v>
      </c>
      <c r="AJ68" s="23">
        <f t="shared" si="20"/>
        <v>50.7</v>
      </c>
      <c r="AK68" s="23">
        <f t="shared" si="20"/>
        <v>50.7</v>
      </c>
      <c r="AL68" s="23">
        <f t="shared" si="20"/>
        <v>50.7</v>
      </c>
      <c r="AM68" s="23">
        <f t="shared" si="20"/>
        <v>50.7</v>
      </c>
      <c r="AN68" s="23">
        <f t="shared" si="20"/>
        <v>50.7</v>
      </c>
      <c r="AO68" s="23">
        <f t="shared" si="20"/>
        <v>50.7</v>
      </c>
      <c r="AP68" s="23">
        <f t="shared" si="21"/>
        <v>50.7</v>
      </c>
      <c r="AQ68" s="23">
        <f t="shared" si="21"/>
        <v>50.7</v>
      </c>
      <c r="AR68" s="23">
        <f t="shared" si="21"/>
        <v>50.7</v>
      </c>
      <c r="AS68" s="23">
        <f t="shared" si="21"/>
        <v>50.7</v>
      </c>
      <c r="AT68" s="23">
        <f t="shared" si="21"/>
        <v>50.7</v>
      </c>
      <c r="AU68" s="23">
        <f t="shared" si="21"/>
        <v>50.7</v>
      </c>
      <c r="AV68" s="23">
        <f t="shared" si="21"/>
        <v>50.7</v>
      </c>
      <c r="AW68" s="23">
        <f t="shared" si="21"/>
        <v>50.7</v>
      </c>
      <c r="AX68" s="23">
        <f t="shared" si="21"/>
        <v>50.7</v>
      </c>
      <c r="AY68" s="23">
        <f t="shared" si="21"/>
        <v>50.7</v>
      </c>
      <c r="AZ68" s="23">
        <f t="shared" si="21"/>
        <v>50.7</v>
      </c>
      <c r="BA68" s="23">
        <f t="shared" si="21"/>
        <v>50.7</v>
      </c>
      <c r="BB68" s="23">
        <f t="shared" si="21"/>
        <v>50.7</v>
      </c>
      <c r="BC68" s="23">
        <f t="shared" si="21"/>
        <v>50.7</v>
      </c>
      <c r="BD68" s="23">
        <f t="shared" si="22"/>
        <v>50.7</v>
      </c>
      <c r="BE68" s="23">
        <f t="shared" si="22"/>
        <v>50.7</v>
      </c>
      <c r="BF68" s="23">
        <f t="shared" si="22"/>
        <v>50.7</v>
      </c>
      <c r="BG68" s="23">
        <f t="shared" si="22"/>
        <v>50.7</v>
      </c>
      <c r="BH68" s="23">
        <f t="shared" si="22"/>
        <v>50.7</v>
      </c>
      <c r="BI68" s="23">
        <f t="shared" si="22"/>
        <v>50.7</v>
      </c>
      <c r="BJ68" s="23">
        <f t="shared" si="22"/>
        <v>50.7</v>
      </c>
      <c r="BK68" s="23">
        <f t="shared" si="22"/>
        <v>50.7</v>
      </c>
      <c r="BL68" s="23">
        <f t="shared" si="22"/>
        <v>50.7</v>
      </c>
      <c r="BM68" s="23">
        <f t="shared" si="22"/>
        <v>50.7</v>
      </c>
      <c r="BN68" s="23">
        <f t="shared" si="22"/>
        <v>50.7</v>
      </c>
      <c r="BO68" s="23">
        <f t="shared" si="22"/>
        <v>50.7</v>
      </c>
      <c r="BP68" s="23">
        <f t="shared" si="22"/>
        <v>50.7</v>
      </c>
      <c r="BQ68" s="23">
        <f t="shared" si="22"/>
        <v>50.7</v>
      </c>
      <c r="BS68" s="8"/>
      <c r="BT68" s="199"/>
    </row>
    <row r="69" spans="1:91" s="3" customFormat="1">
      <c r="B69" s="19" t="s">
        <v>329</v>
      </c>
      <c r="C69" s="163">
        <v>52.5</v>
      </c>
      <c r="D69" s="141" t="str">
        <f t="shared" si="23"/>
        <v>2021$/person-hour</v>
      </c>
      <c r="E69"/>
      <c r="F69" s="19"/>
      <c r="I69"/>
      <c r="Z69" s="23">
        <f t="shared" si="20"/>
        <v>52.5</v>
      </c>
      <c r="AA69" s="23">
        <f t="shared" si="20"/>
        <v>52.5</v>
      </c>
      <c r="AB69" s="23">
        <f t="shared" si="20"/>
        <v>52.5</v>
      </c>
      <c r="AC69" s="23">
        <f t="shared" si="20"/>
        <v>52.5</v>
      </c>
      <c r="AD69" s="23">
        <f t="shared" si="20"/>
        <v>52.5</v>
      </c>
      <c r="AE69" s="23">
        <f t="shared" si="20"/>
        <v>52.5</v>
      </c>
      <c r="AF69" s="23">
        <f t="shared" si="20"/>
        <v>52.5</v>
      </c>
      <c r="AG69" s="23">
        <f t="shared" si="20"/>
        <v>52.5</v>
      </c>
      <c r="AH69" s="23">
        <f t="shared" si="20"/>
        <v>52.5</v>
      </c>
      <c r="AI69" s="23">
        <f t="shared" si="20"/>
        <v>52.5</v>
      </c>
      <c r="AJ69" s="23">
        <f t="shared" si="20"/>
        <v>52.5</v>
      </c>
      <c r="AK69" s="23">
        <f t="shared" si="20"/>
        <v>52.5</v>
      </c>
      <c r="AL69" s="23">
        <f t="shared" si="20"/>
        <v>52.5</v>
      </c>
      <c r="AM69" s="23">
        <f t="shared" si="20"/>
        <v>52.5</v>
      </c>
      <c r="AN69" s="23">
        <f t="shared" si="20"/>
        <v>52.5</v>
      </c>
      <c r="AO69" s="23">
        <f t="shared" si="20"/>
        <v>52.5</v>
      </c>
      <c r="AP69" s="23">
        <f t="shared" si="21"/>
        <v>52.5</v>
      </c>
      <c r="AQ69" s="23">
        <f t="shared" si="21"/>
        <v>52.5</v>
      </c>
      <c r="AR69" s="23">
        <f t="shared" si="21"/>
        <v>52.5</v>
      </c>
      <c r="AS69" s="23">
        <f t="shared" si="21"/>
        <v>52.5</v>
      </c>
      <c r="AT69" s="23">
        <f t="shared" si="21"/>
        <v>52.5</v>
      </c>
      <c r="AU69" s="23">
        <f t="shared" si="21"/>
        <v>52.5</v>
      </c>
      <c r="AV69" s="23">
        <f t="shared" si="21"/>
        <v>52.5</v>
      </c>
      <c r="AW69" s="23">
        <f t="shared" si="21"/>
        <v>52.5</v>
      </c>
      <c r="AX69" s="23">
        <f t="shared" si="21"/>
        <v>52.5</v>
      </c>
      <c r="AY69" s="23">
        <f t="shared" si="21"/>
        <v>52.5</v>
      </c>
      <c r="AZ69" s="23">
        <f t="shared" si="21"/>
        <v>52.5</v>
      </c>
      <c r="BA69" s="23">
        <f t="shared" si="21"/>
        <v>52.5</v>
      </c>
      <c r="BB69" s="23">
        <f t="shared" si="21"/>
        <v>52.5</v>
      </c>
      <c r="BC69" s="23">
        <f t="shared" si="21"/>
        <v>52.5</v>
      </c>
      <c r="BD69" s="23">
        <f t="shared" si="22"/>
        <v>52.5</v>
      </c>
      <c r="BE69" s="23">
        <f t="shared" si="22"/>
        <v>52.5</v>
      </c>
      <c r="BF69" s="23">
        <f t="shared" si="22"/>
        <v>52.5</v>
      </c>
      <c r="BG69" s="23">
        <f t="shared" si="22"/>
        <v>52.5</v>
      </c>
      <c r="BH69" s="23">
        <f t="shared" si="22"/>
        <v>52.5</v>
      </c>
      <c r="BI69" s="23">
        <f t="shared" si="22"/>
        <v>52.5</v>
      </c>
      <c r="BJ69" s="23">
        <f t="shared" si="22"/>
        <v>52.5</v>
      </c>
      <c r="BK69" s="23">
        <f t="shared" si="22"/>
        <v>52.5</v>
      </c>
      <c r="BL69" s="23">
        <f t="shared" si="22"/>
        <v>52.5</v>
      </c>
      <c r="BM69" s="23">
        <f t="shared" si="22"/>
        <v>52.5</v>
      </c>
      <c r="BN69" s="23">
        <f t="shared" si="22"/>
        <v>52.5</v>
      </c>
      <c r="BO69" s="23">
        <f t="shared" si="22"/>
        <v>52.5</v>
      </c>
      <c r="BP69" s="23">
        <f t="shared" si="22"/>
        <v>52.5</v>
      </c>
      <c r="BQ69" s="23">
        <f t="shared" si="22"/>
        <v>52.5</v>
      </c>
      <c r="BS69" s="8"/>
      <c r="BT69" s="199"/>
    </row>
    <row r="70" spans="1:91" s="3" customFormat="1">
      <c r="B70" s="19" t="s">
        <v>330</v>
      </c>
      <c r="C70" s="163">
        <v>32.4</v>
      </c>
      <c r="D70" s="141" t="str">
        <f t="shared" si="23"/>
        <v>2021$/person-hour</v>
      </c>
      <c r="E70"/>
      <c r="F70" s="19"/>
      <c r="I70"/>
      <c r="Z70" s="23">
        <f t="shared" si="20"/>
        <v>32.4</v>
      </c>
      <c r="AA70" s="23">
        <f t="shared" si="20"/>
        <v>32.4</v>
      </c>
      <c r="AB70" s="23">
        <f t="shared" si="20"/>
        <v>32.4</v>
      </c>
      <c r="AC70" s="23">
        <f t="shared" si="20"/>
        <v>32.4</v>
      </c>
      <c r="AD70" s="23">
        <f t="shared" si="20"/>
        <v>32.4</v>
      </c>
      <c r="AE70" s="23">
        <f t="shared" si="20"/>
        <v>32.4</v>
      </c>
      <c r="AF70" s="23">
        <f t="shared" si="20"/>
        <v>32.4</v>
      </c>
      <c r="AG70" s="23">
        <f t="shared" si="20"/>
        <v>32.4</v>
      </c>
      <c r="AH70" s="23">
        <f t="shared" si="20"/>
        <v>32.4</v>
      </c>
      <c r="AI70" s="23">
        <f t="shared" si="20"/>
        <v>32.4</v>
      </c>
      <c r="AJ70" s="23">
        <f t="shared" si="20"/>
        <v>32.4</v>
      </c>
      <c r="AK70" s="23">
        <f t="shared" si="20"/>
        <v>32.4</v>
      </c>
      <c r="AL70" s="23">
        <f t="shared" si="20"/>
        <v>32.4</v>
      </c>
      <c r="AM70" s="23">
        <f t="shared" si="20"/>
        <v>32.4</v>
      </c>
      <c r="AN70" s="23">
        <f t="shared" si="20"/>
        <v>32.4</v>
      </c>
      <c r="AO70" s="23">
        <f t="shared" si="20"/>
        <v>32.4</v>
      </c>
      <c r="AP70" s="23">
        <f t="shared" si="21"/>
        <v>32.4</v>
      </c>
      <c r="AQ70" s="23">
        <f t="shared" si="21"/>
        <v>32.4</v>
      </c>
      <c r="AR70" s="23">
        <f t="shared" si="21"/>
        <v>32.4</v>
      </c>
      <c r="AS70" s="23">
        <f t="shared" si="21"/>
        <v>32.4</v>
      </c>
      <c r="AT70" s="23">
        <f t="shared" si="21"/>
        <v>32.4</v>
      </c>
      <c r="AU70" s="23">
        <f t="shared" si="21"/>
        <v>32.4</v>
      </c>
      <c r="AV70" s="23">
        <f t="shared" si="21"/>
        <v>32.4</v>
      </c>
      <c r="AW70" s="23">
        <f t="shared" si="21"/>
        <v>32.4</v>
      </c>
      <c r="AX70" s="23">
        <f t="shared" si="21"/>
        <v>32.4</v>
      </c>
      <c r="AY70" s="23">
        <f t="shared" si="21"/>
        <v>32.4</v>
      </c>
      <c r="AZ70" s="23">
        <f t="shared" si="21"/>
        <v>32.4</v>
      </c>
      <c r="BA70" s="23">
        <f t="shared" si="21"/>
        <v>32.4</v>
      </c>
      <c r="BB70" s="23">
        <f t="shared" si="21"/>
        <v>32.4</v>
      </c>
      <c r="BC70" s="23">
        <f t="shared" si="21"/>
        <v>32.4</v>
      </c>
      <c r="BD70" s="23">
        <f t="shared" si="22"/>
        <v>32.4</v>
      </c>
      <c r="BE70" s="23">
        <f t="shared" si="22"/>
        <v>32.4</v>
      </c>
      <c r="BF70" s="23">
        <f t="shared" si="22"/>
        <v>32.4</v>
      </c>
      <c r="BG70" s="23">
        <f t="shared" si="22"/>
        <v>32.4</v>
      </c>
      <c r="BH70" s="23">
        <f t="shared" si="22"/>
        <v>32.4</v>
      </c>
      <c r="BI70" s="23">
        <f t="shared" si="22"/>
        <v>32.4</v>
      </c>
      <c r="BJ70" s="23">
        <f t="shared" si="22"/>
        <v>32.4</v>
      </c>
      <c r="BK70" s="23">
        <f t="shared" si="22"/>
        <v>32.4</v>
      </c>
      <c r="BL70" s="23">
        <f t="shared" si="22"/>
        <v>32.4</v>
      </c>
      <c r="BM70" s="23">
        <f t="shared" si="22"/>
        <v>32.4</v>
      </c>
      <c r="BN70" s="23">
        <f t="shared" si="22"/>
        <v>32.4</v>
      </c>
      <c r="BO70" s="23">
        <f t="shared" si="22"/>
        <v>32.4</v>
      </c>
      <c r="BP70" s="23">
        <f t="shared" si="22"/>
        <v>32.4</v>
      </c>
      <c r="BQ70" s="23">
        <f t="shared" si="22"/>
        <v>32.4</v>
      </c>
      <c r="BS70" s="8"/>
      <c r="BT70" s="199"/>
    </row>
    <row r="71" spans="1:91" s="3" customFormat="1">
      <c r="B71" s="19" t="s">
        <v>331</v>
      </c>
      <c r="C71" s="163">
        <v>22.7</v>
      </c>
      <c r="D71" s="141" t="str">
        <f t="shared" si="23"/>
        <v>2021$/person-hour</v>
      </c>
      <c r="E71"/>
      <c r="F71" s="19"/>
      <c r="I71"/>
      <c r="Z71" s="23">
        <f t="shared" si="20"/>
        <v>22.7</v>
      </c>
      <c r="AA71" s="23">
        <f t="shared" si="20"/>
        <v>22.7</v>
      </c>
      <c r="AB71" s="23">
        <f t="shared" si="20"/>
        <v>22.7</v>
      </c>
      <c r="AC71" s="23">
        <f t="shared" si="20"/>
        <v>22.7</v>
      </c>
      <c r="AD71" s="23">
        <f t="shared" si="20"/>
        <v>22.7</v>
      </c>
      <c r="AE71" s="23">
        <f t="shared" si="20"/>
        <v>22.7</v>
      </c>
      <c r="AF71" s="23">
        <f t="shared" si="20"/>
        <v>22.7</v>
      </c>
      <c r="AG71" s="23">
        <f t="shared" si="20"/>
        <v>22.7</v>
      </c>
      <c r="AH71" s="23">
        <f t="shared" si="20"/>
        <v>22.7</v>
      </c>
      <c r="AI71" s="23">
        <f t="shared" si="20"/>
        <v>22.7</v>
      </c>
      <c r="AJ71" s="23">
        <f t="shared" si="20"/>
        <v>22.7</v>
      </c>
      <c r="AK71" s="23">
        <f t="shared" si="20"/>
        <v>22.7</v>
      </c>
      <c r="AL71" s="23">
        <f t="shared" si="20"/>
        <v>22.7</v>
      </c>
      <c r="AM71" s="23">
        <f t="shared" si="20"/>
        <v>22.7</v>
      </c>
      <c r="AN71" s="23">
        <f t="shared" si="20"/>
        <v>22.7</v>
      </c>
      <c r="AO71" s="23">
        <f t="shared" si="20"/>
        <v>22.7</v>
      </c>
      <c r="AP71" s="23">
        <f t="shared" si="21"/>
        <v>22.7</v>
      </c>
      <c r="AQ71" s="23">
        <f t="shared" si="21"/>
        <v>22.7</v>
      </c>
      <c r="AR71" s="23">
        <f t="shared" si="21"/>
        <v>22.7</v>
      </c>
      <c r="AS71" s="23">
        <f t="shared" si="21"/>
        <v>22.7</v>
      </c>
      <c r="AT71" s="23">
        <f t="shared" si="21"/>
        <v>22.7</v>
      </c>
      <c r="AU71" s="23">
        <f t="shared" si="21"/>
        <v>22.7</v>
      </c>
      <c r="AV71" s="23">
        <f t="shared" si="21"/>
        <v>22.7</v>
      </c>
      <c r="AW71" s="23">
        <f t="shared" si="21"/>
        <v>22.7</v>
      </c>
      <c r="AX71" s="23">
        <f t="shared" si="21"/>
        <v>22.7</v>
      </c>
      <c r="AY71" s="23">
        <f t="shared" si="21"/>
        <v>22.7</v>
      </c>
      <c r="AZ71" s="23">
        <f t="shared" si="21"/>
        <v>22.7</v>
      </c>
      <c r="BA71" s="23">
        <f t="shared" si="21"/>
        <v>22.7</v>
      </c>
      <c r="BB71" s="23">
        <f t="shared" si="21"/>
        <v>22.7</v>
      </c>
      <c r="BC71" s="23">
        <f t="shared" si="21"/>
        <v>22.7</v>
      </c>
      <c r="BD71" s="23">
        <f t="shared" si="22"/>
        <v>22.7</v>
      </c>
      <c r="BE71" s="23">
        <f t="shared" si="22"/>
        <v>22.7</v>
      </c>
      <c r="BF71" s="23">
        <f t="shared" si="22"/>
        <v>22.7</v>
      </c>
      <c r="BG71" s="23">
        <f t="shared" si="22"/>
        <v>22.7</v>
      </c>
      <c r="BH71" s="23">
        <f t="shared" si="22"/>
        <v>22.7</v>
      </c>
      <c r="BI71" s="23">
        <f t="shared" si="22"/>
        <v>22.7</v>
      </c>
      <c r="BJ71" s="23">
        <f t="shared" si="22"/>
        <v>22.7</v>
      </c>
      <c r="BK71" s="23">
        <f t="shared" si="22"/>
        <v>22.7</v>
      </c>
      <c r="BL71" s="23">
        <f t="shared" si="22"/>
        <v>22.7</v>
      </c>
      <c r="BM71" s="23">
        <f t="shared" si="22"/>
        <v>22.7</v>
      </c>
      <c r="BN71" s="23">
        <f t="shared" si="22"/>
        <v>22.7</v>
      </c>
      <c r="BO71" s="23">
        <f t="shared" si="22"/>
        <v>22.7</v>
      </c>
      <c r="BP71" s="23">
        <f t="shared" si="22"/>
        <v>22.7</v>
      </c>
      <c r="BQ71" s="23">
        <f t="shared" si="22"/>
        <v>22.7</v>
      </c>
      <c r="BS71" s="8"/>
      <c r="BT71" s="199"/>
    </row>
    <row r="72" spans="1:91" s="3" customFormat="1">
      <c r="B72" s="19" t="s">
        <v>332</v>
      </c>
      <c r="C72" s="163">
        <v>43.2</v>
      </c>
      <c r="D72" s="141" t="str">
        <f t="shared" si="23"/>
        <v>2021$/person-hour</v>
      </c>
      <c r="E72"/>
      <c r="F72" s="19"/>
      <c r="I72"/>
      <c r="Z72" s="23">
        <f t="shared" si="20"/>
        <v>43.2</v>
      </c>
      <c r="AA72" s="23">
        <f t="shared" si="20"/>
        <v>43.2</v>
      </c>
      <c r="AB72" s="23">
        <f t="shared" si="20"/>
        <v>43.2</v>
      </c>
      <c r="AC72" s="23">
        <f t="shared" si="20"/>
        <v>43.2</v>
      </c>
      <c r="AD72" s="23">
        <f t="shared" si="20"/>
        <v>43.2</v>
      </c>
      <c r="AE72" s="23">
        <f t="shared" si="20"/>
        <v>43.2</v>
      </c>
      <c r="AF72" s="23">
        <f t="shared" si="20"/>
        <v>43.2</v>
      </c>
      <c r="AG72" s="23">
        <f t="shared" si="20"/>
        <v>43.2</v>
      </c>
      <c r="AH72" s="23">
        <f t="shared" si="20"/>
        <v>43.2</v>
      </c>
      <c r="AI72" s="23">
        <f t="shared" si="20"/>
        <v>43.2</v>
      </c>
      <c r="AJ72" s="23">
        <f t="shared" si="20"/>
        <v>43.2</v>
      </c>
      <c r="AK72" s="23">
        <f t="shared" si="20"/>
        <v>43.2</v>
      </c>
      <c r="AL72" s="23">
        <f t="shared" si="20"/>
        <v>43.2</v>
      </c>
      <c r="AM72" s="23">
        <f t="shared" si="20"/>
        <v>43.2</v>
      </c>
      <c r="AN72" s="23">
        <f t="shared" si="20"/>
        <v>43.2</v>
      </c>
      <c r="AO72" s="23">
        <f t="shared" si="20"/>
        <v>43.2</v>
      </c>
      <c r="AP72" s="23">
        <f t="shared" si="21"/>
        <v>43.2</v>
      </c>
      <c r="AQ72" s="23">
        <f t="shared" si="21"/>
        <v>43.2</v>
      </c>
      <c r="AR72" s="23">
        <f t="shared" si="21"/>
        <v>43.2</v>
      </c>
      <c r="AS72" s="23">
        <f t="shared" si="21"/>
        <v>43.2</v>
      </c>
      <c r="AT72" s="23">
        <f t="shared" si="21"/>
        <v>43.2</v>
      </c>
      <c r="AU72" s="23">
        <f t="shared" si="21"/>
        <v>43.2</v>
      </c>
      <c r="AV72" s="23">
        <f t="shared" si="21"/>
        <v>43.2</v>
      </c>
      <c r="AW72" s="23">
        <f t="shared" si="21"/>
        <v>43.2</v>
      </c>
      <c r="AX72" s="23">
        <f t="shared" si="21"/>
        <v>43.2</v>
      </c>
      <c r="AY72" s="23">
        <f t="shared" si="21"/>
        <v>43.2</v>
      </c>
      <c r="AZ72" s="23">
        <f t="shared" si="21"/>
        <v>43.2</v>
      </c>
      <c r="BA72" s="23">
        <f t="shared" si="21"/>
        <v>43.2</v>
      </c>
      <c r="BB72" s="23">
        <f t="shared" si="21"/>
        <v>43.2</v>
      </c>
      <c r="BC72" s="23">
        <f t="shared" si="21"/>
        <v>43.2</v>
      </c>
      <c r="BD72" s="23">
        <f t="shared" si="22"/>
        <v>43.2</v>
      </c>
      <c r="BE72" s="23">
        <f t="shared" si="22"/>
        <v>43.2</v>
      </c>
      <c r="BF72" s="23">
        <f t="shared" si="22"/>
        <v>43.2</v>
      </c>
      <c r="BG72" s="23">
        <f t="shared" si="22"/>
        <v>43.2</v>
      </c>
      <c r="BH72" s="23">
        <f t="shared" si="22"/>
        <v>43.2</v>
      </c>
      <c r="BI72" s="23">
        <f t="shared" si="22"/>
        <v>43.2</v>
      </c>
      <c r="BJ72" s="23">
        <f t="shared" si="22"/>
        <v>43.2</v>
      </c>
      <c r="BK72" s="23">
        <f t="shared" si="22"/>
        <v>43.2</v>
      </c>
      <c r="BL72" s="23">
        <f t="shared" si="22"/>
        <v>43.2</v>
      </c>
      <c r="BM72" s="23">
        <f t="shared" si="22"/>
        <v>43.2</v>
      </c>
      <c r="BN72" s="23">
        <f t="shared" si="22"/>
        <v>43.2</v>
      </c>
      <c r="BO72" s="23">
        <f t="shared" si="22"/>
        <v>43.2</v>
      </c>
      <c r="BP72" s="23">
        <f t="shared" si="22"/>
        <v>43.2</v>
      </c>
      <c r="BQ72" s="23">
        <f t="shared" si="22"/>
        <v>43.2</v>
      </c>
      <c r="BS72" s="8"/>
      <c r="BT72" s="199"/>
    </row>
    <row r="73" spans="1:91" s="3" customFormat="1">
      <c r="B73" s="19" t="s">
        <v>333</v>
      </c>
      <c r="C73" s="163">
        <v>73.2</v>
      </c>
      <c r="D73" s="141" t="str">
        <f t="shared" si="23"/>
        <v>2021$/person-hour</v>
      </c>
      <c r="E73"/>
      <c r="F73" s="19"/>
      <c r="I73"/>
      <c r="Z73" s="23">
        <f t="shared" si="20"/>
        <v>73.2</v>
      </c>
      <c r="AA73" s="23">
        <f t="shared" si="20"/>
        <v>73.2</v>
      </c>
      <c r="AB73" s="23">
        <f t="shared" si="20"/>
        <v>73.2</v>
      </c>
      <c r="AC73" s="23">
        <f t="shared" si="20"/>
        <v>73.2</v>
      </c>
      <c r="AD73" s="23">
        <f t="shared" si="20"/>
        <v>73.2</v>
      </c>
      <c r="AE73" s="23">
        <f t="shared" si="20"/>
        <v>73.2</v>
      </c>
      <c r="AF73" s="23">
        <f t="shared" si="20"/>
        <v>73.2</v>
      </c>
      <c r="AG73" s="23">
        <f t="shared" si="20"/>
        <v>73.2</v>
      </c>
      <c r="AH73" s="23">
        <f t="shared" si="20"/>
        <v>73.2</v>
      </c>
      <c r="AI73" s="23">
        <f t="shared" si="20"/>
        <v>73.2</v>
      </c>
      <c r="AJ73" s="23">
        <f t="shared" si="20"/>
        <v>73.2</v>
      </c>
      <c r="AK73" s="23">
        <f t="shared" si="20"/>
        <v>73.2</v>
      </c>
      <c r="AL73" s="23">
        <f t="shared" si="20"/>
        <v>73.2</v>
      </c>
      <c r="AM73" s="23">
        <f t="shared" si="20"/>
        <v>73.2</v>
      </c>
      <c r="AN73" s="23">
        <f t="shared" si="20"/>
        <v>73.2</v>
      </c>
      <c r="AO73" s="23">
        <f t="shared" si="20"/>
        <v>73.2</v>
      </c>
      <c r="AP73" s="23">
        <f t="shared" si="21"/>
        <v>73.2</v>
      </c>
      <c r="AQ73" s="23">
        <f t="shared" si="21"/>
        <v>73.2</v>
      </c>
      <c r="AR73" s="23">
        <f t="shared" si="21"/>
        <v>73.2</v>
      </c>
      <c r="AS73" s="23">
        <f t="shared" si="21"/>
        <v>73.2</v>
      </c>
      <c r="AT73" s="23">
        <f t="shared" si="21"/>
        <v>73.2</v>
      </c>
      <c r="AU73" s="23">
        <f t="shared" si="21"/>
        <v>73.2</v>
      </c>
      <c r="AV73" s="23">
        <f t="shared" si="21"/>
        <v>73.2</v>
      </c>
      <c r="AW73" s="23">
        <f t="shared" si="21"/>
        <v>73.2</v>
      </c>
      <c r="AX73" s="23">
        <f t="shared" si="21"/>
        <v>73.2</v>
      </c>
      <c r="AY73" s="23">
        <f t="shared" si="21"/>
        <v>73.2</v>
      </c>
      <c r="AZ73" s="23">
        <f t="shared" si="21"/>
        <v>73.2</v>
      </c>
      <c r="BA73" s="23">
        <f t="shared" si="21"/>
        <v>73.2</v>
      </c>
      <c r="BB73" s="23">
        <f t="shared" si="21"/>
        <v>73.2</v>
      </c>
      <c r="BC73" s="23">
        <f t="shared" si="21"/>
        <v>73.2</v>
      </c>
      <c r="BD73" s="23">
        <f t="shared" si="22"/>
        <v>73.2</v>
      </c>
      <c r="BE73" s="23">
        <f t="shared" si="22"/>
        <v>73.2</v>
      </c>
      <c r="BF73" s="23">
        <f t="shared" si="22"/>
        <v>73.2</v>
      </c>
      <c r="BG73" s="23">
        <f t="shared" si="22"/>
        <v>73.2</v>
      </c>
      <c r="BH73" s="23">
        <f t="shared" si="22"/>
        <v>73.2</v>
      </c>
      <c r="BI73" s="23">
        <f t="shared" si="22"/>
        <v>73.2</v>
      </c>
      <c r="BJ73" s="23">
        <f t="shared" si="22"/>
        <v>73.2</v>
      </c>
      <c r="BK73" s="23">
        <f t="shared" si="22"/>
        <v>73.2</v>
      </c>
      <c r="BL73" s="23">
        <f t="shared" si="22"/>
        <v>73.2</v>
      </c>
      <c r="BM73" s="23">
        <f t="shared" si="22"/>
        <v>73.2</v>
      </c>
      <c r="BN73" s="23">
        <f t="shared" si="22"/>
        <v>73.2</v>
      </c>
      <c r="BO73" s="23">
        <f t="shared" si="22"/>
        <v>73.2</v>
      </c>
      <c r="BP73" s="23">
        <f t="shared" si="22"/>
        <v>73.2</v>
      </c>
      <c r="BQ73" s="23">
        <f t="shared" si="22"/>
        <v>73.2</v>
      </c>
      <c r="BS73" s="8"/>
      <c r="BT73" s="199"/>
    </row>
    <row r="74" spans="1:91">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T74" s="35"/>
      <c r="BU74" s="35"/>
      <c r="BV74" s="35"/>
      <c r="BW74" s="35"/>
      <c r="BX74" s="35"/>
      <c r="BY74" s="35"/>
      <c r="BZ74" s="35"/>
      <c r="CA74" s="35"/>
      <c r="CB74" s="35"/>
      <c r="CC74" s="35"/>
      <c r="CD74" s="35"/>
      <c r="CE74" s="35"/>
      <c r="CF74" s="35"/>
      <c r="CG74" s="35"/>
      <c r="CH74" s="35"/>
      <c r="CI74" s="35"/>
      <c r="CJ74" s="35"/>
      <c r="CK74" s="35"/>
      <c r="CM74" s="8"/>
    </row>
    <row r="75" spans="1:91" ht="15.5">
      <c r="A75" s="55" t="s">
        <v>146</v>
      </c>
      <c r="B75" s="57"/>
      <c r="C75" s="55"/>
      <c r="D75" s="55"/>
      <c r="E75" s="193"/>
      <c r="F75" s="194"/>
      <c r="G75" s="55"/>
      <c r="J75" s="118"/>
      <c r="K75" s="118"/>
      <c r="L75" s="118"/>
      <c r="M75" s="118"/>
      <c r="N75" s="118"/>
      <c r="O75" s="118"/>
      <c r="P75" s="118"/>
      <c r="Q75" s="118"/>
      <c r="R75" s="118"/>
      <c r="S75" s="118"/>
      <c r="T75" s="118"/>
      <c r="U75" s="118"/>
      <c r="V75" s="118"/>
      <c r="W75" s="118"/>
      <c r="X75" s="118"/>
      <c r="Y75" s="118"/>
      <c r="Z75" s="118"/>
      <c r="AA75" s="79"/>
      <c r="AB75" s="79"/>
      <c r="AC75" s="79"/>
      <c r="AD75" s="79"/>
      <c r="AE75" s="79"/>
      <c r="AF75" s="79"/>
      <c r="AG75" s="79"/>
      <c r="AH75" s="79"/>
      <c r="AI75" s="79"/>
      <c r="AJ75" s="79"/>
      <c r="AK75" s="79"/>
      <c r="AL75" s="79"/>
      <c r="AM75" s="79"/>
      <c r="AN75" s="79"/>
      <c r="AO75" s="79"/>
      <c r="AP75" s="79"/>
      <c r="AQ75" s="79"/>
      <c r="AR75" s="79"/>
      <c r="AS75" s="79"/>
      <c r="AT75" s="79"/>
      <c r="AU75" s="79"/>
      <c r="AV75" s="79"/>
      <c r="AW75" s="79"/>
      <c r="AX75" s="79"/>
      <c r="AY75" s="79"/>
      <c r="AZ75" s="79"/>
      <c r="BA75" s="79"/>
      <c r="BB75" s="79"/>
      <c r="BC75" s="79"/>
      <c r="BD75" s="79"/>
      <c r="BE75" s="79"/>
      <c r="BF75" s="79"/>
      <c r="BG75" s="79"/>
      <c r="BH75" s="79"/>
      <c r="BI75" s="79"/>
      <c r="BJ75" s="79"/>
      <c r="BK75" s="79"/>
      <c r="BL75" s="79"/>
      <c r="BM75" s="79"/>
      <c r="BN75" s="79"/>
      <c r="BO75" s="79"/>
      <c r="BP75" s="79"/>
      <c r="BQ75" s="79"/>
      <c r="BR75" s="160"/>
    </row>
    <row r="76" spans="1:91" s="3" customFormat="1">
      <c r="B76" s="19" t="s">
        <v>334</v>
      </c>
      <c r="C76" s="161">
        <v>1.48</v>
      </c>
      <c r="D76" s="22" t="s">
        <v>335</v>
      </c>
      <c r="E76"/>
      <c r="F76" s="132"/>
      <c r="I76"/>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S76" s="8"/>
      <c r="BT76" s="199"/>
    </row>
    <row r="77" spans="1:91" s="3" customFormat="1">
      <c r="B77" s="19" t="s">
        <v>336</v>
      </c>
      <c r="C77" s="161">
        <v>1.58</v>
      </c>
      <c r="D77" s="22" t="s">
        <v>335</v>
      </c>
      <c r="E77"/>
      <c r="F77" s="132"/>
      <c r="I77"/>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S77" s="8"/>
      <c r="BT77" s="199"/>
    </row>
    <row r="78" spans="1:91" s="3" customFormat="1">
      <c r="B78" s="19" t="s">
        <v>337</v>
      </c>
      <c r="C78" s="161">
        <v>2.02</v>
      </c>
      <c r="D78" s="22" t="s">
        <v>335</v>
      </c>
      <c r="E78"/>
      <c r="F78" s="132"/>
      <c r="I78"/>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S78" s="8"/>
      <c r="BT78" s="199"/>
    </row>
    <row r="79" spans="1:91" s="3" customFormat="1">
      <c r="B79" s="19" t="s">
        <v>338</v>
      </c>
      <c r="C79" s="161">
        <v>1.67</v>
      </c>
      <c r="D79" s="22" t="s">
        <v>335</v>
      </c>
      <c r="E79"/>
      <c r="F79" s="132"/>
      <c r="I79"/>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S79" s="8"/>
      <c r="BT79" s="199"/>
    </row>
    <row r="80" spans="1:91" s="3" customFormat="1">
      <c r="B80" s="19" t="s">
        <v>150</v>
      </c>
      <c r="C80" s="161">
        <v>1</v>
      </c>
      <c r="D80" s="22" t="s">
        <v>339</v>
      </c>
      <c r="E80"/>
      <c r="F80" s="132"/>
      <c r="I80"/>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S80" s="8"/>
      <c r="BT80" s="199"/>
    </row>
    <row r="81" spans="1:72" s="3" customFormat="1">
      <c r="A81" s="56"/>
      <c r="C81" s="162"/>
      <c r="D81" s="22"/>
      <c r="E81"/>
      <c r="F81" s="132"/>
      <c r="I81"/>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S81" s="8"/>
    </row>
    <row r="82" spans="1:72" ht="15.5">
      <c r="A82" s="55" t="s">
        <v>164</v>
      </c>
      <c r="B82" s="57"/>
      <c r="C82" s="55"/>
      <c r="D82" s="55"/>
      <c r="E82" s="55"/>
      <c r="F82" s="55"/>
      <c r="G82" s="55"/>
      <c r="J82" s="118"/>
      <c r="K82" s="118"/>
      <c r="L82" s="118"/>
      <c r="M82" s="118"/>
      <c r="N82" s="118"/>
      <c r="O82" s="118"/>
      <c r="P82" s="118"/>
      <c r="Q82" s="118"/>
      <c r="R82" s="118"/>
      <c r="S82" s="118"/>
      <c r="T82" s="118"/>
      <c r="U82" s="118"/>
      <c r="V82" s="118"/>
      <c r="W82" s="118"/>
      <c r="X82" s="118"/>
      <c r="Y82" s="118"/>
      <c r="Z82" s="118"/>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c r="BO82" s="79"/>
      <c r="BP82" s="79"/>
      <c r="BQ82" s="79"/>
      <c r="BR82" s="160"/>
    </row>
    <row r="83" spans="1:72">
      <c r="B83" s="19" t="s">
        <v>340</v>
      </c>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row>
    <row r="84" spans="1:72">
      <c r="B84" s="24" t="s">
        <v>165</v>
      </c>
      <c r="C84" s="163">
        <v>0.45</v>
      </c>
      <c r="D84" s="141" t="str">
        <f>$C$26&amp;"$/vehicle-mile"</f>
        <v>2021$/vehicle-mile</v>
      </c>
      <c r="Z84" s="23">
        <f>$C84*Z$52</f>
        <v>0.45</v>
      </c>
      <c r="AA84" s="23">
        <f t="shared" ref="AA84:BQ85" si="24">$C84*AA$52</f>
        <v>0.47984226417490283</v>
      </c>
      <c r="AB84" s="23">
        <f t="shared" si="24"/>
        <v>0.5038224508413971</v>
      </c>
      <c r="AC84" s="23">
        <f t="shared" si="24"/>
        <v>0.51163748857814662</v>
      </c>
      <c r="AD84" s="23">
        <f t="shared" si="24"/>
        <v>0.51742156071516543</v>
      </c>
      <c r="AE84" s="23">
        <f t="shared" si="24"/>
        <v>0.52380505898798402</v>
      </c>
      <c r="AF84" s="23">
        <f t="shared" si="24"/>
        <v>0.53135079965170229</v>
      </c>
      <c r="AG84" s="23">
        <f t="shared" si="24"/>
        <v>0.54005924831292496</v>
      </c>
      <c r="AH84" s="23">
        <f t="shared" si="24"/>
        <v>0.54825582125891315</v>
      </c>
      <c r="AI84" s="23">
        <f t="shared" si="24"/>
        <v>0.55684586508364708</v>
      </c>
      <c r="AJ84" s="23">
        <f t="shared" si="24"/>
        <v>0.56543832345693357</v>
      </c>
      <c r="AK84" s="23">
        <f t="shared" si="24"/>
        <v>0.57502212607528547</v>
      </c>
      <c r="AL84" s="23">
        <f t="shared" si="24"/>
        <v>0.58476836775872576</v>
      </c>
      <c r="AM84" s="23">
        <f t="shared" si="24"/>
        <v>0.59467980174111346</v>
      </c>
      <c r="AN84" s="23">
        <f t="shared" si="24"/>
        <v>0.60475922792178616</v>
      </c>
      <c r="AO84" s="23">
        <f t="shared" si="24"/>
        <v>0.61500949365650803</v>
      </c>
      <c r="AP84" s="23">
        <f t="shared" si="24"/>
        <v>0.62543349456182595</v>
      </c>
      <c r="AQ84" s="23">
        <f t="shared" si="24"/>
        <v>0.63603417533305617</v>
      </c>
      <c r="AR84" s="23">
        <f t="shared" si="24"/>
        <v>0.64681453057613769</v>
      </c>
      <c r="AS84" s="23">
        <f t="shared" si="24"/>
        <v>0.65777760565358379</v>
      </c>
      <c r="AT84" s="23">
        <f t="shared" si="24"/>
        <v>0.66892649754477185</v>
      </c>
      <c r="AU84" s="23">
        <f t="shared" si="24"/>
        <v>0.68026435572081523</v>
      </c>
      <c r="AV84" s="23">
        <f t="shared" si="24"/>
        <v>0.69179438303426311</v>
      </c>
      <c r="AW84" s="23">
        <f t="shared" si="24"/>
        <v>0.70351983662387962</v>
      </c>
      <c r="AX84" s="23">
        <f t="shared" si="24"/>
        <v>0.71544402883475999</v>
      </c>
      <c r="AY84" s="23">
        <f t="shared" si="24"/>
        <v>0.7275703281540401</v>
      </c>
      <c r="AZ84" s="23">
        <f t="shared" si="24"/>
        <v>0.73990216016246768</v>
      </c>
      <c r="BA84" s="23">
        <f t="shared" si="24"/>
        <v>0.75244300850209966</v>
      </c>
      <c r="BB84" s="23">
        <f t="shared" si="24"/>
        <v>0.7651964158604041</v>
      </c>
      <c r="BC84" s="23">
        <f t="shared" si="24"/>
        <v>0.77816598497103939</v>
      </c>
      <c r="BD84" s="23">
        <f t="shared" si="24"/>
        <v>0.7913553796315973</v>
      </c>
      <c r="BE84" s="23">
        <f t="shared" si="24"/>
        <v>0.80476832573859713</v>
      </c>
      <c r="BF84" s="23">
        <f t="shared" si="24"/>
        <v>0.81840861234001916</v>
      </c>
      <c r="BG84" s="23">
        <f t="shared" si="24"/>
        <v>0.8322800927056816</v>
      </c>
      <c r="BH84" s="23">
        <f t="shared" si="24"/>
        <v>0.8463866854157569</v>
      </c>
      <c r="BI84" s="23">
        <f t="shared" si="24"/>
        <v>0.86073237546773917</v>
      </c>
      <c r="BJ84" s="23">
        <f t="shared" si="24"/>
        <v>0.87532121540217311</v>
      </c>
      <c r="BK84" s="23">
        <f t="shared" si="24"/>
        <v>0.89015732644746415</v>
      </c>
      <c r="BL84" s="23">
        <f t="shared" si="24"/>
        <v>0.90524489968409161</v>
      </c>
      <c r="BM84" s="23">
        <f t="shared" si="24"/>
        <v>0.92058819722855445</v>
      </c>
      <c r="BN84" s="23">
        <f t="shared" si="24"/>
        <v>0.93619155343738558</v>
      </c>
      <c r="BO84" s="23">
        <f t="shared" si="24"/>
        <v>0.95205937613157099</v>
      </c>
      <c r="BP84" s="23">
        <f t="shared" si="24"/>
        <v>0.96819614784172403</v>
      </c>
      <c r="BQ84" s="23">
        <f t="shared" si="24"/>
        <v>0.98460642707436341</v>
      </c>
      <c r="BT84" s="199"/>
    </row>
    <row r="85" spans="1:72">
      <c r="B85" s="24" t="s">
        <v>167</v>
      </c>
      <c r="C85" s="163">
        <v>0.94</v>
      </c>
      <c r="D85" s="141" t="str">
        <f>$C$26&amp;"$/vehicle-mile"</f>
        <v>2021$/vehicle-mile</v>
      </c>
      <c r="Z85" s="23">
        <f>$C85*Z$52</f>
        <v>0.94</v>
      </c>
      <c r="AA85" s="23">
        <f t="shared" si="24"/>
        <v>1.0023371740542413</v>
      </c>
      <c r="AB85" s="23">
        <f t="shared" si="24"/>
        <v>1.0524291195353628</v>
      </c>
      <c r="AC85" s="23">
        <f t="shared" si="24"/>
        <v>1.068753865029906</v>
      </c>
      <c r="AD85" s="23">
        <f t="shared" si="24"/>
        <v>1.0808361490494567</v>
      </c>
      <c r="AE85" s="23">
        <f t="shared" si="24"/>
        <v>1.0941705676637887</v>
      </c>
      <c r="AF85" s="23">
        <f t="shared" si="24"/>
        <v>1.1099327814946669</v>
      </c>
      <c r="AG85" s="23">
        <f t="shared" si="24"/>
        <v>1.1281237631425542</v>
      </c>
      <c r="AH85" s="23">
        <f t="shared" si="24"/>
        <v>1.1452454932963962</v>
      </c>
      <c r="AI85" s="23">
        <f t="shared" si="24"/>
        <v>1.1631891403969514</v>
      </c>
      <c r="AJ85" s="23">
        <f t="shared" si="24"/>
        <v>1.18113783122115</v>
      </c>
      <c r="AK85" s="23">
        <f t="shared" si="24"/>
        <v>1.2011573300239295</v>
      </c>
      <c r="AL85" s="23">
        <f t="shared" si="24"/>
        <v>1.2215161459848938</v>
      </c>
      <c r="AM85" s="23">
        <f t="shared" si="24"/>
        <v>1.2422200303036592</v>
      </c>
      <c r="AN85" s="23">
        <f t="shared" si="24"/>
        <v>1.263274831658842</v>
      </c>
      <c r="AO85" s="23">
        <f t="shared" si="24"/>
        <v>1.2846864978602612</v>
      </c>
      <c r="AP85" s="23">
        <f t="shared" si="24"/>
        <v>1.3064610775291474</v>
      </c>
      <c r="AQ85" s="23">
        <f t="shared" si="24"/>
        <v>1.3286047218068284</v>
      </c>
      <c r="AR85" s="23">
        <f t="shared" si="24"/>
        <v>1.3511236860923765</v>
      </c>
      <c r="AS85" s="23">
        <f t="shared" si="24"/>
        <v>1.3740243318097083</v>
      </c>
      <c r="AT85" s="23">
        <f t="shared" si="24"/>
        <v>1.3973131282046345</v>
      </c>
      <c r="AU85" s="23">
        <f t="shared" si="24"/>
        <v>1.4209966541723695</v>
      </c>
      <c r="AV85" s="23">
        <f t="shared" si="24"/>
        <v>1.4450816001160163</v>
      </c>
      <c r="AW85" s="23">
        <f t="shared" si="24"/>
        <v>1.4695747698365484</v>
      </c>
      <c r="AX85" s="23">
        <f t="shared" si="24"/>
        <v>1.4944830824548319</v>
      </c>
      <c r="AY85" s="23">
        <f t="shared" si="24"/>
        <v>1.5198135743662171</v>
      </c>
      <c r="AZ85" s="23">
        <f t="shared" si="24"/>
        <v>1.5455734012282656</v>
      </c>
      <c r="BA85" s="23">
        <f t="shared" si="24"/>
        <v>1.5717698399821636</v>
      </c>
      <c r="BB85" s="23">
        <f t="shared" si="24"/>
        <v>1.5984102909083995</v>
      </c>
      <c r="BC85" s="23">
        <f t="shared" si="24"/>
        <v>1.625502279717282</v>
      </c>
      <c r="BD85" s="23">
        <f t="shared" si="24"/>
        <v>1.653053459674892</v>
      </c>
      <c r="BE85" s="23">
        <f t="shared" si="24"/>
        <v>1.6810716137650694</v>
      </c>
      <c r="BF85" s="23">
        <f t="shared" si="24"/>
        <v>1.7095646568880398</v>
      </c>
      <c r="BG85" s="23">
        <f t="shared" si="24"/>
        <v>1.7385406380963124</v>
      </c>
      <c r="BH85" s="23">
        <f t="shared" si="24"/>
        <v>1.7680077428684697</v>
      </c>
      <c r="BI85" s="23">
        <f t="shared" si="24"/>
        <v>1.7979742954214994</v>
      </c>
      <c r="BJ85" s="23">
        <f t="shared" si="24"/>
        <v>1.828448761062317</v>
      </c>
      <c r="BK85" s="23">
        <f t="shared" si="24"/>
        <v>1.8594397485791472</v>
      </c>
      <c r="BL85" s="23">
        <f t="shared" si="24"/>
        <v>1.8909560126734357</v>
      </c>
      <c r="BM85" s="23">
        <f t="shared" si="24"/>
        <v>1.9230064564329803</v>
      </c>
      <c r="BN85" s="23">
        <f t="shared" si="24"/>
        <v>1.9556001338469831</v>
      </c>
      <c r="BO85" s="23">
        <f t="shared" si="24"/>
        <v>1.988746252363726</v>
      </c>
      <c r="BP85" s="23">
        <f t="shared" si="24"/>
        <v>2.022454175491601</v>
      </c>
      <c r="BQ85" s="23">
        <f t="shared" si="24"/>
        <v>2.0567334254442255</v>
      </c>
      <c r="BT85" s="199"/>
    </row>
    <row r="86" spans="1:72">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row>
    <row r="87" spans="1:72" ht="15.5">
      <c r="A87" s="55" t="s">
        <v>341</v>
      </c>
      <c r="B87" s="57"/>
      <c r="C87" s="55"/>
      <c r="D87" s="55"/>
      <c r="E87" s="55"/>
      <c r="F87" s="55"/>
      <c r="G87" s="55"/>
      <c r="J87" s="118"/>
      <c r="K87" s="118"/>
      <c r="L87" s="118"/>
      <c r="M87" s="118"/>
      <c r="N87" s="118"/>
      <c r="O87" s="118"/>
      <c r="P87" s="118"/>
      <c r="Q87" s="118"/>
      <c r="R87" s="118"/>
      <c r="S87" s="118"/>
      <c r="T87" s="118"/>
      <c r="U87" s="118"/>
      <c r="V87" s="118"/>
      <c r="W87" s="118"/>
      <c r="X87" s="118"/>
      <c r="Y87" s="118"/>
      <c r="Z87" s="118"/>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160"/>
      <c r="BT87" s="195"/>
    </row>
    <row r="88" spans="1:72" s="3" customFormat="1" ht="15.5">
      <c r="B88" s="19" t="s">
        <v>342</v>
      </c>
      <c r="C88" s="200"/>
      <c r="D88" s="201"/>
      <c r="E88" s="202"/>
      <c r="F88" s="203"/>
      <c r="G88" s="88"/>
      <c r="I88"/>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c r="AY88" s="90"/>
      <c r="AZ88" s="90"/>
      <c r="BA88" s="90"/>
      <c r="BB88" s="90"/>
      <c r="BC88" s="90"/>
      <c r="BD88" s="90"/>
      <c r="BE88" s="90"/>
      <c r="BF88" s="90"/>
      <c r="BG88" s="90"/>
      <c r="BH88" s="90"/>
      <c r="BI88" s="90"/>
      <c r="BJ88" s="90"/>
      <c r="BK88" s="90"/>
      <c r="BL88" s="90"/>
      <c r="BM88" s="90"/>
      <c r="BN88" s="90"/>
      <c r="BO88" s="90"/>
      <c r="BP88" s="90"/>
      <c r="BQ88" s="90"/>
      <c r="BS88" s="8"/>
    </row>
    <row r="89" spans="1:72">
      <c r="B89" s="18" t="s">
        <v>343</v>
      </c>
      <c r="C89" s="21">
        <v>4000</v>
      </c>
      <c r="D89" s="141" t="str">
        <f t="shared" ref="D89:D94" si="25">CONCATENATE($C$26,"$/person")</f>
        <v>2021$/person</v>
      </c>
      <c r="E89" s="141"/>
      <c r="F89" s="29"/>
      <c r="AB89" s="87"/>
      <c r="AC89" s="87"/>
      <c r="AD89" s="87"/>
      <c r="AE89" s="87"/>
      <c r="AF89" s="87"/>
      <c r="AG89" s="87"/>
      <c r="AH89" s="87"/>
      <c r="AI89" s="87"/>
      <c r="AJ89" s="87"/>
      <c r="AK89" s="87"/>
      <c r="AL89" s="87"/>
      <c r="AM89" s="87"/>
      <c r="AN89" s="87"/>
      <c r="AO89" s="87"/>
      <c r="AP89" s="87"/>
      <c r="AQ89" s="87"/>
      <c r="AR89" s="87"/>
      <c r="AS89" s="87"/>
      <c r="AT89" s="87"/>
      <c r="AU89" s="87"/>
      <c r="AV89" s="87"/>
      <c r="AW89" s="87"/>
      <c r="AX89" s="87"/>
      <c r="AY89" s="87"/>
      <c r="AZ89" s="87"/>
      <c r="BA89" s="87"/>
      <c r="BB89" s="87"/>
      <c r="BC89" s="87"/>
      <c r="BD89" s="87"/>
      <c r="BE89" s="87"/>
      <c r="BF89" s="87"/>
      <c r="BG89" s="87"/>
      <c r="BH89" s="87"/>
      <c r="BI89" s="87"/>
      <c r="BJ89" s="87"/>
      <c r="BK89" s="87"/>
      <c r="BL89" s="87"/>
      <c r="BM89" s="87"/>
      <c r="BN89" s="87"/>
      <c r="BO89" s="87"/>
      <c r="BP89" s="87"/>
      <c r="BR89" s="8"/>
      <c r="BS89"/>
    </row>
    <row r="90" spans="1:72">
      <c r="B90" s="18" t="s">
        <v>96</v>
      </c>
      <c r="C90" s="21">
        <v>78500</v>
      </c>
      <c r="D90" s="141" t="str">
        <f t="shared" si="25"/>
        <v>2021$/person</v>
      </c>
      <c r="E90" s="141"/>
      <c r="F90" s="29"/>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R90" s="8"/>
      <c r="BS90"/>
    </row>
    <row r="91" spans="1:72">
      <c r="B91" s="18" t="s">
        <v>344</v>
      </c>
      <c r="C91" s="21">
        <v>153700</v>
      </c>
      <c r="D91" s="141" t="str">
        <f t="shared" si="25"/>
        <v>2021$/person</v>
      </c>
      <c r="E91" s="141"/>
      <c r="F91" s="29"/>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R91" s="8"/>
      <c r="BS91"/>
    </row>
    <row r="92" spans="1:72">
      <c r="B92" s="18" t="s">
        <v>345</v>
      </c>
      <c r="C92" s="21">
        <v>564300</v>
      </c>
      <c r="D92" s="141" t="str">
        <f t="shared" si="25"/>
        <v>2021$/person</v>
      </c>
      <c r="E92" s="141"/>
      <c r="F92" s="29"/>
      <c r="AB92" s="87"/>
      <c r="AC92" s="87"/>
      <c r="AD92" s="87"/>
      <c r="AE92" s="87"/>
      <c r="AF92" s="87"/>
      <c r="AG92" s="87"/>
      <c r="AH92" s="87"/>
      <c r="AI92" s="87"/>
      <c r="AJ92" s="87"/>
      <c r="AK92" s="87"/>
      <c r="AL92" s="87"/>
      <c r="AM92" s="87"/>
      <c r="AN92" s="87"/>
      <c r="AO92" s="87"/>
      <c r="AP92" s="87"/>
      <c r="AQ92" s="87"/>
      <c r="AR92" s="87"/>
      <c r="AS92" s="87"/>
      <c r="AT92" s="87"/>
      <c r="AU92" s="87"/>
      <c r="AV92" s="87"/>
      <c r="AW92" s="87"/>
      <c r="AX92" s="87"/>
      <c r="AY92" s="87"/>
      <c r="AZ92" s="87"/>
      <c r="BA92" s="87"/>
      <c r="BB92" s="87"/>
      <c r="BC92" s="87"/>
      <c r="BD92" s="87"/>
      <c r="BE92" s="87"/>
      <c r="BF92" s="87"/>
      <c r="BG92" s="87"/>
      <c r="BH92" s="87"/>
      <c r="BI92" s="87"/>
      <c r="BJ92" s="87"/>
      <c r="BK92" s="87"/>
      <c r="BL92" s="87"/>
      <c r="BM92" s="87"/>
      <c r="BN92" s="87"/>
      <c r="BO92" s="87"/>
      <c r="BP92" s="87"/>
      <c r="BR92" s="8"/>
      <c r="BS92"/>
    </row>
    <row r="93" spans="1:72">
      <c r="B93" s="18" t="s">
        <v>346</v>
      </c>
      <c r="C93" s="21">
        <v>11800000</v>
      </c>
      <c r="D93" s="141" t="str">
        <f t="shared" si="25"/>
        <v>2021$/person</v>
      </c>
      <c r="E93" s="141"/>
      <c r="F93" s="29"/>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R93" s="8"/>
      <c r="BS93"/>
    </row>
    <row r="94" spans="1:72">
      <c r="B94" s="18" t="s">
        <v>347</v>
      </c>
      <c r="C94" s="21">
        <v>213900</v>
      </c>
      <c r="D94" s="141" t="str">
        <f t="shared" si="25"/>
        <v>2021$/person</v>
      </c>
      <c r="E94" s="141"/>
      <c r="F94" s="29"/>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R94" s="8"/>
      <c r="BS94"/>
    </row>
    <row r="95" spans="1:72">
      <c r="B95" s="18" t="s">
        <v>348</v>
      </c>
      <c r="C95" s="21">
        <v>162600</v>
      </c>
      <c r="D95" s="141" t="str">
        <f>CONCATENATE($C$26,"$/crash")</f>
        <v>2021$/crash</v>
      </c>
      <c r="E95" s="141"/>
      <c r="F95" s="29"/>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R95" s="8"/>
      <c r="BS95"/>
    </row>
    <row r="96" spans="1:72">
      <c r="B96" s="18"/>
      <c r="D96" s="29"/>
      <c r="E96" s="141"/>
      <c r="F96" s="29"/>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R96" s="8"/>
      <c r="BS96"/>
    </row>
    <row r="97" spans="1:72">
      <c r="B97" t="s">
        <v>349</v>
      </c>
      <c r="C97" s="21">
        <v>4600</v>
      </c>
      <c r="D97" s="141" t="str">
        <f>CONCATENATE($C$26,"$/vehicle")</f>
        <v>2021$/vehicle</v>
      </c>
      <c r="E97" s="141"/>
      <c r="F97" s="29"/>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R97" s="8"/>
      <c r="BS97" s="195"/>
    </row>
    <row r="98" spans="1:72">
      <c r="B98" t="s">
        <v>350</v>
      </c>
      <c r="C98" s="21">
        <v>302600</v>
      </c>
      <c r="D98" s="141" t="str">
        <f>CONCATENATE($C$26,"$/crash")</f>
        <v>2021$/crash</v>
      </c>
      <c r="E98" s="141"/>
      <c r="F98" s="29"/>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R98" s="8"/>
      <c r="BS98" s="195"/>
    </row>
    <row r="99" spans="1:72">
      <c r="B99" t="s">
        <v>351</v>
      </c>
      <c r="C99" s="21">
        <v>12837400</v>
      </c>
      <c r="D99" s="141" t="str">
        <f>CONCATENATE($C$26,"$/crash")</f>
        <v>2021$/crash</v>
      </c>
      <c r="E99" s="141"/>
      <c r="F99" s="29"/>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R99" s="8"/>
      <c r="BS99" s="195"/>
    </row>
    <row r="100" spans="1:72">
      <c r="C100" s="29"/>
      <c r="D100" s="29"/>
      <c r="F100" s="141"/>
      <c r="G100" s="29"/>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row>
    <row r="101" spans="1:72" ht="15.5">
      <c r="A101" s="55" t="s">
        <v>182</v>
      </c>
      <c r="B101" s="57"/>
      <c r="C101" s="55"/>
      <c r="D101" s="55"/>
      <c r="E101" s="55"/>
      <c r="F101" s="55"/>
      <c r="G101" s="55"/>
      <c r="J101" s="118"/>
      <c r="K101" s="118"/>
      <c r="L101" s="118"/>
      <c r="M101" s="118"/>
      <c r="N101" s="118"/>
      <c r="O101" s="118"/>
      <c r="P101" s="118"/>
      <c r="Q101" s="118"/>
      <c r="R101" s="118"/>
      <c r="S101" s="118"/>
      <c r="T101" s="118"/>
      <c r="U101" s="118"/>
      <c r="V101" s="118"/>
      <c r="W101" s="118"/>
      <c r="X101" s="118"/>
      <c r="Y101" s="118"/>
      <c r="Z101" s="118"/>
      <c r="AA101" s="79"/>
      <c r="AB101" s="79"/>
      <c r="AC101" s="79"/>
      <c r="AD101" s="79"/>
      <c r="AE101" s="79"/>
      <c r="AF101" s="79"/>
      <c r="AG101" s="79"/>
      <c r="AH101" s="79"/>
      <c r="AI101" s="79"/>
      <c r="AJ101" s="79"/>
      <c r="AK101" s="79"/>
      <c r="AL101" s="79"/>
      <c r="AM101" s="79"/>
      <c r="AN101" s="79"/>
      <c r="AO101" s="79"/>
      <c r="AP101" s="79"/>
      <c r="AQ101" s="79"/>
      <c r="AR101" s="79"/>
      <c r="AS101" s="79"/>
      <c r="AT101" s="79"/>
      <c r="AU101" s="79"/>
      <c r="AV101" s="79"/>
      <c r="AW101" s="79"/>
      <c r="AX101" s="79"/>
      <c r="AY101" s="79"/>
      <c r="AZ101" s="79"/>
      <c r="BA101" s="79"/>
      <c r="BB101" s="79"/>
      <c r="BC101" s="79"/>
      <c r="BD101" s="79"/>
      <c r="BE101" s="79"/>
      <c r="BF101" s="79"/>
      <c r="BG101" s="79"/>
      <c r="BH101" s="79"/>
      <c r="BI101" s="79"/>
      <c r="BJ101" s="79"/>
      <c r="BK101" s="79"/>
      <c r="BL101" s="79"/>
      <c r="BM101" s="79"/>
      <c r="BN101" s="79"/>
      <c r="BO101" s="79"/>
      <c r="BP101" s="79"/>
      <c r="BQ101" s="79"/>
      <c r="BR101" s="160"/>
      <c r="BT101" s="195"/>
    </row>
    <row r="102" spans="1:72" ht="16.5">
      <c r="B102" s="19" t="s">
        <v>185</v>
      </c>
      <c r="C102" s="36" t="s">
        <v>183</v>
      </c>
      <c r="D102" s="141" t="str">
        <f>CONCATENATE($C$26,"$/metric ton")</f>
        <v>2021$/metric ton</v>
      </c>
      <c r="F102" s="41"/>
      <c r="G102" s="178"/>
      <c r="AA102" s="21">
        <v>15600</v>
      </c>
      <c r="AB102" s="21">
        <v>15800</v>
      </c>
      <c r="AC102" s="21">
        <v>16000</v>
      </c>
      <c r="AD102" s="21">
        <v>16200</v>
      </c>
      <c r="AE102" s="21">
        <v>16500</v>
      </c>
      <c r="AF102" s="21">
        <v>16800</v>
      </c>
      <c r="AG102" s="21">
        <v>17100</v>
      </c>
      <c r="AH102" s="21">
        <v>17400</v>
      </c>
      <c r="AI102" s="21">
        <v>17700</v>
      </c>
      <c r="AJ102" s="21">
        <v>18100</v>
      </c>
      <c r="AK102" s="21">
        <v>18100</v>
      </c>
      <c r="AL102" s="21">
        <v>18100</v>
      </c>
      <c r="AM102" s="21">
        <v>18100</v>
      </c>
      <c r="AN102" s="21">
        <v>18100</v>
      </c>
      <c r="AO102" s="21">
        <v>18100</v>
      </c>
      <c r="AP102" s="21">
        <v>18100</v>
      </c>
      <c r="AQ102" s="21">
        <v>18100</v>
      </c>
      <c r="AR102" s="21">
        <v>18100</v>
      </c>
      <c r="AS102" s="21">
        <v>18100</v>
      </c>
      <c r="AT102" s="21">
        <v>18100</v>
      </c>
      <c r="AU102" s="21">
        <v>18100</v>
      </c>
      <c r="AV102" s="21">
        <v>18100</v>
      </c>
      <c r="AW102" s="21">
        <v>18100</v>
      </c>
      <c r="AX102" s="21">
        <v>18100</v>
      </c>
      <c r="AY102" s="21">
        <v>18100</v>
      </c>
      <c r="AZ102" s="21">
        <v>18100</v>
      </c>
      <c r="BA102" s="21">
        <v>18100</v>
      </c>
      <c r="BB102" s="21">
        <v>18100</v>
      </c>
      <c r="BC102" s="21">
        <v>18100</v>
      </c>
      <c r="BD102" s="21">
        <v>18100</v>
      </c>
      <c r="BE102" s="179">
        <f t="shared" ref="BE102:BQ105" si="26">BD102</f>
        <v>18100</v>
      </c>
      <c r="BF102" s="179">
        <f t="shared" si="26"/>
        <v>18100</v>
      </c>
      <c r="BG102" s="179">
        <f t="shared" si="26"/>
        <v>18100</v>
      </c>
      <c r="BH102" s="179">
        <f t="shared" si="26"/>
        <v>18100</v>
      </c>
      <c r="BI102" s="179">
        <f t="shared" si="26"/>
        <v>18100</v>
      </c>
      <c r="BJ102" s="179">
        <f t="shared" si="26"/>
        <v>18100</v>
      </c>
      <c r="BK102" s="179">
        <f t="shared" si="26"/>
        <v>18100</v>
      </c>
      <c r="BL102" s="179">
        <f t="shared" si="26"/>
        <v>18100</v>
      </c>
      <c r="BM102" s="179">
        <f t="shared" si="26"/>
        <v>18100</v>
      </c>
      <c r="BN102" s="179">
        <f t="shared" si="26"/>
        <v>18100</v>
      </c>
      <c r="BO102" s="179">
        <f t="shared" si="26"/>
        <v>18100</v>
      </c>
      <c r="BP102" s="179">
        <f t="shared" si="26"/>
        <v>18100</v>
      </c>
      <c r="BQ102" s="179">
        <f t="shared" si="26"/>
        <v>18100</v>
      </c>
      <c r="BT102" s="199"/>
    </row>
    <row r="103" spans="1:72" ht="15.5">
      <c r="B103" s="19" t="s">
        <v>179</v>
      </c>
      <c r="C103" s="36" t="s">
        <v>183</v>
      </c>
      <c r="D103" s="141" t="str">
        <f>CONCATENATE($C$26,"$/metric ton")</f>
        <v>2021$/metric ton</v>
      </c>
      <c r="F103" s="41"/>
      <c r="G103" s="178"/>
      <c r="AA103" s="21">
        <v>41500</v>
      </c>
      <c r="AB103" s="21">
        <v>42300</v>
      </c>
      <c r="AC103" s="21">
        <v>43100</v>
      </c>
      <c r="AD103" s="21">
        <v>44000</v>
      </c>
      <c r="AE103" s="21">
        <v>44900</v>
      </c>
      <c r="AF103" s="21">
        <v>45700</v>
      </c>
      <c r="AG103" s="21">
        <v>46500</v>
      </c>
      <c r="AH103" s="21">
        <v>47300</v>
      </c>
      <c r="AI103" s="21">
        <v>48200</v>
      </c>
      <c r="AJ103" s="21">
        <v>49100</v>
      </c>
      <c r="AK103" s="21">
        <v>49100</v>
      </c>
      <c r="AL103" s="21">
        <v>49100</v>
      </c>
      <c r="AM103" s="21">
        <v>49100</v>
      </c>
      <c r="AN103" s="21">
        <v>49100</v>
      </c>
      <c r="AO103" s="21">
        <v>49100</v>
      </c>
      <c r="AP103" s="21">
        <v>49100</v>
      </c>
      <c r="AQ103" s="21">
        <v>49100</v>
      </c>
      <c r="AR103" s="21">
        <v>49100</v>
      </c>
      <c r="AS103" s="21">
        <v>49100</v>
      </c>
      <c r="AT103" s="21">
        <v>49100</v>
      </c>
      <c r="AU103" s="21">
        <v>49100</v>
      </c>
      <c r="AV103" s="21">
        <v>49100</v>
      </c>
      <c r="AW103" s="21">
        <v>49100</v>
      </c>
      <c r="AX103" s="21">
        <v>49100</v>
      </c>
      <c r="AY103" s="21">
        <v>49100</v>
      </c>
      <c r="AZ103" s="21">
        <v>49100</v>
      </c>
      <c r="BA103" s="21">
        <v>49100</v>
      </c>
      <c r="BB103" s="21">
        <v>49100</v>
      </c>
      <c r="BC103" s="21">
        <v>49100</v>
      </c>
      <c r="BD103" s="21">
        <v>49100</v>
      </c>
      <c r="BE103" s="179">
        <f t="shared" si="26"/>
        <v>49100</v>
      </c>
      <c r="BF103" s="179">
        <f t="shared" si="26"/>
        <v>49100</v>
      </c>
      <c r="BG103" s="179">
        <f t="shared" si="26"/>
        <v>49100</v>
      </c>
      <c r="BH103" s="179">
        <f t="shared" si="26"/>
        <v>49100</v>
      </c>
      <c r="BI103" s="179">
        <f t="shared" si="26"/>
        <v>49100</v>
      </c>
      <c r="BJ103" s="179">
        <f t="shared" si="26"/>
        <v>49100</v>
      </c>
      <c r="BK103" s="179">
        <f t="shared" si="26"/>
        <v>49100</v>
      </c>
      <c r="BL103" s="179">
        <f t="shared" si="26"/>
        <v>49100</v>
      </c>
      <c r="BM103" s="179">
        <f t="shared" si="26"/>
        <v>49100</v>
      </c>
      <c r="BN103" s="179">
        <f t="shared" si="26"/>
        <v>49100</v>
      </c>
      <c r="BO103" s="179">
        <f t="shared" si="26"/>
        <v>49100</v>
      </c>
      <c r="BP103" s="179">
        <f t="shared" si="26"/>
        <v>49100</v>
      </c>
      <c r="BQ103" s="179">
        <f t="shared" si="26"/>
        <v>49100</v>
      </c>
      <c r="BT103" s="199"/>
    </row>
    <row r="104" spans="1:72" ht="16.5">
      <c r="B104" s="19" t="s">
        <v>186</v>
      </c>
      <c r="C104" s="36" t="s">
        <v>183</v>
      </c>
      <c r="D104" s="141" t="str">
        <f>CONCATENATE($C$26,"$/metric ton")</f>
        <v>2021$/metric ton</v>
      </c>
      <c r="F104" s="41"/>
      <c r="G104" s="178"/>
      <c r="AA104" s="21">
        <v>748600</v>
      </c>
      <c r="AB104" s="21">
        <v>761600</v>
      </c>
      <c r="AC104" s="21">
        <v>774700</v>
      </c>
      <c r="AD104" s="21">
        <v>769000</v>
      </c>
      <c r="AE104" s="21">
        <v>788100</v>
      </c>
      <c r="AF104" s="21">
        <v>801700</v>
      </c>
      <c r="AG104" s="21">
        <v>814500</v>
      </c>
      <c r="AH104" s="21">
        <v>827400</v>
      </c>
      <c r="AI104" s="21">
        <v>840600</v>
      </c>
      <c r="AJ104" s="21">
        <v>854000</v>
      </c>
      <c r="AK104" s="21">
        <v>867600</v>
      </c>
      <c r="AL104" s="21">
        <v>867600</v>
      </c>
      <c r="AM104" s="21">
        <v>867600</v>
      </c>
      <c r="AN104" s="21">
        <v>867600</v>
      </c>
      <c r="AO104" s="21">
        <v>867600</v>
      </c>
      <c r="AP104" s="21">
        <v>867600</v>
      </c>
      <c r="AQ104" s="21">
        <v>867600</v>
      </c>
      <c r="AR104" s="21">
        <v>867600</v>
      </c>
      <c r="AS104" s="21">
        <v>867600</v>
      </c>
      <c r="AT104" s="21">
        <v>867600</v>
      </c>
      <c r="AU104" s="21">
        <v>867600</v>
      </c>
      <c r="AV104" s="21">
        <v>867600</v>
      </c>
      <c r="AW104" s="21">
        <v>867600</v>
      </c>
      <c r="AX104" s="21">
        <v>867600</v>
      </c>
      <c r="AY104" s="21">
        <v>867600</v>
      </c>
      <c r="AZ104" s="21">
        <v>867600</v>
      </c>
      <c r="BA104" s="21">
        <v>867600</v>
      </c>
      <c r="BB104" s="21">
        <v>867600</v>
      </c>
      <c r="BC104" s="21">
        <v>867600</v>
      </c>
      <c r="BD104" s="21">
        <v>867600</v>
      </c>
      <c r="BE104" s="179">
        <f t="shared" si="26"/>
        <v>867600</v>
      </c>
      <c r="BF104" s="179">
        <f t="shared" si="26"/>
        <v>867600</v>
      </c>
      <c r="BG104" s="179">
        <f t="shared" si="26"/>
        <v>867600</v>
      </c>
      <c r="BH104" s="179">
        <f t="shared" si="26"/>
        <v>867600</v>
      </c>
      <c r="BI104" s="179">
        <f t="shared" si="26"/>
        <v>867600</v>
      </c>
      <c r="BJ104" s="179">
        <f t="shared" si="26"/>
        <v>867600</v>
      </c>
      <c r="BK104" s="179">
        <f t="shared" si="26"/>
        <v>867600</v>
      </c>
      <c r="BL104" s="179">
        <f t="shared" si="26"/>
        <v>867600</v>
      </c>
      <c r="BM104" s="179">
        <f t="shared" si="26"/>
        <v>867600</v>
      </c>
      <c r="BN104" s="179">
        <f t="shared" si="26"/>
        <v>867600</v>
      </c>
      <c r="BO104" s="179">
        <f t="shared" si="26"/>
        <v>867600</v>
      </c>
      <c r="BP104" s="179">
        <f t="shared" si="26"/>
        <v>867600</v>
      </c>
      <c r="BQ104" s="179">
        <f t="shared" si="26"/>
        <v>867600</v>
      </c>
      <c r="BT104" s="199"/>
    </row>
    <row r="105" spans="1:72" ht="16.5">
      <c r="B105" s="19" t="s">
        <v>175</v>
      </c>
      <c r="C105" s="36" t="s">
        <v>352</v>
      </c>
      <c r="D105" s="141" t="str">
        <f>CONCATENATE($C$26,"$/metric ton")</f>
        <v>2021$/metric ton</v>
      </c>
      <c r="F105" s="41"/>
      <c r="G105" s="178"/>
      <c r="AA105" s="218">
        <v>52.52</v>
      </c>
      <c r="AB105" s="218">
        <v>53.53</v>
      </c>
      <c r="AC105" s="218">
        <v>54.54</v>
      </c>
      <c r="AD105" s="218">
        <v>55.55</v>
      </c>
      <c r="AE105" s="218">
        <v>56.56</v>
      </c>
      <c r="AF105" s="218">
        <v>57.57</v>
      </c>
      <c r="AG105" s="218">
        <v>58.58</v>
      </c>
      <c r="AH105" s="218">
        <v>59.59</v>
      </c>
      <c r="AI105" s="218">
        <v>60.6</v>
      </c>
      <c r="AJ105" s="218">
        <v>61.61</v>
      </c>
      <c r="AK105" s="218">
        <v>62.62</v>
      </c>
      <c r="AL105" s="218">
        <v>63.63</v>
      </c>
      <c r="AM105" s="218">
        <v>64.64</v>
      </c>
      <c r="AN105" s="218">
        <v>66.66</v>
      </c>
      <c r="AO105" s="218">
        <v>67.67</v>
      </c>
      <c r="AP105" s="218">
        <v>68.680000000000007</v>
      </c>
      <c r="AQ105" s="218">
        <v>69.69</v>
      </c>
      <c r="AR105" s="218">
        <v>70.7</v>
      </c>
      <c r="AS105" s="218">
        <v>71.709999999999994</v>
      </c>
      <c r="AT105" s="218">
        <v>72.72</v>
      </c>
      <c r="AU105" s="218">
        <v>73.73</v>
      </c>
      <c r="AV105" s="218">
        <v>75.75</v>
      </c>
      <c r="AW105" s="218">
        <v>76.760000000000005</v>
      </c>
      <c r="AX105" s="218">
        <v>77.77</v>
      </c>
      <c r="AY105" s="218">
        <v>78.78</v>
      </c>
      <c r="AZ105" s="218">
        <v>79.790000000000006</v>
      </c>
      <c r="BA105" s="218">
        <v>80.8</v>
      </c>
      <c r="BB105" s="218">
        <v>81.81</v>
      </c>
      <c r="BC105" s="218">
        <v>83.83</v>
      </c>
      <c r="BD105" s="218">
        <v>84.84</v>
      </c>
      <c r="BE105" s="179">
        <f t="shared" si="26"/>
        <v>84.84</v>
      </c>
      <c r="BF105" s="218">
        <v>84.84</v>
      </c>
      <c r="BG105" s="218">
        <v>84.84</v>
      </c>
      <c r="BH105" s="218">
        <v>84.84</v>
      </c>
      <c r="BI105" s="218">
        <v>84.84</v>
      </c>
      <c r="BJ105" s="218">
        <v>84.84</v>
      </c>
      <c r="BK105" s="218">
        <v>84.84</v>
      </c>
      <c r="BL105" s="218">
        <v>84.84</v>
      </c>
      <c r="BM105" s="218">
        <v>84.84</v>
      </c>
      <c r="BN105" s="218">
        <v>84.84</v>
      </c>
      <c r="BO105" s="218">
        <v>84.84</v>
      </c>
      <c r="BP105" s="218">
        <v>84.84</v>
      </c>
      <c r="BQ105" s="218">
        <v>84.84</v>
      </c>
      <c r="BT105" s="199"/>
    </row>
    <row r="106" spans="1:72">
      <c r="J106" s="28"/>
      <c r="K106" s="28"/>
      <c r="L106" s="28"/>
      <c r="M106" s="28"/>
      <c r="N106" s="28"/>
      <c r="O106" s="28"/>
      <c r="P106" s="28"/>
      <c r="Q106" s="28"/>
      <c r="R106" s="28"/>
      <c r="S106" s="28"/>
      <c r="T106" s="28"/>
      <c r="U106" s="28"/>
      <c r="V106" s="28"/>
      <c r="W106" s="28"/>
      <c r="X106" s="28"/>
      <c r="Y106" s="28"/>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row>
    <row r="107" spans="1:72" ht="15.5">
      <c r="A107" s="55" t="s">
        <v>353</v>
      </c>
      <c r="B107" s="57"/>
      <c r="C107" s="55"/>
      <c r="D107" s="55"/>
      <c r="E107" s="55"/>
      <c r="F107" s="55"/>
      <c r="G107" s="55"/>
      <c r="J107" s="118"/>
      <c r="K107" s="118"/>
      <c r="L107" s="118"/>
      <c r="M107" s="118"/>
      <c r="N107" s="118"/>
      <c r="O107" s="118"/>
      <c r="P107" s="118"/>
      <c r="Q107" s="118"/>
      <c r="R107" s="118"/>
      <c r="S107" s="118"/>
      <c r="T107" s="118"/>
      <c r="U107" s="118"/>
      <c r="V107" s="118"/>
      <c r="W107" s="118"/>
      <c r="X107" s="118"/>
      <c r="Y107" s="118"/>
      <c r="Z107" s="118"/>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160"/>
      <c r="BT107" s="195"/>
    </row>
    <row r="108" spans="1:72">
      <c r="J108" s="28"/>
      <c r="K108" s="28"/>
      <c r="L108" s="28"/>
      <c r="M108" s="28"/>
      <c r="N108" s="28"/>
      <c r="O108" s="28"/>
      <c r="P108" s="28"/>
      <c r="Q108" s="28"/>
      <c r="R108" s="28"/>
      <c r="S108" s="28"/>
      <c r="T108" s="28"/>
      <c r="U108" s="28"/>
      <c r="V108" s="28"/>
      <c r="W108" s="28"/>
      <c r="X108" s="28"/>
      <c r="Y108" s="28"/>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row>
    <row r="109" spans="1:72">
      <c r="B109" t="s">
        <v>324</v>
      </c>
      <c r="C109" s="131">
        <v>0</v>
      </c>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row>
    <row r="110" spans="1:72">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row>
    <row r="111" spans="1:72" s="3" customFormat="1" ht="29">
      <c r="B111" s="228" t="s">
        <v>354</v>
      </c>
      <c r="C111" s="163">
        <v>0.1</v>
      </c>
      <c r="D111" s="141" t="str">
        <f>$C$26&amp;"$/person-mile walked up to 0.86 miles"</f>
        <v>2021$/person-mile walked up to 0.86 miles</v>
      </c>
      <c r="E111"/>
      <c r="F111" s="19"/>
      <c r="I111"/>
      <c r="Z111" s="23">
        <f t="shared" ref="Z111:AI113" si="27">IF($C$109=1,$C111*Z$52,$C111)</f>
        <v>0.1</v>
      </c>
      <c r="AA111" s="23">
        <f t="shared" si="27"/>
        <v>0.1</v>
      </c>
      <c r="AB111" s="23">
        <f t="shared" si="27"/>
        <v>0.1</v>
      </c>
      <c r="AC111" s="23">
        <f t="shared" si="27"/>
        <v>0.1</v>
      </c>
      <c r="AD111" s="23">
        <f t="shared" si="27"/>
        <v>0.1</v>
      </c>
      <c r="AE111" s="23">
        <f t="shared" si="27"/>
        <v>0.1</v>
      </c>
      <c r="AF111" s="23">
        <f t="shared" si="27"/>
        <v>0.1</v>
      </c>
      <c r="AG111" s="23">
        <f t="shared" si="27"/>
        <v>0.1</v>
      </c>
      <c r="AH111" s="23">
        <f t="shared" si="27"/>
        <v>0.1</v>
      </c>
      <c r="AI111" s="23">
        <f t="shared" si="27"/>
        <v>0.1</v>
      </c>
      <c r="AJ111" s="23">
        <f t="shared" ref="AJ111:AS113" si="28">IF($C$109=1,$C111*AJ$52,$C111)</f>
        <v>0.1</v>
      </c>
      <c r="AK111" s="23">
        <f t="shared" si="28"/>
        <v>0.1</v>
      </c>
      <c r="AL111" s="23">
        <f t="shared" si="28"/>
        <v>0.1</v>
      </c>
      <c r="AM111" s="23">
        <f t="shared" si="28"/>
        <v>0.1</v>
      </c>
      <c r="AN111" s="23">
        <f t="shared" si="28"/>
        <v>0.1</v>
      </c>
      <c r="AO111" s="23">
        <f t="shared" si="28"/>
        <v>0.1</v>
      </c>
      <c r="AP111" s="23">
        <f t="shared" si="28"/>
        <v>0.1</v>
      </c>
      <c r="AQ111" s="23">
        <f t="shared" si="28"/>
        <v>0.1</v>
      </c>
      <c r="AR111" s="23">
        <f t="shared" si="28"/>
        <v>0.1</v>
      </c>
      <c r="AS111" s="23">
        <f t="shared" si="28"/>
        <v>0.1</v>
      </c>
      <c r="AT111" s="23">
        <f t="shared" ref="AT111:BC113" si="29">IF($C$109=1,$C111*AT$52,$C111)</f>
        <v>0.1</v>
      </c>
      <c r="AU111" s="23">
        <f t="shared" si="29"/>
        <v>0.1</v>
      </c>
      <c r="AV111" s="23">
        <f t="shared" si="29"/>
        <v>0.1</v>
      </c>
      <c r="AW111" s="23">
        <f t="shared" si="29"/>
        <v>0.1</v>
      </c>
      <c r="AX111" s="23">
        <f t="shared" si="29"/>
        <v>0.1</v>
      </c>
      <c r="AY111" s="23">
        <f t="shared" si="29"/>
        <v>0.1</v>
      </c>
      <c r="AZ111" s="23">
        <f t="shared" si="29"/>
        <v>0.1</v>
      </c>
      <c r="BA111" s="23">
        <f t="shared" si="29"/>
        <v>0.1</v>
      </c>
      <c r="BB111" s="23">
        <f t="shared" si="29"/>
        <v>0.1</v>
      </c>
      <c r="BC111" s="23">
        <f t="shared" si="29"/>
        <v>0.1</v>
      </c>
      <c r="BD111" s="23">
        <f t="shared" ref="BD111:BQ113" si="30">IF($C$109=1,$C111*BD$52,$C111)</f>
        <v>0.1</v>
      </c>
      <c r="BE111" s="23">
        <f t="shared" si="30"/>
        <v>0.1</v>
      </c>
      <c r="BF111" s="23">
        <f t="shared" si="30"/>
        <v>0.1</v>
      </c>
      <c r="BG111" s="23">
        <f t="shared" si="30"/>
        <v>0.1</v>
      </c>
      <c r="BH111" s="23">
        <f t="shared" si="30"/>
        <v>0.1</v>
      </c>
      <c r="BI111" s="23">
        <f t="shared" si="30"/>
        <v>0.1</v>
      </c>
      <c r="BJ111" s="23">
        <f t="shared" si="30"/>
        <v>0.1</v>
      </c>
      <c r="BK111" s="23">
        <f t="shared" si="30"/>
        <v>0.1</v>
      </c>
      <c r="BL111" s="23">
        <f t="shared" si="30"/>
        <v>0.1</v>
      </c>
      <c r="BM111" s="23">
        <f t="shared" si="30"/>
        <v>0.1</v>
      </c>
      <c r="BN111" s="23">
        <f t="shared" si="30"/>
        <v>0.1</v>
      </c>
      <c r="BO111" s="23">
        <f t="shared" si="30"/>
        <v>0.1</v>
      </c>
      <c r="BP111" s="23">
        <f t="shared" si="30"/>
        <v>0.1</v>
      </c>
      <c r="BQ111" s="23">
        <f t="shared" si="30"/>
        <v>0.1</v>
      </c>
    </row>
    <row r="112" spans="1:72" s="3" customFormat="1" ht="29">
      <c r="B112" s="228" t="s">
        <v>355</v>
      </c>
      <c r="C112" s="163">
        <v>0.18</v>
      </c>
      <c r="D112" s="141" t="str">
        <f>$C$26&amp;"$/use"</f>
        <v>2021$/use</v>
      </c>
      <c r="E112"/>
      <c r="F112" s="19"/>
      <c r="I112"/>
      <c r="Z112" s="23">
        <f t="shared" si="27"/>
        <v>0.18</v>
      </c>
      <c r="AA112" s="23">
        <f t="shared" si="27"/>
        <v>0.18</v>
      </c>
      <c r="AB112" s="23">
        <f t="shared" si="27"/>
        <v>0.18</v>
      </c>
      <c r="AC112" s="23">
        <f t="shared" si="27"/>
        <v>0.18</v>
      </c>
      <c r="AD112" s="23">
        <f t="shared" si="27"/>
        <v>0.18</v>
      </c>
      <c r="AE112" s="23">
        <f t="shared" si="27"/>
        <v>0.18</v>
      </c>
      <c r="AF112" s="23">
        <f t="shared" si="27"/>
        <v>0.18</v>
      </c>
      <c r="AG112" s="23">
        <f t="shared" si="27"/>
        <v>0.18</v>
      </c>
      <c r="AH112" s="23">
        <f t="shared" si="27"/>
        <v>0.18</v>
      </c>
      <c r="AI112" s="23">
        <f t="shared" si="27"/>
        <v>0.18</v>
      </c>
      <c r="AJ112" s="23">
        <f t="shared" si="28"/>
        <v>0.18</v>
      </c>
      <c r="AK112" s="23">
        <f t="shared" si="28"/>
        <v>0.18</v>
      </c>
      <c r="AL112" s="23">
        <f t="shared" si="28"/>
        <v>0.18</v>
      </c>
      <c r="AM112" s="23">
        <f t="shared" si="28"/>
        <v>0.18</v>
      </c>
      <c r="AN112" s="23">
        <f t="shared" si="28"/>
        <v>0.18</v>
      </c>
      <c r="AO112" s="23">
        <f t="shared" si="28"/>
        <v>0.18</v>
      </c>
      <c r="AP112" s="23">
        <f t="shared" si="28"/>
        <v>0.18</v>
      </c>
      <c r="AQ112" s="23">
        <f t="shared" si="28"/>
        <v>0.18</v>
      </c>
      <c r="AR112" s="23">
        <f t="shared" si="28"/>
        <v>0.18</v>
      </c>
      <c r="AS112" s="23">
        <f t="shared" si="28"/>
        <v>0.18</v>
      </c>
      <c r="AT112" s="23">
        <f t="shared" si="29"/>
        <v>0.18</v>
      </c>
      <c r="AU112" s="23">
        <f t="shared" si="29"/>
        <v>0.18</v>
      </c>
      <c r="AV112" s="23">
        <f t="shared" si="29"/>
        <v>0.18</v>
      </c>
      <c r="AW112" s="23">
        <f t="shared" si="29"/>
        <v>0.18</v>
      </c>
      <c r="AX112" s="23">
        <f t="shared" si="29"/>
        <v>0.18</v>
      </c>
      <c r="AY112" s="23">
        <f t="shared" si="29"/>
        <v>0.18</v>
      </c>
      <c r="AZ112" s="23">
        <f t="shared" si="29"/>
        <v>0.18</v>
      </c>
      <c r="BA112" s="23">
        <f t="shared" si="29"/>
        <v>0.18</v>
      </c>
      <c r="BB112" s="23">
        <f t="shared" si="29"/>
        <v>0.18</v>
      </c>
      <c r="BC112" s="23">
        <f t="shared" si="29"/>
        <v>0.18</v>
      </c>
      <c r="BD112" s="23">
        <f t="shared" si="30"/>
        <v>0.18</v>
      </c>
      <c r="BE112" s="23">
        <f t="shared" si="30"/>
        <v>0.18</v>
      </c>
      <c r="BF112" s="23">
        <f t="shared" si="30"/>
        <v>0.18</v>
      </c>
      <c r="BG112" s="23">
        <f t="shared" si="30"/>
        <v>0.18</v>
      </c>
      <c r="BH112" s="23">
        <f t="shared" si="30"/>
        <v>0.18</v>
      </c>
      <c r="BI112" s="23">
        <f t="shared" si="30"/>
        <v>0.18</v>
      </c>
      <c r="BJ112" s="23">
        <f t="shared" si="30"/>
        <v>0.18</v>
      </c>
      <c r="BK112" s="23">
        <f t="shared" si="30"/>
        <v>0.18</v>
      </c>
      <c r="BL112" s="23">
        <f t="shared" si="30"/>
        <v>0.18</v>
      </c>
      <c r="BM112" s="23">
        <f t="shared" si="30"/>
        <v>0.18</v>
      </c>
      <c r="BN112" s="23">
        <f t="shared" si="30"/>
        <v>0.18</v>
      </c>
      <c r="BO112" s="23">
        <f t="shared" si="30"/>
        <v>0.18</v>
      </c>
      <c r="BP112" s="23">
        <f t="shared" si="30"/>
        <v>0.18</v>
      </c>
      <c r="BQ112" s="23">
        <f t="shared" si="30"/>
        <v>0.18</v>
      </c>
      <c r="BS112" s="8"/>
      <c r="BT112" s="199"/>
    </row>
    <row r="113" spans="1:72" s="3" customFormat="1" ht="43.5">
      <c r="B113" s="228" t="s">
        <v>356</v>
      </c>
      <c r="C113" s="163">
        <v>0.46</v>
      </c>
      <c r="D113" s="141" t="str">
        <f>$C$26&amp;"$/use"</f>
        <v>2021$/use</v>
      </c>
      <c r="E113"/>
      <c r="F113" s="19"/>
      <c r="I113"/>
      <c r="Z113" s="23">
        <f t="shared" si="27"/>
        <v>0.46</v>
      </c>
      <c r="AA113" s="23">
        <f t="shared" si="27"/>
        <v>0.46</v>
      </c>
      <c r="AB113" s="23">
        <f t="shared" si="27"/>
        <v>0.46</v>
      </c>
      <c r="AC113" s="23">
        <f t="shared" si="27"/>
        <v>0.46</v>
      </c>
      <c r="AD113" s="23">
        <f t="shared" si="27"/>
        <v>0.46</v>
      </c>
      <c r="AE113" s="23">
        <f t="shared" si="27"/>
        <v>0.46</v>
      </c>
      <c r="AF113" s="23">
        <f t="shared" si="27"/>
        <v>0.46</v>
      </c>
      <c r="AG113" s="23">
        <f t="shared" si="27"/>
        <v>0.46</v>
      </c>
      <c r="AH113" s="23">
        <f t="shared" si="27"/>
        <v>0.46</v>
      </c>
      <c r="AI113" s="23">
        <f t="shared" si="27"/>
        <v>0.46</v>
      </c>
      <c r="AJ113" s="23">
        <f t="shared" si="28"/>
        <v>0.46</v>
      </c>
      <c r="AK113" s="23">
        <f t="shared" si="28"/>
        <v>0.46</v>
      </c>
      <c r="AL113" s="23">
        <f t="shared" si="28"/>
        <v>0.46</v>
      </c>
      <c r="AM113" s="23">
        <f t="shared" si="28"/>
        <v>0.46</v>
      </c>
      <c r="AN113" s="23">
        <f t="shared" si="28"/>
        <v>0.46</v>
      </c>
      <c r="AO113" s="23">
        <f t="shared" si="28"/>
        <v>0.46</v>
      </c>
      <c r="AP113" s="23">
        <f t="shared" si="28"/>
        <v>0.46</v>
      </c>
      <c r="AQ113" s="23">
        <f t="shared" si="28"/>
        <v>0.46</v>
      </c>
      <c r="AR113" s="23">
        <f t="shared" si="28"/>
        <v>0.46</v>
      </c>
      <c r="AS113" s="23">
        <f t="shared" si="28"/>
        <v>0.46</v>
      </c>
      <c r="AT113" s="23">
        <f t="shared" si="29"/>
        <v>0.46</v>
      </c>
      <c r="AU113" s="23">
        <f t="shared" si="29"/>
        <v>0.46</v>
      </c>
      <c r="AV113" s="23">
        <f t="shared" si="29"/>
        <v>0.46</v>
      </c>
      <c r="AW113" s="23">
        <f t="shared" si="29"/>
        <v>0.46</v>
      </c>
      <c r="AX113" s="23">
        <f t="shared" si="29"/>
        <v>0.46</v>
      </c>
      <c r="AY113" s="23">
        <f t="shared" si="29"/>
        <v>0.46</v>
      </c>
      <c r="AZ113" s="23">
        <f t="shared" si="29"/>
        <v>0.46</v>
      </c>
      <c r="BA113" s="23">
        <f t="shared" si="29"/>
        <v>0.46</v>
      </c>
      <c r="BB113" s="23">
        <f t="shared" si="29"/>
        <v>0.46</v>
      </c>
      <c r="BC113" s="23">
        <f t="shared" si="29"/>
        <v>0.46</v>
      </c>
      <c r="BD113" s="23">
        <f t="shared" si="30"/>
        <v>0.46</v>
      </c>
      <c r="BE113" s="23">
        <f t="shared" si="30"/>
        <v>0.46</v>
      </c>
      <c r="BF113" s="23">
        <f t="shared" si="30"/>
        <v>0.46</v>
      </c>
      <c r="BG113" s="23">
        <f t="shared" si="30"/>
        <v>0.46</v>
      </c>
      <c r="BH113" s="23">
        <f t="shared" si="30"/>
        <v>0.46</v>
      </c>
      <c r="BI113" s="23">
        <f t="shared" si="30"/>
        <v>0.46</v>
      </c>
      <c r="BJ113" s="23">
        <f t="shared" si="30"/>
        <v>0.46</v>
      </c>
      <c r="BK113" s="23">
        <f t="shared" si="30"/>
        <v>0.46</v>
      </c>
      <c r="BL113" s="23">
        <f t="shared" si="30"/>
        <v>0.46</v>
      </c>
      <c r="BM113" s="23">
        <f t="shared" si="30"/>
        <v>0.46</v>
      </c>
      <c r="BN113" s="23">
        <f t="shared" si="30"/>
        <v>0.46</v>
      </c>
      <c r="BO113" s="23">
        <f t="shared" si="30"/>
        <v>0.46</v>
      </c>
      <c r="BP113" s="23">
        <f t="shared" si="30"/>
        <v>0.46</v>
      </c>
      <c r="BQ113" s="23">
        <f t="shared" si="30"/>
        <v>0.46</v>
      </c>
      <c r="BS113" s="8"/>
      <c r="BT113" s="199"/>
    </row>
    <row r="114" spans="1:72">
      <c r="J114" s="28"/>
      <c r="K114" s="28"/>
      <c r="L114" s="28"/>
      <c r="M114" s="28"/>
      <c r="N114" s="28"/>
      <c r="O114" s="28"/>
      <c r="P114" s="28"/>
      <c r="Q114" s="28"/>
      <c r="R114" s="28"/>
      <c r="S114" s="28"/>
      <c r="T114" s="28"/>
      <c r="U114" s="28"/>
      <c r="V114" s="28"/>
      <c r="W114" s="28"/>
      <c r="X114" s="28"/>
      <c r="Y114" s="28"/>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row>
    <row r="115" spans="1:72" ht="15.5">
      <c r="A115" s="55" t="s">
        <v>357</v>
      </c>
      <c r="B115" s="57"/>
      <c r="C115" s="55"/>
      <c r="D115" s="55"/>
      <c r="E115" s="55"/>
      <c r="F115" s="55"/>
      <c r="G115" s="55"/>
      <c r="J115" s="118"/>
      <c r="K115" s="118"/>
      <c r="L115" s="118"/>
      <c r="M115" s="118"/>
      <c r="N115" s="118"/>
      <c r="O115" s="118"/>
      <c r="P115" s="118"/>
      <c r="Q115" s="118"/>
      <c r="R115" s="118"/>
      <c r="S115" s="118"/>
      <c r="T115" s="118"/>
      <c r="U115" s="118"/>
      <c r="V115" s="118"/>
      <c r="W115" s="118"/>
      <c r="X115" s="118"/>
      <c r="Y115" s="118"/>
      <c r="Z115" s="118"/>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160"/>
      <c r="BT115" s="195"/>
    </row>
    <row r="116" spans="1:72">
      <c r="J116" s="28"/>
      <c r="K116" s="28"/>
      <c r="L116" s="28"/>
      <c r="M116" s="28"/>
      <c r="N116" s="28"/>
      <c r="O116" s="28"/>
      <c r="P116" s="28"/>
      <c r="Q116" s="28"/>
      <c r="R116" s="28"/>
      <c r="S116" s="28"/>
      <c r="T116" s="28"/>
      <c r="U116" s="28"/>
      <c r="V116" s="28"/>
      <c r="W116" s="28"/>
      <c r="X116" s="28"/>
      <c r="Y116" s="28"/>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row>
    <row r="117" spans="1:72">
      <c r="B117" t="s">
        <v>324</v>
      </c>
      <c r="C117" s="131">
        <v>0</v>
      </c>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row>
    <row r="118" spans="1:72">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row>
    <row r="119" spans="1:72" s="3" customFormat="1">
      <c r="B119" s="228" t="s">
        <v>358</v>
      </c>
      <c r="C119" s="163">
        <v>1.42</v>
      </c>
      <c r="D119" s="141" t="str">
        <f>$C$26&amp;"$/cycling-mile up to 2.38 miles"</f>
        <v>2021$/cycling-mile up to 2.38 miles</v>
      </c>
      <c r="E119"/>
      <c r="F119" s="19"/>
      <c r="I119"/>
      <c r="Z119" s="23">
        <f t="shared" ref="Z119:AI123" si="31">IF($C$117=1,$C119*Z$52,$C119)</f>
        <v>1.42</v>
      </c>
      <c r="AA119" s="23">
        <f t="shared" si="31"/>
        <v>1.42</v>
      </c>
      <c r="AB119" s="23">
        <f t="shared" si="31"/>
        <v>1.42</v>
      </c>
      <c r="AC119" s="23">
        <f t="shared" si="31"/>
        <v>1.42</v>
      </c>
      <c r="AD119" s="23">
        <f t="shared" si="31"/>
        <v>1.42</v>
      </c>
      <c r="AE119" s="23">
        <f t="shared" si="31"/>
        <v>1.42</v>
      </c>
      <c r="AF119" s="23">
        <f t="shared" si="31"/>
        <v>1.42</v>
      </c>
      <c r="AG119" s="23">
        <f t="shared" si="31"/>
        <v>1.42</v>
      </c>
      <c r="AH119" s="23">
        <f t="shared" si="31"/>
        <v>1.42</v>
      </c>
      <c r="AI119" s="23">
        <f t="shared" si="31"/>
        <v>1.42</v>
      </c>
      <c r="AJ119" s="23">
        <f t="shared" ref="AJ119:AS123" si="32">IF($C$117=1,$C119*AJ$52,$C119)</f>
        <v>1.42</v>
      </c>
      <c r="AK119" s="23">
        <f t="shared" si="32"/>
        <v>1.42</v>
      </c>
      <c r="AL119" s="23">
        <f t="shared" si="32"/>
        <v>1.42</v>
      </c>
      <c r="AM119" s="23">
        <f t="shared" si="32"/>
        <v>1.42</v>
      </c>
      <c r="AN119" s="23">
        <f t="shared" si="32"/>
        <v>1.42</v>
      </c>
      <c r="AO119" s="23">
        <f t="shared" si="32"/>
        <v>1.42</v>
      </c>
      <c r="AP119" s="23">
        <f t="shared" si="32"/>
        <v>1.42</v>
      </c>
      <c r="AQ119" s="23">
        <f t="shared" si="32"/>
        <v>1.42</v>
      </c>
      <c r="AR119" s="23">
        <f t="shared" si="32"/>
        <v>1.42</v>
      </c>
      <c r="AS119" s="23">
        <f t="shared" si="32"/>
        <v>1.42</v>
      </c>
      <c r="AT119" s="23">
        <f t="shared" ref="AT119:BC123" si="33">IF($C$117=1,$C119*AT$52,$C119)</f>
        <v>1.42</v>
      </c>
      <c r="AU119" s="23">
        <f t="shared" si="33"/>
        <v>1.42</v>
      </c>
      <c r="AV119" s="23">
        <f t="shared" si="33"/>
        <v>1.42</v>
      </c>
      <c r="AW119" s="23">
        <f t="shared" si="33"/>
        <v>1.42</v>
      </c>
      <c r="AX119" s="23">
        <f t="shared" si="33"/>
        <v>1.42</v>
      </c>
      <c r="AY119" s="23">
        <f t="shared" si="33"/>
        <v>1.42</v>
      </c>
      <c r="AZ119" s="23">
        <f t="shared" si="33"/>
        <v>1.42</v>
      </c>
      <c r="BA119" s="23">
        <f t="shared" si="33"/>
        <v>1.42</v>
      </c>
      <c r="BB119" s="23">
        <f t="shared" si="33"/>
        <v>1.42</v>
      </c>
      <c r="BC119" s="23">
        <f t="shared" si="33"/>
        <v>1.42</v>
      </c>
      <c r="BD119" s="23">
        <f t="shared" ref="BD119:BQ123" si="34">IF($C$117=1,$C119*BD$52,$C119)</f>
        <v>1.42</v>
      </c>
      <c r="BE119" s="23">
        <f t="shared" si="34"/>
        <v>1.42</v>
      </c>
      <c r="BF119" s="23">
        <f t="shared" si="34"/>
        <v>1.42</v>
      </c>
      <c r="BG119" s="23">
        <f t="shared" si="34"/>
        <v>1.42</v>
      </c>
      <c r="BH119" s="23">
        <f t="shared" si="34"/>
        <v>1.42</v>
      </c>
      <c r="BI119" s="23">
        <f t="shared" si="34"/>
        <v>1.42</v>
      </c>
      <c r="BJ119" s="23">
        <f t="shared" si="34"/>
        <v>1.42</v>
      </c>
      <c r="BK119" s="23">
        <f t="shared" si="34"/>
        <v>1.42</v>
      </c>
      <c r="BL119" s="23">
        <f t="shared" si="34"/>
        <v>1.42</v>
      </c>
      <c r="BM119" s="23">
        <f t="shared" si="34"/>
        <v>1.42</v>
      </c>
      <c r="BN119" s="23">
        <f t="shared" si="34"/>
        <v>1.42</v>
      </c>
      <c r="BO119" s="23">
        <f t="shared" si="34"/>
        <v>1.42</v>
      </c>
      <c r="BP119" s="23">
        <f t="shared" si="34"/>
        <v>1.42</v>
      </c>
      <c r="BQ119" s="23">
        <f t="shared" si="34"/>
        <v>1.42</v>
      </c>
    </row>
    <row r="120" spans="1:72" s="3" customFormat="1">
      <c r="B120" s="228" t="s">
        <v>359</v>
      </c>
      <c r="C120" s="163">
        <v>1.78</v>
      </c>
      <c r="D120" s="141" t="str">
        <f t="shared" ref="D120:D123" si="35">$C$26&amp;"$/cycling-mile up to 2.38 miles"</f>
        <v>2021$/cycling-mile up to 2.38 miles</v>
      </c>
      <c r="E120"/>
      <c r="F120" s="19"/>
      <c r="I120"/>
      <c r="Z120" s="23">
        <f t="shared" si="31"/>
        <v>1.78</v>
      </c>
      <c r="AA120" s="23">
        <f t="shared" si="31"/>
        <v>1.78</v>
      </c>
      <c r="AB120" s="23">
        <f t="shared" si="31"/>
        <v>1.78</v>
      </c>
      <c r="AC120" s="23">
        <f t="shared" si="31"/>
        <v>1.78</v>
      </c>
      <c r="AD120" s="23">
        <f t="shared" si="31"/>
        <v>1.78</v>
      </c>
      <c r="AE120" s="23">
        <f t="shared" si="31"/>
        <v>1.78</v>
      </c>
      <c r="AF120" s="23">
        <f t="shared" si="31"/>
        <v>1.78</v>
      </c>
      <c r="AG120" s="23">
        <f t="shared" si="31"/>
        <v>1.78</v>
      </c>
      <c r="AH120" s="23">
        <f t="shared" si="31"/>
        <v>1.78</v>
      </c>
      <c r="AI120" s="23">
        <f t="shared" si="31"/>
        <v>1.78</v>
      </c>
      <c r="AJ120" s="23">
        <f t="shared" si="32"/>
        <v>1.78</v>
      </c>
      <c r="AK120" s="23">
        <f t="shared" si="32"/>
        <v>1.78</v>
      </c>
      <c r="AL120" s="23">
        <f t="shared" si="32"/>
        <v>1.78</v>
      </c>
      <c r="AM120" s="23">
        <f t="shared" si="32"/>
        <v>1.78</v>
      </c>
      <c r="AN120" s="23">
        <f t="shared" si="32"/>
        <v>1.78</v>
      </c>
      <c r="AO120" s="23">
        <f t="shared" si="32"/>
        <v>1.78</v>
      </c>
      <c r="AP120" s="23">
        <f t="shared" si="32"/>
        <v>1.78</v>
      </c>
      <c r="AQ120" s="23">
        <f t="shared" si="32"/>
        <v>1.78</v>
      </c>
      <c r="AR120" s="23">
        <f t="shared" si="32"/>
        <v>1.78</v>
      </c>
      <c r="AS120" s="23">
        <f t="shared" si="32"/>
        <v>1.78</v>
      </c>
      <c r="AT120" s="23">
        <f t="shared" si="33"/>
        <v>1.78</v>
      </c>
      <c r="AU120" s="23">
        <f t="shared" si="33"/>
        <v>1.78</v>
      </c>
      <c r="AV120" s="23">
        <f t="shared" si="33"/>
        <v>1.78</v>
      </c>
      <c r="AW120" s="23">
        <f t="shared" si="33"/>
        <v>1.78</v>
      </c>
      <c r="AX120" s="23">
        <f t="shared" si="33"/>
        <v>1.78</v>
      </c>
      <c r="AY120" s="23">
        <f t="shared" si="33"/>
        <v>1.78</v>
      </c>
      <c r="AZ120" s="23">
        <f t="shared" si="33"/>
        <v>1.78</v>
      </c>
      <c r="BA120" s="23">
        <f t="shared" si="33"/>
        <v>1.78</v>
      </c>
      <c r="BB120" s="23">
        <f t="shared" si="33"/>
        <v>1.78</v>
      </c>
      <c r="BC120" s="23">
        <f t="shared" si="33"/>
        <v>1.78</v>
      </c>
      <c r="BD120" s="23">
        <f t="shared" si="34"/>
        <v>1.78</v>
      </c>
      <c r="BE120" s="23">
        <f t="shared" si="34"/>
        <v>1.78</v>
      </c>
      <c r="BF120" s="23">
        <f t="shared" si="34"/>
        <v>1.78</v>
      </c>
      <c r="BG120" s="23">
        <f t="shared" si="34"/>
        <v>1.78</v>
      </c>
      <c r="BH120" s="23">
        <f t="shared" si="34"/>
        <v>1.78</v>
      </c>
      <c r="BI120" s="23">
        <f t="shared" si="34"/>
        <v>1.78</v>
      </c>
      <c r="BJ120" s="23">
        <f t="shared" si="34"/>
        <v>1.78</v>
      </c>
      <c r="BK120" s="23">
        <f t="shared" si="34"/>
        <v>1.78</v>
      </c>
      <c r="BL120" s="23">
        <f t="shared" si="34"/>
        <v>1.78</v>
      </c>
      <c r="BM120" s="23">
        <f t="shared" si="34"/>
        <v>1.78</v>
      </c>
      <c r="BN120" s="23">
        <f t="shared" si="34"/>
        <v>1.78</v>
      </c>
      <c r="BO120" s="23">
        <f t="shared" si="34"/>
        <v>1.78</v>
      </c>
      <c r="BP120" s="23">
        <f t="shared" si="34"/>
        <v>1.78</v>
      </c>
      <c r="BQ120" s="23">
        <f t="shared" si="34"/>
        <v>1.78</v>
      </c>
    </row>
    <row r="121" spans="1:72" s="3" customFormat="1">
      <c r="B121" s="228" t="s">
        <v>360</v>
      </c>
      <c r="C121" s="163">
        <v>1.69</v>
      </c>
      <c r="D121" s="141" t="str">
        <f t="shared" si="35"/>
        <v>2021$/cycling-mile up to 2.38 miles</v>
      </c>
      <c r="E121"/>
      <c r="F121" s="19"/>
      <c r="I121"/>
      <c r="Z121" s="23">
        <f t="shared" si="31"/>
        <v>1.69</v>
      </c>
      <c r="AA121" s="23">
        <f t="shared" si="31"/>
        <v>1.69</v>
      </c>
      <c r="AB121" s="23">
        <f t="shared" si="31"/>
        <v>1.69</v>
      </c>
      <c r="AC121" s="23">
        <f t="shared" si="31"/>
        <v>1.69</v>
      </c>
      <c r="AD121" s="23">
        <f t="shared" si="31"/>
        <v>1.69</v>
      </c>
      <c r="AE121" s="23">
        <f t="shared" si="31"/>
        <v>1.69</v>
      </c>
      <c r="AF121" s="23">
        <f t="shared" si="31"/>
        <v>1.69</v>
      </c>
      <c r="AG121" s="23">
        <f t="shared" si="31"/>
        <v>1.69</v>
      </c>
      <c r="AH121" s="23">
        <f t="shared" si="31"/>
        <v>1.69</v>
      </c>
      <c r="AI121" s="23">
        <f t="shared" si="31"/>
        <v>1.69</v>
      </c>
      <c r="AJ121" s="23">
        <f t="shared" si="32"/>
        <v>1.69</v>
      </c>
      <c r="AK121" s="23">
        <f t="shared" si="32"/>
        <v>1.69</v>
      </c>
      <c r="AL121" s="23">
        <f t="shared" si="32"/>
        <v>1.69</v>
      </c>
      <c r="AM121" s="23">
        <f t="shared" si="32"/>
        <v>1.69</v>
      </c>
      <c r="AN121" s="23">
        <f t="shared" si="32"/>
        <v>1.69</v>
      </c>
      <c r="AO121" s="23">
        <f t="shared" si="32"/>
        <v>1.69</v>
      </c>
      <c r="AP121" s="23">
        <f t="shared" si="32"/>
        <v>1.69</v>
      </c>
      <c r="AQ121" s="23">
        <f t="shared" si="32"/>
        <v>1.69</v>
      </c>
      <c r="AR121" s="23">
        <f t="shared" si="32"/>
        <v>1.69</v>
      </c>
      <c r="AS121" s="23">
        <f t="shared" si="32"/>
        <v>1.69</v>
      </c>
      <c r="AT121" s="23">
        <f t="shared" si="33"/>
        <v>1.69</v>
      </c>
      <c r="AU121" s="23">
        <f t="shared" si="33"/>
        <v>1.69</v>
      </c>
      <c r="AV121" s="23">
        <f t="shared" si="33"/>
        <v>1.69</v>
      </c>
      <c r="AW121" s="23">
        <f t="shared" si="33"/>
        <v>1.69</v>
      </c>
      <c r="AX121" s="23">
        <f t="shared" si="33"/>
        <v>1.69</v>
      </c>
      <c r="AY121" s="23">
        <f t="shared" si="33"/>
        <v>1.69</v>
      </c>
      <c r="AZ121" s="23">
        <f t="shared" si="33"/>
        <v>1.69</v>
      </c>
      <c r="BA121" s="23">
        <f t="shared" si="33"/>
        <v>1.69</v>
      </c>
      <c r="BB121" s="23">
        <f t="shared" si="33"/>
        <v>1.69</v>
      </c>
      <c r="BC121" s="23">
        <f t="shared" si="33"/>
        <v>1.69</v>
      </c>
      <c r="BD121" s="23">
        <f t="shared" si="34"/>
        <v>1.69</v>
      </c>
      <c r="BE121" s="23">
        <f t="shared" si="34"/>
        <v>1.69</v>
      </c>
      <c r="BF121" s="23">
        <f t="shared" si="34"/>
        <v>1.69</v>
      </c>
      <c r="BG121" s="23">
        <f t="shared" si="34"/>
        <v>1.69</v>
      </c>
      <c r="BH121" s="23">
        <f t="shared" si="34"/>
        <v>1.69</v>
      </c>
      <c r="BI121" s="23">
        <f t="shared" si="34"/>
        <v>1.69</v>
      </c>
      <c r="BJ121" s="23">
        <f t="shared" si="34"/>
        <v>1.69</v>
      </c>
      <c r="BK121" s="23">
        <f t="shared" si="34"/>
        <v>1.69</v>
      </c>
      <c r="BL121" s="23">
        <f t="shared" si="34"/>
        <v>1.69</v>
      </c>
      <c r="BM121" s="23">
        <f t="shared" si="34"/>
        <v>1.69</v>
      </c>
      <c r="BN121" s="23">
        <f t="shared" si="34"/>
        <v>1.69</v>
      </c>
      <c r="BO121" s="23">
        <f t="shared" si="34"/>
        <v>1.69</v>
      </c>
      <c r="BP121" s="23">
        <f t="shared" si="34"/>
        <v>1.69</v>
      </c>
      <c r="BQ121" s="23">
        <f t="shared" si="34"/>
        <v>1.69</v>
      </c>
    </row>
    <row r="122" spans="1:72" s="3" customFormat="1">
      <c r="B122" s="228" t="s">
        <v>361</v>
      </c>
      <c r="C122" s="163">
        <v>0.26</v>
      </c>
      <c r="D122" s="141" t="str">
        <f t="shared" si="35"/>
        <v>2021$/cycling-mile up to 2.38 miles</v>
      </c>
      <c r="E122"/>
      <c r="F122" s="19"/>
      <c r="I122"/>
      <c r="Z122" s="23">
        <f t="shared" si="31"/>
        <v>0.26</v>
      </c>
      <c r="AA122" s="23">
        <f t="shared" si="31"/>
        <v>0.26</v>
      </c>
      <c r="AB122" s="23">
        <f t="shared" si="31"/>
        <v>0.26</v>
      </c>
      <c r="AC122" s="23">
        <f t="shared" si="31"/>
        <v>0.26</v>
      </c>
      <c r="AD122" s="23">
        <f t="shared" si="31"/>
        <v>0.26</v>
      </c>
      <c r="AE122" s="23">
        <f t="shared" si="31"/>
        <v>0.26</v>
      </c>
      <c r="AF122" s="23">
        <f t="shared" si="31"/>
        <v>0.26</v>
      </c>
      <c r="AG122" s="23">
        <f t="shared" si="31"/>
        <v>0.26</v>
      </c>
      <c r="AH122" s="23">
        <f t="shared" si="31"/>
        <v>0.26</v>
      </c>
      <c r="AI122" s="23">
        <f t="shared" si="31"/>
        <v>0.26</v>
      </c>
      <c r="AJ122" s="23">
        <f t="shared" si="32"/>
        <v>0.26</v>
      </c>
      <c r="AK122" s="23">
        <f t="shared" si="32"/>
        <v>0.26</v>
      </c>
      <c r="AL122" s="23">
        <f t="shared" si="32"/>
        <v>0.26</v>
      </c>
      <c r="AM122" s="23">
        <f t="shared" si="32"/>
        <v>0.26</v>
      </c>
      <c r="AN122" s="23">
        <f t="shared" si="32"/>
        <v>0.26</v>
      </c>
      <c r="AO122" s="23">
        <f t="shared" si="32"/>
        <v>0.26</v>
      </c>
      <c r="AP122" s="23">
        <f t="shared" si="32"/>
        <v>0.26</v>
      </c>
      <c r="AQ122" s="23">
        <f t="shared" si="32"/>
        <v>0.26</v>
      </c>
      <c r="AR122" s="23">
        <f t="shared" si="32"/>
        <v>0.26</v>
      </c>
      <c r="AS122" s="23">
        <f t="shared" si="32"/>
        <v>0.26</v>
      </c>
      <c r="AT122" s="23">
        <f t="shared" si="33"/>
        <v>0.26</v>
      </c>
      <c r="AU122" s="23">
        <f t="shared" si="33"/>
        <v>0.26</v>
      </c>
      <c r="AV122" s="23">
        <f t="shared" si="33"/>
        <v>0.26</v>
      </c>
      <c r="AW122" s="23">
        <f t="shared" si="33"/>
        <v>0.26</v>
      </c>
      <c r="AX122" s="23">
        <f t="shared" si="33"/>
        <v>0.26</v>
      </c>
      <c r="AY122" s="23">
        <f t="shared" si="33"/>
        <v>0.26</v>
      </c>
      <c r="AZ122" s="23">
        <f t="shared" si="33"/>
        <v>0.26</v>
      </c>
      <c r="BA122" s="23">
        <f t="shared" si="33"/>
        <v>0.26</v>
      </c>
      <c r="BB122" s="23">
        <f t="shared" si="33"/>
        <v>0.26</v>
      </c>
      <c r="BC122" s="23">
        <f t="shared" si="33"/>
        <v>0.26</v>
      </c>
      <c r="BD122" s="23">
        <f t="shared" si="34"/>
        <v>0.26</v>
      </c>
      <c r="BE122" s="23">
        <f t="shared" si="34"/>
        <v>0.26</v>
      </c>
      <c r="BF122" s="23">
        <f t="shared" si="34"/>
        <v>0.26</v>
      </c>
      <c r="BG122" s="23">
        <f t="shared" si="34"/>
        <v>0.26</v>
      </c>
      <c r="BH122" s="23">
        <f t="shared" si="34"/>
        <v>0.26</v>
      </c>
      <c r="BI122" s="23">
        <f t="shared" si="34"/>
        <v>0.26</v>
      </c>
      <c r="BJ122" s="23">
        <f t="shared" si="34"/>
        <v>0.26</v>
      </c>
      <c r="BK122" s="23">
        <f t="shared" si="34"/>
        <v>0.26</v>
      </c>
      <c r="BL122" s="23">
        <f t="shared" si="34"/>
        <v>0.26</v>
      </c>
      <c r="BM122" s="23">
        <f t="shared" si="34"/>
        <v>0.26</v>
      </c>
      <c r="BN122" s="23">
        <f t="shared" si="34"/>
        <v>0.26</v>
      </c>
      <c r="BO122" s="23">
        <f t="shared" si="34"/>
        <v>0.26</v>
      </c>
      <c r="BP122" s="23">
        <f t="shared" si="34"/>
        <v>0.26</v>
      </c>
      <c r="BQ122" s="23">
        <f t="shared" si="34"/>
        <v>0.26</v>
      </c>
    </row>
    <row r="123" spans="1:72" s="3" customFormat="1">
      <c r="B123" s="228" t="s">
        <v>362</v>
      </c>
      <c r="C123" s="163">
        <v>1.69</v>
      </c>
      <c r="D123" s="141" t="str">
        <f t="shared" si="35"/>
        <v>2021$/cycling-mile up to 2.38 miles</v>
      </c>
      <c r="E123"/>
      <c r="F123" s="19"/>
      <c r="I123"/>
      <c r="Z123" s="23">
        <f t="shared" si="31"/>
        <v>1.69</v>
      </c>
      <c r="AA123" s="23">
        <f t="shared" si="31"/>
        <v>1.69</v>
      </c>
      <c r="AB123" s="23">
        <f t="shared" si="31"/>
        <v>1.69</v>
      </c>
      <c r="AC123" s="23">
        <f t="shared" si="31"/>
        <v>1.69</v>
      </c>
      <c r="AD123" s="23">
        <f t="shared" si="31"/>
        <v>1.69</v>
      </c>
      <c r="AE123" s="23">
        <f t="shared" si="31"/>
        <v>1.69</v>
      </c>
      <c r="AF123" s="23">
        <f t="shared" si="31"/>
        <v>1.69</v>
      </c>
      <c r="AG123" s="23">
        <f t="shared" si="31"/>
        <v>1.69</v>
      </c>
      <c r="AH123" s="23">
        <f t="shared" si="31"/>
        <v>1.69</v>
      </c>
      <c r="AI123" s="23">
        <f t="shared" si="31"/>
        <v>1.69</v>
      </c>
      <c r="AJ123" s="23">
        <f t="shared" si="32"/>
        <v>1.69</v>
      </c>
      <c r="AK123" s="23">
        <f t="shared" si="32"/>
        <v>1.69</v>
      </c>
      <c r="AL123" s="23">
        <f t="shared" si="32"/>
        <v>1.69</v>
      </c>
      <c r="AM123" s="23">
        <f t="shared" si="32"/>
        <v>1.69</v>
      </c>
      <c r="AN123" s="23">
        <f t="shared" si="32"/>
        <v>1.69</v>
      </c>
      <c r="AO123" s="23">
        <f t="shared" si="32"/>
        <v>1.69</v>
      </c>
      <c r="AP123" s="23">
        <f t="shared" si="32"/>
        <v>1.69</v>
      </c>
      <c r="AQ123" s="23">
        <f t="shared" si="32"/>
        <v>1.69</v>
      </c>
      <c r="AR123" s="23">
        <f t="shared" si="32"/>
        <v>1.69</v>
      </c>
      <c r="AS123" s="23">
        <f t="shared" si="32"/>
        <v>1.69</v>
      </c>
      <c r="AT123" s="23">
        <f t="shared" si="33"/>
        <v>1.69</v>
      </c>
      <c r="AU123" s="23">
        <f t="shared" si="33"/>
        <v>1.69</v>
      </c>
      <c r="AV123" s="23">
        <f t="shared" si="33"/>
        <v>1.69</v>
      </c>
      <c r="AW123" s="23">
        <f t="shared" si="33"/>
        <v>1.69</v>
      </c>
      <c r="AX123" s="23">
        <f t="shared" si="33"/>
        <v>1.69</v>
      </c>
      <c r="AY123" s="23">
        <f t="shared" si="33"/>
        <v>1.69</v>
      </c>
      <c r="AZ123" s="23">
        <f t="shared" si="33"/>
        <v>1.69</v>
      </c>
      <c r="BA123" s="23">
        <f t="shared" si="33"/>
        <v>1.69</v>
      </c>
      <c r="BB123" s="23">
        <f t="shared" si="33"/>
        <v>1.69</v>
      </c>
      <c r="BC123" s="23">
        <f t="shared" si="33"/>
        <v>1.69</v>
      </c>
      <c r="BD123" s="23">
        <f t="shared" si="34"/>
        <v>1.69</v>
      </c>
      <c r="BE123" s="23">
        <f t="shared" si="34"/>
        <v>1.69</v>
      </c>
      <c r="BF123" s="23">
        <f t="shared" si="34"/>
        <v>1.69</v>
      </c>
      <c r="BG123" s="23">
        <f t="shared" si="34"/>
        <v>1.69</v>
      </c>
      <c r="BH123" s="23">
        <f t="shared" si="34"/>
        <v>1.69</v>
      </c>
      <c r="BI123" s="23">
        <f t="shared" si="34"/>
        <v>1.69</v>
      </c>
      <c r="BJ123" s="23">
        <f t="shared" si="34"/>
        <v>1.69</v>
      </c>
      <c r="BK123" s="23">
        <f t="shared" si="34"/>
        <v>1.69</v>
      </c>
      <c r="BL123" s="23">
        <f t="shared" si="34"/>
        <v>1.69</v>
      </c>
      <c r="BM123" s="23">
        <f t="shared" si="34"/>
        <v>1.69</v>
      </c>
      <c r="BN123" s="23">
        <f t="shared" si="34"/>
        <v>1.69</v>
      </c>
      <c r="BO123" s="23">
        <f t="shared" si="34"/>
        <v>1.69</v>
      </c>
      <c r="BP123" s="23">
        <f t="shared" si="34"/>
        <v>1.69</v>
      </c>
      <c r="BQ123" s="23">
        <f t="shared" si="34"/>
        <v>1.69</v>
      </c>
    </row>
    <row r="124" spans="1:72">
      <c r="J124" s="28"/>
      <c r="K124" s="28"/>
      <c r="L124" s="28"/>
      <c r="M124" s="28"/>
      <c r="N124" s="28"/>
      <c r="O124" s="28"/>
      <c r="P124" s="28"/>
      <c r="Q124" s="28"/>
      <c r="R124" s="28"/>
      <c r="S124" s="28"/>
      <c r="T124" s="28"/>
      <c r="U124" s="28"/>
      <c r="V124" s="28"/>
      <c r="W124" s="28"/>
      <c r="X124" s="28"/>
      <c r="Y124" s="28"/>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row>
    <row r="125" spans="1:72" ht="15.5">
      <c r="A125" s="55" t="s">
        <v>363</v>
      </c>
      <c r="B125" s="57"/>
      <c r="C125" s="55"/>
      <c r="D125" s="55"/>
      <c r="E125" s="55"/>
      <c r="F125" s="55"/>
      <c r="G125" s="55"/>
      <c r="J125" s="118"/>
      <c r="K125" s="118"/>
      <c r="L125" s="118"/>
      <c r="M125" s="118"/>
      <c r="N125" s="118"/>
      <c r="O125" s="118"/>
      <c r="P125" s="118"/>
      <c r="Q125" s="118"/>
      <c r="R125" s="118"/>
      <c r="S125" s="118"/>
      <c r="T125" s="118"/>
      <c r="U125" s="118"/>
      <c r="V125" s="118"/>
      <c r="W125" s="118"/>
      <c r="X125" s="118"/>
      <c r="Y125" s="118"/>
      <c r="Z125" s="118"/>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79"/>
      <c r="BB125" s="79"/>
      <c r="BC125" s="79"/>
      <c r="BD125" s="79"/>
      <c r="BE125" s="79"/>
      <c r="BF125" s="79"/>
      <c r="BG125" s="79"/>
      <c r="BH125" s="79"/>
      <c r="BI125" s="79"/>
      <c r="BJ125" s="79"/>
      <c r="BK125" s="79"/>
      <c r="BL125" s="79"/>
      <c r="BM125" s="79"/>
      <c r="BN125" s="79"/>
      <c r="BO125" s="79"/>
      <c r="BP125" s="79"/>
      <c r="BQ125" s="79"/>
      <c r="BR125" s="160"/>
      <c r="BT125" s="195"/>
    </row>
    <row r="126" spans="1:72">
      <c r="J126" s="28"/>
      <c r="K126" s="28"/>
      <c r="L126" s="28"/>
      <c r="M126" s="28"/>
      <c r="N126" s="28"/>
      <c r="O126" s="28"/>
      <c r="P126" s="28"/>
      <c r="Q126" s="28"/>
      <c r="R126" s="28"/>
      <c r="S126" s="28"/>
      <c r="T126" s="28"/>
      <c r="U126" s="28"/>
      <c r="V126" s="28"/>
      <c r="W126" s="28"/>
      <c r="X126" s="28"/>
      <c r="Y126" s="28"/>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row>
    <row r="127" spans="1:72">
      <c r="C127" s="4" t="s">
        <v>66</v>
      </c>
      <c r="D127" s="4" t="s">
        <v>364</v>
      </c>
      <c r="E127" s="4" t="s">
        <v>365</v>
      </c>
      <c r="J127" s="28"/>
      <c r="K127" s="28"/>
      <c r="L127" s="28"/>
      <c r="M127" s="28"/>
      <c r="N127" s="28"/>
      <c r="O127" s="28"/>
      <c r="P127" s="28"/>
      <c r="Q127" s="28"/>
      <c r="R127" s="28"/>
      <c r="S127" s="28"/>
      <c r="T127" s="28"/>
      <c r="U127" s="28"/>
      <c r="V127" s="28"/>
      <c r="W127" s="28"/>
      <c r="X127" s="28"/>
      <c r="Y127" s="28"/>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row>
    <row r="128" spans="1:72">
      <c r="B128" s="228" t="s">
        <v>366</v>
      </c>
      <c r="C128" s="163">
        <v>0.03</v>
      </c>
      <c r="D128" s="163">
        <v>0.03</v>
      </c>
      <c r="E128" s="163">
        <v>0.06</v>
      </c>
      <c r="F128" s="141" t="str">
        <f>$C$26&amp;"$/user trip"</f>
        <v>2021$/user trip</v>
      </c>
      <c r="J128" s="28"/>
      <c r="K128" s="28"/>
      <c r="L128" s="28"/>
      <c r="M128" s="28"/>
      <c r="N128" s="28"/>
      <c r="O128" s="28"/>
      <c r="P128" s="28"/>
      <c r="Q128" s="28"/>
      <c r="R128" s="28"/>
      <c r="S128" s="28"/>
      <c r="T128" s="28"/>
      <c r="U128" s="28"/>
      <c r="V128" s="28"/>
      <c r="W128" s="28"/>
      <c r="X128" s="28"/>
      <c r="Y128" s="28"/>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row>
    <row r="129" spans="2:68">
      <c r="B129" t="s">
        <v>367</v>
      </c>
      <c r="C129" s="163">
        <v>0.28999999999999998</v>
      </c>
      <c r="D129" s="163">
        <v>0.14000000000000001</v>
      </c>
      <c r="E129" s="163">
        <v>0.82</v>
      </c>
      <c r="F129" s="141" t="str">
        <f t="shared" ref="F129:F149" si="36">$C$26&amp;"$/user trip"</f>
        <v>2021$/user trip</v>
      </c>
      <c r="J129" s="28"/>
      <c r="K129" s="28"/>
      <c r="L129" s="28"/>
      <c r="M129" s="28"/>
      <c r="N129" s="28"/>
      <c r="O129" s="28"/>
      <c r="P129" s="28"/>
      <c r="Q129" s="28"/>
      <c r="R129" s="28"/>
      <c r="S129" s="28"/>
      <c r="T129" s="28"/>
      <c r="U129" s="28"/>
      <c r="V129" s="28"/>
      <c r="W129" s="28"/>
      <c r="X129" s="28"/>
      <c r="Y129" s="28"/>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row>
    <row r="130" spans="2:68">
      <c r="B130" t="s">
        <v>368</v>
      </c>
      <c r="C130" s="163">
        <v>0.22</v>
      </c>
      <c r="D130" s="163">
        <v>0.22</v>
      </c>
      <c r="E130" s="163">
        <v>0.1</v>
      </c>
      <c r="F130" s="141" t="str">
        <f t="shared" si="36"/>
        <v>2021$/user trip</v>
      </c>
      <c r="J130" s="28"/>
      <c r="K130" s="28"/>
      <c r="L130" s="28"/>
      <c r="M130" s="28"/>
      <c r="N130" s="28"/>
      <c r="O130" s="28"/>
      <c r="P130" s="28"/>
      <c r="Q130" s="28"/>
      <c r="R130" s="28"/>
      <c r="S130" s="28"/>
      <c r="T130" s="28"/>
      <c r="U130" s="28"/>
      <c r="V130" s="28"/>
      <c r="W130" s="28"/>
      <c r="X130" s="28"/>
      <c r="Y130" s="28"/>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row>
    <row r="131" spans="2:68">
      <c r="B131" t="s">
        <v>369</v>
      </c>
      <c r="C131" s="163">
        <v>0.28999999999999998</v>
      </c>
      <c r="D131" s="163">
        <v>0.05</v>
      </c>
      <c r="E131" s="163">
        <v>0.09</v>
      </c>
      <c r="F131" s="141" t="str">
        <f t="shared" si="36"/>
        <v>2021$/user trip</v>
      </c>
      <c r="J131" s="28"/>
      <c r="K131" s="28"/>
      <c r="L131" s="28"/>
      <c r="M131" s="28"/>
      <c r="N131" s="28"/>
      <c r="O131" s="28"/>
      <c r="P131" s="28"/>
      <c r="Q131" s="28"/>
      <c r="R131" s="28"/>
      <c r="S131" s="28"/>
      <c r="T131" s="28"/>
      <c r="U131" s="28"/>
      <c r="V131" s="28"/>
      <c r="W131" s="28"/>
      <c r="X131" s="28"/>
      <c r="Y131" s="28"/>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row>
    <row r="132" spans="2:68">
      <c r="B132" t="s">
        <v>370</v>
      </c>
      <c r="C132" s="163">
        <v>0.18</v>
      </c>
      <c r="D132" s="163">
        <v>0.13</v>
      </c>
      <c r="E132" s="163">
        <v>0.12</v>
      </c>
      <c r="F132" s="141" t="str">
        <f t="shared" si="36"/>
        <v>2021$/user trip</v>
      </c>
      <c r="J132" s="28"/>
      <c r="K132" s="28"/>
      <c r="L132" s="28"/>
      <c r="M132" s="28"/>
      <c r="N132" s="28"/>
      <c r="O132" s="28"/>
      <c r="P132" s="28"/>
      <c r="Q132" s="28"/>
      <c r="R132" s="28"/>
      <c r="S132" s="28"/>
      <c r="T132" s="28"/>
      <c r="U132" s="28"/>
      <c r="V132" s="28"/>
      <c r="W132" s="28"/>
      <c r="X132" s="28"/>
      <c r="Y132" s="28"/>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row>
    <row r="133" spans="2:68">
      <c r="B133" t="s">
        <v>371</v>
      </c>
      <c r="C133" s="163">
        <v>0.24</v>
      </c>
      <c r="D133" s="163">
        <v>0.15</v>
      </c>
      <c r="E133" s="163">
        <v>0.12</v>
      </c>
      <c r="F133" s="141" t="str">
        <f t="shared" si="36"/>
        <v>2021$/user trip</v>
      </c>
      <c r="J133" s="28"/>
      <c r="K133" s="28"/>
      <c r="L133" s="28"/>
      <c r="M133" s="28"/>
      <c r="N133" s="28"/>
      <c r="O133" s="28"/>
      <c r="P133" s="28"/>
      <c r="Q133" s="28"/>
      <c r="R133" s="28"/>
      <c r="S133" s="28"/>
      <c r="T133" s="28"/>
      <c r="U133" s="28"/>
      <c r="V133" s="28"/>
      <c r="W133" s="28"/>
      <c r="X133" s="28"/>
      <c r="Y133" s="28"/>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row>
    <row r="134" spans="2:68">
      <c r="B134" t="s">
        <v>372</v>
      </c>
      <c r="C134" s="163">
        <v>0.14000000000000001</v>
      </c>
      <c r="D134" s="163">
        <v>0.14000000000000001</v>
      </c>
      <c r="E134" s="163">
        <v>0.1</v>
      </c>
      <c r="F134" s="141" t="str">
        <f t="shared" si="36"/>
        <v>2021$/user trip</v>
      </c>
      <c r="J134" s="28"/>
      <c r="K134" s="28"/>
      <c r="L134" s="28"/>
      <c r="M134" s="28"/>
      <c r="N134" s="28"/>
      <c r="O134" s="28"/>
      <c r="P134" s="28"/>
      <c r="Q134" s="28"/>
      <c r="R134" s="28"/>
      <c r="S134" s="28"/>
      <c r="T134" s="28"/>
      <c r="U134" s="28"/>
      <c r="V134" s="28"/>
      <c r="W134" s="28"/>
      <c r="X134" s="28"/>
      <c r="Y134" s="28"/>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row>
    <row r="135" spans="2:68">
      <c r="B135" t="s">
        <v>373</v>
      </c>
      <c r="C135" s="163">
        <v>0.1</v>
      </c>
      <c r="D135" s="163">
        <v>0.1</v>
      </c>
      <c r="E135" s="163">
        <v>0.06</v>
      </c>
      <c r="F135" s="141" t="str">
        <f t="shared" si="36"/>
        <v>2021$/user trip</v>
      </c>
      <c r="J135" s="28"/>
      <c r="K135" s="28"/>
      <c r="L135" s="28"/>
      <c r="M135" s="28"/>
      <c r="N135" s="28"/>
      <c r="O135" s="28"/>
      <c r="P135" s="28"/>
      <c r="Q135" s="28"/>
      <c r="R135" s="28"/>
      <c r="S135" s="28"/>
      <c r="T135" s="28"/>
      <c r="U135" s="28"/>
      <c r="V135" s="28"/>
      <c r="W135" s="28"/>
      <c r="X135" s="28"/>
      <c r="Y135" s="28"/>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row>
    <row r="136" spans="2:68">
      <c r="B136" t="s">
        <v>374</v>
      </c>
      <c r="C136" s="163">
        <v>7.0000000000000007E-2</v>
      </c>
      <c r="D136" s="163">
        <v>0.03</v>
      </c>
      <c r="E136" s="163">
        <v>0.17</v>
      </c>
      <c r="F136" s="141" t="str">
        <f t="shared" si="36"/>
        <v>2021$/user trip</v>
      </c>
      <c r="J136" s="28"/>
      <c r="K136" s="28"/>
      <c r="L136" s="28"/>
      <c r="M136" s="28"/>
      <c r="N136" s="28"/>
      <c r="O136" s="28"/>
      <c r="P136" s="28"/>
      <c r="Q136" s="28"/>
      <c r="R136" s="28"/>
      <c r="S136" s="28"/>
      <c r="T136" s="28"/>
      <c r="U136" s="28"/>
      <c r="V136" s="28"/>
      <c r="W136" s="28"/>
      <c r="X136" s="28"/>
      <c r="Y136" s="28"/>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row>
    <row r="137" spans="2:68">
      <c r="B137" t="s">
        <v>375</v>
      </c>
      <c r="C137" s="163">
        <v>0.3</v>
      </c>
      <c r="D137" s="163">
        <v>0.3</v>
      </c>
      <c r="E137" s="163">
        <v>0.19</v>
      </c>
      <c r="F137" s="141" t="str">
        <f t="shared" si="36"/>
        <v>2021$/user trip</v>
      </c>
      <c r="J137" s="28"/>
      <c r="K137" s="28"/>
      <c r="L137" s="28"/>
      <c r="M137" s="28"/>
      <c r="N137" s="28"/>
      <c r="O137" s="28"/>
      <c r="P137" s="28"/>
      <c r="Q137" s="28"/>
      <c r="R137" s="28"/>
      <c r="S137" s="28"/>
      <c r="T137" s="28"/>
      <c r="U137" s="28"/>
      <c r="V137" s="28"/>
      <c r="W137" s="28"/>
      <c r="X137" s="28"/>
      <c r="Y137" s="28"/>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row>
    <row r="138" spans="2:68">
      <c r="B138" t="s">
        <v>376</v>
      </c>
      <c r="C138" s="163">
        <v>0.39</v>
      </c>
      <c r="D138" s="163">
        <v>7.0000000000000007E-2</v>
      </c>
      <c r="E138" s="163">
        <v>7.0000000000000007E-2</v>
      </c>
      <c r="F138" s="141" t="str">
        <f t="shared" si="36"/>
        <v>2021$/user trip</v>
      </c>
      <c r="J138" s="28"/>
      <c r="K138" s="28"/>
      <c r="L138" s="28"/>
      <c r="M138" s="28"/>
      <c r="N138" s="28"/>
      <c r="O138" s="28"/>
      <c r="P138" s="28"/>
      <c r="Q138" s="28"/>
      <c r="R138" s="28"/>
      <c r="S138" s="28"/>
      <c r="T138" s="28"/>
      <c r="U138" s="28"/>
      <c r="V138" s="28"/>
      <c r="W138" s="28"/>
      <c r="X138" s="28"/>
      <c r="Y138" s="28"/>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row>
    <row r="139" spans="2:68">
      <c r="B139" t="s">
        <v>377</v>
      </c>
      <c r="C139" s="163">
        <v>0.28999999999999998</v>
      </c>
      <c r="D139" s="163">
        <v>0.28999999999999998</v>
      </c>
      <c r="E139" s="163">
        <v>0.3</v>
      </c>
      <c r="F139" s="141" t="str">
        <f t="shared" si="36"/>
        <v>2021$/user trip</v>
      </c>
      <c r="J139" s="28"/>
      <c r="K139" s="28"/>
      <c r="L139" s="28"/>
      <c r="M139" s="28"/>
      <c r="N139" s="28"/>
      <c r="O139" s="28"/>
      <c r="P139" s="28"/>
      <c r="Q139" s="28"/>
      <c r="R139" s="28"/>
      <c r="S139" s="28"/>
      <c r="T139" s="28"/>
      <c r="U139" s="28"/>
      <c r="V139" s="28"/>
      <c r="W139" s="28"/>
      <c r="X139" s="28"/>
      <c r="Y139" s="28"/>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row>
    <row r="140" spans="2:68">
      <c r="B140" t="s">
        <v>378</v>
      </c>
      <c r="C140" s="163">
        <v>0.59</v>
      </c>
      <c r="D140" s="163">
        <v>0.59</v>
      </c>
      <c r="E140" s="163">
        <v>0.59</v>
      </c>
      <c r="F140" s="141" t="str">
        <f t="shared" si="36"/>
        <v>2021$/user trip</v>
      </c>
      <c r="J140" s="28"/>
      <c r="K140" s="28"/>
      <c r="L140" s="28"/>
      <c r="M140" s="28"/>
      <c r="N140" s="28"/>
      <c r="O140" s="28"/>
      <c r="P140" s="28"/>
      <c r="Q140" s="28"/>
      <c r="R140" s="28"/>
      <c r="S140" s="28"/>
      <c r="T140" s="28"/>
      <c r="U140" s="28"/>
      <c r="V140" s="28"/>
      <c r="W140" s="28"/>
      <c r="X140" s="28"/>
      <c r="Y140" s="28"/>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row>
    <row r="141" spans="2:68">
      <c r="B141" t="s">
        <v>379</v>
      </c>
      <c r="C141" s="163">
        <v>0.1</v>
      </c>
      <c r="D141" s="163">
        <v>0.1</v>
      </c>
      <c r="E141" s="163">
        <v>0.06</v>
      </c>
      <c r="F141" s="141" t="str">
        <f t="shared" si="36"/>
        <v>2021$/user trip</v>
      </c>
      <c r="J141" s="28"/>
      <c r="K141" s="28"/>
      <c r="L141" s="28"/>
      <c r="M141" s="28"/>
      <c r="N141" s="28"/>
      <c r="O141" s="28"/>
      <c r="P141" s="28"/>
      <c r="Q141" s="28"/>
      <c r="R141" s="28"/>
      <c r="S141" s="28"/>
      <c r="T141" s="28"/>
      <c r="U141" s="28"/>
      <c r="V141" s="28"/>
      <c r="W141" s="28"/>
      <c r="X141" s="28"/>
      <c r="Y141" s="28"/>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row>
    <row r="142" spans="2:68">
      <c r="B142" t="s">
        <v>380</v>
      </c>
      <c r="C142" s="163">
        <v>0.22</v>
      </c>
      <c r="D142" s="163">
        <v>0.09</v>
      </c>
      <c r="E142" s="163">
        <v>0.45</v>
      </c>
      <c r="F142" s="141" t="str">
        <f t="shared" si="36"/>
        <v>2021$/user trip</v>
      </c>
      <c r="J142" s="28"/>
      <c r="K142" s="28"/>
      <c r="L142" s="28"/>
      <c r="M142" s="28"/>
      <c r="N142" s="28"/>
      <c r="O142" s="28"/>
      <c r="P142" s="28"/>
      <c r="Q142" s="28"/>
      <c r="R142" s="28"/>
      <c r="S142" s="28"/>
      <c r="T142" s="28"/>
      <c r="U142" s="28"/>
      <c r="V142" s="28"/>
      <c r="W142" s="28"/>
      <c r="X142" s="28"/>
      <c r="Y142" s="28"/>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row>
    <row r="143" spans="2:68">
      <c r="B143" t="s">
        <v>381</v>
      </c>
      <c r="C143" s="163" t="s">
        <v>382</v>
      </c>
      <c r="D143" s="163" t="s">
        <v>382</v>
      </c>
      <c r="E143" s="163">
        <v>0.09</v>
      </c>
      <c r="F143" s="141" t="str">
        <f t="shared" si="36"/>
        <v>2021$/user trip</v>
      </c>
      <c r="J143" s="28"/>
      <c r="K143" s="28"/>
      <c r="L143" s="28"/>
      <c r="M143" s="28"/>
      <c r="N143" s="28"/>
      <c r="O143" s="28"/>
      <c r="P143" s="28"/>
      <c r="Q143" s="28"/>
      <c r="R143" s="28"/>
      <c r="S143" s="28"/>
      <c r="T143" s="28"/>
      <c r="U143" s="28"/>
      <c r="V143" s="28"/>
      <c r="W143" s="28"/>
      <c r="X143" s="28"/>
      <c r="Y143" s="28"/>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row>
    <row r="144" spans="2:68">
      <c r="B144" t="s">
        <v>383</v>
      </c>
      <c r="C144" s="163" t="s">
        <v>382</v>
      </c>
      <c r="D144" s="163" t="s">
        <v>382</v>
      </c>
      <c r="E144" s="163">
        <v>0.11</v>
      </c>
      <c r="F144" s="141" t="str">
        <f t="shared" si="36"/>
        <v>2021$/user trip</v>
      </c>
      <c r="J144" s="28"/>
      <c r="K144" s="28"/>
      <c r="L144" s="28"/>
      <c r="M144" s="28"/>
      <c r="N144" s="28"/>
      <c r="O144" s="28"/>
      <c r="P144" s="28"/>
      <c r="Q144" s="28"/>
      <c r="R144" s="28"/>
      <c r="S144" s="28"/>
      <c r="T144" s="28"/>
      <c r="U144" s="28"/>
      <c r="V144" s="28"/>
      <c r="W144" s="28"/>
      <c r="X144" s="28"/>
      <c r="Y144" s="28"/>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row>
    <row r="145" spans="1:72">
      <c r="B145" t="s">
        <v>384</v>
      </c>
      <c r="C145" s="163" t="s">
        <v>382</v>
      </c>
      <c r="D145" s="163" t="s">
        <v>382</v>
      </c>
      <c r="E145" s="163">
        <v>7.0000000000000007E-2</v>
      </c>
      <c r="F145" s="141" t="str">
        <f t="shared" si="36"/>
        <v>2021$/user trip</v>
      </c>
      <c r="J145" s="28"/>
      <c r="K145" s="28"/>
      <c r="L145" s="28"/>
      <c r="M145" s="28"/>
      <c r="N145" s="28"/>
      <c r="O145" s="28"/>
      <c r="P145" s="28"/>
      <c r="Q145" s="28"/>
      <c r="R145" s="28"/>
      <c r="S145" s="28"/>
      <c r="T145" s="28"/>
      <c r="U145" s="28"/>
      <c r="V145" s="28"/>
      <c r="W145" s="28"/>
      <c r="X145" s="28"/>
      <c r="Y145" s="28"/>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row>
    <row r="146" spans="1:72">
      <c r="B146" t="s">
        <v>385</v>
      </c>
      <c r="C146" s="163" t="s">
        <v>382</v>
      </c>
      <c r="D146" s="163" t="s">
        <v>382</v>
      </c>
      <c r="E146" s="163">
        <v>0.04</v>
      </c>
      <c r="F146" s="141" t="str">
        <f t="shared" si="36"/>
        <v>2021$/user trip</v>
      </c>
      <c r="J146" s="28"/>
      <c r="K146" s="28"/>
      <c r="L146" s="28"/>
      <c r="M146" s="28"/>
      <c r="N146" s="28"/>
      <c r="O146" s="28"/>
      <c r="P146" s="28"/>
      <c r="Q146" s="28"/>
      <c r="R146" s="28"/>
      <c r="S146" s="28"/>
      <c r="T146" s="28"/>
      <c r="U146" s="28"/>
      <c r="V146" s="28"/>
      <c r="W146" s="28"/>
      <c r="X146" s="28"/>
      <c r="Y146" s="28"/>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row>
    <row r="147" spans="1:72">
      <c r="B147" t="s">
        <v>386</v>
      </c>
      <c r="C147" s="163" t="s">
        <v>382</v>
      </c>
      <c r="D147" s="163" t="s">
        <v>382</v>
      </c>
      <c r="E147" s="163">
        <v>0.09</v>
      </c>
      <c r="F147" s="141" t="str">
        <f t="shared" si="36"/>
        <v>2021$/user trip</v>
      </c>
      <c r="J147" s="28"/>
      <c r="K147" s="28"/>
      <c r="L147" s="28"/>
      <c r="M147" s="28"/>
      <c r="N147" s="28"/>
      <c r="O147" s="28"/>
      <c r="P147" s="28"/>
      <c r="Q147" s="28"/>
      <c r="R147" s="28"/>
      <c r="S147" s="28"/>
      <c r="T147" s="28"/>
      <c r="U147" s="28"/>
      <c r="V147" s="28"/>
      <c r="W147" s="28"/>
      <c r="X147" s="28"/>
      <c r="Y147" s="28"/>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row>
    <row r="148" spans="1:72">
      <c r="B148" t="s">
        <v>387</v>
      </c>
      <c r="C148" s="163" t="s">
        <v>382</v>
      </c>
      <c r="D148" s="163" t="s">
        <v>382</v>
      </c>
      <c r="E148" s="163">
        <v>0.05</v>
      </c>
      <c r="F148" s="141" t="str">
        <f t="shared" si="36"/>
        <v>2021$/user trip</v>
      </c>
      <c r="J148" s="28"/>
      <c r="K148" s="28"/>
      <c r="L148" s="28"/>
      <c r="M148" s="28"/>
      <c r="N148" s="28"/>
      <c r="O148" s="28"/>
      <c r="P148" s="28"/>
      <c r="Q148" s="28"/>
      <c r="R148" s="28"/>
      <c r="S148" s="28"/>
      <c r="T148" s="28"/>
      <c r="U148" s="28"/>
      <c r="V148" s="28"/>
      <c r="W148" s="28"/>
      <c r="X148" s="28"/>
      <c r="Y148" s="28"/>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row>
    <row r="149" spans="1:72">
      <c r="B149" t="s">
        <v>388</v>
      </c>
      <c r="C149" s="163" t="s">
        <v>382</v>
      </c>
      <c r="D149" s="163" t="s">
        <v>382</v>
      </c>
      <c r="E149" s="163">
        <v>0.19</v>
      </c>
      <c r="F149" s="141" t="str">
        <f t="shared" si="36"/>
        <v>2021$/user trip</v>
      </c>
      <c r="J149" s="28"/>
      <c r="K149" s="28"/>
      <c r="L149" s="28"/>
      <c r="M149" s="28"/>
      <c r="N149" s="28"/>
      <c r="O149" s="28"/>
      <c r="P149" s="28"/>
      <c r="Q149" s="28"/>
      <c r="R149" s="28"/>
      <c r="S149" s="28"/>
      <c r="T149" s="28"/>
      <c r="U149" s="28"/>
      <c r="V149" s="28"/>
      <c r="W149" s="28"/>
      <c r="X149" s="28"/>
      <c r="Y149" s="28"/>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row>
    <row r="150" spans="1:72">
      <c r="J150" s="28"/>
      <c r="K150" s="28"/>
      <c r="L150" s="28"/>
      <c r="M150" s="28"/>
      <c r="N150" s="28"/>
      <c r="O150" s="28"/>
      <c r="P150" s="28"/>
      <c r="Q150" s="28"/>
      <c r="R150" s="28"/>
      <c r="S150" s="28"/>
      <c r="T150" s="28"/>
      <c r="U150" s="28"/>
      <c r="V150" s="28"/>
      <c r="W150" s="28"/>
      <c r="X150" s="28"/>
      <c r="Y150" s="28"/>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row>
    <row r="151" spans="1:72" ht="15.5">
      <c r="A151" s="55" t="s">
        <v>389</v>
      </c>
      <c r="B151" s="57"/>
      <c r="C151" s="55"/>
      <c r="D151" s="55"/>
      <c r="E151" s="55"/>
      <c r="F151" s="55"/>
      <c r="G151" s="55"/>
      <c r="J151" s="118"/>
      <c r="K151" s="118"/>
      <c r="L151" s="118"/>
      <c r="M151" s="118"/>
      <c r="N151" s="118"/>
      <c r="O151" s="118"/>
      <c r="P151" s="118"/>
      <c r="Q151" s="118"/>
      <c r="R151" s="118"/>
      <c r="S151" s="118"/>
      <c r="T151" s="118"/>
      <c r="U151" s="118"/>
      <c r="V151" s="118"/>
      <c r="W151" s="118"/>
      <c r="X151" s="118"/>
      <c r="Y151" s="118"/>
      <c r="Z151" s="118"/>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160"/>
      <c r="BT151" s="195"/>
    </row>
    <row r="152" spans="1:72">
      <c r="J152" s="28"/>
      <c r="K152" s="28"/>
      <c r="L152" s="28"/>
      <c r="M152" s="28"/>
      <c r="N152" s="28"/>
      <c r="O152" s="28"/>
      <c r="P152" s="28"/>
      <c r="Q152" s="28"/>
      <c r="R152" s="28"/>
      <c r="S152" s="28"/>
      <c r="T152" s="28"/>
      <c r="U152" s="28"/>
      <c r="V152" s="28"/>
      <c r="W152" s="28"/>
      <c r="X152" s="28"/>
      <c r="Y152" s="28"/>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row>
    <row r="153" spans="1:72">
      <c r="C153" s="4" t="s">
        <v>66</v>
      </c>
      <c r="D153" s="4" t="s">
        <v>364</v>
      </c>
      <c r="E153" s="4" t="s">
        <v>365</v>
      </c>
      <c r="J153" s="28"/>
      <c r="K153" s="28"/>
      <c r="L153" s="28"/>
      <c r="M153" s="28"/>
      <c r="N153" s="28"/>
      <c r="O153" s="28"/>
      <c r="P153" s="28"/>
      <c r="Q153" s="28"/>
      <c r="R153" s="28"/>
      <c r="S153" s="28"/>
      <c r="T153" s="28"/>
      <c r="U153" s="28"/>
      <c r="V153" s="28"/>
      <c r="W153" s="28"/>
      <c r="X153" s="28"/>
      <c r="Y153" s="28"/>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row>
    <row r="154" spans="1:72">
      <c r="B154" t="s">
        <v>367</v>
      </c>
      <c r="C154" s="163">
        <v>0.2</v>
      </c>
      <c r="D154" s="163">
        <v>0.2</v>
      </c>
      <c r="E154" s="163">
        <v>0.21</v>
      </c>
      <c r="F154" s="141" t="str">
        <f>$C$26&amp;"$/user trip"</f>
        <v>2021$/user trip</v>
      </c>
      <c r="J154" s="28"/>
      <c r="K154" s="28"/>
      <c r="L154" s="28"/>
      <c r="M154" s="28"/>
      <c r="N154" s="28"/>
      <c r="O154" s="28"/>
      <c r="P154" s="28"/>
      <c r="Q154" s="28"/>
      <c r="R154" s="28"/>
      <c r="S154" s="28"/>
      <c r="T154" s="28"/>
      <c r="U154" s="28"/>
      <c r="V154" s="28"/>
      <c r="W154" s="28"/>
      <c r="X154" s="28"/>
      <c r="Y154" s="28"/>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row>
    <row r="155" spans="1:72">
      <c r="B155" t="s">
        <v>390</v>
      </c>
      <c r="C155" s="163">
        <v>0.12</v>
      </c>
      <c r="D155" s="163">
        <v>0.12</v>
      </c>
      <c r="E155" s="163">
        <v>0.28999999999999998</v>
      </c>
      <c r="F155" s="141" t="str">
        <f t="shared" ref="F155:F162" si="37">$C$26&amp;"$/user trip"</f>
        <v>2021$/user trip</v>
      </c>
      <c r="J155" s="28"/>
      <c r="K155" s="28"/>
      <c r="L155" s="28"/>
      <c r="M155" s="28"/>
      <c r="N155" s="28"/>
      <c r="O155" s="28"/>
      <c r="P155" s="28"/>
      <c r="Q155" s="28"/>
      <c r="R155" s="28"/>
      <c r="S155" s="28"/>
      <c r="T155" s="28"/>
      <c r="U155" s="28"/>
      <c r="V155" s="28"/>
      <c r="W155" s="28"/>
      <c r="X155" s="28"/>
      <c r="Y155" s="28"/>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row>
    <row r="156" spans="1:72">
      <c r="B156" t="s">
        <v>391</v>
      </c>
      <c r="C156" s="163">
        <v>0.08</v>
      </c>
      <c r="D156" s="163">
        <v>0.08</v>
      </c>
      <c r="E156" s="163">
        <v>0.08</v>
      </c>
      <c r="F156" s="141" t="str">
        <f t="shared" si="37"/>
        <v>2021$/user trip</v>
      </c>
      <c r="J156" s="28"/>
      <c r="K156" s="28"/>
      <c r="L156" s="28"/>
      <c r="M156" s="28"/>
      <c r="N156" s="28"/>
      <c r="O156" s="28"/>
      <c r="P156" s="28"/>
      <c r="Q156" s="28"/>
      <c r="R156" s="28"/>
      <c r="S156" s="28"/>
      <c r="T156" s="28"/>
      <c r="U156" s="28"/>
      <c r="V156" s="28"/>
      <c r="W156" s="28"/>
      <c r="X156" s="28"/>
      <c r="Y156" s="28"/>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row>
    <row r="157" spans="1:72">
      <c r="B157" t="s">
        <v>369</v>
      </c>
      <c r="C157" s="163">
        <v>0.36</v>
      </c>
      <c r="D157" s="163">
        <v>0.36</v>
      </c>
      <c r="E157" s="163">
        <v>0.37</v>
      </c>
      <c r="F157" s="141" t="str">
        <f t="shared" si="37"/>
        <v>2021$/user trip</v>
      </c>
      <c r="J157" s="28"/>
      <c r="K157" s="28"/>
      <c r="L157" s="28"/>
      <c r="M157" s="28"/>
      <c r="N157" s="28"/>
      <c r="O157" s="28"/>
      <c r="P157" s="28"/>
      <c r="Q157" s="28"/>
      <c r="R157" s="28"/>
      <c r="S157" s="28"/>
      <c r="T157" s="28"/>
      <c r="U157" s="28"/>
      <c r="V157" s="28"/>
      <c r="W157" s="28"/>
      <c r="X157" s="28"/>
      <c r="Y157" s="28"/>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row>
    <row r="158" spans="1:72">
      <c r="B158" t="s">
        <v>377</v>
      </c>
      <c r="C158" s="163">
        <v>0.21</v>
      </c>
      <c r="D158" s="163">
        <v>0.21</v>
      </c>
      <c r="E158" s="163">
        <v>0.59</v>
      </c>
      <c r="F158" s="141" t="str">
        <f t="shared" si="37"/>
        <v>2021$/user trip</v>
      </c>
      <c r="J158" s="28"/>
      <c r="K158" s="28"/>
      <c r="L158" s="28"/>
      <c r="M158" s="28"/>
      <c r="N158" s="28"/>
      <c r="O158" s="28"/>
      <c r="P158" s="28"/>
      <c r="Q158" s="28"/>
      <c r="R158" s="28"/>
      <c r="S158" s="28"/>
      <c r="T158" s="28"/>
      <c r="U158" s="28"/>
      <c r="V158" s="28"/>
      <c r="W158" s="28"/>
      <c r="X158" s="28"/>
      <c r="Y158" s="28"/>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row>
    <row r="159" spans="1:72">
      <c r="B159" t="s">
        <v>392</v>
      </c>
      <c r="C159" s="163">
        <v>0.3</v>
      </c>
      <c r="D159" s="163">
        <v>0.12</v>
      </c>
      <c r="E159" s="163">
        <v>0.45</v>
      </c>
      <c r="F159" s="141" t="str">
        <f t="shared" si="37"/>
        <v>2021$/user trip</v>
      </c>
      <c r="J159" s="28"/>
      <c r="K159" s="28"/>
      <c r="L159" s="28"/>
      <c r="M159" s="28"/>
      <c r="N159" s="28"/>
      <c r="O159" s="28"/>
      <c r="P159" s="28"/>
      <c r="Q159" s="28"/>
      <c r="R159" s="28"/>
      <c r="S159" s="28"/>
      <c r="T159" s="28"/>
      <c r="U159" s="28"/>
      <c r="V159" s="28"/>
      <c r="W159" s="28"/>
      <c r="X159" s="28"/>
      <c r="Y159" s="28"/>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row>
    <row r="160" spans="1:72">
      <c r="B160" t="s">
        <v>393</v>
      </c>
      <c r="C160" s="163">
        <v>0.04</v>
      </c>
      <c r="D160" s="163">
        <v>0.04</v>
      </c>
      <c r="E160" s="163">
        <v>0.04</v>
      </c>
      <c r="F160" s="141" t="str">
        <f t="shared" si="37"/>
        <v>2021$/user trip</v>
      </c>
      <c r="J160" s="28"/>
      <c r="K160" s="28"/>
      <c r="L160" s="28"/>
      <c r="M160" s="28"/>
      <c r="N160" s="28"/>
      <c r="O160" s="28"/>
      <c r="P160" s="28"/>
      <c r="Q160" s="28"/>
      <c r="R160" s="28"/>
      <c r="S160" s="28"/>
      <c r="T160" s="28"/>
      <c r="U160" s="28"/>
      <c r="V160" s="28"/>
      <c r="W160" s="28"/>
      <c r="X160" s="28"/>
      <c r="Y160" s="28"/>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row>
    <row r="161" spans="1:72">
      <c r="B161" t="s">
        <v>394</v>
      </c>
      <c r="C161" s="163" t="s">
        <v>382</v>
      </c>
      <c r="D161" s="163" t="s">
        <v>382</v>
      </c>
      <c r="E161" s="163">
        <v>0.03</v>
      </c>
      <c r="F161" s="141" t="str">
        <f t="shared" si="37"/>
        <v>2021$/user trip</v>
      </c>
      <c r="J161" s="28"/>
      <c r="K161" s="28"/>
      <c r="L161" s="28"/>
      <c r="M161" s="28"/>
      <c r="N161" s="28"/>
      <c r="O161" s="28"/>
      <c r="P161" s="28"/>
      <c r="Q161" s="28"/>
      <c r="R161" s="28"/>
      <c r="S161" s="28"/>
      <c r="T161" s="28"/>
      <c r="U161" s="28"/>
      <c r="V161" s="28"/>
      <c r="W161" s="28"/>
      <c r="X161" s="28"/>
      <c r="Y161" s="28"/>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row>
    <row r="162" spans="1:72">
      <c r="B162" t="s">
        <v>372</v>
      </c>
      <c r="C162" s="163" t="s">
        <v>382</v>
      </c>
      <c r="D162" s="163" t="s">
        <v>382</v>
      </c>
      <c r="E162" s="163">
        <v>0.18</v>
      </c>
      <c r="F162" s="141" t="str">
        <f t="shared" si="37"/>
        <v>2021$/user trip</v>
      </c>
      <c r="J162" s="28"/>
      <c r="K162" s="28"/>
      <c r="L162" s="28"/>
      <c r="M162" s="28"/>
      <c r="N162" s="28"/>
      <c r="O162" s="28"/>
      <c r="P162" s="28"/>
      <c r="Q162" s="28"/>
      <c r="R162" s="28"/>
      <c r="S162" s="28"/>
      <c r="T162" s="28"/>
      <c r="U162" s="28"/>
      <c r="V162" s="28"/>
      <c r="W162" s="28"/>
      <c r="X162" s="28"/>
      <c r="Y162" s="28"/>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row>
    <row r="163" spans="1:72">
      <c r="J163" s="28"/>
      <c r="K163" s="28"/>
      <c r="L163" s="28"/>
      <c r="M163" s="28"/>
      <c r="N163" s="28"/>
      <c r="O163" s="28"/>
      <c r="P163" s="28"/>
      <c r="Q163" s="28"/>
      <c r="R163" s="28"/>
      <c r="S163" s="28"/>
      <c r="T163" s="28"/>
      <c r="U163" s="28"/>
      <c r="V163" s="28"/>
      <c r="W163" s="28"/>
      <c r="X163" s="28"/>
      <c r="Y163" s="28"/>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row>
    <row r="164" spans="1:72" ht="15.5">
      <c r="A164" s="55" t="s">
        <v>395</v>
      </c>
      <c r="B164" s="57"/>
      <c r="C164" s="55"/>
      <c r="D164" s="55"/>
      <c r="E164" s="55"/>
      <c r="F164" s="55"/>
      <c r="G164" s="55"/>
      <c r="J164" s="118"/>
      <c r="K164" s="118"/>
      <c r="L164" s="118"/>
      <c r="M164" s="118"/>
      <c r="N164" s="118"/>
      <c r="O164" s="118"/>
      <c r="P164" s="118"/>
      <c r="Q164" s="118"/>
      <c r="R164" s="118"/>
      <c r="S164" s="118"/>
      <c r="T164" s="118"/>
      <c r="U164" s="118"/>
      <c r="V164" s="118"/>
      <c r="W164" s="118"/>
      <c r="X164" s="118"/>
      <c r="Y164" s="118"/>
      <c r="Z164" s="118"/>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160"/>
      <c r="BT164" s="195"/>
    </row>
    <row r="165" spans="1:72">
      <c r="J165" s="28"/>
      <c r="K165" s="28"/>
      <c r="L165" s="28"/>
      <c r="M165" s="28"/>
      <c r="N165" s="28"/>
      <c r="O165" s="28"/>
      <c r="P165" s="28"/>
      <c r="Q165" s="28"/>
      <c r="R165" s="28"/>
      <c r="S165" s="28"/>
      <c r="T165" s="28"/>
      <c r="U165" s="28"/>
      <c r="V165" s="28"/>
      <c r="W165" s="28"/>
      <c r="X165" s="28"/>
      <c r="Y165" s="28"/>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row>
    <row r="166" spans="1:72">
      <c r="B166" t="s">
        <v>324</v>
      </c>
      <c r="C166" s="131">
        <v>0</v>
      </c>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row>
    <row r="167" spans="1:72">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row>
    <row r="168" spans="1:72" s="3" customFormat="1">
      <c r="B168" s="228" t="s">
        <v>396</v>
      </c>
      <c r="C168" s="163">
        <v>7.08</v>
      </c>
      <c r="D168" s="141" t="str">
        <f>$C$26&amp;"$/induced trip"</f>
        <v>2021$/induced trip</v>
      </c>
      <c r="E168"/>
      <c r="F168" s="19"/>
      <c r="I168"/>
      <c r="Z168" s="23">
        <f t="shared" ref="Z168:AI169" si="38">IF($C$166=1,$C168*Z$52,$C168)</f>
        <v>7.08</v>
      </c>
      <c r="AA168" s="23">
        <f t="shared" si="38"/>
        <v>7.08</v>
      </c>
      <c r="AB168" s="23">
        <f t="shared" si="38"/>
        <v>7.08</v>
      </c>
      <c r="AC168" s="23">
        <f t="shared" si="38"/>
        <v>7.08</v>
      </c>
      <c r="AD168" s="23">
        <f t="shared" si="38"/>
        <v>7.08</v>
      </c>
      <c r="AE168" s="23">
        <f t="shared" si="38"/>
        <v>7.08</v>
      </c>
      <c r="AF168" s="23">
        <f t="shared" si="38"/>
        <v>7.08</v>
      </c>
      <c r="AG168" s="23">
        <f t="shared" si="38"/>
        <v>7.08</v>
      </c>
      <c r="AH168" s="23">
        <f t="shared" si="38"/>
        <v>7.08</v>
      </c>
      <c r="AI168" s="23">
        <f t="shared" si="38"/>
        <v>7.08</v>
      </c>
      <c r="AJ168" s="23">
        <f t="shared" ref="AJ168:AS169" si="39">IF($C$166=1,$C168*AJ$52,$C168)</f>
        <v>7.08</v>
      </c>
      <c r="AK168" s="23">
        <f t="shared" si="39"/>
        <v>7.08</v>
      </c>
      <c r="AL168" s="23">
        <f t="shared" si="39"/>
        <v>7.08</v>
      </c>
      <c r="AM168" s="23">
        <f t="shared" si="39"/>
        <v>7.08</v>
      </c>
      <c r="AN168" s="23">
        <f t="shared" si="39"/>
        <v>7.08</v>
      </c>
      <c r="AO168" s="23">
        <f t="shared" si="39"/>
        <v>7.08</v>
      </c>
      <c r="AP168" s="23">
        <f t="shared" si="39"/>
        <v>7.08</v>
      </c>
      <c r="AQ168" s="23">
        <f t="shared" si="39"/>
        <v>7.08</v>
      </c>
      <c r="AR168" s="23">
        <f t="shared" si="39"/>
        <v>7.08</v>
      </c>
      <c r="AS168" s="23">
        <f t="shared" si="39"/>
        <v>7.08</v>
      </c>
      <c r="AT168" s="23">
        <f t="shared" ref="AT168:BC169" si="40">IF($C$166=1,$C168*AT$52,$C168)</f>
        <v>7.08</v>
      </c>
      <c r="AU168" s="23">
        <f t="shared" si="40"/>
        <v>7.08</v>
      </c>
      <c r="AV168" s="23">
        <f t="shared" si="40"/>
        <v>7.08</v>
      </c>
      <c r="AW168" s="23">
        <f t="shared" si="40"/>
        <v>7.08</v>
      </c>
      <c r="AX168" s="23">
        <f t="shared" si="40"/>
        <v>7.08</v>
      </c>
      <c r="AY168" s="23">
        <f t="shared" si="40"/>
        <v>7.08</v>
      </c>
      <c r="AZ168" s="23">
        <f t="shared" si="40"/>
        <v>7.08</v>
      </c>
      <c r="BA168" s="23">
        <f t="shared" si="40"/>
        <v>7.08</v>
      </c>
      <c r="BB168" s="23">
        <f t="shared" si="40"/>
        <v>7.08</v>
      </c>
      <c r="BC168" s="23">
        <f t="shared" si="40"/>
        <v>7.08</v>
      </c>
      <c r="BD168" s="23">
        <f t="shared" ref="BD168:BQ169" si="41">IF($C$166=1,$C168*BD$52,$C168)</f>
        <v>7.08</v>
      </c>
      <c r="BE168" s="23">
        <f t="shared" si="41"/>
        <v>7.08</v>
      </c>
      <c r="BF168" s="23">
        <f t="shared" si="41"/>
        <v>7.08</v>
      </c>
      <c r="BG168" s="23">
        <f t="shared" si="41"/>
        <v>7.08</v>
      </c>
      <c r="BH168" s="23">
        <f t="shared" si="41"/>
        <v>7.08</v>
      </c>
      <c r="BI168" s="23">
        <f t="shared" si="41"/>
        <v>7.08</v>
      </c>
      <c r="BJ168" s="23">
        <f t="shared" si="41"/>
        <v>7.08</v>
      </c>
      <c r="BK168" s="23">
        <f t="shared" si="41"/>
        <v>7.08</v>
      </c>
      <c r="BL168" s="23">
        <f t="shared" si="41"/>
        <v>7.08</v>
      </c>
      <c r="BM168" s="23">
        <f t="shared" si="41"/>
        <v>7.08</v>
      </c>
      <c r="BN168" s="23">
        <f t="shared" si="41"/>
        <v>7.08</v>
      </c>
      <c r="BO168" s="23">
        <f t="shared" si="41"/>
        <v>7.08</v>
      </c>
      <c r="BP168" s="23">
        <f t="shared" si="41"/>
        <v>7.08</v>
      </c>
      <c r="BQ168" s="23">
        <f t="shared" si="41"/>
        <v>7.08</v>
      </c>
    </row>
    <row r="169" spans="1:72" s="3" customFormat="1">
      <c r="B169" s="228" t="s">
        <v>397</v>
      </c>
      <c r="C169" s="163">
        <v>6.31</v>
      </c>
      <c r="D169" s="141" t="str">
        <f>$C$26&amp;"$/induced trip"</f>
        <v>2021$/induced trip</v>
      </c>
      <c r="E169"/>
      <c r="F169" s="19"/>
      <c r="I169"/>
      <c r="Z169" s="23">
        <f t="shared" si="38"/>
        <v>6.31</v>
      </c>
      <c r="AA169" s="23">
        <f t="shared" si="38"/>
        <v>6.31</v>
      </c>
      <c r="AB169" s="23">
        <f t="shared" si="38"/>
        <v>6.31</v>
      </c>
      <c r="AC169" s="23">
        <f t="shared" si="38"/>
        <v>6.31</v>
      </c>
      <c r="AD169" s="23">
        <f t="shared" si="38"/>
        <v>6.31</v>
      </c>
      <c r="AE169" s="23">
        <f t="shared" si="38"/>
        <v>6.31</v>
      </c>
      <c r="AF169" s="23">
        <f t="shared" si="38"/>
        <v>6.31</v>
      </c>
      <c r="AG169" s="23">
        <f t="shared" si="38"/>
        <v>6.31</v>
      </c>
      <c r="AH169" s="23">
        <f t="shared" si="38"/>
        <v>6.31</v>
      </c>
      <c r="AI169" s="23">
        <f t="shared" si="38"/>
        <v>6.31</v>
      </c>
      <c r="AJ169" s="23">
        <f t="shared" si="39"/>
        <v>6.31</v>
      </c>
      <c r="AK169" s="23">
        <f t="shared" si="39"/>
        <v>6.31</v>
      </c>
      <c r="AL169" s="23">
        <f t="shared" si="39"/>
        <v>6.31</v>
      </c>
      <c r="AM169" s="23">
        <f t="shared" si="39"/>
        <v>6.31</v>
      </c>
      <c r="AN169" s="23">
        <f t="shared" si="39"/>
        <v>6.31</v>
      </c>
      <c r="AO169" s="23">
        <f t="shared" si="39"/>
        <v>6.31</v>
      </c>
      <c r="AP169" s="23">
        <f t="shared" si="39"/>
        <v>6.31</v>
      </c>
      <c r="AQ169" s="23">
        <f t="shared" si="39"/>
        <v>6.31</v>
      </c>
      <c r="AR169" s="23">
        <f t="shared" si="39"/>
        <v>6.31</v>
      </c>
      <c r="AS169" s="23">
        <f t="shared" si="39"/>
        <v>6.31</v>
      </c>
      <c r="AT169" s="23">
        <f t="shared" si="40"/>
        <v>6.31</v>
      </c>
      <c r="AU169" s="23">
        <f t="shared" si="40"/>
        <v>6.31</v>
      </c>
      <c r="AV169" s="23">
        <f t="shared" si="40"/>
        <v>6.31</v>
      </c>
      <c r="AW169" s="23">
        <f t="shared" si="40"/>
        <v>6.31</v>
      </c>
      <c r="AX169" s="23">
        <f t="shared" si="40"/>
        <v>6.31</v>
      </c>
      <c r="AY169" s="23">
        <f t="shared" si="40"/>
        <v>6.31</v>
      </c>
      <c r="AZ169" s="23">
        <f t="shared" si="40"/>
        <v>6.31</v>
      </c>
      <c r="BA169" s="23">
        <f t="shared" si="40"/>
        <v>6.31</v>
      </c>
      <c r="BB169" s="23">
        <f t="shared" si="40"/>
        <v>6.31</v>
      </c>
      <c r="BC169" s="23">
        <f t="shared" si="40"/>
        <v>6.31</v>
      </c>
      <c r="BD169" s="23">
        <f t="shared" si="41"/>
        <v>6.31</v>
      </c>
      <c r="BE169" s="23">
        <f t="shared" si="41"/>
        <v>6.31</v>
      </c>
      <c r="BF169" s="23">
        <f t="shared" si="41"/>
        <v>6.31</v>
      </c>
      <c r="BG169" s="23">
        <f t="shared" si="41"/>
        <v>6.31</v>
      </c>
      <c r="BH169" s="23">
        <f t="shared" si="41"/>
        <v>6.31</v>
      </c>
      <c r="BI169" s="23">
        <f t="shared" si="41"/>
        <v>6.31</v>
      </c>
      <c r="BJ169" s="23">
        <f t="shared" si="41"/>
        <v>6.31</v>
      </c>
      <c r="BK169" s="23">
        <f t="shared" si="41"/>
        <v>6.31</v>
      </c>
      <c r="BL169" s="23">
        <f t="shared" si="41"/>
        <v>6.31</v>
      </c>
      <c r="BM169" s="23">
        <f t="shared" si="41"/>
        <v>6.31</v>
      </c>
      <c r="BN169" s="23">
        <f t="shared" si="41"/>
        <v>6.31</v>
      </c>
      <c r="BO169" s="23">
        <f t="shared" si="41"/>
        <v>6.31</v>
      </c>
      <c r="BP169" s="23">
        <f t="shared" si="41"/>
        <v>6.31</v>
      </c>
      <c r="BQ169" s="23">
        <f t="shared" si="41"/>
        <v>6.31</v>
      </c>
    </row>
    <row r="170" spans="1:72">
      <c r="J170" s="28"/>
      <c r="K170" s="28"/>
      <c r="L170" s="28"/>
      <c r="M170" s="28"/>
      <c r="N170" s="28"/>
      <c r="O170" s="28"/>
      <c r="P170" s="28"/>
      <c r="Q170" s="28"/>
      <c r="R170" s="28"/>
      <c r="S170" s="28"/>
      <c r="T170" s="28"/>
      <c r="U170" s="28"/>
      <c r="V170" s="28"/>
      <c r="W170" s="28"/>
      <c r="X170" s="28"/>
      <c r="Y170" s="28"/>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row>
    <row r="171" spans="1:72">
      <c r="B171" t="s">
        <v>398</v>
      </c>
      <c r="J171" s="28"/>
      <c r="K171" s="28"/>
      <c r="L171" s="28"/>
      <c r="M171" s="28"/>
      <c r="N171" s="28"/>
      <c r="O171" s="28"/>
      <c r="P171" s="28"/>
      <c r="Q171" s="28"/>
      <c r="R171" s="28"/>
      <c r="S171" s="28"/>
      <c r="T171" s="28"/>
      <c r="U171" s="28"/>
      <c r="V171" s="28"/>
      <c r="W171" s="28"/>
      <c r="X171" s="28"/>
      <c r="Y171" s="28"/>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row>
    <row r="172" spans="1:72">
      <c r="B172" s="18" t="s">
        <v>399</v>
      </c>
      <c r="C172" s="229">
        <v>0.68</v>
      </c>
      <c r="J172" s="28"/>
      <c r="K172" s="28"/>
      <c r="L172" s="28"/>
      <c r="M172" s="28"/>
      <c r="N172" s="28"/>
      <c r="O172" s="28"/>
      <c r="P172" s="28"/>
      <c r="Q172" s="28"/>
      <c r="R172" s="28"/>
      <c r="S172" s="28"/>
      <c r="T172" s="28"/>
      <c r="U172" s="28"/>
      <c r="V172" s="28"/>
      <c r="W172" s="28"/>
      <c r="X172" s="28"/>
      <c r="Y172" s="28"/>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row>
    <row r="173" spans="1:72">
      <c r="B173" s="18" t="s">
        <v>400</v>
      </c>
      <c r="C173" s="229">
        <v>0.59</v>
      </c>
      <c r="J173" s="28"/>
      <c r="K173" s="28"/>
      <c r="L173" s="28"/>
      <c r="M173" s="28"/>
      <c r="N173" s="28"/>
      <c r="O173" s="28"/>
      <c r="P173" s="28"/>
      <c r="Q173" s="28"/>
      <c r="R173" s="28"/>
      <c r="S173" s="28"/>
      <c r="T173" s="28"/>
      <c r="U173" s="28"/>
      <c r="V173" s="28"/>
      <c r="W173" s="28"/>
      <c r="X173" s="28"/>
      <c r="Y173" s="28"/>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row>
    <row r="174" spans="1:72">
      <c r="J174" s="28"/>
      <c r="K174" s="28"/>
      <c r="L174" s="28"/>
      <c r="M174" s="28"/>
      <c r="N174" s="28"/>
      <c r="O174" s="28"/>
      <c r="P174" s="28"/>
      <c r="Q174" s="28"/>
      <c r="R174" s="28"/>
      <c r="S174" s="28"/>
      <c r="T174" s="28"/>
      <c r="U174" s="28"/>
      <c r="V174" s="28"/>
      <c r="W174" s="28"/>
      <c r="X174" s="28"/>
      <c r="Y174" s="28"/>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row>
    <row r="175" spans="1:72">
      <c r="B175" t="s">
        <v>401</v>
      </c>
      <c r="C175" s="229">
        <v>0.89</v>
      </c>
      <c r="J175" s="28"/>
      <c r="K175" s="28"/>
      <c r="L175" s="28"/>
      <c r="M175" s="28"/>
      <c r="N175" s="28"/>
      <c r="O175" s="28"/>
      <c r="P175" s="28"/>
      <c r="Q175" s="28"/>
      <c r="R175" s="28"/>
      <c r="S175" s="28"/>
      <c r="T175" s="28"/>
      <c r="U175" s="28"/>
      <c r="V175" s="28"/>
      <c r="W175" s="28"/>
      <c r="X175" s="28"/>
      <c r="Y175" s="28"/>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row>
    <row r="176" spans="1:72">
      <c r="J176" s="28"/>
      <c r="K176" s="28"/>
      <c r="L176" s="28"/>
      <c r="M176" s="28"/>
      <c r="N176" s="28"/>
      <c r="O176" s="28"/>
      <c r="P176" s="28"/>
      <c r="Q176" s="28"/>
      <c r="R176" s="28"/>
      <c r="S176" s="28"/>
      <c r="T176" s="28"/>
      <c r="U176" s="28"/>
      <c r="V176" s="28"/>
      <c r="W176" s="28"/>
      <c r="X176" s="28"/>
      <c r="Y176" s="28"/>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row>
    <row r="177" spans="1:72" ht="15.5">
      <c r="A177" s="55" t="s">
        <v>402</v>
      </c>
      <c r="B177" s="57"/>
      <c r="C177" s="55"/>
      <c r="D177" s="55"/>
      <c r="E177" s="55"/>
      <c r="F177" s="55"/>
      <c r="G177" s="55"/>
      <c r="J177" s="118"/>
      <c r="K177" s="118"/>
      <c r="L177" s="118"/>
      <c r="M177" s="118"/>
      <c r="N177" s="118"/>
      <c r="O177" s="118"/>
      <c r="P177" s="118"/>
      <c r="Q177" s="118"/>
      <c r="R177" s="118"/>
      <c r="S177" s="118"/>
      <c r="T177" s="118"/>
      <c r="U177" s="118"/>
      <c r="V177" s="118"/>
      <c r="W177" s="118"/>
      <c r="X177" s="118"/>
      <c r="Y177" s="118"/>
      <c r="Z177" s="118"/>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160"/>
      <c r="BT177" s="195"/>
    </row>
    <row r="178" spans="1:72">
      <c r="J178" s="28"/>
      <c r="K178" s="28"/>
      <c r="L178" s="28"/>
      <c r="M178" s="28"/>
      <c r="N178" s="28"/>
      <c r="O178" s="28"/>
      <c r="P178" s="28"/>
      <c r="Q178" s="28"/>
      <c r="R178" s="28"/>
      <c r="S178" s="28"/>
      <c r="T178" s="28"/>
      <c r="U178" s="28"/>
      <c r="V178" s="28"/>
      <c r="W178" s="28"/>
      <c r="X178" s="28"/>
      <c r="Y178" s="28"/>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row>
    <row r="179" spans="1:72">
      <c r="B179" t="s">
        <v>324</v>
      </c>
      <c r="C179" s="131">
        <v>0</v>
      </c>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row>
    <row r="180" spans="1:72">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row>
    <row r="181" spans="1:72">
      <c r="B181" t="s">
        <v>403</v>
      </c>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row>
    <row r="182" spans="1:72" s="3" customFormat="1">
      <c r="B182" s="18" t="s">
        <v>404</v>
      </c>
      <c r="C182" s="165">
        <v>0.124</v>
      </c>
      <c r="D182" s="141" t="str">
        <f>$C$26&amp;"$/VMT"</f>
        <v>2021$/VMT</v>
      </c>
      <c r="E182"/>
      <c r="F182" s="19"/>
      <c r="I182"/>
      <c r="Z182" s="23">
        <f t="shared" ref="Z182:AI190" si="42">IF($C$179=1,$C182*Z$52,$C182)</f>
        <v>0.124</v>
      </c>
      <c r="AA182" s="23">
        <f t="shared" si="42"/>
        <v>0.124</v>
      </c>
      <c r="AB182" s="23">
        <f t="shared" si="42"/>
        <v>0.124</v>
      </c>
      <c r="AC182" s="23">
        <f t="shared" si="42"/>
        <v>0.124</v>
      </c>
      <c r="AD182" s="23">
        <f t="shared" si="42"/>
        <v>0.124</v>
      </c>
      <c r="AE182" s="23">
        <f t="shared" si="42"/>
        <v>0.124</v>
      </c>
      <c r="AF182" s="23">
        <f t="shared" si="42"/>
        <v>0.124</v>
      </c>
      <c r="AG182" s="23">
        <f t="shared" si="42"/>
        <v>0.124</v>
      </c>
      <c r="AH182" s="23">
        <f t="shared" si="42"/>
        <v>0.124</v>
      </c>
      <c r="AI182" s="23">
        <f t="shared" si="42"/>
        <v>0.124</v>
      </c>
      <c r="AJ182" s="23">
        <f t="shared" ref="AJ182:AS190" si="43">IF($C$179=1,$C182*AJ$52,$C182)</f>
        <v>0.124</v>
      </c>
      <c r="AK182" s="23">
        <f t="shared" si="43"/>
        <v>0.124</v>
      </c>
      <c r="AL182" s="23">
        <f t="shared" si="43"/>
        <v>0.124</v>
      </c>
      <c r="AM182" s="23">
        <f t="shared" si="43"/>
        <v>0.124</v>
      </c>
      <c r="AN182" s="23">
        <f t="shared" si="43"/>
        <v>0.124</v>
      </c>
      <c r="AO182" s="23">
        <f t="shared" si="43"/>
        <v>0.124</v>
      </c>
      <c r="AP182" s="23">
        <f t="shared" si="43"/>
        <v>0.124</v>
      </c>
      <c r="AQ182" s="23">
        <f t="shared" si="43"/>
        <v>0.124</v>
      </c>
      <c r="AR182" s="23">
        <f t="shared" si="43"/>
        <v>0.124</v>
      </c>
      <c r="AS182" s="23">
        <f t="shared" si="43"/>
        <v>0.124</v>
      </c>
      <c r="AT182" s="23">
        <f t="shared" ref="AT182:BC190" si="44">IF($C$179=1,$C182*AT$52,$C182)</f>
        <v>0.124</v>
      </c>
      <c r="AU182" s="23">
        <f t="shared" si="44"/>
        <v>0.124</v>
      </c>
      <c r="AV182" s="23">
        <f t="shared" si="44"/>
        <v>0.124</v>
      </c>
      <c r="AW182" s="23">
        <f t="shared" si="44"/>
        <v>0.124</v>
      </c>
      <c r="AX182" s="23">
        <f t="shared" si="44"/>
        <v>0.124</v>
      </c>
      <c r="AY182" s="23">
        <f t="shared" si="44"/>
        <v>0.124</v>
      </c>
      <c r="AZ182" s="23">
        <f t="shared" si="44"/>
        <v>0.124</v>
      </c>
      <c r="BA182" s="23">
        <f t="shared" si="44"/>
        <v>0.124</v>
      </c>
      <c r="BB182" s="23">
        <f t="shared" si="44"/>
        <v>0.124</v>
      </c>
      <c r="BC182" s="23">
        <f t="shared" si="44"/>
        <v>0.124</v>
      </c>
      <c r="BD182" s="23">
        <f t="shared" ref="BD182:BQ190" si="45">IF($C$179=1,$C182*BD$52,$C182)</f>
        <v>0.124</v>
      </c>
      <c r="BE182" s="23">
        <f t="shared" si="45"/>
        <v>0.124</v>
      </c>
      <c r="BF182" s="23">
        <f t="shared" si="45"/>
        <v>0.124</v>
      </c>
      <c r="BG182" s="23">
        <f t="shared" si="45"/>
        <v>0.124</v>
      </c>
      <c r="BH182" s="23">
        <f t="shared" si="45"/>
        <v>0.124</v>
      </c>
      <c r="BI182" s="23">
        <f t="shared" si="45"/>
        <v>0.124</v>
      </c>
      <c r="BJ182" s="23">
        <f t="shared" si="45"/>
        <v>0.124</v>
      </c>
      <c r="BK182" s="23">
        <f t="shared" si="45"/>
        <v>0.124</v>
      </c>
      <c r="BL182" s="23">
        <f t="shared" si="45"/>
        <v>0.124</v>
      </c>
      <c r="BM182" s="23">
        <f t="shared" si="45"/>
        <v>0.124</v>
      </c>
      <c r="BN182" s="23">
        <f t="shared" si="45"/>
        <v>0.124</v>
      </c>
      <c r="BO182" s="23">
        <f t="shared" si="45"/>
        <v>0.124</v>
      </c>
      <c r="BP182" s="23">
        <f t="shared" si="45"/>
        <v>0.124</v>
      </c>
      <c r="BQ182" s="23">
        <f t="shared" si="45"/>
        <v>0.124</v>
      </c>
    </row>
    <row r="183" spans="1:72" s="3" customFormat="1">
      <c r="B183" s="18" t="s">
        <v>405</v>
      </c>
      <c r="C183" s="165">
        <v>2.5999999999999999E-2</v>
      </c>
      <c r="D183" s="141" t="str">
        <f>$C$26&amp;"$/VMT"</f>
        <v>2021$/VMT</v>
      </c>
      <c r="E183"/>
      <c r="F183" s="19"/>
      <c r="I183"/>
      <c r="Z183" s="23">
        <f t="shared" si="42"/>
        <v>2.5999999999999999E-2</v>
      </c>
      <c r="AA183" s="23">
        <f t="shared" si="42"/>
        <v>2.5999999999999999E-2</v>
      </c>
      <c r="AB183" s="23">
        <f t="shared" si="42"/>
        <v>2.5999999999999999E-2</v>
      </c>
      <c r="AC183" s="23">
        <f t="shared" si="42"/>
        <v>2.5999999999999999E-2</v>
      </c>
      <c r="AD183" s="23">
        <f t="shared" si="42"/>
        <v>2.5999999999999999E-2</v>
      </c>
      <c r="AE183" s="23">
        <f t="shared" si="42"/>
        <v>2.5999999999999999E-2</v>
      </c>
      <c r="AF183" s="23">
        <f t="shared" si="42"/>
        <v>2.5999999999999999E-2</v>
      </c>
      <c r="AG183" s="23">
        <f t="shared" si="42"/>
        <v>2.5999999999999999E-2</v>
      </c>
      <c r="AH183" s="23">
        <f t="shared" si="42"/>
        <v>2.5999999999999999E-2</v>
      </c>
      <c r="AI183" s="23">
        <f t="shared" si="42"/>
        <v>2.5999999999999999E-2</v>
      </c>
      <c r="AJ183" s="23">
        <f t="shared" si="43"/>
        <v>2.5999999999999999E-2</v>
      </c>
      <c r="AK183" s="23">
        <f t="shared" si="43"/>
        <v>2.5999999999999999E-2</v>
      </c>
      <c r="AL183" s="23">
        <f t="shared" si="43"/>
        <v>2.5999999999999999E-2</v>
      </c>
      <c r="AM183" s="23">
        <f t="shared" si="43"/>
        <v>2.5999999999999999E-2</v>
      </c>
      <c r="AN183" s="23">
        <f t="shared" si="43"/>
        <v>2.5999999999999999E-2</v>
      </c>
      <c r="AO183" s="23">
        <f t="shared" si="43"/>
        <v>2.5999999999999999E-2</v>
      </c>
      <c r="AP183" s="23">
        <f t="shared" si="43"/>
        <v>2.5999999999999999E-2</v>
      </c>
      <c r="AQ183" s="23">
        <f t="shared" si="43"/>
        <v>2.5999999999999999E-2</v>
      </c>
      <c r="AR183" s="23">
        <f t="shared" si="43"/>
        <v>2.5999999999999999E-2</v>
      </c>
      <c r="AS183" s="23">
        <f t="shared" si="43"/>
        <v>2.5999999999999999E-2</v>
      </c>
      <c r="AT183" s="23">
        <f t="shared" si="44"/>
        <v>2.5999999999999999E-2</v>
      </c>
      <c r="AU183" s="23">
        <f t="shared" si="44"/>
        <v>2.5999999999999999E-2</v>
      </c>
      <c r="AV183" s="23">
        <f t="shared" si="44"/>
        <v>2.5999999999999999E-2</v>
      </c>
      <c r="AW183" s="23">
        <f t="shared" si="44"/>
        <v>2.5999999999999999E-2</v>
      </c>
      <c r="AX183" s="23">
        <f t="shared" si="44"/>
        <v>2.5999999999999999E-2</v>
      </c>
      <c r="AY183" s="23">
        <f t="shared" si="44"/>
        <v>2.5999999999999999E-2</v>
      </c>
      <c r="AZ183" s="23">
        <f t="shared" si="44"/>
        <v>2.5999999999999999E-2</v>
      </c>
      <c r="BA183" s="23">
        <f t="shared" si="44"/>
        <v>2.5999999999999999E-2</v>
      </c>
      <c r="BB183" s="23">
        <f t="shared" si="44"/>
        <v>2.5999999999999999E-2</v>
      </c>
      <c r="BC183" s="23">
        <f t="shared" si="44"/>
        <v>2.5999999999999999E-2</v>
      </c>
      <c r="BD183" s="23">
        <f t="shared" si="45"/>
        <v>2.5999999999999999E-2</v>
      </c>
      <c r="BE183" s="23">
        <f t="shared" si="45"/>
        <v>2.5999999999999999E-2</v>
      </c>
      <c r="BF183" s="23">
        <f t="shared" si="45"/>
        <v>2.5999999999999999E-2</v>
      </c>
      <c r="BG183" s="23">
        <f t="shared" si="45"/>
        <v>2.5999999999999999E-2</v>
      </c>
      <c r="BH183" s="23">
        <f t="shared" si="45"/>
        <v>2.5999999999999999E-2</v>
      </c>
      <c r="BI183" s="23">
        <f t="shared" si="45"/>
        <v>2.5999999999999999E-2</v>
      </c>
      <c r="BJ183" s="23">
        <f t="shared" si="45"/>
        <v>2.5999999999999999E-2</v>
      </c>
      <c r="BK183" s="23">
        <f t="shared" si="45"/>
        <v>2.5999999999999999E-2</v>
      </c>
      <c r="BL183" s="23">
        <f t="shared" si="45"/>
        <v>2.5999999999999999E-2</v>
      </c>
      <c r="BM183" s="23">
        <f t="shared" si="45"/>
        <v>2.5999999999999999E-2</v>
      </c>
      <c r="BN183" s="23">
        <f t="shared" si="45"/>
        <v>2.5999999999999999E-2</v>
      </c>
      <c r="BO183" s="23">
        <f t="shared" si="45"/>
        <v>2.5999999999999999E-2</v>
      </c>
      <c r="BP183" s="23">
        <f t="shared" si="45"/>
        <v>2.5999999999999999E-2</v>
      </c>
      <c r="BQ183" s="23">
        <f t="shared" si="45"/>
        <v>2.5999999999999999E-2</v>
      </c>
    </row>
    <row r="184" spans="1:72">
      <c r="B184" s="18" t="s">
        <v>406</v>
      </c>
      <c r="C184" s="165">
        <v>0.104</v>
      </c>
      <c r="D184" s="141" t="str">
        <f t="shared" ref="D184:D190" si="46">$C$26&amp;"$/VMT"</f>
        <v>2021$/VMT</v>
      </c>
      <c r="G184" s="3"/>
      <c r="H184" s="3"/>
      <c r="J184" s="3"/>
      <c r="K184" s="3"/>
      <c r="L184" s="3"/>
      <c r="M184" s="3"/>
      <c r="N184" s="3"/>
      <c r="O184" s="3"/>
      <c r="P184" s="3"/>
      <c r="Q184" s="3"/>
      <c r="R184" s="3"/>
      <c r="S184" s="3"/>
      <c r="T184" s="3"/>
      <c r="U184" s="3"/>
      <c r="V184" s="3"/>
      <c r="W184" s="3"/>
      <c r="X184" s="3"/>
      <c r="Y184" s="3"/>
      <c r="Z184" s="23">
        <f t="shared" si="42"/>
        <v>0.104</v>
      </c>
      <c r="AA184" s="23">
        <f t="shared" si="42"/>
        <v>0.104</v>
      </c>
      <c r="AB184" s="23">
        <f t="shared" si="42"/>
        <v>0.104</v>
      </c>
      <c r="AC184" s="23">
        <f t="shared" si="42"/>
        <v>0.104</v>
      </c>
      <c r="AD184" s="23">
        <f t="shared" si="42"/>
        <v>0.104</v>
      </c>
      <c r="AE184" s="23">
        <f t="shared" si="42"/>
        <v>0.104</v>
      </c>
      <c r="AF184" s="23">
        <f t="shared" si="42"/>
        <v>0.104</v>
      </c>
      <c r="AG184" s="23">
        <f t="shared" si="42"/>
        <v>0.104</v>
      </c>
      <c r="AH184" s="23">
        <f t="shared" si="42"/>
        <v>0.104</v>
      </c>
      <c r="AI184" s="23">
        <f t="shared" si="42"/>
        <v>0.104</v>
      </c>
      <c r="AJ184" s="23">
        <f t="shared" si="43"/>
        <v>0.104</v>
      </c>
      <c r="AK184" s="23">
        <f t="shared" si="43"/>
        <v>0.104</v>
      </c>
      <c r="AL184" s="23">
        <f t="shared" si="43"/>
        <v>0.104</v>
      </c>
      <c r="AM184" s="23">
        <f t="shared" si="43"/>
        <v>0.104</v>
      </c>
      <c r="AN184" s="23">
        <f t="shared" si="43"/>
        <v>0.104</v>
      </c>
      <c r="AO184" s="23">
        <f t="shared" si="43"/>
        <v>0.104</v>
      </c>
      <c r="AP184" s="23">
        <f t="shared" si="43"/>
        <v>0.104</v>
      </c>
      <c r="AQ184" s="23">
        <f t="shared" si="43"/>
        <v>0.104</v>
      </c>
      <c r="AR184" s="23">
        <f t="shared" si="43"/>
        <v>0.104</v>
      </c>
      <c r="AS184" s="23">
        <f t="shared" si="43"/>
        <v>0.104</v>
      </c>
      <c r="AT184" s="23">
        <f t="shared" si="44"/>
        <v>0.104</v>
      </c>
      <c r="AU184" s="23">
        <f t="shared" si="44"/>
        <v>0.104</v>
      </c>
      <c r="AV184" s="23">
        <f t="shared" si="44"/>
        <v>0.104</v>
      </c>
      <c r="AW184" s="23">
        <f t="shared" si="44"/>
        <v>0.104</v>
      </c>
      <c r="AX184" s="23">
        <f t="shared" si="44"/>
        <v>0.104</v>
      </c>
      <c r="AY184" s="23">
        <f t="shared" si="44"/>
        <v>0.104</v>
      </c>
      <c r="AZ184" s="23">
        <f t="shared" si="44"/>
        <v>0.104</v>
      </c>
      <c r="BA184" s="23">
        <f t="shared" si="44"/>
        <v>0.104</v>
      </c>
      <c r="BB184" s="23">
        <f t="shared" si="44"/>
        <v>0.104</v>
      </c>
      <c r="BC184" s="23">
        <f t="shared" si="44"/>
        <v>0.104</v>
      </c>
      <c r="BD184" s="23">
        <f t="shared" si="45"/>
        <v>0.104</v>
      </c>
      <c r="BE184" s="23">
        <f t="shared" si="45"/>
        <v>0.104</v>
      </c>
      <c r="BF184" s="23">
        <f t="shared" si="45"/>
        <v>0.104</v>
      </c>
      <c r="BG184" s="23">
        <f t="shared" si="45"/>
        <v>0.104</v>
      </c>
      <c r="BH184" s="23">
        <f t="shared" si="45"/>
        <v>0.104</v>
      </c>
      <c r="BI184" s="23">
        <f t="shared" si="45"/>
        <v>0.104</v>
      </c>
      <c r="BJ184" s="23">
        <f t="shared" si="45"/>
        <v>0.104</v>
      </c>
      <c r="BK184" s="23">
        <f t="shared" si="45"/>
        <v>0.104</v>
      </c>
      <c r="BL184" s="23">
        <f t="shared" si="45"/>
        <v>0.104</v>
      </c>
      <c r="BM184" s="23">
        <f t="shared" si="45"/>
        <v>0.104</v>
      </c>
      <c r="BN184" s="23">
        <f t="shared" si="45"/>
        <v>0.104</v>
      </c>
      <c r="BO184" s="23">
        <f t="shared" si="45"/>
        <v>0.104</v>
      </c>
      <c r="BP184" s="23">
        <f t="shared" si="45"/>
        <v>0.104</v>
      </c>
      <c r="BQ184" s="23">
        <f t="shared" si="45"/>
        <v>0.104</v>
      </c>
    </row>
    <row r="185" spans="1:72">
      <c r="B185" s="18" t="s">
        <v>407</v>
      </c>
      <c r="C185" s="165">
        <v>0.31</v>
      </c>
      <c r="D185" s="141" t="str">
        <f t="shared" si="46"/>
        <v>2021$/VMT</v>
      </c>
      <c r="G185" s="3"/>
      <c r="H185" s="3"/>
      <c r="J185" s="3"/>
      <c r="K185" s="3"/>
      <c r="L185" s="3"/>
      <c r="M185" s="3"/>
      <c r="N185" s="3"/>
      <c r="O185" s="3"/>
      <c r="P185" s="3"/>
      <c r="Q185" s="3"/>
      <c r="R185" s="3"/>
      <c r="S185" s="3"/>
      <c r="T185" s="3"/>
      <c r="U185" s="3"/>
      <c r="V185" s="3"/>
      <c r="W185" s="3"/>
      <c r="X185" s="3"/>
      <c r="Y185" s="3"/>
      <c r="Z185" s="23">
        <f t="shared" si="42"/>
        <v>0.31</v>
      </c>
      <c r="AA185" s="23">
        <f t="shared" si="42"/>
        <v>0.31</v>
      </c>
      <c r="AB185" s="23">
        <f t="shared" si="42"/>
        <v>0.31</v>
      </c>
      <c r="AC185" s="23">
        <f t="shared" si="42"/>
        <v>0.31</v>
      </c>
      <c r="AD185" s="23">
        <f t="shared" si="42"/>
        <v>0.31</v>
      </c>
      <c r="AE185" s="23">
        <f t="shared" si="42"/>
        <v>0.31</v>
      </c>
      <c r="AF185" s="23">
        <f t="shared" si="42"/>
        <v>0.31</v>
      </c>
      <c r="AG185" s="23">
        <f t="shared" si="42"/>
        <v>0.31</v>
      </c>
      <c r="AH185" s="23">
        <f t="shared" si="42"/>
        <v>0.31</v>
      </c>
      <c r="AI185" s="23">
        <f t="shared" si="42"/>
        <v>0.31</v>
      </c>
      <c r="AJ185" s="23">
        <f t="shared" si="43"/>
        <v>0.31</v>
      </c>
      <c r="AK185" s="23">
        <f t="shared" si="43"/>
        <v>0.31</v>
      </c>
      <c r="AL185" s="23">
        <f t="shared" si="43"/>
        <v>0.31</v>
      </c>
      <c r="AM185" s="23">
        <f t="shared" si="43"/>
        <v>0.31</v>
      </c>
      <c r="AN185" s="23">
        <f t="shared" si="43"/>
        <v>0.31</v>
      </c>
      <c r="AO185" s="23">
        <f t="shared" si="43"/>
        <v>0.31</v>
      </c>
      <c r="AP185" s="23">
        <f t="shared" si="43"/>
        <v>0.31</v>
      </c>
      <c r="AQ185" s="23">
        <f t="shared" si="43"/>
        <v>0.31</v>
      </c>
      <c r="AR185" s="23">
        <f t="shared" si="43"/>
        <v>0.31</v>
      </c>
      <c r="AS185" s="23">
        <f t="shared" si="43"/>
        <v>0.31</v>
      </c>
      <c r="AT185" s="23">
        <f t="shared" si="44"/>
        <v>0.31</v>
      </c>
      <c r="AU185" s="23">
        <f t="shared" si="44"/>
        <v>0.31</v>
      </c>
      <c r="AV185" s="23">
        <f t="shared" si="44"/>
        <v>0.31</v>
      </c>
      <c r="AW185" s="23">
        <f t="shared" si="44"/>
        <v>0.31</v>
      </c>
      <c r="AX185" s="23">
        <f t="shared" si="44"/>
        <v>0.31</v>
      </c>
      <c r="AY185" s="23">
        <f t="shared" si="44"/>
        <v>0.31</v>
      </c>
      <c r="AZ185" s="23">
        <f t="shared" si="44"/>
        <v>0.31</v>
      </c>
      <c r="BA185" s="23">
        <f t="shared" si="44"/>
        <v>0.31</v>
      </c>
      <c r="BB185" s="23">
        <f t="shared" si="44"/>
        <v>0.31</v>
      </c>
      <c r="BC185" s="23">
        <f t="shared" si="44"/>
        <v>0.31</v>
      </c>
      <c r="BD185" s="23">
        <f t="shared" si="45"/>
        <v>0.31</v>
      </c>
      <c r="BE185" s="23">
        <f t="shared" si="45"/>
        <v>0.31</v>
      </c>
      <c r="BF185" s="23">
        <f t="shared" si="45"/>
        <v>0.31</v>
      </c>
      <c r="BG185" s="23">
        <f t="shared" si="45"/>
        <v>0.31</v>
      </c>
      <c r="BH185" s="23">
        <f t="shared" si="45"/>
        <v>0.31</v>
      </c>
      <c r="BI185" s="23">
        <f t="shared" si="45"/>
        <v>0.31</v>
      </c>
      <c r="BJ185" s="23">
        <f t="shared" si="45"/>
        <v>0.31</v>
      </c>
      <c r="BK185" s="23">
        <f t="shared" si="45"/>
        <v>0.31</v>
      </c>
      <c r="BL185" s="23">
        <f t="shared" si="45"/>
        <v>0.31</v>
      </c>
      <c r="BM185" s="23">
        <f t="shared" si="45"/>
        <v>0.31</v>
      </c>
      <c r="BN185" s="23">
        <f t="shared" si="45"/>
        <v>0.31</v>
      </c>
      <c r="BO185" s="23">
        <f t="shared" si="45"/>
        <v>0.31</v>
      </c>
      <c r="BP185" s="23">
        <f t="shared" si="45"/>
        <v>0.31</v>
      </c>
      <c r="BQ185" s="23">
        <f t="shared" si="45"/>
        <v>0.31</v>
      </c>
    </row>
    <row r="186" spans="1:72">
      <c r="B186" s="18" t="s">
        <v>408</v>
      </c>
      <c r="C186" s="165">
        <v>6.7000000000000004E-2</v>
      </c>
      <c r="D186" s="141" t="str">
        <f t="shared" si="46"/>
        <v>2021$/VMT</v>
      </c>
      <c r="G186" s="3"/>
      <c r="H186" s="3"/>
      <c r="J186" s="3"/>
      <c r="K186" s="3"/>
      <c r="L186" s="3"/>
      <c r="M186" s="3"/>
      <c r="N186" s="3"/>
      <c r="O186" s="3"/>
      <c r="P186" s="3"/>
      <c r="Q186" s="3"/>
      <c r="R186" s="3"/>
      <c r="S186" s="3"/>
      <c r="T186" s="3"/>
      <c r="U186" s="3"/>
      <c r="V186" s="3"/>
      <c r="W186" s="3"/>
      <c r="X186" s="3"/>
      <c r="Y186" s="3"/>
      <c r="Z186" s="23">
        <f t="shared" si="42"/>
        <v>6.7000000000000004E-2</v>
      </c>
      <c r="AA186" s="23">
        <f t="shared" si="42"/>
        <v>6.7000000000000004E-2</v>
      </c>
      <c r="AB186" s="23">
        <f t="shared" si="42"/>
        <v>6.7000000000000004E-2</v>
      </c>
      <c r="AC186" s="23">
        <f t="shared" si="42"/>
        <v>6.7000000000000004E-2</v>
      </c>
      <c r="AD186" s="23">
        <f t="shared" si="42"/>
        <v>6.7000000000000004E-2</v>
      </c>
      <c r="AE186" s="23">
        <f t="shared" si="42"/>
        <v>6.7000000000000004E-2</v>
      </c>
      <c r="AF186" s="23">
        <f t="shared" si="42"/>
        <v>6.7000000000000004E-2</v>
      </c>
      <c r="AG186" s="23">
        <f t="shared" si="42"/>
        <v>6.7000000000000004E-2</v>
      </c>
      <c r="AH186" s="23">
        <f t="shared" si="42"/>
        <v>6.7000000000000004E-2</v>
      </c>
      <c r="AI186" s="23">
        <f t="shared" si="42"/>
        <v>6.7000000000000004E-2</v>
      </c>
      <c r="AJ186" s="23">
        <f t="shared" si="43"/>
        <v>6.7000000000000004E-2</v>
      </c>
      <c r="AK186" s="23">
        <f t="shared" si="43"/>
        <v>6.7000000000000004E-2</v>
      </c>
      <c r="AL186" s="23">
        <f t="shared" si="43"/>
        <v>6.7000000000000004E-2</v>
      </c>
      <c r="AM186" s="23">
        <f t="shared" si="43"/>
        <v>6.7000000000000004E-2</v>
      </c>
      <c r="AN186" s="23">
        <f t="shared" si="43"/>
        <v>6.7000000000000004E-2</v>
      </c>
      <c r="AO186" s="23">
        <f t="shared" si="43"/>
        <v>6.7000000000000004E-2</v>
      </c>
      <c r="AP186" s="23">
        <f t="shared" si="43"/>
        <v>6.7000000000000004E-2</v>
      </c>
      <c r="AQ186" s="23">
        <f t="shared" si="43"/>
        <v>6.7000000000000004E-2</v>
      </c>
      <c r="AR186" s="23">
        <f t="shared" si="43"/>
        <v>6.7000000000000004E-2</v>
      </c>
      <c r="AS186" s="23">
        <f t="shared" si="43"/>
        <v>6.7000000000000004E-2</v>
      </c>
      <c r="AT186" s="23">
        <f t="shared" si="44"/>
        <v>6.7000000000000004E-2</v>
      </c>
      <c r="AU186" s="23">
        <f t="shared" si="44"/>
        <v>6.7000000000000004E-2</v>
      </c>
      <c r="AV186" s="23">
        <f t="shared" si="44"/>
        <v>6.7000000000000004E-2</v>
      </c>
      <c r="AW186" s="23">
        <f t="shared" si="44"/>
        <v>6.7000000000000004E-2</v>
      </c>
      <c r="AX186" s="23">
        <f t="shared" si="44"/>
        <v>6.7000000000000004E-2</v>
      </c>
      <c r="AY186" s="23">
        <f t="shared" si="44"/>
        <v>6.7000000000000004E-2</v>
      </c>
      <c r="AZ186" s="23">
        <f t="shared" si="44"/>
        <v>6.7000000000000004E-2</v>
      </c>
      <c r="BA186" s="23">
        <f t="shared" si="44"/>
        <v>6.7000000000000004E-2</v>
      </c>
      <c r="BB186" s="23">
        <f t="shared" si="44"/>
        <v>6.7000000000000004E-2</v>
      </c>
      <c r="BC186" s="23">
        <f t="shared" si="44"/>
        <v>6.7000000000000004E-2</v>
      </c>
      <c r="BD186" s="23">
        <f t="shared" si="45"/>
        <v>6.7000000000000004E-2</v>
      </c>
      <c r="BE186" s="23">
        <f t="shared" si="45"/>
        <v>6.7000000000000004E-2</v>
      </c>
      <c r="BF186" s="23">
        <f t="shared" si="45"/>
        <v>6.7000000000000004E-2</v>
      </c>
      <c r="BG186" s="23">
        <f t="shared" si="45"/>
        <v>6.7000000000000004E-2</v>
      </c>
      <c r="BH186" s="23">
        <f t="shared" si="45"/>
        <v>6.7000000000000004E-2</v>
      </c>
      <c r="BI186" s="23">
        <f t="shared" si="45"/>
        <v>6.7000000000000004E-2</v>
      </c>
      <c r="BJ186" s="23">
        <f t="shared" si="45"/>
        <v>6.7000000000000004E-2</v>
      </c>
      <c r="BK186" s="23">
        <f t="shared" si="45"/>
        <v>6.7000000000000004E-2</v>
      </c>
      <c r="BL186" s="23">
        <f t="shared" si="45"/>
        <v>6.7000000000000004E-2</v>
      </c>
      <c r="BM186" s="23">
        <f t="shared" si="45"/>
        <v>6.7000000000000004E-2</v>
      </c>
      <c r="BN186" s="23">
        <f t="shared" si="45"/>
        <v>6.7000000000000004E-2</v>
      </c>
      <c r="BO186" s="23">
        <f t="shared" si="45"/>
        <v>6.7000000000000004E-2</v>
      </c>
      <c r="BP186" s="23">
        <f t="shared" si="45"/>
        <v>6.7000000000000004E-2</v>
      </c>
      <c r="BQ186" s="23">
        <f t="shared" si="45"/>
        <v>6.7000000000000004E-2</v>
      </c>
    </row>
    <row r="187" spans="1:72">
      <c r="B187" s="18" t="s">
        <v>409</v>
      </c>
      <c r="C187" s="165">
        <v>0.21199999999999999</v>
      </c>
      <c r="D187" s="141" t="str">
        <f t="shared" si="46"/>
        <v>2021$/VMT</v>
      </c>
      <c r="G187" s="3"/>
      <c r="H187" s="3"/>
      <c r="J187" s="3"/>
      <c r="K187" s="3"/>
      <c r="L187" s="3"/>
      <c r="M187" s="3"/>
      <c r="N187" s="3"/>
      <c r="O187" s="3"/>
      <c r="P187" s="3"/>
      <c r="Q187" s="3"/>
      <c r="R187" s="3"/>
      <c r="S187" s="3"/>
      <c r="T187" s="3"/>
      <c r="U187" s="3"/>
      <c r="V187" s="3"/>
      <c r="W187" s="3"/>
      <c r="X187" s="3"/>
      <c r="Y187" s="3"/>
      <c r="Z187" s="23">
        <f t="shared" si="42"/>
        <v>0.21199999999999999</v>
      </c>
      <c r="AA187" s="23">
        <f t="shared" si="42"/>
        <v>0.21199999999999999</v>
      </c>
      <c r="AB187" s="23">
        <f t="shared" si="42"/>
        <v>0.21199999999999999</v>
      </c>
      <c r="AC187" s="23">
        <f t="shared" si="42"/>
        <v>0.21199999999999999</v>
      </c>
      <c r="AD187" s="23">
        <f t="shared" si="42"/>
        <v>0.21199999999999999</v>
      </c>
      <c r="AE187" s="23">
        <f t="shared" si="42"/>
        <v>0.21199999999999999</v>
      </c>
      <c r="AF187" s="23">
        <f t="shared" si="42"/>
        <v>0.21199999999999999</v>
      </c>
      <c r="AG187" s="23">
        <f t="shared" si="42"/>
        <v>0.21199999999999999</v>
      </c>
      <c r="AH187" s="23">
        <f t="shared" si="42"/>
        <v>0.21199999999999999</v>
      </c>
      <c r="AI187" s="23">
        <f t="shared" si="42"/>
        <v>0.21199999999999999</v>
      </c>
      <c r="AJ187" s="23">
        <f t="shared" si="43"/>
        <v>0.21199999999999999</v>
      </c>
      <c r="AK187" s="23">
        <f t="shared" si="43"/>
        <v>0.21199999999999999</v>
      </c>
      <c r="AL187" s="23">
        <f t="shared" si="43"/>
        <v>0.21199999999999999</v>
      </c>
      <c r="AM187" s="23">
        <f t="shared" si="43"/>
        <v>0.21199999999999999</v>
      </c>
      <c r="AN187" s="23">
        <f t="shared" si="43"/>
        <v>0.21199999999999999</v>
      </c>
      <c r="AO187" s="23">
        <f t="shared" si="43"/>
        <v>0.21199999999999999</v>
      </c>
      <c r="AP187" s="23">
        <f t="shared" si="43"/>
        <v>0.21199999999999999</v>
      </c>
      <c r="AQ187" s="23">
        <f t="shared" si="43"/>
        <v>0.21199999999999999</v>
      </c>
      <c r="AR187" s="23">
        <f t="shared" si="43"/>
        <v>0.21199999999999999</v>
      </c>
      <c r="AS187" s="23">
        <f t="shared" si="43"/>
        <v>0.21199999999999999</v>
      </c>
      <c r="AT187" s="23">
        <f t="shared" si="44"/>
        <v>0.21199999999999999</v>
      </c>
      <c r="AU187" s="23">
        <f t="shared" si="44"/>
        <v>0.21199999999999999</v>
      </c>
      <c r="AV187" s="23">
        <f t="shared" si="44"/>
        <v>0.21199999999999999</v>
      </c>
      <c r="AW187" s="23">
        <f t="shared" si="44"/>
        <v>0.21199999999999999</v>
      </c>
      <c r="AX187" s="23">
        <f t="shared" si="44"/>
        <v>0.21199999999999999</v>
      </c>
      <c r="AY187" s="23">
        <f t="shared" si="44"/>
        <v>0.21199999999999999</v>
      </c>
      <c r="AZ187" s="23">
        <f t="shared" si="44"/>
        <v>0.21199999999999999</v>
      </c>
      <c r="BA187" s="23">
        <f t="shared" si="44"/>
        <v>0.21199999999999999</v>
      </c>
      <c r="BB187" s="23">
        <f t="shared" si="44"/>
        <v>0.21199999999999999</v>
      </c>
      <c r="BC187" s="23">
        <f t="shared" si="44"/>
        <v>0.21199999999999999</v>
      </c>
      <c r="BD187" s="23">
        <f t="shared" si="45"/>
        <v>0.21199999999999999</v>
      </c>
      <c r="BE187" s="23">
        <f t="shared" si="45"/>
        <v>0.21199999999999999</v>
      </c>
      <c r="BF187" s="23">
        <f t="shared" si="45"/>
        <v>0.21199999999999999</v>
      </c>
      <c r="BG187" s="23">
        <f t="shared" si="45"/>
        <v>0.21199999999999999</v>
      </c>
      <c r="BH187" s="23">
        <f t="shared" si="45"/>
        <v>0.21199999999999999</v>
      </c>
      <c r="BI187" s="23">
        <f t="shared" si="45"/>
        <v>0.21199999999999999</v>
      </c>
      <c r="BJ187" s="23">
        <f t="shared" si="45"/>
        <v>0.21199999999999999</v>
      </c>
      <c r="BK187" s="23">
        <f t="shared" si="45"/>
        <v>0.21199999999999999</v>
      </c>
      <c r="BL187" s="23">
        <f t="shared" si="45"/>
        <v>0.21199999999999999</v>
      </c>
      <c r="BM187" s="23">
        <f t="shared" si="45"/>
        <v>0.21199999999999999</v>
      </c>
      <c r="BN187" s="23">
        <f t="shared" si="45"/>
        <v>0.21199999999999999</v>
      </c>
      <c r="BO187" s="23">
        <f t="shared" si="45"/>
        <v>0.21199999999999999</v>
      </c>
      <c r="BP187" s="23">
        <f t="shared" si="45"/>
        <v>0.21199999999999999</v>
      </c>
      <c r="BQ187" s="23">
        <f t="shared" si="45"/>
        <v>0.21199999999999999</v>
      </c>
    </row>
    <row r="188" spans="1:72">
      <c r="B188" s="18" t="s">
        <v>410</v>
      </c>
      <c r="C188" s="165">
        <v>0.13800000000000001</v>
      </c>
      <c r="D188" s="141" t="str">
        <f t="shared" si="46"/>
        <v>2021$/VMT</v>
      </c>
      <c r="G188" s="3"/>
      <c r="H188" s="3"/>
      <c r="J188" s="3"/>
      <c r="K188" s="3"/>
      <c r="L188" s="3"/>
      <c r="M188" s="3"/>
      <c r="N188" s="3"/>
      <c r="O188" s="3"/>
      <c r="P188" s="3"/>
      <c r="Q188" s="3"/>
      <c r="R188" s="3"/>
      <c r="S188" s="3"/>
      <c r="T188" s="3"/>
      <c r="U188" s="3"/>
      <c r="V188" s="3"/>
      <c r="W188" s="3"/>
      <c r="X188" s="3"/>
      <c r="Y188" s="3"/>
      <c r="Z188" s="23">
        <f t="shared" si="42"/>
        <v>0.13800000000000001</v>
      </c>
      <c r="AA188" s="23">
        <f t="shared" si="42"/>
        <v>0.13800000000000001</v>
      </c>
      <c r="AB188" s="23">
        <f t="shared" si="42"/>
        <v>0.13800000000000001</v>
      </c>
      <c r="AC188" s="23">
        <f t="shared" si="42"/>
        <v>0.13800000000000001</v>
      </c>
      <c r="AD188" s="23">
        <f t="shared" si="42"/>
        <v>0.13800000000000001</v>
      </c>
      <c r="AE188" s="23">
        <f t="shared" si="42"/>
        <v>0.13800000000000001</v>
      </c>
      <c r="AF188" s="23">
        <f t="shared" si="42"/>
        <v>0.13800000000000001</v>
      </c>
      <c r="AG188" s="23">
        <f t="shared" si="42"/>
        <v>0.13800000000000001</v>
      </c>
      <c r="AH188" s="23">
        <f t="shared" si="42"/>
        <v>0.13800000000000001</v>
      </c>
      <c r="AI188" s="23">
        <f t="shared" si="42"/>
        <v>0.13800000000000001</v>
      </c>
      <c r="AJ188" s="23">
        <f t="shared" si="43"/>
        <v>0.13800000000000001</v>
      </c>
      <c r="AK188" s="23">
        <f t="shared" si="43"/>
        <v>0.13800000000000001</v>
      </c>
      <c r="AL188" s="23">
        <f t="shared" si="43"/>
        <v>0.13800000000000001</v>
      </c>
      <c r="AM188" s="23">
        <f t="shared" si="43"/>
        <v>0.13800000000000001</v>
      </c>
      <c r="AN188" s="23">
        <f t="shared" si="43"/>
        <v>0.13800000000000001</v>
      </c>
      <c r="AO188" s="23">
        <f t="shared" si="43"/>
        <v>0.13800000000000001</v>
      </c>
      <c r="AP188" s="23">
        <f t="shared" si="43"/>
        <v>0.13800000000000001</v>
      </c>
      <c r="AQ188" s="23">
        <f t="shared" si="43"/>
        <v>0.13800000000000001</v>
      </c>
      <c r="AR188" s="23">
        <f t="shared" si="43"/>
        <v>0.13800000000000001</v>
      </c>
      <c r="AS188" s="23">
        <f t="shared" si="43"/>
        <v>0.13800000000000001</v>
      </c>
      <c r="AT188" s="23">
        <f t="shared" si="44"/>
        <v>0.13800000000000001</v>
      </c>
      <c r="AU188" s="23">
        <f t="shared" si="44"/>
        <v>0.13800000000000001</v>
      </c>
      <c r="AV188" s="23">
        <f t="shared" si="44"/>
        <v>0.13800000000000001</v>
      </c>
      <c r="AW188" s="23">
        <f t="shared" si="44"/>
        <v>0.13800000000000001</v>
      </c>
      <c r="AX188" s="23">
        <f t="shared" si="44"/>
        <v>0.13800000000000001</v>
      </c>
      <c r="AY188" s="23">
        <f t="shared" si="44"/>
        <v>0.13800000000000001</v>
      </c>
      <c r="AZ188" s="23">
        <f t="shared" si="44"/>
        <v>0.13800000000000001</v>
      </c>
      <c r="BA188" s="23">
        <f t="shared" si="44"/>
        <v>0.13800000000000001</v>
      </c>
      <c r="BB188" s="23">
        <f t="shared" si="44"/>
        <v>0.13800000000000001</v>
      </c>
      <c r="BC188" s="23">
        <f t="shared" si="44"/>
        <v>0.13800000000000001</v>
      </c>
      <c r="BD188" s="23">
        <f t="shared" si="45"/>
        <v>0.13800000000000001</v>
      </c>
      <c r="BE188" s="23">
        <f t="shared" si="45"/>
        <v>0.13800000000000001</v>
      </c>
      <c r="BF188" s="23">
        <f t="shared" si="45"/>
        <v>0.13800000000000001</v>
      </c>
      <c r="BG188" s="23">
        <f t="shared" si="45"/>
        <v>0.13800000000000001</v>
      </c>
      <c r="BH188" s="23">
        <f t="shared" si="45"/>
        <v>0.13800000000000001</v>
      </c>
      <c r="BI188" s="23">
        <f t="shared" si="45"/>
        <v>0.13800000000000001</v>
      </c>
      <c r="BJ188" s="23">
        <f t="shared" si="45"/>
        <v>0.13800000000000001</v>
      </c>
      <c r="BK188" s="23">
        <f t="shared" si="45"/>
        <v>0.13800000000000001</v>
      </c>
      <c r="BL188" s="23">
        <f t="shared" si="45"/>
        <v>0.13800000000000001</v>
      </c>
      <c r="BM188" s="23">
        <f t="shared" si="45"/>
        <v>0.13800000000000001</v>
      </c>
      <c r="BN188" s="23">
        <f t="shared" si="45"/>
        <v>0.13800000000000001</v>
      </c>
      <c r="BO188" s="23">
        <f t="shared" si="45"/>
        <v>0.13800000000000001</v>
      </c>
      <c r="BP188" s="23">
        <f t="shared" si="45"/>
        <v>0.13800000000000001</v>
      </c>
      <c r="BQ188" s="23">
        <f t="shared" si="45"/>
        <v>0.13800000000000001</v>
      </c>
    </row>
    <row r="189" spans="1:72">
      <c r="B189" s="18" t="s">
        <v>411</v>
      </c>
      <c r="C189" s="165">
        <v>3.3000000000000002E-2</v>
      </c>
      <c r="D189" s="141" t="str">
        <f t="shared" si="46"/>
        <v>2021$/VMT</v>
      </c>
      <c r="G189" s="3"/>
      <c r="H189" s="3"/>
      <c r="J189" s="3"/>
      <c r="K189" s="3"/>
      <c r="L189" s="3"/>
      <c r="M189" s="3"/>
      <c r="N189" s="3"/>
      <c r="O189" s="3"/>
      <c r="P189" s="3"/>
      <c r="Q189" s="3"/>
      <c r="R189" s="3"/>
      <c r="S189" s="3"/>
      <c r="T189" s="3"/>
      <c r="U189" s="3"/>
      <c r="V189" s="3"/>
      <c r="W189" s="3"/>
      <c r="X189" s="3"/>
      <c r="Y189" s="3"/>
      <c r="Z189" s="23">
        <f t="shared" si="42"/>
        <v>3.3000000000000002E-2</v>
      </c>
      <c r="AA189" s="23">
        <f t="shared" si="42"/>
        <v>3.3000000000000002E-2</v>
      </c>
      <c r="AB189" s="23">
        <f t="shared" si="42"/>
        <v>3.3000000000000002E-2</v>
      </c>
      <c r="AC189" s="23">
        <f t="shared" si="42"/>
        <v>3.3000000000000002E-2</v>
      </c>
      <c r="AD189" s="23">
        <f t="shared" si="42"/>
        <v>3.3000000000000002E-2</v>
      </c>
      <c r="AE189" s="23">
        <f t="shared" si="42"/>
        <v>3.3000000000000002E-2</v>
      </c>
      <c r="AF189" s="23">
        <f t="shared" si="42"/>
        <v>3.3000000000000002E-2</v>
      </c>
      <c r="AG189" s="23">
        <f t="shared" si="42"/>
        <v>3.3000000000000002E-2</v>
      </c>
      <c r="AH189" s="23">
        <f t="shared" si="42"/>
        <v>3.3000000000000002E-2</v>
      </c>
      <c r="AI189" s="23">
        <f t="shared" si="42"/>
        <v>3.3000000000000002E-2</v>
      </c>
      <c r="AJ189" s="23">
        <f t="shared" si="43"/>
        <v>3.3000000000000002E-2</v>
      </c>
      <c r="AK189" s="23">
        <f t="shared" si="43"/>
        <v>3.3000000000000002E-2</v>
      </c>
      <c r="AL189" s="23">
        <f t="shared" si="43"/>
        <v>3.3000000000000002E-2</v>
      </c>
      <c r="AM189" s="23">
        <f t="shared" si="43"/>
        <v>3.3000000000000002E-2</v>
      </c>
      <c r="AN189" s="23">
        <f t="shared" si="43"/>
        <v>3.3000000000000002E-2</v>
      </c>
      <c r="AO189" s="23">
        <f t="shared" si="43"/>
        <v>3.3000000000000002E-2</v>
      </c>
      <c r="AP189" s="23">
        <f t="shared" si="43"/>
        <v>3.3000000000000002E-2</v>
      </c>
      <c r="AQ189" s="23">
        <f t="shared" si="43"/>
        <v>3.3000000000000002E-2</v>
      </c>
      <c r="AR189" s="23">
        <f t="shared" si="43"/>
        <v>3.3000000000000002E-2</v>
      </c>
      <c r="AS189" s="23">
        <f t="shared" si="43"/>
        <v>3.3000000000000002E-2</v>
      </c>
      <c r="AT189" s="23">
        <f t="shared" si="44"/>
        <v>3.3000000000000002E-2</v>
      </c>
      <c r="AU189" s="23">
        <f t="shared" si="44"/>
        <v>3.3000000000000002E-2</v>
      </c>
      <c r="AV189" s="23">
        <f t="shared" si="44"/>
        <v>3.3000000000000002E-2</v>
      </c>
      <c r="AW189" s="23">
        <f t="shared" si="44"/>
        <v>3.3000000000000002E-2</v>
      </c>
      <c r="AX189" s="23">
        <f t="shared" si="44"/>
        <v>3.3000000000000002E-2</v>
      </c>
      <c r="AY189" s="23">
        <f t="shared" si="44"/>
        <v>3.3000000000000002E-2</v>
      </c>
      <c r="AZ189" s="23">
        <f t="shared" si="44"/>
        <v>3.3000000000000002E-2</v>
      </c>
      <c r="BA189" s="23">
        <f t="shared" si="44"/>
        <v>3.3000000000000002E-2</v>
      </c>
      <c r="BB189" s="23">
        <f t="shared" si="44"/>
        <v>3.3000000000000002E-2</v>
      </c>
      <c r="BC189" s="23">
        <f t="shared" si="44"/>
        <v>3.3000000000000002E-2</v>
      </c>
      <c r="BD189" s="23">
        <f t="shared" si="45"/>
        <v>3.3000000000000002E-2</v>
      </c>
      <c r="BE189" s="23">
        <f t="shared" si="45"/>
        <v>3.3000000000000002E-2</v>
      </c>
      <c r="BF189" s="23">
        <f t="shared" si="45"/>
        <v>3.3000000000000002E-2</v>
      </c>
      <c r="BG189" s="23">
        <f t="shared" si="45"/>
        <v>3.3000000000000002E-2</v>
      </c>
      <c r="BH189" s="23">
        <f t="shared" si="45"/>
        <v>3.3000000000000002E-2</v>
      </c>
      <c r="BI189" s="23">
        <f t="shared" si="45"/>
        <v>3.3000000000000002E-2</v>
      </c>
      <c r="BJ189" s="23">
        <f t="shared" si="45"/>
        <v>3.3000000000000002E-2</v>
      </c>
      <c r="BK189" s="23">
        <f t="shared" si="45"/>
        <v>3.3000000000000002E-2</v>
      </c>
      <c r="BL189" s="23">
        <f t="shared" si="45"/>
        <v>3.3000000000000002E-2</v>
      </c>
      <c r="BM189" s="23">
        <f t="shared" si="45"/>
        <v>3.3000000000000002E-2</v>
      </c>
      <c r="BN189" s="23">
        <f t="shared" si="45"/>
        <v>3.3000000000000002E-2</v>
      </c>
      <c r="BO189" s="23">
        <f t="shared" si="45"/>
        <v>3.3000000000000002E-2</v>
      </c>
      <c r="BP189" s="23">
        <f t="shared" si="45"/>
        <v>3.3000000000000002E-2</v>
      </c>
      <c r="BQ189" s="23">
        <f t="shared" si="45"/>
        <v>3.3000000000000002E-2</v>
      </c>
    </row>
    <row r="190" spans="1:72">
      <c r="B190" s="18" t="s">
        <v>412</v>
      </c>
      <c r="C190" s="165">
        <v>0.115</v>
      </c>
      <c r="D190" s="141" t="str">
        <f t="shared" si="46"/>
        <v>2021$/VMT</v>
      </c>
      <c r="G190" s="3"/>
      <c r="H190" s="3"/>
      <c r="J190" s="3"/>
      <c r="K190" s="3"/>
      <c r="L190" s="3"/>
      <c r="M190" s="3"/>
      <c r="N190" s="3"/>
      <c r="O190" s="3"/>
      <c r="P190" s="3"/>
      <c r="Q190" s="3"/>
      <c r="R190" s="3"/>
      <c r="S190" s="3"/>
      <c r="T190" s="3"/>
      <c r="U190" s="3"/>
      <c r="V190" s="3"/>
      <c r="W190" s="3"/>
      <c r="X190" s="3"/>
      <c r="Y190" s="3"/>
      <c r="Z190" s="23">
        <f t="shared" si="42"/>
        <v>0.115</v>
      </c>
      <c r="AA190" s="23">
        <f t="shared" si="42"/>
        <v>0.115</v>
      </c>
      <c r="AB190" s="23">
        <f t="shared" si="42"/>
        <v>0.115</v>
      </c>
      <c r="AC190" s="23">
        <f t="shared" si="42"/>
        <v>0.115</v>
      </c>
      <c r="AD190" s="23">
        <f t="shared" si="42"/>
        <v>0.115</v>
      </c>
      <c r="AE190" s="23">
        <f t="shared" si="42"/>
        <v>0.115</v>
      </c>
      <c r="AF190" s="23">
        <f t="shared" si="42"/>
        <v>0.115</v>
      </c>
      <c r="AG190" s="23">
        <f t="shared" si="42"/>
        <v>0.115</v>
      </c>
      <c r="AH190" s="23">
        <f t="shared" si="42"/>
        <v>0.115</v>
      </c>
      <c r="AI190" s="23">
        <f t="shared" si="42"/>
        <v>0.115</v>
      </c>
      <c r="AJ190" s="23">
        <f t="shared" si="43"/>
        <v>0.115</v>
      </c>
      <c r="AK190" s="23">
        <f t="shared" si="43"/>
        <v>0.115</v>
      </c>
      <c r="AL190" s="23">
        <f t="shared" si="43"/>
        <v>0.115</v>
      </c>
      <c r="AM190" s="23">
        <f t="shared" si="43"/>
        <v>0.115</v>
      </c>
      <c r="AN190" s="23">
        <f t="shared" si="43"/>
        <v>0.115</v>
      </c>
      <c r="AO190" s="23">
        <f t="shared" si="43"/>
        <v>0.115</v>
      </c>
      <c r="AP190" s="23">
        <f t="shared" si="43"/>
        <v>0.115</v>
      </c>
      <c r="AQ190" s="23">
        <f t="shared" si="43"/>
        <v>0.115</v>
      </c>
      <c r="AR190" s="23">
        <f t="shared" si="43"/>
        <v>0.115</v>
      </c>
      <c r="AS190" s="23">
        <f t="shared" si="43"/>
        <v>0.115</v>
      </c>
      <c r="AT190" s="23">
        <f t="shared" si="44"/>
        <v>0.115</v>
      </c>
      <c r="AU190" s="23">
        <f t="shared" si="44"/>
        <v>0.115</v>
      </c>
      <c r="AV190" s="23">
        <f t="shared" si="44"/>
        <v>0.115</v>
      </c>
      <c r="AW190" s="23">
        <f t="shared" si="44"/>
        <v>0.115</v>
      </c>
      <c r="AX190" s="23">
        <f t="shared" si="44"/>
        <v>0.115</v>
      </c>
      <c r="AY190" s="23">
        <f t="shared" si="44"/>
        <v>0.115</v>
      </c>
      <c r="AZ190" s="23">
        <f t="shared" si="44"/>
        <v>0.115</v>
      </c>
      <c r="BA190" s="23">
        <f t="shared" si="44"/>
        <v>0.115</v>
      </c>
      <c r="BB190" s="23">
        <f t="shared" si="44"/>
        <v>0.115</v>
      </c>
      <c r="BC190" s="23">
        <f t="shared" si="44"/>
        <v>0.115</v>
      </c>
      <c r="BD190" s="23">
        <f t="shared" si="45"/>
        <v>0.115</v>
      </c>
      <c r="BE190" s="23">
        <f t="shared" si="45"/>
        <v>0.115</v>
      </c>
      <c r="BF190" s="23">
        <f t="shared" si="45"/>
        <v>0.115</v>
      </c>
      <c r="BG190" s="23">
        <f t="shared" si="45"/>
        <v>0.115</v>
      </c>
      <c r="BH190" s="23">
        <f t="shared" si="45"/>
        <v>0.115</v>
      </c>
      <c r="BI190" s="23">
        <f t="shared" si="45"/>
        <v>0.115</v>
      </c>
      <c r="BJ190" s="23">
        <f t="shared" si="45"/>
        <v>0.115</v>
      </c>
      <c r="BK190" s="23">
        <f t="shared" si="45"/>
        <v>0.115</v>
      </c>
      <c r="BL190" s="23">
        <f t="shared" si="45"/>
        <v>0.115</v>
      </c>
      <c r="BM190" s="23">
        <f t="shared" si="45"/>
        <v>0.115</v>
      </c>
      <c r="BN190" s="23">
        <f t="shared" si="45"/>
        <v>0.115</v>
      </c>
      <c r="BO190" s="23">
        <f t="shared" si="45"/>
        <v>0.115</v>
      </c>
      <c r="BP190" s="23">
        <f t="shared" si="45"/>
        <v>0.115</v>
      </c>
      <c r="BQ190" s="23">
        <f t="shared" si="45"/>
        <v>0.115</v>
      </c>
    </row>
    <row r="191" spans="1:72">
      <c r="B191" t="s">
        <v>413</v>
      </c>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row>
    <row r="192" spans="1:72" s="3" customFormat="1">
      <c r="B192" s="18" t="s">
        <v>404</v>
      </c>
      <c r="C192" s="230">
        <v>1.6999999999999999E-3</v>
      </c>
      <c r="D192" s="141" t="str">
        <f>$C$26&amp;"$/VMT"</f>
        <v>2021$/VMT</v>
      </c>
      <c r="E192"/>
      <c r="F192" s="19"/>
      <c r="I192"/>
      <c r="Z192" s="23">
        <f t="shared" ref="Z192:AI200" si="47">IF($C$179=1,$C192*Z$52,$C192)</f>
        <v>1.6999999999999999E-3</v>
      </c>
      <c r="AA192" s="23">
        <f t="shared" si="47"/>
        <v>1.6999999999999999E-3</v>
      </c>
      <c r="AB192" s="23">
        <f t="shared" si="47"/>
        <v>1.6999999999999999E-3</v>
      </c>
      <c r="AC192" s="23">
        <f t="shared" si="47"/>
        <v>1.6999999999999999E-3</v>
      </c>
      <c r="AD192" s="23">
        <f t="shared" si="47"/>
        <v>1.6999999999999999E-3</v>
      </c>
      <c r="AE192" s="23">
        <f t="shared" si="47"/>
        <v>1.6999999999999999E-3</v>
      </c>
      <c r="AF192" s="23">
        <f t="shared" si="47"/>
        <v>1.6999999999999999E-3</v>
      </c>
      <c r="AG192" s="23">
        <f t="shared" si="47"/>
        <v>1.6999999999999999E-3</v>
      </c>
      <c r="AH192" s="23">
        <f t="shared" si="47"/>
        <v>1.6999999999999999E-3</v>
      </c>
      <c r="AI192" s="23">
        <f t="shared" si="47"/>
        <v>1.6999999999999999E-3</v>
      </c>
      <c r="AJ192" s="23">
        <f t="shared" ref="AJ192:AS200" si="48">IF($C$179=1,$C192*AJ$52,$C192)</f>
        <v>1.6999999999999999E-3</v>
      </c>
      <c r="AK192" s="23">
        <f t="shared" si="48"/>
        <v>1.6999999999999999E-3</v>
      </c>
      <c r="AL192" s="23">
        <f t="shared" si="48"/>
        <v>1.6999999999999999E-3</v>
      </c>
      <c r="AM192" s="23">
        <f t="shared" si="48"/>
        <v>1.6999999999999999E-3</v>
      </c>
      <c r="AN192" s="23">
        <f t="shared" si="48"/>
        <v>1.6999999999999999E-3</v>
      </c>
      <c r="AO192" s="23">
        <f t="shared" si="48"/>
        <v>1.6999999999999999E-3</v>
      </c>
      <c r="AP192" s="23">
        <f t="shared" si="48"/>
        <v>1.6999999999999999E-3</v>
      </c>
      <c r="AQ192" s="23">
        <f t="shared" si="48"/>
        <v>1.6999999999999999E-3</v>
      </c>
      <c r="AR192" s="23">
        <f t="shared" si="48"/>
        <v>1.6999999999999999E-3</v>
      </c>
      <c r="AS192" s="23">
        <f t="shared" si="48"/>
        <v>1.6999999999999999E-3</v>
      </c>
      <c r="AT192" s="23">
        <f t="shared" ref="AT192:BC200" si="49">IF($C$179=1,$C192*AT$52,$C192)</f>
        <v>1.6999999999999999E-3</v>
      </c>
      <c r="AU192" s="23">
        <f t="shared" si="49"/>
        <v>1.6999999999999999E-3</v>
      </c>
      <c r="AV192" s="23">
        <f t="shared" si="49"/>
        <v>1.6999999999999999E-3</v>
      </c>
      <c r="AW192" s="23">
        <f t="shared" si="49"/>
        <v>1.6999999999999999E-3</v>
      </c>
      <c r="AX192" s="23">
        <f t="shared" si="49"/>
        <v>1.6999999999999999E-3</v>
      </c>
      <c r="AY192" s="23">
        <f t="shared" si="49"/>
        <v>1.6999999999999999E-3</v>
      </c>
      <c r="AZ192" s="23">
        <f t="shared" si="49"/>
        <v>1.6999999999999999E-3</v>
      </c>
      <c r="BA192" s="23">
        <f t="shared" si="49"/>
        <v>1.6999999999999999E-3</v>
      </c>
      <c r="BB192" s="23">
        <f t="shared" si="49"/>
        <v>1.6999999999999999E-3</v>
      </c>
      <c r="BC192" s="23">
        <f t="shared" si="49"/>
        <v>1.6999999999999999E-3</v>
      </c>
      <c r="BD192" s="23">
        <f t="shared" ref="BD192:BQ200" si="50">IF($C$179=1,$C192*BD$52,$C192)</f>
        <v>1.6999999999999999E-3</v>
      </c>
      <c r="BE192" s="23">
        <f t="shared" si="50"/>
        <v>1.6999999999999999E-3</v>
      </c>
      <c r="BF192" s="23">
        <f t="shared" si="50"/>
        <v>1.6999999999999999E-3</v>
      </c>
      <c r="BG192" s="23">
        <f t="shared" si="50"/>
        <v>1.6999999999999999E-3</v>
      </c>
      <c r="BH192" s="23">
        <f t="shared" si="50"/>
        <v>1.6999999999999999E-3</v>
      </c>
      <c r="BI192" s="23">
        <f t="shared" si="50"/>
        <v>1.6999999999999999E-3</v>
      </c>
      <c r="BJ192" s="23">
        <f t="shared" si="50"/>
        <v>1.6999999999999999E-3</v>
      </c>
      <c r="BK192" s="23">
        <f t="shared" si="50"/>
        <v>1.6999999999999999E-3</v>
      </c>
      <c r="BL192" s="23">
        <f t="shared" si="50"/>
        <v>1.6999999999999999E-3</v>
      </c>
      <c r="BM192" s="23">
        <f t="shared" si="50"/>
        <v>1.6999999999999999E-3</v>
      </c>
      <c r="BN192" s="23">
        <f t="shared" si="50"/>
        <v>1.6999999999999999E-3</v>
      </c>
      <c r="BO192" s="23">
        <f t="shared" si="50"/>
        <v>1.6999999999999999E-3</v>
      </c>
      <c r="BP192" s="23">
        <f t="shared" si="50"/>
        <v>1.6999999999999999E-3</v>
      </c>
      <c r="BQ192" s="23">
        <f t="shared" si="50"/>
        <v>1.6999999999999999E-3</v>
      </c>
    </row>
    <row r="193" spans="1:91" s="3" customFormat="1">
      <c r="B193" s="18" t="s">
        <v>405</v>
      </c>
      <c r="C193" s="230">
        <v>2.0000000000000001E-4</v>
      </c>
      <c r="D193" s="141" t="str">
        <f>$C$26&amp;"$/VMT"</f>
        <v>2021$/VMT</v>
      </c>
      <c r="E193"/>
      <c r="F193" s="19"/>
      <c r="I193"/>
      <c r="Z193" s="23">
        <f t="shared" si="47"/>
        <v>2.0000000000000001E-4</v>
      </c>
      <c r="AA193" s="23">
        <f t="shared" si="47"/>
        <v>2.0000000000000001E-4</v>
      </c>
      <c r="AB193" s="23">
        <f t="shared" si="47"/>
        <v>2.0000000000000001E-4</v>
      </c>
      <c r="AC193" s="23">
        <f t="shared" si="47"/>
        <v>2.0000000000000001E-4</v>
      </c>
      <c r="AD193" s="23">
        <f t="shared" si="47"/>
        <v>2.0000000000000001E-4</v>
      </c>
      <c r="AE193" s="23">
        <f t="shared" si="47"/>
        <v>2.0000000000000001E-4</v>
      </c>
      <c r="AF193" s="23">
        <f t="shared" si="47"/>
        <v>2.0000000000000001E-4</v>
      </c>
      <c r="AG193" s="23">
        <f t="shared" si="47"/>
        <v>2.0000000000000001E-4</v>
      </c>
      <c r="AH193" s="23">
        <f t="shared" si="47"/>
        <v>2.0000000000000001E-4</v>
      </c>
      <c r="AI193" s="23">
        <f t="shared" si="47"/>
        <v>2.0000000000000001E-4</v>
      </c>
      <c r="AJ193" s="23">
        <f t="shared" si="48"/>
        <v>2.0000000000000001E-4</v>
      </c>
      <c r="AK193" s="23">
        <f t="shared" si="48"/>
        <v>2.0000000000000001E-4</v>
      </c>
      <c r="AL193" s="23">
        <f t="shared" si="48"/>
        <v>2.0000000000000001E-4</v>
      </c>
      <c r="AM193" s="23">
        <f t="shared" si="48"/>
        <v>2.0000000000000001E-4</v>
      </c>
      <c r="AN193" s="23">
        <f t="shared" si="48"/>
        <v>2.0000000000000001E-4</v>
      </c>
      <c r="AO193" s="23">
        <f t="shared" si="48"/>
        <v>2.0000000000000001E-4</v>
      </c>
      <c r="AP193" s="23">
        <f t="shared" si="48"/>
        <v>2.0000000000000001E-4</v>
      </c>
      <c r="AQ193" s="23">
        <f t="shared" si="48"/>
        <v>2.0000000000000001E-4</v>
      </c>
      <c r="AR193" s="23">
        <f t="shared" si="48"/>
        <v>2.0000000000000001E-4</v>
      </c>
      <c r="AS193" s="23">
        <f t="shared" si="48"/>
        <v>2.0000000000000001E-4</v>
      </c>
      <c r="AT193" s="23">
        <f t="shared" si="49"/>
        <v>2.0000000000000001E-4</v>
      </c>
      <c r="AU193" s="23">
        <f t="shared" si="49"/>
        <v>2.0000000000000001E-4</v>
      </c>
      <c r="AV193" s="23">
        <f t="shared" si="49"/>
        <v>2.0000000000000001E-4</v>
      </c>
      <c r="AW193" s="23">
        <f t="shared" si="49"/>
        <v>2.0000000000000001E-4</v>
      </c>
      <c r="AX193" s="23">
        <f t="shared" si="49"/>
        <v>2.0000000000000001E-4</v>
      </c>
      <c r="AY193" s="23">
        <f t="shared" si="49"/>
        <v>2.0000000000000001E-4</v>
      </c>
      <c r="AZ193" s="23">
        <f t="shared" si="49"/>
        <v>2.0000000000000001E-4</v>
      </c>
      <c r="BA193" s="23">
        <f t="shared" si="49"/>
        <v>2.0000000000000001E-4</v>
      </c>
      <c r="BB193" s="23">
        <f t="shared" si="49"/>
        <v>2.0000000000000001E-4</v>
      </c>
      <c r="BC193" s="23">
        <f t="shared" si="49"/>
        <v>2.0000000000000001E-4</v>
      </c>
      <c r="BD193" s="23">
        <f t="shared" si="50"/>
        <v>2.0000000000000001E-4</v>
      </c>
      <c r="BE193" s="23">
        <f t="shared" si="50"/>
        <v>2.0000000000000001E-4</v>
      </c>
      <c r="BF193" s="23">
        <f t="shared" si="50"/>
        <v>2.0000000000000001E-4</v>
      </c>
      <c r="BG193" s="23">
        <f t="shared" si="50"/>
        <v>2.0000000000000001E-4</v>
      </c>
      <c r="BH193" s="23">
        <f t="shared" si="50"/>
        <v>2.0000000000000001E-4</v>
      </c>
      <c r="BI193" s="23">
        <f t="shared" si="50"/>
        <v>2.0000000000000001E-4</v>
      </c>
      <c r="BJ193" s="23">
        <f t="shared" si="50"/>
        <v>2.0000000000000001E-4</v>
      </c>
      <c r="BK193" s="23">
        <f t="shared" si="50"/>
        <v>2.0000000000000001E-4</v>
      </c>
      <c r="BL193" s="23">
        <f t="shared" si="50"/>
        <v>2.0000000000000001E-4</v>
      </c>
      <c r="BM193" s="23">
        <f t="shared" si="50"/>
        <v>2.0000000000000001E-4</v>
      </c>
      <c r="BN193" s="23">
        <f t="shared" si="50"/>
        <v>2.0000000000000001E-4</v>
      </c>
      <c r="BO193" s="23">
        <f t="shared" si="50"/>
        <v>2.0000000000000001E-4</v>
      </c>
      <c r="BP193" s="23">
        <f t="shared" si="50"/>
        <v>2.0000000000000001E-4</v>
      </c>
      <c r="BQ193" s="23">
        <f t="shared" si="50"/>
        <v>2.0000000000000001E-4</v>
      </c>
    </row>
    <row r="194" spans="1:91">
      <c r="B194" s="18" t="s">
        <v>406</v>
      </c>
      <c r="C194" s="230">
        <v>1E-3</v>
      </c>
      <c r="D194" s="141" t="str">
        <f t="shared" ref="D194:D200" si="51">$C$26&amp;"$/VMT"</f>
        <v>2021$/VMT</v>
      </c>
      <c r="G194" s="3"/>
      <c r="H194" s="3"/>
      <c r="J194" s="3"/>
      <c r="K194" s="3"/>
      <c r="L194" s="3"/>
      <c r="M194" s="3"/>
      <c r="N194" s="3"/>
      <c r="O194" s="3"/>
      <c r="P194" s="3"/>
      <c r="Q194" s="3"/>
      <c r="R194" s="3"/>
      <c r="S194" s="3"/>
      <c r="T194" s="3"/>
      <c r="U194" s="3"/>
      <c r="V194" s="3"/>
      <c r="W194" s="3"/>
      <c r="X194" s="3"/>
      <c r="Y194" s="3"/>
      <c r="Z194" s="23">
        <f t="shared" si="47"/>
        <v>1E-3</v>
      </c>
      <c r="AA194" s="23">
        <f t="shared" si="47"/>
        <v>1E-3</v>
      </c>
      <c r="AB194" s="23">
        <f t="shared" si="47"/>
        <v>1E-3</v>
      </c>
      <c r="AC194" s="23">
        <f t="shared" si="47"/>
        <v>1E-3</v>
      </c>
      <c r="AD194" s="23">
        <f t="shared" si="47"/>
        <v>1E-3</v>
      </c>
      <c r="AE194" s="23">
        <f t="shared" si="47"/>
        <v>1E-3</v>
      </c>
      <c r="AF194" s="23">
        <f t="shared" si="47"/>
        <v>1E-3</v>
      </c>
      <c r="AG194" s="23">
        <f t="shared" si="47"/>
        <v>1E-3</v>
      </c>
      <c r="AH194" s="23">
        <f t="shared" si="47"/>
        <v>1E-3</v>
      </c>
      <c r="AI194" s="23">
        <f t="shared" si="47"/>
        <v>1E-3</v>
      </c>
      <c r="AJ194" s="23">
        <f t="shared" si="48"/>
        <v>1E-3</v>
      </c>
      <c r="AK194" s="23">
        <f t="shared" si="48"/>
        <v>1E-3</v>
      </c>
      <c r="AL194" s="23">
        <f t="shared" si="48"/>
        <v>1E-3</v>
      </c>
      <c r="AM194" s="23">
        <f t="shared" si="48"/>
        <v>1E-3</v>
      </c>
      <c r="AN194" s="23">
        <f t="shared" si="48"/>
        <v>1E-3</v>
      </c>
      <c r="AO194" s="23">
        <f t="shared" si="48"/>
        <v>1E-3</v>
      </c>
      <c r="AP194" s="23">
        <f t="shared" si="48"/>
        <v>1E-3</v>
      </c>
      <c r="AQ194" s="23">
        <f t="shared" si="48"/>
        <v>1E-3</v>
      </c>
      <c r="AR194" s="23">
        <f t="shared" si="48"/>
        <v>1E-3</v>
      </c>
      <c r="AS194" s="23">
        <f t="shared" si="48"/>
        <v>1E-3</v>
      </c>
      <c r="AT194" s="23">
        <f t="shared" si="49"/>
        <v>1E-3</v>
      </c>
      <c r="AU194" s="23">
        <f t="shared" si="49"/>
        <v>1E-3</v>
      </c>
      <c r="AV194" s="23">
        <f t="shared" si="49"/>
        <v>1E-3</v>
      </c>
      <c r="AW194" s="23">
        <f t="shared" si="49"/>
        <v>1E-3</v>
      </c>
      <c r="AX194" s="23">
        <f t="shared" si="49"/>
        <v>1E-3</v>
      </c>
      <c r="AY194" s="23">
        <f t="shared" si="49"/>
        <v>1E-3</v>
      </c>
      <c r="AZ194" s="23">
        <f t="shared" si="49"/>
        <v>1E-3</v>
      </c>
      <c r="BA194" s="23">
        <f t="shared" si="49"/>
        <v>1E-3</v>
      </c>
      <c r="BB194" s="23">
        <f t="shared" si="49"/>
        <v>1E-3</v>
      </c>
      <c r="BC194" s="23">
        <f t="shared" si="49"/>
        <v>1E-3</v>
      </c>
      <c r="BD194" s="23">
        <f t="shared" si="50"/>
        <v>1E-3</v>
      </c>
      <c r="BE194" s="23">
        <f t="shared" si="50"/>
        <v>1E-3</v>
      </c>
      <c r="BF194" s="23">
        <f t="shared" si="50"/>
        <v>1E-3</v>
      </c>
      <c r="BG194" s="23">
        <f t="shared" si="50"/>
        <v>1E-3</v>
      </c>
      <c r="BH194" s="23">
        <f t="shared" si="50"/>
        <v>1E-3</v>
      </c>
      <c r="BI194" s="23">
        <f t="shared" si="50"/>
        <v>1E-3</v>
      </c>
      <c r="BJ194" s="23">
        <f t="shared" si="50"/>
        <v>1E-3</v>
      </c>
      <c r="BK194" s="23">
        <f t="shared" si="50"/>
        <v>1E-3</v>
      </c>
      <c r="BL194" s="23">
        <f t="shared" si="50"/>
        <v>1E-3</v>
      </c>
      <c r="BM194" s="23">
        <f t="shared" si="50"/>
        <v>1E-3</v>
      </c>
      <c r="BN194" s="23">
        <f t="shared" si="50"/>
        <v>1E-3</v>
      </c>
      <c r="BO194" s="23">
        <f t="shared" si="50"/>
        <v>1E-3</v>
      </c>
      <c r="BP194" s="23">
        <f t="shared" si="50"/>
        <v>1E-3</v>
      </c>
      <c r="BQ194" s="23">
        <f t="shared" si="50"/>
        <v>1E-3</v>
      </c>
    </row>
    <row r="195" spans="1:91">
      <c r="B195" s="18" t="s">
        <v>407</v>
      </c>
      <c r="C195" s="230">
        <v>3.9300000000000002E-2</v>
      </c>
      <c r="D195" s="141" t="str">
        <f t="shared" si="51"/>
        <v>2021$/VMT</v>
      </c>
      <c r="G195" s="3"/>
      <c r="H195" s="3"/>
      <c r="J195" s="3"/>
      <c r="K195" s="3"/>
      <c r="L195" s="3"/>
      <c r="M195" s="3"/>
      <c r="N195" s="3"/>
      <c r="O195" s="3"/>
      <c r="P195" s="3"/>
      <c r="Q195" s="3"/>
      <c r="R195" s="3"/>
      <c r="S195" s="3"/>
      <c r="T195" s="3"/>
      <c r="U195" s="3"/>
      <c r="V195" s="3"/>
      <c r="W195" s="3"/>
      <c r="X195" s="3"/>
      <c r="Y195" s="3"/>
      <c r="Z195" s="23">
        <f t="shared" si="47"/>
        <v>3.9300000000000002E-2</v>
      </c>
      <c r="AA195" s="23">
        <f t="shared" si="47"/>
        <v>3.9300000000000002E-2</v>
      </c>
      <c r="AB195" s="23">
        <f t="shared" si="47"/>
        <v>3.9300000000000002E-2</v>
      </c>
      <c r="AC195" s="23">
        <f t="shared" si="47"/>
        <v>3.9300000000000002E-2</v>
      </c>
      <c r="AD195" s="23">
        <f t="shared" si="47"/>
        <v>3.9300000000000002E-2</v>
      </c>
      <c r="AE195" s="23">
        <f t="shared" si="47"/>
        <v>3.9300000000000002E-2</v>
      </c>
      <c r="AF195" s="23">
        <f t="shared" si="47"/>
        <v>3.9300000000000002E-2</v>
      </c>
      <c r="AG195" s="23">
        <f t="shared" si="47"/>
        <v>3.9300000000000002E-2</v>
      </c>
      <c r="AH195" s="23">
        <f t="shared" si="47"/>
        <v>3.9300000000000002E-2</v>
      </c>
      <c r="AI195" s="23">
        <f t="shared" si="47"/>
        <v>3.9300000000000002E-2</v>
      </c>
      <c r="AJ195" s="23">
        <f t="shared" si="48"/>
        <v>3.9300000000000002E-2</v>
      </c>
      <c r="AK195" s="23">
        <f t="shared" si="48"/>
        <v>3.9300000000000002E-2</v>
      </c>
      <c r="AL195" s="23">
        <f t="shared" si="48"/>
        <v>3.9300000000000002E-2</v>
      </c>
      <c r="AM195" s="23">
        <f t="shared" si="48"/>
        <v>3.9300000000000002E-2</v>
      </c>
      <c r="AN195" s="23">
        <f t="shared" si="48"/>
        <v>3.9300000000000002E-2</v>
      </c>
      <c r="AO195" s="23">
        <f t="shared" si="48"/>
        <v>3.9300000000000002E-2</v>
      </c>
      <c r="AP195" s="23">
        <f t="shared" si="48"/>
        <v>3.9300000000000002E-2</v>
      </c>
      <c r="AQ195" s="23">
        <f t="shared" si="48"/>
        <v>3.9300000000000002E-2</v>
      </c>
      <c r="AR195" s="23">
        <f t="shared" si="48"/>
        <v>3.9300000000000002E-2</v>
      </c>
      <c r="AS195" s="23">
        <f t="shared" si="48"/>
        <v>3.9300000000000002E-2</v>
      </c>
      <c r="AT195" s="23">
        <f t="shared" si="49"/>
        <v>3.9300000000000002E-2</v>
      </c>
      <c r="AU195" s="23">
        <f t="shared" si="49"/>
        <v>3.9300000000000002E-2</v>
      </c>
      <c r="AV195" s="23">
        <f t="shared" si="49"/>
        <v>3.9300000000000002E-2</v>
      </c>
      <c r="AW195" s="23">
        <f t="shared" si="49"/>
        <v>3.9300000000000002E-2</v>
      </c>
      <c r="AX195" s="23">
        <f t="shared" si="49"/>
        <v>3.9300000000000002E-2</v>
      </c>
      <c r="AY195" s="23">
        <f t="shared" si="49"/>
        <v>3.9300000000000002E-2</v>
      </c>
      <c r="AZ195" s="23">
        <f t="shared" si="49"/>
        <v>3.9300000000000002E-2</v>
      </c>
      <c r="BA195" s="23">
        <f t="shared" si="49"/>
        <v>3.9300000000000002E-2</v>
      </c>
      <c r="BB195" s="23">
        <f t="shared" si="49"/>
        <v>3.9300000000000002E-2</v>
      </c>
      <c r="BC195" s="23">
        <f t="shared" si="49"/>
        <v>3.9300000000000002E-2</v>
      </c>
      <c r="BD195" s="23">
        <f t="shared" si="50"/>
        <v>3.9300000000000002E-2</v>
      </c>
      <c r="BE195" s="23">
        <f t="shared" si="50"/>
        <v>3.9300000000000002E-2</v>
      </c>
      <c r="BF195" s="23">
        <f t="shared" si="50"/>
        <v>3.9300000000000002E-2</v>
      </c>
      <c r="BG195" s="23">
        <f t="shared" si="50"/>
        <v>3.9300000000000002E-2</v>
      </c>
      <c r="BH195" s="23">
        <f t="shared" si="50"/>
        <v>3.9300000000000002E-2</v>
      </c>
      <c r="BI195" s="23">
        <f t="shared" si="50"/>
        <v>3.9300000000000002E-2</v>
      </c>
      <c r="BJ195" s="23">
        <f t="shared" si="50"/>
        <v>3.9300000000000002E-2</v>
      </c>
      <c r="BK195" s="23">
        <f t="shared" si="50"/>
        <v>3.9300000000000002E-2</v>
      </c>
      <c r="BL195" s="23">
        <f t="shared" si="50"/>
        <v>3.9300000000000002E-2</v>
      </c>
      <c r="BM195" s="23">
        <f t="shared" si="50"/>
        <v>3.9300000000000002E-2</v>
      </c>
      <c r="BN195" s="23">
        <f t="shared" si="50"/>
        <v>3.9300000000000002E-2</v>
      </c>
      <c r="BO195" s="23">
        <f t="shared" si="50"/>
        <v>3.9300000000000002E-2</v>
      </c>
      <c r="BP195" s="23">
        <f t="shared" si="50"/>
        <v>3.9300000000000002E-2</v>
      </c>
      <c r="BQ195" s="23">
        <f t="shared" si="50"/>
        <v>3.9300000000000002E-2</v>
      </c>
    </row>
    <row r="196" spans="1:91">
      <c r="B196" s="18" t="s">
        <v>408</v>
      </c>
      <c r="C196" s="230">
        <v>3.3000000000000002E-2</v>
      </c>
      <c r="D196" s="141" t="str">
        <f t="shared" si="51"/>
        <v>2021$/VMT</v>
      </c>
      <c r="G196" s="3"/>
      <c r="H196" s="3"/>
      <c r="J196" s="3"/>
      <c r="K196" s="3"/>
      <c r="L196" s="3"/>
      <c r="M196" s="3"/>
      <c r="N196" s="3"/>
      <c r="O196" s="3"/>
      <c r="P196" s="3"/>
      <c r="Q196" s="3"/>
      <c r="R196" s="3"/>
      <c r="S196" s="3"/>
      <c r="T196" s="3"/>
      <c r="U196" s="3"/>
      <c r="V196" s="3"/>
      <c r="W196" s="3"/>
      <c r="X196" s="3"/>
      <c r="Y196" s="3"/>
      <c r="Z196" s="23">
        <f t="shared" si="47"/>
        <v>3.3000000000000002E-2</v>
      </c>
      <c r="AA196" s="23">
        <f t="shared" si="47"/>
        <v>3.3000000000000002E-2</v>
      </c>
      <c r="AB196" s="23">
        <f t="shared" si="47"/>
        <v>3.3000000000000002E-2</v>
      </c>
      <c r="AC196" s="23">
        <f t="shared" si="47"/>
        <v>3.3000000000000002E-2</v>
      </c>
      <c r="AD196" s="23">
        <f t="shared" si="47"/>
        <v>3.3000000000000002E-2</v>
      </c>
      <c r="AE196" s="23">
        <f t="shared" si="47"/>
        <v>3.3000000000000002E-2</v>
      </c>
      <c r="AF196" s="23">
        <f t="shared" si="47"/>
        <v>3.3000000000000002E-2</v>
      </c>
      <c r="AG196" s="23">
        <f t="shared" si="47"/>
        <v>3.3000000000000002E-2</v>
      </c>
      <c r="AH196" s="23">
        <f t="shared" si="47"/>
        <v>3.3000000000000002E-2</v>
      </c>
      <c r="AI196" s="23">
        <f t="shared" si="47"/>
        <v>3.3000000000000002E-2</v>
      </c>
      <c r="AJ196" s="23">
        <f t="shared" si="48"/>
        <v>3.3000000000000002E-2</v>
      </c>
      <c r="AK196" s="23">
        <f t="shared" si="48"/>
        <v>3.3000000000000002E-2</v>
      </c>
      <c r="AL196" s="23">
        <f t="shared" si="48"/>
        <v>3.3000000000000002E-2</v>
      </c>
      <c r="AM196" s="23">
        <f t="shared" si="48"/>
        <v>3.3000000000000002E-2</v>
      </c>
      <c r="AN196" s="23">
        <f t="shared" si="48"/>
        <v>3.3000000000000002E-2</v>
      </c>
      <c r="AO196" s="23">
        <f t="shared" si="48"/>
        <v>3.3000000000000002E-2</v>
      </c>
      <c r="AP196" s="23">
        <f t="shared" si="48"/>
        <v>3.3000000000000002E-2</v>
      </c>
      <c r="AQ196" s="23">
        <f t="shared" si="48"/>
        <v>3.3000000000000002E-2</v>
      </c>
      <c r="AR196" s="23">
        <f t="shared" si="48"/>
        <v>3.3000000000000002E-2</v>
      </c>
      <c r="AS196" s="23">
        <f t="shared" si="48"/>
        <v>3.3000000000000002E-2</v>
      </c>
      <c r="AT196" s="23">
        <f t="shared" si="49"/>
        <v>3.3000000000000002E-2</v>
      </c>
      <c r="AU196" s="23">
        <f t="shared" si="49"/>
        <v>3.3000000000000002E-2</v>
      </c>
      <c r="AV196" s="23">
        <f t="shared" si="49"/>
        <v>3.3000000000000002E-2</v>
      </c>
      <c r="AW196" s="23">
        <f t="shared" si="49"/>
        <v>3.3000000000000002E-2</v>
      </c>
      <c r="AX196" s="23">
        <f t="shared" si="49"/>
        <v>3.3000000000000002E-2</v>
      </c>
      <c r="AY196" s="23">
        <f t="shared" si="49"/>
        <v>3.3000000000000002E-2</v>
      </c>
      <c r="AZ196" s="23">
        <f t="shared" si="49"/>
        <v>3.3000000000000002E-2</v>
      </c>
      <c r="BA196" s="23">
        <f t="shared" si="49"/>
        <v>3.3000000000000002E-2</v>
      </c>
      <c r="BB196" s="23">
        <f t="shared" si="49"/>
        <v>3.3000000000000002E-2</v>
      </c>
      <c r="BC196" s="23">
        <f t="shared" si="49"/>
        <v>3.3000000000000002E-2</v>
      </c>
      <c r="BD196" s="23">
        <f t="shared" si="50"/>
        <v>3.3000000000000002E-2</v>
      </c>
      <c r="BE196" s="23">
        <f t="shared" si="50"/>
        <v>3.3000000000000002E-2</v>
      </c>
      <c r="BF196" s="23">
        <f t="shared" si="50"/>
        <v>3.3000000000000002E-2</v>
      </c>
      <c r="BG196" s="23">
        <f t="shared" si="50"/>
        <v>3.3000000000000002E-2</v>
      </c>
      <c r="BH196" s="23">
        <f t="shared" si="50"/>
        <v>3.3000000000000002E-2</v>
      </c>
      <c r="BI196" s="23">
        <f t="shared" si="50"/>
        <v>3.3000000000000002E-2</v>
      </c>
      <c r="BJ196" s="23">
        <f t="shared" si="50"/>
        <v>3.3000000000000002E-2</v>
      </c>
      <c r="BK196" s="23">
        <f t="shared" si="50"/>
        <v>3.3000000000000002E-2</v>
      </c>
      <c r="BL196" s="23">
        <f t="shared" si="50"/>
        <v>3.3000000000000002E-2</v>
      </c>
      <c r="BM196" s="23">
        <f t="shared" si="50"/>
        <v>3.3000000000000002E-2</v>
      </c>
      <c r="BN196" s="23">
        <f t="shared" si="50"/>
        <v>3.3000000000000002E-2</v>
      </c>
      <c r="BO196" s="23">
        <f t="shared" si="50"/>
        <v>3.3000000000000002E-2</v>
      </c>
      <c r="BP196" s="23">
        <f t="shared" si="50"/>
        <v>3.3000000000000002E-2</v>
      </c>
      <c r="BQ196" s="23">
        <f t="shared" si="50"/>
        <v>3.3000000000000002E-2</v>
      </c>
    </row>
    <row r="197" spans="1:91">
      <c r="B197" s="18" t="s">
        <v>409</v>
      </c>
      <c r="C197" s="230">
        <v>1.9699999999999999E-2</v>
      </c>
      <c r="D197" s="141" t="str">
        <f t="shared" si="51"/>
        <v>2021$/VMT</v>
      </c>
      <c r="G197" s="3"/>
      <c r="H197" s="3"/>
      <c r="J197" s="3"/>
      <c r="K197" s="3"/>
      <c r="L197" s="3"/>
      <c r="M197" s="3"/>
      <c r="N197" s="3"/>
      <c r="O197" s="3"/>
      <c r="P197" s="3"/>
      <c r="Q197" s="3"/>
      <c r="R197" s="3"/>
      <c r="S197" s="3"/>
      <c r="T197" s="3"/>
      <c r="U197" s="3"/>
      <c r="V197" s="3"/>
      <c r="W197" s="3"/>
      <c r="X197" s="3"/>
      <c r="Y197" s="3"/>
      <c r="Z197" s="23">
        <f t="shared" si="47"/>
        <v>1.9699999999999999E-2</v>
      </c>
      <c r="AA197" s="23">
        <f t="shared" si="47"/>
        <v>1.9699999999999999E-2</v>
      </c>
      <c r="AB197" s="23">
        <f t="shared" si="47"/>
        <v>1.9699999999999999E-2</v>
      </c>
      <c r="AC197" s="23">
        <f t="shared" si="47"/>
        <v>1.9699999999999999E-2</v>
      </c>
      <c r="AD197" s="23">
        <f t="shared" si="47"/>
        <v>1.9699999999999999E-2</v>
      </c>
      <c r="AE197" s="23">
        <f t="shared" si="47"/>
        <v>1.9699999999999999E-2</v>
      </c>
      <c r="AF197" s="23">
        <f t="shared" si="47"/>
        <v>1.9699999999999999E-2</v>
      </c>
      <c r="AG197" s="23">
        <f t="shared" si="47"/>
        <v>1.9699999999999999E-2</v>
      </c>
      <c r="AH197" s="23">
        <f t="shared" si="47"/>
        <v>1.9699999999999999E-2</v>
      </c>
      <c r="AI197" s="23">
        <f t="shared" si="47"/>
        <v>1.9699999999999999E-2</v>
      </c>
      <c r="AJ197" s="23">
        <f t="shared" si="48"/>
        <v>1.9699999999999999E-2</v>
      </c>
      <c r="AK197" s="23">
        <f t="shared" si="48"/>
        <v>1.9699999999999999E-2</v>
      </c>
      <c r="AL197" s="23">
        <f t="shared" si="48"/>
        <v>1.9699999999999999E-2</v>
      </c>
      <c r="AM197" s="23">
        <f t="shared" si="48"/>
        <v>1.9699999999999999E-2</v>
      </c>
      <c r="AN197" s="23">
        <f t="shared" si="48"/>
        <v>1.9699999999999999E-2</v>
      </c>
      <c r="AO197" s="23">
        <f t="shared" si="48"/>
        <v>1.9699999999999999E-2</v>
      </c>
      <c r="AP197" s="23">
        <f t="shared" si="48"/>
        <v>1.9699999999999999E-2</v>
      </c>
      <c r="AQ197" s="23">
        <f t="shared" si="48"/>
        <v>1.9699999999999999E-2</v>
      </c>
      <c r="AR197" s="23">
        <f t="shared" si="48"/>
        <v>1.9699999999999999E-2</v>
      </c>
      <c r="AS197" s="23">
        <f t="shared" si="48"/>
        <v>1.9699999999999999E-2</v>
      </c>
      <c r="AT197" s="23">
        <f t="shared" si="49"/>
        <v>1.9699999999999999E-2</v>
      </c>
      <c r="AU197" s="23">
        <f t="shared" si="49"/>
        <v>1.9699999999999999E-2</v>
      </c>
      <c r="AV197" s="23">
        <f t="shared" si="49"/>
        <v>1.9699999999999999E-2</v>
      </c>
      <c r="AW197" s="23">
        <f t="shared" si="49"/>
        <v>1.9699999999999999E-2</v>
      </c>
      <c r="AX197" s="23">
        <f t="shared" si="49"/>
        <v>1.9699999999999999E-2</v>
      </c>
      <c r="AY197" s="23">
        <f t="shared" si="49"/>
        <v>1.9699999999999999E-2</v>
      </c>
      <c r="AZ197" s="23">
        <f t="shared" si="49"/>
        <v>1.9699999999999999E-2</v>
      </c>
      <c r="BA197" s="23">
        <f t="shared" si="49"/>
        <v>1.9699999999999999E-2</v>
      </c>
      <c r="BB197" s="23">
        <f t="shared" si="49"/>
        <v>1.9699999999999999E-2</v>
      </c>
      <c r="BC197" s="23">
        <f t="shared" si="49"/>
        <v>1.9699999999999999E-2</v>
      </c>
      <c r="BD197" s="23">
        <f t="shared" si="50"/>
        <v>1.9699999999999999E-2</v>
      </c>
      <c r="BE197" s="23">
        <f t="shared" si="50"/>
        <v>1.9699999999999999E-2</v>
      </c>
      <c r="BF197" s="23">
        <f t="shared" si="50"/>
        <v>1.9699999999999999E-2</v>
      </c>
      <c r="BG197" s="23">
        <f t="shared" si="50"/>
        <v>1.9699999999999999E-2</v>
      </c>
      <c r="BH197" s="23">
        <f t="shared" si="50"/>
        <v>1.9699999999999999E-2</v>
      </c>
      <c r="BI197" s="23">
        <f t="shared" si="50"/>
        <v>1.9699999999999999E-2</v>
      </c>
      <c r="BJ197" s="23">
        <f t="shared" si="50"/>
        <v>1.9699999999999999E-2</v>
      </c>
      <c r="BK197" s="23">
        <f t="shared" si="50"/>
        <v>1.9699999999999999E-2</v>
      </c>
      <c r="BL197" s="23">
        <f t="shared" si="50"/>
        <v>1.9699999999999999E-2</v>
      </c>
      <c r="BM197" s="23">
        <f t="shared" si="50"/>
        <v>1.9699999999999999E-2</v>
      </c>
      <c r="BN197" s="23">
        <f t="shared" si="50"/>
        <v>1.9699999999999999E-2</v>
      </c>
      <c r="BO197" s="23">
        <f t="shared" si="50"/>
        <v>1.9699999999999999E-2</v>
      </c>
      <c r="BP197" s="23">
        <f t="shared" si="50"/>
        <v>1.9699999999999999E-2</v>
      </c>
      <c r="BQ197" s="23">
        <f t="shared" si="50"/>
        <v>1.9699999999999999E-2</v>
      </c>
    </row>
    <row r="198" spans="1:91">
      <c r="B198" s="18" t="s">
        <v>410</v>
      </c>
      <c r="C198" s="230">
        <v>4.5999999999999999E-3</v>
      </c>
      <c r="D198" s="141" t="str">
        <f t="shared" si="51"/>
        <v>2021$/VMT</v>
      </c>
      <c r="G198" s="3"/>
      <c r="H198" s="3"/>
      <c r="J198" s="3"/>
      <c r="K198" s="3"/>
      <c r="L198" s="3"/>
      <c r="M198" s="3"/>
      <c r="N198" s="3"/>
      <c r="O198" s="3"/>
      <c r="P198" s="3"/>
      <c r="Q198" s="3"/>
      <c r="R198" s="3"/>
      <c r="S198" s="3"/>
      <c r="T198" s="3"/>
      <c r="U198" s="3"/>
      <c r="V198" s="3"/>
      <c r="W198" s="3"/>
      <c r="X198" s="3"/>
      <c r="Y198" s="3"/>
      <c r="Z198" s="23">
        <f t="shared" si="47"/>
        <v>4.5999999999999999E-3</v>
      </c>
      <c r="AA198" s="23">
        <f t="shared" si="47"/>
        <v>4.5999999999999999E-3</v>
      </c>
      <c r="AB198" s="23">
        <f t="shared" si="47"/>
        <v>4.5999999999999999E-3</v>
      </c>
      <c r="AC198" s="23">
        <f t="shared" si="47"/>
        <v>4.5999999999999999E-3</v>
      </c>
      <c r="AD198" s="23">
        <f t="shared" si="47"/>
        <v>4.5999999999999999E-3</v>
      </c>
      <c r="AE198" s="23">
        <f t="shared" si="47"/>
        <v>4.5999999999999999E-3</v>
      </c>
      <c r="AF198" s="23">
        <f t="shared" si="47"/>
        <v>4.5999999999999999E-3</v>
      </c>
      <c r="AG198" s="23">
        <f t="shared" si="47"/>
        <v>4.5999999999999999E-3</v>
      </c>
      <c r="AH198" s="23">
        <f t="shared" si="47"/>
        <v>4.5999999999999999E-3</v>
      </c>
      <c r="AI198" s="23">
        <f t="shared" si="47"/>
        <v>4.5999999999999999E-3</v>
      </c>
      <c r="AJ198" s="23">
        <f t="shared" si="48"/>
        <v>4.5999999999999999E-3</v>
      </c>
      <c r="AK198" s="23">
        <f t="shared" si="48"/>
        <v>4.5999999999999999E-3</v>
      </c>
      <c r="AL198" s="23">
        <f t="shared" si="48"/>
        <v>4.5999999999999999E-3</v>
      </c>
      <c r="AM198" s="23">
        <f t="shared" si="48"/>
        <v>4.5999999999999999E-3</v>
      </c>
      <c r="AN198" s="23">
        <f t="shared" si="48"/>
        <v>4.5999999999999999E-3</v>
      </c>
      <c r="AO198" s="23">
        <f t="shared" si="48"/>
        <v>4.5999999999999999E-3</v>
      </c>
      <c r="AP198" s="23">
        <f t="shared" si="48"/>
        <v>4.5999999999999999E-3</v>
      </c>
      <c r="AQ198" s="23">
        <f t="shared" si="48"/>
        <v>4.5999999999999999E-3</v>
      </c>
      <c r="AR198" s="23">
        <f t="shared" si="48"/>
        <v>4.5999999999999999E-3</v>
      </c>
      <c r="AS198" s="23">
        <f t="shared" si="48"/>
        <v>4.5999999999999999E-3</v>
      </c>
      <c r="AT198" s="23">
        <f t="shared" si="49"/>
        <v>4.5999999999999999E-3</v>
      </c>
      <c r="AU198" s="23">
        <f t="shared" si="49"/>
        <v>4.5999999999999999E-3</v>
      </c>
      <c r="AV198" s="23">
        <f t="shared" si="49"/>
        <v>4.5999999999999999E-3</v>
      </c>
      <c r="AW198" s="23">
        <f t="shared" si="49"/>
        <v>4.5999999999999999E-3</v>
      </c>
      <c r="AX198" s="23">
        <f t="shared" si="49"/>
        <v>4.5999999999999999E-3</v>
      </c>
      <c r="AY198" s="23">
        <f t="shared" si="49"/>
        <v>4.5999999999999999E-3</v>
      </c>
      <c r="AZ198" s="23">
        <f t="shared" si="49"/>
        <v>4.5999999999999999E-3</v>
      </c>
      <c r="BA198" s="23">
        <f t="shared" si="49"/>
        <v>4.5999999999999999E-3</v>
      </c>
      <c r="BB198" s="23">
        <f t="shared" si="49"/>
        <v>4.5999999999999999E-3</v>
      </c>
      <c r="BC198" s="23">
        <f t="shared" si="49"/>
        <v>4.5999999999999999E-3</v>
      </c>
      <c r="BD198" s="23">
        <f t="shared" si="50"/>
        <v>4.5999999999999999E-3</v>
      </c>
      <c r="BE198" s="23">
        <f t="shared" si="50"/>
        <v>4.5999999999999999E-3</v>
      </c>
      <c r="BF198" s="23">
        <f t="shared" si="50"/>
        <v>4.5999999999999999E-3</v>
      </c>
      <c r="BG198" s="23">
        <f t="shared" si="50"/>
        <v>4.5999999999999999E-3</v>
      </c>
      <c r="BH198" s="23">
        <f t="shared" si="50"/>
        <v>4.5999999999999999E-3</v>
      </c>
      <c r="BI198" s="23">
        <f t="shared" si="50"/>
        <v>4.5999999999999999E-3</v>
      </c>
      <c r="BJ198" s="23">
        <f t="shared" si="50"/>
        <v>4.5999999999999999E-3</v>
      </c>
      <c r="BK198" s="23">
        <f t="shared" si="50"/>
        <v>4.5999999999999999E-3</v>
      </c>
      <c r="BL198" s="23">
        <f t="shared" si="50"/>
        <v>4.5999999999999999E-3</v>
      </c>
      <c r="BM198" s="23">
        <f t="shared" si="50"/>
        <v>4.5999999999999999E-3</v>
      </c>
      <c r="BN198" s="23">
        <f t="shared" si="50"/>
        <v>4.5999999999999999E-3</v>
      </c>
      <c r="BO198" s="23">
        <f t="shared" si="50"/>
        <v>4.5999999999999999E-3</v>
      </c>
      <c r="BP198" s="23">
        <f t="shared" si="50"/>
        <v>4.5999999999999999E-3</v>
      </c>
      <c r="BQ198" s="23">
        <f t="shared" si="50"/>
        <v>4.5999999999999999E-3</v>
      </c>
    </row>
    <row r="199" spans="1:91">
      <c r="B199" s="18" t="s">
        <v>411</v>
      </c>
      <c r="C199" s="230">
        <v>5.9999999999999995E-4</v>
      </c>
      <c r="D199" s="141" t="str">
        <f t="shared" si="51"/>
        <v>2021$/VMT</v>
      </c>
      <c r="G199" s="3"/>
      <c r="H199" s="3"/>
      <c r="J199" s="3"/>
      <c r="K199" s="3"/>
      <c r="L199" s="3"/>
      <c r="M199" s="3"/>
      <c r="N199" s="3"/>
      <c r="O199" s="3"/>
      <c r="P199" s="3"/>
      <c r="Q199" s="3"/>
      <c r="R199" s="3"/>
      <c r="S199" s="3"/>
      <c r="T199" s="3"/>
      <c r="U199" s="3"/>
      <c r="V199" s="3"/>
      <c r="W199" s="3"/>
      <c r="X199" s="3"/>
      <c r="Y199" s="3"/>
      <c r="Z199" s="23">
        <f t="shared" si="47"/>
        <v>5.9999999999999995E-4</v>
      </c>
      <c r="AA199" s="23">
        <f t="shared" si="47"/>
        <v>5.9999999999999995E-4</v>
      </c>
      <c r="AB199" s="23">
        <f t="shared" si="47"/>
        <v>5.9999999999999995E-4</v>
      </c>
      <c r="AC199" s="23">
        <f t="shared" si="47"/>
        <v>5.9999999999999995E-4</v>
      </c>
      <c r="AD199" s="23">
        <f t="shared" si="47"/>
        <v>5.9999999999999995E-4</v>
      </c>
      <c r="AE199" s="23">
        <f t="shared" si="47"/>
        <v>5.9999999999999995E-4</v>
      </c>
      <c r="AF199" s="23">
        <f t="shared" si="47"/>
        <v>5.9999999999999995E-4</v>
      </c>
      <c r="AG199" s="23">
        <f t="shared" si="47"/>
        <v>5.9999999999999995E-4</v>
      </c>
      <c r="AH199" s="23">
        <f t="shared" si="47"/>
        <v>5.9999999999999995E-4</v>
      </c>
      <c r="AI199" s="23">
        <f t="shared" si="47"/>
        <v>5.9999999999999995E-4</v>
      </c>
      <c r="AJ199" s="23">
        <f t="shared" si="48"/>
        <v>5.9999999999999995E-4</v>
      </c>
      <c r="AK199" s="23">
        <f t="shared" si="48"/>
        <v>5.9999999999999995E-4</v>
      </c>
      <c r="AL199" s="23">
        <f t="shared" si="48"/>
        <v>5.9999999999999995E-4</v>
      </c>
      <c r="AM199" s="23">
        <f t="shared" si="48"/>
        <v>5.9999999999999995E-4</v>
      </c>
      <c r="AN199" s="23">
        <f t="shared" si="48"/>
        <v>5.9999999999999995E-4</v>
      </c>
      <c r="AO199" s="23">
        <f t="shared" si="48"/>
        <v>5.9999999999999995E-4</v>
      </c>
      <c r="AP199" s="23">
        <f t="shared" si="48"/>
        <v>5.9999999999999995E-4</v>
      </c>
      <c r="AQ199" s="23">
        <f t="shared" si="48"/>
        <v>5.9999999999999995E-4</v>
      </c>
      <c r="AR199" s="23">
        <f t="shared" si="48"/>
        <v>5.9999999999999995E-4</v>
      </c>
      <c r="AS199" s="23">
        <f t="shared" si="48"/>
        <v>5.9999999999999995E-4</v>
      </c>
      <c r="AT199" s="23">
        <f t="shared" si="49"/>
        <v>5.9999999999999995E-4</v>
      </c>
      <c r="AU199" s="23">
        <f t="shared" si="49"/>
        <v>5.9999999999999995E-4</v>
      </c>
      <c r="AV199" s="23">
        <f t="shared" si="49"/>
        <v>5.9999999999999995E-4</v>
      </c>
      <c r="AW199" s="23">
        <f t="shared" si="49"/>
        <v>5.9999999999999995E-4</v>
      </c>
      <c r="AX199" s="23">
        <f t="shared" si="49"/>
        <v>5.9999999999999995E-4</v>
      </c>
      <c r="AY199" s="23">
        <f t="shared" si="49"/>
        <v>5.9999999999999995E-4</v>
      </c>
      <c r="AZ199" s="23">
        <f t="shared" si="49"/>
        <v>5.9999999999999995E-4</v>
      </c>
      <c r="BA199" s="23">
        <f t="shared" si="49"/>
        <v>5.9999999999999995E-4</v>
      </c>
      <c r="BB199" s="23">
        <f t="shared" si="49"/>
        <v>5.9999999999999995E-4</v>
      </c>
      <c r="BC199" s="23">
        <f t="shared" si="49"/>
        <v>5.9999999999999995E-4</v>
      </c>
      <c r="BD199" s="23">
        <f t="shared" si="50"/>
        <v>5.9999999999999995E-4</v>
      </c>
      <c r="BE199" s="23">
        <f t="shared" si="50"/>
        <v>5.9999999999999995E-4</v>
      </c>
      <c r="BF199" s="23">
        <f t="shared" si="50"/>
        <v>5.9999999999999995E-4</v>
      </c>
      <c r="BG199" s="23">
        <f t="shared" si="50"/>
        <v>5.9999999999999995E-4</v>
      </c>
      <c r="BH199" s="23">
        <f t="shared" si="50"/>
        <v>5.9999999999999995E-4</v>
      </c>
      <c r="BI199" s="23">
        <f t="shared" si="50"/>
        <v>5.9999999999999995E-4</v>
      </c>
      <c r="BJ199" s="23">
        <f t="shared" si="50"/>
        <v>5.9999999999999995E-4</v>
      </c>
      <c r="BK199" s="23">
        <f t="shared" si="50"/>
        <v>5.9999999999999995E-4</v>
      </c>
      <c r="BL199" s="23">
        <f t="shared" si="50"/>
        <v>5.9999999999999995E-4</v>
      </c>
      <c r="BM199" s="23">
        <f t="shared" si="50"/>
        <v>5.9999999999999995E-4</v>
      </c>
      <c r="BN199" s="23">
        <f t="shared" si="50"/>
        <v>5.9999999999999995E-4</v>
      </c>
      <c r="BO199" s="23">
        <f t="shared" si="50"/>
        <v>5.9999999999999995E-4</v>
      </c>
      <c r="BP199" s="23">
        <f t="shared" si="50"/>
        <v>5.9999999999999995E-4</v>
      </c>
      <c r="BQ199" s="23">
        <f t="shared" si="50"/>
        <v>5.9999999999999995E-4</v>
      </c>
    </row>
    <row r="200" spans="1:91">
      <c r="B200" s="18" t="s">
        <v>412</v>
      </c>
      <c r="C200" s="230">
        <v>2.8E-3</v>
      </c>
      <c r="D200" s="141" t="str">
        <f t="shared" si="51"/>
        <v>2021$/VMT</v>
      </c>
      <c r="G200" s="3"/>
      <c r="H200" s="3"/>
      <c r="J200" s="3"/>
      <c r="K200" s="3"/>
      <c r="L200" s="3"/>
      <c r="M200" s="3"/>
      <c r="N200" s="3"/>
      <c r="O200" s="3"/>
      <c r="P200" s="3"/>
      <c r="Q200" s="3"/>
      <c r="R200" s="3"/>
      <c r="S200" s="3"/>
      <c r="T200" s="3"/>
      <c r="U200" s="3"/>
      <c r="V200" s="3"/>
      <c r="W200" s="3"/>
      <c r="X200" s="3"/>
      <c r="Y200" s="3"/>
      <c r="Z200" s="23">
        <f t="shared" si="47"/>
        <v>2.8E-3</v>
      </c>
      <c r="AA200" s="23">
        <f t="shared" si="47"/>
        <v>2.8E-3</v>
      </c>
      <c r="AB200" s="23">
        <f t="shared" si="47"/>
        <v>2.8E-3</v>
      </c>
      <c r="AC200" s="23">
        <f t="shared" si="47"/>
        <v>2.8E-3</v>
      </c>
      <c r="AD200" s="23">
        <f t="shared" si="47"/>
        <v>2.8E-3</v>
      </c>
      <c r="AE200" s="23">
        <f t="shared" si="47"/>
        <v>2.8E-3</v>
      </c>
      <c r="AF200" s="23">
        <f t="shared" si="47"/>
        <v>2.8E-3</v>
      </c>
      <c r="AG200" s="23">
        <f t="shared" si="47"/>
        <v>2.8E-3</v>
      </c>
      <c r="AH200" s="23">
        <f t="shared" si="47"/>
        <v>2.8E-3</v>
      </c>
      <c r="AI200" s="23">
        <f t="shared" si="47"/>
        <v>2.8E-3</v>
      </c>
      <c r="AJ200" s="23">
        <f t="shared" si="48"/>
        <v>2.8E-3</v>
      </c>
      <c r="AK200" s="23">
        <f t="shared" si="48"/>
        <v>2.8E-3</v>
      </c>
      <c r="AL200" s="23">
        <f t="shared" si="48"/>
        <v>2.8E-3</v>
      </c>
      <c r="AM200" s="23">
        <f t="shared" si="48"/>
        <v>2.8E-3</v>
      </c>
      <c r="AN200" s="23">
        <f t="shared" si="48"/>
        <v>2.8E-3</v>
      </c>
      <c r="AO200" s="23">
        <f t="shared" si="48"/>
        <v>2.8E-3</v>
      </c>
      <c r="AP200" s="23">
        <f t="shared" si="48"/>
        <v>2.8E-3</v>
      </c>
      <c r="AQ200" s="23">
        <f t="shared" si="48"/>
        <v>2.8E-3</v>
      </c>
      <c r="AR200" s="23">
        <f t="shared" si="48"/>
        <v>2.8E-3</v>
      </c>
      <c r="AS200" s="23">
        <f t="shared" si="48"/>
        <v>2.8E-3</v>
      </c>
      <c r="AT200" s="23">
        <f t="shared" si="49"/>
        <v>2.8E-3</v>
      </c>
      <c r="AU200" s="23">
        <f t="shared" si="49"/>
        <v>2.8E-3</v>
      </c>
      <c r="AV200" s="23">
        <f t="shared" si="49"/>
        <v>2.8E-3</v>
      </c>
      <c r="AW200" s="23">
        <f t="shared" si="49"/>
        <v>2.8E-3</v>
      </c>
      <c r="AX200" s="23">
        <f t="shared" si="49"/>
        <v>2.8E-3</v>
      </c>
      <c r="AY200" s="23">
        <f t="shared" si="49"/>
        <v>2.8E-3</v>
      </c>
      <c r="AZ200" s="23">
        <f t="shared" si="49"/>
        <v>2.8E-3</v>
      </c>
      <c r="BA200" s="23">
        <f t="shared" si="49"/>
        <v>2.8E-3</v>
      </c>
      <c r="BB200" s="23">
        <f t="shared" si="49"/>
        <v>2.8E-3</v>
      </c>
      <c r="BC200" s="23">
        <f t="shared" si="49"/>
        <v>2.8E-3</v>
      </c>
      <c r="BD200" s="23">
        <f t="shared" si="50"/>
        <v>2.8E-3</v>
      </c>
      <c r="BE200" s="23">
        <f t="shared" si="50"/>
        <v>2.8E-3</v>
      </c>
      <c r="BF200" s="23">
        <f t="shared" si="50"/>
        <v>2.8E-3</v>
      </c>
      <c r="BG200" s="23">
        <f t="shared" si="50"/>
        <v>2.8E-3</v>
      </c>
      <c r="BH200" s="23">
        <f t="shared" si="50"/>
        <v>2.8E-3</v>
      </c>
      <c r="BI200" s="23">
        <f t="shared" si="50"/>
        <v>2.8E-3</v>
      </c>
      <c r="BJ200" s="23">
        <f t="shared" si="50"/>
        <v>2.8E-3</v>
      </c>
      <c r="BK200" s="23">
        <f t="shared" si="50"/>
        <v>2.8E-3</v>
      </c>
      <c r="BL200" s="23">
        <f t="shared" si="50"/>
        <v>2.8E-3</v>
      </c>
      <c r="BM200" s="23">
        <f t="shared" si="50"/>
        <v>2.8E-3</v>
      </c>
      <c r="BN200" s="23">
        <f t="shared" si="50"/>
        <v>2.8E-3</v>
      </c>
      <c r="BO200" s="23">
        <f t="shared" si="50"/>
        <v>2.8E-3</v>
      </c>
      <c r="BP200" s="23">
        <f t="shared" si="50"/>
        <v>2.8E-3</v>
      </c>
      <c r="BQ200" s="23">
        <f t="shared" si="50"/>
        <v>2.8E-3</v>
      </c>
    </row>
    <row r="201" spans="1:91">
      <c r="J201" s="28"/>
      <c r="K201" s="28"/>
      <c r="L201" s="28"/>
      <c r="M201" s="28"/>
      <c r="N201" s="28"/>
      <c r="O201" s="28"/>
      <c r="P201" s="28"/>
      <c r="Q201" s="28"/>
      <c r="R201" s="28"/>
      <c r="S201" s="28"/>
      <c r="T201" s="28"/>
      <c r="U201" s="28"/>
      <c r="V201" s="28"/>
      <c r="W201" s="28"/>
      <c r="X201" s="28"/>
      <c r="Y201" s="28"/>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row>
    <row r="202" spans="1:91" s="3" customFormat="1" ht="18.5">
      <c r="A202" s="54" t="s">
        <v>414</v>
      </c>
      <c r="B202" s="6"/>
      <c r="C202" s="6"/>
      <c r="D202" s="6"/>
      <c r="E202" s="6"/>
      <c r="F202" s="197"/>
      <c r="G202" s="20"/>
      <c r="I20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8"/>
      <c r="BT202" s="92"/>
      <c r="BU202" s="92"/>
      <c r="BV202" s="92"/>
      <c r="BW202" s="92"/>
      <c r="BX202" s="92"/>
      <c r="BY202" s="92"/>
      <c r="BZ202" s="92"/>
      <c r="CA202" s="92"/>
      <c r="CB202" s="92"/>
      <c r="CC202" s="92"/>
      <c r="CD202" s="92"/>
      <c r="CE202" s="92"/>
      <c r="CF202" s="92"/>
      <c r="CG202" s="92"/>
      <c r="CH202" s="92"/>
      <c r="CI202" s="92"/>
      <c r="CJ202" s="92"/>
      <c r="CK202" s="92"/>
    </row>
    <row r="203" spans="1:91" ht="15.5">
      <c r="A203" s="55" t="s">
        <v>150</v>
      </c>
      <c r="B203" s="57"/>
      <c r="C203" s="55"/>
      <c r="D203" s="55"/>
      <c r="E203" s="193" t="s">
        <v>298</v>
      </c>
      <c r="F203" s="194">
        <v>2022</v>
      </c>
      <c r="G203" s="55"/>
      <c r="J203" s="118"/>
      <c r="K203" s="118"/>
      <c r="L203" s="118"/>
      <c r="M203" s="118"/>
      <c r="N203" s="118"/>
      <c r="O203" s="118"/>
      <c r="P203" s="118"/>
      <c r="Q203" s="118"/>
      <c r="R203" s="118"/>
      <c r="S203" s="118"/>
      <c r="T203" s="118"/>
      <c r="U203" s="118"/>
      <c r="V203" s="118"/>
      <c r="W203" s="118"/>
      <c r="X203" s="118"/>
      <c r="Y203" s="118"/>
      <c r="Z203" s="118"/>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160"/>
      <c r="BS203" s="8" t="s">
        <v>415</v>
      </c>
      <c r="BT203" s="195" t="s">
        <v>416</v>
      </c>
    </row>
    <row r="204" spans="1:91">
      <c r="B204" s="19" t="s">
        <v>417</v>
      </c>
      <c r="C204" s="153">
        <f>2254309+669744</f>
        <v>2924053</v>
      </c>
      <c r="D204" s="22" t="s">
        <v>418</v>
      </c>
      <c r="E204" s="166"/>
      <c r="F204" s="141"/>
      <c r="Z204" s="160"/>
      <c r="AA204" s="160"/>
      <c r="AB204" s="160"/>
      <c r="AC204" s="160"/>
      <c r="AD204" s="160"/>
      <c r="AE204" s="160"/>
      <c r="AF204" s="160"/>
      <c r="AG204" s="160"/>
      <c r="AH204" s="160"/>
      <c r="AI204" s="160"/>
      <c r="AJ204" s="160"/>
      <c r="AK204" s="160"/>
      <c r="AL204" s="160"/>
      <c r="AM204" s="160"/>
      <c r="AN204" s="160"/>
      <c r="AO204" s="160"/>
      <c r="AP204" s="160"/>
      <c r="AQ204" s="160"/>
      <c r="AR204" s="160"/>
      <c r="AS204" s="160"/>
      <c r="AT204" s="160"/>
      <c r="AU204" s="160"/>
      <c r="AV204" s="160"/>
      <c r="AW204" s="160"/>
      <c r="AX204" s="160"/>
      <c r="AY204" s="160"/>
      <c r="AZ204" s="160"/>
      <c r="BA204" s="160"/>
      <c r="BB204" s="160"/>
      <c r="BC204" s="160"/>
      <c r="BD204" s="160"/>
      <c r="BE204" s="160"/>
      <c r="BF204" s="160"/>
      <c r="BG204" s="160"/>
      <c r="BH204" s="160"/>
      <c r="BI204" s="160"/>
      <c r="BJ204" s="160"/>
      <c r="BK204" s="160"/>
      <c r="BL204" s="160"/>
      <c r="BM204" s="160"/>
      <c r="BN204" s="160"/>
      <c r="BO204" s="160"/>
      <c r="BP204" s="160"/>
      <c r="BQ204" s="160"/>
      <c r="BS204" s="8" t="s">
        <v>419</v>
      </c>
    </row>
    <row r="205" spans="1:91">
      <c r="B205" s="19" t="s">
        <v>420</v>
      </c>
      <c r="C205" s="153">
        <f>124746+175305</f>
        <v>300051</v>
      </c>
      <c r="D205" s="22" t="s">
        <v>418</v>
      </c>
      <c r="E205" s="166"/>
      <c r="F205" s="141"/>
      <c r="Z205" s="160"/>
      <c r="AA205" s="160"/>
      <c r="AB205" s="160"/>
      <c r="AC205" s="160"/>
      <c r="AD205" s="160"/>
      <c r="AE205" s="160"/>
      <c r="AF205" s="160"/>
      <c r="AG205" s="160"/>
      <c r="AH205" s="160"/>
      <c r="AI205" s="160"/>
      <c r="AJ205" s="160"/>
      <c r="AK205" s="160"/>
      <c r="AL205" s="160"/>
      <c r="AM205" s="160"/>
      <c r="AN205" s="160"/>
      <c r="AO205" s="160"/>
      <c r="AP205" s="160"/>
      <c r="AQ205" s="160"/>
      <c r="AR205" s="160"/>
      <c r="AS205" s="160"/>
      <c r="AT205" s="160"/>
      <c r="AU205" s="160"/>
      <c r="AV205" s="160"/>
      <c r="AW205" s="160"/>
      <c r="AX205" s="160"/>
      <c r="AY205" s="160"/>
      <c r="AZ205" s="160"/>
      <c r="BA205" s="160"/>
      <c r="BB205" s="160"/>
      <c r="BC205" s="160"/>
      <c r="BD205" s="160"/>
      <c r="BE205" s="160"/>
      <c r="BF205" s="160"/>
      <c r="BG205" s="160"/>
      <c r="BH205" s="160"/>
      <c r="BI205" s="160"/>
      <c r="BJ205" s="160"/>
      <c r="BK205" s="160"/>
      <c r="BL205" s="160"/>
      <c r="BM205" s="160"/>
      <c r="BN205" s="160"/>
      <c r="BO205" s="160"/>
      <c r="BP205" s="160"/>
      <c r="BQ205" s="160"/>
      <c r="BS205" s="8" t="s">
        <v>421</v>
      </c>
      <c r="BT205" s="195"/>
    </row>
    <row r="206" spans="1:91">
      <c r="B206" t="s">
        <v>422</v>
      </c>
      <c r="C206" s="216">
        <f>C205/SUM(C204:C205)</f>
        <v>9.3064925945316901E-2</v>
      </c>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row>
    <row r="207" spans="1:91">
      <c r="B207" s="19" t="s">
        <v>152</v>
      </c>
      <c r="C207" s="163">
        <v>1.67</v>
      </c>
      <c r="D207" s="22" t="s">
        <v>423</v>
      </c>
      <c r="E207" s="166">
        <f>C207/INDEX($J$39:$BQ$39,1,MATCH(VALUE(LEFT(D207,4)),$J$26:$BQ$26,0))</f>
        <v>1.837</v>
      </c>
      <c r="F207" s="141" t="str">
        <f>CONCATENATE($C$26,"$/ton-hour")</f>
        <v>2021$/ton-hour</v>
      </c>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S207" s="8" t="s">
        <v>424</v>
      </c>
    </row>
    <row r="208" spans="1:91">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CM208" s="8"/>
    </row>
    <row r="209" spans="1:92" ht="15.5">
      <c r="A209" s="55" t="s">
        <v>425</v>
      </c>
      <c r="B209" s="57"/>
      <c r="C209" s="55"/>
      <c r="D209" s="55"/>
      <c r="E209" s="193" t="s">
        <v>298</v>
      </c>
      <c r="F209" s="194">
        <v>2011</v>
      </c>
      <c r="G209" s="55"/>
      <c r="J209" s="118"/>
      <c r="K209" s="118"/>
      <c r="L209" s="118"/>
      <c r="M209" s="118"/>
      <c r="N209" s="118"/>
      <c r="O209" s="118"/>
      <c r="P209" s="118"/>
      <c r="Q209" s="118"/>
      <c r="R209" s="118"/>
      <c r="S209" s="118"/>
      <c r="T209" s="118"/>
      <c r="U209" s="118"/>
      <c r="V209" s="118"/>
      <c r="W209" s="118"/>
      <c r="X209" s="118"/>
      <c r="Y209" s="118"/>
      <c r="Z209" s="118"/>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c r="BM209" s="79"/>
      <c r="BN209" s="79"/>
      <c r="BO209" s="79"/>
      <c r="BP209" s="79"/>
      <c r="BQ209" s="79"/>
      <c r="BR209" s="160"/>
      <c r="BS209" s="8" t="s">
        <v>426</v>
      </c>
      <c r="BT209" s="195" t="s">
        <v>427</v>
      </c>
    </row>
    <row r="210" spans="1:92">
      <c r="B210" t="s">
        <v>428</v>
      </c>
      <c r="C210" s="165">
        <v>7.0000000000000001E-3</v>
      </c>
      <c r="D210" s="22" t="s">
        <v>429</v>
      </c>
      <c r="E210" s="166">
        <f>C210/INDEX($J$39:$BQ$39,1,MATCH(VALUE(LEFT(D210,4)),$J$26:$BQ$26,0))</f>
        <v>8.3999999999999995E-3</v>
      </c>
      <c r="F210" s="141" t="str">
        <f>CONCATENATE($C$26,"$/ton-mile")</f>
        <v>2021$/ton-mile</v>
      </c>
      <c r="Z210" s="23">
        <f t="shared" ref="Z210:BQ210" si="52">$E210*Z$52</f>
        <v>8.3999999999999995E-3</v>
      </c>
      <c r="AA210" s="23">
        <f t="shared" si="52"/>
        <v>8.9570555979315188E-3</v>
      </c>
      <c r="AB210" s="23">
        <f t="shared" si="52"/>
        <v>9.4046857490394115E-3</v>
      </c>
      <c r="AC210" s="23">
        <f t="shared" si="52"/>
        <v>9.5505664534587358E-3</v>
      </c>
      <c r="AD210" s="23">
        <f t="shared" si="52"/>
        <v>9.6585358000164205E-3</v>
      </c>
      <c r="AE210" s="23">
        <f t="shared" si="52"/>
        <v>9.7776944344423675E-3</v>
      </c>
      <c r="AF210" s="23">
        <f t="shared" si="52"/>
        <v>9.9185482601651092E-3</v>
      </c>
      <c r="AG210" s="23">
        <f t="shared" si="52"/>
        <v>1.0081105968507932E-2</v>
      </c>
      <c r="AH210" s="23">
        <f t="shared" si="52"/>
        <v>1.023410866349971E-2</v>
      </c>
      <c r="AI210" s="23">
        <f t="shared" si="52"/>
        <v>1.0394456148228077E-2</v>
      </c>
      <c r="AJ210" s="23">
        <f t="shared" si="52"/>
        <v>1.0554848704529426E-2</v>
      </c>
      <c r="AK210" s="23">
        <f t="shared" si="52"/>
        <v>1.0733746353405326E-2</v>
      </c>
      <c r="AL210" s="23">
        <f t="shared" si="52"/>
        <v>1.0915676198162881E-2</v>
      </c>
      <c r="AM210" s="23">
        <f t="shared" si="52"/>
        <v>1.1100689632500785E-2</v>
      </c>
      <c r="AN210" s="23">
        <f t="shared" si="52"/>
        <v>1.1288838921206674E-2</v>
      </c>
      <c r="AO210" s="23">
        <f t="shared" si="52"/>
        <v>1.1480177214921483E-2</v>
      </c>
      <c r="AP210" s="23">
        <f t="shared" si="52"/>
        <v>1.1674758565154084E-2</v>
      </c>
      <c r="AQ210" s="23">
        <f t="shared" si="52"/>
        <v>1.1872637939550382E-2</v>
      </c>
      <c r="AR210" s="23">
        <f t="shared" si="52"/>
        <v>1.2073871237421237E-2</v>
      </c>
      <c r="AS210" s="23">
        <f t="shared" si="52"/>
        <v>1.2278515305533562E-2</v>
      </c>
      <c r="AT210" s="23">
        <f t="shared" si="52"/>
        <v>1.2486627954169074E-2</v>
      </c>
      <c r="AU210" s="23">
        <f t="shared" si="52"/>
        <v>1.2698267973455217E-2</v>
      </c>
      <c r="AV210" s="23">
        <f t="shared" si="52"/>
        <v>1.2913495149972911E-2</v>
      </c>
      <c r="AW210" s="23">
        <f t="shared" si="52"/>
        <v>1.3132370283645754E-2</v>
      </c>
      <c r="AX210" s="23">
        <f t="shared" si="52"/>
        <v>1.3354955204915519E-2</v>
      </c>
      <c r="AY210" s="23">
        <f t="shared" si="52"/>
        <v>1.3581312792208748E-2</v>
      </c>
      <c r="AZ210" s="23">
        <f t="shared" si="52"/>
        <v>1.3811506989699395E-2</v>
      </c>
      <c r="BA210" s="23">
        <f t="shared" si="52"/>
        <v>1.4045602825372526E-2</v>
      </c>
      <c r="BB210" s="23">
        <f t="shared" si="52"/>
        <v>1.4283666429394208E-2</v>
      </c>
      <c r="BC210" s="23">
        <f t="shared" si="52"/>
        <v>1.4525765052792733E-2</v>
      </c>
      <c r="BD210" s="23">
        <f t="shared" si="52"/>
        <v>1.4771967086456483E-2</v>
      </c>
      <c r="BE210" s="23">
        <f t="shared" si="52"/>
        <v>1.5022342080453811E-2</v>
      </c>
      <c r="BF210" s="23">
        <f t="shared" si="52"/>
        <v>1.5276960763680356E-2</v>
      </c>
      <c r="BG210" s="23">
        <f t="shared" si="52"/>
        <v>1.5535895063839388E-2</v>
      </c>
      <c r="BH210" s="23">
        <f t="shared" si="52"/>
        <v>1.5799218127760792E-2</v>
      </c>
      <c r="BI210" s="23">
        <f t="shared" si="52"/>
        <v>1.6067004342064463E-2</v>
      </c>
      <c r="BJ210" s="23">
        <f t="shared" si="52"/>
        <v>1.6339329354173898E-2</v>
      </c>
      <c r="BK210" s="23">
        <f t="shared" si="52"/>
        <v>1.6616270093685995E-2</v>
      </c>
      <c r="BL210" s="23">
        <f t="shared" si="52"/>
        <v>1.6897904794103042E-2</v>
      </c>
      <c r="BM210" s="23">
        <f t="shared" si="52"/>
        <v>1.7184313014933016E-2</v>
      </c>
      <c r="BN210" s="23">
        <f t="shared" si="52"/>
        <v>1.7475575664164529E-2</v>
      </c>
      <c r="BO210" s="23">
        <f t="shared" si="52"/>
        <v>1.7771775021122659E-2</v>
      </c>
      <c r="BP210" s="23">
        <f t="shared" si="52"/>
        <v>1.8072994759712181E-2</v>
      </c>
      <c r="BQ210" s="23">
        <f t="shared" si="52"/>
        <v>1.8379319972054782E-2</v>
      </c>
      <c r="BS210" s="8" t="s">
        <v>430</v>
      </c>
      <c r="BT210" s="195"/>
    </row>
    <row r="211" spans="1:92">
      <c r="B211" t="s">
        <v>431</v>
      </c>
      <c r="C211" s="166"/>
      <c r="D211" s="141"/>
      <c r="F211"/>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S211" s="232"/>
      <c r="BT211" s="195"/>
    </row>
    <row r="212" spans="1:92">
      <c r="B212" s="18" t="s">
        <v>432</v>
      </c>
      <c r="C212" s="163">
        <v>1E-3</v>
      </c>
      <c r="D212" s="22" t="s">
        <v>433</v>
      </c>
      <c r="E212" s="164">
        <f>C212/INDEX($J$39:$BQ$39,1,MATCH(VALUE(LEFT(D212,4)),$J$26:$BQ$26,0))</f>
        <v>1.1999999999999999E-3</v>
      </c>
      <c r="F212" s="141" t="str">
        <f>CONCATENATE($C$26,"$/vehicle-mile")</f>
        <v>2021$/vehicle-mile</v>
      </c>
      <c r="Z212" s="23">
        <f t="shared" ref="Z212:AO213" si="53">$E212*Z$52</f>
        <v>1.1999999999999999E-3</v>
      </c>
      <c r="AA212" s="23">
        <f t="shared" si="53"/>
        <v>1.279579371133074E-3</v>
      </c>
      <c r="AB212" s="23">
        <f t="shared" si="53"/>
        <v>1.3435265355770589E-3</v>
      </c>
      <c r="AC212" s="23">
        <f t="shared" si="53"/>
        <v>1.3643666362083908E-3</v>
      </c>
      <c r="AD212" s="23">
        <f t="shared" si="53"/>
        <v>1.3797908285737744E-3</v>
      </c>
      <c r="AE212" s="23">
        <f t="shared" si="53"/>
        <v>1.3968134906346239E-3</v>
      </c>
      <c r="AF212" s="23">
        <f t="shared" si="53"/>
        <v>1.4169354657378728E-3</v>
      </c>
      <c r="AG212" s="23">
        <f t="shared" si="53"/>
        <v>1.4401579955011332E-3</v>
      </c>
      <c r="AH212" s="23">
        <f t="shared" si="53"/>
        <v>1.4620155233571015E-3</v>
      </c>
      <c r="AI212" s="23">
        <f t="shared" si="53"/>
        <v>1.4849223068897253E-3</v>
      </c>
      <c r="AJ212" s="23">
        <f t="shared" si="53"/>
        <v>1.5078355292184895E-3</v>
      </c>
      <c r="AK212" s="23">
        <f t="shared" si="53"/>
        <v>1.533392336200761E-3</v>
      </c>
      <c r="AL212" s="23">
        <f t="shared" si="53"/>
        <v>1.5593823140232685E-3</v>
      </c>
      <c r="AM212" s="23">
        <f t="shared" si="53"/>
        <v>1.585812804642969E-3</v>
      </c>
      <c r="AN212" s="23">
        <f t="shared" si="53"/>
        <v>1.6126912744580961E-3</v>
      </c>
      <c r="AO212" s="23">
        <f t="shared" si="53"/>
        <v>1.6400253164173546E-3</v>
      </c>
      <c r="AP212" s="23">
        <f t="shared" ref="AP212:BE213" si="54">$E212*AP$52</f>
        <v>1.667822652164869E-3</v>
      </c>
      <c r="AQ212" s="23">
        <f t="shared" si="54"/>
        <v>1.6960911342214829E-3</v>
      </c>
      <c r="AR212" s="23">
        <f t="shared" si="54"/>
        <v>1.7248387482030338E-3</v>
      </c>
      <c r="AS212" s="23">
        <f t="shared" si="54"/>
        <v>1.7540736150762231E-3</v>
      </c>
      <c r="AT212" s="23">
        <f t="shared" si="54"/>
        <v>1.7838039934527249E-3</v>
      </c>
      <c r="AU212" s="23">
        <f t="shared" si="54"/>
        <v>1.8140382819221738E-3</v>
      </c>
      <c r="AV212" s="23">
        <f t="shared" si="54"/>
        <v>1.8447850214247015E-3</v>
      </c>
      <c r="AW212" s="23">
        <f t="shared" si="54"/>
        <v>1.8760528976636789E-3</v>
      </c>
      <c r="AX212" s="23">
        <f t="shared" si="54"/>
        <v>1.9078507435593597E-3</v>
      </c>
      <c r="AY212" s="23">
        <f t="shared" si="54"/>
        <v>1.9401875417441067E-3</v>
      </c>
      <c r="AZ212" s="23">
        <f t="shared" si="54"/>
        <v>1.9730724270999134E-3</v>
      </c>
      <c r="BA212" s="23">
        <f t="shared" si="54"/>
        <v>2.0065146893389323E-3</v>
      </c>
      <c r="BB212" s="23">
        <f t="shared" si="54"/>
        <v>2.0405237756277441E-3</v>
      </c>
      <c r="BC212" s="23">
        <f t="shared" si="54"/>
        <v>2.0751092932561046E-3</v>
      </c>
      <c r="BD212" s="23">
        <f t="shared" si="54"/>
        <v>2.1102810123509261E-3</v>
      </c>
      <c r="BE212" s="23">
        <f t="shared" si="54"/>
        <v>2.1460488686362586E-3</v>
      </c>
      <c r="BF212" s="23">
        <f t="shared" ref="BD212:BQ213" si="55">$E212*BF$52</f>
        <v>2.1824229662400509E-3</v>
      </c>
      <c r="BG212" s="23">
        <f t="shared" si="55"/>
        <v>2.2194135805484838E-3</v>
      </c>
      <c r="BH212" s="23">
        <f t="shared" si="55"/>
        <v>2.2570311611086846E-3</v>
      </c>
      <c r="BI212" s="23">
        <f t="shared" si="55"/>
        <v>2.2952863345806376E-3</v>
      </c>
      <c r="BJ212" s="23">
        <f t="shared" si="55"/>
        <v>2.3341899077391282E-3</v>
      </c>
      <c r="BK212" s="23">
        <f t="shared" si="55"/>
        <v>2.3737528705265708E-3</v>
      </c>
      <c r="BL212" s="23">
        <f t="shared" si="55"/>
        <v>2.4139863991575776E-3</v>
      </c>
      <c r="BM212" s="23">
        <f t="shared" si="55"/>
        <v>2.4549018592761452E-3</v>
      </c>
      <c r="BN212" s="23">
        <f t="shared" si="55"/>
        <v>2.4965108091663615E-3</v>
      </c>
      <c r="BO212" s="23">
        <f t="shared" si="55"/>
        <v>2.5388250030175226E-3</v>
      </c>
      <c r="BP212" s="23">
        <f t="shared" si="55"/>
        <v>2.581856394244597E-3</v>
      </c>
      <c r="BQ212" s="23">
        <f t="shared" si="55"/>
        <v>2.6256171388649688E-3</v>
      </c>
      <c r="BS212"/>
    </row>
    <row r="213" spans="1:92">
      <c r="B213" s="18" t="s">
        <v>434</v>
      </c>
      <c r="C213" s="163">
        <v>3.1E-2</v>
      </c>
      <c r="D213" s="22" t="s">
        <v>433</v>
      </c>
      <c r="E213" s="164">
        <f>C213/INDEX($J$39:$BQ$39,1,MATCH(VALUE(LEFT(D213,4)),$J$26:$BQ$26,0))</f>
        <v>3.7199999999999997E-2</v>
      </c>
      <c r="F213" s="141" t="str">
        <f>CONCATENATE($C$26,"$/vehicle-mile")</f>
        <v>2021$/vehicle-mile</v>
      </c>
      <c r="Z213" s="23">
        <f t="shared" si="53"/>
        <v>3.7199999999999997E-2</v>
      </c>
      <c r="AA213" s="23">
        <f t="shared" si="53"/>
        <v>3.9666960505125297E-2</v>
      </c>
      <c r="AB213" s="23">
        <f t="shared" si="53"/>
        <v>4.1649322602888825E-2</v>
      </c>
      <c r="AC213" s="23">
        <f t="shared" si="53"/>
        <v>4.2295365722460114E-2</v>
      </c>
      <c r="AD213" s="23">
        <f t="shared" si="53"/>
        <v>4.2773515685787009E-2</v>
      </c>
      <c r="AE213" s="23">
        <f t="shared" si="53"/>
        <v>4.3301218209673337E-2</v>
      </c>
      <c r="AF213" s="23">
        <f t="shared" si="53"/>
        <v>4.3924999437874056E-2</v>
      </c>
      <c r="AG213" s="23">
        <f t="shared" si="53"/>
        <v>4.4644897860535132E-2</v>
      </c>
      <c r="AH213" s="23">
        <f t="shared" si="53"/>
        <v>4.5322481224070142E-2</v>
      </c>
      <c r="AI213" s="23">
        <f t="shared" si="53"/>
        <v>4.6032591513581488E-2</v>
      </c>
      <c r="AJ213" s="23">
        <f t="shared" si="53"/>
        <v>4.6742901405773175E-2</v>
      </c>
      <c r="AK213" s="23">
        <f t="shared" si="53"/>
        <v>4.7535162422223588E-2</v>
      </c>
      <c r="AL213" s="23">
        <f t="shared" si="53"/>
        <v>4.834085173472133E-2</v>
      </c>
      <c r="AM213" s="23">
        <f t="shared" si="53"/>
        <v>4.9160196943932047E-2</v>
      </c>
      <c r="AN213" s="23">
        <f t="shared" si="53"/>
        <v>4.999342950820098E-2</v>
      </c>
      <c r="AO213" s="23">
        <f t="shared" si="53"/>
        <v>5.0840784808937993E-2</v>
      </c>
      <c r="AP213" s="23">
        <f t="shared" si="54"/>
        <v>5.1702502217110938E-2</v>
      </c>
      <c r="AQ213" s="23">
        <f t="shared" si="54"/>
        <v>5.2578825160865976E-2</v>
      </c>
      <c r="AR213" s="23">
        <f t="shared" si="54"/>
        <v>5.3470001194294049E-2</v>
      </c>
      <c r="AS213" s="23">
        <f t="shared" si="54"/>
        <v>5.4376282067362919E-2</v>
      </c>
      <c r="AT213" s="23">
        <f t="shared" si="54"/>
        <v>5.5297923797034472E-2</v>
      </c>
      <c r="AU213" s="23">
        <f t="shared" si="54"/>
        <v>5.6235186739587384E-2</v>
      </c>
      <c r="AV213" s="23">
        <f t="shared" si="54"/>
        <v>5.7188335664165743E-2</v>
      </c>
      <c r="AW213" s="23">
        <f t="shared" si="54"/>
        <v>5.8157639827574048E-2</v>
      </c>
      <c r="AX213" s="23">
        <f t="shared" si="54"/>
        <v>5.9143373050340148E-2</v>
      </c>
      <c r="AY213" s="23">
        <f t="shared" si="54"/>
        <v>6.0145813794067311E-2</v>
      </c>
      <c r="AZ213" s="23">
        <f t="shared" si="54"/>
        <v>6.1165245240097317E-2</v>
      </c>
      <c r="BA213" s="23">
        <f t="shared" si="54"/>
        <v>6.2201955369506901E-2</v>
      </c>
      <c r="BB213" s="23">
        <f t="shared" si="54"/>
        <v>6.3256237044460067E-2</v>
      </c>
      <c r="BC213" s="23">
        <f t="shared" si="54"/>
        <v>6.4328388090939242E-2</v>
      </c>
      <c r="BD213" s="23">
        <f t="shared" si="55"/>
        <v>6.5418711382878705E-2</v>
      </c>
      <c r="BE213" s="23">
        <f t="shared" si="55"/>
        <v>6.6527514927724019E-2</v>
      </c>
      <c r="BF213" s="23">
        <f t="shared" si="55"/>
        <v>6.765511195344158E-2</v>
      </c>
      <c r="BG213" s="23">
        <f t="shared" si="55"/>
        <v>6.8801820997003008E-2</v>
      </c>
      <c r="BH213" s="23">
        <f t="shared" si="55"/>
        <v>6.9967965994369233E-2</v>
      </c>
      <c r="BI213" s="23">
        <f t="shared" si="55"/>
        <v>7.1153876371999769E-2</v>
      </c>
      <c r="BJ213" s="23">
        <f t="shared" si="55"/>
        <v>7.2359887139912968E-2</v>
      </c>
      <c r="BK213" s="23">
        <f t="shared" si="55"/>
        <v>7.3586338986323691E-2</v>
      </c>
      <c r="BL213" s="23">
        <f t="shared" si="55"/>
        <v>7.4833578373884907E-2</v>
      </c>
      <c r="BM213" s="23">
        <f t="shared" si="55"/>
        <v>7.6101957637560502E-2</v>
      </c>
      <c r="BN213" s="23">
        <f t="shared" si="55"/>
        <v>7.7391835084157201E-2</v>
      </c>
      <c r="BO213" s="23">
        <f t="shared" si="55"/>
        <v>7.8703575093543199E-2</v>
      </c>
      <c r="BP213" s="23">
        <f t="shared" si="55"/>
        <v>8.0037548221582516E-2</v>
      </c>
      <c r="BQ213" s="23">
        <f t="shared" si="55"/>
        <v>8.139413130481403E-2</v>
      </c>
      <c r="BT213" s="195"/>
    </row>
    <row r="214" spans="1:92">
      <c r="F214"/>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row>
    <row r="215" spans="1:92" ht="15.5">
      <c r="A215" s="55" t="s">
        <v>164</v>
      </c>
      <c r="B215" s="57"/>
      <c r="C215" s="55"/>
      <c r="D215" s="55"/>
      <c r="E215" s="193" t="s">
        <v>298</v>
      </c>
      <c r="F215" s="194">
        <v>2022</v>
      </c>
      <c r="G215" s="55"/>
      <c r="J215" s="118"/>
      <c r="K215" s="118"/>
      <c r="L215" s="118"/>
      <c r="M215" s="118"/>
      <c r="N215" s="118"/>
      <c r="O215" s="118"/>
      <c r="P215" s="118"/>
      <c r="Q215" s="118"/>
      <c r="R215" s="118"/>
      <c r="S215" s="118"/>
      <c r="T215" s="118"/>
      <c r="U215" s="118"/>
      <c r="V215" s="118"/>
      <c r="W215" s="118"/>
      <c r="X215" s="118"/>
      <c r="Y215" s="118"/>
      <c r="Z215" s="118"/>
      <c r="AA215" s="79"/>
      <c r="AB215" s="79"/>
      <c r="AC215" s="79"/>
      <c r="AD215" s="79"/>
      <c r="AE215" s="79"/>
      <c r="AF215" s="79"/>
      <c r="AG215" s="79"/>
      <c r="AH215" s="79"/>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c r="BM215" s="79"/>
      <c r="BN215" s="79"/>
      <c r="BO215" s="79"/>
      <c r="BP215" s="79"/>
      <c r="BQ215" s="79"/>
      <c r="BR215" s="160"/>
    </row>
    <row r="216" spans="1:92">
      <c r="B216" s="19" t="s">
        <v>435</v>
      </c>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row>
    <row r="217" spans="1:92">
      <c r="B217" s="24" t="s">
        <v>165</v>
      </c>
      <c r="C217" s="163">
        <v>0.35549999999999998</v>
      </c>
      <c r="D217" s="141" t="s">
        <v>436</v>
      </c>
      <c r="E217" s="164">
        <f>C217/INDEX($J$39:$BQ$39,1,MATCH(VALUE(LEFT(D217,4)),$J$26:$BQ$26,0))</f>
        <v>0.35549999999999998</v>
      </c>
      <c r="F217" s="141" t="str">
        <f>CONCATENATE($C$26,"$/vehicle-mile")</f>
        <v>2021$/vehicle-mile</v>
      </c>
      <c r="Z217" s="23">
        <f t="shared" ref="Z217:AO218" si="56">$E217*Z$52</f>
        <v>0.35549999999999998</v>
      </c>
      <c r="AA217" s="23">
        <f t="shared" si="56"/>
        <v>0.3790753886981732</v>
      </c>
      <c r="AB217" s="23">
        <f t="shared" si="56"/>
        <v>0.39801973616470371</v>
      </c>
      <c r="AC217" s="23">
        <f t="shared" si="56"/>
        <v>0.40419361597673575</v>
      </c>
      <c r="AD217" s="23">
        <f t="shared" si="56"/>
        <v>0.40876303296498068</v>
      </c>
      <c r="AE217" s="23">
        <f t="shared" si="56"/>
        <v>0.41380599660050732</v>
      </c>
      <c r="AF217" s="23">
        <f t="shared" si="56"/>
        <v>0.41976713172484481</v>
      </c>
      <c r="AG217" s="23">
        <f t="shared" si="56"/>
        <v>0.42664680616721073</v>
      </c>
      <c r="AH217" s="23">
        <f t="shared" si="56"/>
        <v>0.43312209879454133</v>
      </c>
      <c r="AI217" s="23">
        <f t="shared" si="56"/>
        <v>0.43990823341608115</v>
      </c>
      <c r="AJ217" s="23">
        <f t="shared" si="56"/>
        <v>0.44669627553097752</v>
      </c>
      <c r="AK217" s="23">
        <f t="shared" si="56"/>
        <v>0.45426747959947544</v>
      </c>
      <c r="AL217" s="23">
        <f t="shared" si="56"/>
        <v>0.46196701052939332</v>
      </c>
      <c r="AM217" s="23">
        <f t="shared" si="56"/>
        <v>0.46979704337547962</v>
      </c>
      <c r="AN217" s="23">
        <f t="shared" si="56"/>
        <v>0.47775979005821101</v>
      </c>
      <c r="AO217" s="23">
        <f t="shared" si="56"/>
        <v>0.48585749998864131</v>
      </c>
      <c r="AP217" s="23">
        <f t="shared" ref="AP217:BE218" si="57">$E217*AP$52</f>
        <v>0.49409246070384244</v>
      </c>
      <c r="AQ217" s="23">
        <f t="shared" si="57"/>
        <v>0.50246699851311438</v>
      </c>
      <c r="AR217" s="23">
        <f t="shared" si="57"/>
        <v>0.51098347915514875</v>
      </c>
      <c r="AS217" s="23">
        <f t="shared" si="57"/>
        <v>0.51964430846633114</v>
      </c>
      <c r="AT217" s="23">
        <f t="shared" si="57"/>
        <v>0.52845193306036975</v>
      </c>
      <c r="AU217" s="23">
        <f t="shared" si="57"/>
        <v>0.53740884101944397</v>
      </c>
      <c r="AV217" s="23">
        <f t="shared" si="57"/>
        <v>0.54651756259706785</v>
      </c>
      <c r="AW217" s="23">
        <f t="shared" si="57"/>
        <v>0.55578067093286487</v>
      </c>
      <c r="AX217" s="23">
        <f t="shared" si="57"/>
        <v>0.56520078277946029</v>
      </c>
      <c r="AY217" s="23">
        <f t="shared" si="57"/>
        <v>0.57478055924169169</v>
      </c>
      <c r="AZ217" s="23">
        <f t="shared" si="57"/>
        <v>0.58452270652834937</v>
      </c>
      <c r="BA217" s="23">
        <f t="shared" si="57"/>
        <v>0.59442997671665876</v>
      </c>
      <c r="BB217" s="23">
        <f t="shared" si="57"/>
        <v>0.60450516852971914</v>
      </c>
      <c r="BC217" s="23">
        <f t="shared" si="57"/>
        <v>0.61475112812712107</v>
      </c>
      <c r="BD217" s="23">
        <f t="shared" si="57"/>
        <v>0.62517074990896182</v>
      </c>
      <c r="BE217" s="23">
        <f t="shared" si="57"/>
        <v>0.63576697733349163</v>
      </c>
      <c r="BF217" s="23">
        <f t="shared" ref="BD217:BQ218" si="58">$E217*BF$52</f>
        <v>0.64654280374861506</v>
      </c>
      <c r="BG217" s="23">
        <f t="shared" si="58"/>
        <v>0.65750127323748842</v>
      </c>
      <c r="BH217" s="23">
        <f t="shared" si="58"/>
        <v>0.66864548147844782</v>
      </c>
      <c r="BI217" s="23">
        <f t="shared" si="58"/>
        <v>0.67997857661951389</v>
      </c>
      <c r="BJ217" s="23">
        <f t="shared" si="58"/>
        <v>0.69150376016771675</v>
      </c>
      <c r="BK217" s="23">
        <f t="shared" si="58"/>
        <v>0.70322428789349667</v>
      </c>
      <c r="BL217" s="23">
        <f t="shared" si="58"/>
        <v>0.71514347075043239</v>
      </c>
      <c r="BM217" s="23">
        <f t="shared" si="58"/>
        <v>0.72726467581055798</v>
      </c>
      <c r="BN217" s="23">
        <f t="shared" si="58"/>
        <v>0.73959132721553456</v>
      </c>
      <c r="BO217" s="23">
        <f t="shared" si="58"/>
        <v>0.75212690714394104</v>
      </c>
      <c r="BP217" s="23">
        <f t="shared" si="58"/>
        <v>0.76487495679496187</v>
      </c>
      <c r="BQ217" s="23">
        <f t="shared" si="58"/>
        <v>0.77783907738874702</v>
      </c>
      <c r="BS217" s="8" t="s">
        <v>437</v>
      </c>
      <c r="BT217" s="195" t="s">
        <v>438</v>
      </c>
    </row>
    <row r="218" spans="1:92">
      <c r="B218" s="24" t="s">
        <v>167</v>
      </c>
      <c r="C218" s="167">
        <v>0.60199999999999998</v>
      </c>
      <c r="D218" s="141" t="s">
        <v>436</v>
      </c>
      <c r="E218" s="164">
        <f>C218/INDEX($J$39:$BQ$39,1,MATCH(VALUE(LEFT(D218,4)),$J$26:$BQ$26,0))</f>
        <v>0.60199999999999998</v>
      </c>
      <c r="F218" s="141" t="str">
        <f>CONCATENATE($C$26,"$/vehicle-mile")</f>
        <v>2021$/vehicle-mile</v>
      </c>
      <c r="Z218" s="23">
        <f t="shared" si="56"/>
        <v>0.60199999999999998</v>
      </c>
      <c r="AA218" s="23">
        <f t="shared" si="56"/>
        <v>0.64192231785175879</v>
      </c>
      <c r="AB218" s="23">
        <f t="shared" si="56"/>
        <v>0.67400247868115792</v>
      </c>
      <c r="AC218" s="23">
        <f t="shared" si="56"/>
        <v>0.68445726249787608</v>
      </c>
      <c r="AD218" s="23">
        <f t="shared" si="56"/>
        <v>0.6921950656678435</v>
      </c>
      <c r="AE218" s="23">
        <f t="shared" si="56"/>
        <v>0.70073476780170296</v>
      </c>
      <c r="AF218" s="23">
        <f t="shared" si="56"/>
        <v>0.71082929197849953</v>
      </c>
      <c r="AG218" s="23">
        <f t="shared" si="56"/>
        <v>0.72247926107640181</v>
      </c>
      <c r="AH218" s="23">
        <f t="shared" si="56"/>
        <v>0.73344445421747928</v>
      </c>
      <c r="AI218" s="23">
        <f t="shared" si="56"/>
        <v>0.74493602395634562</v>
      </c>
      <c r="AJ218" s="23">
        <f t="shared" si="56"/>
        <v>0.75643082382460891</v>
      </c>
      <c r="AK218" s="23">
        <f t="shared" si="56"/>
        <v>0.76925182199404851</v>
      </c>
      <c r="AL218" s="23">
        <f t="shared" si="56"/>
        <v>0.78229012753500649</v>
      </c>
      <c r="AM218" s="23">
        <f t="shared" si="56"/>
        <v>0.79554942366255621</v>
      </c>
      <c r="AN218" s="23">
        <f t="shared" si="56"/>
        <v>0.80903345601981158</v>
      </c>
      <c r="AO218" s="23">
        <f t="shared" si="56"/>
        <v>0.82274603373603961</v>
      </c>
      <c r="AP218" s="23">
        <f t="shared" si="57"/>
        <v>0.83669103050270932</v>
      </c>
      <c r="AQ218" s="23">
        <f t="shared" si="57"/>
        <v>0.85087238566777734</v>
      </c>
      <c r="AR218" s="23">
        <f t="shared" si="57"/>
        <v>0.86529410534852202</v>
      </c>
      <c r="AS218" s="23">
        <f t="shared" si="57"/>
        <v>0.87996026356323864</v>
      </c>
      <c r="AT218" s="23">
        <f t="shared" si="57"/>
        <v>0.89487500338211701</v>
      </c>
      <c r="AU218" s="23">
        <f t="shared" si="57"/>
        <v>0.91004253809762392</v>
      </c>
      <c r="AV218" s="23">
        <f t="shared" si="57"/>
        <v>0.92546715241472532</v>
      </c>
      <c r="AW218" s="23">
        <f t="shared" si="57"/>
        <v>0.94115320366127897</v>
      </c>
      <c r="AX218" s="23">
        <f t="shared" si="57"/>
        <v>0.95710512301894546</v>
      </c>
      <c r="AY218" s="23">
        <f t="shared" si="57"/>
        <v>0.97332741677496026</v>
      </c>
      <c r="AZ218" s="23">
        <f t="shared" si="57"/>
        <v>0.98982466759512333</v>
      </c>
      <c r="BA218" s="23">
        <f t="shared" si="57"/>
        <v>1.0066015358183644</v>
      </c>
      <c r="BB218" s="23">
        <f t="shared" si="57"/>
        <v>1.0236627607732516</v>
      </c>
      <c r="BC218" s="23">
        <f t="shared" si="57"/>
        <v>1.0410131621168126</v>
      </c>
      <c r="BD218" s="23">
        <f t="shared" si="58"/>
        <v>1.058657641196048</v>
      </c>
      <c r="BE218" s="23">
        <f t="shared" si="58"/>
        <v>1.0766011824325232</v>
      </c>
      <c r="BF218" s="23">
        <f t="shared" si="58"/>
        <v>1.0948488547304256</v>
      </c>
      <c r="BG218" s="23">
        <f t="shared" si="58"/>
        <v>1.1134058129084894</v>
      </c>
      <c r="BH218" s="23">
        <f t="shared" si="58"/>
        <v>1.1322772991561902</v>
      </c>
      <c r="BI218" s="23">
        <f t="shared" si="58"/>
        <v>1.1514686445146198</v>
      </c>
      <c r="BJ218" s="23">
        <f t="shared" si="58"/>
        <v>1.1709852703824626</v>
      </c>
      <c r="BK218" s="23">
        <f t="shared" si="58"/>
        <v>1.1908326900474964</v>
      </c>
      <c r="BL218" s="23">
        <f t="shared" si="58"/>
        <v>1.2110165102440513</v>
      </c>
      <c r="BM218" s="23">
        <f t="shared" si="58"/>
        <v>1.2315424327368663</v>
      </c>
      <c r="BN218" s="23">
        <f t="shared" si="58"/>
        <v>1.2524162559317913</v>
      </c>
      <c r="BO218" s="23">
        <f t="shared" si="58"/>
        <v>1.2736438765137905</v>
      </c>
      <c r="BP218" s="23">
        <f t="shared" si="58"/>
        <v>1.2952312911127062</v>
      </c>
      <c r="BQ218" s="23">
        <f t="shared" si="58"/>
        <v>1.3171845979972594</v>
      </c>
      <c r="BS218" s="8" t="s">
        <v>439</v>
      </c>
      <c r="BT218" s="195" t="s">
        <v>440</v>
      </c>
    </row>
    <row r="219" spans="1:92">
      <c r="A219" s="18"/>
      <c r="CM219" s="8"/>
      <c r="CN219" s="152"/>
    </row>
    <row r="220" spans="1:92" ht="15.5">
      <c r="A220" s="55" t="s">
        <v>441</v>
      </c>
      <c r="B220" s="57"/>
      <c r="C220" s="55"/>
      <c r="D220" s="55"/>
      <c r="E220" s="193" t="s">
        <v>298</v>
      </c>
      <c r="F220" s="194">
        <v>2022</v>
      </c>
      <c r="G220" s="55"/>
      <c r="J220" s="118"/>
      <c r="K220" s="118"/>
      <c r="L220" s="118"/>
      <c r="M220" s="118"/>
      <c r="N220" s="118"/>
      <c r="O220" s="118"/>
      <c r="P220" s="118"/>
      <c r="Q220" s="118"/>
      <c r="R220" s="118"/>
      <c r="S220" s="118"/>
      <c r="T220" s="118"/>
      <c r="U220" s="118"/>
      <c r="V220" s="118"/>
      <c r="W220" s="118"/>
      <c r="X220" s="118"/>
      <c r="Y220" s="118"/>
      <c r="Z220" s="118"/>
      <c r="AA220" s="79"/>
      <c r="AB220" s="79"/>
      <c r="AC220" s="79"/>
      <c r="AD220" s="79"/>
      <c r="AE220" s="79"/>
      <c r="AF220" s="79"/>
      <c r="AG220" s="79"/>
      <c r="AH220" s="79"/>
      <c r="AI220" s="79"/>
      <c r="AJ220" s="79"/>
      <c r="AK220" s="79"/>
      <c r="AL220" s="79"/>
      <c r="AM220" s="79"/>
      <c r="AN220" s="79"/>
      <c r="AO220" s="79"/>
      <c r="AP220" s="79"/>
      <c r="AQ220" s="79"/>
      <c r="AR220" s="79"/>
      <c r="AS220" s="79"/>
      <c r="AT220" s="79"/>
      <c r="AU220" s="79"/>
      <c r="AV220" s="79"/>
      <c r="AW220" s="79"/>
      <c r="AX220" s="79"/>
      <c r="AY220" s="79"/>
      <c r="AZ220" s="79"/>
      <c r="BA220" s="79"/>
      <c r="BB220" s="79"/>
      <c r="BC220" s="79"/>
      <c r="BD220" s="79"/>
      <c r="BE220" s="79"/>
      <c r="BF220" s="79"/>
      <c r="BG220" s="79"/>
      <c r="BH220" s="79"/>
      <c r="BI220" s="79"/>
      <c r="BJ220" s="79"/>
      <c r="BK220" s="79"/>
      <c r="BL220" s="79"/>
      <c r="BM220" s="79"/>
      <c r="BN220" s="79"/>
      <c r="BO220" s="79"/>
      <c r="BP220" s="79"/>
      <c r="BQ220" s="79"/>
      <c r="BR220" s="160"/>
    </row>
    <row r="221" spans="1:92">
      <c r="B221" s="19" t="s">
        <v>442</v>
      </c>
      <c r="C221" s="4">
        <v>2019</v>
      </c>
      <c r="I221" s="22"/>
      <c r="BS221" s="8" t="s">
        <v>443</v>
      </c>
      <c r="BT221" s="195" t="s">
        <v>444</v>
      </c>
    </row>
    <row r="222" spans="1:92">
      <c r="B222" s="24" t="s">
        <v>445</v>
      </c>
      <c r="C222" s="153">
        <v>3261772</v>
      </c>
      <c r="D222" s="22" t="s">
        <v>446</v>
      </c>
      <c r="E222" s="204"/>
      <c r="I222" s="22"/>
      <c r="BS222" s="8" t="s">
        <v>447</v>
      </c>
      <c r="BT222" s="195" t="s">
        <v>448</v>
      </c>
      <c r="CM222" s="8"/>
      <c r="CN222" s="195"/>
    </row>
    <row r="223" spans="1:92">
      <c r="B223" s="24" t="s">
        <v>93</v>
      </c>
      <c r="C223" s="153">
        <v>36096</v>
      </c>
      <c r="D223" s="22" t="s">
        <v>94</v>
      </c>
      <c r="E223" s="204"/>
      <c r="BS223" s="8" t="s">
        <v>449</v>
      </c>
      <c r="BT223" s="195" t="s">
        <v>450</v>
      </c>
      <c r="CM223" s="8"/>
      <c r="CN223" s="195"/>
    </row>
    <row r="224" spans="1:92">
      <c r="B224" s="24" t="s">
        <v>451</v>
      </c>
      <c r="C224" s="153">
        <v>2740000</v>
      </c>
      <c r="D224" s="22" t="s">
        <v>94</v>
      </c>
      <c r="E224" s="204"/>
      <c r="CM224" s="8"/>
      <c r="CN224" s="195"/>
    </row>
    <row r="225" spans="2:92">
      <c r="B225" s="24" t="s">
        <v>452</v>
      </c>
      <c r="C225" s="153">
        <v>12145000</v>
      </c>
      <c r="D225" s="22" t="s">
        <v>98</v>
      </c>
      <c r="E225" s="204"/>
      <c r="BS225" s="8" t="s">
        <v>453</v>
      </c>
      <c r="CM225" s="8"/>
      <c r="CN225" s="195"/>
    </row>
    <row r="226" spans="2:92">
      <c r="B226" s="24" t="s">
        <v>454</v>
      </c>
      <c r="C226" s="153">
        <v>33244</v>
      </c>
      <c r="D226" s="22" t="s">
        <v>455</v>
      </c>
      <c r="E226" s="204"/>
      <c r="CM226" s="8"/>
      <c r="CN226" s="195"/>
    </row>
    <row r="227" spans="2:92">
      <c r="B227" s="24" t="s">
        <v>456</v>
      </c>
      <c r="C227" s="153">
        <v>1916000</v>
      </c>
      <c r="D227" s="22" t="s">
        <v>455</v>
      </c>
      <c r="E227" s="204"/>
      <c r="CM227" s="8"/>
      <c r="CN227" s="195"/>
    </row>
    <row r="228" spans="2:92">
      <c r="B228" s="24" t="s">
        <v>457</v>
      </c>
      <c r="C228" s="153">
        <v>4806000</v>
      </c>
      <c r="D228" s="22" t="s">
        <v>458</v>
      </c>
      <c r="E228" s="204"/>
      <c r="CM228" s="8"/>
      <c r="CN228" s="195"/>
    </row>
    <row r="229" spans="2:92">
      <c r="B229" s="24" t="s">
        <v>459</v>
      </c>
      <c r="C229" s="153">
        <v>6756000</v>
      </c>
      <c r="D229" s="22" t="s">
        <v>458</v>
      </c>
      <c r="E229" s="204"/>
      <c r="CM229" s="8"/>
      <c r="CN229" s="195"/>
    </row>
    <row r="230" spans="2:92">
      <c r="B230" s="75"/>
      <c r="C230" s="75"/>
      <c r="D230" s="22"/>
      <c r="CM230" s="8"/>
      <c r="CN230" s="195"/>
    </row>
    <row r="231" spans="2:92">
      <c r="B231" s="19" t="s">
        <v>460</v>
      </c>
      <c r="D231" s="22"/>
      <c r="CM231" s="8"/>
      <c r="CN231" s="195"/>
    </row>
    <row r="232" spans="2:92">
      <c r="B232" s="24" t="s">
        <v>461</v>
      </c>
      <c r="C232" s="123">
        <f>C223/C226</f>
        <v>1.0857899169774996</v>
      </c>
      <c r="D232" s="22" t="s">
        <v>462</v>
      </c>
      <c r="CM232" s="8"/>
      <c r="CN232" s="195"/>
    </row>
    <row r="233" spans="2:92">
      <c r="B233" s="24" t="s">
        <v>463</v>
      </c>
      <c r="C233" s="123">
        <f>C224/C227</f>
        <v>1.4300626304801669</v>
      </c>
      <c r="D233" s="22" t="s">
        <v>462</v>
      </c>
      <c r="CM233" s="8"/>
      <c r="CN233" s="195"/>
    </row>
    <row r="234" spans="2:92">
      <c r="B234" s="24" t="s">
        <v>464</v>
      </c>
      <c r="C234" s="123">
        <f>C225/C229</f>
        <v>1.7976613380698638</v>
      </c>
      <c r="D234" s="22" t="s">
        <v>465</v>
      </c>
    </row>
    <row r="235" spans="2:92">
      <c r="B235" s="75"/>
      <c r="C235" s="123"/>
      <c r="D235" s="22"/>
    </row>
    <row r="236" spans="2:92">
      <c r="B236" s="19" t="s">
        <v>466</v>
      </c>
      <c r="C236" s="154">
        <f>C229/C222*100</f>
        <v>207.12667838217999</v>
      </c>
      <c r="D236" s="22" t="s">
        <v>467</v>
      </c>
      <c r="CM236" s="8"/>
      <c r="CN236" s="195"/>
    </row>
    <row r="237" spans="2:92">
      <c r="B237" s="24" t="s">
        <v>468</v>
      </c>
      <c r="C237" s="154">
        <f>C223/$C$222*100</f>
        <v>1.1066377416937787</v>
      </c>
      <c r="D237" s="22" t="s">
        <v>469</v>
      </c>
      <c r="CM237" s="8"/>
      <c r="CN237" s="195"/>
    </row>
    <row r="238" spans="2:92">
      <c r="B238" s="24" t="s">
        <v>470</v>
      </c>
      <c r="C238" s="154">
        <f>C224/$C$222*100</f>
        <v>84.003419000469677</v>
      </c>
      <c r="D238" s="22" t="s">
        <v>471</v>
      </c>
      <c r="CM238" s="8"/>
      <c r="CN238" s="195"/>
    </row>
    <row r="239" spans="2:92">
      <c r="B239" s="24" t="s">
        <v>472</v>
      </c>
      <c r="C239" s="154">
        <f>C225/$C$222*100</f>
        <v>372.34362181047607</v>
      </c>
      <c r="D239" s="22" t="s">
        <v>473</v>
      </c>
      <c r="CM239" s="8"/>
      <c r="CN239" s="195"/>
    </row>
    <row r="240" spans="2:92">
      <c r="B240" s="75"/>
      <c r="C240" s="168"/>
      <c r="D240" s="22"/>
      <c r="CM240" s="8"/>
      <c r="CN240" s="195"/>
    </row>
    <row r="241" spans="1:92">
      <c r="B241" s="19" t="s">
        <v>474</v>
      </c>
      <c r="D241" s="22"/>
      <c r="CM241" s="8"/>
      <c r="CN241" s="195"/>
    </row>
    <row r="242" spans="1:92">
      <c r="B242" s="24" t="s">
        <v>475</v>
      </c>
      <c r="C242" s="169">
        <f>C226/$C$229</f>
        <v>4.920663114268798E-3</v>
      </c>
      <c r="D242" s="22" t="s">
        <v>476</v>
      </c>
      <c r="CM242" s="8"/>
      <c r="CN242" s="195"/>
    </row>
    <row r="243" spans="1:92">
      <c r="B243" s="24" t="s">
        <v>477</v>
      </c>
      <c r="C243" s="169">
        <f>C227/$C$229</f>
        <v>0.28359976317347541</v>
      </c>
      <c r="D243" s="22" t="s">
        <v>476</v>
      </c>
      <c r="CM243" s="8"/>
      <c r="CN243" s="195"/>
    </row>
    <row r="244" spans="1:92">
      <c r="B244" s="24" t="s">
        <v>478</v>
      </c>
      <c r="C244" s="169">
        <f>C228/$C$229</f>
        <v>0.71136767317939609</v>
      </c>
      <c r="D244" s="22" t="s">
        <v>476</v>
      </c>
      <c r="CM244" s="8"/>
      <c r="CN244" s="195"/>
    </row>
    <row r="245" spans="1:92">
      <c r="B245" s="19"/>
      <c r="I245" s="41"/>
      <c r="J245" s="28"/>
      <c r="K245" s="28"/>
      <c r="S245" s="95"/>
      <c r="T245" s="95"/>
      <c r="U245" s="95"/>
      <c r="V245" s="95"/>
      <c r="W245" s="95"/>
      <c r="X245" s="95"/>
      <c r="Y245" s="95"/>
      <c r="Z245" s="95"/>
      <c r="AA245" s="95"/>
      <c r="AB245" s="95"/>
      <c r="AC245" s="95"/>
      <c r="AD245" s="95"/>
      <c r="AE245" s="95"/>
      <c r="AF245" s="95"/>
      <c r="AG245" s="95"/>
      <c r="AH245" s="95"/>
      <c r="AI245" s="95"/>
      <c r="AJ245" s="95"/>
      <c r="AK245" s="95"/>
      <c r="AL245" s="95"/>
      <c r="AM245" s="95"/>
      <c r="AN245" s="95"/>
      <c r="AO245" s="95"/>
      <c r="AP245" s="95"/>
      <c r="AQ245" s="95"/>
      <c r="AR245" s="95"/>
      <c r="AS245" s="95"/>
      <c r="AT245" s="95"/>
      <c r="AU245" s="95"/>
      <c r="AV245" s="95"/>
      <c r="AW245" s="95"/>
      <c r="AX245" s="95"/>
      <c r="AY245" s="95"/>
      <c r="AZ245" s="95"/>
      <c r="BA245" s="95"/>
      <c r="BB245" s="95"/>
      <c r="BC245" s="95"/>
      <c r="BD245" s="95"/>
      <c r="BE245" s="95"/>
      <c r="BF245" s="95"/>
      <c r="BG245" s="95"/>
      <c r="BH245" s="95"/>
      <c r="BI245" s="95"/>
      <c r="BJ245" s="95"/>
      <c r="BK245" s="95"/>
      <c r="BL245" s="95"/>
      <c r="BM245" s="95"/>
      <c r="BN245" s="95"/>
      <c r="BO245" s="95"/>
      <c r="BP245" s="95"/>
      <c r="BQ245" s="95"/>
      <c r="BR245" s="95"/>
      <c r="BT245" s="95"/>
      <c r="BU245" s="95"/>
      <c r="BV245" s="95"/>
      <c r="BW245" s="95"/>
      <c r="BX245" s="95"/>
      <c r="BY245" s="95"/>
      <c r="BZ245" s="95"/>
      <c r="CA245" s="95"/>
      <c r="CB245" s="95"/>
      <c r="CC245" s="95"/>
      <c r="CD245" s="95"/>
      <c r="CE245" s="95"/>
      <c r="CF245" s="95"/>
      <c r="CG245" s="95"/>
      <c r="CH245" s="95"/>
      <c r="CI245" s="95"/>
      <c r="CJ245" s="95"/>
      <c r="CK245" s="95"/>
      <c r="CL245" s="4"/>
      <c r="CM245" s="8"/>
      <c r="CN245" s="152"/>
    </row>
    <row r="246" spans="1:92" ht="15.5">
      <c r="A246" s="55" t="s">
        <v>479</v>
      </c>
      <c r="B246" s="57"/>
      <c r="C246" s="55"/>
      <c r="D246" s="55"/>
      <c r="E246" s="193" t="s">
        <v>298</v>
      </c>
      <c r="F246" s="194">
        <v>2021</v>
      </c>
      <c r="G246" s="55"/>
      <c r="J246" s="118"/>
      <c r="K246" s="118"/>
      <c r="L246" s="118"/>
      <c r="M246" s="118"/>
      <c r="N246" s="118"/>
      <c r="O246" s="118"/>
      <c r="P246" s="118"/>
      <c r="Q246" s="118"/>
      <c r="R246" s="118"/>
      <c r="S246" s="118"/>
      <c r="T246" s="118"/>
      <c r="U246" s="118"/>
      <c r="V246" s="118"/>
      <c r="W246" s="118"/>
      <c r="X246" s="118"/>
      <c r="Y246" s="118"/>
      <c r="Z246" s="118"/>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160"/>
      <c r="BT246" s="195"/>
    </row>
    <row r="247" spans="1:92" s="3" customFormat="1">
      <c r="B247" s="56" t="s">
        <v>480</v>
      </c>
      <c r="F247" s="132"/>
      <c r="H247" s="94"/>
      <c r="I247" s="22"/>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c r="AX247" s="91"/>
      <c r="AY247" s="91"/>
      <c r="AZ247" s="91"/>
      <c r="BA247" s="91"/>
      <c r="BB247" s="91"/>
      <c r="BC247" s="91"/>
      <c r="BD247" s="91"/>
      <c r="BE247" s="91"/>
      <c r="BF247" s="91"/>
      <c r="BG247" s="91"/>
      <c r="BH247" s="91"/>
      <c r="BI247" s="91"/>
      <c r="BJ247" s="91"/>
      <c r="BK247" s="91"/>
      <c r="BL247" s="91"/>
      <c r="BM247" s="91"/>
      <c r="BN247" s="91"/>
      <c r="BO247" s="91"/>
      <c r="BP247" s="91"/>
      <c r="BQ247" s="91"/>
      <c r="BR247" s="93"/>
      <c r="BS247" s="8"/>
    </row>
    <row r="248" spans="1:92" s="3" customFormat="1">
      <c r="B248" s="24" t="s">
        <v>481</v>
      </c>
      <c r="C248" s="36" t="s">
        <v>183</v>
      </c>
      <c r="F248" s="132"/>
      <c r="H248" s="94"/>
      <c r="I248" s="141" t="s">
        <v>482</v>
      </c>
      <c r="Z248" s="91"/>
      <c r="AA248" s="129">
        <v>2.2562500000000001</v>
      </c>
      <c r="AB248" s="129">
        <v>2.35582</v>
      </c>
      <c r="AC248" s="129">
        <v>2.400055</v>
      </c>
      <c r="AD248" s="129">
        <v>2.4621240000000002</v>
      </c>
      <c r="AE248" s="129">
        <v>2.4685709999999998</v>
      </c>
      <c r="AF248" s="129">
        <v>2.510856</v>
      </c>
      <c r="AG248" s="129">
        <v>2.5321769999999999</v>
      </c>
      <c r="AH248" s="129">
        <v>2.560667</v>
      </c>
      <c r="AI248" s="129">
        <v>2.6246779999999998</v>
      </c>
      <c r="AJ248" s="129">
        <v>2.6680359999999999</v>
      </c>
      <c r="AK248" s="129">
        <v>2.7962359999999999</v>
      </c>
      <c r="AL248" s="129">
        <v>2.8079399999999999</v>
      </c>
      <c r="AM248" s="129">
        <v>2.8649300000000002</v>
      </c>
      <c r="AN248" s="129">
        <v>2.8861189999999999</v>
      </c>
      <c r="AO248" s="129">
        <v>2.9241280000000001</v>
      </c>
      <c r="AP248" s="129">
        <v>2.9458540000000002</v>
      </c>
      <c r="AQ248" s="129">
        <v>2.9830760000000001</v>
      </c>
      <c r="AR248" s="129">
        <v>3.0141200000000001</v>
      </c>
      <c r="AS248" s="129">
        <v>3.0533429999999999</v>
      </c>
      <c r="AT248" s="129">
        <v>3.0577519999999998</v>
      </c>
      <c r="AU248" s="129">
        <v>3.109896</v>
      </c>
      <c r="AV248" s="129">
        <v>3.138582</v>
      </c>
      <c r="AW248" s="129">
        <v>3.1577380000000002</v>
      </c>
      <c r="AX248" s="129">
        <v>3.1767289999999999</v>
      </c>
      <c r="AY248" s="129">
        <v>3.1876959999999999</v>
      </c>
      <c r="AZ248" s="129">
        <v>3.167551</v>
      </c>
      <c r="BA248" s="129">
        <v>3.2100659999999999</v>
      </c>
      <c r="BB248" s="129">
        <v>3.2232419999999999</v>
      </c>
      <c r="BC248" s="129">
        <v>3.2350249999999998</v>
      </c>
      <c r="BD248" s="129">
        <v>3.2287210000000002</v>
      </c>
      <c r="BE248" s="129">
        <v>3.2311329999999998</v>
      </c>
      <c r="BF248" s="23">
        <f>BE248</f>
        <v>3.2311329999999998</v>
      </c>
      <c r="BG248" s="23">
        <f t="shared" ref="BG248:BQ249" si="59">BF248</f>
        <v>3.2311329999999998</v>
      </c>
      <c r="BH248" s="23">
        <f t="shared" si="59"/>
        <v>3.2311329999999998</v>
      </c>
      <c r="BI248" s="23">
        <f t="shared" si="59"/>
        <v>3.2311329999999998</v>
      </c>
      <c r="BJ248" s="23">
        <f t="shared" si="59"/>
        <v>3.2311329999999998</v>
      </c>
      <c r="BK248" s="23">
        <f t="shared" si="59"/>
        <v>3.2311329999999998</v>
      </c>
      <c r="BL248" s="23">
        <f t="shared" si="59"/>
        <v>3.2311329999999998</v>
      </c>
      <c r="BM248" s="23">
        <f t="shared" si="59"/>
        <v>3.2311329999999998</v>
      </c>
      <c r="BN248" s="23">
        <f t="shared" si="59"/>
        <v>3.2311329999999998</v>
      </c>
      <c r="BO248" s="23">
        <f t="shared" si="59"/>
        <v>3.2311329999999998</v>
      </c>
      <c r="BP248" s="23">
        <f t="shared" si="59"/>
        <v>3.2311329999999998</v>
      </c>
      <c r="BQ248" s="23">
        <f t="shared" si="59"/>
        <v>3.2311329999999998</v>
      </c>
      <c r="BS248" s="8" t="s">
        <v>483</v>
      </c>
      <c r="BT248" s="199" t="s">
        <v>484</v>
      </c>
    </row>
    <row r="249" spans="1:92" s="3" customFormat="1">
      <c r="B249" s="24" t="s">
        <v>485</v>
      </c>
      <c r="C249" s="36" t="s">
        <v>183</v>
      </c>
      <c r="F249" s="132"/>
      <c r="H249" s="94"/>
      <c r="I249" s="141" t="s">
        <v>482</v>
      </c>
      <c r="Z249" s="91"/>
      <c r="AA249" s="129">
        <v>2.5190579999999998</v>
      </c>
      <c r="AB249" s="129">
        <v>2.5105979999999999</v>
      </c>
      <c r="AC249" s="129">
        <v>2.61632</v>
      </c>
      <c r="AD249" s="129">
        <v>2.8330649999999999</v>
      </c>
      <c r="AE249" s="129">
        <v>2.925872</v>
      </c>
      <c r="AF249" s="129">
        <v>2.9928409999999999</v>
      </c>
      <c r="AG249" s="129">
        <v>3.0513650000000001</v>
      </c>
      <c r="AH249" s="129">
        <v>3.1042510000000001</v>
      </c>
      <c r="AI249" s="129">
        <v>3.1557110000000002</v>
      </c>
      <c r="AJ249" s="129">
        <v>3.1867679999999998</v>
      </c>
      <c r="AK249" s="129">
        <v>3.2897150000000002</v>
      </c>
      <c r="AL249" s="129">
        <v>3.324433</v>
      </c>
      <c r="AM249" s="129">
        <v>3.364744</v>
      </c>
      <c r="AN249" s="129">
        <v>3.3831820000000001</v>
      </c>
      <c r="AO249" s="129">
        <v>3.3970039999999999</v>
      </c>
      <c r="AP249" s="129">
        <v>3.414968</v>
      </c>
      <c r="AQ249" s="129">
        <v>3.4225699999999999</v>
      </c>
      <c r="AR249" s="129">
        <v>3.458736</v>
      </c>
      <c r="AS249" s="129">
        <v>3.4851700000000001</v>
      </c>
      <c r="AT249" s="129">
        <v>3.4847679999999999</v>
      </c>
      <c r="AU249" s="129">
        <v>3.5378219999999998</v>
      </c>
      <c r="AV249" s="129">
        <v>3.5693980000000001</v>
      </c>
      <c r="AW249" s="129">
        <v>3.58846</v>
      </c>
      <c r="AX249" s="129">
        <v>3.6218509999999999</v>
      </c>
      <c r="AY249" s="129">
        <v>3.629381</v>
      </c>
      <c r="AZ249" s="129">
        <v>3.6232359999999999</v>
      </c>
      <c r="BA249" s="129">
        <v>3.6654499999999999</v>
      </c>
      <c r="BB249" s="129">
        <v>3.6798989999999998</v>
      </c>
      <c r="BC249" s="129">
        <v>3.6815229999999999</v>
      </c>
      <c r="BD249" s="129">
        <v>3.6982849999999998</v>
      </c>
      <c r="BE249" s="129">
        <v>3.694213</v>
      </c>
      <c r="BF249" s="23">
        <f>BE249</f>
        <v>3.694213</v>
      </c>
      <c r="BG249" s="23">
        <f t="shared" si="59"/>
        <v>3.694213</v>
      </c>
      <c r="BH249" s="23">
        <f t="shared" si="59"/>
        <v>3.694213</v>
      </c>
      <c r="BI249" s="23">
        <f t="shared" si="59"/>
        <v>3.694213</v>
      </c>
      <c r="BJ249" s="23">
        <f t="shared" si="59"/>
        <v>3.694213</v>
      </c>
      <c r="BK249" s="23">
        <f t="shared" si="59"/>
        <v>3.694213</v>
      </c>
      <c r="BL249" s="23">
        <f t="shared" si="59"/>
        <v>3.694213</v>
      </c>
      <c r="BM249" s="23">
        <f t="shared" si="59"/>
        <v>3.694213</v>
      </c>
      <c r="BN249" s="23">
        <f t="shared" si="59"/>
        <v>3.694213</v>
      </c>
      <c r="BO249" s="23">
        <f t="shared" si="59"/>
        <v>3.694213</v>
      </c>
      <c r="BP249" s="23">
        <f t="shared" si="59"/>
        <v>3.694213</v>
      </c>
      <c r="BQ249" s="23">
        <f t="shared" si="59"/>
        <v>3.694213</v>
      </c>
      <c r="BS249" s="8"/>
    </row>
    <row r="250" spans="1:92" s="3" customFormat="1">
      <c r="B250" s="56" t="s">
        <v>486</v>
      </c>
      <c r="F250" s="132"/>
      <c r="H250" s="94"/>
      <c r="I250" s="22"/>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c r="AX250" s="91"/>
      <c r="AY250" s="91"/>
      <c r="AZ250" s="91"/>
      <c r="BA250" s="91"/>
      <c r="BB250" s="91"/>
      <c r="BC250" s="91"/>
      <c r="BD250" s="91"/>
      <c r="BE250" s="91"/>
      <c r="BF250" s="91"/>
      <c r="BG250" s="91"/>
      <c r="BH250" s="91"/>
      <c r="BI250" s="91"/>
      <c r="BJ250" s="91"/>
      <c r="BK250" s="91"/>
      <c r="BL250" s="91"/>
      <c r="BM250" s="91"/>
      <c r="BN250" s="91"/>
      <c r="BO250" s="91"/>
      <c r="BP250" s="91"/>
      <c r="BQ250" s="91"/>
      <c r="BR250" s="93"/>
      <c r="BS250" s="8"/>
    </row>
    <row r="251" spans="1:92" s="3" customFormat="1">
      <c r="B251" s="24" t="s">
        <v>481</v>
      </c>
      <c r="C251" s="36" t="s">
        <v>183</v>
      </c>
      <c r="F251" s="132"/>
      <c r="H251" s="94"/>
      <c r="I251" s="141" t="str">
        <f t="shared" ref="I251:I252" si="60">CONCATENATE($C$26,"$/gallon")</f>
        <v>2021$/gallon</v>
      </c>
      <c r="Z251" s="91"/>
      <c r="AA251" s="164">
        <f t="shared" ref="AA251:BQ252" si="61">AA248/INDEX($J$39:$BQ$39,1,MATCH(VALUE(LEFT($I248,4)),$J$26:$BQ$26,0))</f>
        <v>2.2788124999999999</v>
      </c>
      <c r="AB251" s="164">
        <f t="shared" si="61"/>
        <v>2.3793782000000001</v>
      </c>
      <c r="AC251" s="164">
        <f t="shared" si="61"/>
        <v>2.4240555500000003</v>
      </c>
      <c r="AD251" s="164">
        <f t="shared" si="61"/>
        <v>2.4867452400000003</v>
      </c>
      <c r="AE251" s="164">
        <f t="shared" si="61"/>
        <v>2.4932567099999998</v>
      </c>
      <c r="AF251" s="164">
        <f t="shared" si="61"/>
        <v>2.53596456</v>
      </c>
      <c r="AG251" s="164">
        <f t="shared" si="61"/>
        <v>2.55749877</v>
      </c>
      <c r="AH251" s="164">
        <f t="shared" si="61"/>
        <v>2.5862736700000002</v>
      </c>
      <c r="AI251" s="164">
        <f t="shared" si="61"/>
        <v>2.65092478</v>
      </c>
      <c r="AJ251" s="164">
        <f t="shared" si="61"/>
        <v>2.6947163599999997</v>
      </c>
      <c r="AK251" s="164">
        <f t="shared" si="61"/>
        <v>2.82419836</v>
      </c>
      <c r="AL251" s="164">
        <f t="shared" si="61"/>
        <v>2.8360194000000001</v>
      </c>
      <c r="AM251" s="164">
        <f t="shared" si="61"/>
        <v>2.8935793000000003</v>
      </c>
      <c r="AN251" s="164">
        <f t="shared" si="61"/>
        <v>2.9149801900000001</v>
      </c>
      <c r="AO251" s="164">
        <f t="shared" si="61"/>
        <v>2.95336928</v>
      </c>
      <c r="AP251" s="164">
        <f t="shared" si="61"/>
        <v>2.97531254</v>
      </c>
      <c r="AQ251" s="164">
        <f t="shared" si="61"/>
        <v>3.0129067599999999</v>
      </c>
      <c r="AR251" s="164">
        <f t="shared" si="61"/>
        <v>3.0442612000000002</v>
      </c>
      <c r="AS251" s="164">
        <f t="shared" si="61"/>
        <v>3.0838764300000001</v>
      </c>
      <c r="AT251" s="164">
        <f t="shared" si="61"/>
        <v>3.0883295199999998</v>
      </c>
      <c r="AU251" s="164">
        <f t="shared" si="61"/>
        <v>3.14099496</v>
      </c>
      <c r="AV251" s="164">
        <f t="shared" si="61"/>
        <v>3.1699678200000001</v>
      </c>
      <c r="AW251" s="164">
        <f t="shared" si="61"/>
        <v>3.18931538</v>
      </c>
      <c r="AX251" s="164">
        <f t="shared" si="61"/>
        <v>3.2084962899999998</v>
      </c>
      <c r="AY251" s="164">
        <f t="shared" si="61"/>
        <v>3.2195729599999998</v>
      </c>
      <c r="AZ251" s="164">
        <f t="shared" si="61"/>
        <v>3.1992265099999999</v>
      </c>
      <c r="BA251" s="164">
        <f t="shared" si="61"/>
        <v>3.2421666600000001</v>
      </c>
      <c r="BB251" s="164">
        <f t="shared" si="61"/>
        <v>3.2554744200000001</v>
      </c>
      <c r="BC251" s="164">
        <f t="shared" si="61"/>
        <v>3.2673752499999997</v>
      </c>
      <c r="BD251" s="164">
        <f t="shared" si="61"/>
        <v>3.2610082100000004</v>
      </c>
      <c r="BE251" s="164">
        <f t="shared" si="61"/>
        <v>3.26344433</v>
      </c>
      <c r="BF251" s="164">
        <f t="shared" si="61"/>
        <v>3.26344433</v>
      </c>
      <c r="BG251" s="164">
        <f t="shared" si="61"/>
        <v>3.26344433</v>
      </c>
      <c r="BH251" s="164">
        <f t="shared" si="61"/>
        <v>3.26344433</v>
      </c>
      <c r="BI251" s="164">
        <f t="shared" si="61"/>
        <v>3.26344433</v>
      </c>
      <c r="BJ251" s="164">
        <f t="shared" si="61"/>
        <v>3.26344433</v>
      </c>
      <c r="BK251" s="164">
        <f t="shared" si="61"/>
        <v>3.26344433</v>
      </c>
      <c r="BL251" s="164">
        <f t="shared" si="61"/>
        <v>3.26344433</v>
      </c>
      <c r="BM251" s="164">
        <f t="shared" si="61"/>
        <v>3.26344433</v>
      </c>
      <c r="BN251" s="164">
        <f t="shared" si="61"/>
        <v>3.26344433</v>
      </c>
      <c r="BO251" s="164">
        <f t="shared" si="61"/>
        <v>3.26344433</v>
      </c>
      <c r="BP251" s="164">
        <f t="shared" si="61"/>
        <v>3.26344433</v>
      </c>
      <c r="BQ251" s="164">
        <f t="shared" si="61"/>
        <v>3.26344433</v>
      </c>
      <c r="BS251" s="8"/>
      <c r="BT251" s="199"/>
    </row>
    <row r="252" spans="1:92" s="3" customFormat="1">
      <c r="B252" s="24" t="s">
        <v>485</v>
      </c>
      <c r="C252" s="36" t="s">
        <v>183</v>
      </c>
      <c r="F252" s="132"/>
      <c r="H252" s="94"/>
      <c r="I252" s="141" t="str">
        <f t="shared" si="60"/>
        <v>2021$/gallon</v>
      </c>
      <c r="Z252" s="91"/>
      <c r="AA252" s="164">
        <f t="shared" si="61"/>
        <v>2.5442485799999996</v>
      </c>
      <c r="AB252" s="164">
        <f t="shared" si="61"/>
        <v>2.5357039800000001</v>
      </c>
      <c r="AC252" s="164">
        <f t="shared" si="61"/>
        <v>2.6424832</v>
      </c>
      <c r="AD252" s="164">
        <f t="shared" si="61"/>
        <v>2.86139565</v>
      </c>
      <c r="AE252" s="164">
        <f t="shared" si="61"/>
        <v>2.9551307200000001</v>
      </c>
      <c r="AF252" s="164">
        <f t="shared" si="61"/>
        <v>3.02276941</v>
      </c>
      <c r="AG252" s="164">
        <f t="shared" si="61"/>
        <v>3.0818786500000002</v>
      </c>
      <c r="AH252" s="164">
        <f t="shared" si="61"/>
        <v>3.1352935100000003</v>
      </c>
      <c r="AI252" s="164">
        <f t="shared" si="61"/>
        <v>3.1872681100000002</v>
      </c>
      <c r="AJ252" s="164">
        <f t="shared" si="61"/>
        <v>3.2186356799999998</v>
      </c>
      <c r="AK252" s="164">
        <f t="shared" si="61"/>
        <v>3.3226121500000003</v>
      </c>
      <c r="AL252" s="164">
        <f t="shared" si="61"/>
        <v>3.35767733</v>
      </c>
      <c r="AM252" s="164">
        <f t="shared" si="61"/>
        <v>3.3983914400000002</v>
      </c>
      <c r="AN252" s="164">
        <f t="shared" si="61"/>
        <v>3.4170138200000002</v>
      </c>
      <c r="AO252" s="164">
        <f t="shared" si="61"/>
        <v>3.4309740399999997</v>
      </c>
      <c r="AP252" s="164">
        <f t="shared" si="61"/>
        <v>3.4491176800000001</v>
      </c>
      <c r="AQ252" s="164">
        <f t="shared" si="61"/>
        <v>3.4567956999999998</v>
      </c>
      <c r="AR252" s="164">
        <f t="shared" si="61"/>
        <v>3.4933233600000002</v>
      </c>
      <c r="AS252" s="164">
        <f t="shared" si="61"/>
        <v>3.5200217</v>
      </c>
      <c r="AT252" s="164">
        <f t="shared" si="61"/>
        <v>3.5196156799999998</v>
      </c>
      <c r="AU252" s="164">
        <f t="shared" si="61"/>
        <v>3.5732002199999999</v>
      </c>
      <c r="AV252" s="164">
        <f t="shared" si="61"/>
        <v>3.6050919800000001</v>
      </c>
      <c r="AW252" s="164">
        <f t="shared" si="61"/>
        <v>3.6243446000000001</v>
      </c>
      <c r="AX252" s="164">
        <f t="shared" si="61"/>
        <v>3.6580695099999998</v>
      </c>
      <c r="AY252" s="164">
        <f t="shared" si="61"/>
        <v>3.6656748100000001</v>
      </c>
      <c r="AZ252" s="164">
        <f t="shared" si="61"/>
        <v>3.65946836</v>
      </c>
      <c r="BA252" s="164">
        <f t="shared" si="61"/>
        <v>3.7021044999999999</v>
      </c>
      <c r="BB252" s="164">
        <f t="shared" si="61"/>
        <v>3.7166979899999997</v>
      </c>
      <c r="BC252" s="164">
        <f t="shared" si="61"/>
        <v>3.7183382300000001</v>
      </c>
      <c r="BD252" s="164">
        <f t="shared" si="61"/>
        <v>3.7352678500000001</v>
      </c>
      <c r="BE252" s="164">
        <f t="shared" si="61"/>
        <v>3.7311551299999999</v>
      </c>
      <c r="BF252" s="164">
        <f t="shared" si="61"/>
        <v>3.7311551299999999</v>
      </c>
      <c r="BG252" s="164">
        <f t="shared" si="61"/>
        <v>3.7311551299999999</v>
      </c>
      <c r="BH252" s="164">
        <f t="shared" si="61"/>
        <v>3.7311551299999999</v>
      </c>
      <c r="BI252" s="164">
        <f t="shared" si="61"/>
        <v>3.7311551299999999</v>
      </c>
      <c r="BJ252" s="164">
        <f t="shared" si="61"/>
        <v>3.7311551299999999</v>
      </c>
      <c r="BK252" s="164">
        <f t="shared" si="61"/>
        <v>3.7311551299999999</v>
      </c>
      <c r="BL252" s="164">
        <f t="shared" si="61"/>
        <v>3.7311551299999999</v>
      </c>
      <c r="BM252" s="164">
        <f t="shared" si="61"/>
        <v>3.7311551299999999</v>
      </c>
      <c r="BN252" s="164">
        <f t="shared" si="61"/>
        <v>3.7311551299999999</v>
      </c>
      <c r="BO252" s="164">
        <f t="shared" si="61"/>
        <v>3.7311551299999999</v>
      </c>
      <c r="BP252" s="164">
        <f t="shared" si="61"/>
        <v>3.7311551299999999</v>
      </c>
      <c r="BQ252" s="164">
        <f t="shared" si="61"/>
        <v>3.7311551299999999</v>
      </c>
      <c r="BS252" s="8"/>
    </row>
    <row r="253" spans="1:92" s="3" customFormat="1">
      <c r="B253" s="39"/>
      <c r="F253" s="132"/>
      <c r="H253" s="94"/>
      <c r="I253" s="22"/>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c r="AX253" s="91"/>
      <c r="AY253" s="91"/>
      <c r="AZ253" s="91"/>
      <c r="BA253" s="91"/>
      <c r="BB253" s="91"/>
      <c r="BC253" s="91"/>
      <c r="BD253" s="91"/>
      <c r="BE253" s="91"/>
      <c r="BF253" s="91"/>
      <c r="BG253" s="91"/>
      <c r="BH253" s="91"/>
      <c r="BI253" s="91"/>
      <c r="BJ253" s="91"/>
      <c r="BK253" s="91"/>
      <c r="BL253" s="91"/>
      <c r="BM253" s="91"/>
      <c r="BN253" s="91"/>
      <c r="BO253" s="91"/>
      <c r="BP253" s="91"/>
      <c r="BQ253" s="91"/>
      <c r="BR253" s="93"/>
      <c r="BS253" s="8"/>
    </row>
    <row r="254" spans="1:92" s="3" customFormat="1">
      <c r="B254" s="56" t="s">
        <v>487</v>
      </c>
      <c r="F254" s="132"/>
      <c r="H254" s="94"/>
      <c r="I254" s="22"/>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c r="AX254" s="91"/>
      <c r="AY254" s="91"/>
      <c r="AZ254" s="91"/>
      <c r="BA254" s="91"/>
      <c r="BB254" s="91"/>
      <c r="BC254" s="91"/>
      <c r="BD254" s="91"/>
      <c r="BE254" s="91"/>
      <c r="BF254" s="91"/>
      <c r="BG254" s="91"/>
      <c r="BH254" s="91"/>
      <c r="BI254" s="91"/>
      <c r="BJ254" s="91"/>
      <c r="BK254" s="91"/>
      <c r="BL254" s="91"/>
      <c r="BM254" s="91"/>
      <c r="BN254" s="91"/>
      <c r="BO254" s="91"/>
      <c r="BP254" s="91"/>
      <c r="BQ254" s="91"/>
      <c r="BR254" s="93"/>
      <c r="BS254" s="8" t="s">
        <v>488</v>
      </c>
      <c r="BT254" s="199" t="s">
        <v>489</v>
      </c>
    </row>
    <row r="255" spans="1:92" s="3" customFormat="1">
      <c r="B255" s="24" t="s">
        <v>481</v>
      </c>
      <c r="C255" s="182">
        <f>0.259+0.184</f>
        <v>0.443</v>
      </c>
      <c r="D255" s="22" t="s">
        <v>490</v>
      </c>
      <c r="E255" s="164">
        <f>C255/INDEX($J$39:$BQ$39,1,MATCH(VALUE(LEFT(D255,4)),$J$26:$BQ$26,0))</f>
        <v>0.443</v>
      </c>
      <c r="F255" s="141" t="str">
        <f t="shared" ref="F255:F256" si="62">CONCATENATE($C$26,"$/gallon")</f>
        <v>2021$/gallon</v>
      </c>
      <c r="H255" s="94"/>
      <c r="I255" s="22"/>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c r="AX255" s="91"/>
      <c r="AY255" s="91"/>
      <c r="AZ255" s="91"/>
      <c r="BA255" s="91"/>
      <c r="BB255" s="91"/>
      <c r="BC255" s="91"/>
      <c r="BD255" s="91"/>
      <c r="BE255" s="91"/>
      <c r="BF255" s="91"/>
      <c r="BG255" s="91"/>
      <c r="BH255" s="91"/>
      <c r="BI255" s="91"/>
      <c r="BJ255" s="91"/>
      <c r="BK255" s="91"/>
      <c r="BL255" s="91"/>
      <c r="BM255" s="91"/>
      <c r="BN255" s="91"/>
      <c r="BO255" s="91"/>
      <c r="BP255" s="91"/>
      <c r="BQ255" s="91"/>
      <c r="BR255" s="93"/>
      <c r="BS255" s="8"/>
      <c r="BT255" s="199"/>
    </row>
    <row r="256" spans="1:92" s="3" customFormat="1">
      <c r="B256" s="24" t="s">
        <v>485</v>
      </c>
      <c r="C256" s="182">
        <f>0.2748+0.244</f>
        <v>0.51879999999999993</v>
      </c>
      <c r="D256" s="22" t="s">
        <v>490</v>
      </c>
      <c r="E256" s="164">
        <f>C256/INDEX($J$39:$BQ$39,1,MATCH(VALUE(LEFT(D256,4)),$J$26:$BQ$26,0))</f>
        <v>0.51879999999999993</v>
      </c>
      <c r="F256" s="141" t="str">
        <f t="shared" si="62"/>
        <v>2021$/gallon</v>
      </c>
      <c r="H256" s="94"/>
      <c r="I256" s="22"/>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c r="AX256" s="91"/>
      <c r="AY256" s="91"/>
      <c r="AZ256" s="91"/>
      <c r="BA256" s="91"/>
      <c r="BB256" s="91"/>
      <c r="BC256" s="91"/>
      <c r="BD256" s="91"/>
      <c r="BE256" s="91"/>
      <c r="BF256" s="91"/>
      <c r="BG256" s="91"/>
      <c r="BH256" s="91"/>
      <c r="BI256" s="91"/>
      <c r="BJ256" s="91"/>
      <c r="BK256" s="91"/>
      <c r="BL256" s="91"/>
      <c r="BM256" s="91"/>
      <c r="BN256" s="91"/>
      <c r="BO256" s="91"/>
      <c r="BP256" s="91"/>
      <c r="BQ256" s="91"/>
      <c r="BR256" s="93"/>
      <c r="BS256" s="8"/>
    </row>
    <row r="257" spans="1:91" s="3" customFormat="1">
      <c r="B257" s="24"/>
      <c r="C257" s="24"/>
      <c r="D257" s="22"/>
      <c r="F257" s="132"/>
      <c r="H257" s="94"/>
      <c r="I257" s="22"/>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c r="AX257" s="91"/>
      <c r="AY257" s="91"/>
      <c r="AZ257" s="91"/>
      <c r="BA257" s="91"/>
      <c r="BB257" s="91"/>
      <c r="BC257" s="91"/>
      <c r="BD257" s="91"/>
      <c r="BE257" s="91"/>
      <c r="BF257" s="91"/>
      <c r="BG257" s="91"/>
      <c r="BH257" s="91"/>
      <c r="BI257" s="91"/>
      <c r="BJ257" s="91"/>
      <c r="BK257" s="91"/>
      <c r="BL257" s="91"/>
      <c r="BM257" s="91"/>
      <c r="BN257" s="91"/>
      <c r="BO257" s="91"/>
      <c r="BP257" s="91"/>
      <c r="BQ257" s="91"/>
      <c r="BR257" s="93"/>
      <c r="BS257" s="8"/>
    </row>
    <row r="258" spans="1:91" s="3" customFormat="1">
      <c r="B258" s="56" t="s">
        <v>491</v>
      </c>
      <c r="C258" s="24"/>
      <c r="D258" s="22"/>
      <c r="F258" s="132"/>
      <c r="H258" s="94"/>
      <c r="I258" s="22"/>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c r="AX258" s="91"/>
      <c r="AY258" s="91"/>
      <c r="AZ258" s="91"/>
      <c r="BA258" s="91"/>
      <c r="BB258" s="91"/>
      <c r="BC258" s="91"/>
      <c r="BD258" s="91"/>
      <c r="BE258" s="91"/>
      <c r="BF258" s="91"/>
      <c r="BG258" s="91"/>
      <c r="BH258" s="91"/>
      <c r="BI258" s="91"/>
      <c r="BJ258" s="91"/>
      <c r="BK258" s="91"/>
      <c r="BL258" s="91"/>
      <c r="BM258" s="91"/>
      <c r="BN258" s="91"/>
      <c r="BO258" s="91"/>
      <c r="BP258" s="91"/>
      <c r="BQ258" s="91"/>
      <c r="BR258" s="93"/>
      <c r="BS258" s="8"/>
    </row>
    <row r="259" spans="1:91" s="3" customFormat="1">
      <c r="B259" s="24" t="s">
        <v>481</v>
      </c>
      <c r="C259" s="24"/>
      <c r="D259" s="22"/>
      <c r="F259" s="132"/>
      <c r="H259" s="94"/>
      <c r="I259" s="141" t="str">
        <f>CONCATENATE($C$26,"$/gallon")</f>
        <v>2021$/gallon</v>
      </c>
      <c r="Z259" s="91"/>
      <c r="AA259" s="164">
        <f t="shared" ref="AA259:BQ260" si="63">AA251-$E255</f>
        <v>1.8358124999999998</v>
      </c>
      <c r="AB259" s="164">
        <f t="shared" si="63"/>
        <v>1.9363782</v>
      </c>
      <c r="AC259" s="164">
        <f t="shared" si="63"/>
        <v>1.9810555500000002</v>
      </c>
      <c r="AD259" s="164">
        <f t="shared" si="63"/>
        <v>2.0437452400000002</v>
      </c>
      <c r="AE259" s="164">
        <f t="shared" si="63"/>
        <v>2.0502567099999998</v>
      </c>
      <c r="AF259" s="164">
        <f t="shared" si="63"/>
        <v>2.09296456</v>
      </c>
      <c r="AG259" s="164">
        <f t="shared" si="63"/>
        <v>2.11449877</v>
      </c>
      <c r="AH259" s="164">
        <f t="shared" si="63"/>
        <v>2.1432736700000001</v>
      </c>
      <c r="AI259" s="164">
        <f t="shared" si="63"/>
        <v>2.2079247799999999</v>
      </c>
      <c r="AJ259" s="164">
        <f t="shared" si="63"/>
        <v>2.2517163599999996</v>
      </c>
      <c r="AK259" s="164">
        <f t="shared" si="63"/>
        <v>2.38119836</v>
      </c>
      <c r="AL259" s="164">
        <f t="shared" si="63"/>
        <v>2.3930194</v>
      </c>
      <c r="AM259" s="164">
        <f t="shared" si="63"/>
        <v>2.4505793000000002</v>
      </c>
      <c r="AN259" s="164">
        <f t="shared" si="63"/>
        <v>2.47198019</v>
      </c>
      <c r="AO259" s="164">
        <f t="shared" si="63"/>
        <v>2.5103692799999999</v>
      </c>
      <c r="AP259" s="164">
        <f t="shared" si="63"/>
        <v>2.5323125399999999</v>
      </c>
      <c r="AQ259" s="164">
        <f t="shared" si="63"/>
        <v>2.5699067599999998</v>
      </c>
      <c r="AR259" s="164">
        <f t="shared" si="63"/>
        <v>2.6012612000000002</v>
      </c>
      <c r="AS259" s="164">
        <f t="shared" si="63"/>
        <v>2.6408764300000001</v>
      </c>
      <c r="AT259" s="164">
        <f t="shared" si="63"/>
        <v>2.6453295199999998</v>
      </c>
      <c r="AU259" s="164">
        <f t="shared" si="63"/>
        <v>2.6979949599999999</v>
      </c>
      <c r="AV259" s="164">
        <f t="shared" si="63"/>
        <v>2.72696782</v>
      </c>
      <c r="AW259" s="164">
        <f t="shared" si="63"/>
        <v>2.74631538</v>
      </c>
      <c r="AX259" s="164">
        <f t="shared" si="63"/>
        <v>2.7654962899999997</v>
      </c>
      <c r="AY259" s="164">
        <f t="shared" si="63"/>
        <v>2.7765729599999998</v>
      </c>
      <c r="AZ259" s="164">
        <f t="shared" si="63"/>
        <v>2.7562265099999999</v>
      </c>
      <c r="BA259" s="164">
        <f t="shared" si="63"/>
        <v>2.79916666</v>
      </c>
      <c r="BB259" s="164">
        <f t="shared" si="63"/>
        <v>2.81247442</v>
      </c>
      <c r="BC259" s="164">
        <f t="shared" si="63"/>
        <v>2.8243752499999997</v>
      </c>
      <c r="BD259" s="164">
        <f t="shared" si="63"/>
        <v>2.8180082100000003</v>
      </c>
      <c r="BE259" s="164">
        <f t="shared" si="63"/>
        <v>2.8204443299999999</v>
      </c>
      <c r="BF259" s="164">
        <f t="shared" si="63"/>
        <v>2.8204443299999999</v>
      </c>
      <c r="BG259" s="164">
        <f t="shared" si="63"/>
        <v>2.8204443299999999</v>
      </c>
      <c r="BH259" s="164">
        <f t="shared" si="63"/>
        <v>2.8204443299999999</v>
      </c>
      <c r="BI259" s="164">
        <f t="shared" si="63"/>
        <v>2.8204443299999999</v>
      </c>
      <c r="BJ259" s="164">
        <f t="shared" si="63"/>
        <v>2.8204443299999999</v>
      </c>
      <c r="BK259" s="164">
        <f t="shared" si="63"/>
        <v>2.8204443299999999</v>
      </c>
      <c r="BL259" s="164">
        <f t="shared" si="63"/>
        <v>2.8204443299999999</v>
      </c>
      <c r="BM259" s="164">
        <f t="shared" si="63"/>
        <v>2.8204443299999999</v>
      </c>
      <c r="BN259" s="164">
        <f t="shared" si="63"/>
        <v>2.8204443299999999</v>
      </c>
      <c r="BO259" s="164">
        <f t="shared" si="63"/>
        <v>2.8204443299999999</v>
      </c>
      <c r="BP259" s="164">
        <f t="shared" si="63"/>
        <v>2.8204443299999999</v>
      </c>
      <c r="BQ259" s="164">
        <f t="shared" si="63"/>
        <v>2.8204443299999999</v>
      </c>
      <c r="BR259" s="93"/>
      <c r="BS259" s="8"/>
    </row>
    <row r="260" spans="1:91" s="3" customFormat="1">
      <c r="B260" s="24" t="s">
        <v>485</v>
      </c>
      <c r="C260" s="24"/>
      <c r="D260" s="22"/>
      <c r="F260" s="132"/>
      <c r="H260" s="94"/>
      <c r="I260" s="141" t="str">
        <f>CONCATENATE($C$26,"$/gallon")</f>
        <v>2021$/gallon</v>
      </c>
      <c r="Z260" s="91"/>
      <c r="AA260" s="164">
        <f t="shared" si="63"/>
        <v>2.0254485799999999</v>
      </c>
      <c r="AB260" s="164">
        <f t="shared" si="63"/>
        <v>2.0169039800000004</v>
      </c>
      <c r="AC260" s="164">
        <f t="shared" si="63"/>
        <v>2.1236832000000003</v>
      </c>
      <c r="AD260" s="164">
        <f t="shared" si="63"/>
        <v>2.3425956499999998</v>
      </c>
      <c r="AE260" s="164">
        <f t="shared" si="63"/>
        <v>2.4363307199999999</v>
      </c>
      <c r="AF260" s="164">
        <f t="shared" si="63"/>
        <v>2.5039694099999998</v>
      </c>
      <c r="AG260" s="164">
        <f t="shared" si="63"/>
        <v>2.5630786500000005</v>
      </c>
      <c r="AH260" s="164">
        <f t="shared" si="63"/>
        <v>2.6164935100000006</v>
      </c>
      <c r="AI260" s="164">
        <f t="shared" si="63"/>
        <v>2.6684681100000001</v>
      </c>
      <c r="AJ260" s="164">
        <f t="shared" si="63"/>
        <v>2.6998356799999996</v>
      </c>
      <c r="AK260" s="164">
        <f t="shared" si="63"/>
        <v>2.8038121500000006</v>
      </c>
      <c r="AL260" s="164">
        <f t="shared" si="63"/>
        <v>2.8388773299999999</v>
      </c>
      <c r="AM260" s="164">
        <f t="shared" si="63"/>
        <v>2.8795914400000004</v>
      </c>
      <c r="AN260" s="164">
        <f t="shared" si="63"/>
        <v>2.8982138200000005</v>
      </c>
      <c r="AO260" s="164">
        <f t="shared" si="63"/>
        <v>2.91217404</v>
      </c>
      <c r="AP260" s="164">
        <f t="shared" si="63"/>
        <v>2.9303176799999999</v>
      </c>
      <c r="AQ260" s="164">
        <f t="shared" si="63"/>
        <v>2.9379957000000001</v>
      </c>
      <c r="AR260" s="164">
        <f t="shared" si="63"/>
        <v>2.9745233600000001</v>
      </c>
      <c r="AS260" s="164">
        <f t="shared" si="63"/>
        <v>3.0012217000000003</v>
      </c>
      <c r="AT260" s="164">
        <f t="shared" si="63"/>
        <v>3.0008156799999997</v>
      </c>
      <c r="AU260" s="164">
        <f t="shared" si="63"/>
        <v>3.0544002199999998</v>
      </c>
      <c r="AV260" s="164">
        <f t="shared" si="63"/>
        <v>3.0862919800000004</v>
      </c>
      <c r="AW260" s="164">
        <f t="shared" si="63"/>
        <v>3.1055446</v>
      </c>
      <c r="AX260" s="164">
        <f t="shared" si="63"/>
        <v>3.1392695100000001</v>
      </c>
      <c r="AY260" s="164">
        <f t="shared" si="63"/>
        <v>3.1468748099999999</v>
      </c>
      <c r="AZ260" s="164">
        <f t="shared" si="63"/>
        <v>3.1406683600000003</v>
      </c>
      <c r="BA260" s="164">
        <f t="shared" si="63"/>
        <v>3.1833045000000002</v>
      </c>
      <c r="BB260" s="164">
        <f t="shared" si="63"/>
        <v>3.1978979899999995</v>
      </c>
      <c r="BC260" s="164">
        <f t="shared" si="63"/>
        <v>3.1995382299999999</v>
      </c>
      <c r="BD260" s="164">
        <f t="shared" si="63"/>
        <v>3.2164678499999999</v>
      </c>
      <c r="BE260" s="164">
        <f t="shared" si="63"/>
        <v>3.2123551299999997</v>
      </c>
      <c r="BF260" s="164">
        <f t="shared" si="63"/>
        <v>3.2123551299999997</v>
      </c>
      <c r="BG260" s="164">
        <f t="shared" si="63"/>
        <v>3.2123551299999997</v>
      </c>
      <c r="BH260" s="164">
        <f t="shared" si="63"/>
        <v>3.2123551299999997</v>
      </c>
      <c r="BI260" s="164">
        <f t="shared" si="63"/>
        <v>3.2123551299999997</v>
      </c>
      <c r="BJ260" s="164">
        <f t="shared" si="63"/>
        <v>3.2123551299999997</v>
      </c>
      <c r="BK260" s="164">
        <f t="shared" si="63"/>
        <v>3.2123551299999997</v>
      </c>
      <c r="BL260" s="164">
        <f t="shared" si="63"/>
        <v>3.2123551299999997</v>
      </c>
      <c r="BM260" s="164">
        <f t="shared" si="63"/>
        <v>3.2123551299999997</v>
      </c>
      <c r="BN260" s="164">
        <f t="shared" si="63"/>
        <v>3.2123551299999997</v>
      </c>
      <c r="BO260" s="164">
        <f t="shared" si="63"/>
        <v>3.2123551299999997</v>
      </c>
      <c r="BP260" s="164">
        <f t="shared" si="63"/>
        <v>3.2123551299999997</v>
      </c>
      <c r="BQ260" s="164">
        <f t="shared" si="63"/>
        <v>3.2123551299999997</v>
      </c>
      <c r="BR260" s="93"/>
      <c r="BS260" s="8"/>
    </row>
    <row r="261" spans="1:91">
      <c r="Z261" s="91"/>
    </row>
    <row r="262" spans="1:91" s="3" customFormat="1" ht="18.5">
      <c r="A262" s="54" t="s">
        <v>492</v>
      </c>
      <c r="B262" s="6"/>
      <c r="C262" s="6"/>
      <c r="D262" s="6"/>
      <c r="E262" s="6"/>
      <c r="F262" s="197"/>
      <c r="G262" s="20"/>
      <c r="I26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8"/>
      <c r="BT262" s="92"/>
      <c r="BU262" s="92"/>
      <c r="BV262" s="92"/>
      <c r="BW262" s="92"/>
      <c r="BX262" s="92"/>
      <c r="BY262" s="92"/>
      <c r="BZ262" s="92"/>
      <c r="CA262" s="92"/>
      <c r="CB262" s="92"/>
      <c r="CC262" s="92"/>
      <c r="CD262" s="92"/>
      <c r="CE262" s="92"/>
      <c r="CF262" s="92"/>
      <c r="CG262" s="92"/>
      <c r="CH262" s="92"/>
      <c r="CI262" s="92"/>
      <c r="CJ262" s="92"/>
      <c r="CK262" s="92"/>
    </row>
    <row r="263" spans="1:91" ht="15.5">
      <c r="A263" s="55" t="s">
        <v>493</v>
      </c>
      <c r="B263" s="57"/>
      <c r="C263" s="55"/>
      <c r="D263" s="55"/>
      <c r="E263" s="193" t="s">
        <v>298</v>
      </c>
      <c r="F263" s="194">
        <v>2017</v>
      </c>
      <c r="G263" s="55"/>
      <c r="J263" s="118"/>
      <c r="K263" s="118"/>
      <c r="L263" s="118"/>
      <c r="M263" s="118"/>
      <c r="N263" s="118"/>
      <c r="O263" s="118"/>
      <c r="P263" s="118"/>
      <c r="Q263" s="118"/>
      <c r="R263" s="118"/>
      <c r="S263" s="118"/>
      <c r="T263" s="118"/>
      <c r="U263" s="118"/>
      <c r="V263" s="118"/>
      <c r="W263" s="118"/>
      <c r="X263" s="118"/>
      <c r="Y263" s="118"/>
      <c r="Z263" s="118"/>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c r="AW263" s="79"/>
      <c r="AX263" s="79"/>
      <c r="AY263" s="79"/>
      <c r="AZ263" s="79"/>
      <c r="BA263" s="79"/>
      <c r="BB263" s="79"/>
      <c r="BC263" s="79"/>
      <c r="BD263" s="79"/>
      <c r="BE263" s="79"/>
      <c r="BF263" s="79"/>
      <c r="BG263" s="79"/>
      <c r="BH263" s="79"/>
      <c r="BI263" s="79"/>
      <c r="BJ263" s="79"/>
      <c r="BK263" s="79"/>
      <c r="BL263" s="79"/>
      <c r="BM263" s="79"/>
      <c r="BN263" s="79"/>
      <c r="BO263" s="79"/>
      <c r="BP263" s="79"/>
      <c r="BQ263" s="79"/>
      <c r="BR263" s="160"/>
      <c r="BT263" s="195"/>
    </row>
    <row r="264" spans="1:91" s="3" customFormat="1">
      <c r="B264" s="19"/>
      <c r="C264" s="163">
        <v>365.92</v>
      </c>
      <c r="D264" s="22" t="s">
        <v>494</v>
      </c>
      <c r="E264"/>
      <c r="F264" s="132"/>
      <c r="I264"/>
      <c r="Z264" s="23">
        <f>$C264*Z$52</f>
        <v>365.92</v>
      </c>
      <c r="AA264" s="23">
        <f t="shared" ref="AA264:BQ265" si="64">$C264*AA$52</f>
        <v>390.18640290417875</v>
      </c>
      <c r="AB264" s="23">
        <f t="shared" si="64"/>
        <v>409.68602491529788</v>
      </c>
      <c r="AC264" s="23">
        <f t="shared" si="64"/>
        <v>416.04086626781202</v>
      </c>
      <c r="AD264" s="23">
        <f t="shared" si="64"/>
        <v>420.74421665976297</v>
      </c>
      <c r="AE264" s="23">
        <f t="shared" si="64"/>
        <v>425.93499374418468</v>
      </c>
      <c r="AF264" s="23">
        <f t="shared" si="64"/>
        <v>432.07085468566873</v>
      </c>
      <c r="AG264" s="23">
        <f t="shared" si="64"/>
        <v>439.15217809481226</v>
      </c>
      <c r="AH264" s="23">
        <f t="shared" si="64"/>
        <v>445.81726692235884</v>
      </c>
      <c r="AI264" s="23">
        <f t="shared" si="64"/>
        <v>452.80230878090697</v>
      </c>
      <c r="AJ264" s="23">
        <f t="shared" si="64"/>
        <v>459.78931404302477</v>
      </c>
      <c r="AK264" s="23">
        <f t="shared" si="64"/>
        <v>467.58243638548544</v>
      </c>
      <c r="AL264" s="23">
        <f t="shared" si="64"/>
        <v>475.50764695616209</v>
      </c>
      <c r="AM264" s="23">
        <f t="shared" si="64"/>
        <v>483.56718456246278</v>
      </c>
      <c r="AN264" s="23">
        <f t="shared" si="64"/>
        <v>491.76332595808884</v>
      </c>
      <c r="AO264" s="23">
        <f t="shared" si="64"/>
        <v>500.09838648619876</v>
      </c>
      <c r="AP264" s="23">
        <f t="shared" si="64"/>
        <v>508.57472073347412</v>
      </c>
      <c r="AQ264" s="23">
        <f t="shared" si="64"/>
        <v>517.19472319527097</v>
      </c>
      <c r="AR264" s="23">
        <f t="shared" si="64"/>
        <v>525.96082895204518</v>
      </c>
      <c r="AS264" s="23">
        <f t="shared" si="64"/>
        <v>534.87551435724311</v>
      </c>
      <c r="AT264" s="23">
        <f t="shared" si="64"/>
        <v>543.94129773685097</v>
      </c>
      <c r="AU264" s="23">
        <f t="shared" si="64"/>
        <v>553.1607401008016</v>
      </c>
      <c r="AV264" s="23">
        <f t="shared" si="64"/>
        <v>562.53644586643907</v>
      </c>
      <c r="AW264" s="23">
        <f t="shared" si="64"/>
        <v>572.07106359424461</v>
      </c>
      <c r="AX264" s="23">
        <f t="shared" si="64"/>
        <v>581.76728673603418</v>
      </c>
      <c r="AY264" s="23">
        <f t="shared" si="64"/>
        <v>591.62785439583638</v>
      </c>
      <c r="AZ264" s="23">
        <f t="shared" si="64"/>
        <v>601.65555210366699</v>
      </c>
      <c r="BA264" s="23">
        <f t="shared" si="64"/>
        <v>611.85321260241847</v>
      </c>
      <c r="BB264" s="23">
        <f t="shared" si="64"/>
        <v>622.22371664808679</v>
      </c>
      <c r="BC264" s="23">
        <f t="shared" si="64"/>
        <v>632.76999382356155</v>
      </c>
      <c r="BD264" s="23">
        <f t="shared" si="64"/>
        <v>643.49502336620913</v>
      </c>
      <c r="BE264" s="23">
        <f t="shared" si="64"/>
        <v>654.40183500948331</v>
      </c>
      <c r="BF264" s="23">
        <f t="shared" si="64"/>
        <v>665.49350983879958</v>
      </c>
      <c r="BG264" s="23">
        <f t="shared" si="64"/>
        <v>676.77318116191782</v>
      </c>
      <c r="BH264" s="23">
        <f t="shared" si="64"/>
        <v>688.24403539407501</v>
      </c>
      <c r="BI264" s="23">
        <f t="shared" si="64"/>
        <v>699.90931295812254</v>
      </c>
      <c r="BJ264" s="23">
        <f t="shared" si="64"/>
        <v>711.77230919991825</v>
      </c>
      <c r="BK264" s="23">
        <f t="shared" si="64"/>
        <v>723.8363753192358</v>
      </c>
      <c r="BL264" s="23">
        <f t="shared" si="64"/>
        <v>736.10491931645072</v>
      </c>
      <c r="BM264" s="23">
        <f t="shared" si="64"/>
        <v>748.58140695527254</v>
      </c>
      <c r="BN264" s="23">
        <f t="shared" si="64"/>
        <v>761.26936274179593</v>
      </c>
      <c r="BO264" s="23">
        <f t="shared" si="64"/>
        <v>774.17237092014329</v>
      </c>
      <c r="BP264" s="23">
        <f t="shared" si="64"/>
        <v>787.29407648498591</v>
      </c>
      <c r="BQ264" s="23">
        <f t="shared" si="64"/>
        <v>800.63818621122459</v>
      </c>
      <c r="BS264" s="8" t="s">
        <v>495</v>
      </c>
      <c r="BT264" s="8" t="s">
        <v>496</v>
      </c>
    </row>
    <row r="265" spans="1:91">
      <c r="B265" s="24"/>
      <c r="C265" s="164">
        <f>C264/INDEX($J$39:$BQ$39,1,MATCH(VALUE(LEFT(D264,4)),$J$26:$BQ$26,0))</f>
        <v>398.85280000000006</v>
      </c>
      <c r="D265" s="141" t="str">
        <f>CONCATENATE($C$26,"$/hour")</f>
        <v>2021$/hour</v>
      </c>
      <c r="Z265" s="23">
        <f>$C265*Z$52</f>
        <v>398.85280000000006</v>
      </c>
      <c r="AA265" s="23">
        <f t="shared" si="64"/>
        <v>425.30317916555492</v>
      </c>
      <c r="AB265" s="23">
        <f t="shared" si="64"/>
        <v>446.55776715767473</v>
      </c>
      <c r="AC265" s="23">
        <f t="shared" si="64"/>
        <v>453.48454423191509</v>
      </c>
      <c r="AD265" s="23">
        <f t="shared" si="64"/>
        <v>458.61119615914168</v>
      </c>
      <c r="AE265" s="23">
        <f t="shared" si="64"/>
        <v>464.26914318116138</v>
      </c>
      <c r="AF265" s="23">
        <f t="shared" si="64"/>
        <v>470.95723160737896</v>
      </c>
      <c r="AG265" s="23">
        <f t="shared" si="64"/>
        <v>478.67587412334541</v>
      </c>
      <c r="AH265" s="23">
        <f t="shared" si="64"/>
        <v>485.94082094537117</v>
      </c>
      <c r="AI265" s="23">
        <f t="shared" si="64"/>
        <v>493.55451657118863</v>
      </c>
      <c r="AJ265" s="23">
        <f t="shared" si="64"/>
        <v>501.17035230689709</v>
      </c>
      <c r="AK265" s="23">
        <f t="shared" si="64"/>
        <v>509.66485566017917</v>
      </c>
      <c r="AL265" s="23">
        <f t="shared" si="64"/>
        <v>518.30333518221676</v>
      </c>
      <c r="AM265" s="23">
        <f t="shared" si="64"/>
        <v>527.08823117308452</v>
      </c>
      <c r="AN265" s="23">
        <f t="shared" si="64"/>
        <v>536.0220252943169</v>
      </c>
      <c r="AO265" s="23">
        <f t="shared" si="64"/>
        <v>545.10724126995672</v>
      </c>
      <c r="AP265" s="23">
        <f t="shared" si="64"/>
        <v>554.34644559948686</v>
      </c>
      <c r="AQ265" s="23">
        <f t="shared" si="64"/>
        <v>563.74224828284537</v>
      </c>
      <c r="AR265" s="23">
        <f t="shared" si="64"/>
        <v>573.29730355772926</v>
      </c>
      <c r="AS265" s="23">
        <f t="shared" si="64"/>
        <v>583.01431064939504</v>
      </c>
      <c r="AT265" s="23">
        <f t="shared" si="64"/>
        <v>592.89601453316754</v>
      </c>
      <c r="AU265" s="23">
        <f t="shared" si="64"/>
        <v>602.94520670987379</v>
      </c>
      <c r="AV265" s="23">
        <f t="shared" si="64"/>
        <v>613.16472599441863</v>
      </c>
      <c r="AW265" s="23">
        <f t="shared" si="64"/>
        <v>623.55745931772663</v>
      </c>
      <c r="AX265" s="23">
        <f t="shared" si="64"/>
        <v>634.12634254227726</v>
      </c>
      <c r="AY265" s="23">
        <f t="shared" si="64"/>
        <v>644.8743612914617</v>
      </c>
      <c r="AZ265" s="23">
        <f t="shared" si="64"/>
        <v>655.80455179299713</v>
      </c>
      <c r="BA265" s="23">
        <f t="shared" si="64"/>
        <v>666.92000173663621</v>
      </c>
      <c r="BB265" s="23">
        <f t="shared" si="64"/>
        <v>678.22385114641475</v>
      </c>
      <c r="BC265" s="23">
        <f t="shared" si="64"/>
        <v>689.71929326768225</v>
      </c>
      <c r="BD265" s="23">
        <f t="shared" si="64"/>
        <v>701.40957546916798</v>
      </c>
      <c r="BE265" s="23">
        <f t="shared" si="64"/>
        <v>713.29800016033687</v>
      </c>
      <c r="BF265" s="23">
        <f t="shared" si="64"/>
        <v>725.38792572429168</v>
      </c>
      <c r="BG265" s="23">
        <f t="shared" si="64"/>
        <v>737.68276746649042</v>
      </c>
      <c r="BH265" s="23">
        <f t="shared" si="64"/>
        <v>750.18599857954189</v>
      </c>
      <c r="BI265" s="23">
        <f t="shared" si="64"/>
        <v>762.90115112435365</v>
      </c>
      <c r="BJ265" s="23">
        <f t="shared" si="64"/>
        <v>775.83181702791092</v>
      </c>
      <c r="BK265" s="23">
        <f t="shared" si="64"/>
        <v>788.98164909796708</v>
      </c>
      <c r="BL265" s="23">
        <f t="shared" si="64"/>
        <v>802.35436205493136</v>
      </c>
      <c r="BM265" s="23">
        <f t="shared" si="64"/>
        <v>815.95373358124721</v>
      </c>
      <c r="BN265" s="23">
        <f t="shared" si="64"/>
        <v>829.78360538855759</v>
      </c>
      <c r="BO265" s="23">
        <f t="shared" si="64"/>
        <v>843.84788430295623</v>
      </c>
      <c r="BP265" s="23">
        <f t="shared" si="64"/>
        <v>858.15054336863477</v>
      </c>
      <c r="BQ265" s="23">
        <f t="shared" si="64"/>
        <v>872.69562297023492</v>
      </c>
      <c r="BT265" s="195"/>
    </row>
    <row r="266" spans="1:91">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T266" s="35"/>
      <c r="BU266" s="35"/>
      <c r="BV266" s="35"/>
      <c r="BW266" s="35"/>
      <c r="BX266" s="35"/>
      <c r="BY266" s="35"/>
      <c r="BZ266" s="35"/>
      <c r="CA266" s="35"/>
      <c r="CB266" s="35"/>
      <c r="CC266" s="35"/>
      <c r="CD266" s="35"/>
      <c r="CE266" s="35"/>
      <c r="CF266" s="35"/>
      <c r="CG266" s="35"/>
      <c r="CH266" s="35"/>
      <c r="CI266" s="35"/>
      <c r="CJ266" s="35"/>
      <c r="CK266" s="35"/>
      <c r="CM266" s="8"/>
    </row>
    <row r="267" spans="1:91" ht="15.5">
      <c r="A267" s="55" t="s">
        <v>497</v>
      </c>
      <c r="B267" s="57"/>
      <c r="C267" s="55"/>
      <c r="D267" s="55"/>
      <c r="E267" s="193" t="s">
        <v>298</v>
      </c>
      <c r="F267" s="194">
        <v>2015</v>
      </c>
      <c r="G267" s="55"/>
      <c r="J267" s="118"/>
      <c r="K267" s="118"/>
      <c r="L267" s="118"/>
      <c r="M267" s="118"/>
      <c r="N267" s="118"/>
      <c r="O267" s="118"/>
      <c r="P267" s="118"/>
      <c r="Q267" s="118"/>
      <c r="R267" s="118"/>
      <c r="S267" s="118"/>
      <c r="T267" s="118"/>
      <c r="U267" s="118"/>
      <c r="V267" s="118"/>
      <c r="W267" s="118"/>
      <c r="X267" s="118"/>
      <c r="Y267" s="118"/>
      <c r="Z267" s="118"/>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9"/>
      <c r="AZ267" s="79"/>
      <c r="BA267" s="79"/>
      <c r="BB267" s="79"/>
      <c r="BC267" s="79"/>
      <c r="BD267" s="79"/>
      <c r="BE267" s="79"/>
      <c r="BF267" s="79"/>
      <c r="BG267" s="79"/>
      <c r="BH267" s="79"/>
      <c r="BI267" s="79"/>
      <c r="BJ267" s="79"/>
      <c r="BK267" s="79"/>
      <c r="BL267" s="79"/>
      <c r="BM267" s="79"/>
      <c r="BN267" s="79"/>
      <c r="BO267" s="79"/>
      <c r="BP267" s="79"/>
      <c r="BQ267" s="79"/>
      <c r="BR267" s="160"/>
      <c r="BT267" s="195"/>
    </row>
    <row r="268" spans="1:91">
      <c r="B268" t="s">
        <v>72</v>
      </c>
      <c r="C268" s="165">
        <v>0.156</v>
      </c>
      <c r="D268" s="22" t="s">
        <v>498</v>
      </c>
      <c r="E268" s="166">
        <f>C268/INDEX($J$39:$BQ$39,1,MATCH(VALUE(LEFT(D268,4)),$J$26:$BQ$26,0))</f>
        <v>0.17472000000000001</v>
      </c>
      <c r="F268" s="141" t="str">
        <f>CONCATENATE($C$26,"$/ton-mile")</f>
        <v>2021$/ton-mile</v>
      </c>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S268" s="8" t="s">
        <v>499</v>
      </c>
      <c r="BT268" s="195" t="s">
        <v>500</v>
      </c>
    </row>
    <row r="269" spans="1:91">
      <c r="B269" t="s">
        <v>501</v>
      </c>
      <c r="C269" s="165">
        <v>5.0999999999999997E-2</v>
      </c>
      <c r="D269" s="22" t="s">
        <v>498</v>
      </c>
      <c r="E269" s="166">
        <f>C269/INDEX($J$39:$BQ$39,1,MATCH(VALUE(LEFT(D269,4)),$J$26:$BQ$26,0))</f>
        <v>5.7119999999999997E-2</v>
      </c>
      <c r="F269" s="141" t="str">
        <f>CONCATENATE($C$26,"$/ton-mile")</f>
        <v>2021$/ton-mile</v>
      </c>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row>
    <row r="270" spans="1:91">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CM270" s="8"/>
    </row>
    <row r="271" spans="1:91" ht="15.5">
      <c r="A271" s="55" t="s">
        <v>502</v>
      </c>
      <c r="B271" s="57"/>
      <c r="C271" s="55"/>
      <c r="D271" s="55"/>
      <c r="E271" s="193" t="s">
        <v>298</v>
      </c>
      <c r="F271" s="194">
        <v>2000</v>
      </c>
      <c r="G271" s="55"/>
      <c r="J271" s="118"/>
      <c r="K271" s="118"/>
      <c r="L271" s="118"/>
      <c r="M271" s="118"/>
      <c r="N271" s="118"/>
      <c r="O271" s="118"/>
      <c r="P271" s="118"/>
      <c r="Q271" s="118"/>
      <c r="R271" s="118"/>
      <c r="S271" s="118"/>
      <c r="T271" s="118"/>
      <c r="U271" s="118"/>
      <c r="V271" s="118"/>
      <c r="W271" s="118"/>
      <c r="X271" s="118"/>
      <c r="Y271" s="118"/>
      <c r="Z271" s="118"/>
      <c r="AA271" s="79"/>
      <c r="AB271" s="79"/>
      <c r="AC271" s="79"/>
      <c r="AD271" s="79"/>
      <c r="AE271" s="79"/>
      <c r="AF271" s="79"/>
      <c r="AG271" s="79"/>
      <c r="AH271" s="79"/>
      <c r="AI271" s="79"/>
      <c r="AJ271" s="79"/>
      <c r="AK271" s="79"/>
      <c r="AL271" s="79"/>
      <c r="AM271" s="79"/>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160"/>
      <c r="BS271" s="8" t="s">
        <v>503</v>
      </c>
      <c r="BT271" s="195" t="s">
        <v>504</v>
      </c>
    </row>
    <row r="272" spans="1:91" s="145" customFormat="1">
      <c r="B272" t="s">
        <v>505</v>
      </c>
      <c r="C272" s="63" t="s">
        <v>506</v>
      </c>
      <c r="D272" s="30"/>
      <c r="E272" s="4"/>
      <c r="F272" s="132"/>
      <c r="G272" s="4"/>
      <c r="H272" s="4"/>
      <c r="I272" s="4"/>
      <c r="J272" s="4"/>
      <c r="K272" s="4"/>
      <c r="L272" s="4"/>
      <c r="N272"/>
      <c r="O272"/>
      <c r="AN272" s="146"/>
      <c r="AO272" s="146"/>
      <c r="AP272" s="146"/>
      <c r="AW272" s="8"/>
      <c r="BS272" s="8"/>
    </row>
    <row r="273" spans="1:92">
      <c r="A273" s="30"/>
      <c r="B273" s="18" t="s">
        <v>507</v>
      </c>
      <c r="C273" s="131">
        <v>30715</v>
      </c>
      <c r="D273" s="119">
        <f>C273/2000</f>
        <v>15.3575</v>
      </c>
      <c r="E273" s="147" t="s">
        <v>153</v>
      </c>
      <c r="F273" s="205"/>
      <c r="G273" s="148"/>
      <c r="H273" s="148"/>
      <c r="I273" s="148"/>
      <c r="J273" s="148"/>
      <c r="K273" s="148"/>
      <c r="L273" s="148"/>
      <c r="P273" s="8"/>
    </row>
    <row r="274" spans="1:92">
      <c r="A274" s="30"/>
      <c r="B274" s="18" t="s">
        <v>508</v>
      </c>
      <c r="C274" s="131">
        <v>34890</v>
      </c>
      <c r="D274" s="119">
        <f>C274/2000</f>
        <v>17.445</v>
      </c>
      <c r="E274" s="147" t="s">
        <v>153</v>
      </c>
      <c r="F274" s="205"/>
      <c r="G274" s="148"/>
      <c r="H274" s="148"/>
      <c r="I274" s="148"/>
      <c r="J274" s="148"/>
      <c r="K274" s="148"/>
      <c r="L274" s="148"/>
      <c r="P274" s="8"/>
      <c r="Q274" s="22"/>
      <c r="R274" s="22"/>
      <c r="S274" s="149"/>
      <c r="U274" s="22"/>
      <c r="V274" s="22"/>
      <c r="W274" s="150"/>
      <c r="X274" s="150"/>
      <c r="Y274" s="22"/>
      <c r="Z274" s="22"/>
      <c r="AA274" s="22"/>
      <c r="AB274" s="22"/>
      <c r="AC274" s="22"/>
      <c r="AD274" s="22"/>
      <c r="AE274" s="22"/>
      <c r="AF274" s="22"/>
      <c r="AG274" s="22"/>
      <c r="AH274" s="22"/>
      <c r="AI274" s="22"/>
      <c r="AJ274" s="22"/>
      <c r="AK274" s="22"/>
      <c r="AL274" s="22"/>
      <c r="AM274" s="151"/>
    </row>
    <row r="275" spans="1:92">
      <c r="A275" s="30"/>
      <c r="B275" s="18" t="s">
        <v>509</v>
      </c>
      <c r="C275" s="131">
        <v>48970</v>
      </c>
      <c r="D275" s="119">
        <f>C275/2000</f>
        <v>24.484999999999999</v>
      </c>
      <c r="E275" s="147" t="s">
        <v>153</v>
      </c>
      <c r="F275" s="205"/>
      <c r="G275" s="148"/>
      <c r="H275" s="148"/>
      <c r="I275" s="148"/>
      <c r="J275" s="148"/>
      <c r="K275" s="148"/>
      <c r="L275" s="148"/>
      <c r="P275" s="8"/>
      <c r="Q275" s="22"/>
      <c r="R275" s="22"/>
      <c r="S275" s="149"/>
      <c r="U275" s="22"/>
      <c r="V275" s="22"/>
      <c r="W275" s="150"/>
      <c r="X275" s="150"/>
      <c r="Y275" s="22"/>
      <c r="Z275" s="22"/>
      <c r="AA275" s="22"/>
      <c r="AB275" s="22"/>
      <c r="AC275" s="22"/>
      <c r="AD275" s="22"/>
      <c r="AE275" s="22"/>
      <c r="AF275" s="22"/>
      <c r="AG275" s="22"/>
      <c r="AH275" s="22"/>
      <c r="AI275" s="22"/>
      <c r="AJ275" s="22"/>
      <c r="AK275" s="22"/>
      <c r="AL275" s="22"/>
      <c r="AM275" s="151"/>
    </row>
    <row r="276" spans="1:92">
      <c r="A276" s="30"/>
      <c r="B276" s="18" t="s">
        <v>510</v>
      </c>
      <c r="C276" s="131">
        <v>34760</v>
      </c>
      <c r="D276" s="119">
        <f>C276/2000</f>
        <v>17.38</v>
      </c>
      <c r="E276" s="147" t="s">
        <v>153</v>
      </c>
      <c r="F276" s="205"/>
      <c r="G276" s="148"/>
      <c r="H276" s="148"/>
      <c r="I276" s="148"/>
      <c r="J276" s="148"/>
      <c r="K276" s="148"/>
      <c r="L276" s="148"/>
      <c r="P276" s="8"/>
      <c r="Q276" s="22"/>
      <c r="R276" s="22"/>
      <c r="S276" s="149"/>
      <c r="U276" s="22"/>
      <c r="V276" s="22"/>
      <c r="W276" s="150"/>
      <c r="X276" s="150"/>
      <c r="Y276" s="22"/>
      <c r="Z276" s="22"/>
      <c r="AA276" s="22"/>
      <c r="AB276" s="22"/>
      <c r="AC276" s="22"/>
      <c r="AD276" s="22"/>
      <c r="AE276" s="22"/>
      <c r="AF276" s="22"/>
      <c r="AG276" s="22"/>
      <c r="AH276" s="22"/>
      <c r="AI276" s="22"/>
      <c r="AJ276" s="22"/>
      <c r="AK276" s="22"/>
      <c r="AL276" s="22"/>
      <c r="AM276" s="151"/>
    </row>
    <row r="277" spans="1:92">
      <c r="A277" s="30"/>
      <c r="B277" s="18" t="s">
        <v>511</v>
      </c>
      <c r="C277" s="131">
        <v>47980</v>
      </c>
      <c r="D277" s="119">
        <f>C277/2000</f>
        <v>23.99</v>
      </c>
      <c r="E277" s="147" t="s">
        <v>153</v>
      </c>
      <c r="F277" s="205"/>
      <c r="G277" s="148"/>
      <c r="H277" s="148"/>
      <c r="I277" s="148"/>
      <c r="J277" s="148"/>
      <c r="K277" s="148"/>
      <c r="L277" s="148"/>
      <c r="P277" s="8"/>
      <c r="Q277" s="22"/>
      <c r="R277" s="22"/>
      <c r="S277" s="149"/>
      <c r="U277" s="22"/>
      <c r="V277" s="22"/>
      <c r="W277" s="150"/>
      <c r="X277" s="150"/>
      <c r="Y277" s="22"/>
      <c r="Z277" s="22"/>
      <c r="AA277" s="22"/>
      <c r="AB277" s="22"/>
      <c r="AC277" s="22"/>
      <c r="AD277" s="22"/>
      <c r="AE277" s="22"/>
      <c r="AF277" s="22"/>
      <c r="AG277" s="22"/>
      <c r="AH277" s="22"/>
      <c r="AI277" s="22"/>
      <c r="AJ277" s="22"/>
      <c r="AK277" s="22"/>
      <c r="AL277" s="22"/>
      <c r="AM277" s="151"/>
    </row>
    <row r="278" spans="1:92">
      <c r="A278" s="30"/>
      <c r="B278" s="18"/>
      <c r="C278" s="18"/>
      <c r="D278" s="119"/>
      <c r="E278" s="147"/>
      <c r="F278" s="205"/>
      <c r="G278" s="148"/>
      <c r="H278" s="148"/>
      <c r="I278" s="148"/>
      <c r="J278" s="148"/>
      <c r="K278" s="148"/>
      <c r="L278" s="148"/>
      <c r="P278" s="8"/>
      <c r="Q278" s="22"/>
      <c r="R278" s="22"/>
      <c r="S278" s="149"/>
      <c r="U278" s="22"/>
      <c r="V278" s="22"/>
      <c r="W278" s="150"/>
      <c r="X278" s="150"/>
      <c r="Y278" s="22"/>
      <c r="Z278" s="22"/>
      <c r="AA278" s="22"/>
      <c r="AB278" s="22"/>
      <c r="AC278" s="22"/>
      <c r="AD278" s="22"/>
      <c r="AE278" s="22"/>
      <c r="AF278" s="22"/>
      <c r="AG278" s="22"/>
      <c r="AH278" s="22"/>
      <c r="AI278" s="22"/>
      <c r="AJ278" s="22"/>
      <c r="AK278" s="22"/>
      <c r="AL278" s="22"/>
      <c r="AM278" s="151"/>
      <c r="AW278" s="8"/>
    </row>
    <row r="279" spans="1:92" s="3" customFormat="1" ht="18.5">
      <c r="A279" s="54" t="s">
        <v>512</v>
      </c>
      <c r="B279" s="6"/>
      <c r="C279" s="6"/>
      <c r="D279" s="6"/>
      <c r="E279" s="6"/>
      <c r="F279" s="197"/>
      <c r="G279" s="20"/>
      <c r="I279"/>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8"/>
      <c r="BT279" s="92"/>
      <c r="BU279" s="92"/>
      <c r="BV279" s="92"/>
      <c r="BW279" s="92"/>
      <c r="BX279" s="92"/>
      <c r="BY279" s="92"/>
      <c r="BZ279" s="92"/>
      <c r="CA279" s="92"/>
      <c r="CB279" s="92"/>
      <c r="CC279" s="92"/>
      <c r="CD279" s="92"/>
      <c r="CE279" s="92"/>
      <c r="CF279" s="92"/>
      <c r="CG279" s="92"/>
      <c r="CH279" s="92"/>
      <c r="CI279" s="92"/>
      <c r="CJ279" s="92"/>
      <c r="CK279" s="92"/>
    </row>
    <row r="280" spans="1:92" ht="15.5">
      <c r="A280" s="55" t="s">
        <v>441</v>
      </c>
      <c r="B280" s="57"/>
      <c r="C280" s="55"/>
      <c r="D280" s="55"/>
      <c r="E280" s="193" t="s">
        <v>298</v>
      </c>
      <c r="F280" s="194">
        <v>2020</v>
      </c>
      <c r="G280" s="55"/>
      <c r="J280" s="118"/>
      <c r="K280" s="118"/>
      <c r="L280" s="118"/>
      <c r="M280" s="118"/>
      <c r="N280" s="118"/>
      <c r="O280" s="118"/>
      <c r="P280" s="118"/>
      <c r="Q280" s="118"/>
      <c r="R280" s="118"/>
      <c r="S280" s="118"/>
      <c r="T280" s="118"/>
      <c r="U280" s="118"/>
      <c r="V280" s="118"/>
      <c r="W280" s="118"/>
      <c r="X280" s="118"/>
      <c r="Y280" s="118"/>
      <c r="Z280" s="118"/>
      <c r="AA280" s="79"/>
      <c r="AB280" s="79"/>
      <c r="AC280" s="79"/>
      <c r="AD280" s="79"/>
      <c r="AE280" s="79"/>
      <c r="AF280" s="79"/>
      <c r="AG280" s="79"/>
      <c r="AH280" s="79"/>
      <c r="AI280" s="79"/>
      <c r="AJ280" s="79"/>
      <c r="AK280" s="79"/>
      <c r="AL280" s="79"/>
      <c r="AM280" s="79"/>
      <c r="AN280" s="79"/>
      <c r="AO280" s="79"/>
      <c r="AP280" s="79"/>
      <c r="AQ280" s="79"/>
      <c r="AR280" s="79"/>
      <c r="AS280" s="79"/>
      <c r="AT280" s="79"/>
      <c r="AU280" s="79"/>
      <c r="AV280" s="79"/>
      <c r="AW280" s="79"/>
      <c r="AX280" s="79"/>
      <c r="AY280" s="79"/>
      <c r="AZ280" s="79"/>
      <c r="BA280" s="79"/>
      <c r="BB280" s="79"/>
      <c r="BC280" s="79"/>
      <c r="BD280" s="79"/>
      <c r="BE280" s="79"/>
      <c r="BF280" s="79"/>
      <c r="BG280" s="79"/>
      <c r="BH280" s="79"/>
      <c r="BI280" s="79"/>
      <c r="BJ280" s="79"/>
      <c r="BK280" s="79"/>
      <c r="BL280" s="79"/>
      <c r="BM280" s="79"/>
      <c r="BN280" s="79"/>
      <c r="BO280" s="79"/>
      <c r="BP280" s="79"/>
      <c r="BQ280" s="79"/>
      <c r="BR280" s="160"/>
      <c r="BS280" s="8" t="s">
        <v>513</v>
      </c>
      <c r="BT280" s="195" t="s">
        <v>514</v>
      </c>
    </row>
    <row r="281" spans="1:92">
      <c r="A281" s="18"/>
      <c r="C281" s="4">
        <v>2018</v>
      </c>
      <c r="CM281" s="8"/>
      <c r="CN281" s="152"/>
    </row>
    <row r="282" spans="1:92">
      <c r="B282" s="24" t="s">
        <v>93</v>
      </c>
      <c r="C282" s="170">
        <v>6</v>
      </c>
      <c r="D282" s="22" t="s">
        <v>132</v>
      </c>
      <c r="BT282" s="152"/>
    </row>
    <row r="283" spans="1:92">
      <c r="B283" s="24" t="s">
        <v>451</v>
      </c>
      <c r="C283" s="170">
        <v>1414</v>
      </c>
      <c r="D283" s="22" t="s">
        <v>132</v>
      </c>
      <c r="BT283" s="152"/>
    </row>
    <row r="284" spans="1:92">
      <c r="B284" s="24" t="s">
        <v>515</v>
      </c>
      <c r="C284" s="170">
        <v>114</v>
      </c>
      <c r="D284" s="22" t="s">
        <v>516</v>
      </c>
      <c r="BT284" s="152"/>
    </row>
    <row r="285" spans="1:92">
      <c r="B285" s="24" t="s">
        <v>468</v>
      </c>
      <c r="C285" s="171">
        <f>C282/(C284/100)</f>
        <v>5.2631578947368425</v>
      </c>
      <c r="D285" s="22" t="s">
        <v>517</v>
      </c>
      <c r="BT285" s="152"/>
    </row>
    <row r="286" spans="1:92">
      <c r="B286" s="24" t="s">
        <v>470</v>
      </c>
      <c r="C286" s="171">
        <f>C283/(C284/100)</f>
        <v>1240.3508771929826</v>
      </c>
      <c r="D286" s="22" t="s">
        <v>517</v>
      </c>
      <c r="BT286" s="152"/>
    </row>
    <row r="287" spans="1:92">
      <c r="A287" s="18"/>
      <c r="CM287" s="8"/>
      <c r="CN287" s="152"/>
    </row>
    <row r="288" spans="1:92" ht="18.5">
      <c r="A288" s="54" t="s">
        <v>518</v>
      </c>
      <c r="B288" s="20"/>
      <c r="C288" s="20"/>
      <c r="D288" s="20"/>
      <c r="E288" s="20"/>
      <c r="F288" s="197"/>
      <c r="G288" s="20"/>
    </row>
    <row r="289" spans="1:72" ht="15.5">
      <c r="A289" s="55" t="s">
        <v>519</v>
      </c>
      <c r="B289" s="57"/>
      <c r="C289" s="55"/>
      <c r="D289" s="55"/>
      <c r="E289" s="193" t="s">
        <v>298</v>
      </c>
      <c r="F289" s="194">
        <v>2020</v>
      </c>
      <c r="G289" s="55"/>
      <c r="J289" s="118"/>
      <c r="K289" s="118"/>
      <c r="L289" s="118"/>
      <c r="M289" s="118"/>
      <c r="N289" s="118"/>
      <c r="O289" s="118"/>
      <c r="P289" s="118"/>
      <c r="Q289" s="118"/>
      <c r="R289" s="118"/>
      <c r="S289" s="118"/>
      <c r="T289" s="118"/>
      <c r="U289" s="118"/>
      <c r="V289" s="118"/>
      <c r="W289" s="118"/>
      <c r="X289" s="118"/>
      <c r="Y289" s="118"/>
      <c r="Z289" s="118"/>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160"/>
      <c r="BT289" s="195"/>
    </row>
    <row r="290" spans="1:72" s="3" customFormat="1">
      <c r="B290" s="39"/>
      <c r="F290" s="132"/>
      <c r="H290" s="94"/>
      <c r="I290" s="22"/>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c r="AX290" s="91"/>
      <c r="AY290" s="91"/>
      <c r="AZ290" s="91"/>
      <c r="BA290" s="91"/>
      <c r="BB290" s="91"/>
      <c r="BC290" s="91"/>
      <c r="BD290" s="91"/>
      <c r="BE290" s="91"/>
      <c r="BF290" s="91"/>
      <c r="BG290" s="91"/>
      <c r="BH290" s="91"/>
      <c r="BI290" s="91"/>
      <c r="BJ290" s="91"/>
      <c r="BK290" s="91"/>
      <c r="BL290" s="91"/>
      <c r="BM290" s="91"/>
      <c r="BN290" s="91"/>
      <c r="BO290" s="91"/>
      <c r="BP290" s="91"/>
      <c r="BQ290" s="91"/>
      <c r="BR290" s="93"/>
      <c r="BS290" s="8"/>
    </row>
    <row r="291" spans="1:72" s="3" customFormat="1">
      <c r="B291" s="56" t="s">
        <v>520</v>
      </c>
      <c r="C291" s="51">
        <v>3.5</v>
      </c>
      <c r="F291" s="132"/>
      <c r="H291" s="94"/>
      <c r="I291" s="22" t="s">
        <v>521</v>
      </c>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c r="AX291" s="91"/>
      <c r="AY291" s="91"/>
      <c r="AZ291" s="91"/>
      <c r="BA291" s="91"/>
      <c r="BB291" s="91"/>
      <c r="BC291" s="91"/>
      <c r="BD291" s="91"/>
      <c r="BE291" s="91"/>
      <c r="BF291" s="91"/>
      <c r="BG291" s="91"/>
      <c r="BH291" s="91"/>
      <c r="BI291" s="91"/>
      <c r="BJ291" s="91"/>
      <c r="BK291" s="91"/>
      <c r="BL291" s="91"/>
      <c r="BM291" s="91"/>
      <c r="BN291" s="91"/>
      <c r="BO291" s="91"/>
      <c r="BP291" s="91"/>
      <c r="BQ291" s="91"/>
      <c r="BR291" s="93"/>
      <c r="BS291" s="8" t="s">
        <v>522</v>
      </c>
      <c r="BT291" s="195" t="s">
        <v>523</v>
      </c>
    </row>
    <row r="292" spans="1:72" s="3" customFormat="1">
      <c r="B292" s="56" t="s">
        <v>524</v>
      </c>
      <c r="C292" s="51">
        <v>473</v>
      </c>
      <c r="F292" s="132"/>
      <c r="H292" s="94"/>
      <c r="I292" s="22" t="s">
        <v>525</v>
      </c>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c r="AX292" s="91"/>
      <c r="AY292" s="91"/>
      <c r="AZ292" s="91"/>
      <c r="BA292" s="91"/>
      <c r="BB292" s="91"/>
      <c r="BC292" s="91"/>
      <c r="BD292" s="91"/>
      <c r="BE292" s="91"/>
      <c r="BF292" s="91"/>
      <c r="BG292" s="91"/>
      <c r="BH292" s="91"/>
      <c r="BI292" s="91"/>
      <c r="BJ292" s="91"/>
      <c r="BK292" s="91"/>
      <c r="BL292" s="91"/>
      <c r="BM292" s="91"/>
      <c r="BN292" s="91"/>
      <c r="BO292" s="91"/>
      <c r="BP292" s="91"/>
      <c r="BQ292" s="91"/>
      <c r="BR292" s="93"/>
      <c r="BS292" s="8" t="s">
        <v>526</v>
      </c>
      <c r="BT292" s="195" t="s">
        <v>527</v>
      </c>
    </row>
    <row r="293" spans="1:72" s="3" customFormat="1">
      <c r="B293" s="56"/>
      <c r="F293" s="132"/>
      <c r="H293" s="94"/>
      <c r="I293" s="22"/>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c r="AX293" s="91"/>
      <c r="AY293" s="91"/>
      <c r="AZ293" s="91"/>
      <c r="BA293" s="91"/>
      <c r="BB293" s="91"/>
      <c r="BC293" s="91"/>
      <c r="BD293" s="91"/>
      <c r="BE293" s="91"/>
      <c r="BF293" s="91"/>
      <c r="BG293" s="91"/>
      <c r="BH293" s="91"/>
      <c r="BI293" s="91"/>
      <c r="BJ293" s="91"/>
      <c r="BK293" s="91"/>
      <c r="BL293" s="91"/>
      <c r="BM293" s="91"/>
      <c r="BN293" s="91"/>
      <c r="BO293" s="91"/>
      <c r="BP293" s="91"/>
      <c r="BQ293" s="91"/>
      <c r="BR293" s="93"/>
      <c r="BS293" s="8"/>
      <c r="BT293" s="195"/>
    </row>
    <row r="294" spans="1:72" s="3" customFormat="1">
      <c r="B294" s="56" t="s">
        <v>528</v>
      </c>
      <c r="C294" s="4">
        <v>2019</v>
      </c>
      <c r="F294" s="132"/>
      <c r="H294" s="94"/>
      <c r="I294" s="22"/>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c r="AX294" s="91"/>
      <c r="AY294" s="91"/>
      <c r="AZ294" s="91"/>
      <c r="BA294" s="91"/>
      <c r="BB294" s="91"/>
      <c r="BC294" s="91"/>
      <c r="BD294" s="91"/>
      <c r="BE294" s="91"/>
      <c r="BF294" s="91"/>
      <c r="BG294" s="91"/>
      <c r="BH294" s="91"/>
      <c r="BI294" s="91"/>
      <c r="BJ294" s="91"/>
      <c r="BK294" s="91"/>
      <c r="BL294" s="91"/>
      <c r="BM294" s="91"/>
      <c r="BN294" s="91"/>
      <c r="BO294" s="91"/>
      <c r="BP294" s="91"/>
      <c r="BQ294" s="91"/>
      <c r="BR294" s="93"/>
      <c r="BS294" s="8" t="s">
        <v>529</v>
      </c>
      <c r="BT294" s="195" t="s">
        <v>530</v>
      </c>
    </row>
    <row r="295" spans="1:72" s="3" customFormat="1">
      <c r="B295" s="24" t="s">
        <v>531</v>
      </c>
      <c r="C295" s="51">
        <v>484</v>
      </c>
      <c r="F295" s="132"/>
      <c r="H295" s="94"/>
      <c r="I295" s="22" t="s">
        <v>532</v>
      </c>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c r="AX295" s="91"/>
      <c r="AY295" s="91"/>
      <c r="AZ295" s="91"/>
      <c r="BA295" s="91"/>
      <c r="BB295" s="91"/>
      <c r="BC295" s="91"/>
      <c r="BD295" s="91"/>
      <c r="BE295" s="91"/>
      <c r="BF295" s="91"/>
      <c r="BG295" s="91"/>
      <c r="BH295" s="91"/>
      <c r="BI295" s="91"/>
      <c r="BJ295" s="91"/>
      <c r="BK295" s="91"/>
      <c r="BL295" s="91"/>
      <c r="BM295" s="91"/>
      <c r="BN295" s="91"/>
      <c r="BO295" s="91"/>
      <c r="BP295" s="91"/>
      <c r="BQ295" s="91"/>
      <c r="BR295" s="93"/>
      <c r="BS295" s="8"/>
      <c r="BT295" s="195"/>
    </row>
    <row r="296" spans="1:72" s="3" customFormat="1">
      <c r="B296" s="24" t="s">
        <v>485</v>
      </c>
      <c r="C296" s="51">
        <v>63</v>
      </c>
      <c r="F296" s="132"/>
      <c r="H296" s="94"/>
      <c r="I296" s="22" t="s">
        <v>533</v>
      </c>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c r="AX296" s="91"/>
      <c r="AY296" s="91"/>
      <c r="AZ296" s="91"/>
      <c r="BA296" s="91"/>
      <c r="BB296" s="91"/>
      <c r="BC296" s="91"/>
      <c r="BD296" s="91"/>
      <c r="BE296" s="91"/>
      <c r="BF296" s="91"/>
      <c r="BG296" s="91"/>
      <c r="BH296" s="91"/>
      <c r="BI296" s="91"/>
      <c r="BJ296" s="91"/>
      <c r="BK296" s="91"/>
      <c r="BL296" s="91"/>
      <c r="BM296" s="91"/>
      <c r="BN296" s="91"/>
      <c r="BO296" s="91"/>
      <c r="BP296" s="91"/>
      <c r="BQ296" s="91"/>
      <c r="BR296" s="93"/>
      <c r="BS296" s="8"/>
      <c r="BT296" s="195"/>
    </row>
    <row r="297" spans="1:72" s="3" customFormat="1">
      <c r="B297" s="24" t="s">
        <v>534</v>
      </c>
      <c r="C297" s="51">
        <v>38</v>
      </c>
      <c r="F297" s="132"/>
      <c r="H297" s="94"/>
      <c r="I297" s="22" t="s">
        <v>535</v>
      </c>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c r="AX297" s="91"/>
      <c r="AY297" s="91"/>
      <c r="AZ297" s="91"/>
      <c r="BA297" s="91"/>
      <c r="BB297" s="91"/>
      <c r="BC297" s="91"/>
      <c r="BD297" s="91"/>
      <c r="BE297" s="91"/>
      <c r="BF297" s="91"/>
      <c r="BG297" s="91"/>
      <c r="BH297" s="91"/>
      <c r="BI297" s="91"/>
      <c r="BJ297" s="91"/>
      <c r="BK297" s="91"/>
      <c r="BL297" s="91"/>
      <c r="BM297" s="91"/>
      <c r="BN297" s="91"/>
      <c r="BO297" s="91"/>
      <c r="BP297" s="91"/>
      <c r="BQ297" s="91"/>
      <c r="BR297" s="93"/>
      <c r="BS297" s="8"/>
      <c r="BT297" s="195"/>
    </row>
    <row r="298" spans="1:72" s="3" customFormat="1">
      <c r="B298" s="206" t="s">
        <v>536</v>
      </c>
      <c r="C298" s="51">
        <v>40.450000000000003</v>
      </c>
      <c r="F298" s="132"/>
      <c r="H298" s="94"/>
      <c r="I298" s="22" t="s">
        <v>537</v>
      </c>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c r="AX298" s="91"/>
      <c r="AY298" s="91"/>
      <c r="AZ298" s="91"/>
      <c r="BA298" s="91"/>
      <c r="BB298" s="91"/>
      <c r="BC298" s="91"/>
      <c r="BD298" s="91"/>
      <c r="BE298" s="91"/>
      <c r="BF298" s="91"/>
      <c r="BG298" s="91"/>
      <c r="BH298" s="91"/>
      <c r="BI298" s="91"/>
      <c r="BJ298" s="91"/>
      <c r="BK298" s="91"/>
      <c r="BL298" s="91"/>
      <c r="BM298" s="91"/>
      <c r="BN298" s="91"/>
      <c r="BO298" s="91"/>
      <c r="BP298" s="91"/>
      <c r="BQ298" s="91"/>
      <c r="BR298" s="93"/>
      <c r="BS298" s="8" t="s">
        <v>538</v>
      </c>
      <c r="BT298" s="195" t="s">
        <v>539</v>
      </c>
    </row>
    <row r="299" spans="1:72" s="3" customFormat="1">
      <c r="B299" s="24" t="s">
        <v>540</v>
      </c>
      <c r="C299" s="118">
        <f>(C297*1000000)/((C295*1000000/C298)+(C296*1000000))</f>
        <v>0.50690058865236531</v>
      </c>
      <c r="F299" s="132"/>
      <c r="H299" s="94"/>
      <c r="I299" s="22" t="s">
        <v>541</v>
      </c>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c r="AX299" s="91"/>
      <c r="AY299" s="91"/>
      <c r="AZ299" s="91"/>
      <c r="BA299" s="91"/>
      <c r="BB299" s="91"/>
      <c r="BC299" s="91"/>
      <c r="BD299" s="91"/>
      <c r="BE299" s="91"/>
      <c r="BF299" s="91"/>
      <c r="BG299" s="91"/>
      <c r="BH299" s="91"/>
      <c r="BI299" s="91"/>
      <c r="BJ299" s="91"/>
      <c r="BK299" s="91"/>
      <c r="BL299" s="91"/>
      <c r="BM299" s="91"/>
      <c r="BN299" s="91"/>
      <c r="BO299" s="91"/>
      <c r="BP299" s="91"/>
      <c r="BQ299" s="91"/>
      <c r="BR299" s="93"/>
      <c r="BS299" s="8"/>
      <c r="BT299" s="195"/>
    </row>
    <row r="300" spans="1:72" s="3" customFormat="1">
      <c r="B300" s="39"/>
      <c r="F300" s="132"/>
      <c r="H300" s="94"/>
      <c r="I300" s="22"/>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c r="AX300" s="91"/>
      <c r="AY300" s="91"/>
      <c r="AZ300" s="91"/>
      <c r="BA300" s="91"/>
      <c r="BB300" s="91"/>
      <c r="BC300" s="91"/>
      <c r="BD300" s="91"/>
      <c r="BE300" s="91"/>
      <c r="BF300" s="91"/>
      <c r="BG300" s="91"/>
      <c r="BH300" s="91"/>
      <c r="BI300" s="91"/>
      <c r="BJ300" s="91"/>
      <c r="BK300" s="91"/>
      <c r="BL300" s="91"/>
      <c r="BM300" s="91"/>
      <c r="BN300" s="91"/>
      <c r="BO300" s="91"/>
      <c r="BP300" s="91"/>
      <c r="BQ300" s="91"/>
      <c r="BR300" s="93"/>
      <c r="BS300" s="8"/>
    </row>
    <row r="301" spans="1:72" ht="15.5">
      <c r="A301" s="55" t="s">
        <v>542</v>
      </c>
      <c r="B301" s="57"/>
      <c r="C301" s="55"/>
      <c r="D301" s="55"/>
      <c r="E301" s="193" t="s">
        <v>298</v>
      </c>
      <c r="F301" s="194">
        <v>2016</v>
      </c>
      <c r="G301" s="55"/>
      <c r="J301" s="118"/>
      <c r="K301" s="118"/>
      <c r="L301" s="118"/>
      <c r="M301" s="118"/>
      <c r="N301" s="118"/>
      <c r="O301" s="118"/>
      <c r="P301" s="118"/>
      <c r="Q301" s="118"/>
      <c r="R301" s="118"/>
      <c r="S301" s="118"/>
      <c r="T301" s="118"/>
      <c r="U301" s="118"/>
      <c r="V301" s="118"/>
      <c r="W301" s="118"/>
      <c r="X301" s="118"/>
      <c r="Y301" s="118"/>
      <c r="Z301" s="118"/>
      <c r="AA301" s="79"/>
      <c r="AB301" s="79"/>
      <c r="AC301" s="79"/>
      <c r="AD301" s="79"/>
      <c r="AE301" s="79"/>
      <c r="AF301" s="79"/>
      <c r="AG301" s="79"/>
      <c r="AH301" s="79"/>
      <c r="AI301" s="79"/>
      <c r="AJ301" s="79"/>
      <c r="AK301" s="79"/>
      <c r="AL301" s="79"/>
      <c r="AM301" s="79"/>
      <c r="AN301" s="79"/>
      <c r="AO301" s="79"/>
      <c r="AP301" s="79"/>
      <c r="AQ301" s="79"/>
      <c r="AR301" s="79"/>
      <c r="AS301" s="79"/>
      <c r="AT301" s="79"/>
      <c r="AU301" s="79"/>
      <c r="AV301" s="79"/>
      <c r="AW301" s="79"/>
      <c r="AX301" s="79"/>
      <c r="AY301" s="79"/>
      <c r="AZ301" s="79"/>
      <c r="BA301" s="79"/>
      <c r="BB301" s="79"/>
      <c r="BC301" s="79"/>
      <c r="BD301" s="79"/>
      <c r="BE301" s="79"/>
      <c r="BF301" s="79"/>
      <c r="BG301" s="79"/>
      <c r="BH301" s="79"/>
      <c r="BI301" s="79"/>
      <c r="BJ301" s="79"/>
      <c r="BK301" s="79"/>
      <c r="BL301" s="79"/>
      <c r="BM301" s="79"/>
      <c r="BN301" s="79"/>
      <c r="BO301" s="79"/>
      <c r="BP301" s="79"/>
      <c r="BQ301" s="79"/>
      <c r="BR301" s="160"/>
      <c r="BS301" s="8" t="s">
        <v>543</v>
      </c>
      <c r="BT301" s="195" t="s">
        <v>544</v>
      </c>
    </row>
    <row r="302" spans="1:72">
      <c r="B302" t="s">
        <v>545</v>
      </c>
      <c r="C302" t="s">
        <v>69</v>
      </c>
      <c r="D302" t="s">
        <v>319</v>
      </c>
      <c r="J302" s="17">
        <f t="shared" ref="J302:Y302" si="65">K302-1</f>
        <v>2005</v>
      </c>
      <c r="K302" s="17">
        <f t="shared" si="65"/>
        <v>2006</v>
      </c>
      <c r="L302" s="17">
        <f t="shared" si="65"/>
        <v>2007</v>
      </c>
      <c r="M302" s="17">
        <f t="shared" si="65"/>
        <v>2008</v>
      </c>
      <c r="N302" s="17">
        <f t="shared" si="65"/>
        <v>2009</v>
      </c>
      <c r="O302" s="17">
        <f t="shared" si="65"/>
        <v>2010</v>
      </c>
      <c r="P302" s="17">
        <f t="shared" si="65"/>
        <v>2011</v>
      </c>
      <c r="Q302" s="17">
        <f t="shared" si="65"/>
        <v>2012</v>
      </c>
      <c r="R302" s="17">
        <f t="shared" si="65"/>
        <v>2013</v>
      </c>
      <c r="S302" s="17">
        <f t="shared" si="65"/>
        <v>2014</v>
      </c>
      <c r="T302" s="17">
        <f t="shared" si="65"/>
        <v>2015</v>
      </c>
      <c r="U302" s="17">
        <f t="shared" si="65"/>
        <v>2016</v>
      </c>
      <c r="V302" s="17">
        <f t="shared" si="65"/>
        <v>2017</v>
      </c>
      <c r="W302" s="17">
        <f t="shared" si="65"/>
        <v>2018</v>
      </c>
      <c r="X302" s="17">
        <f t="shared" si="65"/>
        <v>2019</v>
      </c>
      <c r="Y302" s="17">
        <f t="shared" si="65"/>
        <v>2020</v>
      </c>
      <c r="Z302" s="183">
        <f>$Z$26</f>
        <v>2021</v>
      </c>
      <c r="AA302" s="17">
        <f t="shared" ref="AA302:BQ302" si="66">Z302+1</f>
        <v>2022</v>
      </c>
      <c r="AB302" s="17">
        <f t="shared" si="66"/>
        <v>2023</v>
      </c>
      <c r="AC302" s="17">
        <f t="shared" si="66"/>
        <v>2024</v>
      </c>
      <c r="AD302" s="17">
        <f t="shared" si="66"/>
        <v>2025</v>
      </c>
      <c r="AE302" s="17">
        <f t="shared" si="66"/>
        <v>2026</v>
      </c>
      <c r="AF302" s="17">
        <f t="shared" si="66"/>
        <v>2027</v>
      </c>
      <c r="AG302" s="17">
        <f t="shared" si="66"/>
        <v>2028</v>
      </c>
      <c r="AH302" s="17">
        <f t="shared" si="66"/>
        <v>2029</v>
      </c>
      <c r="AI302" s="17">
        <f t="shared" si="66"/>
        <v>2030</v>
      </c>
      <c r="AJ302" s="17">
        <f t="shared" si="66"/>
        <v>2031</v>
      </c>
      <c r="AK302" s="17">
        <f t="shared" si="66"/>
        <v>2032</v>
      </c>
      <c r="AL302" s="17">
        <f t="shared" si="66"/>
        <v>2033</v>
      </c>
      <c r="AM302" s="17">
        <f t="shared" si="66"/>
        <v>2034</v>
      </c>
      <c r="AN302" s="17">
        <f t="shared" si="66"/>
        <v>2035</v>
      </c>
      <c r="AO302" s="17">
        <f t="shared" si="66"/>
        <v>2036</v>
      </c>
      <c r="AP302" s="17">
        <f t="shared" si="66"/>
        <v>2037</v>
      </c>
      <c r="AQ302" s="17">
        <f t="shared" si="66"/>
        <v>2038</v>
      </c>
      <c r="AR302" s="17">
        <f t="shared" si="66"/>
        <v>2039</v>
      </c>
      <c r="AS302" s="17">
        <f t="shared" si="66"/>
        <v>2040</v>
      </c>
      <c r="AT302" s="17">
        <f t="shared" si="66"/>
        <v>2041</v>
      </c>
      <c r="AU302" s="17">
        <f t="shared" si="66"/>
        <v>2042</v>
      </c>
      <c r="AV302" s="17">
        <f t="shared" si="66"/>
        <v>2043</v>
      </c>
      <c r="AW302" s="17">
        <f t="shared" si="66"/>
        <v>2044</v>
      </c>
      <c r="AX302" s="17">
        <f t="shared" si="66"/>
        <v>2045</v>
      </c>
      <c r="AY302" s="17">
        <f t="shared" si="66"/>
        <v>2046</v>
      </c>
      <c r="AZ302" s="17">
        <f t="shared" si="66"/>
        <v>2047</v>
      </c>
      <c r="BA302" s="17">
        <f t="shared" si="66"/>
        <v>2048</v>
      </c>
      <c r="BB302" s="17">
        <f t="shared" si="66"/>
        <v>2049</v>
      </c>
      <c r="BC302" s="17">
        <f t="shared" si="66"/>
        <v>2050</v>
      </c>
      <c r="BD302" s="17">
        <f t="shared" si="66"/>
        <v>2051</v>
      </c>
      <c r="BE302" s="17">
        <f t="shared" si="66"/>
        <v>2052</v>
      </c>
      <c r="BF302" s="17">
        <f t="shared" si="66"/>
        <v>2053</v>
      </c>
      <c r="BG302" s="17">
        <f t="shared" si="66"/>
        <v>2054</v>
      </c>
      <c r="BH302" s="17">
        <f t="shared" si="66"/>
        <v>2055</v>
      </c>
      <c r="BI302" s="17">
        <f t="shared" si="66"/>
        <v>2056</v>
      </c>
      <c r="BJ302" s="17">
        <f t="shared" si="66"/>
        <v>2057</v>
      </c>
      <c r="BK302" s="17">
        <f t="shared" si="66"/>
        <v>2058</v>
      </c>
      <c r="BL302" s="17">
        <f t="shared" si="66"/>
        <v>2059</v>
      </c>
      <c r="BM302" s="17">
        <f t="shared" si="66"/>
        <v>2060</v>
      </c>
      <c r="BN302" s="17">
        <f t="shared" si="66"/>
        <v>2061</v>
      </c>
      <c r="BO302" s="17">
        <f t="shared" si="66"/>
        <v>2062</v>
      </c>
      <c r="BP302" s="17">
        <f t="shared" si="66"/>
        <v>2063</v>
      </c>
      <c r="BQ302" s="17">
        <f t="shared" si="66"/>
        <v>2064</v>
      </c>
    </row>
    <row r="303" spans="1:72">
      <c r="B303">
        <v>5</v>
      </c>
      <c r="C303" s="51">
        <v>0.1024</v>
      </c>
      <c r="D303" s="118">
        <f>POWER(D483/C483,1/($D$482-$C$482))</f>
        <v>0.97658275152402607</v>
      </c>
      <c r="I303" s="22" t="s">
        <v>546</v>
      </c>
      <c r="J303" s="130">
        <f t="shared" ref="J303:BP307" si="67">$C303*POWER($D303,J$302-$C$439)</f>
        <v>0.13289248191017977</v>
      </c>
      <c r="K303" s="130">
        <f t="shared" si="67"/>
        <v>0.12978050564070021</v>
      </c>
      <c r="L303" s="130">
        <f t="shared" si="67"/>
        <v>0.12674140329277439</v>
      </c>
      <c r="M303" s="130">
        <f t="shared" si="67"/>
        <v>0.12377346835967387</v>
      </c>
      <c r="N303" s="130">
        <f t="shared" si="67"/>
        <v>0.12087503429636229</v>
      </c>
      <c r="O303" s="130">
        <f t="shared" si="67"/>
        <v>0.11804447358370251</v>
      </c>
      <c r="P303" s="130">
        <f t="shared" si="67"/>
        <v>0.11528019681457738</v>
      </c>
      <c r="Q303" s="130">
        <f t="shared" si="67"/>
        <v>0.11258065180141126</v>
      </c>
      <c r="R303" s="130">
        <f t="shared" si="67"/>
        <v>0.10994432270459052</v>
      </c>
      <c r="S303" s="130">
        <f t="shared" si="67"/>
        <v>0.10736972918129446</v>
      </c>
      <c r="T303" s="130">
        <f t="shared" si="67"/>
        <v>0.10485542555425804</v>
      </c>
      <c r="U303" s="130">
        <f t="shared" si="67"/>
        <v>0.1024</v>
      </c>
      <c r="V303" s="130">
        <f t="shared" si="67"/>
        <v>0.10000207375606028</v>
      </c>
      <c r="W303" s="130">
        <f t="shared" si="67"/>
        <v>9.766030034680194E-2</v>
      </c>
      <c r="X303" s="130">
        <f t="shared" si="67"/>
        <v>9.5373364827342641E-2</v>
      </c>
      <c r="Y303" s="130">
        <f t="shared" si="67"/>
        <v>9.3139983045191041E-2</v>
      </c>
      <c r="Z303" s="130">
        <f t="shared" si="67"/>
        <v>9.0958900919173802E-2</v>
      </c>
      <c r="AA303" s="130">
        <f t="shared" si="67"/>
        <v>8.8828893735248007E-2</v>
      </c>
      <c r="AB303" s="130">
        <f t="shared" si="67"/>
        <v>8.6748765458803834E-2</v>
      </c>
      <c r="AC303" s="130">
        <f t="shared" si="67"/>
        <v>8.4717348063071032E-2</v>
      </c>
      <c r="AD303" s="130">
        <f t="shared" si="67"/>
        <v>8.2733500873252527E-2</v>
      </c>
      <c r="AE303" s="130">
        <f t="shared" si="67"/>
        <v>8.0796109926016366E-2</v>
      </c>
      <c r="AF303" s="130">
        <f t="shared" si="67"/>
        <v>7.890408734398674E-2</v>
      </c>
      <c r="AG303" s="130">
        <f t="shared" si="67"/>
        <v>7.7056370724882653E-2</v>
      </c>
      <c r="AH303" s="130">
        <f t="shared" si="67"/>
        <v>7.5251922544961325E-2</v>
      </c>
      <c r="AI303" s="130">
        <f t="shared" si="67"/>
        <v>7.3489729576431212E-2</v>
      </c>
      <c r="AJ303" s="130">
        <f t="shared" si="67"/>
        <v>7.1768802318507796E-2</v>
      </c>
      <c r="AK303" s="130">
        <f t="shared" si="67"/>
        <v>7.0088174441792231E-2</v>
      </c>
      <c r="AL303" s="130">
        <f t="shared" si="67"/>
        <v>6.8446902245661384E-2</v>
      </c>
      <c r="AM303" s="130">
        <f t="shared" si="67"/>
        <v>6.6844064128364022E-2</v>
      </c>
      <c r="AN303" s="130">
        <f t="shared" si="67"/>
        <v>6.5278760069526195E-2</v>
      </c>
      <c r="AO303" s="130">
        <f t="shared" si="67"/>
        <v>6.3750111124774606E-2</v>
      </c>
      <c r="AP303" s="130">
        <f t="shared" si="67"/>
        <v>6.2257258932194817E-2</v>
      </c>
      <c r="AQ303" s="130">
        <f t="shared" si="67"/>
        <v>6.0799365230346555E-2</v>
      </c>
      <c r="AR303" s="130">
        <f t="shared" si="67"/>
        <v>5.9375611387566044E-2</v>
      </c>
      <c r="AS303" s="130">
        <f t="shared" si="67"/>
        <v>5.7985197942290539E-2</v>
      </c>
      <c r="AT303" s="130">
        <f t="shared" si="67"/>
        <v>5.6627344154147385E-2</v>
      </c>
      <c r="AU303" s="130">
        <f t="shared" si="67"/>
        <v>5.5301287565555232E-2</v>
      </c>
      <c r="AV303" s="130">
        <f t="shared" si="67"/>
        <v>5.4006283573591343E-2</v>
      </c>
      <c r="AW303" s="130">
        <f t="shared" si="67"/>
        <v>5.274160501188465E-2</v>
      </c>
      <c r="AX303" s="130">
        <f t="shared" si="67"/>
        <v>5.1506541742299669E-2</v>
      </c>
      <c r="AY303" s="130">
        <f t="shared" si="67"/>
        <v>5.0300400256182112E-2</v>
      </c>
      <c r="AZ303" s="130">
        <f t="shared" si="67"/>
        <v>4.9122503284942158E-2</v>
      </c>
      <c r="BA303" s="130">
        <f t="shared" si="67"/>
        <v>4.7972189419756811E-2</v>
      </c>
      <c r="BB303" s="130">
        <f t="shared" si="67"/>
        <v>4.6848812740177874E-2</v>
      </c>
      <c r="BC303" s="130">
        <f t="shared" si="67"/>
        <v>4.5751742451436761E-2</v>
      </c>
      <c r="BD303" s="130">
        <f t="shared" si="67"/>
        <v>4.4680362530242698E-2</v>
      </c>
      <c r="BE303" s="130">
        <f t="shared" si="67"/>
        <v>4.3634071378875414E-2</v>
      </c>
      <c r="BF303" s="130">
        <f t="shared" si="67"/>
        <v>4.2612281487377904E-2</v>
      </c>
      <c r="BG303" s="130">
        <f t="shared" si="67"/>
        <v>4.161441910365983E-2</v>
      </c>
      <c r="BH303" s="130">
        <f t="shared" si="67"/>
        <v>4.0639923911326113E-2</v>
      </c>
      <c r="BI303" s="130">
        <f t="shared" si="67"/>
        <v>3.9688248715049911E-2</v>
      </c>
      <c r="BJ303" s="130">
        <f t="shared" si="67"/>
        <v>3.8758859133313332E-2</v>
      </c>
      <c r="BK303" s="130">
        <f t="shared" si="67"/>
        <v>3.7851233298343265E-2</v>
      </c>
      <c r="BL303" s="130">
        <f t="shared" si="67"/>
        <v>3.6964861563073902E-2</v>
      </c>
      <c r="BM303" s="130">
        <f t="shared" si="67"/>
        <v>3.6099246214971424E-2</v>
      </c>
      <c r="BN303" s="130">
        <f t="shared" si="67"/>
        <v>3.5253901196560078E-2</v>
      </c>
      <c r="BO303" s="130">
        <f t="shared" si="67"/>
        <v>3.4428351832492793E-2</v>
      </c>
      <c r="BP303" s="130">
        <f t="shared" si="67"/>
        <v>3.3622134563013065E-2</v>
      </c>
      <c r="BQ303" s="130">
        <f t="shared" ref="BQ303:BQ306" si="68">$C303*POWER($D303,BQ$302-$C$439)</f>
        <v>3.2834796683658345E-2</v>
      </c>
      <c r="BR303" s="3"/>
    </row>
    <row r="304" spans="1:72">
      <c r="B304">
        <v>6</v>
      </c>
      <c r="C304" s="51">
        <v>9.7100000000000006E-2</v>
      </c>
      <c r="D304" s="118">
        <f t="shared" ref="D304:D367" si="69">POWER(D484/C484,1/($D$482-$C$482))</f>
        <v>0.98002010628091696</v>
      </c>
      <c r="I304" s="22" t="s">
        <v>546</v>
      </c>
      <c r="J304" s="130">
        <f t="shared" si="67"/>
        <v>0.12123677786800811</v>
      </c>
      <c r="K304" s="130">
        <f t="shared" si="67"/>
        <v>0.11881447993136122</v>
      </c>
      <c r="L304" s="130">
        <f t="shared" si="67"/>
        <v>0.11644057925004452</v>
      </c>
      <c r="M304" s="130">
        <f t="shared" si="67"/>
        <v>0.11411410885204015</v>
      </c>
      <c r="N304" s="130">
        <f t="shared" si="67"/>
        <v>0.11183412108532852</v>
      </c>
      <c r="O304" s="130">
        <f t="shared" si="67"/>
        <v>0.10959968723187659</v>
      </c>
      <c r="P304" s="130">
        <f t="shared" si="67"/>
        <v>0.10740989712933896</v>
      </c>
      <c r="Q304" s="130">
        <f t="shared" si="67"/>
        <v>0.10526385880031713</v>
      </c>
      <c r="R304" s="130">
        <f t="shared" si="67"/>
        <v>0.10316069808902621</v>
      </c>
      <c r="S304" s="130">
        <f t="shared" si="67"/>
        <v>0.10109955830522105</v>
      </c>
      <c r="T304" s="130">
        <f t="shared" si="67"/>
        <v>9.9079599875236499E-2</v>
      </c>
      <c r="U304" s="130">
        <f t="shared" si="67"/>
        <v>9.7100000000000006E-2</v>
      </c>
      <c r="V304" s="130">
        <f t="shared" si="67"/>
        <v>9.5159952319877047E-2</v>
      </c>
      <c r="W304" s="130">
        <f t="shared" si="67"/>
        <v>9.3258666586212888E-2</v>
      </c>
      <c r="X304" s="130">
        <f t="shared" si="67"/>
        <v>9.1395368339436955E-2</v>
      </c>
      <c r="Y304" s="130">
        <f t="shared" si="67"/>
        <v>8.9569298593598551E-2</v>
      </c>
      <c r="Z304" s="130">
        <f t="shared" si="67"/>
        <v>8.7779713527205649E-2</v>
      </c>
      <c r="AA304" s="130">
        <f t="shared" si="67"/>
        <v>8.6025884180240514E-2</v>
      </c>
      <c r="AB304" s="130">
        <f t="shared" si="67"/>
        <v>8.4307096157229172E-2</v>
      </c>
      <c r="AC304" s="130">
        <f t="shared" si="67"/>
        <v>8.2622649336243206E-2</v>
      </c>
      <c r="AD304" s="130">
        <f t="shared" si="67"/>
        <v>8.0971857583716E-2</v>
      </c>
      <c r="AE304" s="130">
        <f t="shared" si="67"/>
        <v>7.9354048474956626E-2</v>
      </c>
      <c r="AF304" s="130">
        <f t="shared" si="67"/>
        <v>7.7768563020248024E-2</v>
      </c>
      <c r="AG304" s="130">
        <f t="shared" si="67"/>
        <v>7.6214755396417672E-2</v>
      </c>
      <c r="AH304" s="130">
        <f t="shared" si="67"/>
        <v>7.469199268377133E-2</v>
      </c>
      <c r="AI304" s="130">
        <f t="shared" si="67"/>
        <v>7.3199654608283052E-2</v>
      </c>
      <c r="AJ304" s="130">
        <f t="shared" si="67"/>
        <v>7.1737133288935981E-2</v>
      </c>
      <c r="AK304" s="130">
        <f t="shared" si="67"/>
        <v>7.0303832990111323E-2</v>
      </c>
      <c r="AL304" s="130">
        <f t="shared" si="67"/>
        <v>6.8899169878924735E-2</v>
      </c>
      <c r="AM304" s="130">
        <f t="shared" si="67"/>
        <v>6.7522571787410779E-2</v>
      </c>
      <c r="AN304" s="130">
        <f t="shared" si="67"/>
        <v>6.6173477979459147E-2</v>
      </c>
      <c r="AO304" s="130">
        <f t="shared" si="67"/>
        <v>6.4851338922407478E-2</v>
      </c>
      <c r="AP304" s="130">
        <f t="shared" si="67"/>
        <v>6.355561606319754E-2</v>
      </c>
      <c r="AQ304" s="130">
        <f t="shared" si="67"/>
        <v>6.2285781609004012E-2</v>
      </c>
      <c r="AR304" s="130">
        <f t="shared" si="67"/>
        <v>6.1041318312246087E-2</v>
      </c>
      <c r="AS304" s="130">
        <f t="shared" si="67"/>
        <v>5.9821719259894691E-2</v>
      </c>
      <c r="AT304" s="130">
        <f t="shared" si="67"/>
        <v>5.862648766698917E-2</v>
      </c>
      <c r="AU304" s="130">
        <f t="shared" si="67"/>
        <v>5.7455136674279601E-2</v>
      </c>
      <c r="AV304" s="130">
        <f t="shared" si="67"/>
        <v>5.6307189149912097E-2</v>
      </c>
      <c r="AW304" s="130">
        <f t="shared" si="67"/>
        <v>5.5182177495076555E-2</v>
      </c>
      <c r="AX304" s="130">
        <f t="shared" si="67"/>
        <v>5.4079643453537343E-2</v>
      </c>
      <c r="AY304" s="130">
        <f t="shared" si="67"/>
        <v>5.2999137924969769E-2</v>
      </c>
      <c r="AZ304" s="130">
        <f t="shared" si="67"/>
        <v>5.1940220782025849E-2</v>
      </c>
      <c r="BA304" s="130">
        <f t="shared" si="67"/>
        <v>5.0902460691055265E-2</v>
      </c>
      <c r="BB304" s="130">
        <f t="shared" si="67"/>
        <v>4.9885434936408179E-2</v>
      </c>
      <c r="BC304" s="130">
        <f t="shared" si="67"/>
        <v>4.8888729248248504E-2</v>
      </c>
      <c r="BD304" s="130">
        <f t="shared" si="67"/>
        <v>4.791193763380748E-2</v>
      </c>
      <c r="BE304" s="130">
        <f t="shared" si="67"/>
        <v>4.6954662212008669E-2</v>
      </c>
      <c r="BF304" s="130">
        <f t="shared" si="67"/>
        <v>4.6016513051397291E-2</v>
      </c>
      <c r="BG304" s="130">
        <f t="shared" si="67"/>
        <v>4.5097108011307577E-2</v>
      </c>
      <c r="BH304" s="130">
        <f t="shared" si="67"/>
        <v>4.4196072586203644E-2</v>
      </c>
      <c r="BI304" s="130">
        <f t="shared" si="67"/>
        <v>4.331303975313041E-2</v>
      </c>
      <c r="BJ304" s="130">
        <f t="shared" si="67"/>
        <v>4.2447649822212441E-2</v>
      </c>
      <c r="BK304" s="130">
        <f t="shared" si="67"/>
        <v>4.1599550290139786E-2</v>
      </c>
      <c r="BL304" s="130">
        <f t="shared" si="67"/>
        <v>4.0768395696581146E-2</v>
      </c>
      <c r="BM304" s="130">
        <f t="shared" si="67"/>
        <v>3.9953847483465935E-2</v>
      </c>
      <c r="BN304" s="130">
        <f t="shared" si="67"/>
        <v>3.9155573857077831E-2</v>
      </c>
      <c r="BO304" s="130">
        <f t="shared" si="67"/>
        <v>3.8373249652903708E-2</v>
      </c>
      <c r="BP304" s="130">
        <f t="shared" si="67"/>
        <v>3.7606556203182859E-2</v>
      </c>
      <c r="BQ304" s="130">
        <f t="shared" si="68"/>
        <v>3.685518120710253E-2</v>
      </c>
      <c r="BR304" s="3"/>
    </row>
    <row r="305" spans="1:92">
      <c r="B305">
        <v>7</v>
      </c>
      <c r="C305" s="51">
        <v>9.1899999999999996E-2</v>
      </c>
      <c r="D305" s="118">
        <f t="shared" si="69"/>
        <v>0.98011032469993775</v>
      </c>
      <c r="I305" s="22" t="s">
        <v>546</v>
      </c>
      <c r="J305" s="130">
        <f t="shared" si="67"/>
        <v>0.11462805027001133</v>
      </c>
      <c r="K305" s="130">
        <f t="shared" si="67"/>
        <v>0.11234813556986158</v>
      </c>
      <c r="L305" s="130">
        <f t="shared" si="67"/>
        <v>0.11011356763280966</v>
      </c>
      <c r="M305" s="130">
        <f t="shared" si="67"/>
        <v>0.10792344452646163</v>
      </c>
      <c r="N305" s="130">
        <f t="shared" si="67"/>
        <v>0.10577688225756604</v>
      </c>
      <c r="O305" s="130">
        <f t="shared" si="67"/>
        <v>0.10367301441521014</v>
      </c>
      <c r="P305" s="130">
        <f t="shared" si="67"/>
        <v>0.10161099182111294</v>
      </c>
      <c r="Q305" s="130">
        <f t="shared" si="67"/>
        <v>9.9589982186873718E-2</v>
      </c>
      <c r="R305" s="130">
        <f t="shared" si="67"/>
        <v>9.760916977803781E-2</v>
      </c>
      <c r="S305" s="130">
        <f t="shared" si="67"/>
        <v>9.5667755084844E-2</v>
      </c>
      <c r="T305" s="130">
        <f t="shared" si="67"/>
        <v>9.3764954499520575E-2</v>
      </c>
      <c r="U305" s="130">
        <f t="shared" si="67"/>
        <v>9.1899999999999996E-2</v>
      </c>
      <c r="V305" s="130">
        <f t="shared" si="67"/>
        <v>9.0072138839924279E-2</v>
      </c>
      <c r="W305" s="130">
        <f t="shared" si="67"/>
        <v>8.8280633244816054E-2</v>
      </c>
      <c r="X305" s="130">
        <f t="shared" si="67"/>
        <v>8.652476011429279E-2</v>
      </c>
      <c r="Y305" s="130">
        <f t="shared" si="67"/>
        <v>8.4803810730203724E-2</v>
      </c>
      <c r="Z305" s="130">
        <f t="shared" si="67"/>
        <v>8.3117090470572044E-2</v>
      </c>
      <c r="AA305" s="130">
        <f t="shared" si="67"/>
        <v>8.1463918529226464E-2</v>
      </c>
      <c r="AB305" s="130">
        <f t="shared" si="67"/>
        <v>7.9843627641009426E-2</v>
      </c>
      <c r="AC305" s="130">
        <f t="shared" si="67"/>
        <v>7.8255563812450676E-2</v>
      </c>
      <c r="AD305" s="130">
        <f t="shared" si="67"/>
        <v>7.6699086057797725E-2</v>
      </c>
      <c r="AE305" s="130">
        <f t="shared" si="67"/>
        <v>7.5173566140296605E-2</v>
      </c>
      <c r="AF305" s="130">
        <f t="shared" si="67"/>
        <v>7.3678388318618351E-2</v>
      </c>
      <c r="AG305" s="130">
        <f t="shared" si="67"/>
        <v>7.2212949098329135E-2</v>
      </c>
      <c r="AH305" s="130">
        <f t="shared" si="67"/>
        <v>7.0776656988303446E-2</v>
      </c>
      <c r="AI305" s="130">
        <f t="shared" si="67"/>
        <v>6.9368932261982208E-2</v>
      </c>
      <c r="AJ305" s="130">
        <f t="shared" si="67"/>
        <v>6.7989206723379367E-2</v>
      </c>
      <c r="AK305" s="130">
        <f t="shared" si="67"/>
        <v>6.6636923477742555E-2</v>
      </c>
      <c r="AL305" s="130">
        <f t="shared" si="67"/>
        <v>6.5311536706775156E-2</v>
      </c>
      <c r="AM305" s="130">
        <f t="shared" si="67"/>
        <v>6.4012511448329298E-2</v>
      </c>
      <c r="AN305" s="130">
        <f t="shared" si="67"/>
        <v>6.2739323380480508E-2</v>
      </c>
      <c r="AO305" s="130">
        <f t="shared" si="67"/>
        <v>6.1491458609897159E-2</v>
      </c>
      <c r="AP305" s="130">
        <f t="shared" si="67"/>
        <v>6.0268413464419079E-2</v>
      </c>
      <c r="AQ305" s="130">
        <f t="shared" si="67"/>
        <v>5.9069694289761887E-2</v>
      </c>
      <c r="AR305" s="130">
        <f t="shared" si="67"/>
        <v>5.7894817250264581E-2</v>
      </c>
      <c r="AS305" s="130">
        <f t="shared" si="67"/>
        <v>5.6743308133600373E-2</v>
      </c>
      <c r="AT305" s="130">
        <f t="shared" si="67"/>
        <v>5.5614702159371684E-2</v>
      </c>
      <c r="AU305" s="130">
        <f t="shared" si="67"/>
        <v>5.4508543791512112E-2</v>
      </c>
      <c r="AV305" s="130">
        <f t="shared" si="67"/>
        <v>5.3424386554419716E-2</v>
      </c>
      <c r="AW305" s="130">
        <f t="shared" si="67"/>
        <v>5.2361792852747294E-2</v>
      </c>
      <c r="AX305" s="130">
        <f t="shared" si="67"/>
        <v>5.1320333794777032E-2</v>
      </c>
      <c r="AY305" s="130">
        <f t="shared" si="67"/>
        <v>5.0299589019308109E-2</v>
      </c>
      <c r="AZ305" s="130">
        <f t="shared" si="67"/>
        <v>4.9299146525987492E-2</v>
      </c>
      <c r="BA305" s="130">
        <f t="shared" si="67"/>
        <v>4.8318602509015415E-2</v>
      </c>
      <c r="BB305" s="130">
        <f t="shared" si="67"/>
        <v>4.7357561194158328E-2</v>
      </c>
      <c r="BC305" s="130">
        <f t="shared" si="67"/>
        <v>4.6415634679003691E-2</v>
      </c>
      <c r="BD305" s="130">
        <f t="shared" si="67"/>
        <v>4.5492442776391993E-2</v>
      </c>
      <c r="BE305" s="130">
        <f t="shared" si="67"/>
        <v>4.4587612860962897E-2</v>
      </c>
      <c r="BF305" s="130">
        <f t="shared" si="67"/>
        <v>4.3700779718753469E-2</v>
      </c>
      <c r="BG305" s="130">
        <f t="shared" si="67"/>
        <v>4.2831585399787916E-2</v>
      </c>
      <c r="BH305" s="130">
        <f t="shared" si="67"/>
        <v>4.1979679073599244E-2</v>
      </c>
      <c r="BI305" s="130">
        <f t="shared" si="67"/>
        <v>4.1144716887624541E-2</v>
      </c>
      <c r="BJ305" s="130">
        <f t="shared" si="67"/>
        <v>4.0326361828416701E-2</v>
      </c>
      <c r="BK305" s="130">
        <f t="shared" si="67"/>
        <v>3.9524283585616667E-2</v>
      </c>
      <c r="BL305" s="130">
        <f t="shared" si="67"/>
        <v>3.8738158418631173E-2</v>
      </c>
      <c r="BM305" s="130">
        <f t="shared" si="67"/>
        <v>3.7967669025962221E-2</v>
      </c>
      <c r="BN305" s="130">
        <f t="shared" si="67"/>
        <v>3.7212504417135611E-2</v>
      </c>
      <c r="BO305" s="130">
        <f t="shared" si="67"/>
        <v>3.6472359787176646E-2</v>
      </c>
      <c r="BP305" s="130">
        <f t="shared" si="67"/>
        <v>3.5746936393582653E-2</v>
      </c>
      <c r="BQ305" s="130">
        <f t="shared" si="68"/>
        <v>3.5035941435742325E-2</v>
      </c>
      <c r="BR305" s="3"/>
    </row>
    <row r="306" spans="1:92">
      <c r="B306">
        <v>8</v>
      </c>
      <c r="C306" s="51">
        <v>8.6699999999999999E-2</v>
      </c>
      <c r="D306" s="118">
        <f t="shared" si="69"/>
        <v>0.98020813196278456</v>
      </c>
      <c r="I306" s="22" t="s">
        <v>546</v>
      </c>
      <c r="J306" s="130">
        <f t="shared" si="67"/>
        <v>0.10802338562289329</v>
      </c>
      <c r="K306" s="130">
        <f t="shared" si="67"/>
        <v>0.10588540102971176</v>
      </c>
      <c r="L306" s="130">
        <f t="shared" si="67"/>
        <v>0.10378973114546407</v>
      </c>
      <c r="M306" s="130">
        <f t="shared" si="67"/>
        <v>0.10173553848301498</v>
      </c>
      <c r="N306" s="130">
        <f t="shared" si="67"/>
        <v>9.9722002130664081E-2</v>
      </c>
      <c r="O306" s="130">
        <f t="shared" si="67"/>
        <v>9.7748317424087072E-2</v>
      </c>
      <c r="P306" s="130">
        <f t="shared" si="67"/>
        <v>9.5813695624769685E-2</v>
      </c>
      <c r="Q306" s="130">
        <f t="shared" si="67"/>
        <v>9.391736360480632E-2</v>
      </c>
      <c r="R306" s="130">
        <f t="shared" si="67"/>
        <v>9.2058563537936816E-2</v>
      </c>
      <c r="S306" s="130">
        <f t="shared" si="67"/>
        <v>9.0236552596698355E-2</v>
      </c>
      <c r="T306" s="130">
        <f t="shared" si="67"/>
        <v>8.8450602655571253E-2</v>
      </c>
      <c r="U306" s="130">
        <f t="shared" si="67"/>
        <v>8.6699999999999999E-2</v>
      </c>
      <c r="V306" s="130">
        <f t="shared" si="67"/>
        <v>8.498404504117342E-2</v>
      </c>
      <c r="W306" s="130">
        <f t="shared" si="67"/>
        <v>8.3302052036449734E-2</v>
      </c>
      <c r="X306" s="130">
        <f t="shared" si="67"/>
        <v>8.1653348815315066E-2</v>
      </c>
      <c r="Y306" s="130">
        <f t="shared" si="67"/>
        <v>8.0037276510765629E-2</v>
      </c>
      <c r="Z306" s="130">
        <f t="shared" si="67"/>
        <v>7.8453189296006434E-2</v>
      </c>
      <c r="AA306" s="130">
        <f t="shared" si="67"/>
        <v>7.6900454126361192E-2</v>
      </c>
      <c r="AB306" s="130">
        <f t="shared" si="67"/>
        <v>7.5378450486290313E-2</v>
      </c>
      <c r="AC306" s="130">
        <f t="shared" si="67"/>
        <v>7.3886570141415878E-2</v>
      </c>
      <c r="AD306" s="130">
        <f t="shared" si="67"/>
        <v>7.2424216895454516E-2</v>
      </c>
      <c r="AE306" s="130">
        <f t="shared" si="67"/>
        <v>7.0990806351960992E-2</v>
      </c>
      <c r="AF306" s="130">
        <f t="shared" si="67"/>
        <v>6.9585765680787476E-2</v>
      </c>
      <c r="AG306" s="130">
        <f t="shared" si="67"/>
        <v>6.820853338916473E-2</v>
      </c>
      <c r="AH306" s="130">
        <f t="shared" si="67"/>
        <v>6.6858559097314391E-2</v>
      </c>
      <c r="AI306" s="130">
        <f t="shared" si="67"/>
        <v>6.5535303318501964E-2</v>
      </c>
      <c r="AJ306" s="130">
        <f t="shared" si="67"/>
        <v>6.4238237243443283E-2</v>
      </c>
      <c r="AK306" s="130">
        <f t="shared" si="67"/>
        <v>6.2966842528977718E-2</v>
      </c>
      <c r="AL306" s="130">
        <f t="shared" si="67"/>
        <v>6.1720611090924062E-2</v>
      </c>
      <c r="AM306" s="130">
        <f t="shared" si="67"/>
        <v>6.0499044901036199E-2</v>
      </c>
      <c r="AN306" s="130">
        <f t="shared" si="67"/>
        <v>5.9301655787977317E-2</v>
      </c>
      <c r="AO306" s="130">
        <f t="shared" si="67"/>
        <v>5.8127965242233293E-2</v>
      </c>
      <c r="AP306" s="130">
        <f t="shared" si="67"/>
        <v>5.697750422488717E-2</v>
      </c>
      <c r="AQ306" s="130">
        <f t="shared" si="67"/>
        <v>5.5849812980178312E-2</v>
      </c>
      <c r="AR306" s="130">
        <f t="shared" si="67"/>
        <v>5.4744440851771464E-2</v>
      </c>
      <c r="AS306" s="130">
        <f t="shared" si="67"/>
        <v>5.3660946102662054E-2</v>
      </c>
      <c r="AT306" s="130">
        <f t="shared" si="67"/>
        <v>5.2598895738646033E-2</v>
      </c>
      <c r="AU306" s="130">
        <f t="shared" si="67"/>
        <v>5.155786533528349E-2</v>
      </c>
      <c r="AV306" s="130">
        <f t="shared" si="67"/>
        <v>5.0537438868287043E-2</v>
      </c>
      <c r="AW306" s="130">
        <f t="shared" si="67"/>
        <v>4.9537208547267064E-2</v>
      </c>
      <c r="AX306" s="130">
        <f t="shared" si="67"/>
        <v>4.8556774652767538E-2</v>
      </c>
      <c r="AY306" s="130">
        <f t="shared" si="67"/>
        <v>4.7595745376527152E-2</v>
      </c>
      <c r="AZ306" s="130">
        <f t="shared" si="67"/>
        <v>4.6653736664902017E-2</v>
      </c>
      <c r="BA306" s="130">
        <f t="shared" si="67"/>
        <v>4.5730372065387277E-2</v>
      </c>
      <c r="BB306" s="130">
        <f t="shared" si="67"/>
        <v>4.4825282576176365E-2</v>
      </c>
      <c r="BC306" s="130">
        <f t="shared" si="67"/>
        <v>4.3938106498697796E-2</v>
      </c>
      <c r="BD306" s="130">
        <f t="shared" si="67"/>
        <v>4.3068489293070444E-2</v>
      </c>
      <c r="BE306" s="130">
        <f t="shared" si="67"/>
        <v>4.221608343641977E-2</v>
      </c>
      <c r="BF306" s="130">
        <f t="shared" si="67"/>
        <v>4.1380548283998078E-2</v>
      </c>
      <c r="BG306" s="130">
        <f t="shared" si="67"/>
        <v>4.056154993305356E-2</v>
      </c>
      <c r="BH306" s="130">
        <f t="shared" si="67"/>
        <v>3.9758761089393642E-2</v>
      </c>
      <c r="BI306" s="130">
        <f t="shared" si="67"/>
        <v>3.8971860936589185E-2</v>
      </c>
      <c r="BJ306" s="130">
        <f t="shared" si="67"/>
        <v>3.8200535007767496E-2</v>
      </c>
      <c r="BK306" s="130">
        <f t="shared" si="67"/>
        <v>3.7444475059942736E-2</v>
      </c>
      <c r="BL306" s="130">
        <f t="shared" si="67"/>
        <v>3.6703378950833546E-2</v>
      </c>
      <c r="BM306" s="130">
        <f t="shared" si="67"/>
        <v>3.5976950518118736E-2</v>
      </c>
      <c r="BN306" s="130">
        <f t="shared" si="67"/>
        <v>3.5264899461082702E-2</v>
      </c>
      <c r="BO306" s="130">
        <f t="shared" si="67"/>
        <v>3.4566941224603277E-2</v>
      </c>
      <c r="BP306" s="130">
        <f t="shared" si="67"/>
        <v>3.3882796885435745E-2</v>
      </c>
      <c r="BQ306" s="130">
        <f t="shared" si="68"/>
        <v>3.3212193040747427E-2</v>
      </c>
      <c r="BR306" s="3"/>
    </row>
    <row r="307" spans="1:92">
      <c r="B307">
        <v>9</v>
      </c>
      <c r="C307" s="51">
        <v>8.1500000000000003E-2</v>
      </c>
      <c r="D307" s="118">
        <f t="shared" si="69"/>
        <v>0.98031454589940403</v>
      </c>
      <c r="I307" s="22" t="s">
        <v>546</v>
      </c>
      <c r="J307" s="130">
        <f t="shared" si="67"/>
        <v>0.10142329007920659</v>
      </c>
      <c r="K307" s="130">
        <f t="shared" si="67"/>
        <v>9.9426726557620956E-2</v>
      </c>
      <c r="L307" s="130">
        <f t="shared" si="67"/>
        <v>9.7469466295598398E-2</v>
      </c>
      <c r="M307" s="130">
        <f t="shared" si="67"/>
        <v>9.5550735590626809E-2</v>
      </c>
      <c r="N307" s="130">
        <f t="shared" si="67"/>
        <v>9.3669775970879346E-2</v>
      </c>
      <c r="O307" s="130">
        <f t="shared" si="67"/>
        <v>9.1825843895391487E-2</v>
      </c>
      <c r="P307" s="130">
        <f t="shared" si="67"/>
        <v>9.0018210460140274E-2</v>
      </c>
      <c r="Q307" s="130">
        <f t="shared" si="67"/>
        <v>8.8246161109909391E-2</v>
      </c>
      <c r="R307" s="130">
        <f t="shared" si="67"/>
        <v>8.6508995355826485E-2</v>
      </c>
      <c r="S307" s="130">
        <f t="shared" si="67"/>
        <v>8.4806026498460682E-2</v>
      </c>
      <c r="T307" s="130">
        <f t="shared" si="67"/>
        <v>8.3136581356371309E-2</v>
      </c>
      <c r="U307" s="130">
        <f t="shared" si="67"/>
        <v>8.1500000000000003E-2</v>
      </c>
      <c r="V307" s="130">
        <f t="shared" si="67"/>
        <v>7.9895635490801434E-2</v>
      </c>
      <c r="W307" s="130">
        <f t="shared" si="67"/>
        <v>7.8322853625509309E-2</v>
      </c>
      <c r="X307" s="130">
        <f t="shared" si="67"/>
        <v>7.6781032685436651E-2</v>
      </c>
      <c r="Y307" s="130">
        <f t="shared" si="67"/>
        <v>7.5269563190711139E-2</v>
      </c>
      <c r="Z307" s="130">
        <f t="shared" si="67"/>
        <v>7.3787847659348482E-2</v>
      </c>
      <c r="AA307" s="130">
        <f t="shared" si="67"/>
        <v>7.2335300371068612E-2</v>
      </c>
      <c r="AB307" s="130">
        <f t="shared" si="67"/>
        <v>7.0911347135761124E-2</v>
      </c>
      <c r="AC307" s="130">
        <f t="shared" ref="AC307:BQ312" si="70">$C307*POWER($D307,AC$302-$C$439)</f>
        <v>6.9515425066508665E-2</v>
      </c>
      <c r="AD307" s="130">
        <f t="shared" si="70"/>
        <v>6.8146982357078487E-2</v>
      </c>
      <c r="AE307" s="130">
        <f t="shared" si="70"/>
        <v>6.6805478063794096E-2</v>
      </c>
      <c r="AF307" s="130">
        <f t="shared" si="70"/>
        <v>6.5490381891700908E-2</v>
      </c>
      <c r="AG307" s="130">
        <f t="shared" si="70"/>
        <v>6.4201173984941323E-2</v>
      </c>
      <c r="AH307" s="130">
        <f t="shared" si="70"/>
        <v>6.2937344721256394E-2</v>
      </c>
      <c r="AI307" s="130">
        <f t="shared" si="70"/>
        <v>6.1698394510532717E-2</v>
      </c>
      <c r="AJ307" s="130">
        <f t="shared" si="70"/>
        <v>6.0483833597315163E-2</v>
      </c>
      <c r="AK307" s="130">
        <f t="shared" si="70"/>
        <v>5.9293181867207126E-2</v>
      </c>
      <c r="AL307" s="130">
        <f t="shared" si="70"/>
        <v>5.8125968657081931E-2</v>
      </c>
      <c r="AM307" s="130">
        <f t="shared" si="70"/>
        <v>5.6981732569030268E-2</v>
      </c>
      <c r="AN307" s="130">
        <f t="shared" si="70"/>
        <v>5.5860021287970185E-2</v>
      </c>
      <c r="AO307" s="130">
        <f t="shared" si="70"/>
        <v>5.4760391402847539E-2</v>
      </c>
      <c r="AP307" s="130">
        <f t="shared" si="70"/>
        <v>5.3682408231356116E-2</v>
      </c>
      <c r="AQ307" s="130">
        <f t="shared" si="70"/>
        <v>5.2625645648108295E-2</v>
      </c>
      <c r="AR307" s="130">
        <f t="shared" si="70"/>
        <v>5.1589685916188233E-2</v>
      </c>
      <c r="AS307" s="130">
        <f t="shared" si="70"/>
        <v>5.0574119522020941E-2</v>
      </c>
      <c r="AT307" s="130">
        <f t="shared" si="70"/>
        <v>4.9578545013492153E-2</v>
      </c>
      <c r="AU307" s="130">
        <f t="shared" si="70"/>
        <v>4.8602568841254724E-2</v>
      </c>
      <c r="AV307" s="130">
        <f t="shared" si="70"/>
        <v>4.7645805203159149E-2</v>
      </c>
      <c r="AW307" s="130">
        <f t="shared" si="70"/>
        <v>4.6707875891746423E-2</v>
      </c>
      <c r="AX307" s="130">
        <f t="shared" si="70"/>
        <v>4.5788410144743115E-2</v>
      </c>
      <c r="AY307" s="130">
        <f t="shared" si="70"/>
        <v>4.4887044498499507E-2</v>
      </c>
      <c r="AZ307" s="130">
        <f t="shared" si="70"/>
        <v>4.4003422644312895E-2</v>
      </c>
      <c r="BA307" s="130">
        <f t="shared" si="70"/>
        <v>4.3137195287579137E-2</v>
      </c>
      <c r="BB307" s="130">
        <f t="shared" si="70"/>
        <v>4.2288020009717049E-2</v>
      </c>
      <c r="BC307" s="130">
        <f t="shared" si="70"/>
        <v>4.1455561132810681E-2</v>
      </c>
      <c r="BD307" s="130">
        <f t="shared" si="70"/>
        <v>4.0639489586916294E-2</v>
      </c>
      <c r="BE307" s="130">
        <f t="shared" si="70"/>
        <v>3.9839482779981401E-2</v>
      </c>
      <c r="BF307" s="130">
        <f t="shared" si="70"/>
        <v>3.9055224470324598E-2</v>
      </c>
      <c r="BG307" s="130">
        <f t="shared" si="70"/>
        <v>3.8286404641625547E-2</v>
      </c>
      <c r="BH307" s="130">
        <f t="shared" si="70"/>
        <v>3.7532719380375987E-2</v>
      </c>
      <c r="BI307" s="130">
        <f t="shared" si="70"/>
        <v>3.6793870755743044E-2</v>
      </c>
      <c r="BJ307" s="130">
        <f t="shared" si="70"/>
        <v>3.6069566701797603E-2</v>
      </c>
      <c r="BK307" s="130">
        <f t="shared" si="70"/>
        <v>3.5359520902060987E-2</v>
      </c>
      <c r="BL307" s="130">
        <f t="shared" si="70"/>
        <v>3.4663452676324404E-2</v>
      </c>
      <c r="BM307" s="130">
        <f t="shared" si="70"/>
        <v>3.3981086869696434E-2</v>
      </c>
      <c r="BN307" s="130">
        <f t="shared" si="70"/>
        <v>3.3312153743834665E-2</v>
      </c>
      <c r="BO307" s="130">
        <f t="shared" si="70"/>
        <v>3.2656388870318409E-2</v>
      </c>
      <c r="BP307" s="130">
        <f t="shared" si="70"/>
        <v>3.2013533026120547E-2</v>
      </c>
      <c r="BQ307" s="130">
        <f t="shared" si="70"/>
        <v>3.1383332091136931E-2</v>
      </c>
      <c r="BR307" s="3"/>
    </row>
    <row r="308" spans="1:92">
      <c r="B308">
        <v>10</v>
      </c>
      <c r="C308" s="51">
        <v>7.6300000000000007E-2</v>
      </c>
      <c r="D308" s="118">
        <f t="shared" si="69"/>
        <v>0.98043071474469989</v>
      </c>
      <c r="I308" s="22" t="s">
        <v>546</v>
      </c>
      <c r="J308" s="130">
        <f t="shared" ref="J308:Y323" si="71">$C308*POWER($D308,J$302-$C$439)</f>
        <v>9.4828427041686175E-2</v>
      </c>
      <c r="K308" s="130">
        <f t="shared" si="71"/>
        <v>9.2972702502595983E-2</v>
      </c>
      <c r="L308" s="130">
        <f t="shared" si="71"/>
        <v>9.1153293166366542E-2</v>
      </c>
      <c r="M308" s="130">
        <f t="shared" si="71"/>
        <v>8.936948837043393E-2</v>
      </c>
      <c r="N308" s="130">
        <f t="shared" si="71"/>
        <v>8.762059135939268E-2</v>
      </c>
      <c r="O308" s="130">
        <f t="shared" si="71"/>
        <v>8.5905919012842641E-2</v>
      </c>
      <c r="P308" s="130">
        <f t="shared" si="71"/>
        <v>8.4224801578561617E-2</v>
      </c>
      <c r="Q308" s="130">
        <f t="shared" si="71"/>
        <v>8.2576582410899699E-2</v>
      </c>
      <c r="R308" s="130">
        <f t="shared" si="71"/>
        <v>8.0960617714292998E-2</v>
      </c>
      <c r="S308" s="130">
        <f t="shared" si="71"/>
        <v>7.9376276291796694E-2</v>
      </c>
      <c r="T308" s="130">
        <f t="shared" si="71"/>
        <v>7.7822939298539021E-2</v>
      </c>
      <c r="U308" s="130">
        <f t="shared" si="71"/>
        <v>7.6300000000000007E-2</v>
      </c>
      <c r="V308" s="130">
        <f t="shared" si="71"/>
        <v>7.4806863535020612E-2</v>
      </c>
      <c r="W308" s="130">
        <f t="shared" si="71"/>
        <v>7.3342946683449484E-2</v>
      </c>
      <c r="X308" s="130">
        <f t="shared" si="71"/>
        <v>7.1907677638336803E-2</v>
      </c>
      <c r="Y308" s="130">
        <f t="shared" si="71"/>
        <v>7.050049578258602E-2</v>
      </c>
      <c r="Z308" s="130">
        <f t="shared" ref="Z308:BP313" si="72">$C308*POWER($D308,Z$302-$C$439)</f>
        <v>6.9120851469976513E-2</v>
      </c>
      <c r="AA308" s="130">
        <f t="shared" si="72"/>
        <v>6.7768205810471313E-2</v>
      </c>
      <c r="AB308" s="130">
        <f t="shared" si="72"/>
        <v>6.6442030459726326E-2</v>
      </c>
      <c r="AC308" s="130">
        <f t="shared" si="72"/>
        <v>6.5141807412718591E-2</v>
      </c>
      <c r="AD308" s="130">
        <f t="shared" si="72"/>
        <v>6.3867028801413289E-2</v>
      </c>
      <c r="AE308" s="130">
        <f t="shared" si="72"/>
        <v>6.261719669638996E-2</v>
      </c>
      <c r="AF308" s="130">
        <f t="shared" si="72"/>
        <v>6.1391822912351068E-2</v>
      </c>
      <c r="AG308" s="130">
        <f t="shared" si="72"/>
        <v>6.0190428817436407E-2</v>
      </c>
      <c r="AH308" s="130">
        <f t="shared" si="72"/>
        <v>5.9012545146269163E-2</v>
      </c>
      <c r="AI308" s="130">
        <f t="shared" si="72"/>
        <v>5.7857711816660544E-2</v>
      </c>
      <c r="AJ308" s="130">
        <f t="shared" si="72"/>
        <v>5.6725477749901373E-2</v>
      </c>
      <c r="AK308" s="130">
        <f t="shared" si="72"/>
        <v>5.5615400694570362E-2</v>
      </c>
      <c r="AL308" s="130">
        <f t="shared" si="72"/>
        <v>5.4527047053790502E-2</v>
      </c>
      <c r="AM308" s="130">
        <f t="shared" si="72"/>
        <v>5.3459991715865705E-2</v>
      </c>
      <c r="AN308" s="130">
        <f t="shared" si="72"/>
        <v>5.2413817888231955E-2</v>
      </c>
      <c r="AO308" s="130">
        <f t="shared" si="72"/>
        <v>5.1388116934657786E-2</v>
      </c>
      <c r="AP308" s="130">
        <f t="shared" si="72"/>
        <v>5.0382488215630752E-2</v>
      </c>
      <c r="AQ308" s="130">
        <f t="shared" si="72"/>
        <v>4.9396538931867288E-2</v>
      </c>
      <c r="AR308" s="130">
        <f t="shared" si="72"/>
        <v>4.8429883970885032E-2</v>
      </c>
      <c r="AS308" s="130">
        <f t="shared" si="72"/>
        <v>4.7482145756577693E-2</v>
      </c>
      <c r="AT308" s="130">
        <f t="shared" si="72"/>
        <v>4.655295410173349E-2</v>
      </c>
      <c r="AU308" s="130">
        <f t="shared" si="72"/>
        <v>4.5641946063439784E-2</v>
      </c>
      <c r="AV308" s="130">
        <f t="shared" si="72"/>
        <v>4.47487658013173E-2</v>
      </c>
      <c r="AW308" s="130">
        <f t="shared" si="72"/>
        <v>4.387306443852871E-2</v>
      </c>
      <c r="AX308" s="130">
        <f t="shared" si="72"/>
        <v>4.3014499925506981E-2</v>
      </c>
      <c r="AY308" s="130">
        <f t="shared" si="72"/>
        <v>4.217273690635065E-2</v>
      </c>
      <c r="AZ308" s="130">
        <f t="shared" si="72"/>
        <v>4.1347446587833556E-2</v>
      </c>
      <c r="BA308" s="130">
        <f t="shared" si="72"/>
        <v>4.0538306610977952E-2</v>
      </c>
      <c r="BB308" s="130">
        <f t="shared" si="72"/>
        <v>3.9745000925140911E-2</v>
      </c>
      <c r="BC308" s="130">
        <f t="shared" si="72"/>
        <v>3.8967219664564658E-2</v>
      </c>
      <c r="BD308" s="130">
        <f t="shared" si="72"/>
        <v>3.8204659027342852E-2</v>
      </c>
      <c r="BE308" s="130">
        <f t="shared" si="72"/>
        <v>3.745702115675531E-2</v>
      </c>
      <c r="BF308" s="130">
        <f t="shared" si="72"/>
        <v>3.672401402492495E-2</v>
      </c>
      <c r="BG308" s="130">
        <f t="shared" si="72"/>
        <v>3.6005351318751558E-2</v>
      </c>
      <c r="BH308" s="130">
        <f t="shared" si="72"/>
        <v>3.5300752328077611E-2</v>
      </c>
      <c r="BI308" s="130">
        <f t="shared" si="72"/>
        <v>3.4609941836042761E-2</v>
      </c>
      <c r="BJ308" s="130">
        <f t="shared" si="72"/>
        <v>3.3932650011583895E-2</v>
      </c>
      <c r="BK308" s="130">
        <f t="shared" si="72"/>
        <v>3.326861230403895E-2</v>
      </c>
      <c r="BL308" s="130">
        <f t="shared" si="72"/>
        <v>3.2617569339813218E-2</v>
      </c>
      <c r="BM308" s="130">
        <f t="shared" si="72"/>
        <v>3.1979266821067887E-2</v>
      </c>
      <c r="BN308" s="130">
        <f t="shared" si="72"/>
        <v>3.1353455426391057E-2</v>
      </c>
      <c r="BO308" s="130">
        <f t="shared" si="72"/>
        <v>3.0739890713412675E-2</v>
      </c>
      <c r="BP308" s="130">
        <f t="shared" si="72"/>
        <v>3.0138333023325158E-2</v>
      </c>
      <c r="BQ308" s="130">
        <f t="shared" si="70"/>
        <v>2.9548547387272469E-2</v>
      </c>
      <c r="BR308" s="3"/>
    </row>
    <row r="309" spans="1:92">
      <c r="B309">
        <v>11</v>
      </c>
      <c r="C309" s="51">
        <v>7.2700000000000001E-2</v>
      </c>
      <c r="D309" s="118">
        <f t="shared" si="69"/>
        <v>0.98055807909906467</v>
      </c>
      <c r="I309" s="22" t="s">
        <v>546</v>
      </c>
      <c r="J309" s="130">
        <f t="shared" si="71"/>
        <v>9.0225202491523923E-2</v>
      </c>
      <c r="K309" s="130">
        <f t="shared" si="71"/>
        <v>8.8471051241412843E-2</v>
      </c>
      <c r="L309" s="130">
        <f t="shared" si="71"/>
        <v>8.6751004061154713E-2</v>
      </c>
      <c r="M309" s="130">
        <f t="shared" si="71"/>
        <v>8.5064397902121017E-2</v>
      </c>
      <c r="N309" s="130">
        <f t="shared" si="71"/>
        <v>8.3410582606622291E-2</v>
      </c>
      <c r="O309" s="130">
        <f t="shared" si="71"/>
        <v>8.1788920657283423E-2</v>
      </c>
      <c r="P309" s="130">
        <f t="shared" si="71"/>
        <v>8.0198786931291649E-2</v>
      </c>
      <c r="Q309" s="130">
        <f t="shared" si="71"/>
        <v>7.8639568459422493E-2</v>
      </c>
      <c r="R309" s="130">
        <f t="shared" si="71"/>
        <v>7.7110664189750724E-2</v>
      </c>
      <c r="S309" s="130">
        <f t="shared" si="71"/>
        <v>7.5611484755955E-2</v>
      </c>
      <c r="T309" s="130">
        <f t="shared" si="71"/>
        <v>7.4141452250127457E-2</v>
      </c>
      <c r="U309" s="130">
        <f t="shared" si="71"/>
        <v>7.2700000000000001E-2</v>
      </c>
      <c r="V309" s="130">
        <f t="shared" si="71"/>
        <v>7.1286572350502009E-2</v>
      </c>
      <c r="W309" s="130">
        <f t="shared" si="71"/>
        <v>6.9900624449564741E-2</v>
      </c>
      <c r="X309" s="130">
        <f t="shared" si="71"/>
        <v>6.8541622038090319E-2</v>
      </c>
      <c r="Y309" s="130">
        <f t="shared" si="71"/>
        <v>6.7209041244003967E-2</v>
      </c>
      <c r="Z309" s="130">
        <f t="shared" si="72"/>
        <v>6.5902368380310342E-2</v>
      </c>
      <c r="AA309" s="130">
        <f t="shared" si="72"/>
        <v>6.4621099747076041E-2</v>
      </c>
      <c r="AB309" s="130">
        <f t="shared" si="72"/>
        <v>6.3364741437261937E-2</v>
      </c>
      <c r="AC309" s="130">
        <f t="shared" si="72"/>
        <v>6.213280914633048E-2</v>
      </c>
      <c r="AD309" s="130">
        <f t="shared" si="72"/>
        <v>6.0924827985554611E-2</v>
      </c>
      <c r="AE309" s="130">
        <f t="shared" si="72"/>
        <v>5.9740332298956367E-2</v>
      </c>
      <c r="AF309" s="130">
        <f t="shared" si="72"/>
        <v>5.857886548380447E-2</v>
      </c>
      <c r="AG309" s="130">
        <f t="shared" si="72"/>
        <v>5.7439979814601812E-2</v>
      </c>
      <c r="AH309" s="130">
        <f t="shared" si="72"/>
        <v>5.6323236270495E-2</v>
      </c>
      <c r="AI309" s="130">
        <f t="shared" si="72"/>
        <v>5.5228204366039348E-2</v>
      </c>
      <c r="AJ309" s="130">
        <f t="shared" si="72"/>
        <v>5.4154461985254115E-2</v>
      </c>
      <c r="AK309" s="130">
        <f t="shared" si="72"/>
        <v>5.3101595218904105E-2</v>
      </c>
      <c r="AL309" s="130">
        <f t="shared" si="72"/>
        <v>5.2069198204944683E-2</v>
      </c>
      <c r="AM309" s="130">
        <f t="shared" si="72"/>
        <v>5.1056872972069026E-2</v>
      </c>
      <c r="AN309" s="130">
        <f t="shared" si="72"/>
        <v>5.0064229286296953E-2</v>
      </c>
      <c r="AO309" s="130">
        <f t="shared" si="72"/>
        <v>4.9090884500546481E-2</v>
      </c>
      <c r="AP309" s="130">
        <f t="shared" si="72"/>
        <v>4.8136463407129904E-2</v>
      </c>
      <c r="AQ309" s="130">
        <f t="shared" si="72"/>
        <v>4.7200598093117718E-2</v>
      </c>
      <c r="AR309" s="130">
        <f t="shared" si="72"/>
        <v>4.6282927798514485E-2</v>
      </c>
      <c r="AS309" s="130">
        <f t="shared" si="72"/>
        <v>4.5383098777192071E-2</v>
      </c>
      <c r="AT309" s="130">
        <f t="shared" si="72"/>
        <v>4.4500764160526569E-2</v>
      </c>
      <c r="AU309" s="130">
        <f t="shared" si="72"/>
        <v>4.363558382368643E-2</v>
      </c>
      <c r="AV309" s="130">
        <f t="shared" si="72"/>
        <v>4.2787224254520188E-2</v>
      </c>
      <c r="AW309" s="130">
        <f t="shared" si="72"/>
        <v>4.1955358424993233E-2</v>
      </c>
      <c r="AX309" s="130">
        <f t="shared" si="72"/>
        <v>4.1139665665124114E-2</v>
      </c>
      <c r="AY309" s="130">
        <f t="shared" si="72"/>
        <v>4.0339831539371852E-2</v>
      </c>
      <c r="AZ309" s="130">
        <f t="shared" si="72"/>
        <v>3.9555547725426327E-2</v>
      </c>
      <c r="BA309" s="130">
        <f t="shared" si="72"/>
        <v>3.8786511895355417E-2</v>
      </c>
      <c r="BB309" s="130">
        <f t="shared" si="72"/>
        <v>3.8032427599062731E-2</v>
      </c>
      <c r="BC309" s="130">
        <f t="shared" si="72"/>
        <v>3.7293004150011203E-2</v>
      </c>
      <c r="BD309" s="130">
        <f t="shared" si="72"/>
        <v>3.656795651316843E-2</v>
      </c>
      <c r="BE309" s="130">
        <f t="shared" si="72"/>
        <v>3.5857005195130569E-2</v>
      </c>
      <c r="BF309" s="130">
        <f t="shared" si="72"/>
        <v>3.5159876136382412E-2</v>
      </c>
      <c r="BG309" s="130">
        <f t="shared" si="72"/>
        <v>3.4476300605652183E-2</v>
      </c>
      <c r="BH309" s="130">
        <f t="shared" si="72"/>
        <v>3.3806015096320224E-2</v>
      </c>
      <c r="BI309" s="130">
        <f t="shared" si="72"/>
        <v>3.3148761224841748E-2</v>
      </c>
      <c r="BJ309" s="130">
        <f t="shared" si="72"/>
        <v>3.2504285631144381E-2</v>
      </c>
      <c r="BK309" s="130">
        <f t="shared" si="72"/>
        <v>3.1872339880962268E-2</v>
      </c>
      <c r="BL309" s="130">
        <f t="shared" si="72"/>
        <v>3.1252680370068869E-2</v>
      </c>
      <c r="BM309" s="130">
        <f t="shared" si="72"/>
        <v>3.0645068230371778E-2</v>
      </c>
      <c r="BN309" s="130">
        <f t="shared" si="72"/>
        <v>3.0049269237833125E-2</v>
      </c>
      <c r="BO309" s="130">
        <f t="shared" si="72"/>
        <v>2.9465053722180262E-2</v>
      </c>
      <c r="BP309" s="130">
        <f t="shared" si="72"/>
        <v>2.8892196478371823E-2</v>
      </c>
      <c r="BQ309" s="130">
        <f t="shared" si="70"/>
        <v>2.8330476679785041E-2</v>
      </c>
      <c r="BR309" s="3"/>
    </row>
    <row r="310" spans="1:92">
      <c r="B310">
        <v>12</v>
      </c>
      <c r="C310" s="51">
        <v>6.9099999999999995E-2</v>
      </c>
      <c r="D310" s="118">
        <f t="shared" si="69"/>
        <v>0.98050093374437297</v>
      </c>
      <c r="I310" s="22" t="s">
        <v>546</v>
      </c>
      <c r="J310" s="130">
        <f t="shared" si="71"/>
        <v>8.5812374593185428E-2</v>
      </c>
      <c r="K310" s="130">
        <f t="shared" si="71"/>
        <v>8.4139113415440225E-2</v>
      </c>
      <c r="L310" s="130">
        <f t="shared" si="71"/>
        <v>8.2498479268262842E-2</v>
      </c>
      <c r="M310" s="130">
        <f t="shared" si="71"/>
        <v>8.0889835955022499E-2</v>
      </c>
      <c r="N310" s="130">
        <f t="shared" si="71"/>
        <v>7.9312559684328696E-2</v>
      </c>
      <c r="O310" s="130">
        <f t="shared" si="71"/>
        <v>7.7766038828140607E-2</v>
      </c>
      <c r="P310" s="130">
        <f t="shared" si="71"/>
        <v>7.6249673684593011E-2</v>
      </c>
      <c r="Q310" s="130">
        <f t="shared" si="71"/>
        <v>7.476287624544721E-2</v>
      </c>
      <c r="R310" s="130">
        <f t="shared" si="71"/>
        <v>7.3305069968075967E-2</v>
      </c>
      <c r="S310" s="130">
        <f t="shared" si="71"/>
        <v>7.1875689551895092E-2</v>
      </c>
      <c r="T310" s="130">
        <f t="shared" si="71"/>
        <v>7.0474180719153803E-2</v>
      </c>
      <c r="U310" s="130">
        <f t="shared" si="71"/>
        <v>6.9099999999999995E-2</v>
      </c>
      <c r="V310" s="130">
        <f t="shared" si="71"/>
        <v>6.7752614521736171E-2</v>
      </c>
      <c r="W310" s="130">
        <f t="shared" si="71"/>
        <v>6.6431501802184878E-2</v>
      </c>
      <c r="X310" s="130">
        <f t="shared" si="71"/>
        <v>6.5136149547083272E-2</v>
      </c>
      <c r="Y310" s="130">
        <f t="shared" si="71"/>
        <v>6.3866055451428247E-2</v>
      </c>
      <c r="Z310" s="130">
        <f t="shared" si="72"/>
        <v>6.2620727004695301E-2</v>
      </c>
      <c r="AA310" s="130">
        <f t="shared" si="72"/>
        <v>6.1399681299855208E-2</v>
      </c>
      <c r="AB310" s="130">
        <f t="shared" si="72"/>
        <v>6.0202444846114957E-2</v>
      </c>
      <c r="AC310" s="130">
        <f t="shared" si="72"/>
        <v>5.9028553385309823E-2</v>
      </c>
      <c r="AD310" s="130">
        <f t="shared" si="72"/>
        <v>5.7877551711875842E-2</v>
      </c>
      <c r="AE310" s="130">
        <f t="shared" si="72"/>
        <v>5.67489934963325E-2</v>
      </c>
      <c r="AF310" s="130">
        <f t="shared" si="72"/>
        <v>5.5642441112207362E-2</v>
      </c>
      <c r="AG310" s="130">
        <f t="shared" si="72"/>
        <v>5.4557465466335602E-2</v>
      </c>
      <c r="AH310" s="130">
        <f t="shared" si="72"/>
        <v>5.3493645832468448E-2</v>
      </c>
      <c r="AI310" s="130">
        <f t="shared" si="72"/>
        <v>5.2450569688126086E-2</v>
      </c>
      <c r="AJ310" s="130">
        <f t="shared" si="72"/>
        <v>5.1427832554631944E-2</v>
      </c>
      <c r="AK310" s="130">
        <f t="shared" si="72"/>
        <v>5.0425037840265877E-2</v>
      </c>
      <c r="AL310" s="130">
        <f t="shared" si="72"/>
        <v>4.9441796686476032E-2</v>
      </c>
      <c r="AM310" s="130">
        <f t="shared" si="72"/>
        <v>4.8477727817089186E-2</v>
      </c>
      <c r="AN310" s="130">
        <f t="shared" si="72"/>
        <v>4.7532457390461524E-2</v>
      </c>
      <c r="AO310" s="130">
        <f t="shared" si="72"/>
        <v>4.6605618854512136E-2</v>
      </c>
      <c r="AP310" s="130">
        <f t="shared" si="72"/>
        <v>4.56968528045835E-2</v>
      </c>
      <c r="AQ310" s="130">
        <f t="shared" si="72"/>
        <v>4.4805806844073287E-2</v>
      </c>
      <c r="AR310" s="130">
        <f t="shared" si="72"/>
        <v>4.3932135447783884E-2</v>
      </c>
      <c r="AS310" s="130">
        <f t="shared" si="72"/>
        <v>4.3075499827936362E-2</v>
      </c>
      <c r="AT310" s="130">
        <f t="shared" si="72"/>
        <v>4.2235567802797171E-2</v>
      </c>
      <c r="AU310" s="130">
        <f t="shared" si="72"/>
        <v>4.1412013667866406E-2</v>
      </c>
      <c r="AV310" s="130">
        <f t="shared" si="72"/>
        <v>4.0604518069577739E-2</v>
      </c>
      <c r="AW310" s="130">
        <f t="shared" si="72"/>
        <v>3.9812767881461236E-2</v>
      </c>
      <c r="AX310" s="130">
        <f t="shared" si="72"/>
        <v>3.903645608272073E-2</v>
      </c>
      <c r="AY310" s="130">
        <f t="shared" si="72"/>
        <v>3.8275281639178878E-2</v>
      </c>
      <c r="AZ310" s="130">
        <f t="shared" si="72"/>
        <v>3.7528949386543747E-2</v>
      </c>
      <c r="BA310" s="130">
        <f t="shared" si="72"/>
        <v>3.6797169915951451E-2</v>
      </c>
      <c r="BB310" s="130">
        <f t="shared" si="72"/>
        <v>3.607965946174075E-2</v>
      </c>
      <c r="BC310" s="130">
        <f t="shared" si="72"/>
        <v>3.5376139791415802E-2</v>
      </c>
      <c r="BD310" s="130">
        <f t="shared" si="72"/>
        <v>3.468633809775467E-2</v>
      </c>
      <c r="BE310" s="130">
        <f t="shared" si="72"/>
        <v>3.4009986893021461E-2</v>
      </c>
      <c r="BF310" s="130">
        <f t="shared" si="72"/>
        <v>3.3346823905241435E-2</v>
      </c>
      <c r="BG310" s="130">
        <f t="shared" si="72"/>
        <v>3.2696591976498393E-2</v>
      </c>
      <c r="BH310" s="130">
        <f t="shared" si="72"/>
        <v>3.2059038963215457E-2</v>
      </c>
      <c r="BI310" s="130">
        <f t="shared" si="72"/>
        <v>3.1433917638379986E-2</v>
      </c>
      <c r="BJ310" s="130">
        <f t="shared" si="72"/>
        <v>3.0820985595675289E-2</v>
      </c>
      <c r="BK310" s="130">
        <f t="shared" si="72"/>
        <v>3.022000515548149E-2</v>
      </c>
      <c r="BL310" s="130">
        <f t="shared" si="72"/>
        <v>2.9630743272709367E-2</v>
      </c>
      <c r="BM310" s="130">
        <f t="shared" si="72"/>
        <v>2.905297144643133E-2</v>
      </c>
      <c r="BN310" s="130">
        <f t="shared" si="72"/>
        <v>2.8486465631274525E-2</v>
      </c>
      <c r="BO310" s="130">
        <f t="shared" si="72"/>
        <v>2.7931006150541657E-2</v>
      </c>
      <c r="BP310" s="130">
        <f t="shared" si="72"/>
        <v>2.7386377611025924E-2</v>
      </c>
      <c r="BQ310" s="130">
        <f t="shared" si="70"/>
        <v>2.6852368819486907E-2</v>
      </c>
      <c r="BR310" s="3"/>
    </row>
    <row r="311" spans="1:92">
      <c r="B311">
        <v>13</v>
      </c>
      <c r="C311" s="51">
        <v>6.5600000000000006E-2</v>
      </c>
      <c r="D311" s="118">
        <f t="shared" si="69"/>
        <v>0.9804394301328222</v>
      </c>
      <c r="I311" s="22" t="s">
        <v>546</v>
      </c>
      <c r="J311" s="130">
        <f t="shared" si="71"/>
        <v>8.1522104383677352E-2</v>
      </c>
      <c r="K311" s="130">
        <f t="shared" si="71"/>
        <v>7.9927485565161063E-2</v>
      </c>
      <c r="L311" s="130">
        <f t="shared" si="71"/>
        <v>7.8364058399455871E-2</v>
      </c>
      <c r="M311" s="130">
        <f t="shared" si="71"/>
        <v>7.6831212760057721E-2</v>
      </c>
      <c r="N311" s="130">
        <f t="shared" si="71"/>
        <v>7.5328350454884618E-2</v>
      </c>
      <c r="O311" s="130">
        <f t="shared" si="71"/>
        <v>7.385488499283259E-2</v>
      </c>
      <c r="P311" s="130">
        <f t="shared" si="71"/>
        <v>7.2410241354897903E-2</v>
      </c>
      <c r="Q311" s="130">
        <f t="shared" si="71"/>
        <v>7.099385576977621E-2</v>
      </c>
      <c r="R311" s="130">
        <f t="shared" si="71"/>
        <v>6.9605175493851146E-2</v>
      </c>
      <c r="S311" s="130">
        <f t="shared" si="71"/>
        <v>6.8243658595486506E-2</v>
      </c>
      <c r="T311" s="130">
        <f t="shared" si="71"/>
        <v>6.6908773743537667E-2</v>
      </c>
      <c r="U311" s="130">
        <f t="shared" si="71"/>
        <v>6.5600000000000006E-2</v>
      </c>
      <c r="V311" s="130">
        <f t="shared" si="71"/>
        <v>6.4316826616713146E-2</v>
      </c>
      <c r="W311" s="130">
        <f t="shared" si="71"/>
        <v>6.3058752836041759E-2</v>
      </c>
      <c r="X311" s="130">
        <f t="shared" si="71"/>
        <v>6.1825287695455276E-2</v>
      </c>
      <c r="Y311" s="130">
        <f t="shared" si="71"/>
        <v>6.0615949835929946E-2</v>
      </c>
      <c r="Z311" s="130">
        <f t="shared" si="72"/>
        <v>5.9430267314098902E-2</v>
      </c>
      <c r="AA311" s="130">
        <f t="shared" si="72"/>
        <v>5.8267777418076407E-2</v>
      </c>
      <c r="AB311" s="130">
        <f t="shared" si="72"/>
        <v>5.7128026486884961E-2</v>
      </c>
      <c r="AC311" s="130">
        <f t="shared" si="72"/>
        <v>5.6010569733414263E-2</v>
      </c>
      <c r="AD311" s="130">
        <f t="shared" si="72"/>
        <v>5.491497107084338E-2</v>
      </c>
      <c r="AE311" s="130">
        <f t="shared" si="72"/>
        <v>5.3840802942458098E-2</v>
      </c>
      <c r="AF311" s="130">
        <f t="shared" si="72"/>
        <v>5.2787646154797196E-2</v>
      </c>
      <c r="AG311" s="130">
        <f t="shared" si="72"/>
        <v>5.1755089714062424E-2</v>
      </c>
      <c r="AH311" s="130">
        <f t="shared" si="72"/>
        <v>5.0742730665728451E-2</v>
      </c>
      <c r="AI311" s="130">
        <f t="shared" si="72"/>
        <v>4.9750173937290081E-2</v>
      </c>
      <c r="AJ311" s="130">
        <f t="shared" si="72"/>
        <v>4.8777032184085474E-2</v>
      </c>
      <c r="AK311" s="130">
        <f t="shared" si="72"/>
        <v>4.7822925638135089E-2</v>
      </c>
      <c r="AL311" s="130">
        <f t="shared" si="72"/>
        <v>4.6887481959937499E-2</v>
      </c>
      <c r="AM311" s="130">
        <f t="shared" si="72"/>
        <v>4.5970336093164102E-2</v>
      </c>
      <c r="AN311" s="130">
        <f t="shared" si="72"/>
        <v>4.5071130122196115E-2</v>
      </c>
      <c r="AO311" s="130">
        <f t="shared" si="72"/>
        <v>4.4189513132448233E-2</v>
      </c>
      <c r="AP311" s="130">
        <f t="shared" si="72"/>
        <v>4.3325141073424417E-2</v>
      </c>
      <c r="AQ311" s="130">
        <f t="shared" si="72"/>
        <v>4.2477676624452357E-2</v>
      </c>
      <c r="AR311" s="130">
        <f t="shared" si="72"/>
        <v>4.1646789063044379E-2</v>
      </c>
      <c r="AS311" s="130">
        <f t="shared" si="72"/>
        <v>4.0832154135833076E-2</v>
      </c>
      <c r="AT311" s="130">
        <f t="shared" si="72"/>
        <v>4.0033453932031747E-2</v>
      </c>
      <c r="AU311" s="130">
        <f t="shared" si="72"/>
        <v>3.9250376759369786E-2</v>
      </c>
      <c r="AV311" s="130">
        <f t="shared" si="72"/>
        <v>3.8482617022455083E-2</v>
      </c>
      <c r="AW311" s="130">
        <f t="shared" si="72"/>
        <v>3.7729875103515505E-2</v>
      </c>
      <c r="AX311" s="130">
        <f t="shared" si="72"/>
        <v>3.6991857245473304E-2</v>
      </c>
      <c r="AY311" s="130">
        <f t="shared" si="72"/>
        <v>3.6268275437306555E-2</v>
      </c>
      <c r="AZ311" s="130">
        <f t="shared" si="72"/>
        <v>3.5558847301653068E-2</v>
      </c>
      <c r="BA311" s="130">
        <f t="shared" si="72"/>
        <v>3.4863295984612776E-2</v>
      </c>
      <c r="BB311" s="130">
        <f t="shared" si="72"/>
        <v>3.4181350047705658E-2</v>
      </c>
      <c r="BC311" s="130">
        <f t="shared" si="72"/>
        <v>3.351274336194305E-2</v>
      </c>
      <c r="BD311" s="130">
        <f t="shared" si="72"/>
        <v>3.2857215003970965E-2</v>
      </c>
      <c r="BE311" s="130">
        <f t="shared" si="72"/>
        <v>3.2214509154244904E-2</v>
      </c>
      <c r="BF311" s="130">
        <f t="shared" si="72"/>
        <v>3.1584374997196456E-2</v>
      </c>
      <c r="BG311" s="130">
        <f t="shared" si="72"/>
        <v>3.0966566623352652E-2</v>
      </c>
      <c r="BH311" s="130">
        <f t="shared" si="72"/>
        <v>3.0360842933369946E-2</v>
      </c>
      <c r="BI311" s="130">
        <f t="shared" si="72"/>
        <v>2.9766967543945352E-2</v>
      </c>
      <c r="BJ311" s="130">
        <f t="shared" si="72"/>
        <v>2.9184708695567999E-2</v>
      </c>
      <c r="BK311" s="130">
        <f t="shared" si="72"/>
        <v>2.8613839162075105E-2</v>
      </c>
      <c r="BL311" s="130">
        <f t="shared" si="72"/>
        <v>2.8054136161977147E-2</v>
      </c>
      <c r="BM311" s="130">
        <f t="shared" si="72"/>
        <v>2.7505381271517478E-2</v>
      </c>
      <c r="BN311" s="130">
        <f t="shared" si="72"/>
        <v>2.6967360339432592E-2</v>
      </c>
      <c r="BO311" s="130">
        <f t="shared" si="72"/>
        <v>2.6439863403379761E-2</v>
      </c>
      <c r="BP311" s="130">
        <f t="shared" si="72"/>
        <v>2.5922684607999315E-2</v>
      </c>
      <c r="BQ311" s="130">
        <f t="shared" si="70"/>
        <v>2.5415622124579727E-2</v>
      </c>
      <c r="BR311" s="3"/>
    </row>
    <row r="312" spans="1:92" s="8" customFormat="1">
      <c r="A312"/>
      <c r="B312">
        <v>14</v>
      </c>
      <c r="C312" s="51">
        <v>6.2E-2</v>
      </c>
      <c r="D312" s="118">
        <f t="shared" si="69"/>
        <v>0.98037304986261575</v>
      </c>
      <c r="E312"/>
      <c r="F312" s="19"/>
      <c r="G312"/>
      <c r="H312"/>
      <c r="I312" s="22" t="s">
        <v>546</v>
      </c>
      <c r="J312" s="130">
        <f t="shared" si="71"/>
        <v>7.7105735479109178E-2</v>
      </c>
      <c r="K312" s="130">
        <f t="shared" si="71"/>
        <v>7.5592385053554367E-2</v>
      </c>
      <c r="L312" s="130">
        <f t="shared" si="71"/>
        <v>7.4108737081342302E-2</v>
      </c>
      <c r="M312" s="130">
        <f t="shared" si="71"/>
        <v>7.2654208593902272E-2</v>
      </c>
      <c r="N312" s="130">
        <f t="shared" si="71"/>
        <v>7.1228228064558641E-2</v>
      </c>
      <c r="O312" s="130">
        <f t="shared" si="71"/>
        <v>6.9830235183961323E-2</v>
      </c>
      <c r="P312" s="130">
        <f t="shared" si="71"/>
        <v>6.8459680639923887E-2</v>
      </c>
      <c r="Q312" s="130">
        <f t="shared" si="71"/>
        <v>6.711602590158286E-2</v>
      </c>
      <c r="R312" s="130">
        <f t="shared" si="71"/>
        <v>6.5798743007793106E-2</v>
      </c>
      <c r="S312" s="130">
        <f t="shared" si="71"/>
        <v>6.450731435967659E-2</v>
      </c>
      <c r="T312" s="130">
        <f t="shared" si="71"/>
        <v>6.3241232517242646E-2</v>
      </c>
      <c r="U312" s="130">
        <f t="shared" si="71"/>
        <v>6.2E-2</v>
      </c>
      <c r="V312" s="130">
        <f t="shared" si="71"/>
        <v>6.0783129091482174E-2</v>
      </c>
      <c r="W312" s="130">
        <f t="shared" si="71"/>
        <v>5.9590141647609465E-2</v>
      </c>
      <c r="X312" s="130">
        <f t="shared" si="71"/>
        <v>5.842056890881217E-2</v>
      </c>
      <c r="Y312" s="130">
        <f t="shared" si="71"/>
        <v>5.7273951315841294E-2</v>
      </c>
      <c r="Z312" s="130">
        <f t="shared" si="72"/>
        <v>5.6149838329194304E-2</v>
      </c>
      <c r="AA312" s="130">
        <f t="shared" si="72"/>
        <v>5.504778825208502E-2</v>
      </c>
      <c r="AB312" s="130">
        <f t="shared" si="72"/>
        <v>5.3967368056888065E-2</v>
      </c>
      <c r="AC312" s="130">
        <f t="shared" si="72"/>
        <v>5.2908153214989657E-2</v>
      </c>
      <c r="AD312" s="130">
        <f t="shared" si="72"/>
        <v>5.1869727529977969E-2</v>
      </c>
      <c r="AE312" s="130">
        <f t="shared" si="72"/>
        <v>5.0851682974107387E-2</v>
      </c>
      <c r="AF312" s="130">
        <f t="shared" si="72"/>
        <v>4.9853619527972508E-2</v>
      </c>
      <c r="AG312" s="130">
        <f t="shared" si="72"/>
        <v>4.8875145023328861E-2</v>
      </c>
      <c r="AH312" s="130">
        <f t="shared" si="72"/>
        <v>4.7915874988998568E-2</v>
      </c>
      <c r="AI312" s="130">
        <f t="shared" si="72"/>
        <v>4.6975432499800351E-2</v>
      </c>
      <c r="AJ312" s="130">
        <f t="shared" si="72"/>
        <v>4.6053448028444709E-2</v>
      </c>
      <c r="AK312" s="130">
        <f t="shared" si="72"/>
        <v>4.5149559300335811E-2</v>
      </c>
      <c r="AL312" s="130">
        <f t="shared" si="72"/>
        <v>4.4263411151223245E-2</v>
      </c>
      <c r="AM312" s="130">
        <f t="shared" si="72"/>
        <v>4.3394655387647647E-2</v>
      </c>
      <c r="AN312" s="130">
        <f t="shared" si="72"/>
        <v>4.2542950650125318E-2</v>
      </c>
      <c r="AO312" s="130">
        <f t="shared" si="72"/>
        <v>4.1707962279018108E-2</v>
      </c>
      <c r="AP312" s="130">
        <f t="shared" si="72"/>
        <v>4.0889362183035918E-2</v>
      </c>
      <c r="AQ312" s="130">
        <f t="shared" si="72"/>
        <v>4.008682871032003E-2</v>
      </c>
      <c r="AR312" s="130">
        <f t="shared" si="72"/>
        <v>3.9300046522056716E-2</v>
      </c>
      <c r="AS312" s="130">
        <f t="shared" si="72"/>
        <v>3.8528706468571428E-2</v>
      </c>
      <c r="AT312" s="130">
        <f t="shared" si="72"/>
        <v>3.7772505467854857E-2</v>
      </c>
      <c r="AU312" s="130">
        <f t="shared" si="72"/>
        <v>3.7031146386473195E-2</v>
      </c>
      <c r="AV312" s="130">
        <f t="shared" si="72"/>
        <v>3.6304337922815712E-2</v>
      </c>
      <c r="AW312" s="130">
        <f t="shared" si="72"/>
        <v>3.5591794492633853E-2</v>
      </c>
      <c r="AX312" s="130">
        <f t="shared" si="72"/>
        <v>3.489323611682691E-2</v>
      </c>
      <c r="AY312" s="130">
        <f t="shared" si="72"/>
        <v>3.4208388311429971E-2</v>
      </c>
      <c r="AZ312" s="130">
        <f t="shared" si="72"/>
        <v>3.3536981979761259E-2</v>
      </c>
      <c r="BA312" s="130">
        <f t="shared" si="72"/>
        <v>3.2878753306686131E-2</v>
      </c>
      <c r="BB312" s="130">
        <f t="shared" si="72"/>
        <v>3.2233443654956444E-2</v>
      </c>
      <c r="BC312" s="130">
        <f t="shared" si="72"/>
        <v>3.1600799463584427E-2</v>
      </c>
      <c r="BD312" s="130">
        <f t="shared" si="72"/>
        <v>3.0980572148211177E-2</v>
      </c>
      <c r="BE312" s="130">
        <f t="shared" si="72"/>
        <v>3.0372518003430601E-2</v>
      </c>
      <c r="BF312" s="130">
        <f t="shared" si="72"/>
        <v>2.9776398107030467E-2</v>
      </c>
      <c r="BG312" s="130">
        <f t="shared" si="72"/>
        <v>2.9191978226112875E-2</v>
      </c>
      <c r="BH312" s="130">
        <f t="shared" si="72"/>
        <v>2.8619028725057352E-2</v>
      </c>
      <c r="BI312" s="130">
        <f t="shared" si="72"/>
        <v>2.8057324475290284E-2</v>
      </c>
      <c r="BJ312" s="130">
        <f t="shared" si="72"/>
        <v>2.7506644766825347E-2</v>
      </c>
      <c r="BK312" s="130">
        <f t="shared" si="72"/>
        <v>2.6966773221540129E-2</v>
      </c>
      <c r="BL312" s="130">
        <f t="shared" si="72"/>
        <v>2.643749770815481E-2</v>
      </c>
      <c r="BM312" s="130">
        <f t="shared" si="72"/>
        <v>2.5918610258879645E-2</v>
      </c>
      <c r="BN312" s="130">
        <f t="shared" si="72"/>
        <v>2.5409906987698318E-2</v>
      </c>
      <c r="BO312" s="130">
        <f t="shared" si="72"/>
        <v>2.4911188010255193E-2</v>
      </c>
      <c r="BP312" s="130">
        <f t="shared" si="72"/>
        <v>2.442225736531491E-2</v>
      </c>
      <c r="BQ312" s="130">
        <f t="shared" si="70"/>
        <v>2.3942922937763508E-2</v>
      </c>
      <c r="BR312" s="3"/>
      <c r="BT312"/>
      <c r="BU312"/>
      <c r="BV312"/>
      <c r="BW312"/>
      <c r="BX312"/>
      <c r="BY312"/>
      <c r="BZ312"/>
      <c r="CA312"/>
      <c r="CB312"/>
      <c r="CC312"/>
      <c r="CD312"/>
      <c r="CE312"/>
      <c r="CF312"/>
      <c r="CG312"/>
      <c r="CH312"/>
      <c r="CI312"/>
      <c r="CJ312"/>
      <c r="CK312"/>
      <c r="CL312"/>
      <c r="CM312"/>
      <c r="CN312"/>
    </row>
    <row r="313" spans="1:92" s="8" customFormat="1">
      <c r="A313"/>
      <c r="B313">
        <v>15</v>
      </c>
      <c r="C313" s="51">
        <v>5.8400000000000001E-2</v>
      </c>
      <c r="D313" s="118">
        <f t="shared" si="69"/>
        <v>0.98030118891134865</v>
      </c>
      <c r="E313"/>
      <c r="F313" s="19"/>
      <c r="G313"/>
      <c r="H313"/>
      <c r="I313" s="22" t="s">
        <v>546</v>
      </c>
      <c r="J313" s="130">
        <f t="shared" si="71"/>
        <v>7.2687214163004207E-2</v>
      </c>
      <c r="K313" s="130">
        <f t="shared" si="71"/>
        <v>7.125536246264684E-2</v>
      </c>
      <c r="L313" s="130">
        <f t="shared" si="71"/>
        <v>6.9851716538441799E-2</v>
      </c>
      <c r="M313" s="130">
        <f t="shared" si="71"/>
        <v>6.8475720770132989E-2</v>
      </c>
      <c r="N313" s="130">
        <f t="shared" si="71"/>
        <v>6.7126830482522909E-2</v>
      </c>
      <c r="O313" s="130">
        <f t="shared" si="71"/>
        <v>6.5804511729867773E-2</v>
      </c>
      <c r="P313" s="130">
        <f t="shared" si="71"/>
        <v>6.4508241084520163E-2</v>
      </c>
      <c r="Q313" s="130">
        <f t="shared" si="71"/>
        <v>6.3237505429735025E-2</v>
      </c>
      <c r="R313" s="130">
        <f t="shared" si="71"/>
        <v>6.1991801756557115E-2</v>
      </c>
      <c r="S313" s="130">
        <f t="shared" si="71"/>
        <v>6.0770636964709572E-2</v>
      </c>
      <c r="T313" s="130">
        <f t="shared" si="71"/>
        <v>5.9573527667404758E-2</v>
      </c>
      <c r="U313" s="130">
        <f t="shared" si="71"/>
        <v>5.8400000000000001E-2</v>
      </c>
      <c r="V313" s="130">
        <f t="shared" si="71"/>
        <v>5.7249589432422761E-2</v>
      </c>
      <c r="W313" s="130">
        <f t="shared" si="71"/>
        <v>5.6121840585290621E-2</v>
      </c>
      <c r="X313" s="130">
        <f t="shared" si="71"/>
        <v>5.5016307049653573E-2</v>
      </c>
      <c r="Y313" s="130">
        <f t="shared" si="71"/>
        <v>5.3932551210287213E-2</v>
      </c>
      <c r="Z313" s="130">
        <f t="shared" si="72"/>
        <v>5.2870144072466749E-2</v>
      </c>
      <c r="AA313" s="130">
        <f t="shared" si="72"/>
        <v>5.1828665092153454E-2</v>
      </c>
      <c r="AB313" s="130">
        <f t="shared" si="72"/>
        <v>5.0807702009526147E-2</v>
      </c>
      <c r="AC313" s="130">
        <f t="shared" si="72"/>
        <v>4.9806850685791999E-2</v>
      </c>
      <c r="AD313" s="130">
        <f t="shared" si="72"/>
        <v>4.8825714943211918E-2</v>
      </c>
      <c r="AE313" s="130">
        <f t="shared" si="72"/>
        <v>4.786390640827725E-2</v>
      </c>
      <c r="AF313" s="130">
        <f t="shared" si="72"/>
        <v>4.69210443579757E-2</v>
      </c>
      <c r="AG313" s="130">
        <f t="shared" si="72"/>
        <v>4.5996755569085716E-2</v>
      </c>
      <c r="AH313" s="130">
        <f t="shared" si="72"/>
        <v>4.5090674170439424E-2</v>
      </c>
      <c r="AI313" s="130">
        <f t="shared" si="72"/>
        <v>4.4202441498096011E-2</v>
      </c>
      <c r="AJ313" s="130">
        <f t="shared" si="72"/>
        <v>4.3331705953367855E-2</v>
      </c>
      <c r="AK313" s="130">
        <f t="shared" si="72"/>
        <v>4.2478122863643476E-2</v>
      </c>
      <c r="AL313" s="130">
        <f t="shared" si="72"/>
        <v>4.1641354345952043E-2</v>
      </c>
      <c r="AM313" s="130">
        <f t="shared" si="72"/>
        <v>4.0821069173215548E-2</v>
      </c>
      <c r="AN313" s="130">
        <f t="shared" si="72"/>
        <v>4.00169426431356E-2</v>
      </c>
      <c r="AO313" s="130">
        <f t="shared" si="72"/>
        <v>3.9228656449663085E-2</v>
      </c>
      <c r="AP313" s="130">
        <f t="shared" si="72"/>
        <v>3.8455898556999567E-2</v>
      </c>
      <c r="AQ313" s="130">
        <f t="shared" si="72"/>
        <v>3.769836307608089E-2</v>
      </c>
      <c r="AR313" s="130">
        <f t="shared" si="72"/>
        <v>3.6955750143493789E-2</v>
      </c>
      <c r="AS313" s="130">
        <f t="shared" si="72"/>
        <v>3.6227765802777707E-2</v>
      </c>
      <c r="AT313" s="130">
        <f t="shared" si="72"/>
        <v>3.5514121888064881E-2</v>
      </c>
      <c r="AU313" s="130">
        <f t="shared" si="72"/>
        <v>3.4814535910012552E-2</v>
      </c>
      <c r="AV313" s="130">
        <f t="shared" si="72"/>
        <v>3.4128730943982145E-2</v>
      </c>
      <c r="AW313" s="130">
        <f t="shared" si="72"/>
        <v>3.3456435520421234E-2</v>
      </c>
      <c r="AX313" s="130">
        <f t="shared" si="72"/>
        <v>3.279738351740482E-2</v>
      </c>
      <c r="AY313" s="130">
        <f t="shared" si="72"/>
        <v>3.2151314055293416E-2</v>
      </c>
      <c r="AZ313" s="130">
        <f t="shared" si="72"/>
        <v>3.1517971393466286E-2</v>
      </c>
      <c r="BA313" s="130">
        <f t="shared" si="72"/>
        <v>3.0897104829088883E-2</v>
      </c>
      <c r="BB313" s="130">
        <f t="shared" si="72"/>
        <v>3.0288468597874405E-2</v>
      </c>
      <c r="BC313" s="130">
        <f t="shared" si="72"/>
        <v>2.9691821776800329E-2</v>
      </c>
      <c r="BD313" s="130">
        <f t="shared" si="72"/>
        <v>2.9106928188741235E-2</v>
      </c>
      <c r="BE313" s="130">
        <f t="shared" si="72"/>
        <v>2.8533556308980284E-2</v>
      </c>
      <c r="BF313" s="130">
        <f t="shared" si="72"/>
        <v>2.7971479173562283E-2</v>
      </c>
      <c r="BG313" s="130">
        <f t="shared" si="72"/>
        <v>2.742047428945214E-2</v>
      </c>
      <c r="BH313" s="130">
        <f t="shared" si="72"/>
        <v>2.6880323546462997E-2</v>
      </c>
      <c r="BI313" s="130">
        <f t="shared" si="72"/>
        <v>2.6350813130919398E-2</v>
      </c>
      <c r="BJ313" s="130">
        <f t="shared" si="72"/>
        <v>2.5831733441021063E-2</v>
      </c>
      <c r="BK313" s="130">
        <f t="shared" si="72"/>
        <v>2.5322879003873994E-2</v>
      </c>
      <c r="BL313" s="130">
        <f t="shared" si="72"/>
        <v>2.4824048394155904E-2</v>
      </c>
      <c r="BM313" s="130">
        <f t="shared" si="72"/>
        <v>2.4335044154383891E-2</v>
      </c>
      <c r="BN313" s="130">
        <f t="shared" ref="BN313:BQ318" si="73">$C313*POWER($D313,BN$302-$C$439)</f>
        <v>2.3855672716752693E-2</v>
      </c>
      <c r="BO313" s="130">
        <f t="shared" si="73"/>
        <v>2.3385744326512692E-2</v>
      </c>
      <c r="BP313" s="130">
        <f t="shared" si="73"/>
        <v>2.2925072966857217E-2</v>
      </c>
      <c r="BQ313" s="130">
        <f t="shared" si="73"/>
        <v>2.2473476285289552E-2</v>
      </c>
      <c r="BR313" s="3"/>
      <c r="BT313"/>
      <c r="BU313"/>
      <c r="BV313"/>
      <c r="BW313"/>
      <c r="BX313"/>
      <c r="BY313"/>
      <c r="BZ313"/>
      <c r="CA313"/>
      <c r="CB313"/>
      <c r="CC313"/>
      <c r="CD313"/>
      <c r="CE313"/>
      <c r="CF313"/>
      <c r="CG313"/>
      <c r="CH313"/>
      <c r="CI313"/>
      <c r="CJ313"/>
      <c r="CK313"/>
      <c r="CL313"/>
      <c r="CM313"/>
      <c r="CN313"/>
    </row>
    <row r="314" spans="1:92" s="8" customFormat="1">
      <c r="A314"/>
      <c r="B314">
        <v>16</v>
      </c>
      <c r="C314" s="51">
        <v>5.6000000000000001E-2</v>
      </c>
      <c r="D314" s="118">
        <f t="shared" si="69"/>
        <v>0.98022313919575321</v>
      </c>
      <c r="E314"/>
      <c r="F314" s="19"/>
      <c r="G314"/>
      <c r="H314"/>
      <c r="I314" s="22" t="s">
        <v>546</v>
      </c>
      <c r="J314" s="130">
        <f t="shared" si="71"/>
        <v>6.9761140801637256E-2</v>
      </c>
      <c r="K314" s="130">
        <f t="shared" si="71"/>
        <v>6.8381484430457801E-2</v>
      </c>
      <c r="L314" s="130">
        <f t="shared" si="71"/>
        <v>6.7029113331288873E-2</v>
      </c>
      <c r="M314" s="130">
        <f t="shared" si="71"/>
        <v>6.5703487887103895E-2</v>
      </c>
      <c r="N314" s="130">
        <f t="shared" si="71"/>
        <v>6.4404079152807131E-2</v>
      </c>
      <c r="O314" s="130">
        <f t="shared" si="71"/>
        <v>6.3130368644176385E-2</v>
      </c>
      <c r="P314" s="130">
        <f t="shared" si="71"/>
        <v>6.1881848130979716E-2</v>
      </c>
      <c r="Q314" s="130">
        <f t="shared" si="71"/>
        <v>6.0658019434183794E-2</v>
      </c>
      <c r="R314" s="130">
        <f t="shared" si="71"/>
        <v>5.9458394227172653E-2</v>
      </c>
      <c r="S314" s="130">
        <f t="shared" si="71"/>
        <v>5.8282493840897814E-2</v>
      </c>
      <c r="T314" s="130">
        <f t="shared" si="71"/>
        <v>5.7129849072882016E-2</v>
      </c>
      <c r="U314" s="130">
        <f t="shared" si="71"/>
        <v>5.6000000000000001E-2</v>
      </c>
      <c r="V314" s="130">
        <f t="shared" si="71"/>
        <v>5.4892495794962179E-2</v>
      </c>
      <c r="W314" s="130">
        <f t="shared" si="71"/>
        <v>5.3806894546427515E-2</v>
      </c>
      <c r="X314" s="130">
        <f t="shared" si="71"/>
        <v>5.2742763082674032E-2</v>
      </c>
      <c r="Y314" s="130">
        <f t="shared" si="71"/>
        <v>5.1699676798756623E-2</v>
      </c>
      <c r="Z314" s="130">
        <f t="shared" ref="Z314:BP319" si="74">$C314*POWER($D314,Z$302-$C$439)</f>
        <v>5.0677219487083064E-2</v>
      </c>
      <c r="AA314" s="130">
        <f t="shared" si="74"/>
        <v>4.967498317134076E-2</v>
      </c>
      <c r="AB314" s="130">
        <f t="shared" si="74"/>
        <v>4.8692567943707854E-2</v>
      </c>
      <c r="AC314" s="130">
        <f t="shared" si="74"/>
        <v>4.7729581805283819E-2</v>
      </c>
      <c r="AD314" s="130">
        <f t="shared" si="74"/>
        <v>4.6785640509675812E-2</v>
      </c>
      <c r="AE314" s="130">
        <f t="shared" si="74"/>
        <v>4.5860367409678422E-2</v>
      </c>
      <c r="AF314" s="130">
        <f t="shared" si="74"/>
        <v>4.4953393306985605E-2</v>
      </c>
      <c r="AG314" s="130">
        <f t="shared" si="74"/>
        <v>4.4064356304874791E-2</v>
      </c>
      <c r="AH314" s="130">
        <f t="shared" si="74"/>
        <v>4.3192901663804545E-2</v>
      </c>
      <c r="AI314" s="130">
        <f t="shared" si="74"/>
        <v>4.2338681659867962E-2</v>
      </c>
      <c r="AJ314" s="130">
        <f t="shared" si="74"/>
        <v>4.150135544604544E-2</v>
      </c>
      <c r="AK314" s="130">
        <f t="shared" si="74"/>
        <v>4.0680588916201438E-2</v>
      </c>
      <c r="AL314" s="130">
        <f t="shared" si="74"/>
        <v>3.9876054571770937E-2</v>
      </c>
      <c r="AM314" s="130">
        <f t="shared" si="74"/>
        <v>3.9087431391082478E-2</v>
      </c>
      <c r="AN314" s="130">
        <f t="shared" si="74"/>
        <v>3.8314404701265493E-2</v>
      </c>
      <c r="AO314" s="130">
        <f t="shared" si="74"/>
        <v>3.7556666052690986E-2</v>
      </c>
      <c r="AP314" s="130">
        <f t="shared" si="74"/>
        <v>3.6813913095895337E-2</v>
      </c>
      <c r="AQ314" s="130">
        <f t="shared" si="74"/>
        <v>3.6085849460938173E-2</v>
      </c>
      <c r="AR314" s="130">
        <f t="shared" si="74"/>
        <v>3.5372184639146195E-2</v>
      </c>
      <c r="AS314" s="130">
        <f t="shared" si="74"/>
        <v>3.4672633867195685E-2</v>
      </c>
      <c r="AT314" s="130">
        <f t="shared" si="74"/>
        <v>3.3986918013487549E-2</v>
      </c>
      <c r="AU314" s="130">
        <f t="shared" si="74"/>
        <v>3.3314763466769461E-2</v>
      </c>
      <c r="AV314" s="130">
        <f t="shared" si="74"/>
        <v>3.2655902026960754E-2</v>
      </c>
      <c r="AW314" s="130">
        <f t="shared" si="74"/>
        <v>3.2010070798136434E-2</v>
      </c>
      <c r="AX314" s="130">
        <f t="shared" si="74"/>
        <v>3.1377012083627601E-2</v>
      </c>
      <c r="AY314" s="130">
        <f t="shared" si="74"/>
        <v>3.0756473283196528E-2</v>
      </c>
      <c r="AZ314" s="130">
        <f t="shared" si="74"/>
        <v>3.0148206792245221E-2</v>
      </c>
      <c r="BA314" s="130">
        <f t="shared" si="74"/>
        <v>2.9551969903017339E-2</v>
      </c>
      <c r="BB314" s="130">
        <f t="shared" si="74"/>
        <v>2.8967524707754072E-2</v>
      </c>
      <c r="BC314" s="130">
        <f t="shared" si="74"/>
        <v>2.8394638003765241E-2</v>
      </c>
      <c r="BD314" s="130">
        <f t="shared" si="74"/>
        <v>2.7833081200377804E-2</v>
      </c>
      <c r="BE314" s="130">
        <f t="shared" si="74"/>
        <v>2.7282630227724636E-2</v>
      </c>
      <c r="BF314" s="130">
        <f t="shared" si="74"/>
        <v>2.6743065447337188E-2</v>
      </c>
      <c r="BG314" s="130">
        <f t="shared" si="74"/>
        <v>2.6214171564506339E-2</v>
      </c>
      <c r="BH314" s="130">
        <f t="shared" si="74"/>
        <v>2.5695737542376453E-2</v>
      </c>
      <c r="BI314" s="130">
        <f t="shared" si="74"/>
        <v>2.5187556517738418E-2</v>
      </c>
      <c r="BJ314" s="130">
        <f t="shared" si="74"/>
        <v>2.4689425718488006E-2</v>
      </c>
      <c r="BK314" s="130">
        <f t="shared" si="74"/>
        <v>2.4201146382716681E-2</v>
      </c>
      <c r="BL314" s="130">
        <f t="shared" si="74"/>
        <v>2.3722523679402491E-2</v>
      </c>
      <c r="BM314" s="130">
        <f t="shared" si="74"/>
        <v>2.3253366630669504E-2</v>
      </c>
      <c r="BN314" s="130">
        <f t="shared" si="74"/>
        <v>2.2793488035584633E-2</v>
      </c>
      <c r="BO314" s="130">
        <f t="shared" si="74"/>
        <v>2.2342704395461609E-2</v>
      </c>
      <c r="BP314" s="130">
        <f t="shared" si="74"/>
        <v>2.1900835840642136E-2</v>
      </c>
      <c r="BQ314" s="130">
        <f t="shared" si="73"/>
        <v>2.1467706058725097E-2</v>
      </c>
      <c r="BR314" s="3"/>
      <c r="BT314"/>
      <c r="BU314"/>
      <c r="BV314"/>
      <c r="BW314"/>
      <c r="BX314"/>
      <c r="BY314"/>
      <c r="BZ314"/>
      <c r="CA314"/>
      <c r="CB314"/>
      <c r="CC314"/>
      <c r="CD314"/>
      <c r="CE314"/>
      <c r="CF314"/>
      <c r="CG314"/>
      <c r="CH314"/>
      <c r="CI314"/>
      <c r="CJ314"/>
      <c r="CK314"/>
      <c r="CL314"/>
      <c r="CM314"/>
      <c r="CN314"/>
    </row>
    <row r="315" spans="1:92" s="8" customFormat="1">
      <c r="A315"/>
      <c r="B315">
        <v>17</v>
      </c>
      <c r="C315" s="51">
        <v>5.3600000000000002E-2</v>
      </c>
      <c r="D315" s="118">
        <f t="shared" si="69"/>
        <v>0.98025773208717992</v>
      </c>
      <c r="E315"/>
      <c r="F315" s="19"/>
      <c r="G315"/>
      <c r="H315"/>
      <c r="I315" s="22" t="s">
        <v>546</v>
      </c>
      <c r="J315" s="130">
        <f t="shared" si="71"/>
        <v>6.6745462518996074E-2</v>
      </c>
      <c r="K315" s="130">
        <f t="shared" si="71"/>
        <v>6.5427755715980973E-2</v>
      </c>
      <c r="L315" s="130">
        <f t="shared" si="71"/>
        <v>6.413606343370154E-2</v>
      </c>
      <c r="M315" s="130">
        <f t="shared" si="71"/>
        <v>6.2869872086519771E-2</v>
      </c>
      <c r="N315" s="130">
        <f t="shared" si="71"/>
        <v>6.1628678228142969E-2</v>
      </c>
      <c r="O315" s="130">
        <f t="shared" si="71"/>
        <v>6.0411988351450001E-2</v>
      </c>
      <c r="P315" s="130">
        <f t="shared" si="71"/>
        <v>5.9219318692269513E-2</v>
      </c>
      <c r="Q315" s="130">
        <f t="shared" si="71"/>
        <v>5.805019503703205E-2</v>
      </c>
      <c r="R315" s="130">
        <f t="shared" si="71"/>
        <v>5.6904152534219495E-2</v>
      </c>
      <c r="S315" s="130">
        <f t="shared" si="71"/>
        <v>5.5780735509536959E-2</v>
      </c>
      <c r="T315" s="130">
        <f t="shared" si="71"/>
        <v>5.4679497284733529E-2</v>
      </c>
      <c r="U315" s="130">
        <f t="shared" si="71"/>
        <v>5.3600000000000002E-2</v>
      </c>
      <c r="V315" s="130">
        <f t="shared" si="71"/>
        <v>5.2541814439872846E-2</v>
      </c>
      <c r="W315" s="130">
        <f t="shared" si="71"/>
        <v>5.1504519862575197E-2</v>
      </c>
      <c r="X315" s="130">
        <f t="shared" si="71"/>
        <v>5.0487703832727077E-2</v>
      </c>
      <c r="Y315" s="130">
        <f t="shared" si="71"/>
        <v>4.9490962057358263E-2</v>
      </c>
      <c r="Z315" s="130">
        <f t="shared" si="74"/>
        <v>4.8513898225158683E-2</v>
      </c>
      <c r="AA315" s="130">
        <f t="shared" si="74"/>
        <v>4.7556123848902315E-2</v>
      </c>
      <c r="AB315" s="130">
        <f t="shared" si="74"/>
        <v>4.6617258110982038E-2</v>
      </c>
      <c r="AC315" s="130">
        <f t="shared" si="74"/>
        <v>4.5696927711993948E-2</v>
      </c>
      <c r="AD315" s="130">
        <f t="shared" si="74"/>
        <v>4.4794766722310989E-2</v>
      </c>
      <c r="AE315" s="130">
        <f t="shared" si="74"/>
        <v>4.3910416436586851E-2</v>
      </c>
      <c r="AF315" s="130">
        <f t="shared" si="74"/>
        <v>4.3043525231132258E-2</v>
      </c>
      <c r="AG315" s="130">
        <f t="shared" si="74"/>
        <v>4.219374842410701E-2</v>
      </c>
      <c r="AH315" s="130">
        <f t="shared" si="74"/>
        <v>4.136074813847216E-2</v>
      </c>
      <c r="AI315" s="130">
        <f t="shared" si="74"/>
        <v>4.054419316764777E-2</v>
      </c>
      <c r="AJ315" s="130">
        <f t="shared" si="74"/>
        <v>3.9743758843822946E-2</v>
      </c>
      <c r="AK315" s="130">
        <f t="shared" si="74"/>
        <v>3.8959126908865674E-2</v>
      </c>
      <c r="AL315" s="130">
        <f t="shared" si="74"/>
        <v>3.8189985387781289E-2</v>
      </c>
      <c r="AM315" s="130">
        <f t="shared" si="74"/>
        <v>3.7436028464669029E-2</v>
      </c>
      <c r="AN315" s="130">
        <f t="shared" si="74"/>
        <v>3.6696956361127582E-2</v>
      </c>
      <c r="AO315" s="130">
        <f t="shared" si="74"/>
        <v>3.597247521706113E-2</v>
      </c>
      <c r="AP315" s="130">
        <f t="shared" si="74"/>
        <v>3.5262296973838626E-2</v>
      </c>
      <c r="AQ315" s="130">
        <f t="shared" si="74"/>
        <v>3.4566139259759682E-2</v>
      </c>
      <c r="AR315" s="130">
        <f t="shared" si="74"/>
        <v>3.3883725277781662E-2</v>
      </c>
      <c r="AS315" s="130">
        <f t="shared" si="74"/>
        <v>3.3214783695463303E-2</v>
      </c>
      <c r="AT315" s="130">
        <f t="shared" si="74"/>
        <v>3.2559048537081095E-2</v>
      </c>
      <c r="AU315" s="130">
        <f t="shared" si="74"/>
        <v>3.1916259077875528E-2</v>
      </c>
      <c r="AV315" s="130">
        <f t="shared" si="74"/>
        <v>3.1286159740385136E-2</v>
      </c>
      <c r="AW315" s="130">
        <f t="shared" si="74"/>
        <v>3.0668499992827163E-2</v>
      </c>
      <c r="AX315" s="130">
        <f t="shared" si="74"/>
        <v>3.0063034249484453E-2</v>
      </c>
      <c r="AY315" s="130">
        <f t="shared" si="74"/>
        <v>2.9469521773058845E-2</v>
      </c>
      <c r="AZ315" s="130">
        <f t="shared" si="74"/>
        <v>2.8887726578952434E-2</v>
      </c>
      <c r="BA315" s="130">
        <f t="shared" si="74"/>
        <v>2.8317417341438465E-2</v>
      </c>
      <c r="BB315" s="130">
        <f t="shared" si="74"/>
        <v>2.7758367301684652E-2</v>
      </c>
      <c r="BC315" s="130">
        <f t="shared" si="74"/>
        <v>2.7210354177592325E-2</v>
      </c>
      <c r="BD315" s="130">
        <f t="shared" si="74"/>
        <v>2.6673160075415574E-2</v>
      </c>
      <c r="BE315" s="130">
        <f t="shared" si="74"/>
        <v>2.6146571403125186E-2</v>
      </c>
      <c r="BF315" s="130">
        <f t="shared" si="74"/>
        <v>2.5630378785483007E-2</v>
      </c>
      <c r="BG315" s="130">
        <f t="shared" si="74"/>
        <v>2.512437698079294E-2</v>
      </c>
      <c r="BH315" s="130">
        <f t="shared" si="74"/>
        <v>2.4628364799295442E-2</v>
      </c>
      <c r="BI315" s="130">
        <f t="shared" si="74"/>
        <v>2.4142145023173082E-2</v>
      </c>
      <c r="BJ315" s="130">
        <f t="shared" si="74"/>
        <v>2.3665524328135439E-2</v>
      </c>
      <c r="BK315" s="130">
        <f t="shared" si="74"/>
        <v>2.3198313206552034E-2</v>
      </c>
      <c r="BL315" s="130">
        <f t="shared" si="74"/>
        <v>2.2740325892102772E-2</v>
      </c>
      <c r="BM315" s="130">
        <f t="shared" si="74"/>
        <v>2.229138028591604E-2</v>
      </c>
      <c r="BN315" s="130">
        <f t="shared" si="74"/>
        <v>2.1851297884164927E-2</v>
      </c>
      <c r="BO315" s="130">
        <f t="shared" si="74"/>
        <v>2.1419903707092909E-2</v>
      </c>
      <c r="BP315" s="130">
        <f t="shared" si="74"/>
        <v>2.0997026229440673E-2</v>
      </c>
      <c r="BQ315" s="130">
        <f t="shared" si="73"/>
        <v>2.0582497312246543E-2</v>
      </c>
      <c r="BR315" s="3"/>
      <c r="BT315"/>
      <c r="BU315"/>
      <c r="BV315"/>
      <c r="BW315"/>
      <c r="BX315"/>
      <c r="BY315"/>
      <c r="BZ315"/>
      <c r="CA315"/>
      <c r="CB315"/>
      <c r="CC315"/>
      <c r="CD315"/>
      <c r="CE315"/>
      <c r="CF315"/>
      <c r="CG315"/>
      <c r="CH315"/>
      <c r="CI315"/>
      <c r="CJ315"/>
      <c r="CK315"/>
      <c r="CL315"/>
      <c r="CM315"/>
      <c r="CN315"/>
    </row>
    <row r="316" spans="1:92" s="8" customFormat="1">
      <c r="A316"/>
      <c r="B316">
        <v>18</v>
      </c>
      <c r="C316" s="51">
        <v>5.1299999999999998E-2</v>
      </c>
      <c r="D316" s="118">
        <f t="shared" si="69"/>
        <v>0.98029483593362243</v>
      </c>
      <c r="E316"/>
      <c r="F316" s="19"/>
      <c r="G316"/>
      <c r="H316"/>
      <c r="I316" s="22" t="s">
        <v>546</v>
      </c>
      <c r="J316" s="130">
        <f t="shared" si="71"/>
        <v>6.3854793078964647E-2</v>
      </c>
      <c r="K316" s="130">
        <f t="shared" si="71"/>
        <v>6.2596523904919057E-2</v>
      </c>
      <c r="L316" s="130">
        <f t="shared" si="71"/>
        <v>6.1363049131387709E-2</v>
      </c>
      <c r="M316" s="130">
        <f t="shared" si="71"/>
        <v>6.015388018064053E-2</v>
      </c>
      <c r="N316" s="130">
        <f t="shared" si="71"/>
        <v>5.8968538102451791E-2</v>
      </c>
      <c r="O316" s="130">
        <f t="shared" si="71"/>
        <v>5.7806553384388538E-2</v>
      </c>
      <c r="P316" s="130">
        <f t="shared" si="71"/>
        <v>5.6667465765837352E-2</v>
      </c>
      <c r="Q316" s="130">
        <f t="shared" si="71"/>
        <v>5.555082405569569E-2</v>
      </c>
      <c r="R316" s="130">
        <f t="shared" si="71"/>
        <v>5.4456185953655735E-2</v>
      </c>
      <c r="S316" s="130">
        <f t="shared" si="71"/>
        <v>5.3383117875009781E-2</v>
      </c>
      <c r="T316" s="130">
        <f t="shared" si="71"/>
        <v>5.2331194778907943E-2</v>
      </c>
      <c r="U316" s="130">
        <f t="shared" si="71"/>
        <v>5.1299999999999998E-2</v>
      </c>
      <c r="V316" s="130">
        <f t="shared" si="71"/>
        <v>5.028912508339483E-2</v>
      </c>
      <c r="W316" s="130">
        <f t="shared" si="71"/>
        <v>4.9298169622871951E-2</v>
      </c>
      <c r="X316" s="130">
        <f t="shared" si="71"/>
        <v>4.8326741102281148E-2</v>
      </c>
      <c r="Y316" s="130">
        <f t="shared" si="71"/>
        <v>4.7374454740067351E-2</v>
      </c>
      <c r="Z316" s="130">
        <f t="shared" si="74"/>
        <v>4.6440933336859141E-2</v>
      </c>
      <c r="AA316" s="130">
        <f t="shared" si="74"/>
        <v>4.5525807126060636E-2</v>
      </c>
      <c r="AB316" s="130">
        <f t="shared" si="74"/>
        <v>4.4628713627387344E-2</v>
      </c>
      <c r="AC316" s="130">
        <f t="shared" si="74"/>
        <v>4.3749297503288299E-2</v>
      </c>
      <c r="AD316" s="130">
        <f t="shared" si="74"/>
        <v>4.2887210418197236E-2</v>
      </c>
      <c r="AE316" s="130">
        <f t="shared" si="74"/>
        <v>4.2042110900557407E-2</v>
      </c>
      <c r="AF316" s="130">
        <f t="shared" si="74"/>
        <v>4.121366420756508E-2</v>
      </c>
      <c r="AG316" s="130">
        <f t="shared" si="74"/>
        <v>4.0401542192578424E-2</v>
      </c>
      <c r="AH316" s="130">
        <f t="shared" si="74"/>
        <v>3.9605423175138987E-2</v>
      </c>
      <c r="AI316" s="130">
        <f t="shared" si="74"/>
        <v>3.8824991813554567E-2</v>
      </c>
      <c r="AJ316" s="130">
        <f t="shared" si="74"/>
        <v>3.80599389799927E-2</v>
      </c>
      <c r="AK316" s="130">
        <f t="shared" si="74"/>
        <v>3.7309961638035634E-2</v>
      </c>
      <c r="AL316" s="130">
        <f t="shared" si="74"/>
        <v>3.6574762722647883E-2</v>
      </c>
      <c r="AM316" s="130">
        <f t="shared" si="74"/>
        <v>3.5854051022509277E-2</v>
      </c>
      <c r="AN316" s="130">
        <f t="shared" si="74"/>
        <v>3.5147541064666457E-2</v>
      </c>
      <c r="AO316" s="130">
        <f t="shared" si="74"/>
        <v>3.445495300145747E-2</v>
      </c>
      <c r="AP316" s="130">
        <f t="shared" si="74"/>
        <v>3.3776012499664415E-2</v>
      </c>
      <c r="AQ316" s="130">
        <f t="shared" si="74"/>
        <v>3.3110450631850516E-2</v>
      </c>
      <c r="AR316" s="130">
        <f t="shared" si="74"/>
        <v>3.2458003769838199E-2</v>
      </c>
      <c r="AS316" s="130">
        <f t="shared" si="74"/>
        <v>3.1818413480286439E-2</v>
      </c>
      <c r="AT316" s="130">
        <f t="shared" si="74"/>
        <v>3.1191426422325558E-2</v>
      </c>
      <c r="AU316" s="130">
        <f t="shared" si="74"/>
        <v>3.0576794247209292E-2</v>
      </c>
      <c r="AV316" s="130">
        <f t="shared" si="74"/>
        <v>2.9974273499944158E-2</v>
      </c>
      <c r="AW316" s="130">
        <f t="shared" si="74"/>
        <v>2.9383625522857285E-2</v>
      </c>
      <c r="AX316" s="130">
        <f t="shared" si="74"/>
        <v>2.8804616361064381E-2</v>
      </c>
      <c r="AY316" s="130">
        <f t="shared" si="74"/>
        <v>2.8237016669800549E-2</v>
      </c>
      <c r="AZ316" s="130">
        <f t="shared" si="74"/>
        <v>2.7680601623577088E-2</v>
      </c>
      <c r="BA316" s="130">
        <f t="shared" si="74"/>
        <v>2.7135150827128467E-2</v>
      </c>
      <c r="BB316" s="130">
        <f t="shared" si="74"/>
        <v>2.6600448228114002E-2</v>
      </c>
      <c r="BC316" s="130">
        <f t="shared" si="74"/>
        <v>2.6076282031539832E-2</v>
      </c>
      <c r="BD316" s="130">
        <f t="shared" si="74"/>
        <v>2.5562444615867205E-2</v>
      </c>
      <c r="BE316" s="130">
        <f t="shared" si="74"/>
        <v>2.5058732450773853E-2</v>
      </c>
      <c r="BF316" s="130">
        <f t="shared" si="74"/>
        <v>2.4564946016535891E-2</v>
      </c>
      <c r="BG316" s="130">
        <f t="shared" si="74"/>
        <v>2.4080889724998347E-2</v>
      </c>
      <c r="BH316" s="130">
        <f t="shared" si="74"/>
        <v>2.3606371842102909E-2</v>
      </c>
      <c r="BI316" s="130">
        <f t="shared" si="74"/>
        <v>2.3141204411942357E-2</v>
      </c>
      <c r="BJ316" s="130">
        <f t="shared" si="74"/>
        <v>2.2685203182311448E-2</v>
      </c>
      <c r="BK316" s="130">
        <f t="shared" si="74"/>
        <v>2.2238187531724896E-2</v>
      </c>
      <c r="BL316" s="130">
        <f t="shared" si="74"/>
        <v>2.1799980397873384E-2</v>
      </c>
      <c r="BM316" s="130">
        <f t="shared" si="74"/>
        <v>2.1370408207489474E-2</v>
      </c>
      <c r="BN316" s="130">
        <f t="shared" si="74"/>
        <v>2.0949300807595429E-2</v>
      </c>
      <c r="BO316" s="130">
        <f t="shared" si="74"/>
        <v>2.0536491398105872E-2</v>
      </c>
      <c r="BP316" s="130">
        <f t="shared" si="74"/>
        <v>2.0131816465758436E-2</v>
      </c>
      <c r="BQ316" s="130">
        <f t="shared" si="73"/>
        <v>1.9735115719346469E-2</v>
      </c>
      <c r="BR316" s="3"/>
      <c r="BT316"/>
      <c r="BU316"/>
      <c r="BV316"/>
      <c r="BW316"/>
      <c r="BX316"/>
      <c r="BY316"/>
      <c r="BZ316"/>
      <c r="CA316"/>
      <c r="CB316"/>
      <c r="CC316"/>
      <c r="CD316"/>
      <c r="CE316"/>
      <c r="CF316"/>
      <c r="CG316"/>
      <c r="CH316"/>
      <c r="CI316"/>
      <c r="CJ316"/>
      <c r="CK316"/>
      <c r="CL316"/>
      <c r="CM316"/>
      <c r="CN316"/>
    </row>
    <row r="317" spans="1:92" s="8" customFormat="1">
      <c r="A317"/>
      <c r="B317">
        <v>19</v>
      </c>
      <c r="C317" s="51">
        <v>4.8899999999999999E-2</v>
      </c>
      <c r="D317" s="118">
        <f t="shared" si="69"/>
        <v>0.98033479105144494</v>
      </c>
      <c r="E317"/>
      <c r="F317" s="19"/>
      <c r="G317"/>
      <c r="H317"/>
      <c r="I317" s="22" t="s">
        <v>546</v>
      </c>
      <c r="J317" s="130">
        <f t="shared" si="71"/>
        <v>6.0840151648881333E-2</v>
      </c>
      <c r="K317" s="130">
        <f t="shared" si="71"/>
        <v>5.9643717354244306E-2</v>
      </c>
      <c r="L317" s="130">
        <f t="shared" si="71"/>
        <v>5.847081119000453E-2</v>
      </c>
      <c r="M317" s="130">
        <f t="shared" si="71"/>
        <v>5.7320970470561582E-2</v>
      </c>
      <c r="N317" s="130">
        <f t="shared" si="71"/>
        <v>5.6193741609124027E-2</v>
      </c>
      <c r="O317" s="130">
        <f t="shared" si="71"/>
        <v>5.5088679938779493E-2</v>
      </c>
      <c r="P317" s="130">
        <f t="shared" si="71"/>
        <v>5.4005349537083316E-2</v>
      </c>
      <c r="Q317" s="130">
        <f t="shared" si="71"/>
        <v>5.2943323054096832E-2</v>
      </c>
      <c r="R317" s="130">
        <f t="shared" si="71"/>
        <v>5.1902181543807172E-2</v>
      </c>
      <c r="S317" s="130">
        <f t="shared" si="71"/>
        <v>5.0881514298862361E-2</v>
      </c>
      <c r="T317" s="130">
        <f t="shared" si="71"/>
        <v>4.9880918688556347E-2</v>
      </c>
      <c r="U317" s="130">
        <f t="shared" si="71"/>
        <v>4.8899999999999999E-2</v>
      </c>
      <c r="V317" s="130">
        <f t="shared" si="71"/>
        <v>4.7938371282415654E-2</v>
      </c>
      <c r="W317" s="130">
        <f t="shared" si="71"/>
        <v>4.6995653194493545E-2</v>
      </c>
      <c r="X317" s="130">
        <f t="shared" si="71"/>
        <v>4.6071473854749995E-2</v>
      </c>
      <c r="Y317" s="130">
        <f t="shared" si="71"/>
        <v>4.5165468694828452E-2</v>
      </c>
      <c r="Z317" s="130">
        <f t="shared" si="74"/>
        <v>4.427728031568523E-2</v>
      </c>
      <c r="AA317" s="130">
        <f t="shared" si="74"/>
        <v>4.3406558346603535E-2</v>
      </c>
      <c r="AB317" s="130">
        <f t="shared" si="74"/>
        <v>4.2552959306979929E-2</v>
      </c>
      <c r="AC317" s="130">
        <f t="shared" si="74"/>
        <v>4.1716146470828809E-2</v>
      </c>
      <c r="AD317" s="130">
        <f t="shared" si="74"/>
        <v>4.0895789733951436E-2</v>
      </c>
      <c r="AE317" s="130">
        <f t="shared" si="74"/>
        <v>4.0091565483717111E-2</v>
      </c>
      <c r="AF317" s="130">
        <f t="shared" si="74"/>
        <v>3.9303156471405129E-2</v>
      </c>
      <c r="AG317" s="130">
        <f t="shared" si="74"/>
        <v>3.8530251687057204E-2</v>
      </c>
      <c r="AH317" s="130">
        <f t="shared" si="74"/>
        <v>3.7772546236790813E-2</v>
      </c>
      <c r="AI317" s="130">
        <f t="shared" si="74"/>
        <v>3.7029741222525357E-2</v>
      </c>
      <c r="AJ317" s="130">
        <f t="shared" si="74"/>
        <v>3.6301543624073472E-2</v>
      </c>
      <c r="AK317" s="130">
        <f t="shared" si="74"/>
        <v>3.5587666183550984E-2</v>
      </c>
      <c r="AL317" s="130">
        <f t="shared" si="74"/>
        <v>3.4887827292060032E-2</v>
      </c>
      <c r="AM317" s="130">
        <f t="shared" si="74"/>
        <v>3.420175087860057E-2</v>
      </c>
      <c r="AN317" s="130">
        <f t="shared" si="74"/>
        <v>3.3529166301166466E-2</v>
      </c>
      <c r="AO317" s="130">
        <f t="shared" si="74"/>
        <v>3.2869808239983173E-2</v>
      </c>
      <c r="AP317" s="130">
        <f t="shared" si="74"/>
        <v>3.2223416592844972E-2</v>
      </c>
      <c r="AQ317" s="130">
        <f t="shared" si="74"/>
        <v>3.1589736372510342E-2</v>
      </c>
      <c r="AR317" s="130">
        <f t="shared" si="74"/>
        <v>3.0968517606115149E-2</v>
      </c>
      <c r="AS317" s="130">
        <f t="shared" si="74"/>
        <v>3.0359515236563894E-2</v>
      </c>
      <c r="AT317" s="130">
        <f t="shared" si="74"/>
        <v>2.9762489025860026E-2</v>
      </c>
      <c r="AU317" s="130">
        <f t="shared" si="74"/>
        <v>2.9177203460337409E-2</v>
      </c>
      <c r="AV317" s="130">
        <f t="shared" si="74"/>
        <v>2.8603427657755372E-2</v>
      </c>
      <c r="AW317" s="130">
        <f t="shared" si="74"/>
        <v>2.8040935276220737E-2</v>
      </c>
      <c r="AX317" s="130">
        <f t="shared" si="74"/>
        <v>2.7489504424900949E-2</v>
      </c>
      <c r="AY317" s="130">
        <f t="shared" si="74"/>
        <v>2.694891757649304E-2</v>
      </c>
      <c r="AZ317" s="130">
        <f t="shared" si="74"/>
        <v>2.6418961481413913E-2</v>
      </c>
      <c r="BA317" s="130">
        <f t="shared" si="74"/>
        <v>2.5899427083678088E-2</v>
      </c>
      <c r="BB317" s="130">
        <f t="shared" si="74"/>
        <v>2.5390109438429693E-2</v>
      </c>
      <c r="BC317" s="130">
        <f t="shared" si="74"/>
        <v>2.4890807631096294E-2</v>
      </c>
      <c r="BD317" s="130">
        <f t="shared" si="74"/>
        <v>2.4401324698132498E-2</v>
      </c>
      <c r="BE317" s="130">
        <f t="shared" si="74"/>
        <v>2.3921467549322187E-2</v>
      </c>
      <c r="BF317" s="130">
        <f t="shared" si="74"/>
        <v>2.3451046891608686E-2</v>
      </c>
      <c r="BG317" s="130">
        <f t="shared" si="74"/>
        <v>2.2989877154422841E-2</v>
      </c>
      <c r="BH317" s="130">
        <f t="shared" si="74"/>
        <v>2.2537776416479503E-2</v>
      </c>
      <c r="BI317" s="130">
        <f t="shared" si="74"/>
        <v>2.2094566334013618E-2</v>
      </c>
      <c r="BJ317" s="130">
        <f t="shared" si="74"/>
        <v>2.1660072070427531E-2</v>
      </c>
      <c r="BK317" s="130">
        <f t="shared" si="74"/>
        <v>2.1234122227321812E-2</v>
      </c>
      <c r="BL317" s="130">
        <f t="shared" si="74"/>
        <v>2.0816548776882368E-2</v>
      </c>
      <c r="BM317" s="130">
        <f t="shared" si="74"/>
        <v>2.0407186995597192E-2</v>
      </c>
      <c r="BN317" s="130">
        <f t="shared" si="74"/>
        <v>2.0005875399276542E-2</v>
      </c>
      <c r="BO317" s="130">
        <f t="shared" si="74"/>
        <v>1.9612455679351007E-2</v>
      </c>
      <c r="BP317" s="130">
        <f t="shared" si="74"/>
        <v>1.9226772640422295E-2</v>
      </c>
      <c r="BQ317" s="130">
        <f t="shared" si="73"/>
        <v>1.8848674139042031E-2</v>
      </c>
      <c r="BR317" s="3"/>
      <c r="BT317"/>
      <c r="BU317"/>
      <c r="BV317"/>
      <c r="BW317"/>
      <c r="BX317"/>
      <c r="BY317"/>
      <c r="BZ317"/>
      <c r="CA317"/>
      <c r="CB317"/>
      <c r="CC317"/>
      <c r="CD317"/>
      <c r="CE317"/>
      <c r="CF317"/>
      <c r="CG317"/>
      <c r="CH317"/>
      <c r="CI317"/>
      <c r="CJ317"/>
      <c r="CK317"/>
      <c r="CL317"/>
      <c r="CM317"/>
      <c r="CN317"/>
    </row>
    <row r="318" spans="1:92" s="8" customFormat="1">
      <c r="A318"/>
      <c r="B318">
        <v>20</v>
      </c>
      <c r="C318" s="51">
        <v>4.65E-2</v>
      </c>
      <c r="D318" s="118">
        <f t="shared" si="69"/>
        <v>0.98037788020230388</v>
      </c>
      <c r="E318"/>
      <c r="F318" s="19"/>
      <c r="G318"/>
      <c r="H318"/>
      <c r="I318" s="22" t="s">
        <v>546</v>
      </c>
      <c r="J318" s="130">
        <f t="shared" si="71"/>
        <v>5.7826167500285817E-2</v>
      </c>
      <c r="K318" s="130">
        <f t="shared" si="71"/>
        <v>5.6691495514153568E-2</v>
      </c>
      <c r="L318" s="130">
        <f t="shared" si="71"/>
        <v>5.55790881976643E-2</v>
      </c>
      <c r="M318" s="130">
        <f t="shared" si="71"/>
        <v>5.4488508670803001E-2</v>
      </c>
      <c r="N318" s="130">
        <f t="shared" si="71"/>
        <v>5.3419328626066707E-2</v>
      </c>
      <c r="O318" s="130">
        <f t="shared" si="71"/>
        <v>5.2371128160253529E-2</v>
      </c>
      <c r="P318" s="130">
        <f t="shared" si="71"/>
        <v>5.1343495609552543E-2</v>
      </c>
      <c r="Q318" s="130">
        <f t="shared" si="71"/>
        <v>5.0336027387869416E-2</v>
      </c>
      <c r="R318" s="130">
        <f t="shared" si="71"/>
        <v>4.9348327828324531E-2</v>
      </c>
      <c r="S318" s="130">
        <f t="shared" si="71"/>
        <v>4.8380009027861166E-2</v>
      </c>
      <c r="T318" s="130">
        <f t="shared" si="71"/>
        <v>4.7430690694902862E-2</v>
      </c>
      <c r="U318" s="130">
        <f t="shared" si="71"/>
        <v>4.65E-2</v>
      </c>
      <c r="V318" s="130">
        <f t="shared" si="71"/>
        <v>4.5587571429407128E-2</v>
      </c>
      <c r="W318" s="130">
        <f t="shared" si="71"/>
        <v>4.4693046641533278E-2</v>
      </c>
      <c r="X318" s="130">
        <f t="shared" si="71"/>
        <v>4.3816074326209091E-2</v>
      </c>
      <c r="Y318" s="130">
        <f t="shared" si="71"/>
        <v>4.2956310066715457E-2</v>
      </c>
      <c r="Z318" s="130">
        <f t="shared" si="74"/>
        <v>4.2113416204519388E-2</v>
      </c>
      <c r="AA318" s="130">
        <f t="shared" si="74"/>
        <v>4.1287061706664074E-2</v>
      </c>
      <c r="AB318" s="130">
        <f t="shared" si="74"/>
        <v>4.0476922035761038E-2</v>
      </c>
      <c r="AC318" s="130">
        <f t="shared" si="74"/>
        <v>3.9682679022533328E-2</v>
      </c>
      <c r="AD318" s="130">
        <f t="shared" si="74"/>
        <v>3.8904020740859656E-2</v>
      </c>
      <c r="AE318" s="130">
        <f t="shared" si="74"/>
        <v>3.8140641385270457E-2</v>
      </c>
      <c r="AF318" s="130">
        <f t="shared" si="74"/>
        <v>3.7392241150847716E-2</v>
      </c>
      <c r="AG318" s="130">
        <f t="shared" si="74"/>
        <v>3.6658526115481441E-2</v>
      </c>
      <c r="AH318" s="130">
        <f t="shared" si="74"/>
        <v>3.5939208124436489E-2</v>
      </c>
      <c r="AI318" s="130">
        <f t="shared" si="74"/>
        <v>3.5234004677184468E-2</v>
      </c>
      <c r="AJ318" s="130">
        <f t="shared" si="74"/>
        <v>3.4542638816456167E-2</v>
      </c>
      <c r="AK318" s="130">
        <f t="shared" si="74"/>
        <v>3.3864839019471113E-2</v>
      </c>
      <c r="AL318" s="130">
        <f t="shared" si="74"/>
        <v>3.3200339091301358E-2</v>
      </c>
      <c r="AM318" s="130">
        <f t="shared" si="74"/>
        <v>3.2548878060327711E-2</v>
      </c>
      <c r="AN318" s="130">
        <f t="shared" si="74"/>
        <v>3.1910200075747359E-2</v>
      </c>
      <c r="AO318" s="130">
        <f t="shared" si="74"/>
        <v>3.1284054307092593E-2</v>
      </c>
      <c r="AP318" s="130">
        <f t="shared" si="74"/>
        <v>3.0670194845721189E-2</v>
      </c>
      <c r="AQ318" s="130">
        <f t="shared" si="74"/>
        <v>3.0068380608239766E-2</v>
      </c>
      <c r="AR318" s="130">
        <f t="shared" si="74"/>
        <v>2.9478375241822168E-2</v>
      </c>
      <c r="AS318" s="130">
        <f t="shared" si="74"/>
        <v>2.8899947031385691E-2</v>
      </c>
      <c r="AT318" s="130">
        <f t="shared" si="74"/>
        <v>2.8332868808588769E-2</v>
      </c>
      <c r="AU318" s="130">
        <f t="shared" si="74"/>
        <v>2.7776917862614232E-2</v>
      </c>
      <c r="AV318" s="130">
        <f t="shared" si="74"/>
        <v>2.7231875852703251E-2</v>
      </c>
      <c r="AW318" s="130">
        <f t="shared" si="74"/>
        <v>2.6697528722405519E-2</v>
      </c>
      <c r="AX318" s="130">
        <f t="shared" si="74"/>
        <v>2.6173666615512049E-2</v>
      </c>
      <c r="AY318" s="130">
        <f t="shared" si="74"/>
        <v>2.5660083793637514E-2</v>
      </c>
      <c r="AZ318" s="130">
        <f t="shared" si="74"/>
        <v>2.5156578555419834E-2</v>
      </c>
      <c r="BA318" s="130">
        <f t="shared" si="74"/>
        <v>2.4662953157305229E-2</v>
      </c>
      <c r="BB318" s="130">
        <f t="shared" si="74"/>
        <v>2.4179013735887621E-2</v>
      </c>
      <c r="BC318" s="130">
        <f t="shared" si="74"/>
        <v>2.3704570231771895E-2</v>
      </c>
      <c r="BD318" s="130">
        <f t="shared" si="74"/>
        <v>2.3239436314931163E-2</v>
      </c>
      <c r="BE318" s="130">
        <f t="shared" si="74"/>
        <v>2.2783429311528654E-2</v>
      </c>
      <c r="BF318" s="130">
        <f t="shared" si="74"/>
        <v>2.2336370132175497E-2</v>
      </c>
      <c r="BG318" s="130">
        <f t="shared" si="74"/>
        <v>2.1898083201596273E-2</v>
      </c>
      <c r="BH318" s="130">
        <f t="shared" si="74"/>
        <v>2.1468396389674634E-2</v>
      </c>
      <c r="BI318" s="130">
        <f t="shared" si="74"/>
        <v>2.1047140943852009E-2</v>
      </c>
      <c r="BJ318" s="130">
        <f t="shared" si="74"/>
        <v>2.0634151422852749E-2</v>
      </c>
      <c r="BK318" s="130">
        <f t="shared" si="74"/>
        <v>2.0229265631709733E-2</v>
      </c>
      <c r="BL318" s="130">
        <f t="shared" si="74"/>
        <v>1.9832324558064905E-2</v>
      </c>
      <c r="BM318" s="130">
        <f t="shared" si="74"/>
        <v>1.9443172309719765E-2</v>
      </c>
      <c r="BN318" s="130">
        <f t="shared" si="74"/>
        <v>1.9061656053411199E-2</v>
      </c>
      <c r="BO318" s="130">
        <f t="shared" si="74"/>
        <v>1.8687625954788688E-2</v>
      </c>
      <c r="BP318" s="130">
        <f t="shared" si="74"/>
        <v>1.8320935119569288E-2</v>
      </c>
      <c r="BQ318" s="130">
        <f t="shared" si="73"/>
        <v>1.7961439535847279E-2</v>
      </c>
      <c r="BR318" s="3"/>
      <c r="BT318"/>
      <c r="BU318"/>
      <c r="BV318"/>
      <c r="BW318"/>
      <c r="BX318"/>
      <c r="BY318"/>
      <c r="BZ318"/>
      <c r="CA318"/>
      <c r="CB318"/>
      <c r="CC318"/>
      <c r="CD318"/>
      <c r="CE318"/>
      <c r="CF318"/>
      <c r="CG318"/>
      <c r="CH318"/>
      <c r="CI318"/>
      <c r="CJ318"/>
      <c r="CK318"/>
      <c r="CL318"/>
      <c r="CM318"/>
      <c r="CN318"/>
    </row>
    <row r="319" spans="1:92" s="8" customFormat="1">
      <c r="A319"/>
      <c r="B319">
        <v>21</v>
      </c>
      <c r="C319" s="51">
        <v>4.4900000000000002E-2</v>
      </c>
      <c r="D319" s="118">
        <f t="shared" si="69"/>
        <v>0.98042454875395724</v>
      </c>
      <c r="E319"/>
      <c r="F319" s="19"/>
      <c r="G319"/>
      <c r="H319"/>
      <c r="I319" s="22" t="s">
        <v>546</v>
      </c>
      <c r="J319" s="130">
        <f t="shared" si="71"/>
        <v>5.5807220686014E-2</v>
      </c>
      <c r="K319" s="130">
        <f t="shared" si="71"/>
        <v>5.4714769158297781E-2</v>
      </c>
      <c r="L319" s="130">
        <f t="shared" si="71"/>
        <v>5.3643702862201041E-2</v>
      </c>
      <c r="M319" s="130">
        <f t="shared" si="71"/>
        <v>5.2593603172164813E-2</v>
      </c>
      <c r="N319" s="130">
        <f t="shared" si="71"/>
        <v>5.1564059657414382E-2</v>
      </c>
      <c r="O319" s="130">
        <f t="shared" si="71"/>
        <v>5.0554669921542623E-2</v>
      </c>
      <c r="P319" s="130">
        <f t="shared" si="71"/>
        <v>4.9565039445233681E-2</v>
      </c>
      <c r="Q319" s="130">
        <f t="shared" si="71"/>
        <v>4.8594781432065325E-2</v>
      </c>
      <c r="R319" s="130">
        <f t="shared" si="71"/>
        <v>4.7643516657329812E-2</v>
      </c>
      <c r="S319" s="130">
        <f t="shared" si="71"/>
        <v>4.6710873319814231E-2</v>
      </c>
      <c r="T319" s="130">
        <f t="shared" si="71"/>
        <v>4.5796486896482129E-2</v>
      </c>
      <c r="U319" s="130">
        <f t="shared" si="71"/>
        <v>4.4900000000000002E-2</v>
      </c>
      <c r="V319" s="130">
        <f t="shared" si="71"/>
        <v>4.402106223905268E-2</v>
      </c>
      <c r="W319" s="130">
        <f t="shared" si="71"/>
        <v>4.3159330081393089E-2</v>
      </c>
      <c r="X319" s="130">
        <f t="shared" si="71"/>
        <v>4.231446671957291E-2</v>
      </c>
      <c r="Y319" s="130">
        <f t="shared" si="71"/>
        <v>4.1486141939301606E-2</v>
      </c>
      <c r="Z319" s="130">
        <f t="shared" si="74"/>
        <v>4.06740319903824E-2</v>
      </c>
      <c r="AA319" s="130">
        <f t="shared" si="74"/>
        <v>3.9877819460174685E-2</v>
      </c>
      <c r="AB319" s="130">
        <f t="shared" si="74"/>
        <v>3.9097193149533534E-2</v>
      </c>
      <c r="AC319" s="130">
        <f t="shared" si="74"/>
        <v>3.8331847951177722E-2</v>
      </c>
      <c r="AD319" s="130">
        <f t="shared" si="74"/>
        <v>3.7581484730438715E-2</v>
      </c>
      <c r="AE319" s="130">
        <f t="shared" si="74"/>
        <v>3.6845810208344112E-2</v>
      </c>
      <c r="AF319" s="130">
        <f t="shared" si="74"/>
        <v>3.6124536846989727E-2</v>
      </c>
      <c r="AG319" s="130">
        <f t="shared" si="74"/>
        <v>3.5417382737155605E-2</v>
      </c>
      <c r="AH319" s="130">
        <f t="shared" si="74"/>
        <v>3.4724071488121969E-2</v>
      </c>
      <c r="AI319" s="130">
        <f t="shared" si="74"/>
        <v>3.404433211964214E-2</v>
      </c>
      <c r="AJ319" s="130">
        <f t="shared" si="74"/>
        <v>3.3377898956029994E-2</v>
      </c>
      <c r="AK319" s="130">
        <f t="shared" si="74"/>
        <v>3.2724511522320886E-2</v>
      </c>
      <c r="AL319" s="130">
        <f t="shared" si="74"/>
        <v>3.2083914442465125E-2</v>
      </c>
      <c r="AM319" s="130">
        <f t="shared" si="74"/>
        <v>3.1455857339514441E-2</v>
      </c>
      <c r="AN319" s="130">
        <f t="shared" si="74"/>
        <v>3.0840094737762298E-2</v>
      </c>
      <c r="AO319" s="130">
        <f t="shared" si="74"/>
        <v>3.0236385966799891E-2</v>
      </c>
      <c r="AP319" s="130">
        <f t="shared" si="74"/>
        <v>2.9644495067450267E-2</v>
      </c>
      <c r="AQ319" s="130">
        <f t="shared" si="74"/>
        <v>2.906419069954384E-2</v>
      </c>
      <c r="AR319" s="130">
        <f t="shared" si="74"/>
        <v>2.8495246051499227E-2</v>
      </c>
      <c r="AS319" s="130">
        <f t="shared" si="74"/>
        <v>2.793743875167411E-2</v>
      </c>
      <c r="AT319" s="130">
        <f t="shared" si="74"/>
        <v>2.7390550781451407E-2</v>
      </c>
      <c r="AU319" s="130">
        <f t="shared" si="74"/>
        <v>2.6854368390026841E-2</v>
      </c>
      <c r="AV319" s="130">
        <f t="shared" si="74"/>
        <v>2.6328682010864603E-2</v>
      </c>
      <c r="AW319" s="130">
        <f t="shared" si="74"/>
        <v>2.5813286179788359E-2</v>
      </c>
      <c r="AX319" s="130">
        <f t="shared" si="74"/>
        <v>2.5307979454675753E-2</v>
      </c>
      <c r="AY319" s="130">
        <f t="shared" si="74"/>
        <v>2.4812564336724904E-2</v>
      </c>
      <c r="AZ319" s="130">
        <f t="shared" si="74"/>
        <v>2.432684719326204E-2</v>
      </c>
      <c r="BA319" s="130">
        <f t="shared" si="74"/>
        <v>2.3850638182060405E-2</v>
      </c>
      <c r="BB319" s="130">
        <f t="shared" si="74"/>
        <v>2.3383751177140477E-2</v>
      </c>
      <c r="BC319" s="130">
        <f t="shared" si="74"/>
        <v>2.2926003696022768E-2</v>
      </c>
      <c r="BD319" s="130">
        <f t="shared" si="74"/>
        <v>2.2477216828404676E-2</v>
      </c>
      <c r="BE319" s="130">
        <f t="shared" si="74"/>
        <v>2.2037215166233508E-2</v>
      </c>
      <c r="BF319" s="130">
        <f t="shared" si="74"/>
        <v>2.160582673514835E-2</v>
      </c>
      <c r="BG319" s="130">
        <f t="shared" si="74"/>
        <v>2.1182882927264005E-2</v>
      </c>
      <c r="BH319" s="130">
        <f t="shared" si="74"/>
        <v>2.0768218435270713E-2</v>
      </c>
      <c r="BI319" s="130">
        <f t="shared" si="74"/>
        <v>2.0361671187823904E-2</v>
      </c>
      <c r="BJ319" s="130">
        <f t="shared" si="74"/>
        <v>1.9963082286198704E-2</v>
      </c>
      <c r="BK319" s="130">
        <f t="shared" si="74"/>
        <v>1.957229594218448E-2</v>
      </c>
      <c r="BL319" s="130">
        <f t="shared" si="74"/>
        <v>1.9189159417195126E-2</v>
      </c>
      <c r="BM319" s="130">
        <f t="shared" si="74"/>
        <v>1.8813522962571282E-2</v>
      </c>
      <c r="BN319" s="130">
        <f t="shared" ref="BN319:BQ319" si="75">$C319*POWER($D319,BN$302-$C$439)</f>
        <v>1.8445239761051158E-2</v>
      </c>
      <c r="BO319" s="130">
        <f t="shared" si="75"/>
        <v>1.8084165869387134E-2</v>
      </c>
      <c r="BP319" s="130">
        <f t="shared" si="75"/>
        <v>1.7730160162085593E-2</v>
      </c>
      <c r="BQ319" s="130">
        <f t="shared" si="75"/>
        <v>1.7383084276248153E-2</v>
      </c>
      <c r="BR319" s="3"/>
      <c r="BT319"/>
      <c r="BU319"/>
      <c r="BV319"/>
      <c r="BW319"/>
      <c r="BX319"/>
      <c r="BY319"/>
      <c r="BZ319"/>
      <c r="CA319"/>
      <c r="CB319"/>
      <c r="CC319"/>
      <c r="CD319"/>
      <c r="CE319"/>
      <c r="CF319"/>
      <c r="CG319"/>
      <c r="CH319"/>
      <c r="CI319"/>
      <c r="CJ319"/>
      <c r="CK319"/>
      <c r="CL319"/>
      <c r="CM319"/>
      <c r="CN319"/>
    </row>
    <row r="320" spans="1:92" s="8" customFormat="1">
      <c r="A320"/>
      <c r="B320">
        <v>22</v>
      </c>
      <c r="C320" s="51">
        <v>4.3299999999999998E-2</v>
      </c>
      <c r="D320" s="118">
        <f t="shared" si="69"/>
        <v>0.98045084349797884</v>
      </c>
      <c r="E320"/>
      <c r="F320" s="19"/>
      <c r="G320"/>
      <c r="H320"/>
      <c r="I320" s="22" t="s">
        <v>546</v>
      </c>
      <c r="J320" s="130">
        <f t="shared" si="71"/>
        <v>5.3802669824451359E-2</v>
      </c>
      <c r="K320" s="130">
        <f t="shared" si="71"/>
        <v>5.2750873011826592E-2</v>
      </c>
      <c r="L320" s="130">
        <f t="shared" si="71"/>
        <v>5.1719637939700157E-2</v>
      </c>
      <c r="M320" s="130">
        <f t="shared" si="71"/>
        <v>5.0708562643389077E-2</v>
      </c>
      <c r="N320" s="130">
        <f t="shared" si="71"/>
        <v>4.9717253016280924E-2</v>
      </c>
      <c r="O320" s="130">
        <f t="shared" si="71"/>
        <v>4.8745322656215069E-2</v>
      </c>
      <c r="P320" s="130">
        <f t="shared" si="71"/>
        <v>4.7792392714867196E-2</v>
      </c>
      <c r="Q320" s="130">
        <f t="shared" si="71"/>
        <v>4.6858091750078205E-2</v>
      </c>
      <c r="R320" s="130">
        <f t="shared" si="71"/>
        <v>4.5942055581069854E-2</v>
      </c>
      <c r="S320" s="130">
        <f t="shared" si="71"/>
        <v>4.5043927146490977E-2</v>
      </c>
      <c r="T320" s="130">
        <f t="shared" si="71"/>
        <v>4.4163356365238583E-2</v>
      </c>
      <c r="U320" s="130">
        <f t="shared" si="71"/>
        <v>4.3299999999999998E-2</v>
      </c>
      <c r="V320" s="130">
        <f t="shared" si="71"/>
        <v>4.2453521523462483E-2</v>
      </c>
      <c r="W320" s="130">
        <f t="shared" si="71"/>
        <v>4.1623590987138394E-2</v>
      </c>
      <c r="X320" s="130">
        <f t="shared" si="71"/>
        <v>4.0809884892754708E-2</v>
      </c>
      <c r="Y320" s="130">
        <f t="shared" si="71"/>
        <v>4.0012086066156777E-2</v>
      </c>
      <c r="Z320" s="130">
        <f t="shared" ref="Z320:BQ327" si="76">$C320*POWER($D320,Z$302-$C$439)</f>
        <v>3.9229883533677137E-2</v>
      </c>
      <c r="AA320" s="130">
        <f t="shared" si="76"/>
        <v>3.8462972400921218E-2</v>
      </c>
      <c r="AB320" s="130">
        <f t="shared" si="76"/>
        <v>3.7711053733922695E-2</v>
      </c>
      <c r="AC320" s="130">
        <f t="shared" si="76"/>
        <v>3.6973834442622103E-2</v>
      </c>
      <c r="AD320" s="130">
        <f t="shared" si="76"/>
        <v>3.6251027166623463E-2</v>
      </c>
      <c r="AE320" s="130">
        <f t="shared" si="76"/>
        <v>3.5542350163184119E-2</v>
      </c>
      <c r="AF320" s="130">
        <f t="shared" si="76"/>
        <v>3.4847527197394403E-2</v>
      </c>
      <c r="AG320" s="130">
        <f t="shared" si="76"/>
        <v>3.4166287434504096E-2</v>
      </c>
      <c r="AH320" s="130">
        <f t="shared" si="76"/>
        <v>3.3498365334353936E-2</v>
      </c>
      <c r="AI320" s="130">
        <f t="shared" si="76"/>
        <v>3.2843500547870774E-2</v>
      </c>
      <c r="AJ320" s="130">
        <f t="shared" si="76"/>
        <v>3.220143781558623E-2</v>
      </c>
      <c r="AK320" s="130">
        <f t="shared" si="76"/>
        <v>3.1571926868139227E-2</v>
      </c>
      <c r="AL320" s="130">
        <f t="shared" si="76"/>
        <v>3.0954722328723608E-2</v>
      </c>
      <c r="AM320" s="130">
        <f t="shared" si="76"/>
        <v>3.0349583617442784E-2</v>
      </c>
      <c r="AN320" s="130">
        <f t="shared" si="76"/>
        <v>2.9756274857534216E-2</v>
      </c>
      <c r="AO320" s="130">
        <f t="shared" si="76"/>
        <v>2.9174564783427122E-2</v>
      </c>
      <c r="AP320" s="130">
        <f t="shared" si="76"/>
        <v>2.8604226650597551E-2</v>
      </c>
      <c r="AQ320" s="130">
        <f t="shared" si="76"/>
        <v>2.8045038147185734E-2</v>
      </c>
      <c r="AR320" s="130">
        <f t="shared" si="76"/>
        <v>2.7496781307341251E-2</v>
      </c>
      <c r="AS320" s="130">
        <f t="shared" si="76"/>
        <v>2.6959242426262183E-2</v>
      </c>
      <c r="AT320" s="130">
        <f t="shared" si="76"/>
        <v>2.6432211976895253E-2</v>
      </c>
      <c r="AU320" s="130">
        <f t="shared" si="76"/>
        <v>2.5915484528264331E-2</v>
      </c>
      <c r="AV320" s="130">
        <f t="shared" si="76"/>
        <v>2.5408858665395589E-2</v>
      </c>
      <c r="AW320" s="130">
        <f t="shared" si="76"/>
        <v>2.4912136910808031E-2</v>
      </c>
      <c r="AX320" s="130">
        <f t="shared" si="76"/>
        <v>2.4425125647538865E-2</v>
      </c>
      <c r="AY320" s="130">
        <f t="shared" si="76"/>
        <v>2.3947635043673601E-2</v>
      </c>
      <c r="AZ320" s="130">
        <f t="shared" si="76"/>
        <v>2.347947897835154E-2</v>
      </c>
      <c r="BA320" s="130">
        <f t="shared" si="76"/>
        <v>2.3020474969217823E-2</v>
      </c>
      <c r="BB320" s="130">
        <f t="shared" si="76"/>
        <v>2.2570444101293725E-2</v>
      </c>
      <c r="BC320" s="130">
        <f t="shared" si="76"/>
        <v>2.2129210957237414E-2</v>
      </c>
      <c r="BD320" s="130">
        <f t="shared" si="76"/>
        <v>2.169660354896814E-2</v>
      </c>
      <c r="BE320" s="130">
        <f t="shared" si="76"/>
        <v>2.1272453250627054E-2</v>
      </c>
      <c r="BF320" s="130">
        <f t="shared" si="76"/>
        <v>2.0856594732848614E-2</v>
      </c>
      <c r="BG320" s="130">
        <f t="shared" si="76"/>
        <v>2.0448865898316928E-2</v>
      </c>
      <c r="BH320" s="130">
        <f t="shared" si="76"/>
        <v>2.0049107818581886E-2</v>
      </c>
      <c r="BI320" s="130">
        <f t="shared" si="76"/>
        <v>1.9657164672110532E-2</v>
      </c>
      <c r="BJ320" s="130">
        <f t="shared" si="76"/>
        <v>1.927288368354944E-2</v>
      </c>
      <c r="BK320" s="130">
        <f t="shared" si="76"/>
        <v>1.8896115064174483E-2</v>
      </c>
      <c r="BL320" s="130">
        <f t="shared" si="76"/>
        <v>1.8526711953504738E-2</v>
      </c>
      <c r="BM320" s="130">
        <f t="shared" si="76"/>
        <v>1.8164530362057809E-2</v>
      </c>
      <c r="BN320" s="130">
        <f t="shared" si="76"/>
        <v>1.7809429115224224E-2</v>
      </c>
      <c r="BO320" s="130">
        <f t="shared" si="76"/>
        <v>1.7461269798239053E-2</v>
      </c>
      <c r="BP320" s="130">
        <f t="shared" si="76"/>
        <v>1.7119916702229267E-2</v>
      </c>
      <c r="BQ320" s="130">
        <f t="shared" si="76"/>
        <v>1.6785236771315815E-2</v>
      </c>
      <c r="BR320" s="3"/>
      <c r="BT320"/>
      <c r="BU320"/>
      <c r="BV320"/>
      <c r="BW320"/>
      <c r="BX320"/>
      <c r="BY320"/>
      <c r="BZ320"/>
      <c r="CA320"/>
      <c r="CB320"/>
      <c r="CC320"/>
      <c r="CD320"/>
      <c r="CE320"/>
      <c r="CF320"/>
      <c r="CG320"/>
      <c r="CH320"/>
      <c r="CI320"/>
      <c r="CJ320"/>
      <c r="CK320"/>
      <c r="CL320"/>
      <c r="CM320"/>
      <c r="CN320"/>
    </row>
    <row r="321" spans="1:92" s="8" customFormat="1">
      <c r="A321"/>
      <c r="B321">
        <v>23</v>
      </c>
      <c r="C321" s="51">
        <v>4.1700000000000001E-2</v>
      </c>
      <c r="D321" s="118">
        <f t="shared" si="69"/>
        <v>0.98047880974384682</v>
      </c>
      <c r="E321"/>
      <c r="F321" s="19"/>
      <c r="G321"/>
      <c r="H321"/>
      <c r="I321" s="22" t="s">
        <v>546</v>
      </c>
      <c r="J321" s="130">
        <f t="shared" si="71"/>
        <v>5.1798325718202594E-2</v>
      </c>
      <c r="K321" s="130">
        <f t="shared" si="71"/>
        <v>5.0787160746907367E-2</v>
      </c>
      <c r="L321" s="130">
        <f t="shared" si="71"/>
        <v>4.979573491939715E-2</v>
      </c>
      <c r="M321" s="130">
        <f t="shared" si="71"/>
        <v>4.8823662904090633E-2</v>
      </c>
      <c r="N321" s="130">
        <f t="shared" si="71"/>
        <v>4.7870566891537583E-2</v>
      </c>
      <c r="O321" s="130">
        <f t="shared" si="71"/>
        <v>4.6936076447577975E-2</v>
      </c>
      <c r="P321" s="130">
        <f t="shared" si="71"/>
        <v>4.6019828369367452E-2</v>
      </c>
      <c r="Q321" s="130">
        <f t="shared" si="71"/>
        <v>4.5121466544213507E-2</v>
      </c>
      <c r="R321" s="130">
        <f t="shared" si="71"/>
        <v>4.4240641811167269E-2</v>
      </c>
      <c r="S321" s="130">
        <f t="shared" si="71"/>
        <v>4.3377011825317141E-2</v>
      </c>
      <c r="T321" s="130">
        <f t="shared" si="71"/>
        <v>4.2530240924731726E-2</v>
      </c>
      <c r="U321" s="130">
        <f t="shared" si="71"/>
        <v>4.1700000000000001E-2</v>
      </c>
      <c r="V321" s="130">
        <f t="shared" si="71"/>
        <v>4.0885966366318416E-2</v>
      </c>
      <c r="W321" s="130">
        <f t="shared" si="71"/>
        <v>4.0087823638074831E-2</v>
      </c>
      <c r="X321" s="130">
        <f t="shared" si="71"/>
        <v>3.930526160588086E-2</v>
      </c>
      <c r="Y321" s="130">
        <f t="shared" si="71"/>
        <v>3.8537976116004583E-2</v>
      </c>
      <c r="Z321" s="130">
        <f t="shared" si="76"/>
        <v>3.7785668952156966E-2</v>
      </c>
      <c r="AA321" s="130">
        <f t="shared" si="76"/>
        <v>3.7048047719585891E-2</v>
      </c>
      <c r="AB321" s="130">
        <f t="shared" si="76"/>
        <v>3.6324825731432815E-2</v>
      </c>
      <c r="AC321" s="130">
        <f t="shared" si="76"/>
        <v>3.5615721897307905E-2</v>
      </c>
      <c r="AD321" s="130">
        <f t="shared" si="76"/>
        <v>3.4920460614040312E-2</v>
      </c>
      <c r="AE321" s="130">
        <f t="shared" si="76"/>
        <v>3.4238771658561123E-2</v>
      </c>
      <c r="AF321" s="130">
        <f t="shared" si="76"/>
        <v>3.357039008287737E-2</v>
      </c>
      <c r="AG321" s="130">
        <f t="shared" si="76"/>
        <v>3.2915056111096241E-2</v>
      </c>
      <c r="AH321" s="130">
        <f t="shared" si="76"/>
        <v>3.227251503845957E-2</v>
      </c>
      <c r="AI321" s="130">
        <f t="shared" si="76"/>
        <v>3.1642517132349238E-2</v>
      </c>
      <c r="AJ321" s="130">
        <f t="shared" si="76"/>
        <v>3.1024817535225062E-2</v>
      </c>
      <c r="AK321" s="130">
        <f t="shared" si="76"/>
        <v>3.0419176169457496E-2</v>
      </c>
      <c r="AL321" s="130">
        <f t="shared" si="76"/>
        <v>2.9825357644018079E-2</v>
      </c>
      <c r="AM321" s="130">
        <f t="shared" si="76"/>
        <v>2.9243131162991386E-2</v>
      </c>
      <c r="AN321" s="130">
        <f t="shared" si="76"/>
        <v>2.867227043587299E-2</v>
      </c>
      <c r="AO321" s="130">
        <f t="shared" si="76"/>
        <v>2.8112553589618436E-2</v>
      </c>
      <c r="AP321" s="130">
        <f t="shared" si="76"/>
        <v>2.7563763082409189E-2</v>
      </c>
      <c r="AQ321" s="130">
        <f t="shared" si="76"/>
        <v>2.7025685619101951E-2</v>
      </c>
      <c r="AR321" s="130">
        <f t="shared" si="76"/>
        <v>2.6498112068328479E-2</v>
      </c>
      <c r="AS321" s="130">
        <f t="shared" si="76"/>
        <v>2.5980837381213765E-2</v>
      </c>
      <c r="AT321" s="130">
        <f t="shared" si="76"/>
        <v>2.5473660511680915E-2</v>
      </c>
      <c r="AU321" s="130">
        <f t="shared" si="76"/>
        <v>2.4976384338311734E-2</v>
      </c>
      <c r="AV321" s="130">
        <f t="shared" si="76"/>
        <v>2.4488815587732748E-2</v>
      </c>
      <c r="AW321" s="130">
        <f t="shared" si="76"/>
        <v>2.4010764759496768E-2</v>
      </c>
      <c r="AX321" s="130">
        <f t="shared" si="76"/>
        <v>2.354204605243089E-2</v>
      </c>
      <c r="AY321" s="130">
        <f t="shared" si="76"/>
        <v>2.3082477292422268E-2</v>
      </c>
      <c r="AZ321" s="130">
        <f t="shared" si="76"/>
        <v>2.2631879861613555E-2</v>
      </c>
      <c r="BA321" s="130">
        <f t="shared" si="76"/>
        <v>2.2190078628980595E-2</v>
      </c>
      <c r="BB321" s="130">
        <f t="shared" si="76"/>
        <v>2.1756901882265266E-2</v>
      </c>
      <c r="BC321" s="130">
        <f t="shared" si="76"/>
        <v>2.1332181261237107E-2</v>
      </c>
      <c r="BD321" s="130">
        <f t="shared" si="76"/>
        <v>2.0915751692257754E-2</v>
      </c>
      <c r="BE321" s="130">
        <f t="shared" si="76"/>
        <v>2.0507451324122728E-2</v>
      </c>
      <c r="BF321" s="130">
        <f t="shared" si="76"/>
        <v>2.0107121465155729E-2</v>
      </c>
      <c r="BG321" s="130">
        <f t="shared" si="76"/>
        <v>1.9714606521530842E-2</v>
      </c>
      <c r="BH321" s="130">
        <f t="shared" si="76"/>
        <v>1.9329753936798841E-2</v>
      </c>
      <c r="BI321" s="130">
        <f t="shared" si="76"/>
        <v>1.8952414132593961E-2</v>
      </c>
      <c r="BJ321" s="130">
        <f t="shared" si="76"/>
        <v>1.858244045049819E-2</v>
      </c>
      <c r="BK321" s="130">
        <f t="shared" si="76"/>
        <v>1.8219689095040376E-2</v>
      </c>
      <c r="BL321" s="130">
        <f t="shared" si="76"/>
        <v>1.7864019077808133E-2</v>
      </c>
      <c r="BM321" s="130">
        <f t="shared" si="76"/>
        <v>1.751529216265069E-2</v>
      </c>
      <c r="BN321" s="130">
        <f t="shared" si="76"/>
        <v>1.7173372811951478E-2</v>
      </c>
      <c r="BO321" s="130">
        <f t="shared" si="76"/>
        <v>1.6838128133949522E-2</v>
      </c>
      <c r="BP321" s="130">
        <f t="shared" si="76"/>
        <v>1.6509427831089211E-2</v>
      </c>
      <c r="BQ321" s="130">
        <f t="shared" si="76"/>
        <v>1.6187144149378288E-2</v>
      </c>
      <c r="BR321" s="3"/>
      <c r="BT321"/>
      <c r="BU321"/>
      <c r="BV321"/>
      <c r="BW321"/>
      <c r="BX321"/>
      <c r="BY321"/>
      <c r="BZ321"/>
      <c r="CA321"/>
      <c r="CB321"/>
      <c r="CC321"/>
      <c r="CD321"/>
      <c r="CE321"/>
      <c r="CF321"/>
      <c r="CG321"/>
      <c r="CH321"/>
      <c r="CI321"/>
      <c r="CJ321"/>
      <c r="CK321"/>
      <c r="CL321"/>
      <c r="CM321"/>
      <c r="CN321"/>
    </row>
    <row r="322" spans="1:92" s="8" customFormat="1">
      <c r="A322"/>
      <c r="B322">
        <v>24</v>
      </c>
      <c r="C322" s="51">
        <v>4.0099999999999997E-2</v>
      </c>
      <c r="D322" s="118">
        <f t="shared" si="69"/>
        <v>0.9805085912214746</v>
      </c>
      <c r="E322"/>
      <c r="F322" s="19"/>
      <c r="G322"/>
      <c r="H322"/>
      <c r="I322" s="22" t="s">
        <v>546</v>
      </c>
      <c r="J322" s="130">
        <f t="shared" si="71"/>
        <v>4.9794220278720526E-2</v>
      </c>
      <c r="K322" s="130">
        <f t="shared" si="71"/>
        <v>4.8823660776460054E-2</v>
      </c>
      <c r="L322" s="130">
        <f t="shared" si="71"/>
        <v>4.7872018846202014E-2</v>
      </c>
      <c r="M322" s="130">
        <f t="shared" si="71"/>
        <v>4.6938925757817412E-2</v>
      </c>
      <c r="N322" s="130">
        <f t="shared" si="71"/>
        <v>4.6024019968246933E-2</v>
      </c>
      <c r="O322" s="130">
        <f t="shared" si="71"/>
        <v>4.5126946981414819E-2</v>
      </c>
      <c r="P322" s="130">
        <f t="shared" si="71"/>
        <v>4.4247359210873229E-2</v>
      </c>
      <c r="Q322" s="130">
        <f t="shared" si="71"/>
        <v>4.3384915845123842E-2</v>
      </c>
      <c r="R322" s="130">
        <f t="shared" si="71"/>
        <v>4.2539282715564612E-2</v>
      </c>
      <c r="S322" s="130">
        <f t="shared" si="71"/>
        <v>4.1710132167010285E-2</v>
      </c>
      <c r="T322" s="130">
        <f t="shared" si="71"/>
        <v>4.089714293073677E-2</v>
      </c>
      <c r="U322" s="130">
        <f t="shared" si="71"/>
        <v>4.0099999999999997E-2</v>
      </c>
      <c r="V322" s="130">
        <f t="shared" si="71"/>
        <v>3.9318394507981129E-2</v>
      </c>
      <c r="W322" s="130">
        <f t="shared" si="71"/>
        <v>3.855202360811074E-2</v>
      </c>
      <c r="X322" s="130">
        <f t="shared" si="71"/>
        <v>3.7800590356725693E-2</v>
      </c>
      <c r="Y322" s="130">
        <f t="shared" si="71"/>
        <v>3.7063803598013166E-2</v>
      </c>
      <c r="Z322" s="130">
        <f t="shared" si="76"/>
        <v>3.6341377851197315E-2</v>
      </c>
      <c r="AA322" s="130">
        <f t="shared" si="76"/>
        <v>3.563303319992478E-2</v>
      </c>
      <c r="AB322" s="130">
        <f t="shared" si="76"/>
        <v>3.4938495183806283E-2</v>
      </c>
      <c r="AC322" s="130">
        <f t="shared" si="76"/>
        <v>3.425749469207217E-2</v>
      </c>
      <c r="AD322" s="130">
        <f t="shared" si="76"/>
        <v>3.3589767859300824E-2</v>
      </c>
      <c r="AE322" s="130">
        <f t="shared" si="76"/>
        <v>3.2935055963179423E-2</v>
      </c>
      <c r="AF322" s="130">
        <f t="shared" si="76"/>
        <v>3.2293105324257484E-2</v>
      </c>
      <c r="AG322" s="130">
        <f t="shared" si="76"/>
        <v>3.16636672076544E-2</v>
      </c>
      <c r="AH322" s="130">
        <f t="shared" si="76"/>
        <v>3.1046497726682821E-2</v>
      </c>
      <c r="AI322" s="130">
        <f t="shared" si="76"/>
        <v>3.0441357748350491E-2</v>
      </c>
      <c r="AJ322" s="130">
        <f t="shared" si="76"/>
        <v>2.9848012800704062E-2</v>
      </c>
      <c r="AK322" s="130">
        <f t="shared" si="76"/>
        <v>2.926623298197888E-2</v>
      </c>
      <c r="AL322" s="130">
        <f t="shared" si="76"/>
        <v>2.8695792871519566E-2</v>
      </c>
      <c r="AM322" s="130">
        <f t="shared" si="76"/>
        <v>2.8136471442436885E-2</v>
      </c>
      <c r="AN322" s="130">
        <f t="shared" si="76"/>
        <v>2.7588051975967042E-2</v>
      </c>
      <c r="AO322" s="130">
        <f t="shared" si="76"/>
        <v>2.7050321977500263E-2</v>
      </c>
      <c r="AP322" s="130">
        <f t="shared" si="76"/>
        <v>2.6523073094246074E-2</v>
      </c>
      <c r="AQ322" s="130">
        <f t="shared" si="76"/>
        <v>2.6006101034503421E-2</v>
      </c>
      <c r="AR322" s="130">
        <f t="shared" si="76"/>
        <v>2.5499205488504283E-2</v>
      </c>
      <c r="AS322" s="130">
        <f t="shared" si="76"/>
        <v>2.5002190050800226E-2</v>
      </c>
      <c r="AT322" s="130">
        <f t="shared" si="76"/>
        <v>2.4514862144161695E-2</v>
      </c>
      <c r="AU322" s="130">
        <f t="shared" si="76"/>
        <v>2.4037032944960641E-2</v>
      </c>
      <c r="AV322" s="130">
        <f t="shared" si="76"/>
        <v>2.3568517310007538E-2</v>
      </c>
      <c r="AW322" s="130">
        <f t="shared" si="76"/>
        <v>2.3109133704814426E-2</v>
      </c>
      <c r="AX322" s="130">
        <f t="shared" si="76"/>
        <v>2.265870413325629E-2</v>
      </c>
      <c r="AY322" s="130">
        <f t="shared" si="76"/>
        <v>2.2217054068603335E-2</v>
      </c>
      <c r="AZ322" s="130">
        <f t="shared" si="76"/>
        <v>2.1784012385897583E-2</v>
      </c>
      <c r="BA322" s="130">
        <f t="shared" si="76"/>
        <v>2.1359411295647591E-2</v>
      </c>
      <c r="BB322" s="130">
        <f t="shared" si="76"/>
        <v>2.0943086278815474E-2</v>
      </c>
      <c r="BC322" s="130">
        <f t="shared" si="76"/>
        <v>2.0534876023071153E-2</v>
      </c>
      <c r="BD322" s="130">
        <f t="shared" si="76"/>
        <v>2.0134622360289133E-2</v>
      </c>
      <c r="BE322" s="130">
        <f t="shared" si="76"/>
        <v>1.97421702052635E-2</v>
      </c>
      <c r="BF322" s="130">
        <f t="shared" si="76"/>
        <v>1.9357367495617485E-2</v>
      </c>
      <c r="BG322" s="130">
        <f t="shared" si="76"/>
        <v>1.8980065132884263E-2</v>
      </c>
      <c r="BH322" s="130">
        <f t="shared" si="76"/>
        <v>1.8610116924736183E-2</v>
      </c>
      <c r="BI322" s="130">
        <f t="shared" si="76"/>
        <v>1.8247379528339994E-2</v>
      </c>
      <c r="BJ322" s="130">
        <f t="shared" si="76"/>
        <v>1.7891712394816222E-2</v>
      </c>
      <c r="BK322" s="130">
        <f t="shared" si="76"/>
        <v>1.7542977714781052E-2</v>
      </c>
      <c r="BL322" s="130">
        <f t="shared" si="76"/>
        <v>1.7201040364949693E-2</v>
      </c>
      <c r="BM322" s="130">
        <f t="shared" si="76"/>
        <v>1.686576785578054E-2</v>
      </c>
      <c r="BN322" s="130">
        <f t="shared" si="76"/>
        <v>1.6537030280139812E-2</v>
      </c>
      <c r="BO322" s="130">
        <f t="shared" si="76"/>
        <v>1.6214700262966755E-2</v>
      </c>
      <c r="BP322" s="130">
        <f t="shared" si="76"/>
        <v>1.5898652911920007E-2</v>
      </c>
      <c r="BQ322" s="130">
        <f t="shared" si="76"/>
        <v>1.5588765768985881E-2</v>
      </c>
      <c r="BR322" s="3"/>
      <c r="BT322"/>
      <c r="BU322"/>
      <c r="BV322"/>
      <c r="BW322"/>
      <c r="BX322"/>
      <c r="BY322"/>
      <c r="BZ322"/>
      <c r="CA322"/>
      <c r="CB322"/>
      <c r="CC322"/>
      <c r="CD322"/>
      <c r="CE322"/>
      <c r="CF322"/>
      <c r="CG322"/>
      <c r="CH322"/>
      <c r="CI322"/>
      <c r="CJ322"/>
      <c r="CK322"/>
      <c r="CL322"/>
      <c r="CM322"/>
      <c r="CN322"/>
    </row>
    <row r="323" spans="1:92" s="8" customFormat="1">
      <c r="A323"/>
      <c r="B323">
        <v>25</v>
      </c>
      <c r="C323" s="51">
        <v>3.8399999999999997E-2</v>
      </c>
      <c r="D323" s="118">
        <f t="shared" si="69"/>
        <v>0.98054036421959123</v>
      </c>
      <c r="E323"/>
      <c r="F323" s="19"/>
      <c r="G323"/>
      <c r="H323"/>
      <c r="I323" s="22" t="s">
        <v>546</v>
      </c>
      <c r="J323" s="130">
        <f t="shared" si="71"/>
        <v>4.7666249937598069E-2</v>
      </c>
      <c r="K323" s="130">
        <f t="shared" si="71"/>
        <v>4.6738682074794473E-2</v>
      </c>
      <c r="L323" s="130">
        <f t="shared" si="71"/>
        <v>4.5829164344762655E-2</v>
      </c>
      <c r="M323" s="130">
        <f t="shared" si="71"/>
        <v>4.4937345498493077E-2</v>
      </c>
      <c r="N323" s="130">
        <f t="shared" si="71"/>
        <v>4.4062881122154007E-2</v>
      </c>
      <c r="O323" s="130">
        <f t="shared" si="71"/>
        <v>4.3205433504081445E-2</v>
      </c>
      <c r="P323" s="130">
        <f t="shared" si="71"/>
        <v>4.2364671504357347E-2</v>
      </c>
      <c r="Q323" s="130">
        <f t="shared" si="71"/>
        <v>4.1540270426925888E-2</v>
      </c>
      <c r="R323" s="130">
        <f t="shared" si="71"/>
        <v>4.0731911894198225E-2</v>
      </c>
      <c r="S323" s="130">
        <f t="shared" si="71"/>
        <v>3.9939283724097427E-2</v>
      </c>
      <c r="T323" s="130">
        <f t="shared" si="71"/>
        <v>3.9162079809496091E-2</v>
      </c>
      <c r="U323" s="130">
        <f t="shared" si="71"/>
        <v>3.8399999999999997E-2</v>
      </c>
      <c r="V323" s="130">
        <f t="shared" si="71"/>
        <v>3.7652749986032297E-2</v>
      </c>
      <c r="W323" s="130">
        <f t="shared" si="71"/>
        <v>3.6920041185173322E-2</v>
      </c>
      <c r="X323" s="130">
        <f t="shared" si="71"/>
        <v>3.6201590630712155E-2</v>
      </c>
      <c r="Y323" s="130">
        <f t="shared" ref="Y323:BP328" si="77">$C323*POWER($D323,Y$302-$C$439)</f>
        <v>3.5497120862367039E-2</v>
      </c>
      <c r="Z323" s="130">
        <f t="shared" si="77"/>
        <v>3.4806359819132229E-2</v>
      </c>
      <c r="AA323" s="130">
        <f t="shared" si="77"/>
        <v>3.412904073421006E-2</v>
      </c>
      <c r="AB323" s="130">
        <f t="shared" si="77"/>
        <v>3.3464902031987605E-2</v>
      </c>
      <c r="AC323" s="130">
        <f t="shared" si="77"/>
        <v>3.2813687227018058E-2</v>
      </c>
      <c r="AD323" s="130">
        <f t="shared" si="77"/>
        <v>3.2175144824968034E-2</v>
      </c>
      <c r="AE323" s="130">
        <f t="shared" si="77"/>
        <v>3.1549028225492257E-2</v>
      </c>
      <c r="AF323" s="130">
        <f t="shared" si="77"/>
        <v>3.0935095626998338E-2</v>
      </c>
      <c r="AG323" s="130">
        <f t="shared" si="77"/>
        <v>3.0333109933264841E-2</v>
      </c>
      <c r="AH323" s="130">
        <f t="shared" si="77"/>
        <v>2.9742838661876405E-2</v>
      </c>
      <c r="AI323" s="130">
        <f t="shared" si="77"/>
        <v>2.9164053854440833E-2</v>
      </c>
      <c r="AJ323" s="130">
        <f t="shared" si="77"/>
        <v>2.8596531988553185E-2</v>
      </c>
      <c r="AK323" s="130">
        <f t="shared" si="77"/>
        <v>2.804005389147313E-2</v>
      </c>
      <c r="AL323" s="130">
        <f t="shared" si="77"/>
        <v>2.749440465548203E-2</v>
      </c>
      <c r="AM323" s="130">
        <f t="shared" si="77"/>
        <v>2.6959373554887176E-2</v>
      </c>
      <c r="AN323" s="130">
        <f t="shared" si="77"/>
        <v>2.6434753964641088E-2</v>
      </c>
      <c r="AO323" s="130">
        <f t="shared" si="77"/>
        <v>2.5920343280544458E-2</v>
      </c>
      <c r="AP323" s="130">
        <f t="shared" si="77"/>
        <v>2.5415942841001897E-2</v>
      </c>
      <c r="AQ323" s="130">
        <f t="shared" si="77"/>
        <v>2.4921357850300311E-2</v>
      </c>
      <c r="AR323" s="130">
        <f t="shared" si="77"/>
        <v>2.443639730338024E-2</v>
      </c>
      <c r="AS323" s="130">
        <f t="shared" si="77"/>
        <v>2.3960873912071093E-2</v>
      </c>
      <c r="AT323" s="130">
        <f t="shared" si="77"/>
        <v>2.3494604032761893E-2</v>
      </c>
      <c r="AU323" s="130">
        <f t="shared" si="77"/>
        <v>2.3037407595479426E-2</v>
      </c>
      <c r="AV323" s="130">
        <f t="shared" si="77"/>
        <v>2.2589108034346571E-2</v>
      </c>
      <c r="AW323" s="130">
        <f t="shared" si="77"/>
        <v>2.2149532219393881E-2</v>
      </c>
      <c r="AX323" s="130">
        <f t="shared" si="77"/>
        <v>2.1718510389698052E-2</v>
      </c>
      <c r="AY323" s="130">
        <f t="shared" si="77"/>
        <v>2.1295876087821505E-2</v>
      </c>
      <c r="AZ323" s="130">
        <f t="shared" si="77"/>
        <v>2.0881466095527781E-2</v>
      </c>
      <c r="BA323" s="130">
        <f t="shared" si="77"/>
        <v>2.0475120370747855E-2</v>
      </c>
      <c r="BB323" s="130">
        <f t="shared" si="77"/>
        <v>2.0076681985773073E-2</v>
      </c>
      <c r="BC323" s="130">
        <f t="shared" si="77"/>
        <v>1.9685997066650838E-2</v>
      </c>
      <c r="BD323" s="130">
        <f t="shared" si="77"/>
        <v>1.9302914733759616E-2</v>
      </c>
      <c r="BE323" s="130">
        <f t="shared" si="77"/>
        <v>1.892728704354037E-2</v>
      </c>
      <c r="BF323" s="130">
        <f t="shared" si="77"/>
        <v>1.8558968931361823E-2</v>
      </c>
      <c r="BG323" s="130">
        <f t="shared" si="77"/>
        <v>1.8197818155497598E-2</v>
      </c>
      <c r="BH323" s="130">
        <f t="shared" si="77"/>
        <v>1.7843695242193508E-2</v>
      </c>
      <c r="BI323" s="130">
        <f t="shared" si="77"/>
        <v>1.7496463431803808E-2</v>
      </c>
      <c r="BJ323" s="130">
        <f t="shared" si="77"/>
        <v>1.7155988625975664E-2</v>
      </c>
      <c r="BK323" s="130">
        <f t="shared" si="77"/>
        <v>1.6822139335861346E-2</v>
      </c>
      <c r="BL323" s="130">
        <f t="shared" si="77"/>
        <v>1.6494786631338194E-2</v>
      </c>
      <c r="BM323" s="130">
        <f t="shared" si="77"/>
        <v>1.6173804091216798E-2</v>
      </c>
      <c r="BN323" s="130">
        <f t="shared" si="77"/>
        <v>1.5859067754418033E-2</v>
      </c>
      <c r="BO323" s="130">
        <f t="shared" si="77"/>
        <v>1.5550456072100236E-2</v>
      </c>
      <c r="BP323" s="130">
        <f t="shared" si="77"/>
        <v>1.5247849860717916E-2</v>
      </c>
      <c r="BQ323" s="130">
        <f t="shared" si="76"/>
        <v>1.4951132255993991E-2</v>
      </c>
      <c r="BR323" s="3"/>
      <c r="BT323"/>
      <c r="BU323"/>
      <c r="BV323"/>
      <c r="BW323"/>
      <c r="BX323"/>
      <c r="BY323"/>
      <c r="BZ323"/>
      <c r="CA323"/>
      <c r="CB323"/>
      <c r="CC323"/>
      <c r="CD323"/>
      <c r="CE323"/>
      <c r="CF323"/>
      <c r="CG323"/>
      <c r="CH323"/>
      <c r="CI323"/>
      <c r="CJ323"/>
      <c r="CK323"/>
      <c r="CL323"/>
      <c r="CM323"/>
      <c r="CN323"/>
    </row>
    <row r="324" spans="1:92" s="8" customFormat="1">
      <c r="A324"/>
      <c r="B324">
        <v>26</v>
      </c>
      <c r="C324" s="51">
        <v>3.7400000000000003E-2</v>
      </c>
      <c r="D324" s="118">
        <f t="shared" si="69"/>
        <v>0.98057434931802745</v>
      </c>
      <c r="E324"/>
      <c r="F324" s="19"/>
      <c r="G324"/>
      <c r="H324"/>
      <c r="I324" s="22" t="s">
        <v>546</v>
      </c>
      <c r="J324" s="130">
        <f t="shared" ref="J324:Y339" si="78">$C324*POWER($D324,J$302-$C$439)</f>
        <v>4.6407245276830093E-2</v>
      </c>
      <c r="K324" s="130">
        <f t="shared" si="78"/>
        <v>4.5505754340969776E-2</v>
      </c>
      <c r="L324" s="130">
        <f t="shared" si="78"/>
        <v>4.4621775453122445E-2</v>
      </c>
      <c r="M324" s="130">
        <f t="shared" si="78"/>
        <v>4.3754968430360676E-2</v>
      </c>
      <c r="N324" s="130">
        <f t="shared" si="78"/>
        <v>4.2904999698031743E-2</v>
      </c>
      <c r="O324" s="130">
        <f t="shared" si="78"/>
        <v>4.2071542161387643E-2</v>
      </c>
      <c r="P324" s="130">
        <f t="shared" si="78"/>
        <v>4.1254275079708649E-2</v>
      </c>
      <c r="Q324" s="130">
        <f t="shared" si="78"/>
        <v>4.045288394287222E-2</v>
      </c>
      <c r="R324" s="130">
        <f t="shared" si="78"/>
        <v>3.9667060350319604E-2</v>
      </c>
      <c r="S324" s="130">
        <f t="shared" si="78"/>
        <v>3.8896501892373578E-2</v>
      </c>
      <c r="T324" s="130">
        <f t="shared" si="78"/>
        <v>3.8140912033861642E-2</v>
      </c>
      <c r="U324" s="130">
        <f t="shared" si="78"/>
        <v>3.7400000000000003E-2</v>
      </c>
      <c r="V324" s="130">
        <f t="shared" si="78"/>
        <v>3.6673480664494232E-2</v>
      </c>
      <c r="W324" s="130">
        <f t="shared" si="78"/>
        <v>3.5961074439813688E-2</v>
      </c>
      <c r="X324" s="130">
        <f t="shared" si="78"/>
        <v>3.526250716959746E-2</v>
      </c>
      <c r="Y324" s="130">
        <f t="shared" si="77"/>
        <v>3.4577510023150307E-2</v>
      </c>
      <c r="Z324" s="130">
        <f t="shared" si="77"/>
        <v>3.3905819391988182E-2</v>
      </c>
      <c r="AA324" s="130">
        <f t="shared" si="77"/>
        <v>3.3247176788393368E-2</v>
      </c>
      <c r="AB324" s="130">
        <f t="shared" si="77"/>
        <v>3.2601328745940253E-2</v>
      </c>
      <c r="AC324" s="130">
        <f t="shared" si="77"/>
        <v>3.1968026721953466E-2</v>
      </c>
      <c r="AD324" s="130">
        <f t="shared" si="77"/>
        <v>3.134702700186083E-2</v>
      </c>
      <c r="AE324" s="130">
        <f t="shared" si="77"/>
        <v>3.0738090605404327E-2</v>
      </c>
      <c r="AF324" s="130">
        <f t="shared" si="77"/>
        <v>3.014098319467292E-2</v>
      </c>
      <c r="AG324" s="130">
        <f t="shared" si="77"/>
        <v>2.9555474983921994E-2</v>
      </c>
      <c r="AH324" s="130">
        <f t="shared" si="77"/>
        <v>2.8981340651144546E-2</v>
      </c>
      <c r="AI324" s="130">
        <f t="shared" si="77"/>
        <v>2.8418359251360166E-2</v>
      </c>
      <c r="AJ324" s="130">
        <f t="shared" si="77"/>
        <v>2.7866314131588441E-2</v>
      </c>
      <c r="AK324" s="130">
        <f t="shared" si="77"/>
        <v>2.7324992847474087E-2</v>
      </c>
      <c r="AL324" s="130">
        <f t="shared" si="77"/>
        <v>2.6794187081531657E-2</v>
      </c>
      <c r="AM324" s="130">
        <f t="shared" si="77"/>
        <v>2.6273692562978401E-2</v>
      </c>
      <c r="AN324" s="130">
        <f t="shared" si="77"/>
        <v>2.5763308989124441E-2</v>
      </c>
      <c r="AO324" s="130">
        <f t="shared" si="77"/>
        <v>2.5262839948289987E-2</v>
      </c>
      <c r="AP324" s="130">
        <f t="shared" si="77"/>
        <v>2.4772092844219922E-2</v>
      </c>
      <c r="AQ324" s="130">
        <f t="shared" si="77"/>
        <v>2.4290878821966719E-2</v>
      </c>
      <c r="AR324" s="130">
        <f t="shared" si="77"/>
        <v>2.3819012695213068E-2</v>
      </c>
      <c r="AS324" s="130">
        <f t="shared" si="77"/>
        <v>2.3356312875006391E-2</v>
      </c>
      <c r="AT324" s="130">
        <f t="shared" si="77"/>
        <v>2.2902601299877652E-2</v>
      </c>
      <c r="AU324" s="130">
        <f t="shared" si="77"/>
        <v>2.2457703367317741E-2</v>
      </c>
      <c r="AV324" s="130">
        <f t="shared" si="77"/>
        <v>2.2021447866584869E-2</v>
      </c>
      <c r="AW324" s="130">
        <f t="shared" si="77"/>
        <v>2.1593666912817319E-2</v>
      </c>
      <c r="AX324" s="130">
        <f t="shared" si="77"/>
        <v>2.1174195882426059E-2</v>
      </c>
      <c r="AY324" s="130">
        <f t="shared" si="77"/>
        <v>2.0762873349742392E-2</v>
      </c>
      <c r="AZ324" s="130">
        <f t="shared" si="77"/>
        <v>2.035954102489626E-2</v>
      </c>
      <c r="BA324" s="130">
        <f t="shared" si="77"/>
        <v>1.9964043692901334E-2</v>
      </c>
      <c r="BB324" s="130">
        <f t="shared" si="77"/>
        <v>1.9576229153923395E-2</v>
      </c>
      <c r="BC324" s="130">
        <f t="shared" si="77"/>
        <v>1.9195948164709032E-2</v>
      </c>
      <c r="BD324" s="130">
        <f t="shared" si="77"/>
        <v>1.8823054381152143E-2</v>
      </c>
      <c r="BE324" s="130">
        <f t="shared" si="77"/>
        <v>1.8457404301976107E-2</v>
      </c>
      <c r="BF324" s="130">
        <f t="shared" si="77"/>
        <v>1.809885721350998E-2</v>
      </c>
      <c r="BG324" s="130">
        <f t="shared" si="77"/>
        <v>1.7747275135537439E-2</v>
      </c>
      <c r="BH324" s="130">
        <f t="shared" si="77"/>
        <v>1.7402522768197631E-2</v>
      </c>
      <c r="BI324" s="130">
        <f t="shared" si="77"/>
        <v>1.706446743991755E-2</v>
      </c>
      <c r="BJ324" s="130">
        <f t="shared" si="77"/>
        <v>1.6732979056355818E-2</v>
      </c>
      <c r="BK324" s="130">
        <f t="shared" si="77"/>
        <v>1.6407930050338287E-2</v>
      </c>
      <c r="BL324" s="130">
        <f t="shared" si="77"/>
        <v>1.6089195332766176E-2</v>
      </c>
      <c r="BM324" s="130">
        <f t="shared" si="77"/>
        <v>1.5776652244477836E-2</v>
      </c>
      <c r="BN324" s="130">
        <f t="shared" si="77"/>
        <v>1.5470180509045649E-2</v>
      </c>
      <c r="BO324" s="130">
        <f t="shared" si="77"/>
        <v>1.5169662186489871E-2</v>
      </c>
      <c r="BP324" s="130">
        <f t="shared" si="77"/>
        <v>1.487498162789159E-2</v>
      </c>
      <c r="BQ324" s="130">
        <f t="shared" si="76"/>
        <v>1.4586025430887408E-2</v>
      </c>
      <c r="BR324" s="3"/>
      <c r="BT324"/>
      <c r="BU324"/>
      <c r="BV324"/>
      <c r="BW324"/>
      <c r="BX324"/>
      <c r="BY324"/>
      <c r="BZ324"/>
      <c r="CA324"/>
      <c r="CB324"/>
      <c r="CC324"/>
      <c r="CD324"/>
      <c r="CE324"/>
      <c r="CF324"/>
      <c r="CG324"/>
      <c r="CH324"/>
      <c r="CI324"/>
      <c r="CJ324"/>
      <c r="CK324"/>
      <c r="CL324"/>
      <c r="CM324"/>
      <c r="CN324"/>
    </row>
    <row r="325" spans="1:92" s="8" customFormat="1">
      <c r="A325"/>
      <c r="B325">
        <v>27</v>
      </c>
      <c r="C325" s="51">
        <v>3.6299999999999999E-2</v>
      </c>
      <c r="D325" s="118">
        <f t="shared" si="69"/>
        <v>0.98055834170474065</v>
      </c>
      <c r="E325"/>
      <c r="F325" s="19"/>
      <c r="G325"/>
      <c r="H325"/>
      <c r="I325" s="22" t="s">
        <v>546</v>
      </c>
      <c r="J325" s="130">
        <f t="shared" si="78"/>
        <v>4.5050415433269361E-2</v>
      </c>
      <c r="K325" s="130">
        <f t="shared" si="78"/>
        <v>4.417456065035627E-2</v>
      </c>
      <c r="L325" s="130">
        <f t="shared" si="78"/>
        <v>4.3315733936848823E-2</v>
      </c>
      <c r="M325" s="130">
        <f t="shared" si="78"/>
        <v>4.2473604238840244E-2</v>
      </c>
      <c r="N325" s="130">
        <f t="shared" si="78"/>
        <v>4.1647846938660631E-2</v>
      </c>
      <c r="O325" s="130">
        <f t="shared" si="78"/>
        <v>4.0838143729745931E-2</v>
      </c>
      <c r="P325" s="130">
        <f t="shared" si="78"/>
        <v>4.0044182493939519E-2</v>
      </c>
      <c r="Q325" s="130">
        <f t="shared" si="78"/>
        <v>3.9265657181179345E-2</v>
      </c>
      <c r="R325" s="130">
        <f t="shared" si="78"/>
        <v>3.8502267691524053E-2</v>
      </c>
      <c r="S325" s="130">
        <f t="shared" si="78"/>
        <v>3.7753719759472837E-2</v>
      </c>
      <c r="T325" s="130">
        <f t="shared" si="78"/>
        <v>3.7019724840534188E-2</v>
      </c>
      <c r="U325" s="130">
        <f t="shared" si="78"/>
        <v>3.6299999999999999E-2</v>
      </c>
      <c r="V325" s="130">
        <f t="shared" si="78"/>
        <v>3.5594267803882085E-2</v>
      </c>
      <c r="W325" s="130">
        <f t="shared" si="78"/>
        <v>3.4902256211969053E-2</v>
      </c>
      <c r="X325" s="130">
        <f t="shared" si="78"/>
        <v>3.4223698472962361E-2</v>
      </c>
      <c r="Y325" s="130">
        <f t="shared" si="77"/>
        <v>3.3558333021651038E-2</v>
      </c>
      <c r="Z325" s="130">
        <f t="shared" si="77"/>
        <v>3.2905903378085577E-2</v>
      </c>
      <c r="AA325" s="130">
        <f t="shared" si="77"/>
        <v>3.2266158048712024E-2</v>
      </c>
      <c r="AB325" s="130">
        <f t="shared" si="77"/>
        <v>3.1638850429428128E-2</v>
      </c>
      <c r="AC325" s="130">
        <f t="shared" si="77"/>
        <v>3.1023738710524367E-2</v>
      </c>
      <c r="AD325" s="130">
        <f t="shared" si="77"/>
        <v>3.0420585783472943E-2</v>
      </c>
      <c r="AE325" s="130">
        <f t="shared" si="77"/>
        <v>2.9829159149529032E-2</v>
      </c>
      <c r="AF325" s="130">
        <f t="shared" si="77"/>
        <v>2.9249230830108986E-2</v>
      </c>
      <c r="AG325" s="130">
        <f t="shared" si="77"/>
        <v>2.8680577278910841E-2</v>
      </c>
      <c r="AH325" s="130">
        <f t="shared" si="77"/>
        <v>2.8122979295743474E-2</v>
      </c>
      <c r="AI325" s="130">
        <f t="shared" si="77"/>
        <v>2.7576221942030979E-2</v>
      </c>
      <c r="AJ325" s="130">
        <f t="shared" si="77"/>
        <v>2.7040094457959778E-2</v>
      </c>
      <c r="AK325" s="130">
        <f t="shared" si="77"/>
        <v>2.6514390181236584E-2</v>
      </c>
      <c r="AL325" s="130">
        <f t="shared" si="77"/>
        <v>2.5998906467425805E-2</v>
      </c>
      <c r="AM325" s="130">
        <f t="shared" si="77"/>
        <v>2.5493444611835701E-2</v>
      </c>
      <c r="AN325" s="130">
        <f t="shared" si="77"/>
        <v>2.4997809772923273E-2</v>
      </c>
      <c r="AO325" s="130">
        <f t="shared" si="77"/>
        <v>2.4511810897188204E-2</v>
      </c>
      <c r="AP325" s="130">
        <f t="shared" si="77"/>
        <v>2.4035260645527055E-2</v>
      </c>
      <c r="AQ325" s="130">
        <f t="shared" si="77"/>
        <v>2.3567975321019223E-2</v>
      </c>
      <c r="AR325" s="130">
        <f t="shared" si="77"/>
        <v>2.3109774798116864E-2</v>
      </c>
      <c r="AS325" s="130">
        <f t="shared" si="77"/>
        <v>2.2660482453211474E-2</v>
      </c>
      <c r="AT325" s="130">
        <f t="shared" si="77"/>
        <v>2.2219925096550418E-2</v>
      </c>
      <c r="AU325" s="130">
        <f t="shared" si="77"/>
        <v>2.178793290547703E-2</v>
      </c>
      <c r="AV325" s="130">
        <f t="shared" si="77"/>
        <v>2.1364339358968712E-2</v>
      </c>
      <c r="AW325" s="130">
        <f t="shared" si="77"/>
        <v>2.0948981173447678E-2</v>
      </c>
      <c r="AX325" s="130">
        <f t="shared" si="77"/>
        <v>2.0541698239839683E-2</v>
      </c>
      <c r="AY325" s="130">
        <f t="shared" si="77"/>
        <v>2.0142333561856393E-2</v>
      </c>
      <c r="AZ325" s="130">
        <f t="shared" si="77"/>
        <v>1.9750733195477644E-2</v>
      </c>
      <c r="BA325" s="130">
        <f t="shared" si="77"/>
        <v>1.9366746189610332E-2</v>
      </c>
      <c r="BB325" s="130">
        <f t="shared" si="77"/>
        <v>1.8990224527900914E-2</v>
      </c>
      <c r="BC325" s="130">
        <f t="shared" si="77"/>
        <v>1.8621023071679212E-2</v>
      </c>
      <c r="BD325" s="130">
        <f t="shared" si="77"/>
        <v>1.8258999504011483E-2</v>
      </c>
      <c r="BE325" s="130">
        <f t="shared" si="77"/>
        <v>1.790401427484118E-2</v>
      </c>
      <c r="BF325" s="130">
        <f t="shared" si="77"/>
        <v>1.7555930547196272E-2</v>
      </c>
      <c r="BG325" s="130">
        <f t="shared" si="77"/>
        <v>1.7214614144442378E-2</v>
      </c>
      <c r="BH325" s="130">
        <f t="shared" si="77"/>
        <v>1.687993349856139E-2</v>
      </c>
      <c r="BI325" s="130">
        <f t="shared" si="77"/>
        <v>1.6551759599435657E-2</v>
      </c>
      <c r="BJ325" s="130">
        <f t="shared" si="77"/>
        <v>1.6229965945118149E-2</v>
      </c>
      <c r="BK325" s="130">
        <f t="shared" si="77"/>
        <v>1.5914428493069465E-2</v>
      </c>
      <c r="BL325" s="130">
        <f t="shared" si="77"/>
        <v>1.5605025612342872E-2</v>
      </c>
      <c r="BM325" s="130">
        <f t="shared" si="77"/>
        <v>1.5301638036698931E-2</v>
      </c>
      <c r="BN325" s="130">
        <f t="shared" si="77"/>
        <v>1.5004148818631687E-2</v>
      </c>
      <c r="BO325" s="130">
        <f t="shared" si="77"/>
        <v>1.4712443284288631E-2</v>
      </c>
      <c r="BP325" s="130">
        <f t="shared" si="77"/>
        <v>1.4426408989267107E-2</v>
      </c>
      <c r="BQ325" s="130">
        <f t="shared" si="76"/>
        <v>1.4145935675270118E-2</v>
      </c>
      <c r="BR325" s="3"/>
      <c r="BT325"/>
      <c r="BU325"/>
      <c r="BV325"/>
      <c r="BW325"/>
      <c r="BX325"/>
      <c r="BY325"/>
      <c r="BZ325"/>
      <c r="CA325"/>
      <c r="CB325"/>
      <c r="CC325"/>
      <c r="CD325"/>
      <c r="CE325"/>
      <c r="CF325"/>
      <c r="CG325"/>
      <c r="CH325"/>
      <c r="CI325"/>
      <c r="CJ325"/>
      <c r="CK325"/>
      <c r="CL325"/>
      <c r="CM325"/>
      <c r="CN325"/>
    </row>
    <row r="326" spans="1:92" s="8" customFormat="1">
      <c r="A326"/>
      <c r="B326">
        <v>28</v>
      </c>
      <c r="C326" s="51">
        <v>3.5200000000000002E-2</v>
      </c>
      <c r="D326" s="118">
        <f t="shared" si="69"/>
        <v>0.98054158549049564</v>
      </c>
      <c r="E326"/>
      <c r="F326" s="19"/>
      <c r="G326"/>
      <c r="H326"/>
      <c r="I326" s="22" t="s">
        <v>546</v>
      </c>
      <c r="J326" s="130">
        <f t="shared" si="78"/>
        <v>4.3693463812906404E-2</v>
      </c>
      <c r="K326" s="130">
        <f t="shared" si="78"/>
        <v>4.2843258282678841E-2</v>
      </c>
      <c r="L326" s="130">
        <f t="shared" si="78"/>
        <v>4.200959640407672E-2</v>
      </c>
      <c r="M326" s="130">
        <f t="shared" si="78"/>
        <v>4.1192156263869205E-2</v>
      </c>
      <c r="N326" s="130">
        <f t="shared" si="78"/>
        <v>4.0390622212746564E-2</v>
      </c>
      <c r="O326" s="130">
        <f t="shared" si="78"/>
        <v>3.9604684743434142E-2</v>
      </c>
      <c r="P326" s="130">
        <f t="shared" si="78"/>
        <v>3.8834040371178165E-2</v>
      </c>
      <c r="Q326" s="130">
        <f t="shared" si="78"/>
        <v>3.8078391516556953E-2</v>
      </c>
      <c r="R326" s="130">
        <f t="shared" si="78"/>
        <v>3.7337446390572591E-2</v>
      </c>
      <c r="S326" s="130">
        <f t="shared" si="78"/>
        <v>3.6610918881978427E-2</v>
      </c>
      <c r="T326" s="130">
        <f t="shared" si="78"/>
        <v>3.5898528446799048E-2</v>
      </c>
      <c r="U326" s="130">
        <f t="shared" si="78"/>
        <v>3.5200000000000002E-2</v>
      </c>
      <c r="V326" s="130">
        <f t="shared" si="78"/>
        <v>3.4515063809265452E-2</v>
      </c>
      <c r="W326" s="130">
        <f t="shared" si="78"/>
        <v>3.3843455390842769E-2</v>
      </c>
      <c r="X326" s="130">
        <f t="shared" si="78"/>
        <v>3.3184915407413827E-2</v>
      </c>
      <c r="Y326" s="130">
        <f t="shared" si="77"/>
        <v>3.2539189567953535E-2</v>
      </c>
      <c r="Z326" s="130">
        <f t="shared" si="77"/>
        <v>3.1906028529536952E-2</v>
      </c>
      <c r="AA326" s="130">
        <f t="shared" si="77"/>
        <v>3.128518780105715E-2</v>
      </c>
      <c r="AB326" s="130">
        <f t="shared" si="77"/>
        <v>3.0676427648816489E-2</v>
      </c>
      <c r="AC326" s="130">
        <f t="shared" si="77"/>
        <v>3.0079513003954998E-2</v>
      </c>
      <c r="AD326" s="130">
        <f t="shared" si="77"/>
        <v>2.9494213371680015E-2</v>
      </c>
      <c r="AE326" s="130">
        <f t="shared" si="77"/>
        <v>2.8920302742262101E-2</v>
      </c>
      <c r="AF326" s="130">
        <f t="shared" si="77"/>
        <v>2.8357559503762803E-2</v>
      </c>
      <c r="AG326" s="130">
        <f t="shared" si="77"/>
        <v>2.7805766356460652E-2</v>
      </c>
      <c r="AH326" s="130">
        <f t="shared" si="77"/>
        <v>2.7264710228942213E-2</v>
      </c>
      <c r="AI326" s="130">
        <f t="shared" si="77"/>
        <v>2.6734182195825931E-2</v>
      </c>
      <c r="AJ326" s="130">
        <f t="shared" si="77"/>
        <v>2.6213977397086936E-2</v>
      </c>
      <c r="AK326" s="130">
        <f t="shared" si="77"/>
        <v>2.5703894958951642E-2</v>
      </c>
      <c r="AL326" s="130">
        <f t="shared" si="77"/>
        <v>2.5203737916331601E-2</v>
      </c>
      <c r="AM326" s="130">
        <f t="shared" si="77"/>
        <v>2.471331313676671E-2</v>
      </c>
      <c r="AN326" s="130">
        <f t="shared" si="77"/>
        <v>2.4232431245848323E-2</v>
      </c>
      <c r="AO326" s="130">
        <f t="shared" si="77"/>
        <v>2.376090655409354E-2</v>
      </c>
      <c r="AP326" s="130">
        <f t="shared" si="77"/>
        <v>2.3298556985242393E-2</v>
      </c>
      <c r="AQ326" s="130">
        <f t="shared" si="77"/>
        <v>2.2845204005950234E-2</v>
      </c>
      <c r="AR326" s="130">
        <f t="shared" si="77"/>
        <v>2.2400672556848262E-2</v>
      </c>
      <c r="AS326" s="130">
        <f t="shared" si="77"/>
        <v>2.1964790984945432E-2</v>
      </c>
      <c r="AT326" s="130">
        <f t="shared" si="77"/>
        <v>2.1537390977345743E-2</v>
      </c>
      <c r="AU326" s="130">
        <f t="shared" si="77"/>
        <v>2.1118307496255286E-2</v>
      </c>
      <c r="AV326" s="130">
        <f t="shared" si="77"/>
        <v>2.0707378715253976E-2</v>
      </c>
      <c r="AW326" s="130">
        <f t="shared" si="77"/>
        <v>2.0304445956807277E-2</v>
      </c>
      <c r="AX326" s="130">
        <f t="shared" si="77"/>
        <v>1.990935363099389E-2</v>
      </c>
      <c r="AY326" s="130">
        <f t="shared" si="77"/>
        <v>1.9521949175425709E-2</v>
      </c>
      <c r="AZ326" s="130">
        <f t="shared" si="77"/>
        <v>1.9142082996336796E-2</v>
      </c>
      <c r="BA326" s="130">
        <f t="shared" si="77"/>
        <v>1.876960841081874E-2</v>
      </c>
      <c r="BB326" s="130">
        <f t="shared" si="77"/>
        <v>1.8404381590179951E-2</v>
      </c>
      <c r="BC326" s="130">
        <f t="shared" si="77"/>
        <v>1.8046261504407135E-2</v>
      </c>
      <c r="BD326" s="130">
        <f t="shared" si="77"/>
        <v>1.7695109867707469E-2</v>
      </c>
      <c r="BE326" s="130">
        <f t="shared" si="77"/>
        <v>1.7350791085110399E-2</v>
      </c>
      <c r="BF326" s="130">
        <f t="shared" si="77"/>
        <v>1.7013172200108506E-2</v>
      </c>
      <c r="BG326" s="130">
        <f t="shared" si="77"/>
        <v>1.6682122843317219E-2</v>
      </c>
      <c r="BH326" s="130">
        <f t="shared" si="77"/>
        <v>1.6357515182133478E-2</v>
      </c>
      <c r="BI326" s="130">
        <f t="shared" si="77"/>
        <v>1.6039223871374016E-2</v>
      </c>
      <c r="BJ326" s="130">
        <f t="shared" si="77"/>
        <v>1.5727126004874081E-2</v>
      </c>
      <c r="BK326" s="130">
        <f t="shared" si="77"/>
        <v>1.5421101068028039E-2</v>
      </c>
      <c r="BL326" s="130">
        <f t="shared" si="77"/>
        <v>1.5121030891253386E-2</v>
      </c>
      <c r="BM326" s="130">
        <f t="shared" si="77"/>
        <v>1.4826799604360359E-2</v>
      </c>
      <c r="BN326" s="130">
        <f t="shared" si="77"/>
        <v>1.4538293591809361E-2</v>
      </c>
      <c r="BO326" s="130">
        <f t="shared" si="77"/>
        <v>1.4255401448839062E-2</v>
      </c>
      <c r="BP326" s="130">
        <f t="shared" si="77"/>
        <v>1.3978013938448162E-2</v>
      </c>
      <c r="BQ326" s="130">
        <f t="shared" si="76"/>
        <v>1.370602394921421E-2</v>
      </c>
      <c r="BR326" s="3"/>
      <c r="BT326"/>
      <c r="BU326"/>
      <c r="BV326"/>
      <c r="BW326"/>
      <c r="BX326"/>
      <c r="BY326"/>
      <c r="BZ326"/>
      <c r="CA326"/>
      <c r="CB326"/>
      <c r="CC326"/>
      <c r="CD326"/>
      <c r="CE326"/>
      <c r="CF326"/>
      <c r="CG326"/>
      <c r="CH326"/>
      <c r="CI326"/>
      <c r="CJ326"/>
      <c r="CK326"/>
      <c r="CL326"/>
      <c r="CM326"/>
      <c r="CN326"/>
    </row>
    <row r="327" spans="1:92" s="8" customFormat="1">
      <c r="A327"/>
      <c r="B327">
        <v>29</v>
      </c>
      <c r="C327" s="51">
        <v>3.4099999999999998E-2</v>
      </c>
      <c r="D327" s="118">
        <f t="shared" si="69"/>
        <v>0.9805239964134953</v>
      </c>
      <c r="E327"/>
      <c r="F327" s="19"/>
      <c r="G327"/>
      <c r="H327"/>
      <c r="I327" s="22" t="s">
        <v>546</v>
      </c>
      <c r="J327" s="130">
        <f t="shared" si="78"/>
        <v>4.2336396110506248E-2</v>
      </c>
      <c r="K327" s="130">
        <f t="shared" si="78"/>
        <v>4.1511852308018342E-2</v>
      </c>
      <c r="L327" s="130">
        <f t="shared" si="78"/>
        <v>4.070336732358492E-2</v>
      </c>
      <c r="M327" s="130">
        <f t="shared" si="78"/>
        <v>3.991062839560796E-2</v>
      </c>
      <c r="N327" s="130">
        <f t="shared" si="78"/>
        <v>3.9133328853835449E-2</v>
      </c>
      <c r="O327" s="130">
        <f t="shared" si="78"/>
        <v>3.8371168000726277E-2</v>
      </c>
      <c r="P327" s="130">
        <f t="shared" si="78"/>
        <v>3.7623850995125753E-2</v>
      </c>
      <c r="Q327" s="130">
        <f t="shared" si="78"/>
        <v>3.6891088738206568E-2</v>
      </c>
      <c r="R327" s="130">
        <f t="shared" si="78"/>
        <v>3.6172597761631189E-2</v>
      </c>
      <c r="S327" s="130">
        <f t="shared" si="78"/>
        <v>3.5468100117892469E-2</v>
      </c>
      <c r="T327" s="130">
        <f t="shared" si="78"/>
        <v>3.4777323272789887E-2</v>
      </c>
      <c r="U327" s="130">
        <f t="shared" si="78"/>
        <v>3.4099999999999998E-2</v>
      </c>
      <c r="V327" s="130">
        <f t="shared" si="78"/>
        <v>3.343586827770019E-2</v>
      </c>
      <c r="W327" s="130">
        <f t="shared" si="78"/>
        <v>3.2784671187205801E-2</v>
      </c>
      <c r="X327" s="130">
        <f t="shared" si="78"/>
        <v>3.2146156813581399E-2</v>
      </c>
      <c r="Y327" s="130">
        <f t="shared" si="77"/>
        <v>3.1520078148187747E-2</v>
      </c>
      <c r="Z327" s="130">
        <f t="shared" si="77"/>
        <v>3.0906192993126736E-2</v>
      </c>
      <c r="AA327" s="130">
        <f t="shared" si="77"/>
        <v>3.030426386754739E-2</v>
      </c>
      <c r="AB327" s="130">
        <f t="shared" si="77"/>
        <v>2.9714057915776651E-2</v>
      </c>
      <c r="AC327" s="130">
        <f t="shared" si="77"/>
        <v>2.9135346817239376E-2</v>
      </c>
      <c r="AD327" s="130">
        <f t="shared" si="77"/>
        <v>2.856790669813276E-2</v>
      </c>
      <c r="AE327" s="130">
        <f t="shared" si="77"/>
        <v>2.8011518044820997E-2</v>
      </c>
      <c r="AF327" s="130">
        <f t="shared" si="77"/>
        <v>2.7465965618916621E-2</v>
      </c>
      <c r="AG327" s="130">
        <f t="shared" si="77"/>
        <v>2.6931038374015788E-2</v>
      </c>
      <c r="AH327" s="130">
        <f t="shared" si="77"/>
        <v>2.640652937405516E-2</v>
      </c>
      <c r="AI327" s="130">
        <f t="shared" si="77"/>
        <v>2.5892235713258917E-2</v>
      </c>
      <c r="AJ327" s="130">
        <f t="shared" si="77"/>
        <v>2.538795843764486E-2</v>
      </c>
      <c r="AK327" s="130">
        <f t="shared" si="77"/>
        <v>2.4893502468059259E-2</v>
      </c>
      <c r="AL327" s="130">
        <f t="shared" si="77"/>
        <v>2.4408676524710675E-2</v>
      </c>
      <c r="AM327" s="130">
        <f t="shared" si="77"/>
        <v>2.3933293053173574E-2</v>
      </c>
      <c r="AN327" s="130">
        <f t="shared" si="77"/>
        <v>2.3467168151833098E-2</v>
      </c>
      <c r="AO327" s="130">
        <f t="shared" si="77"/>
        <v>2.3010121500742883E-2</v>
      </c>
      <c r="AP327" s="130">
        <f t="shared" si="77"/>
        <v>2.2561976291868509E-2</v>
      </c>
      <c r="AQ327" s="130">
        <f t="shared" si="77"/>
        <v>2.2122559160689441E-2</v>
      </c>
      <c r="AR327" s="130">
        <f t="shared" si="77"/>
        <v>2.1691700119133191E-2</v>
      </c>
      <c r="AS327" s="130">
        <f t="shared" si="77"/>
        <v>2.1269232489815569E-2</v>
      </c>
      <c r="AT327" s="130">
        <f t="shared" si="77"/>
        <v>2.0854992841561719E-2</v>
      </c>
      <c r="AU327" s="130">
        <f t="shared" si="77"/>
        <v>2.0448820926182932E-2</v>
      </c>
      <c r="AV327" s="130">
        <f t="shared" si="77"/>
        <v>2.00505596164848E-2</v>
      </c>
      <c r="AW327" s="130">
        <f t="shared" si="77"/>
        <v>1.9660054845482715E-2</v>
      </c>
      <c r="AX327" s="130">
        <f t="shared" si="77"/>
        <v>1.9277155546801216E-2</v>
      </c>
      <c r="AY327" s="130">
        <f t="shared" si="77"/>
        <v>1.8901713596234101E-2</v>
      </c>
      <c r="AZ327" s="130">
        <f t="shared" si="77"/>
        <v>1.8533583754442761E-2</v>
      </c>
      <c r="BA327" s="130">
        <f t="shared" si="77"/>
        <v>1.817262361077045E-2</v>
      </c>
      <c r="BB327" s="130">
        <f t="shared" si="77"/>
        <v>1.7818693528150884E-2</v>
      </c>
      <c r="BC327" s="130">
        <f t="shared" si="77"/>
        <v>1.7471656589089789E-2</v>
      </c>
      <c r="BD327" s="130">
        <f t="shared" si="77"/>
        <v>1.71313785426985E-2</v>
      </c>
      <c r="BE327" s="130">
        <f t="shared" si="77"/>
        <v>1.6797727752759131E-2</v>
      </c>
      <c r="BF327" s="130">
        <f t="shared" si="77"/>
        <v>1.6470575146801267E-2</v>
      </c>
      <c r="BG327" s="130">
        <f t="shared" si="77"/>
        <v>1.6149794166170368E-2</v>
      </c>
      <c r="BH327" s="130">
        <f t="shared" si="77"/>
        <v>1.5835260717068721E-2</v>
      </c>
      <c r="BI327" s="130">
        <f t="shared" si="77"/>
        <v>1.5526853122549854E-2</v>
      </c>
      <c r="BJ327" s="130">
        <f t="shared" si="77"/>
        <v>1.5224452075447941E-2</v>
      </c>
      <c r="BK327" s="130">
        <f t="shared" si="77"/>
        <v>1.4927940592223948E-2</v>
      </c>
      <c r="BL327" s="130">
        <f t="shared" si="77"/>
        <v>1.4637203967710665E-2</v>
      </c>
      <c r="BM327" s="130">
        <f t="shared" si="77"/>
        <v>1.4352129730739131E-2</v>
      </c>
      <c r="BN327" s="130">
        <f t="shared" si="77"/>
        <v>1.4072607600629275E-2</v>
      </c>
      <c r="BO327" s="130">
        <f t="shared" si="77"/>
        <v>1.3798529444527944E-2</v>
      </c>
      <c r="BP327" s="130">
        <f t="shared" si="77"/>
        <v>1.3529789235577825E-2</v>
      </c>
      <c r="BQ327" s="130">
        <f t="shared" si="76"/>
        <v>1.3266283011901062E-2</v>
      </c>
      <c r="BR327" s="3"/>
      <c r="BT327"/>
      <c r="BU327"/>
      <c r="BV327"/>
      <c r="BW327"/>
      <c r="BX327"/>
      <c r="BY327"/>
      <c r="BZ327"/>
      <c r="CA327"/>
      <c r="CB327"/>
      <c r="CC327"/>
      <c r="CD327"/>
      <c r="CE327"/>
      <c r="CF327"/>
      <c r="CG327"/>
      <c r="CH327"/>
      <c r="CI327"/>
      <c r="CJ327"/>
      <c r="CK327"/>
      <c r="CL327"/>
      <c r="CM327"/>
      <c r="CN327"/>
    </row>
    <row r="328" spans="1:92" s="8" customFormat="1">
      <c r="A328"/>
      <c r="B328">
        <v>30</v>
      </c>
      <c r="C328" s="51">
        <v>3.3000000000000002E-2</v>
      </c>
      <c r="D328" s="118">
        <f t="shared" si="69"/>
        <v>0.9805055270340185</v>
      </c>
      <c r="E328"/>
      <c r="F328" s="19"/>
      <c r="G328"/>
      <c r="H328"/>
      <c r="I328" s="22" t="s">
        <v>546</v>
      </c>
      <c r="J328" s="130">
        <f t="shared" si="78"/>
        <v>4.0979195944742697E-2</v>
      </c>
      <c r="K328" s="130">
        <f t="shared" si="78"/>
        <v>4.0180328117230248E-2</v>
      </c>
      <c r="L328" s="130">
        <f t="shared" si="78"/>
        <v>3.9397033796984629E-2</v>
      </c>
      <c r="M328" s="130">
        <f t="shared" si="78"/>
        <v>3.8629009386689457E-2</v>
      </c>
      <c r="N328" s="130">
        <f t="shared" si="78"/>
        <v>3.7875957207497993E-2</v>
      </c>
      <c r="O328" s="130">
        <f t="shared" si="78"/>
        <v>3.7137585383655761E-2</v>
      </c>
      <c r="P328" s="130">
        <f t="shared" si="78"/>
        <v>3.6413607729372251E-2</v>
      </c>
      <c r="Q328" s="130">
        <f t="shared" si="78"/>
        <v>3.5703743637898147E-2</v>
      </c>
      <c r="R328" s="130">
        <f t="shared" si="78"/>
        <v>3.5007717972764807E-2</v>
      </c>
      <c r="S328" s="130">
        <f t="shared" si="78"/>
        <v>3.4325260961144036E-2</v>
      </c>
      <c r="T328" s="130">
        <f t="shared" si="78"/>
        <v>3.3656108089286756E-2</v>
      </c>
      <c r="U328" s="130">
        <f t="shared" si="78"/>
        <v>3.3000000000000002E-2</v>
      </c>
      <c r="V328" s="130">
        <f t="shared" si="78"/>
        <v>3.235668239212261E-2</v>
      </c>
      <c r="W328" s="130">
        <f t="shared" si="78"/>
        <v>3.1725905921960527E-2</v>
      </c>
      <c r="X328" s="130">
        <f t="shared" si="78"/>
        <v>3.1107426106643597E-2</v>
      </c>
      <c r="Y328" s="130">
        <f t="shared" si="77"/>
        <v>3.0501003229366365E-2</v>
      </c>
      <c r="Z328" s="130">
        <f t="shared" si="77"/>
        <v>2.9906402246476168E-2</v>
      </c>
      <c r="AA328" s="130">
        <f t="shared" si="77"/>
        <v>2.932339269637247E-2</v>
      </c>
      <c r="AB328" s="130">
        <f t="shared" si="77"/>
        <v>2.8751748610182176E-2</v>
      </c>
      <c r="AC328" s="130">
        <f t="shared" si="77"/>
        <v>2.8191248424176283E-2</v>
      </c>
      <c r="AD328" s="130">
        <f t="shared" si="77"/>
        <v>2.7641674893893912E-2</v>
      </c>
      <c r="AE328" s="130">
        <f t="shared" si="77"/>
        <v>2.7102815009940447E-2</v>
      </c>
      <c r="AF328" s="130">
        <f t="shared" si="77"/>
        <v>2.6574459915427163E-2</v>
      </c>
      <c r="AG328" s="130">
        <f t="shared" si="77"/>
        <v>2.6056404825020311E-2</v>
      </c>
      <c r="AH328" s="130">
        <f t="shared" si="77"/>
        <v>2.5548448945568285E-2</v>
      </c>
      <c r="AI328" s="130">
        <f t="shared" si="77"/>
        <v>2.5050395398276144E-2</v>
      </c>
      <c r="AJ328" s="130">
        <f t="shared" si="77"/>
        <v>2.45620511423973E-2</v>
      </c>
      <c r="AK328" s="130">
        <f t="shared" si="77"/>
        <v>2.4083226900412782E-2</v>
      </c>
      <c r="AL328" s="130">
        <f t="shared" si="77"/>
        <v>2.3613737084669087E-2</v>
      </c>
      <c r="AM328" s="130">
        <f t="shared" si="77"/>
        <v>2.3153399725446212E-2</v>
      </c>
      <c r="AN328" s="130">
        <f t="shared" si="77"/>
        <v>2.2702036400427936E-2</v>
      </c>
      <c r="AO328" s="130">
        <f t="shared" si="77"/>
        <v>2.2259472165547065E-2</v>
      </c>
      <c r="AP328" s="130">
        <f t="shared" si="77"/>
        <v>2.1825535487178787E-2</v>
      </c>
      <c r="AQ328" s="130">
        <f t="shared" si="77"/>
        <v>2.1400058175655913E-2</v>
      </c>
      <c r="AR328" s="130">
        <f t="shared" si="77"/>
        <v>2.0982875320080158E-2</v>
      </c>
      <c r="AS328" s="130">
        <f t="shared" si="77"/>
        <v>2.0573825224404294E-2</v>
      </c>
      <c r="AT328" s="130">
        <f t="shared" si="77"/>
        <v>2.0172749344760314E-2</v>
      </c>
      <c r="AU328" s="130">
        <f t="shared" si="77"/>
        <v>1.9779492228009364E-2</v>
      </c>
      <c r="AV328" s="130">
        <f t="shared" si="77"/>
        <v>1.9393901451489594E-2</v>
      </c>
      <c r="AW328" s="130">
        <f t="shared" si="77"/>
        <v>1.9015827563938621E-2</v>
      </c>
      <c r="AX328" s="130">
        <f t="shared" si="77"/>
        <v>1.8645124027567656E-2</v>
      </c>
      <c r="AY328" s="130">
        <f t="shared" si="77"/>
        <v>1.8281647161264864E-2</v>
      </c>
      <c r="AZ328" s="130">
        <f t="shared" si="77"/>
        <v>1.7925256084905975E-2</v>
      </c>
      <c r="BA328" s="130">
        <f t="shared" si="77"/>
        <v>1.7575812664750477E-2</v>
      </c>
      <c r="BB328" s="130">
        <f t="shared" si="77"/>
        <v>1.7233181459902346E-2</v>
      </c>
      <c r="BC328" s="130">
        <f t="shared" si="77"/>
        <v>1.6897229669814422E-2</v>
      </c>
      <c r="BD328" s="130">
        <f t="shared" si="77"/>
        <v>1.6567827082816247E-2</v>
      </c>
      <c r="BE328" s="130">
        <f t="shared" si="77"/>
        <v>1.6244846025645229E-2</v>
      </c>
      <c r="BF328" s="130">
        <f t="shared" si="77"/>
        <v>1.5928161313961756E-2</v>
      </c>
      <c r="BG328" s="130">
        <f t="shared" si="77"/>
        <v>1.5617650203828937E-2</v>
      </c>
      <c r="BH328" s="130">
        <f t="shared" ref="BH328:BQ333" si="79">$C328*POWER($D328,BH$302-$C$439)</f>
        <v>1.5313192344138237E-2</v>
      </c>
      <c r="BI328" s="130">
        <f t="shared" si="79"/>
        <v>1.501466972996256E-2</v>
      </c>
      <c r="BJ328" s="130">
        <f t="shared" si="79"/>
        <v>1.4721966656818665E-2</v>
      </c>
      <c r="BK328" s="130">
        <f t="shared" si="79"/>
        <v>1.4434969675821229E-2</v>
      </c>
      <c r="BL328" s="130">
        <f t="shared" si="79"/>
        <v>1.4153567549711171E-2</v>
      </c>
      <c r="BM328" s="130">
        <f t="shared" si="79"/>
        <v>1.3877651209741134E-2</v>
      </c>
      <c r="BN328" s="130">
        <f t="shared" si="79"/>
        <v>1.3607113713401515E-2</v>
      </c>
      <c r="BO328" s="130">
        <f t="shared" si="79"/>
        <v>1.3341850202970573E-2</v>
      </c>
      <c r="BP328" s="130">
        <f t="shared" si="79"/>
        <v>1.3081757864872588E-2</v>
      </c>
      <c r="BQ328" s="130">
        <f t="shared" si="79"/>
        <v>1.2826735889828314E-2</v>
      </c>
      <c r="BR328" s="3"/>
      <c r="BT328"/>
      <c r="BU328"/>
      <c r="BV328"/>
      <c r="BW328"/>
      <c r="BX328"/>
      <c r="BY328"/>
      <c r="BZ328"/>
      <c r="CA328"/>
      <c r="CB328"/>
      <c r="CC328"/>
      <c r="CD328"/>
      <c r="CE328"/>
      <c r="CF328"/>
      <c r="CG328"/>
      <c r="CH328"/>
      <c r="CI328"/>
      <c r="CJ328"/>
      <c r="CK328"/>
      <c r="CL328"/>
      <c r="CM328"/>
      <c r="CN328"/>
    </row>
    <row r="329" spans="1:92" s="8" customFormat="1">
      <c r="A329"/>
      <c r="B329">
        <v>31</v>
      </c>
      <c r="C329" s="51">
        <v>3.2300000000000002E-2</v>
      </c>
      <c r="D329" s="118">
        <f t="shared" si="69"/>
        <v>0.98048612502970423</v>
      </c>
      <c r="E329"/>
      <c r="F329" s="19"/>
      <c r="G329"/>
      <c r="H329"/>
      <c r="I329" s="22" t="s">
        <v>546</v>
      </c>
      <c r="J329" s="130">
        <f t="shared" si="78"/>
        <v>4.0118671852732754E-2</v>
      </c>
      <c r="K329" s="130">
        <f t="shared" si="78"/>
        <v>3.93358011062242E-2</v>
      </c>
      <c r="L329" s="130">
        <f t="shared" si="78"/>
        <v>3.8568207201580926E-2</v>
      </c>
      <c r="M329" s="130">
        <f t="shared" si="78"/>
        <v>3.7815592028420816E-2</v>
      </c>
      <c r="N329" s="130">
        <f t="shared" si="78"/>
        <v>3.7077663293650497E-2</v>
      </c>
      <c r="O329" s="130">
        <f t="shared" si="78"/>
        <v>3.6354134407947471E-2</v>
      </c>
      <c r="P329" s="130">
        <f t="shared" si="78"/>
        <v>3.5644724374457461E-2</v>
      </c>
      <c r="Q329" s="130">
        <f t="shared" si="78"/>
        <v>3.4949157679663646E-2</v>
      </c>
      <c r="R329" s="130">
        <f t="shared" si="78"/>
        <v>3.4267164186385542E-2</v>
      </c>
      <c r="S329" s="130">
        <f t="shared" si="78"/>
        <v>3.3598479028865813E-2</v>
      </c>
      <c r="T329" s="130">
        <f t="shared" si="78"/>
        <v>3.2942842509904417E-2</v>
      </c>
      <c r="U329" s="130">
        <f t="shared" si="78"/>
        <v>3.2300000000000002E-2</v>
      </c>
      <c r="V329" s="130">
        <f t="shared" si="78"/>
        <v>3.1669701838459449E-2</v>
      </c>
      <c r="W329" s="130">
        <f t="shared" si="78"/>
        <v>3.1051703236437207E-2</v>
      </c>
      <c r="X329" s="130">
        <f t="shared" si="78"/>
        <v>3.0445764181866643E-2</v>
      </c>
      <c r="Y329" s="130">
        <f t="shared" si="78"/>
        <v>2.9851649346246588E-2</v>
      </c>
      <c r="Z329" s="130">
        <f t="shared" ref="Z329:BP334" si="80">$C329*POWER($D329,Z$302-$C$439)</f>
        <v>2.9269127993246821E-2</v>
      </c>
      <c r="AA329" s="130">
        <f t="shared" si="80"/>
        <v>2.869797388909702E-2</v>
      </c>
      <c r="AB329" s="130">
        <f t="shared" si="80"/>
        <v>2.8137965214724364E-2</v>
      </c>
      <c r="AC329" s="130">
        <f t="shared" si="80"/>
        <v>2.7588884479605703E-2</v>
      </c>
      <c r="AD329" s="130">
        <f t="shared" si="80"/>
        <v>2.7050518437300743E-2</v>
      </c>
      <c r="AE329" s="130">
        <f t="shared" si="80"/>
        <v>2.6522658002633578E-2</v>
      </c>
      <c r="AF329" s="130">
        <f t="shared" si="80"/>
        <v>2.6005098170490272E-2</v>
      </c>
      <c r="AG329" s="130">
        <f t="shared" si="80"/>
        <v>2.5497637936201058E-2</v>
      </c>
      <c r="AH329" s="130">
        <f t="shared" si="80"/>
        <v>2.500008021747616E-2</v>
      </c>
      <c r="AI329" s="130">
        <f t="shared" si="80"/>
        <v>2.4512231777864966E-2</v>
      </c>
      <c r="AJ329" s="130">
        <f t="shared" si="80"/>
        <v>2.4033903151708797E-2</v>
      </c>
      <c r="AK329" s="130">
        <f t="shared" si="80"/>
        <v>2.3564908570558155E-2</v>
      </c>
      <c r="AL329" s="130">
        <f t="shared" si="80"/>
        <v>2.3105065891025831E-2</v>
      </c>
      <c r="AM329" s="130">
        <f t="shared" si="80"/>
        <v>2.2654196524047907E-2</v>
      </c>
      <c r="AN329" s="130">
        <f t="shared" si="80"/>
        <v>2.2212125365525127E-2</v>
      </c>
      <c r="AO329" s="130">
        <f t="shared" si="80"/>
        <v>2.1778680728317734E-2</v>
      </c>
      <c r="AP329" s="130">
        <f t="shared" si="80"/>
        <v>2.1353694275567353E-2</v>
      </c>
      <c r="AQ329" s="130">
        <f t="shared" si="80"/>
        <v>2.0937000955320015E-2</v>
      </c>
      <c r="AR329" s="130">
        <f t="shared" si="80"/>
        <v>2.0528438936424937E-2</v>
      </c>
      <c r="AS329" s="130">
        <f t="shared" si="80"/>
        <v>2.0127849545684185E-2</v>
      </c>
      <c r="AT329" s="130">
        <f t="shared" si="80"/>
        <v>1.9735077206228781E-2</v>
      </c>
      <c r="AU329" s="130">
        <f t="shared" si="80"/>
        <v>1.9349969377097299E-2</v>
      </c>
      <c r="AV329" s="130">
        <f t="shared" si="80"/>
        <v>1.8972376493993571E-2</v>
      </c>
      <c r="AW329" s="130">
        <f t="shared" si="80"/>
        <v>1.8602151911200404E-2</v>
      </c>
      <c r="AX329" s="130">
        <f t="shared" si="80"/>
        <v>1.8239151844626787E-2</v>
      </c>
      <c r="AY329" s="130">
        <f t="shared" si="80"/>
        <v>1.7883235315966504E-2</v>
      </c>
      <c r="AZ329" s="130">
        <f t="shared" si="80"/>
        <v>1.7534264097946357E-2</v>
      </c>
      <c r="BA329" s="130">
        <f t="shared" si="80"/>
        <v>1.7192102660642881E-2</v>
      </c>
      <c r="BB329" s="130">
        <f t="shared" si="80"/>
        <v>1.6856618118846606E-2</v>
      </c>
      <c r="BC329" s="130">
        <f t="shared" si="80"/>
        <v>1.6527680180453412E-2</v>
      </c>
      <c r="BD329" s="130">
        <f t="shared" si="80"/>
        <v>1.6205161095863011E-2</v>
      </c>
      <c r="BE329" s="130">
        <f t="shared" si="80"/>
        <v>1.5888935608364838E-2</v>
      </c>
      <c r="BF329" s="130">
        <f t="shared" si="80"/>
        <v>1.5578880905492126E-2</v>
      </c>
      <c r="BG329" s="130">
        <f t="shared" si="80"/>
        <v>1.5274876571325225E-2</v>
      </c>
      <c r="BH329" s="130">
        <f t="shared" si="80"/>
        <v>1.4976804539725682E-2</v>
      </c>
      <c r="BI329" s="130">
        <f t="shared" si="80"/>
        <v>1.4684549048482919E-2</v>
      </c>
      <c r="BJ329" s="130">
        <f t="shared" si="80"/>
        <v>1.4397996594355648E-2</v>
      </c>
      <c r="BK329" s="130">
        <f t="shared" si="80"/>
        <v>1.4117035888990647E-2</v>
      </c>
      <c r="BL329" s="130">
        <f t="shared" si="80"/>
        <v>1.3841557815701705E-2</v>
      </c>
      <c r="BM329" s="130">
        <f t="shared" si="80"/>
        <v>1.3571455387091981E-2</v>
      </c>
      <c r="BN329" s="130">
        <f t="shared" si="80"/>
        <v>1.3306623703503322E-2</v>
      </c>
      <c r="BO329" s="130">
        <f t="shared" si="80"/>
        <v>1.3046959912276385E-2</v>
      </c>
      <c r="BP329" s="130">
        <f t="shared" si="80"/>
        <v>1.2792363167805763E-2</v>
      </c>
      <c r="BQ329" s="130">
        <f t="shared" si="79"/>
        <v>1.2542734592374583E-2</v>
      </c>
      <c r="BR329" s="3"/>
      <c r="BT329"/>
      <c r="BU329"/>
      <c r="BV329"/>
      <c r="BW329"/>
      <c r="BX329"/>
      <c r="BY329"/>
      <c r="BZ329"/>
      <c r="CA329"/>
      <c r="CB329"/>
      <c r="CC329"/>
      <c r="CD329"/>
      <c r="CE329"/>
      <c r="CF329"/>
      <c r="CG329"/>
      <c r="CH329"/>
      <c r="CI329"/>
      <c r="CJ329"/>
      <c r="CK329"/>
      <c r="CL329"/>
      <c r="CM329"/>
      <c r="CN329"/>
    </row>
    <row r="330" spans="1:92" s="8" customFormat="1">
      <c r="A330"/>
      <c r="B330">
        <v>32</v>
      </c>
      <c r="C330" s="51">
        <v>3.1600000000000003E-2</v>
      </c>
      <c r="D330" s="118">
        <f t="shared" si="69"/>
        <v>0.98043202052355305</v>
      </c>
      <c r="E330"/>
      <c r="F330" s="19"/>
      <c r="G330"/>
      <c r="H330"/>
      <c r="I330" s="22" t="s">
        <v>546</v>
      </c>
      <c r="J330" s="130">
        <f t="shared" si="78"/>
        <v>3.9273058901825975E-2</v>
      </c>
      <c r="K330" s="130">
        <f t="shared" si="78"/>
        <v>3.8504564491257755E-2</v>
      </c>
      <c r="L330" s="130">
        <f t="shared" si="78"/>
        <v>3.77511079635433E-2</v>
      </c>
      <c r="M330" s="130">
        <f t="shared" si="78"/>
        <v>3.701239505769955E-2</v>
      </c>
      <c r="N330" s="130">
        <f t="shared" si="78"/>
        <v>3.6288137270836338E-2</v>
      </c>
      <c r="O330" s="130">
        <f t="shared" si="78"/>
        <v>3.557805174548212E-2</v>
      </c>
      <c r="P330" s="130">
        <f t="shared" si="78"/>
        <v>3.4881861159114569E-2</v>
      </c>
      <c r="Q330" s="130">
        <f t="shared" si="78"/>
        <v>3.4199293615852736E-2</v>
      </c>
      <c r="R330" s="130">
        <f t="shared" si="78"/>
        <v>3.3530082540268749E-2</v>
      </c>
      <c r="S330" s="130">
        <f t="shared" si="78"/>
        <v>3.2873966573277201E-2</v>
      </c>
      <c r="T330" s="130">
        <f t="shared" si="78"/>
        <v>3.2230689470061913E-2</v>
      </c>
      <c r="U330" s="130">
        <f t="shared" si="78"/>
        <v>3.1600000000000003E-2</v>
      </c>
      <c r="V330" s="130">
        <f t="shared" si="78"/>
        <v>3.0981651848544279E-2</v>
      </c>
      <c r="W330" s="130">
        <f t="shared" si="78"/>
        <v>3.0375403521025541E-2</v>
      </c>
      <c r="X330" s="130">
        <f t="shared" si="78"/>
        <v>2.9781018248337319E-2</v>
      </c>
      <c r="Y330" s="130">
        <f t="shared" si="78"/>
        <v>2.9198263894466163E-2</v>
      </c>
      <c r="Z330" s="130">
        <f t="shared" si="80"/>
        <v>2.8626912865831369E-2</v>
      </c>
      <c r="AA330" s="130">
        <f t="shared" si="80"/>
        <v>2.8066742022398748E-2</v>
      </c>
      <c r="AB330" s="130">
        <f t="shared" si="80"/>
        <v>2.7517532590533716E-2</v>
      </c>
      <c r="AC330" s="130">
        <f t="shared" si="80"/>
        <v>2.6979070077559692E-2</v>
      </c>
      <c r="AD330" s="130">
        <f t="shared" si="80"/>
        <v>2.6451144187988381E-2</v>
      </c>
      <c r="AE330" s="130">
        <f t="shared" si="80"/>
        <v>2.5933548741389287E-2</v>
      </c>
      <c r="AF330" s="130">
        <f t="shared" si="80"/>
        <v>2.5426081591866347E-2</v>
      </c>
      <c r="AG330" s="130">
        <f t="shared" si="80"/>
        <v>2.4928544549110237E-2</v>
      </c>
      <c r="AH330" s="130">
        <f t="shared" si="80"/>
        <v>2.4440743300995556E-2</v>
      </c>
      <c r="AI330" s="130">
        <f t="shared" si="80"/>
        <v>2.3962487337692573E-2</v>
      </c>
      <c r="AJ330" s="130">
        <f t="shared" si="80"/>
        <v>2.3493589877263979E-2</v>
      </c>
      <c r="AK330" s="130">
        <f t="shared" si="80"/>
        <v>2.303386779271762E-2</v>
      </c>
      <c r="AL330" s="130">
        <f t="shared" si="80"/>
        <v>2.2583141540486528E-2</v>
      </c>
      <c r="AM330" s="130">
        <f t="shared" si="80"/>
        <v>2.2141235090308593E-2</v>
      </c>
      <c r="AN330" s="130">
        <f t="shared" si="80"/>
        <v>2.1707975856478247E-2</v>
      </c>
      <c r="AO330" s="130">
        <f t="shared" si="80"/>
        <v>2.1283194630443474E-2</v>
      </c>
      <c r="AP330" s="130">
        <f t="shared" si="80"/>
        <v>2.0866725514721733E-2</v>
      </c>
      <c r="AQ330" s="130">
        <f t="shared" si="80"/>
        <v>2.0458405858109006E-2</v>
      </c>
      <c r="AR330" s="130">
        <f t="shared" si="80"/>
        <v>2.0058076192156708E-2</v>
      </c>
      <c r="AS330" s="130">
        <f t="shared" si="80"/>
        <v>1.9665580168891576E-2</v>
      </c>
      <c r="AT330" s="130">
        <f t="shared" si="80"/>
        <v>1.9280764499754282E-2</v>
      </c>
      <c r="AU330" s="130">
        <f t="shared" si="80"/>
        <v>1.8903478895732885E-2</v>
      </c>
      <c r="AV330" s="130">
        <f t="shared" si="80"/>
        <v>1.8533576008667736E-2</v>
      </c>
      <c r="AW330" s="130">
        <f t="shared" si="80"/>
        <v>1.8170911373704957E-2</v>
      </c>
      <c r="AX330" s="130">
        <f t="shared" si="80"/>
        <v>1.7815343352875962E-2</v>
      </c>
      <c r="AY330" s="130">
        <f t="shared" si="80"/>
        <v>1.7466733079781034E-2</v>
      </c>
      <c r="AZ330" s="130">
        <f t="shared" si="80"/>
        <v>1.7124944405355301E-2</v>
      </c>
      <c r="BA330" s="130">
        <f t="shared" si="80"/>
        <v>1.6789843844696017E-2</v>
      </c>
      <c r="BB330" s="130">
        <f t="shared" si="80"/>
        <v>1.6461300524930254E-2</v>
      </c>
      <c r="BC330" s="130">
        <f t="shared" si="80"/>
        <v>1.6139186134102795E-2</v>
      </c>
      <c r="BD330" s="130">
        <f t="shared" si="80"/>
        <v>1.5823374871064114E-2</v>
      </c>
      <c r="BE330" s="130">
        <f t="shared" si="80"/>
        <v>1.5513743396339007E-2</v>
      </c>
      <c r="BF330" s="130">
        <f t="shared" si="80"/>
        <v>1.5210170783956579E-2</v>
      </c>
      <c r="BG330" s="130">
        <f t="shared" si="80"/>
        <v>1.4912538474222867E-2</v>
      </c>
      <c r="BH330" s="130">
        <f t="shared" si="80"/>
        <v>1.4620730227417547E-2</v>
      </c>
      <c r="BI330" s="130">
        <f t="shared" si="80"/>
        <v>1.4334632078396773E-2</v>
      </c>
      <c r="BJ330" s="130">
        <f t="shared" si="80"/>
        <v>1.4054132292084288E-2</v>
      </c>
      <c r="BK330" s="130">
        <f t="shared" si="80"/>
        <v>1.3779121319833512E-2</v>
      </c>
      <c r="BL330" s="130">
        <f t="shared" si="80"/>
        <v>1.3509491756643538E-2</v>
      </c>
      <c r="BM330" s="130">
        <f t="shared" si="80"/>
        <v>1.3245138299212306E-2</v>
      </c>
      <c r="BN330" s="130">
        <f t="shared" si="80"/>
        <v>1.2985957704810619E-2</v>
      </c>
      <c r="BO330" s="130">
        <f t="shared" si="80"/>
        <v>1.2731848750960879E-2</v>
      </c>
      <c r="BP330" s="130">
        <f t="shared" si="80"/>
        <v>1.248271219590485E-2</v>
      </c>
      <c r="BQ330" s="130">
        <f t="shared" si="79"/>
        <v>1.2238450739844991E-2</v>
      </c>
      <c r="BR330" s="3"/>
      <c r="BT330"/>
      <c r="BU330"/>
      <c r="BV330"/>
      <c r="BW330"/>
      <c r="BX330"/>
      <c r="BY330"/>
      <c r="BZ330"/>
      <c r="CA330"/>
      <c r="CB330"/>
      <c r="CC330"/>
      <c r="CD330"/>
      <c r="CE330"/>
      <c r="CF330"/>
      <c r="CG330"/>
      <c r="CH330"/>
      <c r="CI330"/>
      <c r="CJ330"/>
      <c r="CK330"/>
      <c r="CL330"/>
      <c r="CM330"/>
      <c r="CN330"/>
    </row>
    <row r="331" spans="1:92" s="8" customFormat="1">
      <c r="A331"/>
      <c r="B331">
        <v>33</v>
      </c>
      <c r="C331" s="51">
        <v>3.1E-2</v>
      </c>
      <c r="D331" s="118">
        <f t="shared" si="69"/>
        <v>0.98037636257060512</v>
      </c>
      <c r="E331"/>
      <c r="F331" s="19"/>
      <c r="G331"/>
      <c r="H331"/>
      <c r="I331" s="22" t="s">
        <v>546</v>
      </c>
      <c r="J331" s="130">
        <f t="shared" si="78"/>
        <v>3.8551434785189936E-2</v>
      </c>
      <c r="K331" s="130">
        <f t="shared" si="78"/>
        <v>3.7794915406582412E-2</v>
      </c>
      <c r="L331" s="130">
        <f t="shared" si="78"/>
        <v>3.7053241689968985E-2</v>
      </c>
      <c r="M331" s="130">
        <f t="shared" si="78"/>
        <v>3.6326122309461299E-2</v>
      </c>
      <c r="N331" s="130">
        <f t="shared" si="78"/>
        <v>3.5613271656044575E-2</v>
      </c>
      <c r="O331" s="130">
        <f t="shared" si="78"/>
        <v>3.491440972539181E-2</v>
      </c>
      <c r="P331" s="130">
        <f t="shared" si="78"/>
        <v>3.4229262007879381E-2</v>
      </c>
      <c r="Q331" s="130">
        <f t="shared" si="78"/>
        <v>3.3557559380760993E-2</v>
      </c>
      <c r="R331" s="130">
        <f t="shared" si="78"/>
        <v>3.2899038002457553E-2</v>
      </c>
      <c r="S331" s="130">
        <f t="shared" si="78"/>
        <v>3.2253439208921444E-2</v>
      </c>
      <c r="T331" s="130">
        <f t="shared" si="78"/>
        <v>3.1620509412034536E-2</v>
      </c>
      <c r="U331" s="130">
        <f t="shared" si="78"/>
        <v>3.1E-2</v>
      </c>
      <c r="V331" s="130">
        <f t="shared" si="78"/>
        <v>3.0391667239688759E-2</v>
      </c>
      <c r="W331" s="130">
        <f t="shared" si="78"/>
        <v>2.9795272180902287E-2</v>
      </c>
      <c r="X331" s="130">
        <f t="shared" si="78"/>
        <v>2.9210580562514122E-2</v>
      </c>
      <c r="Y331" s="130">
        <f t="shared" si="78"/>
        <v>2.8637362720453217E-2</v>
      </c>
      <c r="Z331" s="130">
        <f t="shared" si="80"/>
        <v>2.8075393497492971E-2</v>
      </c>
      <c r="AA331" s="130">
        <f t="shared" si="80"/>
        <v>2.7524452154810579E-2</v>
      </c>
      <c r="AB331" s="130">
        <f t="shared" si="80"/>
        <v>2.6984322285281848E-2</v>
      </c>
      <c r="AC331" s="130">
        <f t="shared" si="80"/>
        <v>2.6454791728477537E-2</v>
      </c>
      <c r="AD331" s="130">
        <f t="shared" si="80"/>
        <v>2.5935652487327741E-2</v>
      </c>
      <c r="AE331" s="130">
        <f t="shared" si="80"/>
        <v>2.5426700646421635E-2</v>
      </c>
      <c r="AF331" s="130">
        <f t="shared" si="80"/>
        <v>2.4927736291910495E-2</v>
      </c>
      <c r="AG331" s="130">
        <f t="shared" si="80"/>
        <v>2.4438563432982476E-2</v>
      </c>
      <c r="AH331" s="130">
        <f t="shared" si="80"/>
        <v>2.3958989924878358E-2</v>
      </c>
      <c r="AI331" s="130">
        <f t="shared" si="80"/>
        <v>2.3488827393418021E-2</v>
      </c>
      <c r="AJ331" s="130">
        <f t="shared" si="80"/>
        <v>2.3027891161007948E-2</v>
      </c>
      <c r="AK331" s="130">
        <f t="shared" si="80"/>
        <v>2.257600017410076E-2</v>
      </c>
      <c r="AL331" s="130">
        <f t="shared" si="80"/>
        <v>2.2132976932078254E-2</v>
      </c>
      <c r="AM331" s="130">
        <f t="shared" si="80"/>
        <v>2.1698647417529988E-2</v>
      </c>
      <c r="AN331" s="130">
        <f t="shared" si="80"/>
        <v>2.1272841027900103E-2</v>
      </c>
      <c r="AO331" s="130">
        <f t="shared" si="80"/>
        <v>2.0855390508475433E-2</v>
      </c>
      <c r="AP331" s="130">
        <f t="shared" si="80"/>
        <v>2.0446131886688666E-2</v>
      </c>
      <c r="AQ331" s="130">
        <f t="shared" si="80"/>
        <v>2.0044904407710701E-2</v>
      </c>
      <c r="AR331" s="130">
        <f t="shared" si="80"/>
        <v>1.9651550471306903E-2</v>
      </c>
      <c r="AS331" s="130">
        <f t="shared" si="80"/>
        <v>1.9265915569932523E-2</v>
      </c>
      <c r="AT331" s="130">
        <f t="shared" si="80"/>
        <v>1.8887848228042837E-2</v>
      </c>
      <c r="AU331" s="130">
        <f t="shared" si="80"/>
        <v>1.8517199942594282E-2</v>
      </c>
      <c r="AV331" s="130">
        <f t="shared" si="80"/>
        <v>1.81538251247132E-2</v>
      </c>
      <c r="AW331" s="130">
        <f t="shared" si="80"/>
        <v>1.779758104250919E-2</v>
      </c>
      <c r="AX331" s="130">
        <f t="shared" si="80"/>
        <v>1.7448327765010718E-2</v>
      </c>
      <c r="AY331" s="130">
        <f t="shared" si="80"/>
        <v>1.71059281072009E-2</v>
      </c>
      <c r="AZ331" s="130">
        <f t="shared" si="80"/>
        <v>1.6770247576131894E-2</v>
      </c>
      <c r="BA331" s="130">
        <f t="shared" si="80"/>
        <v>1.6441154318096694E-2</v>
      </c>
      <c r="BB331" s="130">
        <f t="shared" si="80"/>
        <v>1.6118519066837637E-2</v>
      </c>
      <c r="BC331" s="130">
        <f t="shared" si="80"/>
        <v>1.5802215092771223E-2</v>
      </c>
      <c r="BD331" s="130">
        <f t="shared" si="80"/>
        <v>1.5492118153209371E-2</v>
      </c>
      <c r="BE331" s="130">
        <f t="shared" si="80"/>
        <v>1.5188106443557442E-2</v>
      </c>
      <c r="BF331" s="130">
        <f t="shared" si="80"/>
        <v>1.4890060549470013E-2</v>
      </c>
      <c r="BG331" s="130">
        <f t="shared" si="80"/>
        <v>1.4597863399945479E-2</v>
      </c>
      <c r="BH331" s="130">
        <f t="shared" si="80"/>
        <v>1.4311400221341116E-2</v>
      </c>
      <c r="BI331" s="130">
        <f t="shared" si="80"/>
        <v>1.4030558492290556E-2</v>
      </c>
      <c r="BJ331" s="130">
        <f t="shared" si="80"/>
        <v>1.3755227899505928E-2</v>
      </c>
      <c r="BK331" s="130">
        <f t="shared" si="80"/>
        <v>1.3485300294447328E-2</v>
      </c>
      <c r="BL331" s="130">
        <f t="shared" si="80"/>
        <v>1.3220669650842579E-2</v>
      </c>
      <c r="BM331" s="130">
        <f t="shared" si="80"/>
        <v>1.296123202304064E-2</v>
      </c>
      <c r="BN331" s="130">
        <f t="shared" si="80"/>
        <v>1.2706885505182227E-2</v>
      </c>
      <c r="BO331" s="130">
        <f t="shared" si="80"/>
        <v>1.2457530191171698E-2</v>
      </c>
      <c r="BP331" s="130">
        <f t="shared" si="80"/>
        <v>1.2213068135434404E-2</v>
      </c>
      <c r="BQ331" s="130">
        <f t="shared" si="79"/>
        <v>1.1973403314444145E-2</v>
      </c>
      <c r="BR331" s="3"/>
      <c r="BT331"/>
      <c r="BU331"/>
      <c r="BV331"/>
      <c r="BW331"/>
      <c r="BX331"/>
      <c r="BY331"/>
      <c r="BZ331"/>
      <c r="CA331"/>
      <c r="CB331"/>
      <c r="CC331"/>
      <c r="CD331"/>
      <c r="CE331"/>
      <c r="CF331"/>
      <c r="CG331"/>
      <c r="CH331"/>
      <c r="CI331"/>
      <c r="CJ331"/>
      <c r="CK331"/>
      <c r="CL331"/>
      <c r="CM331"/>
      <c r="CN331"/>
    </row>
    <row r="332" spans="1:92" s="8" customFormat="1">
      <c r="A332"/>
      <c r="B332">
        <v>34</v>
      </c>
      <c r="C332" s="51">
        <v>3.0300000000000001E-2</v>
      </c>
      <c r="D332" s="118">
        <f t="shared" si="69"/>
        <v>0.98031913217460986</v>
      </c>
      <c r="E332"/>
      <c r="F332" s="19"/>
      <c r="G332"/>
      <c r="H332"/>
      <c r="I332" s="22" t="s">
        <v>546</v>
      </c>
      <c r="J332" s="130">
        <f t="shared" si="78"/>
        <v>3.7705123244095994E-2</v>
      </c>
      <c r="K332" s="130">
        <f t="shared" si="78"/>
        <v>3.69630536971889E-2</v>
      </c>
      <c r="L332" s="130">
        <f t="shared" si="78"/>
        <v>3.6235588722951718E-2</v>
      </c>
      <c r="M332" s="130">
        <f t="shared" si="78"/>
        <v>3.5522440890720111E-2</v>
      </c>
      <c r="N332" s="130">
        <f t="shared" si="78"/>
        <v>3.4823328426714609E-2</v>
      </c>
      <c r="O332" s="130">
        <f t="shared" si="78"/>
        <v>3.4137975102708294E-2</v>
      </c>
      <c r="P332" s="130">
        <f t="shared" si="78"/>
        <v>3.3466110126885426E-2</v>
      </c>
      <c r="Q332" s="130">
        <f t="shared" si="78"/>
        <v>3.2807468036848246E-2</v>
      </c>
      <c r="R332" s="130">
        <f t="shared" si="78"/>
        <v>3.2161788594729318E-2</v>
      </c>
      <c r="S332" s="130">
        <f t="shared" si="78"/>
        <v>3.1528816684368313E-2</v>
      </c>
      <c r="T332" s="130">
        <f t="shared" si="78"/>
        <v>3.0908302210512308E-2</v>
      </c>
      <c r="U332" s="130">
        <f t="shared" si="78"/>
        <v>3.0300000000000001E-2</v>
      </c>
      <c r="V332" s="130">
        <f t="shared" si="78"/>
        <v>2.9703669704890679E-2</v>
      </c>
      <c r="W332" s="130">
        <f t="shared" si="78"/>
        <v>2.9119075707499678E-2</v>
      </c>
      <c r="X332" s="130">
        <f t="shared" si="78"/>
        <v>2.8545987027302849E-2</v>
      </c>
      <c r="Y332" s="130">
        <f t="shared" si="78"/>
        <v>2.79841772296732E-2</v>
      </c>
      <c r="Z332" s="130">
        <f t="shared" si="80"/>
        <v>2.7433424336413711E-2</v>
      </c>
      <c r="AA332" s="130">
        <f t="shared" si="80"/>
        <v>2.6893510738050908E-2</v>
      </c>
      <c r="AB332" s="130">
        <f t="shared" si="80"/>
        <v>2.636422310785462E-2</v>
      </c>
      <c r="AC332" s="130">
        <f t="shared" si="80"/>
        <v>2.5845352317549836E-2</v>
      </c>
      <c r="AD332" s="130">
        <f t="shared" si="80"/>
        <v>2.5336693354687499E-2</v>
      </c>
      <c r="AE332" s="130">
        <f t="shared" si="80"/>
        <v>2.4838045241641449E-2</v>
      </c>
      <c r="AF332" s="130">
        <f t="shared" si="80"/>
        <v>2.4349210956199647E-2</v>
      </c>
      <c r="AG332" s="130">
        <f t="shared" si="80"/>
        <v>2.3869997353718139E-2</v>
      </c>
      <c r="AH332" s="130">
        <f t="shared" si="80"/>
        <v>2.3400215090807197E-2</v>
      </c>
      <c r="AI332" s="130">
        <f t="shared" si="80"/>
        <v>2.2939678550519319E-2</v>
      </c>
      <c r="AJ332" s="130">
        <f t="shared" si="80"/>
        <v>2.2488205769009614E-2</v>
      </c>
      <c r="AK332" s="130">
        <f t="shared" si="80"/>
        <v>2.2045618363639559E-2</v>
      </c>
      <c r="AL332" s="130">
        <f t="shared" si="80"/>
        <v>2.1611741462495775E-2</v>
      </c>
      <c r="AM332" s="130">
        <f t="shared" si="80"/>
        <v>2.1186403635295892E-2</v>
      </c>
      <c r="AN332" s="130">
        <f t="shared" si="80"/>
        <v>2.0769436825654269E-2</v>
      </c>
      <c r="AO332" s="130">
        <f t="shared" si="80"/>
        <v>2.0360676284680773E-2</v>
      </c>
      <c r="AP332" s="130">
        <f t="shared" si="80"/>
        <v>1.9959960505886415E-2</v>
      </c>
      <c r="AQ332" s="130">
        <f t="shared" si="80"/>
        <v>1.9567131161370058E-2</v>
      </c>
      <c r="AR332" s="130">
        <f t="shared" si="80"/>
        <v>1.9182033039261064E-2</v>
      </c>
      <c r="AS332" s="130">
        <f t="shared" si="80"/>
        <v>1.8804513982393099E-2</v>
      </c>
      <c r="AT332" s="130">
        <f t="shared" si="80"/>
        <v>1.8434424828184918E-2</v>
      </c>
      <c r="AU332" s="130">
        <f t="shared" si="80"/>
        <v>1.8071619349704322E-2</v>
      </c>
      <c r="AV332" s="130">
        <f t="shared" si="80"/>
        <v>1.7715954197892028E-2</v>
      </c>
      <c r="AW332" s="130">
        <f t="shared" si="80"/>
        <v>1.7367288844922647E-2</v>
      </c>
      <c r="AX332" s="130">
        <f t="shared" si="80"/>
        <v>1.7025485528680353E-2</v>
      </c>
      <c r="AY332" s="130">
        <f t="shared" si="80"/>
        <v>1.6690409198327302E-2</v>
      </c>
      <c r="AZ332" s="130">
        <f t="shared" si="80"/>
        <v>1.6361927460943348E-2</v>
      </c>
      <c r="BA332" s="130">
        <f t="shared" si="80"/>
        <v>1.6039910529215898E-2</v>
      </c>
      <c r="BB332" s="130">
        <f t="shared" si="80"/>
        <v>1.5724231170159315E-2</v>
      </c>
      <c r="BC332" s="130">
        <f t="shared" si="80"/>
        <v>1.5414764654843531E-2</v>
      </c>
      <c r="BD332" s="130">
        <f t="shared" si="80"/>
        <v>1.5111388709112061E-2</v>
      </c>
      <c r="BE332" s="130">
        <f t="shared" si="80"/>
        <v>1.4813983465269931E-2</v>
      </c>
      <c r="BF332" s="130">
        <f t="shared" si="80"/>
        <v>1.4522431414722439E-2</v>
      </c>
      <c r="BG332" s="130">
        <f t="shared" si="80"/>
        <v>1.4236617361545991E-2</v>
      </c>
      <c r="BH332" s="130">
        <f t="shared" si="80"/>
        <v>1.3956428376972752E-2</v>
      </c>
      <c r="BI332" s="130">
        <f t="shared" si="80"/>
        <v>1.3681753754771028E-2</v>
      </c>
      <c r="BJ332" s="130">
        <f t="shared" si="80"/>
        <v>1.3412484967503843E-2</v>
      </c>
      <c r="BK332" s="130">
        <f t="shared" si="80"/>
        <v>1.3148515623648367E-2</v>
      </c>
      <c r="BL332" s="130">
        <f t="shared" si="80"/>
        <v>1.2889741425559268E-2</v>
      </c>
      <c r="BM332" s="130">
        <f t="shared" si="80"/>
        <v>1.263606012825938E-2</v>
      </c>
      <c r="BN332" s="130">
        <f t="shared" si="80"/>
        <v>1.2387371499041424E-2</v>
      </c>
      <c r="BO332" s="130">
        <f t="shared" si="80"/>
        <v>1.2143577277864782E-2</v>
      </c>
      <c r="BP332" s="130">
        <f t="shared" si="80"/>
        <v>1.1904581138531715E-2</v>
      </c>
      <c r="BQ332" s="130">
        <f t="shared" si="79"/>
        <v>1.1670288650627641E-2</v>
      </c>
      <c r="BR332" s="3"/>
      <c r="BT332"/>
      <c r="BU332"/>
      <c r="BV332"/>
      <c r="BW332"/>
      <c r="BX332"/>
      <c r="BY332"/>
      <c r="BZ332"/>
      <c r="CA332"/>
      <c r="CB332"/>
      <c r="CC332"/>
      <c r="CD332"/>
      <c r="CE332"/>
      <c r="CF332"/>
      <c r="CG332"/>
      <c r="CH332"/>
      <c r="CI332"/>
      <c r="CJ332"/>
      <c r="CK332"/>
      <c r="CL332"/>
      <c r="CM332"/>
      <c r="CN332"/>
    </row>
    <row r="333" spans="1:92" s="8" customFormat="1">
      <c r="A333"/>
      <c r="B333">
        <v>35</v>
      </c>
      <c r="C333" s="51">
        <v>2.9600000000000001E-2</v>
      </c>
      <c r="D333" s="118">
        <f t="shared" si="69"/>
        <v>0.98026023638128623</v>
      </c>
      <c r="E333"/>
      <c r="F333" s="19"/>
      <c r="G333"/>
      <c r="H333"/>
      <c r="I333" s="22" t="s">
        <v>546</v>
      </c>
      <c r="J333" s="130">
        <f t="shared" si="78"/>
        <v>3.6858398716246431E-2</v>
      </c>
      <c r="K333" s="130">
        <f t="shared" si="78"/>
        <v>3.6130822638223418E-2</v>
      </c>
      <c r="L333" s="130">
        <f t="shared" si="78"/>
        <v>3.5417608739995221E-2</v>
      </c>
      <c r="M333" s="130">
        <f t="shared" si="78"/>
        <v>3.471847351552762E-2</v>
      </c>
      <c r="N333" s="130">
        <f t="shared" si="78"/>
        <v>3.4033139055128531E-2</v>
      </c>
      <c r="O333" s="130">
        <f t="shared" si="78"/>
        <v>3.3361332934977485E-2</v>
      </c>
      <c r="P333" s="130">
        <f t="shared" si="78"/>
        <v>3.2702788108835819E-2</v>
      </c>
      <c r="Q333" s="130">
        <f t="shared" si="78"/>
        <v>3.2057242801894516E-2</v>
      </c>
      <c r="R333" s="130">
        <f t="shared" si="78"/>
        <v>3.1424440406717401E-2</v>
      </c>
      <c r="S333" s="130">
        <f t="shared" si="78"/>
        <v>3.0804129381238443E-2</v>
      </c>
      <c r="T333" s="130">
        <f t="shared" si="78"/>
        <v>3.0196063148772521E-2</v>
      </c>
      <c r="U333" s="130">
        <f t="shared" si="78"/>
        <v>2.9600000000000001E-2</v>
      </c>
      <c r="V333" s="130">
        <f t="shared" si="78"/>
        <v>2.9015702996886075E-2</v>
      </c>
      <c r="W333" s="130">
        <f t="shared" si="78"/>
        <v>2.8442939878496741E-2</v>
      </c>
      <c r="X333" s="130">
        <f t="shared" si="78"/>
        <v>2.7881482968673925E-2</v>
      </c>
      <c r="Y333" s="130">
        <f t="shared" si="78"/>
        <v>2.7331109085533111E-2</v>
      </c>
      <c r="Z333" s="130">
        <f t="shared" si="80"/>
        <v>2.6791599452747408E-2</v>
      </c>
      <c r="AA333" s="130">
        <f t="shared" si="80"/>
        <v>2.6262739612582915E-2</v>
      </c>
      <c r="AB333" s="130">
        <f t="shared" si="80"/>
        <v>2.5744319340650697E-2</v>
      </c>
      <c r="AC333" s="130">
        <f t="shared" si="80"/>
        <v>2.5236132562341574E-2</v>
      </c>
      <c r="AD333" s="130">
        <f t="shared" si="80"/>
        <v>2.4737977270910424E-2</v>
      </c>
      <c r="AE333" s="130">
        <f t="shared" si="80"/>
        <v>2.424965544717754E-2</v>
      </c>
      <c r="AF333" s="130">
        <f t="shared" si="80"/>
        <v>2.3770972980815E-2</v>
      </c>
      <c r="AG333" s="130">
        <f t="shared" si="80"/>
        <v>2.3301739593186883E-2</v>
      </c>
      <c r="AH333" s="130">
        <f t="shared" si="80"/>
        <v>2.2841768761712549E-2</v>
      </c>
      <c r="AI333" s="130">
        <f t="shared" si="80"/>
        <v>2.2390877645723024E-2</v>
      </c>
      <c r="AJ333" s="130">
        <f t="shared" si="80"/>
        <v>2.1948887013780911E-2</v>
      </c>
      <c r="AK333" s="130">
        <f t="shared" si="80"/>
        <v>2.151562117243502E-2</v>
      </c>
      <c r="AL333" s="130">
        <f t="shared" si="80"/>
        <v>2.1090907896381361E-2</v>
      </c>
      <c r="AM333" s="130">
        <f t="shared" si="80"/>
        <v>2.0674578360002731E-2</v>
      </c>
      <c r="AN333" s="130">
        <f t="shared" si="80"/>
        <v>2.0266467070259701E-2</v>
      </c>
      <c r="AO333" s="130">
        <f t="shared" si="80"/>
        <v>1.9866411800906328E-2</v>
      </c>
      <c r="AP333" s="130">
        <f t="shared" si="80"/>
        <v>1.9474253528004411E-2</v>
      </c>
      <c r="AQ333" s="130">
        <f t="shared" si="80"/>
        <v>1.9089836366710702E-2</v>
      </c>
      <c r="AR333" s="130">
        <f t="shared" si="80"/>
        <v>1.8713007509311909E-2</v>
      </c>
      <c r="AS333" s="130">
        <f t="shared" si="80"/>
        <v>1.8343617164482878E-2</v>
      </c>
      <c r="AT333" s="130">
        <f t="shared" si="80"/>
        <v>1.7981518497743803E-2</v>
      </c>
      <c r="AU333" s="130">
        <f t="shared" si="80"/>
        <v>1.7626567573092815E-2</v>
      </c>
      <c r="AV333" s="130">
        <f t="shared" si="80"/>
        <v>1.7278623295790673E-2</v>
      </c>
      <c r="AW333" s="130">
        <f t="shared" si="80"/>
        <v>1.6937547356274969E-2</v>
      </c>
      <c r="AX333" s="130">
        <f t="shared" si="80"/>
        <v>1.6603204175181328E-2</v>
      </c>
      <c r="AY333" s="130">
        <f t="shared" si="80"/>
        <v>1.6275460849450009E-2</v>
      </c>
      <c r="AZ333" s="130">
        <f t="shared" si="80"/>
        <v>1.5954187099496236E-2</v>
      </c>
      <c r="BA333" s="130">
        <f t="shared" si="80"/>
        <v>1.5639255217423449E-2</v>
      </c>
      <c r="BB333" s="130">
        <f t="shared" si="80"/>
        <v>1.5330540016258774E-2</v>
      </c>
      <c r="BC333" s="130">
        <f t="shared" si="80"/>
        <v>1.5027918780190596E-2</v>
      </c>
      <c r="BD333" s="130">
        <f t="shared" si="80"/>
        <v>1.4731271215788403E-2</v>
      </c>
      <c r="BE333" s="130">
        <f t="shared" si="80"/>
        <v>1.4440479404185578E-2</v>
      </c>
      <c r="BF333" s="130">
        <f t="shared" si="80"/>
        <v>1.4155427754206052E-2</v>
      </c>
      <c r="BG333" s="130">
        <f t="shared" si="80"/>
        <v>1.3876002956416245E-2</v>
      </c>
      <c r="BH333" s="130">
        <f t="shared" si="80"/>
        <v>1.3602093938084014E-2</v>
      </c>
      <c r="BI333" s="130">
        <f t="shared" si="80"/>
        <v>1.3333591819026698E-2</v>
      </c>
      <c r="BJ333" s="130">
        <f t="shared" si="80"/>
        <v>1.3070389868330696E-2</v>
      </c>
      <c r="BK333" s="130">
        <f t="shared" si="80"/>
        <v>1.2812383461925416E-2</v>
      </c>
      <c r="BL333" s="130">
        <f t="shared" si="80"/>
        <v>1.255947004099469E-2</v>
      </c>
      <c r="BM333" s="130">
        <f t="shared" si="80"/>
        <v>1.2311549071209139E-2</v>
      </c>
      <c r="BN333" s="130">
        <f t="shared" si="80"/>
        <v>1.2068522002763276E-2</v>
      </c>
      <c r="BO333" s="130">
        <f t="shared" si="80"/>
        <v>1.1830292231201484E-2</v>
      </c>
      <c r="BP333" s="130">
        <f t="shared" si="80"/>
        <v>1.159676505901726E-2</v>
      </c>
      <c r="BQ333" s="130">
        <f t="shared" si="79"/>
        <v>1.1367847658010501E-2</v>
      </c>
      <c r="BR333" s="3"/>
      <c r="BT333"/>
      <c r="BU333"/>
      <c r="BV333"/>
      <c r="BW333"/>
      <c r="BX333"/>
      <c r="BY333"/>
      <c r="BZ333"/>
      <c r="CA333"/>
      <c r="CB333"/>
      <c r="CC333"/>
      <c r="CD333"/>
      <c r="CE333"/>
      <c r="CF333"/>
      <c r="CG333"/>
      <c r="CH333"/>
      <c r="CI333"/>
      <c r="CJ333"/>
      <c r="CK333"/>
      <c r="CL333"/>
      <c r="CM333"/>
      <c r="CN333"/>
    </row>
    <row r="334" spans="1:92" s="8" customFormat="1">
      <c r="A334"/>
      <c r="B334">
        <v>36</v>
      </c>
      <c r="C334" s="51">
        <v>2.92E-2</v>
      </c>
      <c r="D334" s="118">
        <f t="shared" si="69"/>
        <v>0.98019960137871365</v>
      </c>
      <c r="E334"/>
      <c r="F334" s="19"/>
      <c r="G334"/>
      <c r="H334"/>
      <c r="I334" s="22" t="s">
        <v>546</v>
      </c>
      <c r="J334" s="130">
        <f t="shared" si="78"/>
        <v>3.6385061580111198E-2</v>
      </c>
      <c r="K334" s="130">
        <f t="shared" si="78"/>
        <v>3.5664622856964943E-2</v>
      </c>
      <c r="L334" s="130">
        <f t="shared" si="78"/>
        <v>3.495844910771919E-2</v>
      </c>
      <c r="M334" s="130">
        <f t="shared" si="78"/>
        <v>3.4266257880204404E-2</v>
      </c>
      <c r="N334" s="130">
        <f t="shared" si="78"/>
        <v>3.3587772314916553E-2</v>
      </c>
      <c r="O334" s="130">
        <f t="shared" si="78"/>
        <v>3.2922721034280206E-2</v>
      </c>
      <c r="P334" s="130">
        <f t="shared" si="78"/>
        <v>3.2270838034104049E-2</v>
      </c>
      <c r="Q334" s="130">
        <f t="shared" si="78"/>
        <v>3.1631862577185817E-2</v>
      </c>
      <c r="R334" s="130">
        <f t="shared" si="78"/>
        <v>3.1005539089023783E-2</v>
      </c>
      <c r="S334" s="130">
        <f t="shared" si="78"/>
        <v>3.0391617055593238E-2</v>
      </c>
      <c r="T334" s="130">
        <f t="shared" si="78"/>
        <v>2.9789850923147006E-2</v>
      </c>
      <c r="U334" s="130">
        <f t="shared" si="78"/>
        <v>2.92E-2</v>
      </c>
      <c r="V334" s="130">
        <f t="shared" si="78"/>
        <v>2.862182836025844E-2</v>
      </c>
      <c r="W334" s="130">
        <f t="shared" si="78"/>
        <v>2.805510474945528E-2</v>
      </c>
      <c r="X334" s="130">
        <f t="shared" si="78"/>
        <v>2.7499602492054121E-2</v>
      </c>
      <c r="Y334" s="130">
        <f t="shared" si="78"/>
        <v>2.695509940078453E-2</v>
      </c>
      <c r="Z334" s="130">
        <f t="shared" si="80"/>
        <v>2.6421377687772599E-2</v>
      </c>
      <c r="AA334" s="130">
        <f t="shared" si="80"/>
        <v>2.589822387743114E-2</v>
      </c>
      <c r="AB334" s="130">
        <f t="shared" si="80"/>
        <v>2.5385428721074688E-2</v>
      </c>
      <c r="AC334" s="130">
        <f t="shared" si="80"/>
        <v>2.4882787113225158E-2</v>
      </c>
      <c r="AD334" s="130">
        <f t="shared" si="80"/>
        <v>2.4390098009574694E-2</v>
      </c>
      <c r="AE334" s="130">
        <f t="shared" si="80"/>
        <v>2.3907164346572869E-2</v>
      </c>
      <c r="AF334" s="130">
        <f t="shared" si="80"/>
        <v>2.3433792962606122E-2</v>
      </c>
      <c r="AG334" s="130">
        <f t="shared" si="80"/>
        <v>2.2969794520737823E-2</v>
      </c>
      <c r="AH334" s="130">
        <f t="shared" si="80"/>
        <v>2.2514983432978173E-2</v>
      </c>
      <c r="AI334" s="130">
        <f t="shared" si="80"/>
        <v>2.2069177786053547E-2</v>
      </c>
      <c r="AJ334" s="130">
        <f t="shared" si="80"/>
        <v>2.1632199268645652E-2</v>
      </c>
      <c r="AK334" s="130">
        <f t="shared" si="80"/>
        <v>2.1203873100071369E-2</v>
      </c>
      <c r="AL334" s="130">
        <f t="shared" si="80"/>
        <v>2.0784027960374783E-2</v>
      </c>
      <c r="AM334" s="130">
        <f t="shared" si="80"/>
        <v>2.0372495921803402E-2</v>
      </c>
      <c r="AN334" s="130">
        <f t="shared" si="80"/>
        <v>1.9969112381641164E-2</v>
      </c>
      <c r="AO334" s="130">
        <f t="shared" si="80"/>
        <v>1.9573715996371401E-2</v>
      </c>
      <c r="AP334" s="130">
        <f t="shared" si="80"/>
        <v>1.9186148617143402E-2</v>
      </c>
      <c r="AQ334" s="130">
        <f t="shared" si="80"/>
        <v>1.8806255226516716E-2</v>
      </c>
      <c r="AR334" s="130">
        <f t="shared" si="80"/>
        <v>1.8433883876458036E-2</v>
      </c>
      <c r="AS334" s="130">
        <f t="shared" si="80"/>
        <v>1.8068885627565666E-2</v>
      </c>
      <c r="AT334" s="130">
        <f t="shared" si="80"/>
        <v>1.7711114489497432E-2</v>
      </c>
      <c r="AU334" s="130">
        <f t="shared" si="80"/>
        <v>1.7360427362578139E-2</v>
      </c>
      <c r="AV334" s="130">
        <f t="shared" si="80"/>
        <v>1.7016683980563208E-2</v>
      </c>
      <c r="AW334" s="130">
        <f t="shared" si="80"/>
        <v>1.6679746854535597E-2</v>
      </c>
      <c r="AX334" s="130">
        <f t="shared" si="80"/>
        <v>1.6349481217913645E-2</v>
      </c>
      <c r="AY334" s="130">
        <f t="shared" si="80"/>
        <v>1.6025754972547719E-2</v>
      </c>
      <c r="AZ334" s="130">
        <f t="shared" si="80"/>
        <v>1.5708438635884212E-2</v>
      </c>
      <c r="BA334" s="130">
        <f t="shared" si="80"/>
        <v>1.5397405289175691E-2</v>
      </c>
      <c r="BB334" s="130">
        <f t="shared" si="80"/>
        <v>1.5092530526716509E-2</v>
      </c>
      <c r="BC334" s="130">
        <f t="shared" si="80"/>
        <v>1.4793692406083588E-2</v>
      </c>
      <c r="BD334" s="130">
        <f t="shared" si="80"/>
        <v>1.4500771399362438E-2</v>
      </c>
      <c r="BE334" s="130">
        <f t="shared" si="80"/>
        <v>1.4213650345338913E-2</v>
      </c>
      <c r="BF334" s="130">
        <f t="shared" si="80"/>
        <v>1.3932214402637618E-2</v>
      </c>
      <c r="BG334" s="130">
        <f t="shared" si="80"/>
        <v>1.3656351003788163E-2</v>
      </c>
      <c r="BH334" s="130">
        <f t="shared" si="80"/>
        <v>1.3385949810200954E-2</v>
      </c>
      <c r="BI334" s="130">
        <f t="shared" si="80"/>
        <v>1.3120902668034442E-2</v>
      </c>
      <c r="BJ334" s="130">
        <f t="shared" si="80"/>
        <v>1.2861103564936263E-2</v>
      </c>
      <c r="BK334" s="130">
        <f t="shared" si="80"/>
        <v>1.2606448587640876E-2</v>
      </c>
      <c r="BL334" s="130">
        <f t="shared" si="80"/>
        <v>1.2356835880406834E-2</v>
      </c>
      <c r="BM334" s="130">
        <f t="shared" si="80"/>
        <v>1.2112165604276965E-2</v>
      </c>
      <c r="BN334" s="130">
        <f t="shared" ref="BN334:BQ339" si="81">$C334*POWER($D334,BN$302-$C$439)</f>
        <v>1.1872339897145246E-2</v>
      </c>
      <c r="BO334" s="130">
        <f t="shared" si="81"/>
        <v>1.1637262834614366E-2</v>
      </c>
      <c r="BP334" s="130">
        <f t="shared" si="81"/>
        <v>1.1406840391628323E-2</v>
      </c>
      <c r="BQ334" s="130">
        <f t="shared" si="81"/>
        <v>1.1180980404864692E-2</v>
      </c>
      <c r="BR334" s="3"/>
      <c r="BT334"/>
      <c r="BU334"/>
      <c r="BV334"/>
      <c r="BW334"/>
      <c r="BX334"/>
      <c r="BY334"/>
      <c r="BZ334"/>
      <c r="CA334"/>
      <c r="CB334"/>
      <c r="CC334"/>
      <c r="CD334"/>
      <c r="CE334"/>
      <c r="CF334"/>
      <c r="CG334"/>
      <c r="CH334"/>
      <c r="CI334"/>
      <c r="CJ334"/>
      <c r="CK334"/>
      <c r="CL334"/>
      <c r="CM334"/>
      <c r="CN334"/>
    </row>
    <row r="335" spans="1:92" s="8" customFormat="1">
      <c r="A335"/>
      <c r="B335">
        <v>37</v>
      </c>
      <c r="C335" s="51">
        <v>2.8799999999999999E-2</v>
      </c>
      <c r="D335" s="118">
        <f t="shared" si="69"/>
        <v>0.98015517719895007</v>
      </c>
      <c r="E335"/>
      <c r="F335" s="19"/>
      <c r="G335"/>
      <c r="H335"/>
      <c r="I335" s="22" t="s">
        <v>546</v>
      </c>
      <c r="J335" s="130">
        <f t="shared" si="78"/>
        <v>3.5904531768542844E-2</v>
      </c>
      <c r="K335" s="130">
        <f t="shared" si="78"/>
        <v>3.5192012697841439E-2</v>
      </c>
      <c r="L335" s="130">
        <f t="shared" si="78"/>
        <v>3.4493633441840477E-2</v>
      </c>
      <c r="M335" s="130">
        <f t="shared" si="78"/>
        <v>3.3809113398422783E-2</v>
      </c>
      <c r="N335" s="130">
        <f t="shared" si="78"/>
        <v>3.3138177533970484E-2</v>
      </c>
      <c r="O335" s="130">
        <f t="shared" si="78"/>
        <v>3.2480556272859104E-2</v>
      </c>
      <c r="P335" s="130">
        <f t="shared" si="78"/>
        <v>3.1835985389144679E-2</v>
      </c>
      <c r="Q335" s="130">
        <f t="shared" si="78"/>
        <v>3.1204205900400284E-2</v>
      </c>
      <c r="R335" s="130">
        <f t="shared" si="78"/>
        <v>3.0584963963659367E-2</v>
      </c>
      <c r="S335" s="130">
        <f t="shared" si="78"/>
        <v>2.9978010773424046E-2</v>
      </c>
      <c r="T335" s="130">
        <f t="shared" si="78"/>
        <v>2.938310246169748E-2</v>
      </c>
      <c r="U335" s="130">
        <f t="shared" si="78"/>
        <v>2.8799999999999999E-2</v>
      </c>
      <c r="V335" s="130">
        <f t="shared" si="78"/>
        <v>2.8228469103329761E-2</v>
      </c>
      <c r="W335" s="130">
        <f t="shared" si="78"/>
        <v>2.7668280136029268E-2</v>
      </c>
      <c r="X335" s="130">
        <f t="shared" si="78"/>
        <v>2.7119208019519957E-2</v>
      </c>
      <c r="Y335" s="130">
        <f t="shared" si="78"/>
        <v>2.6581032141867768E-2</v>
      </c>
      <c r="Z335" s="130">
        <f t="shared" ref="Z335:BP340" si="82">$C335*POWER($D335,Z$302-$C$439)</f>
        <v>2.605353626914339E-2</v>
      </c>
      <c r="AA335" s="130">
        <f t="shared" si="82"/>
        <v>2.553650845854151E-2</v>
      </c>
      <c r="AB335" s="130">
        <f t="shared" si="82"/>
        <v>2.5029740973224242E-2</v>
      </c>
      <c r="AC335" s="130">
        <f t="shared" si="82"/>
        <v>2.4533030198854427E-2</v>
      </c>
      <c r="AD335" s="130">
        <f t="shared" si="82"/>
        <v>2.4046176561785353E-2</v>
      </c>
      <c r="AE335" s="130">
        <f t="shared" si="82"/>
        <v>2.3568984448873963E-2</v>
      </c>
      <c r="AF335" s="130">
        <f t="shared" si="82"/>
        <v>2.3101262128885358E-2</v>
      </c>
      <c r="AG335" s="130">
        <f t="shared" si="82"/>
        <v>2.2642821675457017E-2</v>
      </c>
      <c r="AH335" s="130">
        <f t="shared" si="82"/>
        <v>2.2193478891591803E-2</v>
      </c>
      <c r="AI335" s="130">
        <f t="shared" si="82"/>
        <v>2.1753053235649321E-2</v>
      </c>
      <c r="AJ335" s="130">
        <f t="shared" si="82"/>
        <v>2.1321367748806049E-2</v>
      </c>
      <c r="AK335" s="130">
        <f t="shared" si="82"/>
        <v>2.0898248983954974E-2</v>
      </c>
      <c r="AL335" s="130">
        <f t="shared" si="82"/>
        <v>2.0483526936016166E-2</v>
      </c>
      <c r="AM335" s="130">
        <f t="shared" si="82"/>
        <v>2.0077034973630392E-2</v>
      </c>
      <c r="AN335" s="130">
        <f t="shared" si="82"/>
        <v>1.9678609772208214E-2</v>
      </c>
      <c r="AO335" s="130">
        <f t="shared" si="82"/>
        <v>1.9288091248307732E-2</v>
      </c>
      <c r="AP335" s="130">
        <f t="shared" si="82"/>
        <v>1.890532249531458E-2</v>
      </c>
      <c r="AQ335" s="130">
        <f t="shared" si="82"/>
        <v>1.8530149720398358E-2</v>
      </c>
      <c r="AR335" s="130">
        <f t="shared" si="82"/>
        <v>1.8162422182720128E-2</v>
      </c>
      <c r="AS335" s="130">
        <f t="shared" si="82"/>
        <v>1.7801992132866189E-2</v>
      </c>
      <c r="AT335" s="130">
        <f t="shared" si="82"/>
        <v>1.7448714753483776E-2</v>
      </c>
      <c r="AU335" s="130">
        <f t="shared" si="82"/>
        <v>1.7102448101094823E-2</v>
      </c>
      <c r="AV335" s="130">
        <f t="shared" si="82"/>
        <v>1.676305304906444E-2</v>
      </c>
      <c r="AW335" s="130">
        <f t="shared" si="82"/>
        <v>1.6430393231701156E-2</v>
      </c>
      <c r="AX335" s="130">
        <f t="shared" si="82"/>
        <v>1.6104334989466475E-2</v>
      </c>
      <c r="AY335" s="130">
        <f t="shared" si="82"/>
        <v>1.5784747315271765E-2</v>
      </c>
      <c r="AZ335" s="130">
        <f t="shared" si="82"/>
        <v>1.5471501801840849E-2</v>
      </c>
      <c r="BA335" s="130">
        <f t="shared" si="82"/>
        <v>1.5164472590117195E-2</v>
      </c>
      <c r="BB335" s="130">
        <f t="shared" si="82"/>
        <v>1.486353631869494E-2</v>
      </c>
      <c r="BC335" s="130">
        <f t="shared" si="82"/>
        <v>1.4568572074253466E-2</v>
      </c>
      <c r="BD335" s="130">
        <f t="shared" si="82"/>
        <v>1.4279461342975584E-2</v>
      </c>
      <c r="BE335" s="130">
        <f t="shared" si="82"/>
        <v>1.3996087962929791E-2</v>
      </c>
      <c r="BF335" s="130">
        <f t="shared" si="82"/>
        <v>1.371833807739754E-2</v>
      </c>
      <c r="BG335" s="130">
        <f t="shared" si="82"/>
        <v>1.3446100089126688E-2</v>
      </c>
      <c r="BH335" s="130">
        <f t="shared" si="82"/>
        <v>1.3179264615492787E-2</v>
      </c>
      <c r="BI335" s="130">
        <f t="shared" si="82"/>
        <v>1.2917724444550185E-2</v>
      </c>
      <c r="BJ335" s="130">
        <f t="shared" si="82"/>
        <v>1.2661374491955295E-2</v>
      </c>
      <c r="BK335" s="130">
        <f t="shared" si="82"/>
        <v>1.2410111758744709E-2</v>
      </c>
      <c r="BL335" s="130">
        <f t="shared" si="82"/>
        <v>1.2163835289951195E-2</v>
      </c>
      <c r="BM335" s="130">
        <f t="shared" si="82"/>
        <v>1.1922446134040952E-2</v>
      </c>
      <c r="BN335" s="130">
        <f t="shared" si="82"/>
        <v>1.1685847303155847E-2</v>
      </c>
      <c r="BO335" s="130">
        <f t="shared" si="82"/>
        <v>1.1453943734144593E-2</v>
      </c>
      <c r="BP335" s="130">
        <f t="shared" si="82"/>
        <v>1.1226642250367297E-2</v>
      </c>
      <c r="BQ335" s="130">
        <f t="shared" si="81"/>
        <v>1.1003851524257978E-2</v>
      </c>
      <c r="BR335" s="3"/>
      <c r="BT335"/>
      <c r="BU335"/>
      <c r="BV335"/>
      <c r="BW335"/>
      <c r="BX335"/>
      <c r="BY335"/>
      <c r="BZ335"/>
      <c r="CA335"/>
      <c r="CB335"/>
      <c r="CC335"/>
      <c r="CD335"/>
      <c r="CE335"/>
      <c r="CF335"/>
      <c r="CG335"/>
      <c r="CH335"/>
      <c r="CI335"/>
      <c r="CJ335"/>
      <c r="CK335"/>
      <c r="CL335"/>
      <c r="CM335"/>
      <c r="CN335"/>
    </row>
    <row r="336" spans="1:92" s="8" customFormat="1">
      <c r="A336"/>
      <c r="B336">
        <v>38</v>
      </c>
      <c r="C336" s="51">
        <v>2.8400000000000002E-2</v>
      </c>
      <c r="D336" s="118">
        <f t="shared" si="69"/>
        <v>0.98011023962846566</v>
      </c>
      <c r="E336"/>
      <c r="F336" s="19"/>
      <c r="G336"/>
      <c r="H336"/>
      <c r="I336" s="22" t="s">
        <v>546</v>
      </c>
      <c r="J336" s="130">
        <f t="shared" si="78"/>
        <v>3.5423718562393444E-2</v>
      </c>
      <c r="K336" s="130">
        <f t="shared" si="78"/>
        <v>3.4719149288718755E-2</v>
      </c>
      <c r="L336" s="130">
        <f t="shared" si="78"/>
        <v>3.4028593729062619E-2</v>
      </c>
      <c r="M336" s="130">
        <f t="shared" si="78"/>
        <v>3.3351773154011263E-2</v>
      </c>
      <c r="N336" s="130">
        <f t="shared" si="78"/>
        <v>3.2688414378012211E-2</v>
      </c>
      <c r="O336" s="130">
        <f t="shared" si="78"/>
        <v>3.2038249649108133E-2</v>
      </c>
      <c r="P336" s="130">
        <f t="shared" si="78"/>
        <v>3.1401016540863975E-2</v>
      </c>
      <c r="Q336" s="130">
        <f t="shared" si="78"/>
        <v>3.0776457846443606E-2</v>
      </c>
      <c r="R336" s="130">
        <f t="shared" si="78"/>
        <v>3.0164321474793213E-2</v>
      </c>
      <c r="S336" s="130">
        <f t="shared" si="78"/>
        <v>2.9564360348889644E-2</v>
      </c>
      <c r="T336" s="130">
        <f t="shared" si="78"/>
        <v>2.8976332306012539E-2</v>
      </c>
      <c r="U336" s="130">
        <f t="shared" si="78"/>
        <v>2.8400000000000002E-2</v>
      </c>
      <c r="V336" s="130">
        <f t="shared" si="78"/>
        <v>2.7835130805448426E-2</v>
      </c>
      <c r="W336" s="130">
        <f t="shared" si="78"/>
        <v>2.7281496723817744E-2</v>
      </c>
      <c r="X336" s="130">
        <f t="shared" si="78"/>
        <v>2.6738874291404209E-2</v>
      </c>
      <c r="Y336" s="130">
        <f t="shared" si="78"/>
        <v>2.6207044489143599E-2</v>
      </c>
      <c r="Z336" s="130">
        <f t="shared" si="82"/>
        <v>2.5685792654208395E-2</v>
      </c>
      <c r="AA336" s="130">
        <f t="shared" si="82"/>
        <v>2.5174908393363272E-2</v>
      </c>
      <c r="AB336" s="130">
        <f t="shared" si="82"/>
        <v>2.4674185498043948E-2</v>
      </c>
      <c r="AC336" s="130">
        <f t="shared" si="82"/>
        <v>2.4183421861125067E-2</v>
      </c>
      <c r="AD336" s="130">
        <f t="shared" si="82"/>
        <v>2.3702419395343562E-2</v>
      </c>
      <c r="AE336" s="130">
        <f t="shared" si="82"/>
        <v>2.3230983953344574E-2</v>
      </c>
      <c r="AF336" s="130">
        <f t="shared" si="82"/>
        <v>2.2768925249317586E-2</v>
      </c>
      <c r="AG336" s="130">
        <f t="shared" si="82"/>
        <v>2.2316056782191285E-2</v>
      </c>
      <c r="AH336" s="130">
        <f t="shared" si="82"/>
        <v>2.1872195760355945E-2</v>
      </c>
      <c r="AI336" s="130">
        <f t="shared" si="82"/>
        <v>2.1437163027883177E-2</v>
      </c>
      <c r="AJ336" s="130">
        <f t="shared" si="82"/>
        <v>2.1010782992213064E-2</v>
      </c>
      <c r="AK336" s="130">
        <f t="shared" si="82"/>
        <v>2.0592883553279637E-2</v>
      </c>
      <c r="AL336" s="130">
        <f t="shared" si="82"/>
        <v>2.0183296034045992E-2</v>
      </c>
      <c r="AM336" s="130">
        <f t="shared" si="82"/>
        <v>1.978185511242108E-2</v>
      </c>
      <c r="AN336" s="130">
        <f t="shared" si="82"/>
        <v>1.9388398754530609E-2</v>
      </c>
      <c r="AO336" s="130">
        <f t="shared" si="82"/>
        <v>1.9002768149315244E-2</v>
      </c>
      <c r="AP336" s="130">
        <f t="shared" si="82"/>
        <v>1.8624807644429538E-2</v>
      </c>
      <c r="AQ336" s="130">
        <f t="shared" si="82"/>
        <v>1.8254364683415913E-2</v>
      </c>
      <c r="AR336" s="130">
        <f t="shared" si="82"/>
        <v>1.789128974412817E-2</v>
      </c>
      <c r="AS336" s="130">
        <f t="shared" si="82"/>
        <v>1.7535436278379772E-2</v>
      </c>
      <c r="AT336" s="130">
        <f t="shared" si="82"/>
        <v>1.718666065279249E-2</v>
      </c>
      <c r="AU336" s="130">
        <f t="shared" si="82"/>
        <v>1.6844822090821571E-2</v>
      </c>
      <c r="AV336" s="130">
        <f t="shared" si="82"/>
        <v>1.6509782615933999E-2</v>
      </c>
      <c r="AW336" s="130">
        <f t="shared" si="82"/>
        <v>1.6181406995916952E-2</v>
      </c>
      <c r="AX336" s="130">
        <f t="shared" si="82"/>
        <v>1.5859562688293891E-2</v>
      </c>
      <c r="AY336" s="130">
        <f t="shared" si="82"/>
        <v>1.55441197868264E-2</v>
      </c>
      <c r="AZ336" s="130">
        <f t="shared" si="82"/>
        <v>1.5234950969079996E-2</v>
      </c>
      <c r="BA336" s="130">
        <f t="shared" si="82"/>
        <v>1.4931931445032919E-2</v>
      </c>
      <c r="BB336" s="130">
        <f t="shared" si="82"/>
        <v>1.4634938906707038E-2</v>
      </c>
      <c r="BC336" s="130">
        <f t="shared" si="82"/>
        <v>1.434385347880059E-2</v>
      </c>
      <c r="BD336" s="130">
        <f t="shared" si="82"/>
        <v>1.4058557670302846E-2</v>
      </c>
      <c r="BE336" s="130">
        <f t="shared" si="82"/>
        <v>1.3778936327071126E-2</v>
      </c>
      <c r="BF336" s="130">
        <f t="shared" si="82"/>
        <v>1.3504876585351053E-2</v>
      </c>
      <c r="BG336" s="130">
        <f t="shared" si="82"/>
        <v>1.3236267826221275E-2</v>
      </c>
      <c r="BH336" s="130">
        <f t="shared" si="82"/>
        <v>1.2973001630944283E-2</v>
      </c>
      <c r="BI336" s="130">
        <f t="shared" si="82"/>
        <v>1.2714971737205278E-2</v>
      </c>
      <c r="BJ336" s="130">
        <f t="shared" si="82"/>
        <v>1.2462073996221434E-2</v>
      </c>
      <c r="BK336" s="130">
        <f t="shared" si="82"/>
        <v>1.2214206330704259E-2</v>
      </c>
      <c r="BL336" s="130">
        <f t="shared" si="82"/>
        <v>1.1971268693658074E-2</v>
      </c>
      <c r="BM336" s="130">
        <f t="shared" si="82"/>
        <v>1.1733163027997965E-2</v>
      </c>
      <c r="BN336" s="130">
        <f t="shared" si="82"/>
        <v>1.1499793226970938E-2</v>
      </c>
      <c r="BO336" s="130">
        <f t="shared" si="82"/>
        <v>1.1271065095364293E-2</v>
      </c>
      <c r="BP336" s="130">
        <f t="shared" si="82"/>
        <v>1.1046886311485532E-2</v>
      </c>
      <c r="BQ336" s="130">
        <f t="shared" si="81"/>
        <v>1.0827166389898502E-2</v>
      </c>
      <c r="BR336" s="3"/>
      <c r="BT336"/>
      <c r="BU336"/>
      <c r="BV336"/>
      <c r="BW336"/>
      <c r="BX336"/>
      <c r="BY336"/>
      <c r="BZ336"/>
      <c r="CA336"/>
      <c r="CB336"/>
      <c r="CC336"/>
      <c r="CD336"/>
      <c r="CE336"/>
      <c r="CF336"/>
      <c r="CG336"/>
      <c r="CH336"/>
      <c r="CI336"/>
      <c r="CJ336"/>
      <c r="CK336"/>
      <c r="CL336"/>
      <c r="CM336"/>
      <c r="CN336"/>
    </row>
    <row r="337" spans="1:92" s="8" customFormat="1">
      <c r="A337"/>
      <c r="B337">
        <v>39</v>
      </c>
      <c r="C337" s="51">
        <v>2.8000000000000001E-2</v>
      </c>
      <c r="D337" s="118">
        <f t="shared" si="69"/>
        <v>0.98006474610494343</v>
      </c>
      <c r="E337"/>
      <c r="F337" s="19"/>
      <c r="G337"/>
      <c r="H337"/>
      <c r="I337" s="22" t="s">
        <v>546</v>
      </c>
      <c r="J337" s="130">
        <f t="shared" si="78"/>
        <v>3.4942629961975231E-2</v>
      </c>
      <c r="K337" s="130">
        <f t="shared" si="78"/>
        <v>3.424603976192224E-2</v>
      </c>
      <c r="L337" s="130">
        <f t="shared" si="78"/>
        <v>3.3563336264368117E-2</v>
      </c>
      <c r="M337" s="130">
        <f t="shared" si="78"/>
        <v>3.2894242634372774E-2</v>
      </c>
      <c r="N337" s="130">
        <f t="shared" si="78"/>
        <v>3.223848755577096E-2</v>
      </c>
      <c r="O337" s="130">
        <f t="shared" si="78"/>
        <v>3.159580512115405E-2</v>
      </c>
      <c r="P337" s="130">
        <f t="shared" si="78"/>
        <v>3.0965934724045113E-2</v>
      </c>
      <c r="Q337" s="130">
        <f t="shared" si="78"/>
        <v>3.0348620953223524E-2</v>
      </c>
      <c r="R337" s="130">
        <f t="shared" si="78"/>
        <v>2.9743613489156173E-2</v>
      </c>
      <c r="S337" s="130">
        <f t="shared" si="78"/>
        <v>2.915066700249342E-2</v>
      </c>
      <c r="T337" s="130">
        <f t="shared" si="78"/>
        <v>2.8569541054588463E-2</v>
      </c>
      <c r="U337" s="130">
        <f t="shared" si="78"/>
        <v>2.8000000000000001E-2</v>
      </c>
      <c r="V337" s="130">
        <f t="shared" si="78"/>
        <v>2.7441812890938416E-2</v>
      </c>
      <c r="W337" s="130">
        <f t="shared" si="78"/>
        <v>2.6894753383616923E-2</v>
      </c>
      <c r="X337" s="130">
        <f t="shared" si="78"/>
        <v>2.6358599646469586E-2</v>
      </c>
      <c r="Y337" s="130">
        <f t="shared" si="78"/>
        <v>2.5833134270199065E-2</v>
      </c>
      <c r="Z337" s="130">
        <f t="shared" si="82"/>
        <v>2.5318144179617558E-2</v>
      </c>
      <c r="AA337" s="130">
        <f t="shared" si="82"/>
        <v>2.4813420547245234E-2</v>
      </c>
      <c r="AB337" s="130">
        <f t="shared" si="82"/>
        <v>2.4318758708631087E-2</v>
      </c>
      <c r="AC337" s="130">
        <f t="shared" si="82"/>
        <v>2.3833958079361908E-2</v>
      </c>
      <c r="AD337" s="130">
        <f t="shared" si="82"/>
        <v>2.3358822073725694E-2</v>
      </c>
      <c r="AE337" s="130">
        <f t="shared" si="82"/>
        <v>2.2893158024996519E-2</v>
      </c>
      <c r="AF337" s="130">
        <f t="shared" si="82"/>
        <v>2.2436777107308563E-2</v>
      </c>
      <c r="AG337" s="130">
        <f t="shared" si="82"/>
        <v>2.1989494259087573E-2</v>
      </c>
      <c r="AH337" s="130">
        <f t="shared" si="82"/>
        <v>2.1551128108008771E-2</v>
      </c>
      <c r="AI337" s="130">
        <f t="shared" si="82"/>
        <v>2.1121500897450726E-2</v>
      </c>
      <c r="AJ337" s="130">
        <f t="shared" si="82"/>
        <v>2.0700438414415379E-2</v>
      </c>
      <c r="AK337" s="130">
        <f t="shared" si="82"/>
        <v>2.0287769918885028E-2</v>
      </c>
      <c r="AL337" s="130">
        <f t="shared" si="82"/>
        <v>1.9883328074587564E-2</v>
      </c>
      <c r="AM337" s="130">
        <f t="shared" si="82"/>
        <v>1.9486948881141955E-2</v>
      </c>
      <c r="AN337" s="130">
        <f t="shared" si="82"/>
        <v>1.90984716075564E-2</v>
      </c>
      <c r="AO337" s="130">
        <f t="shared" si="82"/>
        <v>1.8717738727052236E-2</v>
      </c>
      <c r="AP337" s="130">
        <f t="shared" si="82"/>
        <v>1.8344595853187116E-2</v>
      </c>
      <c r="AQ337" s="130">
        <f t="shared" si="82"/>
        <v>1.7978891677251627E-2</v>
      </c>
      <c r="AR337" s="130">
        <f t="shared" si="82"/>
        <v>1.7620477906913897E-2</v>
      </c>
      <c r="AS337" s="130">
        <f t="shared" si="82"/>
        <v>1.7269209206087332E-2</v>
      </c>
      <c r="AT337" s="130">
        <f t="shared" si="82"/>
        <v>1.6924943135997135E-2</v>
      </c>
      <c r="AU337" s="130">
        <f t="shared" si="82"/>
        <v>1.6587540097421635E-2</v>
      </c>
      <c r="AV337" s="130">
        <f t="shared" si="82"/>
        <v>1.6256863274085105E-2</v>
      </c>
      <c r="AW337" s="130">
        <f t="shared" si="82"/>
        <v>1.5932778577178994E-2</v>
      </c>
      <c r="AX337" s="130">
        <f t="shared" si="82"/>
        <v>1.5615154590989213E-2</v>
      </c>
      <c r="AY337" s="130">
        <f t="shared" si="82"/>
        <v>1.5303862519607284E-2</v>
      </c>
      <c r="AZ337" s="130">
        <f t="shared" si="82"/>
        <v>1.4998776134703873E-2</v>
      </c>
      <c r="BA337" s="130">
        <f t="shared" si="82"/>
        <v>1.4699771724343436E-2</v>
      </c>
      <c r="BB337" s="130">
        <f t="shared" si="82"/>
        <v>1.4406728042819276E-2</v>
      </c>
      <c r="BC337" s="130">
        <f t="shared" si="82"/>
        <v>1.4119526261488642E-2</v>
      </c>
      <c r="BD337" s="130">
        <f t="shared" si="82"/>
        <v>1.3838049920587948E-2</v>
      </c>
      <c r="BE337" s="130">
        <f t="shared" si="82"/>
        <v>1.3562184882008558E-2</v>
      </c>
      <c r="BF337" s="130">
        <f t="shared" si="82"/>
        <v>1.329181928301402E-2</v>
      </c>
      <c r="BG337" s="130">
        <f t="shared" si="82"/>
        <v>1.3026843490879927E-2</v>
      </c>
      <c r="BH337" s="130">
        <f t="shared" si="82"/>
        <v>1.276715005843807E-2</v>
      </c>
      <c r="BI337" s="130">
        <f t="shared" si="82"/>
        <v>1.2512633680506821E-2</v>
      </c>
      <c r="BJ337" s="130">
        <f t="shared" si="82"/>
        <v>1.2263191151190081E-2</v>
      </c>
      <c r="BK337" s="130">
        <f t="shared" si="82"/>
        <v>1.2018721322027495E-2</v>
      </c>
      <c r="BL337" s="130">
        <f t="shared" si="82"/>
        <v>1.1779125060978947E-2</v>
      </c>
      <c r="BM337" s="130">
        <f t="shared" si="82"/>
        <v>1.1544305212226708E-2</v>
      </c>
      <c r="BN337" s="130">
        <f t="shared" si="82"/>
        <v>1.1314166556778943E-2</v>
      </c>
      <c r="BO337" s="130">
        <f t="shared" si="82"/>
        <v>1.1088615773858597E-2</v>
      </c>
      <c r="BP337" s="130">
        <f t="shared" si="82"/>
        <v>1.0867561403061995E-2</v>
      </c>
      <c r="BQ337" s="130">
        <f t="shared" si="81"/>
        <v>1.0650913807271838E-2</v>
      </c>
      <c r="BR337" s="3"/>
      <c r="BT337"/>
      <c r="BU337"/>
      <c r="BV337"/>
      <c r="BW337"/>
      <c r="BX337"/>
      <c r="BY337"/>
      <c r="BZ337"/>
      <c r="CA337"/>
      <c r="CB337"/>
      <c r="CC337"/>
      <c r="CD337"/>
      <c r="CE337"/>
      <c r="CF337"/>
      <c r="CG337"/>
      <c r="CH337"/>
      <c r="CI337"/>
      <c r="CJ337"/>
      <c r="CK337"/>
      <c r="CL337"/>
      <c r="CM337"/>
      <c r="CN337"/>
    </row>
    <row r="338" spans="1:92" s="8" customFormat="1">
      <c r="A338"/>
      <c r="B338">
        <v>40</v>
      </c>
      <c r="C338" s="51">
        <v>2.76E-2</v>
      </c>
      <c r="D338" s="118">
        <f t="shared" si="69"/>
        <v>0.98001875422604789</v>
      </c>
      <c r="E338"/>
      <c r="F338" s="19"/>
      <c r="G338"/>
      <c r="H338"/>
      <c r="I338" s="22" t="s">
        <v>546</v>
      </c>
      <c r="J338" s="130">
        <f t="shared" si="78"/>
        <v>3.4461234293545064E-2</v>
      </c>
      <c r="K338" s="130">
        <f t="shared" si="78"/>
        <v>3.3772655901451995E-2</v>
      </c>
      <c r="L338" s="130">
        <f t="shared" si="78"/>
        <v>3.3097836163445964E-2</v>
      </c>
      <c r="M338" s="130">
        <f t="shared" si="78"/>
        <v>3.2436500164478153E-2</v>
      </c>
      <c r="N338" s="130">
        <f t="shared" si="78"/>
        <v>3.1788378482644875E-2</v>
      </c>
      <c r="O338" s="130">
        <f t="shared" si="78"/>
        <v>3.1153207079427737E-2</v>
      </c>
      <c r="P338" s="130">
        <f t="shared" si="78"/>
        <v>3.0530727192126871E-2</v>
      </c>
      <c r="Q338" s="130">
        <f t="shared" si="78"/>
        <v>2.9920685228443499E-2</v>
      </c>
      <c r="R338" s="130">
        <f t="shared" si="78"/>
        <v>2.9322832663168909E-2</v>
      </c>
      <c r="S338" s="130">
        <f t="shared" si="78"/>
        <v>2.8736925936937663E-2</v>
      </c>
      <c r="T338" s="130">
        <f t="shared" si="78"/>
        <v>2.8162726357003856E-2</v>
      </c>
      <c r="U338" s="130">
        <f t="shared" si="78"/>
        <v>2.76E-2</v>
      </c>
      <c r="V338" s="130">
        <f t="shared" si="78"/>
        <v>2.7048517616638922E-2</v>
      </c>
      <c r="W338" s="130">
        <f t="shared" si="78"/>
        <v>2.6508054538319784E-2</v>
      </c>
      <c r="X338" s="130">
        <f t="shared" si="78"/>
        <v>2.5978390585600291E-2</v>
      </c>
      <c r="Y338" s="130">
        <f t="shared" si="78"/>
        <v>2.5459309978497689E-2</v>
      </c>
      <c r="Z338" s="130">
        <f t="shared" si="82"/>
        <v>2.4950601248582095E-2</v>
      </c>
      <c r="AA338" s="130">
        <f t="shared" si="82"/>
        <v>2.4452057152826299E-2</v>
      </c>
      <c r="AB338" s="130">
        <f t="shared" si="82"/>
        <v>2.3963474589176956E-2</v>
      </c>
      <c r="AC338" s="130">
        <f t="shared" si="82"/>
        <v>2.3484654513812753E-2</v>
      </c>
      <c r="AD338" s="130">
        <f t="shared" si="82"/>
        <v>2.301540186005591E-2</v>
      </c>
      <c r="AE338" s="130">
        <f t="shared" si="82"/>
        <v>2.2555525458903856E-2</v>
      </c>
      <c r="AF338" s="130">
        <f t="shared" si="82"/>
        <v>2.2104837961148864E-2</v>
      </c>
      <c r="AG338" s="130">
        <f t="shared" si="82"/>
        <v>2.1663155761053762E-2</v>
      </c>
      <c r="AH338" s="130">
        <f t="shared" si="82"/>
        <v>2.1230298921552742E-2</v>
      </c>
      <c r="AI338" s="130">
        <f t="shared" si="82"/>
        <v>2.0806091100946725E-2</v>
      </c>
      <c r="AJ338" s="130">
        <f t="shared" si="82"/>
        <v>2.0390359481063471E-2</v>
      </c>
      <c r="AK338" s="130">
        <f t="shared" si="82"/>
        <v>1.9982934696853107E-2</v>
      </c>
      <c r="AL338" s="130">
        <f t="shared" si="82"/>
        <v>1.9583650767390451E-2</v>
      </c>
      <c r="AM338" s="130">
        <f t="shared" si="82"/>
        <v>1.9192345028255977E-2</v>
      </c>
      <c r="AN338" s="130">
        <f t="shared" si="82"/>
        <v>1.8808858065267907E-2</v>
      </c>
      <c r="AO338" s="130">
        <f t="shared" si="82"/>
        <v>1.8433033649538407E-2</v>
      </c>
      <c r="AP338" s="130">
        <f t="shared" si="82"/>
        <v>1.8064718673827453E-2</v>
      </c>
      <c r="AQ338" s="130">
        <f t="shared" si="82"/>
        <v>1.7703763090168405E-2</v>
      </c>
      <c r="AR338" s="130">
        <f t="shared" si="82"/>
        <v>1.7350019848739927E-2</v>
      </c>
      <c r="AS338" s="130">
        <f t="shared" si="82"/>
        <v>1.700334483795931E-2</v>
      </c>
      <c r="AT338" s="130">
        <f t="shared" si="82"/>
        <v>1.6663596825772783E-2</v>
      </c>
      <c r="AU338" s="130">
        <f t="shared" si="82"/>
        <v>1.6330637402118969E-2</v>
      </c>
      <c r="AV338" s="130">
        <f t="shared" si="82"/>
        <v>1.6004330922541936E-2</v>
      </c>
      <c r="AW338" s="130">
        <f t="shared" si="82"/>
        <v>1.5684544452930962E-2</v>
      </c>
      <c r="AX338" s="130">
        <f t="shared" si="82"/>
        <v>1.5371147715364471E-2</v>
      </c>
      <c r="AY338" s="130">
        <f t="shared" si="82"/>
        <v>1.5064013035036052E-2</v>
      </c>
      <c r="AZ338" s="130">
        <f t="shared" si="82"/>
        <v>1.4763015288240981E-2</v>
      </c>
      <c r="BA338" s="130">
        <f t="shared" si="82"/>
        <v>1.4468031851402023E-2</v>
      </c>
      <c r="BB338" s="130">
        <f t="shared" si="82"/>
        <v>1.4178942551113793E-2</v>
      </c>
      <c r="BC338" s="130">
        <f t="shared" si="82"/>
        <v>1.3895629615185239E-2</v>
      </c>
      <c r="BD338" s="130">
        <f t="shared" si="82"/>
        <v>1.3617977624660417E-2</v>
      </c>
      <c r="BE338" s="130">
        <f t="shared" si="82"/>
        <v>1.3345873466797895E-2</v>
      </c>
      <c r="BF338" s="130">
        <f t="shared" si="82"/>
        <v>1.3079206288989741E-2</v>
      </c>
      <c r="BG338" s="130">
        <f t="shared" si="82"/>
        <v>1.2817867453601218E-2</v>
      </c>
      <c r="BH338" s="130">
        <f t="shared" si="82"/>
        <v>1.2561750493712869E-2</v>
      </c>
      <c r="BI338" s="130">
        <f t="shared" si="82"/>
        <v>1.2310751069746929E-2</v>
      </c>
      <c r="BJ338" s="130">
        <f t="shared" si="82"/>
        <v>1.2064766926960372E-2</v>
      </c>
      <c r="BK338" s="130">
        <f t="shared" si="82"/>
        <v>1.1823697853787327E-2</v>
      </c>
      <c r="BL338" s="130">
        <f t="shared" si="82"/>
        <v>1.1587445641013853E-2</v>
      </c>
      <c r="BM338" s="130">
        <f t="shared" si="82"/>
        <v>1.1355914041768446E-2</v>
      </c>
      <c r="BN338" s="130">
        <f t="shared" si="82"/>
        <v>1.1129008732311997E-2</v>
      </c>
      <c r="BO338" s="130">
        <f t="shared" si="82"/>
        <v>1.090663727361121E-2</v>
      </c>
      <c r="BP338" s="130">
        <f t="shared" si="82"/>
        <v>1.0688709073679839E-2</v>
      </c>
      <c r="BQ338" s="130">
        <f t="shared" si="81"/>
        <v>1.047513535067237E-2</v>
      </c>
      <c r="BR338" s="3"/>
      <c r="BT338"/>
      <c r="BU338"/>
      <c r="BV338"/>
      <c r="BW338"/>
      <c r="BX338"/>
      <c r="BY338"/>
      <c r="BZ338"/>
      <c r="CA338"/>
      <c r="CB338"/>
      <c r="CC338"/>
      <c r="CD338"/>
      <c r="CE338"/>
      <c r="CF338"/>
      <c r="CG338"/>
      <c r="CH338"/>
      <c r="CI338"/>
      <c r="CJ338"/>
      <c r="CK338"/>
      <c r="CL338"/>
      <c r="CM338"/>
      <c r="CN338"/>
    </row>
    <row r="339" spans="1:92" s="8" customFormat="1">
      <c r="A339"/>
      <c r="B339">
        <v>41</v>
      </c>
      <c r="C339" s="51">
        <v>2.7400000000000001E-2</v>
      </c>
      <c r="D339" s="118">
        <f t="shared" si="69"/>
        <v>0.97997219554705295</v>
      </c>
      <c r="E339"/>
      <c r="F339" s="19"/>
      <c r="G339"/>
      <c r="H339"/>
      <c r="I339" s="22" t="s">
        <v>546</v>
      </c>
      <c r="J339" s="130">
        <f t="shared" si="78"/>
        <v>3.422939880908487E-2</v>
      </c>
      <c r="K339" s="130">
        <f t="shared" si="78"/>
        <v>3.354385910319458E-2</v>
      </c>
      <c r="L339" s="130">
        <f t="shared" si="78"/>
        <v>3.2872049252478594E-2</v>
      </c>
      <c r="M339" s="130">
        <f t="shared" si="78"/>
        <v>3.2213694278082301E-2</v>
      </c>
      <c r="N339" s="130">
        <f t="shared" si="78"/>
        <v>3.1568524708373846E-2</v>
      </c>
      <c r="O339" s="130">
        <f t="shared" si="78"/>
        <v>3.0936276468646509E-2</v>
      </c>
      <c r="P339" s="130">
        <f t="shared" si="78"/>
        <v>3.0316690773030151E-2</v>
      </c>
      <c r="Q339" s="130">
        <f t="shared" si="78"/>
        <v>2.9709514018567439E-2</v>
      </c>
      <c r="R339" s="130">
        <f t="shared" si="78"/>
        <v>2.9114497681411479E-2</v>
      </c>
      <c r="S339" s="130">
        <f t="shared" si="78"/>
        <v>2.853139821510239E-2</v>
      </c>
      <c r="T339" s="130">
        <f t="shared" si="78"/>
        <v>2.7959976950881156E-2</v>
      </c>
      <c r="U339" s="130">
        <f t="shared" si="78"/>
        <v>2.7400000000000001E-2</v>
      </c>
      <c r="V339" s="130">
        <f t="shared" si="78"/>
        <v>2.6851238157989253E-2</v>
      </c>
      <c r="W339" s="130">
        <f t="shared" si="78"/>
        <v>2.6313466810841533E-2</v>
      </c>
      <c r="X339" s="130">
        <f t="shared" si="78"/>
        <v>2.5786465843074886E-2</v>
      </c>
      <c r="Y339" s="130">
        <f t="shared" si="78"/>
        <v>2.5270019547637183E-2</v>
      </c>
      <c r="Z339" s="130">
        <f t="shared" si="82"/>
        <v>2.4763916537614956E-2</v>
      </c>
      <c r="AA339" s="130">
        <f t="shared" si="82"/>
        <v>2.4267949659710502E-2</v>
      </c>
      <c r="AB339" s="130">
        <f t="shared" si="82"/>
        <v>2.3781915909451855E-2</v>
      </c>
      <c r="AC339" s="130">
        <f t="shared" si="82"/>
        <v>2.3305616348100921E-2</v>
      </c>
      <c r="AD339" s="130">
        <f t="shared" si="82"/>
        <v>2.2838856021225751E-2</v>
      </c>
      <c r="AE339" s="130">
        <f t="shared" si="82"/>
        <v>2.2381443878903628E-2</v>
      </c>
      <c r="AF339" s="130">
        <f t="shared" si="82"/>
        <v>2.1933192697522339E-2</v>
      </c>
      <c r="AG339" s="130">
        <f t="shared" si="82"/>
        <v>2.1493919003147552E-2</v>
      </c>
      <c r="AH339" s="130">
        <f t="shared" si="82"/>
        <v>2.1063442996425031E-2</v>
      </c>
      <c r="AI339" s="130">
        <f t="shared" si="82"/>
        <v>2.0641588478986835E-2</v>
      </c>
      <c r="AJ339" s="130">
        <f t="shared" si="82"/>
        <v>2.0228182781331479E-2</v>
      </c>
      <c r="AK339" s="130">
        <f t="shared" si="82"/>
        <v>1.98230566921485E-2</v>
      </c>
      <c r="AL339" s="130">
        <f t="shared" si="82"/>
        <v>1.9426044389058469E-2</v>
      </c>
      <c r="AM339" s="130">
        <f t="shared" si="82"/>
        <v>1.9036983370740137E-2</v>
      </c>
      <c r="AN339" s="130">
        <f t="shared" si="82"/>
        <v>1.8655714390416949E-2</v>
      </c>
      <c r="AO339" s="130">
        <f t="shared" si="82"/>
        <v>1.8282081390675647E-2</v>
      </c>
      <c r="AP339" s="130">
        <f t="shared" si="82"/>
        <v>1.7915931439590329E-2</v>
      </c>
      <c r="AQ339" s="130">
        <f t="shared" si="82"/>
        <v>1.755711466812581E-2</v>
      </c>
      <c r="AR339" s="130">
        <f t="shared" si="82"/>
        <v>1.7205484208794617E-2</v>
      </c>
      <c r="AS339" s="130">
        <f t="shared" si="82"/>
        <v>1.6860896135542609E-2</v>
      </c>
      <c r="AT339" s="130">
        <f t="shared" si="82"/>
        <v>1.652320940483851E-2</v>
      </c>
      <c r="AU339" s="130">
        <f t="shared" si="82"/>
        <v>1.6192285797943309E-2</v>
      </c>
      <c r="AV339" s="130">
        <f t="shared" si="82"/>
        <v>1.5867989864335869E-2</v>
      </c>
      <c r="AW339" s="130">
        <f t="shared" si="82"/>
        <v>1.5550188866271603E-2</v>
      </c>
      <c r="AX339" s="130">
        <f t="shared" si="82"/>
        <v>1.5238752724451521E-2</v>
      </c>
      <c r="AY339" s="130">
        <f t="shared" si="82"/>
        <v>1.4933553964779391E-2</v>
      </c>
      <c r="AZ339" s="130">
        <f t="shared" si="82"/>
        <v>1.4634467666185256E-2</v>
      </c>
      <c r="BA339" s="130">
        <f t="shared" si="82"/>
        <v>1.4341371409493923E-2</v>
      </c>
      <c r="BB339" s="130">
        <f t="shared" si="82"/>
        <v>1.4054145227317493E-2</v>
      </c>
      <c r="BC339" s="130">
        <f t="shared" si="82"/>
        <v>1.3772671554951462E-2</v>
      </c>
      <c r="BD339" s="130">
        <f t="shared" si="82"/>
        <v>1.3496835182254226E-2</v>
      </c>
      <c r="BE339" s="130">
        <f t="shared" si="82"/>
        <v>1.3226523206490383E-2</v>
      </c>
      <c r="BF339" s="130">
        <f t="shared" si="82"/>
        <v>1.2961624986118426E-2</v>
      </c>
      <c r="BG339" s="130">
        <f t="shared" si="82"/>
        <v>1.2702032095504015E-2</v>
      </c>
      <c r="BH339" s="130">
        <f t="shared" si="82"/>
        <v>1.2447638280540203E-2</v>
      </c>
      <c r="BI339" s="130">
        <f t="shared" si="82"/>
        <v>1.2198339415156523E-2</v>
      </c>
      <c r="BJ339" s="130">
        <f t="shared" si="82"/>
        <v>1.1954033458699092E-2</v>
      </c>
      <c r="BK339" s="130">
        <f t="shared" si="82"/>
        <v>1.171462041416428E-2</v>
      </c>
      <c r="BL339" s="130">
        <f t="shared" si="82"/>
        <v>1.1480002287268897E-2</v>
      </c>
      <c r="BM339" s="130">
        <f t="shared" si="82"/>
        <v>1.1250083046340089E-2</v>
      </c>
      <c r="BN339" s="130">
        <f t="shared" si="82"/>
        <v>1.1024768583008574E-2</v>
      </c>
      <c r="BO339" s="130">
        <f t="shared" si="82"/>
        <v>1.0803966673689085E-2</v>
      </c>
      <c r="BP339" s="130">
        <f t="shared" si="82"/>
        <v>1.0587586941832284E-2</v>
      </c>
      <c r="BQ339" s="130">
        <f t="shared" si="81"/>
        <v>1.0375540820932689E-2</v>
      </c>
      <c r="BR339" s="3"/>
      <c r="BT339"/>
      <c r="BU339"/>
      <c r="BV339"/>
      <c r="BW339"/>
      <c r="BX339"/>
      <c r="BY339"/>
      <c r="BZ339"/>
      <c r="CA339"/>
      <c r="CB339"/>
      <c r="CC339"/>
      <c r="CD339"/>
      <c r="CE339"/>
      <c r="CF339"/>
      <c r="CG339"/>
      <c r="CH339"/>
      <c r="CI339"/>
      <c r="CJ339"/>
      <c r="CK339"/>
      <c r="CL339"/>
      <c r="CM339"/>
      <c r="CN339"/>
    </row>
    <row r="340" spans="1:92" s="8" customFormat="1">
      <c r="A340"/>
      <c r="B340">
        <v>42</v>
      </c>
      <c r="C340" s="51">
        <v>2.7199999999999998E-2</v>
      </c>
      <c r="D340" s="118">
        <f t="shared" si="69"/>
        <v>0.97997056076905464</v>
      </c>
      <c r="E340"/>
      <c r="F340" s="19"/>
      <c r="G340"/>
      <c r="H340"/>
      <c r="I340" s="22" t="s">
        <v>546</v>
      </c>
      <c r="J340" s="130">
        <f t="shared" ref="J340:Y355" si="83">$C340*POWER($D340,J$302-$C$439)</f>
        <v>3.398017271607421E-2</v>
      </c>
      <c r="K340" s="130">
        <f t="shared" si="83"/>
        <v>3.3299568911600574E-2</v>
      </c>
      <c r="L340" s="130">
        <f t="shared" si="83"/>
        <v>3.2632597219668991E-2</v>
      </c>
      <c r="M340" s="130">
        <f t="shared" si="83"/>
        <v>3.1978984596709718E-2</v>
      </c>
      <c r="N340" s="130">
        <f t="shared" si="83"/>
        <v>3.1338463468062579E-2</v>
      </c>
      <c r="O340" s="130">
        <f t="shared" si="83"/>
        <v>3.071077161843782E-2</v>
      </c>
      <c r="P340" s="130">
        <f t="shared" si="83"/>
        <v>3.0095652084570879E-2</v>
      </c>
      <c r="Q340" s="130">
        <f t="shared" si="83"/>
        <v>2.9492853050027294E-2</v>
      </c>
      <c r="R340" s="130">
        <f t="shared" si="83"/>
        <v>2.8902127742114574E-2</v>
      </c>
      <c r="S340" s="130">
        <f t="shared" si="83"/>
        <v>2.8323234330858867E-2</v>
      </c>
      <c r="T340" s="130">
        <f t="shared" si="83"/>
        <v>2.7755935830005105E-2</v>
      </c>
      <c r="U340" s="130">
        <f t="shared" si="83"/>
        <v>2.7199999999999998E-2</v>
      </c>
      <c r="V340" s="130">
        <f t="shared" si="83"/>
        <v>2.6655199252918284E-2</v>
      </c>
      <c r="W340" s="130">
        <f t="shared" si="83"/>
        <v>2.6121310559293218E-2</v>
      </c>
      <c r="X340" s="130">
        <f t="shared" si="83"/>
        <v>2.5598115356813205E-2</v>
      </c>
      <c r="Y340" s="130">
        <f t="shared" si="83"/>
        <v>2.5085399460847185E-2</v>
      </c>
      <c r="Z340" s="130">
        <f t="shared" si="82"/>
        <v>2.4582952976762159E-2</v>
      </c>
      <c r="AA340" s="130">
        <f t="shared" si="82"/>
        <v>2.4090570213996913E-2</v>
      </c>
      <c r="AB340" s="130">
        <f t="shared" si="82"/>
        <v>2.3608049601856838E-2</v>
      </c>
      <c r="AC340" s="130">
        <f t="shared" si="82"/>
        <v>2.3135193606995303E-2</v>
      </c>
      <c r="AD340" s="130">
        <f t="shared" si="82"/>
        <v>2.2671808652547837E-2</v>
      </c>
      <c r="AE340" s="130">
        <f t="shared" si="82"/>
        <v>2.221770503888601E-2</v>
      </c>
      <c r="AF340" s="130">
        <f t="shared" si="82"/>
        <v>2.1772696865958573E-2</v>
      </c>
      <c r="AG340" s="130">
        <f t="shared" si="82"/>
        <v>2.1336601957188062E-2</v>
      </c>
      <c r="AH340" s="130">
        <f t="shared" si="82"/>
        <v>2.0909241784891695E-2</v>
      </c>
      <c r="AI340" s="130">
        <f t="shared" si="82"/>
        <v>2.0490441397196062E-2</v>
      </c>
      <c r="AJ340" s="130">
        <f t="shared" si="82"/>
        <v>2.0080029346415677E-2</v>
      </c>
      <c r="AK340" s="130">
        <f t="shared" si="82"/>
        <v>1.9677837618866045E-2</v>
      </c>
      <c r="AL340" s="130">
        <f t="shared" si="82"/>
        <v>1.9283701566082556E-2</v>
      </c>
      <c r="AM340" s="130">
        <f t="shared" si="82"/>
        <v>1.889745983741702E-2</v>
      </c>
      <c r="AN340" s="130">
        <f t="shared" si="82"/>
        <v>1.8518954313984246E-2</v>
      </c>
      <c r="AO340" s="130">
        <f t="shared" si="82"/>
        <v>1.8148030043931646E-2</v>
      </c>
      <c r="AP340" s="130">
        <f t="shared" si="82"/>
        <v>1.7784535179005346E-2</v>
      </c>
      <c r="AQ340" s="130">
        <f t="shared" si="82"/>
        <v>1.7428320912386847E-2</v>
      </c>
      <c r="AR340" s="130">
        <f t="shared" si="82"/>
        <v>1.7079241417774782E-2</v>
      </c>
      <c r="AS340" s="130">
        <f t="shared" si="82"/>
        <v>1.6737153789686817E-2</v>
      </c>
      <c r="AT340" s="130">
        <f t="shared" si="82"/>
        <v>1.6401917984957298E-2</v>
      </c>
      <c r="AU340" s="130">
        <f t="shared" si="82"/>
        <v>1.6073396765406648E-2</v>
      </c>
      <c r="AV340" s="130">
        <f t="shared" si="82"/>
        <v>1.575145564165906E-2</v>
      </c>
      <c r="AW340" s="130">
        <f t="shared" si="82"/>
        <v>1.5435962818085519E-2</v>
      </c>
      <c r="AX340" s="130">
        <f t="shared" si="82"/>
        <v>1.5126789138849545E-2</v>
      </c>
      <c r="AY340" s="130">
        <f t="shared" si="82"/>
        <v>1.4823808035033633E-2</v>
      </c>
      <c r="AZ340" s="130">
        <f t="shared" si="82"/>
        <v>1.4526895472824725E-2</v>
      </c>
      <c r="BA340" s="130">
        <f t="shared" si="82"/>
        <v>1.4235929902737489E-2</v>
      </c>
      <c r="BB340" s="130">
        <f t="shared" si="82"/>
        <v>1.3950792209854611E-2</v>
      </c>
      <c r="BC340" s="130">
        <f t="shared" si="82"/>
        <v>1.367136566506378E-2</v>
      </c>
      <c r="BD340" s="130">
        <f t="shared" si="82"/>
        <v>1.3397535877271353E-2</v>
      </c>
      <c r="BE340" s="130">
        <f t="shared" si="82"/>
        <v>1.3129190746573137E-2</v>
      </c>
      <c r="BF340" s="130">
        <f t="shared" si="82"/>
        <v>1.2866220418363161E-2</v>
      </c>
      <c r="BG340" s="130">
        <f t="shared" si="82"/>
        <v>1.2608517238361608E-2</v>
      </c>
      <c r="BH340" s="130">
        <f t="shared" si="82"/>
        <v>1.2355975708543515E-2</v>
      </c>
      <c r="BI340" s="130">
        <f t="shared" si="82"/>
        <v>1.2108492443950208E-2</v>
      </c>
      <c r="BJ340" s="130">
        <f t="shared" si="82"/>
        <v>1.1865966130365745E-2</v>
      </c>
      <c r="BK340" s="130">
        <f t="shared" si="82"/>
        <v>1.1628297482841129E-2</v>
      </c>
      <c r="BL340" s="130">
        <f t="shared" si="82"/>
        <v>1.1395389205049209E-2</v>
      </c>
      <c r="BM340" s="130">
        <f t="shared" si="82"/>
        <v>1.1167145949453705E-2</v>
      </c>
      <c r="BN340" s="130">
        <f t="shared" ref="BN340:BQ345" si="84">$C340*POWER($D340,BN$302-$C$439)</f>
        <v>1.0943474278276024E-2</v>
      </c>
      <c r="BO340" s="130">
        <f t="shared" si="84"/>
        <v>1.0724282625243881E-2</v>
      </c>
      <c r="BP340" s="130">
        <f t="shared" si="84"/>
        <v>1.0509481258106076E-2</v>
      </c>
      <c r="BQ340" s="130">
        <f t="shared" si="84"/>
        <v>1.029898224189808E-2</v>
      </c>
      <c r="BR340" s="3"/>
      <c r="BT340"/>
      <c r="BU340"/>
      <c r="BV340"/>
      <c r="BW340"/>
      <c r="BX340"/>
      <c r="BY340"/>
      <c r="BZ340"/>
      <c r="CA340"/>
      <c r="CB340"/>
      <c r="CC340"/>
      <c r="CD340"/>
      <c r="CE340"/>
      <c r="CF340"/>
      <c r="CG340"/>
      <c r="CH340"/>
      <c r="CI340"/>
      <c r="CJ340"/>
      <c r="CK340"/>
      <c r="CL340"/>
      <c r="CM340"/>
      <c r="CN340"/>
    </row>
    <row r="341" spans="1:92" s="8" customFormat="1">
      <c r="A341"/>
      <c r="B341">
        <v>43</v>
      </c>
      <c r="C341" s="51">
        <v>2.7E-2</v>
      </c>
      <c r="D341" s="118">
        <f t="shared" si="69"/>
        <v>0.97996891276265485</v>
      </c>
      <c r="E341"/>
      <c r="F341" s="19"/>
      <c r="G341"/>
      <c r="H341"/>
      <c r="I341" s="22" t="s">
        <v>546</v>
      </c>
      <c r="J341" s="130">
        <f t="shared" si="83"/>
        <v>3.3730942474444352E-2</v>
      </c>
      <c r="K341" s="130">
        <f t="shared" si="83"/>
        <v>3.3055275023140887E-2</v>
      </c>
      <c r="L341" s="130">
        <f t="shared" si="83"/>
        <v>3.2393141925497922E-2</v>
      </c>
      <c r="M341" s="130">
        <f t="shared" si="83"/>
        <v>3.1744272073696567E-2</v>
      </c>
      <c r="N341" s="130">
        <f t="shared" si="83"/>
        <v>3.1108399790502329E-2</v>
      </c>
      <c r="O341" s="130">
        <f t="shared" si="83"/>
        <v>3.0485264720484566E-2</v>
      </c>
      <c r="P341" s="130">
        <f t="shared" si="83"/>
        <v>2.9874611723414986E-2</v>
      </c>
      <c r="Q341" s="130">
        <f t="shared" si="83"/>
        <v>2.9276190769801445E-2</v>
      </c>
      <c r="R341" s="130">
        <f t="shared" si="83"/>
        <v>2.8689756838514394E-2</v>
      </c>
      <c r="S341" s="130">
        <f t="shared" si="83"/>
        <v>2.8115069816463889E-2</v>
      </c>
      <c r="T341" s="130">
        <f t="shared" si="83"/>
        <v>2.7551894400286256E-2</v>
      </c>
      <c r="U341" s="130">
        <f t="shared" si="83"/>
        <v>2.7E-2</v>
      </c>
      <c r="V341" s="130">
        <f t="shared" si="83"/>
        <v>2.6459160644591681E-2</v>
      </c>
      <c r="W341" s="130">
        <f t="shared" si="83"/>
        <v>2.5929154889492937E-2</v>
      </c>
      <c r="X341" s="130">
        <f t="shared" si="83"/>
        <v>2.5409765725910867E-2</v>
      </c>
      <c r="Y341" s="130">
        <f t="shared" si="83"/>
        <v>2.4900780491974646E-2</v>
      </c>
      <c r="Z341" s="130">
        <f t="shared" ref="Z341:BP346" si="85">$C341*POWER($D341,Z$302-$C$439)</f>
        <v>2.4401990785661916E-2</v>
      </c>
      <c r="AA341" s="130">
        <f t="shared" si="85"/>
        <v>2.3913192379469435E-2</v>
      </c>
      <c r="AB341" s="130">
        <f t="shared" si="85"/>
        <v>2.3434185136792865E-2</v>
      </c>
      <c r="AC341" s="130">
        <f t="shared" si="85"/>
        <v>2.2964772929981669E-2</v>
      </c>
      <c r="AD341" s="130">
        <f t="shared" si="85"/>
        <v>2.2504763560035383E-2</v>
      </c>
      <c r="AE341" s="130">
        <f t="shared" si="85"/>
        <v>2.205396867790849E-2</v>
      </c>
      <c r="AF341" s="130">
        <f t="shared" si="85"/>
        <v>2.1612203707391624E-2</v>
      </c>
      <c r="AG341" s="130">
        <f t="shared" si="85"/>
        <v>2.1179287769537591E-2</v>
      </c>
      <c r="AH341" s="130">
        <f t="shared" si="85"/>
        <v>2.0755043608601146E-2</v>
      </c>
      <c r="AI341" s="130">
        <f t="shared" si="85"/>
        <v>2.0339297519462354E-2</v>
      </c>
      <c r="AJ341" s="130">
        <f t="shared" si="85"/>
        <v>1.9931879276503688E-2</v>
      </c>
      <c r="AK341" s="130">
        <f t="shared" si="85"/>
        <v>1.9532622063911809E-2</v>
      </c>
      <c r="AL341" s="130">
        <f t="shared" si="85"/>
        <v>1.9141362407375503E-2</v>
      </c>
      <c r="AM341" s="130">
        <f t="shared" si="85"/>
        <v>1.8757940107151722E-2</v>
      </c>
      <c r="AN341" s="130">
        <f t="shared" si="85"/>
        <v>1.8382198172472473E-2</v>
      </c>
      <c r="AO341" s="130">
        <f t="shared" si="85"/>
        <v>1.8013982757265512E-2</v>
      </c>
      <c r="AP341" s="130">
        <f t="shared" si="85"/>
        <v>1.7653143097162691E-2</v>
      </c>
      <c r="AQ341" s="130">
        <f t="shared" si="85"/>
        <v>1.7299531447770092E-2</v>
      </c>
      <c r="AR341" s="130">
        <f t="shared" si="85"/>
        <v>1.6953003024174611E-2</v>
      </c>
      <c r="AS341" s="130">
        <f t="shared" si="85"/>
        <v>1.6613415941662393E-2</v>
      </c>
      <c r="AT341" s="130">
        <f t="shared" si="85"/>
        <v>1.6280631157624657E-2</v>
      </c>
      <c r="AU341" s="130">
        <f t="shared" si="85"/>
        <v>1.5954512414627236E-2</v>
      </c>
      <c r="AV341" s="130">
        <f t="shared" si="85"/>
        <v>1.5634926184620528E-2</v>
      </c>
      <c r="AW341" s="130">
        <f t="shared" si="85"/>
        <v>1.5321741614266944E-2</v>
      </c>
      <c r="AX341" s="130">
        <f t="shared" si="85"/>
        <v>1.5014830471363504E-2</v>
      </c>
      <c r="AY341" s="130">
        <f t="shared" si="85"/>
        <v>1.4714067092337673E-2</v>
      </c>
      <c r="AZ341" s="130">
        <f t="shared" si="85"/>
        <v>1.4419328330794907E-2</v>
      </c>
      <c r="BA341" s="130">
        <f t="shared" si="85"/>
        <v>1.4130493507096834E-2</v>
      </c>
      <c r="BB341" s="130">
        <f t="shared" si="85"/>
        <v>1.3847444358949438E-2</v>
      </c>
      <c r="BC341" s="130">
        <f t="shared" si="85"/>
        <v>1.3570064992981039E-2</v>
      </c>
      <c r="BD341" s="130">
        <f t="shared" si="85"/>
        <v>1.3298241837290193E-2</v>
      </c>
      <c r="BE341" s="130">
        <f t="shared" si="85"/>
        <v>1.3031863594944119E-2</v>
      </c>
      <c r="BF341" s="130">
        <f t="shared" si="85"/>
        <v>1.2770821198408611E-2</v>
      </c>
      <c r="BG341" s="130">
        <f t="shared" si="85"/>
        <v>1.2515007764890753E-2</v>
      </c>
      <c r="BH341" s="130">
        <f t="shared" si="85"/>
        <v>1.2264318552576174E-2</v>
      </c>
      <c r="BI341" s="130">
        <f t="shared" si="85"/>
        <v>1.2018650917742929E-2</v>
      </c>
      <c r="BJ341" s="130">
        <f t="shared" si="85"/>
        <v>1.1777904272734422E-2</v>
      </c>
      <c r="BK341" s="130">
        <f t="shared" si="85"/>
        <v>1.1541980044774179E-2</v>
      </c>
      <c r="BL341" s="130">
        <f t="shared" si="85"/>
        <v>1.131078163560561E-2</v>
      </c>
      <c r="BM341" s="130">
        <f t="shared" si="85"/>
        <v>1.1084214381940233E-2</v>
      </c>
      <c r="BN341" s="130">
        <f t="shared" si="85"/>
        <v>1.0862185516698153E-2</v>
      </c>
      <c r="BO341" s="130">
        <f t="shared" si="85"/>
        <v>1.0644604131024946E-2</v>
      </c>
      <c r="BP341" s="130">
        <f t="shared" si="85"/>
        <v>1.043138113706938E-2</v>
      </c>
      <c r="BQ341" s="130">
        <f t="shared" si="84"/>
        <v>1.0222429231506748E-2</v>
      </c>
      <c r="BR341" s="3"/>
      <c r="BT341"/>
      <c r="BU341"/>
      <c r="BV341"/>
      <c r="BW341"/>
      <c r="BX341"/>
      <c r="BY341"/>
      <c r="BZ341"/>
      <c r="CA341"/>
      <c r="CB341"/>
      <c r="CC341"/>
      <c r="CD341"/>
      <c r="CE341"/>
      <c r="CF341"/>
      <c r="CG341"/>
      <c r="CH341"/>
      <c r="CI341"/>
      <c r="CJ341"/>
      <c r="CK341"/>
      <c r="CL341"/>
      <c r="CM341"/>
      <c r="CN341"/>
    </row>
    <row r="342" spans="1:92" s="8" customFormat="1">
      <c r="A342"/>
      <c r="B342">
        <v>44</v>
      </c>
      <c r="C342" s="51">
        <v>2.6800000000000001E-2</v>
      </c>
      <c r="D342" s="118">
        <f t="shared" si="69"/>
        <v>0.9799672854664957</v>
      </c>
      <c r="E342"/>
      <c r="F342" s="19"/>
      <c r="G342"/>
      <c r="H342"/>
      <c r="I342" s="22" t="s">
        <v>546</v>
      </c>
      <c r="J342" s="130">
        <f t="shared" si="83"/>
        <v>3.3481695217841598E-2</v>
      </c>
      <c r="K342" s="130">
        <f t="shared" si="83"/>
        <v>3.2810965975444785E-2</v>
      </c>
      <c r="L342" s="130">
        <f t="shared" si="83"/>
        <v>3.2153673260490172E-2</v>
      </c>
      <c r="M342" s="130">
        <f t="shared" si="83"/>
        <v>3.1509547902859203E-2</v>
      </c>
      <c r="N342" s="130">
        <f t="shared" si="83"/>
        <v>3.0878326124641451E-2</v>
      </c>
      <c r="O342" s="130">
        <f t="shared" si="83"/>
        <v>3.0259749432114059E-2</v>
      </c>
      <c r="P342" s="130">
        <f t="shared" si="83"/>
        <v>2.9653564509885152E-2</v>
      </c>
      <c r="Q342" s="130">
        <f t="shared" si="83"/>
        <v>2.905952311715777E-2</v>
      </c>
      <c r="R342" s="130">
        <f t="shared" si="83"/>
        <v>2.8477381986071981E-2</v>
      </c>
      <c r="S342" s="130">
        <f t="shared" si="83"/>
        <v>2.7906902722083442E-2</v>
      </c>
      <c r="T342" s="130">
        <f t="shared" si="83"/>
        <v>2.7347851706337675E-2</v>
      </c>
      <c r="U342" s="130">
        <f t="shared" si="83"/>
        <v>2.6800000000000001E-2</v>
      </c>
      <c r="V342" s="130">
        <f t="shared" si="83"/>
        <v>2.6263123250502087E-2</v>
      </c>
      <c r="W342" s="130">
        <f t="shared" si="83"/>
        <v>2.5737001599666538E-2</v>
      </c>
      <c r="X342" s="130">
        <f t="shared" si="83"/>
        <v>2.5221419593672075E-2</v>
      </c>
      <c r="Y342" s="130">
        <f t="shared" si="83"/>
        <v>2.4716166094822314E-2</v>
      </c>
      <c r="Z342" s="130">
        <f t="shared" si="85"/>
        <v>2.4221034195082061E-2</v>
      </c>
      <c r="AA342" s="130">
        <f t="shared" si="85"/>
        <v>2.3735821131345737E-2</v>
      </c>
      <c r="AB342" s="130">
        <f t="shared" si="85"/>
        <v>2.3260328202403167E-2</v>
      </c>
      <c r="AC342" s="130">
        <f t="shared" si="85"/>
        <v>2.2794360687568807E-2</v>
      </c>
      <c r="AD342" s="130">
        <f t="shared" si="85"/>
        <v>2.2337727766941009E-2</v>
      </c>
      <c r="AE342" s="130">
        <f t="shared" si="85"/>
        <v>2.1890242443258746E-2</v>
      </c>
      <c r="AF342" s="130">
        <f t="shared" si="85"/>
        <v>2.1451721465323745E-2</v>
      </c>
      <c r="AG342" s="130">
        <f t="shared" si="85"/>
        <v>2.1021985252956669E-2</v>
      </c>
      <c r="AH342" s="130">
        <f t="shared" si="85"/>
        <v>2.060085782345665E-2</v>
      </c>
      <c r="AI342" s="130">
        <f t="shared" si="85"/>
        <v>2.0188166719534037E-2</v>
      </c>
      <c r="AJ342" s="130">
        <f t="shared" si="85"/>
        <v>1.9783742938686819E-2</v>
      </c>
      <c r="AK342" s="130">
        <f t="shared" si="85"/>
        <v>1.9387420863991874E-2</v>
      </c>
      <c r="AL342" s="130">
        <f t="shared" si="85"/>
        <v>1.8999038196282621E-2</v>
      </c>
      <c r="AM342" s="130">
        <f t="shared" si="85"/>
        <v>1.8618435887685348E-2</v>
      </c>
      <c r="AN342" s="130">
        <f t="shared" si="85"/>
        <v>1.8245458076486996E-2</v>
      </c>
      <c r="AO342" s="130">
        <f t="shared" si="85"/>
        <v>1.7879952023307711E-2</v>
      </c>
      <c r="AP342" s="130">
        <f t="shared" si="85"/>
        <v>1.7521768048552037E-2</v>
      </c>
      <c r="AQ342" s="130">
        <f t="shared" si="85"/>
        <v>1.7170759471113118E-2</v>
      </c>
      <c r="AR342" s="130">
        <f t="shared" si="85"/>
        <v>1.6826782548304844E-2</v>
      </c>
      <c r="AS342" s="130">
        <f t="shared" si="85"/>
        <v>1.6489696416997299E-2</v>
      </c>
      <c r="AT342" s="130">
        <f t="shared" si="85"/>
        <v>1.6159363035931445E-2</v>
      </c>
      <c r="AU342" s="130">
        <f t="shared" si="85"/>
        <v>1.5835647129189369E-2</v>
      </c>
      <c r="AV342" s="130">
        <f t="shared" si="85"/>
        <v>1.5518416130797011E-2</v>
      </c>
      <c r="AW342" s="130">
        <f t="shared" si="85"/>
        <v>1.5207540130436631E-2</v>
      </c>
      <c r="AX342" s="130">
        <f t="shared" si="85"/>
        <v>1.490289182024678E-2</v>
      </c>
      <c r="AY342" s="130">
        <f t="shared" si="85"/>
        <v>1.4604346442688081E-2</v>
      </c>
      <c r="AZ342" s="130">
        <f t="shared" si="85"/>
        <v>1.4311781739453312E-2</v>
      </c>
      <c r="BA342" s="130">
        <f t="shared" si="85"/>
        <v>1.4025077901401025E-2</v>
      </c>
      <c r="BB342" s="130">
        <f t="shared" si="85"/>
        <v>1.3744117519492099E-2</v>
      </c>
      <c r="BC342" s="130">
        <f t="shared" si="85"/>
        <v>1.3468785536709179E-2</v>
      </c>
      <c r="BD342" s="130">
        <f t="shared" si="85"/>
        <v>1.3198969200939293E-2</v>
      </c>
      <c r="BE342" s="130">
        <f t="shared" si="85"/>
        <v>1.2934558018800361E-2</v>
      </c>
      <c r="BF342" s="130">
        <f t="shared" si="85"/>
        <v>1.2675443710392685E-2</v>
      </c>
      <c r="BG342" s="130">
        <f t="shared" si="85"/>
        <v>1.2421520164956887E-2</v>
      </c>
      <c r="BH342" s="130">
        <f t="shared" si="85"/>
        <v>1.2172683397420139E-2</v>
      </c>
      <c r="BI342" s="130">
        <f t="shared" si="85"/>
        <v>1.1928831505812892E-2</v>
      </c>
      <c r="BJ342" s="130">
        <f t="shared" si="85"/>
        <v>1.1689864629538671E-2</v>
      </c>
      <c r="BK342" s="130">
        <f t="shared" si="85"/>
        <v>1.1455684908479813E-2</v>
      </c>
      <c r="BL342" s="130">
        <f t="shared" si="85"/>
        <v>1.1226196442922465E-2</v>
      </c>
      <c r="BM342" s="130">
        <f t="shared" si="85"/>
        <v>1.1001305254284359E-2</v>
      </c>
      <c r="BN342" s="130">
        <f t="shared" si="85"/>
        <v>1.0780919246629338E-2</v>
      </c>
      <c r="BO342" s="130">
        <f t="shared" si="85"/>
        <v>1.0564948168952851E-2</v>
      </c>
      <c r="BP342" s="130">
        <f t="shared" si="85"/>
        <v>1.035330357822295E-2</v>
      </c>
      <c r="BQ342" s="130">
        <f t="shared" si="84"/>
        <v>1.0145898803161701E-2</v>
      </c>
      <c r="BR342" s="3"/>
      <c r="BT342"/>
      <c r="BU342"/>
      <c r="BV342"/>
      <c r="BW342"/>
      <c r="BX342"/>
      <c r="BY342"/>
      <c r="BZ342"/>
      <c r="CA342"/>
      <c r="CB342"/>
      <c r="CC342"/>
      <c r="CD342"/>
      <c r="CE342"/>
      <c r="CF342"/>
      <c r="CG342"/>
      <c r="CH342"/>
      <c r="CI342"/>
      <c r="CJ342"/>
      <c r="CK342"/>
      <c r="CL342"/>
      <c r="CM342"/>
      <c r="CN342"/>
    </row>
    <row r="343" spans="1:92" s="8" customFormat="1">
      <c r="A343"/>
      <c r="B343">
        <v>45</v>
      </c>
      <c r="C343" s="51">
        <v>2.6599999999999999E-2</v>
      </c>
      <c r="D343" s="118">
        <f t="shared" si="69"/>
        <v>0.97996568725409439</v>
      </c>
      <c r="E343"/>
      <c r="F343" s="19"/>
      <c r="G343"/>
      <c r="H343"/>
      <c r="I343" s="22" t="s">
        <v>546</v>
      </c>
      <c r="J343" s="130">
        <f t="shared" si="83"/>
        <v>3.3232427996207375E-2</v>
      </c>
      <c r="K343" s="130">
        <f t="shared" si="83"/>
        <v>3.2566639140425561E-2</v>
      </c>
      <c r="L343" s="130">
        <f t="shared" si="83"/>
        <v>3.1914188906803233E-2</v>
      </c>
      <c r="M343" s="130">
        <f t="shared" si="83"/>
        <v>3.1274810065212426E-2</v>
      </c>
      <c r="N343" s="130">
        <f t="shared" si="83"/>
        <v>3.0648240739297155E-2</v>
      </c>
      <c r="O343" s="130">
        <f t="shared" si="83"/>
        <v>3.0034224299214273E-2</v>
      </c>
      <c r="P343" s="130">
        <f t="shared" si="83"/>
        <v>2.9432509256523132E-2</v>
      </c>
      <c r="Q343" s="130">
        <f t="shared" si="83"/>
        <v>2.8842849161181187E-2</v>
      </c>
      <c r="R343" s="130">
        <f t="shared" si="83"/>
        <v>2.8265002500603102E-2</v>
      </c>
      <c r="S343" s="130">
        <f t="shared" si="83"/>
        <v>2.7698732600742213E-2</v>
      </c>
      <c r="T343" s="130">
        <f t="shared" si="83"/>
        <v>2.7143807529153734E-2</v>
      </c>
      <c r="U343" s="130">
        <f t="shared" si="83"/>
        <v>2.6599999999999999E-2</v>
      </c>
      <c r="V343" s="130">
        <f t="shared" si="83"/>
        <v>2.6067087280958908E-2</v>
      </c>
      <c r="W343" s="130">
        <f t="shared" si="83"/>
        <v>2.5544851101997359E-2</v>
      </c>
      <c r="X343" s="130">
        <f t="shared" si="83"/>
        <v>2.5033077565972353E-2</v>
      </c>
      <c r="Y343" s="130">
        <f t="shared" si="83"/>
        <v>2.4531557061023147E-2</v>
      </c>
      <c r="Z343" s="130">
        <f t="shared" si="85"/>
        <v>2.404008417471858E-2</v>
      </c>
      <c r="AA343" s="130">
        <f t="shared" si="85"/>
        <v>2.3558457609924369E-2</v>
      </c>
      <c r="AB343" s="130">
        <f t="shared" si="85"/>
        <v>2.3086480102355988E-2</v>
      </c>
      <c r="AC343" s="130">
        <f t="shared" si="85"/>
        <v>2.2623958339783257E-2</v>
      </c>
      <c r="AD343" s="130">
        <f t="shared" si="85"/>
        <v>2.21707028828537E-2</v>
      </c>
      <c r="AE343" s="130">
        <f t="shared" si="85"/>
        <v>2.1726528087502056E-2</v>
      </c>
      <c r="AF343" s="130">
        <f t="shared" si="85"/>
        <v>2.1291252028914336E-2</v>
      </c>
      <c r="AG343" s="130">
        <f t="shared" si="85"/>
        <v>2.0864696427015168E-2</v>
      </c>
      <c r="AH343" s="130">
        <f t="shared" si="85"/>
        <v>2.0446686573447968E-2</v>
      </c>
      <c r="AI343" s="130">
        <f t="shared" si="85"/>
        <v>2.0037051260018004E-2</v>
      </c>
      <c r="AJ343" s="130">
        <f t="shared" si="85"/>
        <v>1.9635622708569056E-2</v>
      </c>
      <c r="AK343" s="130">
        <f t="shared" si="85"/>
        <v>1.9242236502264979E-2</v>
      </c>
      <c r="AL343" s="130">
        <f t="shared" si="85"/>
        <v>1.8856731518247918E-2</v>
      </c>
      <c r="AM343" s="130">
        <f t="shared" si="85"/>
        <v>1.8478949861645763E-2</v>
      </c>
      <c r="AN343" s="130">
        <f t="shared" si="85"/>
        <v>1.8108736800901644E-2</v>
      </c>
      <c r="AO343" s="130">
        <f t="shared" si="85"/>
        <v>1.7745940704399089E-2</v>
      </c>
      <c r="AP343" s="130">
        <f t="shared" si="85"/>
        <v>1.7390412978356862E-2</v>
      </c>
      <c r="AQ343" s="130">
        <f t="shared" si="85"/>
        <v>1.7042008005968005E-2</v>
      </c>
      <c r="AR343" s="130">
        <f t="shared" si="85"/>
        <v>1.6700583087758212E-2</v>
      </c>
      <c r="AS343" s="130">
        <f t="shared" si="85"/>
        <v>1.6365998383139083E-2</v>
      </c>
      <c r="AT343" s="130">
        <f t="shared" si="85"/>
        <v>1.6038116853132289E-2</v>
      </c>
      <c r="AU343" s="130">
        <f t="shared" si="85"/>
        <v>1.5716804204241257E-2</v>
      </c>
      <c r="AV343" s="130">
        <f t="shared" si="85"/>
        <v>1.540192883344732E-2</v>
      </c>
      <c r="AW343" s="130">
        <f t="shared" si="85"/>
        <v>1.5093361774307854E-2</v>
      </c>
      <c r="AX343" s="130">
        <f t="shared" si="85"/>
        <v>1.4790976644134276E-2</v>
      </c>
      <c r="AY343" s="130">
        <f t="shared" si="85"/>
        <v>1.4494649592228305E-2</v>
      </c>
      <c r="AZ343" s="130">
        <f t="shared" si="85"/>
        <v>1.4204259249155287E-2</v>
      </c>
      <c r="BA343" s="130">
        <f t="shared" si="85"/>
        <v>1.3919686677033787E-2</v>
      </c>
      <c r="BB343" s="130">
        <f t="shared" si="85"/>
        <v>1.3640815320821077E-2</v>
      </c>
      <c r="BC343" s="130">
        <f t="shared" si="85"/>
        <v>1.3367530960574607E-2</v>
      </c>
      <c r="BD343" s="130">
        <f t="shared" si="85"/>
        <v>1.3099721664669878E-2</v>
      </c>
      <c r="BE343" s="130">
        <f t="shared" si="85"/>
        <v>1.2837277743955565E-2</v>
      </c>
      <c r="BF343" s="130">
        <f t="shared" si="85"/>
        <v>1.2580091706827105E-2</v>
      </c>
      <c r="BG343" s="130">
        <f t="shared" si="85"/>
        <v>1.2328058215200357E-2</v>
      </c>
      <c r="BH343" s="130">
        <f t="shared" si="85"/>
        <v>1.2081074041367303E-2</v>
      </c>
      <c r="BI343" s="130">
        <f t="shared" si="85"/>
        <v>1.1839038025716106E-2</v>
      </c>
      <c r="BJ343" s="130">
        <f t="shared" si="85"/>
        <v>1.1601851035298242E-2</v>
      </c>
      <c r="BK343" s="130">
        <f t="shared" si="85"/>
        <v>1.1369415923225667E-2</v>
      </c>
      <c r="BL343" s="130">
        <f t="shared" si="85"/>
        <v>1.1141637488881483E-2</v>
      </c>
      <c r="BM343" s="130">
        <f t="shared" si="85"/>
        <v>1.0918422438927725E-2</v>
      </c>
      <c r="BN343" s="130">
        <f t="shared" si="85"/>
        <v>1.0699679349094335E-2</v>
      </c>
      <c r="BO343" s="130">
        <f t="shared" si="85"/>
        <v>1.0485318626733671E-2</v>
      </c>
      <c r="BP343" s="130">
        <f t="shared" si="85"/>
        <v>1.0275252474125219E-2</v>
      </c>
      <c r="BQ343" s="130">
        <f t="shared" si="84"/>
        <v>1.0069394852515451E-2</v>
      </c>
      <c r="BR343" s="3"/>
      <c r="BT343"/>
      <c r="BU343"/>
      <c r="BV343"/>
      <c r="BW343"/>
      <c r="BX343"/>
      <c r="BY343"/>
      <c r="BZ343"/>
      <c r="CA343"/>
      <c r="CB343"/>
      <c r="CC343"/>
      <c r="CD343"/>
      <c r="CE343"/>
      <c r="CF343"/>
      <c r="CG343"/>
      <c r="CH343"/>
      <c r="CI343"/>
      <c r="CJ343"/>
      <c r="CK343"/>
      <c r="CL343"/>
      <c r="CM343"/>
      <c r="CN343"/>
    </row>
    <row r="344" spans="1:92" s="8" customFormat="1">
      <c r="A344"/>
      <c r="B344">
        <v>46</v>
      </c>
      <c r="C344" s="51">
        <v>2.6599999999999999E-2</v>
      </c>
      <c r="D344" s="118">
        <f t="shared" si="69"/>
        <v>0.97996406734052977</v>
      </c>
      <c r="E344"/>
      <c r="F344" s="19"/>
      <c r="G344"/>
      <c r="H344"/>
      <c r="I344" s="22" t="s">
        <v>546</v>
      </c>
      <c r="J344" s="130">
        <f t="shared" si="83"/>
        <v>3.3233032278735676E-2</v>
      </c>
      <c r="K344" s="130">
        <f t="shared" si="83"/>
        <v>3.256717748192893E-2</v>
      </c>
      <c r="L344" s="130">
        <f t="shared" si="83"/>
        <v>3.1914663706991989E-2</v>
      </c>
      <c r="M344" s="130">
        <f t="shared" si="83"/>
        <v>3.1275223654109063E-2</v>
      </c>
      <c r="N344" s="130">
        <f t="shared" si="83"/>
        <v>3.064859537906546E-2</v>
      </c>
      <c r="O344" s="130">
        <f t="shared" si="83"/>
        <v>3.0034522185943154E-2</v>
      </c>
      <c r="P344" s="130">
        <f t="shared" si="83"/>
        <v>2.9432752521966234E-2</v>
      </c>
      <c r="Q344" s="130">
        <f t="shared" si="83"/>
        <v>2.8843039874453264E-2</v>
      </c>
      <c r="R344" s="130">
        <f t="shared" si="83"/>
        <v>2.8265142669834299E-2</v>
      </c>
      <c r="S344" s="130">
        <f t="shared" si="83"/>
        <v>2.7698824174691185E-2</v>
      </c>
      <c r="T344" s="130">
        <f t="shared" si="83"/>
        <v>2.7143852398780564E-2</v>
      </c>
      <c r="U344" s="130">
        <f t="shared" si="83"/>
        <v>2.6599999999999999E-2</v>
      </c>
      <c r="V344" s="130">
        <f t="shared" si="83"/>
        <v>2.606704419125809E-2</v>
      </c>
      <c r="W344" s="130">
        <f t="shared" si="83"/>
        <v>2.5544766649210609E-2</v>
      </c>
      <c r="X344" s="130">
        <f t="shared" si="83"/>
        <v>2.5032953424825144E-2</v>
      </c>
      <c r="Y344" s="130">
        <f t="shared" si="83"/>
        <v>2.4531394855737694E-2</v>
      </c>
      <c r="Z344" s="130">
        <f t="shared" si="85"/>
        <v>2.4039885480365258E-2</v>
      </c>
      <c r="AA344" s="130">
        <f t="shared" si="85"/>
        <v>2.3558223953739282E-2</v>
      </c>
      <c r="AB344" s="130">
        <f t="shared" si="85"/>
        <v>2.3086212965025443E-2</v>
      </c>
      <c r="AC344" s="130">
        <f t="shared" si="85"/>
        <v>2.2623659156696008E-2</v>
      </c>
      <c r="AD344" s="130">
        <f t="shared" si="85"/>
        <v>2.2170373045321639E-2</v>
      </c>
      <c r="AE344" s="130">
        <f t="shared" si="85"/>
        <v>2.1726168943950238E-2</v>
      </c>
      <c r="AF344" s="130">
        <f t="shared" si="85"/>
        <v>2.129086488604098E-2</v>
      </c>
      <c r="AG344" s="130">
        <f t="shared" si="85"/>
        <v>2.0864282550922382E-2</v>
      </c>
      <c r="AH344" s="130">
        <f t="shared" si="85"/>
        <v>2.0446247190743942E-2</v>
      </c>
      <c r="AI344" s="130">
        <f t="shared" si="85"/>
        <v>2.0036587558891313E-2</v>
      </c>
      <c r="AJ344" s="130">
        <f t="shared" si="85"/>
        <v>1.9635135839835789E-2</v>
      </c>
      <c r="AK344" s="130">
        <f t="shared" si="85"/>
        <v>1.9241727580389285E-2</v>
      </c>
      <c r="AL344" s="130">
        <f t="shared" si="85"/>
        <v>1.8856201622336737E-2</v>
      </c>
      <c r="AM344" s="130">
        <f t="shared" si="85"/>
        <v>1.8478400036418204E-2</v>
      </c>
      <c r="AN344" s="130">
        <f t="shared" si="85"/>
        <v>1.8108168057633777E-2</v>
      </c>
      <c r="AO344" s="130">
        <f t="shared" si="85"/>
        <v>1.7745354021844659E-2</v>
      </c>
      <c r="AP344" s="130">
        <f t="shared" si="85"/>
        <v>1.7389809303644515E-2</v>
      </c>
      <c r="AQ344" s="130">
        <f t="shared" si="85"/>
        <v>1.7041388255475666E-2</v>
      </c>
      <c r="AR344" s="130">
        <f t="shared" si="85"/>
        <v>1.669994814796507E-2</v>
      </c>
      <c r="AS344" s="130">
        <f t="shared" si="85"/>
        <v>1.6365349111455797E-2</v>
      </c>
      <c r="AT344" s="130">
        <f t="shared" si="85"/>
        <v>1.6037454078709948E-2</v>
      </c>
      <c r="AU344" s="130">
        <f t="shared" si="85"/>
        <v>1.5716128728759569E-2</v>
      </c>
      <c r="AV344" s="130">
        <f t="shared" si="85"/>
        <v>1.5401241431882578E-2</v>
      </c>
      <c r="AW344" s="130">
        <f t="shared" si="85"/>
        <v>1.5092663195681134E-2</v>
      </c>
      <c r="AX344" s="130">
        <f t="shared" si="85"/>
        <v>1.4790267612240402E-2</v>
      </c>
      <c r="AY344" s="130">
        <f t="shared" si="85"/>
        <v>1.4493930806346011E-2</v>
      </c>
      <c r="AZ344" s="130">
        <f t="shared" si="85"/>
        <v>1.4203531384739039E-2</v>
      </c>
      <c r="BA344" s="130">
        <f t="shared" si="85"/>
        <v>1.3918950386387735E-2</v>
      </c>
      <c r="BB344" s="130">
        <f t="shared" si="85"/>
        <v>1.3640071233755562E-2</v>
      </c>
      <c r="BC344" s="130">
        <f t="shared" si="85"/>
        <v>1.336677968504566E-2</v>
      </c>
      <c r="BD344" s="130">
        <f t="shared" si="85"/>
        <v>1.309896378740211E-2</v>
      </c>
      <c r="BE344" s="130">
        <f t="shared" si="85"/>
        <v>1.2836513831048883E-2</v>
      </c>
      <c r="BF344" s="130">
        <f t="shared" si="85"/>
        <v>1.2579322304347629E-2</v>
      </c>
      <c r="BG344" s="130">
        <f t="shared" si="85"/>
        <v>1.2327283849755948E-2</v>
      </c>
      <c r="BH344" s="130">
        <f t="shared" si="85"/>
        <v>1.2080295220668063E-2</v>
      </c>
      <c r="BI344" s="130">
        <f t="shared" si="85"/>
        <v>1.1838255239120236E-2</v>
      </c>
      <c r="BJ344" s="130">
        <f t="shared" si="85"/>
        <v>1.1601064754343604E-2</v>
      </c>
      <c r="BK344" s="130">
        <f t="shared" si="85"/>
        <v>1.1368626602147422E-2</v>
      </c>
      <c r="BL344" s="130">
        <f t="shared" si="85"/>
        <v>1.1140845565116134E-2</v>
      </c>
      <c r="BM344" s="130">
        <f t="shared" si="85"/>
        <v>1.0917628333603909E-2</v>
      </c>
      <c r="BN344" s="130">
        <f t="shared" si="85"/>
        <v>1.0698883467510698E-2</v>
      </c>
      <c r="BO344" s="130">
        <f t="shared" si="85"/>
        <v>1.0484521358824134E-2</v>
      </c>
      <c r="BP344" s="130">
        <f t="shared" si="85"/>
        <v>1.0274454194911957E-2</v>
      </c>
      <c r="BQ344" s="130">
        <f t="shared" si="84"/>
        <v>1.0068595922549889E-2</v>
      </c>
      <c r="BR344" s="3"/>
      <c r="BT344"/>
      <c r="BU344"/>
      <c r="BV344"/>
      <c r="BW344"/>
      <c r="BX344"/>
      <c r="BY344"/>
      <c r="BZ344"/>
      <c r="CA344"/>
      <c r="CB344"/>
      <c r="CC344"/>
      <c r="CD344"/>
      <c r="CE344"/>
      <c r="CF344"/>
      <c r="CG344"/>
      <c r="CH344"/>
      <c r="CI344"/>
      <c r="CJ344"/>
      <c r="CK344"/>
      <c r="CL344"/>
      <c r="CM344"/>
      <c r="CN344"/>
    </row>
    <row r="345" spans="1:92" s="8" customFormat="1">
      <c r="A345"/>
      <c r="B345">
        <v>47</v>
      </c>
      <c r="C345" s="51">
        <v>2.6599999999999999E-2</v>
      </c>
      <c r="D345" s="118">
        <f t="shared" si="69"/>
        <v>0.97994590796182579</v>
      </c>
      <c r="E345"/>
      <c r="F345" s="19"/>
      <c r="G345"/>
      <c r="H345"/>
      <c r="I345" s="22" t="s">
        <v>546</v>
      </c>
      <c r="J345" s="130">
        <f t="shared" si="83"/>
        <v>3.3239807161376138E-2</v>
      </c>
      <c r="K345" s="130">
        <f t="shared" si="83"/>
        <v>3.2573213009230738E-2</v>
      </c>
      <c r="L345" s="130">
        <f t="shared" si="83"/>
        <v>3.1919986797564567E-2</v>
      </c>
      <c r="M345" s="130">
        <f t="shared" si="83"/>
        <v>3.1279860444468899E-2</v>
      </c>
      <c r="N345" s="130">
        <f t="shared" si="83"/>
        <v>3.0652571244174281E-2</v>
      </c>
      <c r="O345" s="130">
        <f t="shared" si="83"/>
        <v>3.0037861759236919E-2</v>
      </c>
      <c r="P345" s="130">
        <f t="shared" si="83"/>
        <v>2.9435479714887226E-2</v>
      </c>
      <c r="Q345" s="130">
        <f t="shared" si="83"/>
        <v>2.8845177895497068E-2</v>
      </c>
      <c r="R345" s="130">
        <f t="shared" si="83"/>
        <v>2.8266714043123271E-2</v>
      </c>
      <c r="S345" s="130">
        <f t="shared" si="83"/>
        <v>2.7699850758085721E-2</v>
      </c>
      <c r="T345" s="130">
        <f t="shared" si="83"/>
        <v>2.7144355401539384E-2</v>
      </c>
      <c r="U345" s="130">
        <f t="shared" si="83"/>
        <v>2.6599999999999999E-2</v>
      </c>
      <c r="V345" s="130">
        <f t="shared" si="83"/>
        <v>2.6066561151784566E-2</v>
      </c>
      <c r="W345" s="130">
        <f t="shared" si="83"/>
        <v>2.5543819935327981E-2</v>
      </c>
      <c r="X345" s="130">
        <f t="shared" si="83"/>
        <v>2.5031561819338365E-2</v>
      </c>
      <c r="Y345" s="130">
        <f t="shared" si="83"/>
        <v>2.4529576574754106E-2</v>
      </c>
      <c r="Z345" s="130">
        <f t="shared" si="85"/>
        <v>2.4037658188466548E-2</v>
      </c>
      <c r="AA345" s="130">
        <f t="shared" si="85"/>
        <v>2.3555604778772866E-2</v>
      </c>
      <c r="AB345" s="130">
        <f t="shared" si="85"/>
        <v>2.3083218512524498E-2</v>
      </c>
      <c r="AC345" s="130">
        <f t="shared" si="85"/>
        <v>2.262030552393705E-2</v>
      </c>
      <c r="AD345" s="130">
        <f t="shared" si="85"/>
        <v>2.2166675835028394E-2</v>
      </c>
      <c r="AE345" s="130">
        <f t="shared" si="85"/>
        <v>2.1722143277652366E-2</v>
      </c>
      <c r="AF345" s="130">
        <f t="shared" si="85"/>
        <v>2.1286525417095917E-2</v>
      </c>
      <c r="AG345" s="130">
        <f t="shared" si="85"/>
        <v>2.0859643477208541E-2</v>
      </c>
      <c r="AH345" s="130">
        <f t="shared" si="85"/>
        <v>2.0441322267033102E-2</v>
      </c>
      <c r="AI345" s="130">
        <f t="shared" si="85"/>
        <v>2.0031390108908038E-2</v>
      </c>
      <c r="AJ345" s="130">
        <f t="shared" si="85"/>
        <v>1.9629678768011423E-2</v>
      </c>
      <c r="AK345" s="130">
        <f t="shared" si="85"/>
        <v>1.9236023383317934E-2</v>
      </c>
      <c r="AL345" s="130">
        <f t="shared" si="85"/>
        <v>1.8850262399940403E-2</v>
      </c>
      <c r="AM345" s="130">
        <f t="shared" si="85"/>
        <v>1.8472237502828268E-2</v>
      </c>
      <c r="AN345" s="130">
        <f t="shared" si="85"/>
        <v>1.8101793551795534E-2</v>
      </c>
      <c r="AO345" s="130">
        <f t="shared" si="85"/>
        <v>1.7738778517851796E-2</v>
      </c>
      <c r="AP345" s="130">
        <f t="shared" si="85"/>
        <v>1.7383043420810009E-2</v>
      </c>
      <c r="AQ345" s="130">
        <f t="shared" si="85"/>
        <v>1.703444226814551E-2</v>
      </c>
      <c r="AR345" s="130">
        <f t="shared" si="85"/>
        <v>1.6692831995081155E-2</v>
      </c>
      <c r="AS345" s="130">
        <f t="shared" si="85"/>
        <v>1.635807240587402E-2</v>
      </c>
      <c r="AT345" s="130">
        <f t="shared" si="85"/>
        <v>1.6030026116279503E-2</v>
      </c>
      <c r="AU345" s="130">
        <f t="shared" si="85"/>
        <v>1.5708558497169296E-2</v>
      </c>
      <c r="AV345" s="130">
        <f t="shared" si="85"/>
        <v>1.539353761928002E-2</v>
      </c>
      <c r="AW345" s="130">
        <f t="shared" si="85"/>
        <v>1.5084834199069884E-2</v>
      </c>
      <c r="AX345" s="130">
        <f t="shared" si="85"/>
        <v>1.4782321545661141E-2</v>
      </c>
      <c r="AY345" s="130">
        <f t="shared" si="85"/>
        <v>1.4485875508846564E-2</v>
      </c>
      <c r="AZ345" s="130">
        <f t="shared" si="85"/>
        <v>1.419537442813862E-2</v>
      </c>
      <c r="BA345" s="130">
        <f t="shared" si="85"/>
        <v>1.3910699082840388E-2</v>
      </c>
      <c r="BB345" s="130">
        <f t="shared" si="85"/>
        <v>1.3631732643117759E-2</v>
      </c>
      <c r="BC345" s="130">
        <f t="shared" si="85"/>
        <v>1.3358360622052895E-2</v>
      </c>
      <c r="BD345" s="130">
        <f t="shared" si="85"/>
        <v>1.3090470828659122E-2</v>
      </c>
      <c r="BE345" s="130">
        <f t="shared" si="85"/>
        <v>1.282795332183816E-2</v>
      </c>
      <c r="BF345" s="130">
        <f t="shared" si="85"/>
        <v>1.2570700365260614E-2</v>
      </c>
      <c r="BG345" s="130">
        <f t="shared" si="85"/>
        <v>1.2318606383151368E-2</v>
      </c>
      <c r="BH345" s="130">
        <f t="shared" si="85"/>
        <v>1.2071567916961609E-2</v>
      </c>
      <c r="BI345" s="130">
        <f t="shared" si="85"/>
        <v>1.1829483582909792E-2</v>
      </c>
      <c r="BJ345" s="130">
        <f t="shared" si="85"/>
        <v>1.1592254030374049E-2</v>
      </c>
      <c r="BK345" s="130">
        <f t="shared" si="85"/>
        <v>1.1359781901119033E-2</v>
      </c>
      <c r="BL345" s="130">
        <f t="shared" si="85"/>
        <v>1.1131971789340405E-2</v>
      </c>
      <c r="BM345" s="130">
        <f t="shared" si="85"/>
        <v>1.0908730202510614E-2</v>
      </c>
      <c r="BN345" s="130">
        <f t="shared" si="85"/>
        <v>1.0689965523009857E-2</v>
      </c>
      <c r="BO345" s="130">
        <f t="shared" si="85"/>
        <v>1.0475587970526506E-2</v>
      </c>
      <c r="BP345" s="130">
        <f t="shared" si="85"/>
        <v>1.0265509565211578E-2</v>
      </c>
      <c r="BQ345" s="130">
        <f t="shared" si="84"/>
        <v>1.0059644091572069E-2</v>
      </c>
      <c r="BR345" s="3"/>
      <c r="BT345"/>
      <c r="BU345"/>
      <c r="BV345"/>
      <c r="BW345"/>
      <c r="BX345"/>
      <c r="BY345"/>
      <c r="BZ345"/>
      <c r="CA345"/>
      <c r="CB345"/>
      <c r="CC345"/>
      <c r="CD345"/>
      <c r="CE345"/>
      <c r="CF345"/>
      <c r="CG345"/>
      <c r="CH345"/>
      <c r="CI345"/>
      <c r="CJ345"/>
      <c r="CK345"/>
      <c r="CL345"/>
      <c r="CM345"/>
      <c r="CN345"/>
    </row>
    <row r="346" spans="1:92" s="8" customFormat="1">
      <c r="A346"/>
      <c r="B346">
        <v>48</v>
      </c>
      <c r="C346" s="51">
        <v>2.6599999999999999E-2</v>
      </c>
      <c r="D346" s="118">
        <f t="shared" si="69"/>
        <v>0.97992798519505631</v>
      </c>
      <c r="E346"/>
      <c r="F346" s="19"/>
      <c r="G346"/>
      <c r="H346"/>
      <c r="I346" s="22" t="s">
        <v>546</v>
      </c>
      <c r="J346" s="130">
        <f t="shared" si="83"/>
        <v>3.324649524646546E-2</v>
      </c>
      <c r="K346" s="130">
        <f t="shared" si="83"/>
        <v>3.2579171101665916E-2</v>
      </c>
      <c r="L346" s="130">
        <f t="shared" si="83"/>
        <v>3.1925241496980485E-2</v>
      </c>
      <c r="M346" s="130">
        <f t="shared" si="83"/>
        <v>3.1284437577001688E-2</v>
      </c>
      <c r="N346" s="130">
        <f t="shared" si="83"/>
        <v>3.0656495882791776E-2</v>
      </c>
      <c r="O346" s="130">
        <f t="shared" si="83"/>
        <v>3.0041158243564684E-2</v>
      </c>
      <c r="P346" s="130">
        <f t="shared" si="83"/>
        <v>2.9438171670542197E-2</v>
      </c>
      <c r="Q346" s="130">
        <f t="shared" si="83"/>
        <v>2.8847288252940601E-2</v>
      </c>
      <c r="R346" s="130">
        <f t="shared" si="83"/>
        <v>2.82682650560451E-2</v>
      </c>
      <c r="S346" s="130">
        <f t="shared" si="83"/>
        <v>2.7700864021330089E-2</v>
      </c>
      <c r="T346" s="130">
        <f t="shared" si="83"/>
        <v>2.7144851868584223E-2</v>
      </c>
      <c r="U346" s="130">
        <f t="shared" si="83"/>
        <v>2.6599999999999999E-2</v>
      </c>
      <c r="V346" s="130">
        <f t="shared" si="83"/>
        <v>2.6066084406188496E-2</v>
      </c>
      <c r="W346" s="130">
        <f t="shared" si="83"/>
        <v>2.5542885574080569E-2</v>
      </c>
      <c r="X346" s="130">
        <f t="shared" si="83"/>
        <v>2.5030188396676641E-2</v>
      </c>
      <c r="Y346" s="130">
        <f t="shared" si="83"/>
        <v>2.452778208460802E-2</v>
      </c>
      <c r="Z346" s="130">
        <f t="shared" si="85"/>
        <v>2.4035460079473336E-2</v>
      </c>
      <c r="AA346" s="130">
        <f t="shared" si="85"/>
        <v>2.3553019968914516E-2</v>
      </c>
      <c r="AB346" s="130">
        <f t="shared" si="85"/>
        <v>2.308026340339733E-2</v>
      </c>
      <c r="AC346" s="130">
        <f t="shared" si="85"/>
        <v>2.2616996014662338E-2</v>
      </c>
      <c r="AD346" s="130">
        <f t="shared" si="85"/>
        <v>2.2163027335812685E-2</v>
      </c>
      <c r="AE346" s="130">
        <f t="shared" si="85"/>
        <v>2.1718170723005879E-2</v>
      </c>
      <c r="AF346" s="130">
        <f t="shared" si="85"/>
        <v>2.1282243278717413E-2</v>
      </c>
      <c r="AG346" s="130">
        <f t="shared" si="85"/>
        <v>2.0855065776544585E-2</v>
      </c>
      <c r="AH346" s="130">
        <f t="shared" si="85"/>
        <v>2.0436462587519705E-2</v>
      </c>
      <c r="AI346" s="130">
        <f t="shared" si="85"/>
        <v>2.0026261607902336E-2</v>
      </c>
      <c r="AJ346" s="130">
        <f t="shared" si="85"/>
        <v>1.9624294188420845E-2</v>
      </c>
      <c r="AK346" s="130">
        <f t="shared" si="85"/>
        <v>1.9230395064934288E-2</v>
      </c>
      <c r="AL346" s="130">
        <f t="shared" si="85"/>
        <v>1.8844402290486013E-2</v>
      </c>
      <c r="AM346" s="130">
        <f t="shared" si="85"/>
        <v>1.8466157168721062E-2</v>
      </c>
      <c r="AN346" s="130">
        <f t="shared" si="85"/>
        <v>1.8095504188640078E-2</v>
      </c>
      <c r="AO346" s="130">
        <f t="shared" si="85"/>
        <v>1.7732290960662773E-2</v>
      </c>
      <c r="AP346" s="130">
        <f t="shared" si="85"/>
        <v>1.7376368153974784E-2</v>
      </c>
      <c r="AQ346" s="130">
        <f t="shared" si="85"/>
        <v>1.7027589435132051E-2</v>
      </c>
      <c r="AR346" s="130">
        <f t="shared" si="85"/>
        <v>1.6685811407897575E-2</v>
      </c>
      <c r="AS346" s="130">
        <f t="shared" si="85"/>
        <v>1.6350893554285758E-2</v>
      </c>
      <c r="AT346" s="130">
        <f t="shared" si="85"/>
        <v>1.6022698176790074E-2</v>
      </c>
      <c r="AU346" s="130">
        <f t="shared" si="85"/>
        <v>1.5701090341770401E-2</v>
      </c>
      <c r="AV346" s="130">
        <f t="shared" si="85"/>
        <v>1.5385937823976629E-2</v>
      </c>
      <c r="AW346" s="130">
        <f t="shared" si="85"/>
        <v>1.5077111052185828E-2</v>
      </c>
      <c r="AX346" s="130">
        <f t="shared" si="85"/>
        <v>1.4774483055930572E-2</v>
      </c>
      <c r="AY346" s="130">
        <f t="shared" si="85"/>
        <v>1.4477929413296547E-2</v>
      </c>
      <c r="AZ346" s="130">
        <f t="shared" si="85"/>
        <v>1.4187328199767929E-2</v>
      </c>
      <c r="BA346" s="130">
        <f t="shared" si="85"/>
        <v>1.3902559938099589E-2</v>
      </c>
      <c r="BB346" s="130">
        <f t="shared" si="85"/>
        <v>1.3623507549195437E-2</v>
      </c>
      <c r="BC346" s="130">
        <f t="shared" si="85"/>
        <v>1.3350056303972726E-2</v>
      </c>
      <c r="BD346" s="130">
        <f t="shared" si="85"/>
        <v>1.3082093776192552E-2</v>
      </c>
      <c r="BE346" s="130">
        <f t="shared" si="85"/>
        <v>1.2819509796237154E-2</v>
      </c>
      <c r="BF346" s="130">
        <f t="shared" si="85"/>
        <v>1.2562196405814963E-2</v>
      </c>
      <c r="BG346" s="130">
        <f t="shared" si="85"/>
        <v>1.2310047813574834E-2</v>
      </c>
      <c r="BH346" s="130">
        <f t="shared" si="85"/>
        <v>1.2062960351611196E-2</v>
      </c>
      <c r="BI346" s="130">
        <f t="shared" si="85"/>
        <v>1.1820832432842206E-2</v>
      </c>
      <c r="BJ346" s="130">
        <f t="shared" si="85"/>
        <v>1.158356450924344E-2</v>
      </c>
      <c r="BK346" s="130">
        <f t="shared" si="85"/>
        <v>1.1351059030919885E-2</v>
      </c>
      <c r="BL346" s="130">
        <f t="shared" si="85"/>
        <v>1.1123220405999472E-2</v>
      </c>
      <c r="BM346" s="130">
        <f t="shared" si="85"/>
        <v>1.0899954961331599E-2</v>
      </c>
      <c r="BN346" s="130">
        <f t="shared" ref="BN346:BQ351" si="86">$C346*POWER($D346,BN$302-$C$439)</f>
        <v>1.0681170903974533E-2</v>
      </c>
      <c r="BO346" s="130">
        <f t="shared" si="86"/>
        <v>1.0466778283455823E-2</v>
      </c>
      <c r="BP346" s="130">
        <f t="shared" si="86"/>
        <v>1.0256688954790235E-2</v>
      </c>
      <c r="BQ346" s="130">
        <f t="shared" si="86"/>
        <v>1.0050816542239981E-2</v>
      </c>
      <c r="BR346" s="3"/>
      <c r="BT346"/>
      <c r="BU346"/>
      <c r="BV346"/>
      <c r="BW346"/>
      <c r="BX346"/>
      <c r="BY346"/>
      <c r="BZ346"/>
      <c r="CA346"/>
      <c r="CB346"/>
      <c r="CC346"/>
      <c r="CD346"/>
      <c r="CE346"/>
      <c r="CF346"/>
      <c r="CG346"/>
      <c r="CH346"/>
      <c r="CI346"/>
      <c r="CJ346"/>
      <c r="CK346"/>
      <c r="CL346"/>
      <c r="CM346"/>
      <c r="CN346"/>
    </row>
    <row r="347" spans="1:92" s="8" customFormat="1">
      <c r="A347"/>
      <c r="B347">
        <v>49</v>
      </c>
      <c r="C347" s="51">
        <v>2.6599999999999999E-2</v>
      </c>
      <c r="D347" s="118">
        <f t="shared" si="69"/>
        <v>0.97991027816511644</v>
      </c>
      <c r="E347"/>
      <c r="F347" s="19"/>
      <c r="G347"/>
      <c r="H347"/>
      <c r="I347" s="22" t="s">
        <v>546</v>
      </c>
      <c r="J347" s="130">
        <f t="shared" si="83"/>
        <v>3.3253104268544227E-2</v>
      </c>
      <c r="K347" s="130">
        <f t="shared" si="83"/>
        <v>3.2585058653642793E-2</v>
      </c>
      <c r="L347" s="130">
        <f t="shared" si="83"/>
        <v>3.1930433889317746E-2</v>
      </c>
      <c r="M347" s="130">
        <f t="shared" si="83"/>
        <v>3.1288960354414204E-2</v>
      </c>
      <c r="N347" s="130">
        <f t="shared" si="83"/>
        <v>3.0660373844391329E-2</v>
      </c>
      <c r="O347" s="130">
        <f t="shared" si="83"/>
        <v>3.0044415462503964E-2</v>
      </c>
      <c r="P347" s="130">
        <f t="shared" si="83"/>
        <v>2.9440831513170583E-2</v>
      </c>
      <c r="Q347" s="130">
        <f t="shared" si="83"/>
        <v>2.8849373397483315E-2</v>
      </c>
      <c r="R347" s="130">
        <f t="shared" si="83"/>
        <v>2.8269797510817183E-2</v>
      </c>
      <c r="S347" s="130">
        <f t="shared" si="83"/>
        <v>2.7701865142496378E-2</v>
      </c>
      <c r="T347" s="130">
        <f t="shared" si="83"/>
        <v>2.7145342377476171E-2</v>
      </c>
      <c r="U347" s="130">
        <f t="shared" si="83"/>
        <v>2.6599999999999999E-2</v>
      </c>
      <c r="V347" s="130">
        <f t="shared" si="83"/>
        <v>2.6065613399192097E-2</v>
      </c>
      <c r="W347" s="130">
        <f t="shared" si="83"/>
        <v>2.5541962476546713E-2</v>
      </c>
      <c r="X347" s="130">
        <f t="shared" si="83"/>
        <v>2.5028831555275854E-2</v>
      </c>
      <c r="Y347" s="130">
        <f t="shared" si="83"/>
        <v>2.4526009291478208E-2</v>
      </c>
      <c r="Z347" s="130">
        <f t="shared" ref="Z347:BP352" si="87">$C347*POWER($D347,Z$302-$C$439)</f>
        <v>2.4033288587092642E-2</v>
      </c>
      <c r="AA347" s="130">
        <f t="shared" si="87"/>
        <v>2.3550466504600468E-2</v>
      </c>
      <c r="AB347" s="130">
        <f t="shared" si="87"/>
        <v>2.30773441834413E-2</v>
      </c>
      <c r="AC347" s="130">
        <f t="shared" si="87"/>
        <v>2.2613726758108094E-2</v>
      </c>
      <c r="AD347" s="130">
        <f t="shared" si="87"/>
        <v>2.2159423277887641E-2</v>
      </c>
      <c r="AE347" s="130">
        <f t="shared" si="87"/>
        <v>2.1714246628213436E-2</v>
      </c>
      <c r="AF347" s="130">
        <f t="shared" si="87"/>
        <v>2.1278013453598567E-2</v>
      </c>
      <c r="AG347" s="130">
        <f t="shared" si="87"/>
        <v>2.0850544082116861E-2</v>
      </c>
      <c r="AH347" s="130">
        <f t="shared" si="87"/>
        <v>2.0431662451401156E-2</v>
      </c>
      <c r="AI347" s="130">
        <f t="shared" si="87"/>
        <v>2.0021196036128272E-2</v>
      </c>
      <c r="AJ347" s="130">
        <f t="shared" si="87"/>
        <v>1.9618975776960781E-2</v>
      </c>
      <c r="AK347" s="130">
        <f t="shared" si="87"/>
        <v>1.9224836010916319E-2</v>
      </c>
      <c r="AL347" s="130">
        <f t="shared" si="87"/>
        <v>1.8838614403135757E-2</v>
      </c>
      <c r="AM347" s="130">
        <f t="shared" si="87"/>
        <v>1.8460151880022129E-2</v>
      </c>
      <c r="AN347" s="130">
        <f t="shared" si="87"/>
        <v>1.808929256372278E-2</v>
      </c>
      <c r="AO347" s="130">
        <f t="shared" si="87"/>
        <v>1.7725883707927763E-2</v>
      </c>
      <c r="AP347" s="130">
        <f t="shared" si="87"/>
        <v>1.7369775634958E-2</v>
      </c>
      <c r="AQ347" s="130">
        <f t="shared" si="87"/>
        <v>1.7020821674117354E-2</v>
      </c>
      <c r="AR347" s="130">
        <f t="shared" si="87"/>
        <v>1.6678878101283181E-2</v>
      </c>
      <c r="AS347" s="130">
        <f t="shared" si="87"/>
        <v>1.6343804079710471E-2</v>
      </c>
      <c r="AT347" s="130">
        <f t="shared" si="87"/>
        <v>1.6015461602025251E-2</v>
      </c>
      <c r="AU347" s="130">
        <f t="shared" si="87"/>
        <v>1.5693715433383305E-2</v>
      </c>
      <c r="AV347" s="130">
        <f t="shared" si="87"/>
        <v>1.5378433055770815E-2</v>
      </c>
      <c r="AW347" s="130">
        <f t="shared" si="87"/>
        <v>1.5069484613424002E-2</v>
      </c>
      <c r="AX347" s="130">
        <f t="shared" si="87"/>
        <v>1.4766742859345256E-2</v>
      </c>
      <c r="AY347" s="130">
        <f t="shared" si="87"/>
        <v>1.4470083102893756E-2</v>
      </c>
      <c r="AZ347" s="130">
        <f t="shared" si="87"/>
        <v>1.4179383158428972E-2</v>
      </c>
      <c r="BA347" s="130">
        <f t="shared" si="87"/>
        <v>1.3894523294985901E-2</v>
      </c>
      <c r="BB347" s="130">
        <f t="shared" si="87"/>
        <v>1.3615386186961325E-2</v>
      </c>
      <c r="BC347" s="130">
        <f t="shared" si="87"/>
        <v>1.3341856865790756E-2</v>
      </c>
      <c r="BD347" s="130">
        <f t="shared" si="87"/>
        <v>1.3073822672596186E-2</v>
      </c>
      <c r="BE347" s="130">
        <f t="shared" si="87"/>
        <v>1.2811173211785135E-2</v>
      </c>
      <c r="BF347" s="130">
        <f t="shared" si="87"/>
        <v>1.2553800305581861E-2</v>
      </c>
      <c r="BG347" s="130">
        <f t="shared" si="87"/>
        <v>1.2301597949472045E-2</v>
      </c>
      <c r="BH347" s="130">
        <f t="shared" si="87"/>
        <v>1.2054462268542577E-2</v>
      </c>
      <c r="BI347" s="130">
        <f t="shared" si="87"/>
        <v>1.1812291474698457E-2</v>
      </c>
      <c r="BJ347" s="130">
        <f t="shared" si="87"/>
        <v>1.1574985824739197E-2</v>
      </c>
      <c r="BK347" s="130">
        <f t="shared" si="87"/>
        <v>1.1342447579277467E-2</v>
      </c>
      <c r="BL347" s="130">
        <f t="shared" si="87"/>
        <v>1.1114580962483033E-2</v>
      </c>
      <c r="BM347" s="130">
        <f t="shared" si="87"/>
        <v>1.0891292122635458E-2</v>
      </c>
      <c r="BN347" s="130">
        <f t="shared" si="87"/>
        <v>1.0672489093469253E-2</v>
      </c>
      <c r="BO347" s="130">
        <f t="shared" si="87"/>
        <v>1.0458081756295628E-2</v>
      </c>
      <c r="BP347" s="130">
        <f t="shared" si="87"/>
        <v>1.0247981802885177E-2</v>
      </c>
      <c r="BQ347" s="130">
        <f t="shared" si="86"/>
        <v>1.0042102699096264E-2</v>
      </c>
      <c r="BR347" s="3"/>
      <c r="BT347"/>
      <c r="BU347"/>
      <c r="BV347"/>
      <c r="BW347"/>
      <c r="BX347"/>
      <c r="BY347"/>
      <c r="BZ347"/>
      <c r="CA347"/>
      <c r="CB347"/>
      <c r="CC347"/>
      <c r="CD347"/>
      <c r="CE347"/>
      <c r="CF347"/>
      <c r="CG347"/>
      <c r="CH347"/>
      <c r="CI347"/>
      <c r="CJ347"/>
      <c r="CK347"/>
      <c r="CL347"/>
      <c r="CM347"/>
      <c r="CN347"/>
    </row>
    <row r="348" spans="1:92" s="8" customFormat="1">
      <c r="A348"/>
      <c r="B348">
        <v>50</v>
      </c>
      <c r="C348" s="51">
        <v>2.6599999999999999E-2</v>
      </c>
      <c r="D348" s="118">
        <f t="shared" si="69"/>
        <v>0.97989276650910195</v>
      </c>
      <c r="E348"/>
      <c r="F348" s="19"/>
      <c r="G348"/>
      <c r="H348"/>
      <c r="I348" s="22" t="s">
        <v>546</v>
      </c>
      <c r="J348" s="130">
        <f t="shared" si="83"/>
        <v>3.3259641778329581E-2</v>
      </c>
      <c r="K348" s="130">
        <f t="shared" si="83"/>
        <v>3.2590882395269076E-2</v>
      </c>
      <c r="L348" s="130">
        <f t="shared" si="83"/>
        <v>3.1935569913273003E-2</v>
      </c>
      <c r="M348" s="130">
        <f t="shared" si="83"/>
        <v>3.1293433952361928E-2</v>
      </c>
      <c r="N348" s="130">
        <f t="shared" si="83"/>
        <v>3.0664209569149791E-2</v>
      </c>
      <c r="O348" s="130">
        <f t="shared" si="83"/>
        <v>3.0047637147529067E-2</v>
      </c>
      <c r="P348" s="130">
        <f t="shared" si="83"/>
        <v>2.944346229155392E-2</v>
      </c>
      <c r="Q348" s="130">
        <f t="shared" si="83"/>
        <v>2.8851435720477193E-2</v>
      </c>
      <c r="R348" s="130">
        <f t="shared" si="83"/>
        <v>2.8271313165897923E-2</v>
      </c>
      <c r="S348" s="130">
        <f t="shared" si="83"/>
        <v>2.770285527097691E-2</v>
      </c>
      <c r="T348" s="130">
        <f t="shared" si="83"/>
        <v>2.7145827491678824E-2</v>
      </c>
      <c r="U348" s="130">
        <f t="shared" si="83"/>
        <v>2.6599999999999999E-2</v>
      </c>
      <c r="V348" s="130">
        <f t="shared" si="83"/>
        <v>2.606514758914211E-2</v>
      </c>
      <c r="W348" s="130">
        <f t="shared" si="83"/>
        <v>2.5541049580592511E-2</v>
      </c>
      <c r="X348" s="130">
        <f t="shared" si="83"/>
        <v>2.5027489733072932E-2</v>
      </c>
      <c r="Y348" s="130">
        <f t="shared" si="83"/>
        <v>2.4524256153318984E-2</v>
      </c>
      <c r="Z348" s="130">
        <f t="shared" si="87"/>
        <v>2.4031141208653607E-2</v>
      </c>
      <c r="AA348" s="130">
        <f t="shared" si="87"/>
        <v>2.3547941441318467E-2</v>
      </c>
      <c r="AB348" s="130">
        <f t="shared" si="87"/>
        <v>2.3074457484527879E-2</v>
      </c>
      <c r="AC348" s="130">
        <f t="shared" si="87"/>
        <v>2.2610493980210682E-2</v>
      </c>
      <c r="AD348" s="130">
        <f t="shared" si="87"/>
        <v>2.2155859498406042E-2</v>
      </c>
      <c r="AE348" s="130">
        <f t="shared" si="87"/>
        <v>2.1710366458280062E-2</v>
      </c>
      <c r="AF348" s="130">
        <f t="shared" si="87"/>
        <v>2.1273831050730461E-2</v>
      </c>
      <c r="AG348" s="130">
        <f t="shared" si="87"/>
        <v>2.084607316254751E-2</v>
      </c>
      <c r="AH348" s="130">
        <f t="shared" si="87"/>
        <v>2.0426916302099821E-2</v>
      </c>
      <c r="AI348" s="130">
        <f t="shared" si="87"/>
        <v>2.0016187526514472E-2</v>
      </c>
      <c r="AJ348" s="130">
        <f t="shared" si="87"/>
        <v>1.9613717370321242E-2</v>
      </c>
      <c r="AK348" s="130">
        <f t="shared" si="87"/>
        <v>1.921933977553171E-2</v>
      </c>
      <c r="AL348" s="130">
        <f t="shared" si="87"/>
        <v>1.883289202312419E-2</v>
      </c>
      <c r="AM348" s="130">
        <f t="shared" si="87"/>
        <v>1.8454214665906361E-2</v>
      </c>
      <c r="AN348" s="130">
        <f t="shared" si="87"/>
        <v>1.8083151462727827E-2</v>
      </c>
      <c r="AO348" s="130">
        <f t="shared" si="87"/>
        <v>1.7719549314015485E-2</v>
      </c>
      <c r="AP348" s="130">
        <f t="shared" si="87"/>
        <v>1.7363258198605094E-2</v>
      </c>
      <c r="AQ348" s="130">
        <f t="shared" si="87"/>
        <v>1.7014131111842992E-2</v>
      </c>
      <c r="AR348" s="130">
        <f t="shared" si="87"/>
        <v>1.6672024004932409E-2</v>
      </c>
      <c r="AS348" s="130">
        <f t="shared" si="87"/>
        <v>1.633679572549938E-2</v>
      </c>
      <c r="AT348" s="130">
        <f t="shared" si="87"/>
        <v>1.6008307959353655E-2</v>
      </c>
      <c r="AU348" s="130">
        <f t="shared" si="87"/>
        <v>1.5686425173420733E-2</v>
      </c>
      <c r="AV348" s="130">
        <f t="shared" si="87"/>
        <v>1.5371014559821259E-2</v>
      </c>
      <c r="AW348" s="130">
        <f t="shared" si="87"/>
        <v>1.5061945981074944E-2</v>
      </c>
      <c r="AX348" s="130">
        <f t="shared" si="87"/>
        <v>1.4759091916406173E-2</v>
      </c>
      <c r="AY348" s="130">
        <f t="shared" si="87"/>
        <v>1.4462327409129373E-2</v>
      </c>
      <c r="AZ348" s="130">
        <f t="shared" si="87"/>
        <v>1.4171530015092193E-2</v>
      </c>
      <c r="BA348" s="130">
        <f t="shared" si="87"/>
        <v>1.3886579752155463E-2</v>
      </c>
      <c r="BB348" s="130">
        <f t="shared" si="87"/>
        <v>1.3607359050688895E-2</v>
      </c>
      <c r="BC348" s="130">
        <f t="shared" si="87"/>
        <v>1.3333752705062209E-2</v>
      </c>
      <c r="BD348" s="130">
        <f t="shared" si="87"/>
        <v>1.306564782611163E-2</v>
      </c>
      <c r="BE348" s="130">
        <f t="shared" si="87"/>
        <v>1.280293379456216E-2</v>
      </c>
      <c r="BF348" s="130">
        <f t="shared" si="87"/>
        <v>1.2545502215386389E-2</v>
      </c>
      <c r="BG348" s="130">
        <f t="shared" si="87"/>
        <v>1.2293246873081037E-2</v>
      </c>
      <c r="BH348" s="130">
        <f t="shared" si="87"/>
        <v>1.2046063687842744E-2</v>
      </c>
      <c r="BI348" s="130">
        <f t="shared" si="87"/>
        <v>1.1803850672625063E-2</v>
      </c>
      <c r="BJ348" s="130">
        <f t="shared" si="87"/>
        <v>1.1566507891058895E-2</v>
      </c>
      <c r="BK348" s="130">
        <f t="shared" si="87"/>
        <v>1.1333937416219061E-2</v>
      </c>
      <c r="BL348" s="130">
        <f t="shared" si="87"/>
        <v>1.1106043290219917E-2</v>
      </c>
      <c r="BM348" s="130">
        <f t="shared" si="87"/>
        <v>1.0882731484623445E-2</v>
      </c>
      <c r="BN348" s="130">
        <f t="shared" si="87"/>
        <v>1.0663909861643374E-2</v>
      </c>
      <c r="BO348" s="130">
        <f t="shared" si="87"/>
        <v>1.044948813612942E-2</v>
      </c>
      <c r="BP348" s="130">
        <f t="shared" si="87"/>
        <v>1.0239377838315897E-2</v>
      </c>
      <c r="BQ348" s="130">
        <f t="shared" si="86"/>
        <v>1.0033492277319353E-2</v>
      </c>
      <c r="BR348" s="3"/>
      <c r="BT348"/>
      <c r="BU348"/>
      <c r="BV348"/>
      <c r="BW348"/>
      <c r="BX348"/>
      <c r="BY348"/>
      <c r="BZ348"/>
      <c r="CA348"/>
      <c r="CB348"/>
      <c r="CC348"/>
      <c r="CD348"/>
      <c r="CE348"/>
      <c r="CF348"/>
      <c r="CG348"/>
      <c r="CH348"/>
      <c r="CI348"/>
      <c r="CJ348"/>
      <c r="CK348"/>
      <c r="CL348"/>
      <c r="CM348"/>
      <c r="CN348"/>
    </row>
    <row r="349" spans="1:92" s="8" customFormat="1">
      <c r="A349"/>
      <c r="B349">
        <v>51</v>
      </c>
      <c r="C349" s="51">
        <v>2.6800000000000001E-2</v>
      </c>
      <c r="D349" s="118">
        <f t="shared" si="69"/>
        <v>0.97987547952688059</v>
      </c>
      <c r="E349"/>
      <c r="F349" s="19"/>
      <c r="G349"/>
      <c r="H349"/>
      <c r="I349" s="22" t="s">
        <v>546</v>
      </c>
      <c r="J349" s="130">
        <f t="shared" si="83"/>
        <v>3.351621781588434E-2</v>
      </c>
      <c r="K349" s="130">
        <f t="shared" si="83"/>
        <v>3.2841720004267043E-2</v>
      </c>
      <c r="L349" s="130">
        <f t="shared" si="83"/>
        <v>3.2180796137668721E-2</v>
      </c>
      <c r="M349" s="130">
        <f t="shared" si="83"/>
        <v>3.1533173046954924E-2</v>
      </c>
      <c r="N349" s="130">
        <f t="shared" si="83"/>
        <v>3.0898583060389062E-2</v>
      </c>
      <c r="O349" s="130">
        <f t="shared" si="83"/>
        <v>3.0276763892999888E-2</v>
      </c>
      <c r="P349" s="130">
        <f t="shared" si="83"/>
        <v>2.9667458538175408E-2</v>
      </c>
      <c r="Q349" s="130">
        <f t="shared" si="83"/>
        <v>2.9070415161438476E-2</v>
      </c>
      <c r="R349" s="130">
        <f t="shared" si="83"/>
        <v>2.8485386996360027E-2</v>
      </c>
      <c r="S349" s="130">
        <f t="shared" si="83"/>
        <v>2.7912132242567049E-2</v>
      </c>
      <c r="T349" s="130">
        <f t="shared" si="83"/>
        <v>2.7350413965803098E-2</v>
      </c>
      <c r="U349" s="130">
        <f t="shared" si="83"/>
        <v>2.6800000000000001E-2</v>
      </c>
      <c r="V349" s="130">
        <f t="shared" si="83"/>
        <v>2.62606628513204E-2</v>
      </c>
      <c r="W349" s="130">
        <f t="shared" si="83"/>
        <v>2.5732179604131319E-2</v>
      </c>
      <c r="X349" s="130">
        <f t="shared" si="83"/>
        <v>2.5214331828869993E-2</v>
      </c>
      <c r="Y349" s="130">
        <f t="shared" si="83"/>
        <v>2.4706905491763874E-2</v>
      </c>
      <c r="Z349" s="130">
        <f t="shared" si="87"/>
        <v>2.4209690866367446E-2</v>
      </c>
      <c r="AA349" s="130">
        <f t="shared" si="87"/>
        <v>2.3722482446879342E-2</v>
      </c>
      <c r="AB349" s="130">
        <f t="shared" si="87"/>
        <v>2.3245078863203903E-2</v>
      </c>
      <c r="AC349" s="130">
        <f t="shared" si="87"/>
        <v>2.2777282797722082E-2</v>
      </c>
      <c r="AD349" s="130">
        <f t="shared" si="87"/>
        <v>2.2318900903737292E-2</v>
      </c>
      <c r="AE349" s="130">
        <f t="shared" si="87"/>
        <v>2.1869743725562513E-2</v>
      </c>
      <c r="AF349" s="130">
        <f t="shared" si="87"/>
        <v>2.1429625620215553E-2</v>
      </c>
      <c r="AG349" s="130">
        <f t="shared" si="87"/>
        <v>2.0998364680690242E-2</v>
      </c>
      <c r="AH349" s="130">
        <f t="shared" si="87"/>
        <v>2.0575782660771667E-2</v>
      </c>
      <c r="AI349" s="130">
        <f t="shared" si="87"/>
        <v>2.016170490136451E-2</v>
      </c>
      <c r="AJ349" s="130">
        <f t="shared" si="87"/>
        <v>1.975596025830401E-2</v>
      </c>
      <c r="AK349" s="130">
        <f t="shared" si="87"/>
        <v>1.9358381031619638E-2</v>
      </c>
      <c r="AL349" s="130">
        <f t="shared" si="87"/>
        <v>1.8968802896222364E-2</v>
      </c>
      <c r="AM349" s="130">
        <f t="shared" si="87"/>
        <v>1.8587064833986769E-2</v>
      </c>
      <c r="AN349" s="130">
        <f t="shared" si="87"/>
        <v>1.8213009067200005E-2</v>
      </c>
      <c r="AO349" s="130">
        <f t="shared" si="87"/>
        <v>1.7846480993350032E-2</v>
      </c>
      <c r="AP349" s="130">
        <f t="shared" si="87"/>
        <v>1.7487329121226226E-2</v>
      </c>
      <c r="AQ349" s="130">
        <f t="shared" si="87"/>
        <v>1.7135405008305928E-2</v>
      </c>
      <c r="AR349" s="130">
        <f t="shared" si="87"/>
        <v>1.6790563199401084E-2</v>
      </c>
      <c r="AS349" s="130">
        <f t="shared" si="87"/>
        <v>1.6452661166539533E-2</v>
      </c>
      <c r="AT349" s="130">
        <f t="shared" si="87"/>
        <v>1.6121559250056212E-2</v>
      </c>
      <c r="AU349" s="130">
        <f t="shared" si="87"/>
        <v>1.5797120600869848E-2</v>
      </c>
      <c r="AV349" s="130">
        <f t="shared" si="87"/>
        <v>1.5479211123921307E-2</v>
      </c>
      <c r="AW349" s="130">
        <f t="shared" si="87"/>
        <v>1.5167699422750215E-2</v>
      </c>
      <c r="AX349" s="130">
        <f t="shared" si="87"/>
        <v>1.486245674518696E-2</v>
      </c>
      <c r="AY349" s="130">
        <f t="shared" si="87"/>
        <v>1.4563356930137591E-2</v>
      </c>
      <c r="AZ349" s="130">
        <f t="shared" si="87"/>
        <v>1.4270276355439692E-2</v>
      </c>
      <c r="BA349" s="130">
        <f t="shared" si="87"/>
        <v>1.3983093886767578E-2</v>
      </c>
      <c r="BB349" s="130">
        <f t="shared" si="87"/>
        <v>1.3701690827565774E-2</v>
      </c>
      <c r="BC349" s="130">
        <f t="shared" si="87"/>
        <v>1.3425950869990074E-2</v>
      </c>
      <c r="BD349" s="130">
        <f t="shared" si="87"/>
        <v>1.3155760046835862E-2</v>
      </c>
      <c r="BE349" s="130">
        <f t="shared" si="87"/>
        <v>1.2891006684433869E-2</v>
      </c>
      <c r="BF349" s="130">
        <f t="shared" si="87"/>
        <v>1.2631581356493862E-2</v>
      </c>
      <c r="BG349" s="130">
        <f t="shared" si="87"/>
        <v>1.2377376838877227E-2</v>
      </c>
      <c r="BH349" s="130">
        <f t="shared" si="87"/>
        <v>1.2128288065279729E-2</v>
      </c>
      <c r="BI349" s="130">
        <f t="shared" si="87"/>
        <v>1.1884212083806118E-2</v>
      </c>
      <c r="BJ349" s="130">
        <f t="shared" si="87"/>
        <v>1.1645048014418668E-2</v>
      </c>
      <c r="BK349" s="130">
        <f t="shared" si="87"/>
        <v>1.1410697007242043E-2</v>
      </c>
      <c r="BL349" s="130">
        <f t="shared" si="87"/>
        <v>1.1181062201707236E-2</v>
      </c>
      <c r="BM349" s="130">
        <f t="shared" si="87"/>
        <v>1.0956048686517759E-2</v>
      </c>
      <c r="BN349" s="130">
        <f t="shared" si="87"/>
        <v>1.0735563460421441E-2</v>
      </c>
      <c r="BO349" s="130">
        <f t="shared" si="87"/>
        <v>1.0519515393771715E-2</v>
      </c>
      <c r="BP349" s="130">
        <f t="shared" si="87"/>
        <v>1.0307815190862463E-2</v>
      </c>
      <c r="BQ349" s="130">
        <f t="shared" si="86"/>
        <v>1.0100375353020821E-2</v>
      </c>
      <c r="BR349" s="3"/>
      <c r="BT349"/>
      <c r="BU349"/>
      <c r="BV349"/>
      <c r="BW349"/>
      <c r="BX349"/>
      <c r="BY349"/>
      <c r="BZ349"/>
      <c r="CA349"/>
      <c r="CB349"/>
      <c r="CC349"/>
      <c r="CD349"/>
      <c r="CE349"/>
      <c r="CF349"/>
      <c r="CG349"/>
      <c r="CH349"/>
      <c r="CI349"/>
      <c r="CJ349"/>
      <c r="CK349"/>
      <c r="CL349"/>
      <c r="CM349"/>
      <c r="CN349"/>
    </row>
    <row r="350" spans="1:92" s="8" customFormat="1">
      <c r="A350"/>
      <c r="B350">
        <v>52</v>
      </c>
      <c r="C350" s="51">
        <v>2.7E-2</v>
      </c>
      <c r="D350" s="118">
        <f t="shared" si="69"/>
        <v>0.9798752790112889</v>
      </c>
      <c r="E350"/>
      <c r="F350" s="19"/>
      <c r="G350"/>
      <c r="H350"/>
      <c r="I350" s="22" t="s">
        <v>546</v>
      </c>
      <c r="J350" s="130">
        <f t="shared" si="83"/>
        <v>3.3766414851511536E-2</v>
      </c>
      <c r="K350" s="130">
        <f t="shared" si="83"/>
        <v>3.3086875173835802E-2</v>
      </c>
      <c r="L350" s="130">
        <f t="shared" si="83"/>
        <v>3.2421011042574034E-2</v>
      </c>
      <c r="M350" s="130">
        <f t="shared" si="83"/>
        <v>3.1768547241170314E-2</v>
      </c>
      <c r="N350" s="130">
        <f t="shared" si="83"/>
        <v>3.1129214091725074E-2</v>
      </c>
      <c r="O350" s="130">
        <f t="shared" si="83"/>
        <v>3.0502747343531252E-2</v>
      </c>
      <c r="P350" s="130">
        <f t="shared" si="83"/>
        <v>2.9888888063853536E-2</v>
      </c>
      <c r="Q350" s="130">
        <f t="shared" si="83"/>
        <v>2.9287382530905667E-2</v>
      </c>
      <c r="R350" s="130">
        <f t="shared" si="83"/>
        <v>2.8697982128981541E-2</v>
      </c>
      <c r="S350" s="130">
        <f t="shared" si="83"/>
        <v>2.812044324569677E-2</v>
      </c>
      <c r="T350" s="130">
        <f t="shared" si="83"/>
        <v>2.7554527171298238E-2</v>
      </c>
      <c r="U350" s="130">
        <f t="shared" si="83"/>
        <v>2.7E-2</v>
      </c>
      <c r="V350" s="130">
        <f t="shared" si="83"/>
        <v>2.64566325333048E-2</v>
      </c>
      <c r="W350" s="130">
        <f t="shared" si="83"/>
        <v>2.5924200185271185E-2</v>
      </c>
      <c r="X350" s="130">
        <f t="shared" si="83"/>
        <v>2.5402482889687109E-2</v>
      </c>
      <c r="Y350" s="130">
        <f t="shared" si="83"/>
        <v>2.4891265009111648E-2</v>
      </c>
      <c r="Z350" s="130">
        <f t="shared" si="87"/>
        <v>2.4390335245747206E-2</v>
      </c>
      <c r="AA350" s="130">
        <f t="shared" si="87"/>
        <v>2.3899486554105419E-2</v>
      </c>
      <c r="AB350" s="130">
        <f t="shared" si="87"/>
        <v>2.3418516055430594E-2</v>
      </c>
      <c r="AC350" s="130">
        <f t="shared" si="87"/>
        <v>2.2947224953845404E-2</v>
      </c>
      <c r="AD350" s="130">
        <f t="shared" si="87"/>
        <v>2.2485418454184076E-2</v>
      </c>
      <c r="AE350" s="130">
        <f t="shared" si="87"/>
        <v>2.2032905681479205E-2</v>
      </c>
      <c r="AF350" s="130">
        <f t="shared" si="87"/>
        <v>2.1589499602068848E-2</v>
      </c>
      <c r="AG350" s="130">
        <f t="shared" si="87"/>
        <v>2.1155016946291325E-2</v>
      </c>
      <c r="AH350" s="130">
        <f t="shared" si="87"/>
        <v>2.0729278132735753E-2</v>
      </c>
      <c r="AI350" s="130">
        <f t="shared" si="87"/>
        <v>2.0312107194017055E-2</v>
      </c>
      <c r="AJ350" s="130">
        <f t="shared" si="87"/>
        <v>1.9903331704044673E-2</v>
      </c>
      <c r="AK350" s="130">
        <f t="shared" si="87"/>
        <v>1.9502782706755005E-2</v>
      </c>
      <c r="AL350" s="130">
        <f t="shared" si="87"/>
        <v>1.91102946462781E-2</v>
      </c>
      <c r="AM350" s="130">
        <f t="shared" si="87"/>
        <v>1.8725705298509695E-2</v>
      </c>
      <c r="AN350" s="130">
        <f t="shared" si="87"/>
        <v>1.8348855704060359E-2</v>
      </c>
      <c r="AO350" s="130">
        <f t="shared" si="87"/>
        <v>1.7979590102554021E-2</v>
      </c>
      <c r="AP350" s="130">
        <f t="shared" si="87"/>
        <v>1.7617755868248729E-2</v>
      </c>
      <c r="AQ350" s="130">
        <f t="shared" si="87"/>
        <v>1.7263203446952997E-2</v>
      </c>
      <c r="AR350" s="130">
        <f t="shared" si="87"/>
        <v>1.6915786294211713E-2</v>
      </c>
      <c r="AS350" s="130">
        <f t="shared" si="87"/>
        <v>1.657536081473604E-2</v>
      </c>
      <c r="AT350" s="130">
        <f t="shared" si="87"/>
        <v>1.6241786303052261E-2</v>
      </c>
      <c r="AU350" s="130">
        <f t="shared" si="87"/>
        <v>1.5914924885345065E-2</v>
      </c>
      <c r="AV350" s="130">
        <f t="shared" si="87"/>
        <v>1.55946414624712E-2</v>
      </c>
      <c r="AW350" s="130">
        <f t="shared" si="87"/>
        <v>1.5280803654119981E-2</v>
      </c>
      <c r="AX350" s="130">
        <f t="shared" si="87"/>
        <v>1.4973281744097539E-2</v>
      </c>
      <c r="AY350" s="130">
        <f t="shared" si="87"/>
        <v>1.4671948626712214E-2</v>
      </c>
      <c r="AZ350" s="130">
        <f t="shared" si="87"/>
        <v>1.437667975423893E-2</v>
      </c>
      <c r="BA350" s="130">
        <f t="shared" si="87"/>
        <v>1.4087353085440818E-2</v>
      </c>
      <c r="BB350" s="130">
        <f t="shared" si="87"/>
        <v>1.3803849035126863E-2</v>
      </c>
      <c r="BC350" s="130">
        <f t="shared" si="87"/>
        <v>1.3526050424724646E-2</v>
      </c>
      <c r="BD350" s="130">
        <f t="shared" si="87"/>
        <v>1.3253842433847824E-2</v>
      </c>
      <c r="BE350" s="130">
        <f t="shared" si="87"/>
        <v>1.2987112552838298E-2</v>
      </c>
      <c r="BF350" s="130">
        <f t="shared" si="87"/>
        <v>1.2725750536263439E-2</v>
      </c>
      <c r="BG350" s="130">
        <f t="shared" si="87"/>
        <v>1.2469648357349195E-2</v>
      </c>
      <c r="BH350" s="130">
        <f t="shared" si="87"/>
        <v>1.2218700163330204E-2</v>
      </c>
      <c r="BI350" s="130">
        <f t="shared" si="87"/>
        <v>1.1972802231698465E-2</v>
      </c>
      <c r="BJ350" s="130">
        <f t="shared" si="87"/>
        <v>1.1731852927332517E-2</v>
      </c>
      <c r="BK350" s="130">
        <f t="shared" si="87"/>
        <v>1.1495752660489354E-2</v>
      </c>
      <c r="BL350" s="130">
        <f t="shared" si="87"/>
        <v>1.1264403845641775E-2</v>
      </c>
      <c r="BM350" s="130">
        <f t="shared" si="87"/>
        <v>1.1037710861144068E-2</v>
      </c>
      <c r="BN350" s="130">
        <f t="shared" si="87"/>
        <v>1.0815580009709478E-2</v>
      </c>
      <c r="BO350" s="130">
        <f t="shared" si="87"/>
        <v>1.0597919479682994E-2</v>
      </c>
      <c r="BP350" s="130">
        <f t="shared" si="87"/>
        <v>1.0384639307093548E-2</v>
      </c>
      <c r="BQ350" s="130">
        <f t="shared" si="86"/>
        <v>1.0175651338469887E-2</v>
      </c>
      <c r="BR350" s="3"/>
      <c r="BT350"/>
      <c r="BU350"/>
      <c r="BV350"/>
      <c r="BW350"/>
      <c r="BX350"/>
      <c r="BY350"/>
      <c r="BZ350"/>
      <c r="CA350"/>
      <c r="CB350"/>
      <c r="CC350"/>
      <c r="CD350"/>
      <c r="CE350"/>
      <c r="CF350"/>
      <c r="CG350"/>
      <c r="CH350"/>
      <c r="CI350"/>
      <c r="CJ350"/>
      <c r="CK350"/>
      <c r="CL350"/>
      <c r="CM350"/>
      <c r="CN350"/>
    </row>
    <row r="351" spans="1:92" s="8" customFormat="1">
      <c r="A351"/>
      <c r="B351">
        <v>53</v>
      </c>
      <c r="C351" s="51">
        <v>2.7199999999999998E-2</v>
      </c>
      <c r="D351" s="118">
        <f t="shared" si="69"/>
        <v>0.97987512193027604</v>
      </c>
      <c r="E351"/>
      <c r="F351" s="19"/>
      <c r="G351"/>
      <c r="H351"/>
      <c r="I351" s="22" t="s">
        <v>546</v>
      </c>
      <c r="J351" s="130">
        <f t="shared" si="83"/>
        <v>3.4016596427095841E-2</v>
      </c>
      <c r="K351" s="130">
        <f t="shared" si="83"/>
        <v>3.3332016571653522E-2</v>
      </c>
      <c r="L351" s="130">
        <f t="shared" si="83"/>
        <v>3.2661213802330974E-2</v>
      </c>
      <c r="M351" s="130">
        <f t="shared" si="83"/>
        <v>3.2003910856949883E-2</v>
      </c>
      <c r="N351" s="130">
        <f t="shared" si="83"/>
        <v>3.1359836053199454E-2</v>
      </c>
      <c r="O351" s="130">
        <f t="shared" si="83"/>
        <v>3.0728723176342281E-2</v>
      </c>
      <c r="P351" s="130">
        <f t="shared" si="83"/>
        <v>3.0110311369180087E-2</v>
      </c>
      <c r="Q351" s="130">
        <f t="shared" si="83"/>
        <v>2.9504345024233918E-2</v>
      </c>
      <c r="R351" s="130">
        <f t="shared" si="83"/>
        <v>2.8910573678094142E-2</v>
      </c>
      <c r="S351" s="130">
        <f t="shared" si="83"/>
        <v>2.8328751907896726E-2</v>
      </c>
      <c r="T351" s="130">
        <f t="shared" si="83"/>
        <v>2.775863922988285E-2</v>
      </c>
      <c r="U351" s="130">
        <f t="shared" si="83"/>
        <v>2.7199999999999998E-2</v>
      </c>
      <c r="V351" s="130">
        <f t="shared" si="83"/>
        <v>2.6652603316503508E-2</v>
      </c>
      <c r="W351" s="130">
        <f t="shared" si="83"/>
        <v>2.6116222924518154E-2</v>
      </c>
      <c r="X351" s="130">
        <f t="shared" si="83"/>
        <v>2.5590637122520493E-2</v>
      </c>
      <c r="Y351" s="130">
        <f t="shared" si="83"/>
        <v>2.5075628670703218E-2</v>
      </c>
      <c r="Z351" s="130">
        <f t="shared" si="87"/>
        <v>2.4570984701183643E-2</v>
      </c>
      <c r="AA351" s="130">
        <f t="shared" si="87"/>
        <v>2.4076496630019269E-2</v>
      </c>
      <c r="AB351" s="130">
        <f t="shared" si="87"/>
        <v>2.3591960070994011E-2</v>
      </c>
      <c r="AC351" s="130">
        <f t="shared" si="87"/>
        <v>2.311717475113946E-2</v>
      </c>
      <c r="AD351" s="130">
        <f t="shared" si="87"/>
        <v>2.2651944427956278E-2</v>
      </c>
      <c r="AE351" s="130">
        <f t="shared" si="87"/>
        <v>2.2196076808301494E-2</v>
      </c>
      <c r="AF351" s="130">
        <f t="shared" si="87"/>
        <v>2.1749383468908198E-2</v>
      </c>
      <c r="AG351" s="130">
        <f t="shared" si="87"/>
        <v>2.131167977850475E-2</v>
      </c>
      <c r="AH351" s="130">
        <f t="shared" si="87"/>
        <v>2.0882784821501341E-2</v>
      </c>
      <c r="AI351" s="130">
        <f t="shared" si="87"/>
        <v>2.0462521323212347E-2</v>
      </c>
      <c r="AJ351" s="130">
        <f t="shared" si="87"/>
        <v>2.0050715576583569E-2</v>
      </c>
      <c r="AK351" s="130">
        <f t="shared" si="87"/>
        <v>1.9647197370394109E-2</v>
      </c>
      <c r="AL351" s="130">
        <f t="shared" si="87"/>
        <v>1.9251799918903127E-2</v>
      </c>
      <c r="AM351" s="130">
        <f t="shared" si="87"/>
        <v>1.8864359792912479E-2</v>
      </c>
      <c r="AN351" s="130">
        <f t="shared" si="87"/>
        <v>1.8484716852216712E-2</v>
      </c>
      <c r="AO351" s="130">
        <f t="shared" si="87"/>
        <v>1.811271417941248E-2</v>
      </c>
      <c r="AP351" s="130">
        <f t="shared" si="87"/>
        <v>1.7748198015040045E-2</v>
      </c>
      <c r="AQ351" s="130">
        <f t="shared" si="87"/>
        <v>1.7391017694030047E-2</v>
      </c>
      <c r="AR351" s="130">
        <f t="shared" si="87"/>
        <v>1.7041025583429278E-2</v>
      </c>
      <c r="AS351" s="130">
        <f t="shared" si="87"/>
        <v>1.6698077021379716E-2</v>
      </c>
      <c r="AT351" s="130">
        <f t="shared" si="87"/>
        <v>1.6362030257325591E-2</v>
      </c>
      <c r="AU351" s="130">
        <f t="shared" si="87"/>
        <v>1.603274639342378E-2</v>
      </c>
      <c r="AV351" s="130">
        <f t="shared" si="87"/>
        <v>1.571008932713332E-2</v>
      </c>
      <c r="AW351" s="130">
        <f t="shared" si="87"/>
        <v>1.539392569496029E-2</v>
      </c>
      <c r="AX351" s="130">
        <f t="shared" si="87"/>
        <v>1.5084124817334826E-2</v>
      </c>
      <c r="AY351" s="130">
        <f t="shared" si="87"/>
        <v>1.4780558644597463E-2</v>
      </c>
      <c r="AZ351" s="130">
        <f t="shared" si="87"/>
        <v>1.4483101704072535E-2</v>
      </c>
      <c r="BA351" s="130">
        <f t="shared" si="87"/>
        <v>1.4191631048206662E-2</v>
      </c>
      <c r="BB351" s="130">
        <f t="shared" si="87"/>
        <v>1.3906026203750994E-2</v>
      </c>
      <c r="BC351" s="130">
        <f t="shared" si="87"/>
        <v>1.3626169121966118E-2</v>
      </c>
      <c r="BD351" s="130">
        <f t="shared" si="87"/>
        <v>1.3351944129829112E-2</v>
      </c>
      <c r="BE351" s="130">
        <f t="shared" si="87"/>
        <v>1.3083237882222536E-2</v>
      </c>
      <c r="BF351" s="130">
        <f t="shared" si="87"/>
        <v>1.2819939315085615E-2</v>
      </c>
      <c r="BG351" s="130">
        <f t="shared" si="87"/>
        <v>1.2561939599508257E-2</v>
      </c>
      <c r="BH351" s="130">
        <f t="shared" si="87"/>
        <v>1.2309132096748915E-2</v>
      </c>
      <c r="BI351" s="130">
        <f t="shared" si="87"/>
        <v>1.2061412314157718E-2</v>
      </c>
      <c r="BJ351" s="130">
        <f t="shared" si="87"/>
        <v>1.1818677861986626E-2</v>
      </c>
      <c r="BK351" s="130">
        <f t="shared" si="87"/>
        <v>1.1580828411068798E-2</v>
      </c>
      <c r="BL351" s="130">
        <f t="shared" si="87"/>
        <v>1.1347765651349644E-2</v>
      </c>
      <c r="BM351" s="130">
        <f t="shared" si="87"/>
        <v>1.1119393251252432E-2</v>
      </c>
      <c r="BN351" s="130">
        <f t="shared" si="87"/>
        <v>1.0895616817861666E-2</v>
      </c>
      <c r="BO351" s="130">
        <f t="shared" si="87"/>
        <v>1.0676343857907765E-2</v>
      </c>
      <c r="BP351" s="130">
        <f t="shared" si="87"/>
        <v>1.0461483739536925E-2</v>
      </c>
      <c r="BQ351" s="130">
        <f t="shared" si="86"/>
        <v>1.0250947654850344E-2</v>
      </c>
      <c r="BR351" s="3"/>
      <c r="BT351"/>
      <c r="BU351"/>
      <c r="BV351"/>
      <c r="BW351"/>
      <c r="BX351"/>
      <c r="BY351"/>
      <c r="BZ351"/>
      <c r="CA351"/>
      <c r="CB351"/>
      <c r="CC351"/>
      <c r="CD351"/>
      <c r="CE351"/>
      <c r="CF351"/>
      <c r="CG351"/>
      <c r="CH351"/>
      <c r="CI351"/>
      <c r="CJ351"/>
      <c r="CK351"/>
      <c r="CL351"/>
      <c r="CM351"/>
      <c r="CN351"/>
    </row>
    <row r="352" spans="1:92" s="8" customFormat="1">
      <c r="A352"/>
      <c r="B352">
        <v>54</v>
      </c>
      <c r="C352" s="51">
        <v>2.7400000000000001E-2</v>
      </c>
      <c r="D352" s="118">
        <f t="shared" si="69"/>
        <v>0.97987494317710644</v>
      </c>
      <c r="E352"/>
      <c r="F352" s="19"/>
      <c r="G352"/>
      <c r="H352"/>
      <c r="I352" s="22" t="s">
        <v>546</v>
      </c>
      <c r="J352" s="130">
        <f t="shared" si="83"/>
        <v>3.4266787221679161E-2</v>
      </c>
      <c r="K352" s="130">
        <f t="shared" si="83"/>
        <v>3.3577166181704865E-2</v>
      </c>
      <c r="L352" s="130">
        <f t="shared" si="83"/>
        <v>3.2901423804346318E-2</v>
      </c>
      <c r="M352" s="130">
        <f t="shared" si="83"/>
        <v>3.223928078072974E-2</v>
      </c>
      <c r="N352" s="130">
        <f t="shared" si="83"/>
        <v>3.1590463423088334E-2</v>
      </c>
      <c r="O352" s="130">
        <f t="shared" si="83"/>
        <v>3.0954703551637142E-2</v>
      </c>
      <c r="P352" s="130">
        <f t="shared" si="83"/>
        <v>3.0331738383724615E-2</v>
      </c>
      <c r="Q352" s="130">
        <f t="shared" si="83"/>
        <v>2.9721310425215017E-2</v>
      </c>
      <c r="R352" s="130">
        <f t="shared" si="83"/>
        <v>2.912316736405671E-2</v>
      </c>
      <c r="S352" s="130">
        <f t="shared" si="83"/>
        <v>2.8537061965992427E-2</v>
      </c>
      <c r="T352" s="130">
        <f t="shared" si="83"/>
        <v>2.7962751972368392E-2</v>
      </c>
      <c r="U352" s="130">
        <f t="shared" si="83"/>
        <v>2.7400000000000001E-2</v>
      </c>
      <c r="V352" s="130">
        <f t="shared" si="83"/>
        <v>2.6848573443052717E-2</v>
      </c>
      <c r="W352" s="130">
        <f t="shared" si="83"/>
        <v>2.630824437689765E-2</v>
      </c>
      <c r="X352" s="130">
        <f t="shared" si="83"/>
        <v>2.5778789463902014E-2</v>
      </c>
      <c r="Y352" s="130">
        <f t="shared" si="83"/>
        <v>2.5259989861115575E-2</v>
      </c>
      <c r="Z352" s="130">
        <f t="shared" si="87"/>
        <v>2.4751631129814912E-2</v>
      </c>
      <c r="AA352" s="130">
        <f t="shared" si="87"/>
        <v>2.4253503146868083E-2</v>
      </c>
      <c r="AB352" s="130">
        <f t="shared" si="87"/>
        <v>2.3765400017883135E-2</v>
      </c>
      <c r="AC352" s="130">
        <f t="shared" si="87"/>
        <v>2.3287119992104439E-2</v>
      </c>
      <c r="AD352" s="130">
        <f t="shared" si="87"/>
        <v>2.2818465379021796E-2</v>
      </c>
      <c r="AE352" s="130">
        <f t="shared" si="87"/>
        <v>2.2359242466657752E-2</v>
      </c>
      <c r="AF352" s="130">
        <f t="shared" si="87"/>
        <v>2.1909261441499413E-2</v>
      </c>
      <c r="AG352" s="130">
        <f t="shared" si="87"/>
        <v>2.1468336310041605E-2</v>
      </c>
      <c r="AH352" s="130">
        <f t="shared" si="87"/>
        <v>2.1036284821909029E-2</v>
      </c>
      <c r="AI352" s="130">
        <f t="shared" si="87"/>
        <v>2.0612928394525536E-2</v>
      </c>
      <c r="AJ352" s="130">
        <f t="shared" si="87"/>
        <v>2.0198092039299474E-2</v>
      </c>
      <c r="AK352" s="130">
        <f t="shared" si="87"/>
        <v>1.9791604289294537E-2</v>
      </c>
      <c r="AL352" s="130">
        <f t="shared" si="87"/>
        <v>1.9393297128356256E-2</v>
      </c>
      <c r="AM352" s="130">
        <f t="shared" si="87"/>
        <v>1.9003005921664831E-2</v>
      </c>
      <c r="AN352" s="130">
        <f t="shared" si="87"/>
        <v>1.8620569347685544E-2</v>
      </c>
      <c r="AO352" s="130">
        <f t="shared" si="87"/>
        <v>1.8245829331488741E-2</v>
      </c>
      <c r="AP352" s="130">
        <f t="shared" si="87"/>
        <v>1.7878630979411711E-2</v>
      </c>
      <c r="AQ352" s="130">
        <f t="shared" si="87"/>
        <v>1.7518822515035507E-2</v>
      </c>
      <c r="AR352" s="130">
        <f t="shared" si="87"/>
        <v>1.7166255216450231E-2</v>
      </c>
      <c r="AS352" s="130">
        <f t="shared" si="87"/>
        <v>1.6820783354782872E-2</v>
      </c>
      <c r="AT352" s="130">
        <f t="shared" si="87"/>
        <v>1.6482264133962286E-2</v>
      </c>
      <c r="AU352" s="130">
        <f t="shared" si="87"/>
        <v>1.6150557631696354E-2</v>
      </c>
      <c r="AV352" s="130">
        <f t="shared" si="87"/>
        <v>1.582552674163705E-2</v>
      </c>
      <c r="AW352" s="130">
        <f t="shared" si="87"/>
        <v>1.5507037116709381E-2</v>
      </c>
      <c r="AX352" s="130">
        <f t="shared" si="87"/>
        <v>1.5194957113580886E-2</v>
      </c>
      <c r="AY352" s="130">
        <f t="shared" si="87"/>
        <v>1.4889157738248639E-2</v>
      </c>
      <c r="AZ352" s="130">
        <f t="shared" si="87"/>
        <v>1.4589512592721361E-2</v>
      </c>
      <c r="BA352" s="130">
        <f t="shared" si="87"/>
        <v>1.4295897822774519E-2</v>
      </c>
      <c r="BB352" s="130">
        <f t="shared" si="87"/>
        <v>1.4008192066756903E-2</v>
      </c>
      <c r="BC352" s="130">
        <f t="shared" si="87"/>
        <v>1.3726276405427411E-2</v>
      </c>
      <c r="BD352" s="130">
        <f t="shared" si="87"/>
        <v>1.3450034312801442E-2</v>
      </c>
      <c r="BE352" s="130">
        <f t="shared" si="87"/>
        <v>1.3179351607986445E-2</v>
      </c>
      <c r="BF352" s="130">
        <f t="shared" si="87"/>
        <v>1.2914116407986825E-2</v>
      </c>
      <c r="BG352" s="130">
        <f t="shared" si="87"/>
        <v>1.2654219081458628E-2</v>
      </c>
      <c r="BH352" s="130">
        <f t="shared" si="87"/>
        <v>1.2399552203394929E-2</v>
      </c>
      <c r="BI352" s="130">
        <f t="shared" si="87"/>
        <v>1.215001051072317E-2</v>
      </c>
      <c r="BJ352" s="130">
        <f t="shared" si="87"/>
        <v>1.1905490858796112E-2</v>
      </c>
      <c r="BK352" s="130">
        <f t="shared" si="87"/>
        <v>1.1665892178758399E-2</v>
      </c>
      <c r="BL352" s="130">
        <f t="shared" si="87"/>
        <v>1.1431115435771138E-2</v>
      </c>
      <c r="BM352" s="130">
        <f t="shared" si="87"/>
        <v>1.1201063588077187E-2</v>
      </c>
      <c r="BN352" s="130">
        <f t="shared" ref="BN352:BQ352" si="88">$C352*POWER($D352,BN$302-$C$439)</f>
        <v>1.097564154689029E-2</v>
      </c>
      <c r="BO352" s="130">
        <f t="shared" si="88"/>
        <v>1.0754756137091412E-2</v>
      </c>
      <c r="BP352" s="130">
        <f t="shared" si="88"/>
        <v>1.0538316058716083E-2</v>
      </c>
      <c r="BQ352" s="130">
        <f t="shared" si="88"/>
        <v>1.032623184921681E-2</v>
      </c>
      <c r="BR352" s="3"/>
      <c r="BT352"/>
      <c r="BU352"/>
      <c r="BV352"/>
      <c r="BW352"/>
      <c r="BX352"/>
      <c r="BY352"/>
      <c r="BZ352"/>
      <c r="CA352"/>
      <c r="CB352"/>
      <c r="CC352"/>
      <c r="CD352"/>
      <c r="CE352"/>
      <c r="CF352"/>
      <c r="CG352"/>
      <c r="CH352"/>
      <c r="CI352"/>
      <c r="CJ352"/>
      <c r="CK352"/>
      <c r="CL352"/>
      <c r="CM352"/>
      <c r="CN352"/>
    </row>
    <row r="353" spans="1:92" s="8" customFormat="1">
      <c r="A353"/>
      <c r="B353">
        <v>55</v>
      </c>
      <c r="C353" s="51">
        <v>2.75E-2</v>
      </c>
      <c r="D353" s="118">
        <f t="shared" si="69"/>
        <v>0.97987477508664433</v>
      </c>
      <c r="E353"/>
      <c r="F353" s="19"/>
      <c r="G353"/>
      <c r="H353"/>
      <c r="I353" s="22" t="s">
        <v>546</v>
      </c>
      <c r="J353" s="130">
        <f t="shared" si="83"/>
        <v>3.4391913385380904E-2</v>
      </c>
      <c r="K353" s="130">
        <f t="shared" si="83"/>
        <v>3.3699768393299467E-2</v>
      </c>
      <c r="L353" s="130">
        <f t="shared" si="83"/>
        <v>3.3021552974856323E-2</v>
      </c>
      <c r="M353" s="130">
        <f t="shared" si="83"/>
        <v>3.2356986794249046E-2</v>
      </c>
      <c r="N353" s="130">
        <f t="shared" si="83"/>
        <v>3.170579515749631E-2</v>
      </c>
      <c r="O353" s="130">
        <f t="shared" si="83"/>
        <v>3.1067708898894913E-2</v>
      </c>
      <c r="P353" s="130">
        <f t="shared" si="83"/>
        <v>3.0442464269761993E-2</v>
      </c>
      <c r="Q353" s="130">
        <f t="shared" si="83"/>
        <v>2.9829802829416233E-2</v>
      </c>
      <c r="R353" s="130">
        <f t="shared" si="83"/>
        <v>2.9229471338353182E-2</v>
      </c>
      <c r="S353" s="130">
        <f t="shared" si="83"/>
        <v>2.8641221653570342E-2</v>
      </c>
      <c r="T353" s="130">
        <f t="shared" si="83"/>
        <v>2.806481062599896E-2</v>
      </c>
      <c r="U353" s="130">
        <f t="shared" si="83"/>
        <v>2.75E-2</v>
      </c>
      <c r="V353" s="130">
        <f t="shared" si="83"/>
        <v>2.6946556314882721E-2</v>
      </c>
      <c r="W353" s="130">
        <f t="shared" si="83"/>
        <v>2.6404250808405298E-2</v>
      </c>
      <c r="X353" s="130">
        <f t="shared" si="83"/>
        <v>2.587285932221749E-2</v>
      </c>
      <c r="Y353" s="130">
        <f t="shared" si="83"/>
        <v>2.5352162209206251E-2</v>
      </c>
      <c r="Z353" s="130">
        <f t="shared" ref="Z353:BQ359" si="89">$C353*POWER($D353,Z$302-$C$439)</f>
        <v>2.4841944242706099E-2</v>
      </c>
      <c r="AA353" s="130">
        <f t="shared" si="89"/>
        <v>2.4341994527536596E-2</v>
      </c>
      <c r="AB353" s="130">
        <f t="shared" si="89"/>
        <v>2.3852106412830251E-2</v>
      </c>
      <c r="AC353" s="130">
        <f t="shared" si="89"/>
        <v>2.337207740661475E-2</v>
      </c>
      <c r="AD353" s="130">
        <f t="shared" si="89"/>
        <v>2.290170909211427E-2</v>
      </c>
      <c r="AE353" s="130">
        <f t="shared" si="89"/>
        <v>2.2440807045735228E-2</v>
      </c>
      <c r="AF353" s="130">
        <f t="shared" si="89"/>
        <v>2.198918075670259E-2</v>
      </c>
      <c r="AG353" s="130">
        <f t="shared" si="89"/>
        <v>2.1546643548313517E-2</v>
      </c>
      <c r="AH353" s="130">
        <f t="shared" si="89"/>
        <v>2.1113012500775803E-2</v>
      </c>
      <c r="AI353" s="130">
        <f t="shared" si="89"/>
        <v>2.0688108375599201E-2</v>
      </c>
      <c r="AJ353" s="130">
        <f t="shared" si="89"/>
        <v>2.0271755541508389E-2</v>
      </c>
      <c r="AK353" s="130">
        <f t="shared" si="89"/>
        <v>1.9863781901846969E-2</v>
      </c>
      <c r="AL353" s="130">
        <f t="shared" si="89"/>
        <v>1.9464018823442453E-2</v>
      </c>
      <c r="AM353" s="130">
        <f t="shared" si="89"/>
        <v>1.9072301066902886E-2</v>
      </c>
      <c r="AN353" s="130">
        <f t="shared" si="89"/>
        <v>1.868846671831623E-2</v>
      </c>
      <c r="AO353" s="130">
        <f t="shared" si="89"/>
        <v>1.8312357122324353E-2</v>
      </c>
      <c r="AP353" s="130">
        <f t="shared" si="89"/>
        <v>1.7943816816543886E-2</v>
      </c>
      <c r="AQ353" s="130">
        <f t="shared" si="89"/>
        <v>1.7582693467306888E-2</v>
      </c>
      <c r="AR353" s="130">
        <f t="shared" si="89"/>
        <v>1.722883780669475E-2</v>
      </c>
      <c r="AS353" s="130">
        <f t="shared" si="89"/>
        <v>1.6882103570839292E-2</v>
      </c>
      <c r="AT353" s="130">
        <f t="shared" si="89"/>
        <v>1.6542347439465584E-2</v>
      </c>
      <c r="AU353" s="130">
        <f t="shared" si="89"/>
        <v>1.6209428976651466E-2</v>
      </c>
      <c r="AV353" s="130">
        <f t="shared" si="89"/>
        <v>1.5883210572779291E-2</v>
      </c>
      <c r="AW353" s="130">
        <f t="shared" si="89"/>
        <v>1.5563557387655918E-2</v>
      </c>
      <c r="AX353" s="130">
        <f t="shared" si="89"/>
        <v>1.5250337294777424E-2</v>
      </c>
      <c r="AY353" s="130">
        <f t="shared" si="89"/>
        <v>1.4943420826715495E-2</v>
      </c>
      <c r="AZ353" s="130">
        <f t="shared" si="89"/>
        <v>1.4642681121602922E-2</v>
      </c>
      <c r="BA353" s="130">
        <f t="shared" si="89"/>
        <v>1.4347993870696114E-2</v>
      </c>
      <c r="BB353" s="130">
        <f t="shared" si="89"/>
        <v>1.4059237266992906E-2</v>
      </c>
      <c r="BC353" s="130">
        <f t="shared" si="89"/>
        <v>1.377629195488444E-2</v>
      </c>
      <c r="BD353" s="130">
        <f t="shared" si="89"/>
        <v>1.349904098082034E-2</v>
      </c>
      <c r="BE353" s="130">
        <f t="shared" si="89"/>
        <v>1.3227369744966725E-2</v>
      </c>
      <c r="BF353" s="130">
        <f t="shared" si="89"/>
        <v>1.2961165953837154E-2</v>
      </c>
      <c r="BG353" s="130">
        <f t="shared" si="89"/>
        <v>1.2700319573876852E-2</v>
      </c>
      <c r="BH353" s="130">
        <f t="shared" si="89"/>
        <v>1.2444722785981088E-2</v>
      </c>
      <c r="BI353" s="130">
        <f t="shared" si="89"/>
        <v>1.2194269940928856E-2</v>
      </c>
      <c r="BJ353" s="130">
        <f t="shared" si="89"/>
        <v>1.194885751571349E-2</v>
      </c>
      <c r="BK353" s="130">
        <f t="shared" si="89"/>
        <v>1.1708384070752116E-2</v>
      </c>
      <c r="BL353" s="130">
        <f t="shared" si="89"/>
        <v>1.1472750207956279E-2</v>
      </c>
      <c r="BM353" s="130">
        <f t="shared" si="89"/>
        <v>1.1241858529646412E-2</v>
      </c>
      <c r="BN353" s="130">
        <f t="shared" si="89"/>
        <v>1.101561359829315E-2</v>
      </c>
      <c r="BO353" s="130">
        <f t="shared" si="89"/>
        <v>1.0793921897068882E-2</v>
      </c>
      <c r="BP353" s="130">
        <f t="shared" si="89"/>
        <v>1.0576691791193176E-2</v>
      </c>
      <c r="BQ353" s="130">
        <f t="shared" si="89"/>
        <v>1.036383349005617E-2</v>
      </c>
      <c r="BR353" s="3"/>
      <c r="BT353"/>
      <c r="BU353"/>
      <c r="BV353"/>
      <c r="BW353"/>
      <c r="BX353"/>
      <c r="BY353"/>
      <c r="BZ353"/>
      <c r="CA353"/>
      <c r="CB353"/>
      <c r="CC353"/>
      <c r="CD353"/>
      <c r="CE353"/>
      <c r="CF353"/>
      <c r="CG353"/>
      <c r="CH353"/>
      <c r="CI353"/>
      <c r="CJ353"/>
      <c r="CK353"/>
      <c r="CL353"/>
      <c r="CM353"/>
      <c r="CN353"/>
    </row>
    <row r="354" spans="1:92" s="8" customFormat="1">
      <c r="A354"/>
      <c r="B354">
        <v>56</v>
      </c>
      <c r="C354" s="51">
        <v>2.7900000000000001E-2</v>
      </c>
      <c r="D354" s="118">
        <f t="shared" si="69"/>
        <v>0.97987460158887052</v>
      </c>
      <c r="E354"/>
      <c r="F354" s="19"/>
      <c r="G354"/>
      <c r="H354"/>
      <c r="I354" s="22" t="s">
        <v>546</v>
      </c>
      <c r="J354" s="130">
        <f t="shared" si="83"/>
        <v>3.4892227356843497E-2</v>
      </c>
      <c r="K354" s="130">
        <f t="shared" si="83"/>
        <v>3.4190007379835304E-2</v>
      </c>
      <c r="L354" s="130">
        <f t="shared" si="83"/>
        <v>3.3501919859636659E-2</v>
      </c>
      <c r="M354" s="130">
        <f t="shared" si="83"/>
        <v>3.2827680374923743E-2</v>
      </c>
      <c r="N354" s="130">
        <f t="shared" si="83"/>
        <v>3.216701022846518E-2</v>
      </c>
      <c r="O354" s="130">
        <f t="shared" si="83"/>
        <v>3.1519636331922445E-2</v>
      </c>
      <c r="P354" s="130">
        <f t="shared" si="83"/>
        <v>3.088529109296859E-2</v>
      </c>
      <c r="Q354" s="130">
        <f t="shared" si="83"/>
        <v>3.0263712304678891E-2</v>
      </c>
      <c r="R354" s="130">
        <f t="shared" si="83"/>
        <v>2.9654643037147425E-2</v>
      </c>
      <c r="S354" s="130">
        <f t="shared" si="83"/>
        <v>2.9057831531285005E-2</v>
      </c>
      <c r="T354" s="130">
        <f t="shared" si="83"/>
        <v>2.8473031094754415E-2</v>
      </c>
      <c r="U354" s="130">
        <f t="shared" si="83"/>
        <v>2.7900000000000001E-2</v>
      </c>
      <c r="V354" s="130">
        <f t="shared" si="83"/>
        <v>2.733850138432949E-2</v>
      </c>
      <c r="W354" s="130">
        <f t="shared" si="83"/>
        <v>2.6788303152006643E-2</v>
      </c>
      <c r="X354" s="130">
        <f t="shared" si="83"/>
        <v>2.6249177878314392E-2</v>
      </c>
      <c r="Y354" s="130">
        <f t="shared" si="83"/>
        <v>2.5720902715548707E-2</v>
      </c>
      <c r="Z354" s="130">
        <f t="shared" si="89"/>
        <v>2.5203259300904387E-2</v>
      </c>
      <c r="AA354" s="130">
        <f t="shared" si="89"/>
        <v>2.469603366621468E-2</v>
      </c>
      <c r="AB354" s="130">
        <f t="shared" si="89"/>
        <v>2.4199016149507445E-2</v>
      </c>
      <c r="AC354" s="130">
        <f t="shared" si="89"/>
        <v>2.3712001308341248E-2</v>
      </c>
      <c r="AD354" s="130">
        <f t="shared" si="89"/>
        <v>2.3234787834885657E-2</v>
      </c>
      <c r="AE354" s="130">
        <f t="shared" si="89"/>
        <v>2.2767178472710516E-2</v>
      </c>
      <c r="AF354" s="130">
        <f t="shared" si="89"/>
        <v>2.2308979935249929E-2</v>
      </c>
      <c r="AG354" s="130">
        <f t="shared" si="89"/>
        <v>2.1860002825907127E-2</v>
      </c>
      <c r="AH354" s="130">
        <f t="shared" si="89"/>
        <v>2.142006155976733E-2</v>
      </c>
      <c r="AI354" s="130">
        <f t="shared" si="89"/>
        <v>2.0988974286886092E-2</v>
      </c>
      <c r="AJ354" s="130">
        <f t="shared" si="89"/>
        <v>2.0566562817121558E-2</v>
      </c>
      <c r="AK354" s="130">
        <f t="shared" si="89"/>
        <v>2.0152652546479459E-2</v>
      </c>
      <c r="AL354" s="130">
        <f t="shared" si="89"/>
        <v>1.9747072384940497E-2</v>
      </c>
      <c r="AM354" s="130">
        <f t="shared" si="89"/>
        <v>1.9349654685740156E-2</v>
      </c>
      <c r="AN354" s="130">
        <f t="shared" si="89"/>
        <v>1.8960235176071857E-2</v>
      </c>
      <c r="AO354" s="130">
        <f t="shared" si="89"/>
        <v>1.8578652889184699E-2</v>
      </c>
      <c r="AP354" s="130">
        <f t="shared" si="89"/>
        <v>1.8204750097847777E-2</v>
      </c>
      <c r="AQ354" s="130">
        <f t="shared" si="89"/>
        <v>1.783837224915354E-2</v>
      </c>
      <c r="AR354" s="130">
        <f t="shared" si="89"/>
        <v>1.7479367900633286E-2</v>
      </c>
      <c r="AS354" s="130">
        <f t="shared" si="89"/>
        <v>1.7127588657658333E-2</v>
      </c>
      <c r="AT354" s="130">
        <f t="shared" si="89"/>
        <v>1.6782889112101018E-2</v>
      </c>
      <c r="AU354" s="130">
        <f t="shared" si="89"/>
        <v>1.6445126782230177E-2</v>
      </c>
      <c r="AV354" s="130">
        <f t="shared" si="89"/>
        <v>1.6114162053816258E-2</v>
      </c>
      <c r="AW354" s="130">
        <f t="shared" si="89"/>
        <v>1.5789858122421702E-2</v>
      </c>
      <c r="AX354" s="130">
        <f t="shared" si="89"/>
        <v>1.5472080936852756E-2</v>
      </c>
      <c r="AY354" s="130">
        <f t="shared" si="89"/>
        <v>1.5160699143749352E-2</v>
      </c>
      <c r="AZ354" s="130">
        <f t="shared" si="89"/>
        <v>1.4855584033290127E-2</v>
      </c>
      <c r="BA354" s="130">
        <f t="shared" si="89"/>
        <v>1.4556609485990144E-2</v>
      </c>
      <c r="BB354" s="130">
        <f t="shared" si="89"/>
        <v>1.4263651920569364E-2</v>
      </c>
      <c r="BC354" s="130">
        <f t="shared" si="89"/>
        <v>1.3976590242870237E-2</v>
      </c>
      <c r="BD354" s="130">
        <f t="shared" si="89"/>
        <v>1.3695305795803366E-2</v>
      </c>
      <c r="BE354" s="130">
        <f t="shared" si="89"/>
        <v>1.3419682310300572E-2</v>
      </c>
      <c r="BF354" s="130">
        <f t="shared" si="89"/>
        <v>1.3149605857254986E-2</v>
      </c>
      <c r="BG354" s="130">
        <f t="shared" si="89"/>
        <v>1.2884964800428408E-2</v>
      </c>
      <c r="BH354" s="130">
        <f t="shared" si="89"/>
        <v>1.2625649750306406E-2</v>
      </c>
      <c r="BI354" s="130">
        <f t="shared" si="89"/>
        <v>1.237155351888211E-2</v>
      </c>
      <c r="BJ354" s="130">
        <f t="shared" si="89"/>
        <v>1.2122571075349997E-2</v>
      </c>
      <c r="BK354" s="130">
        <f t="shared" si="89"/>
        <v>1.1878599502691344E-2</v>
      </c>
      <c r="BL354" s="130">
        <f t="shared" si="89"/>
        <v>1.1639537955133436E-2</v>
      </c>
      <c r="BM354" s="130">
        <f t="shared" si="89"/>
        <v>1.1405287616464912E-2</v>
      </c>
      <c r="BN354" s="130">
        <f t="shared" si="89"/>
        <v>1.1175751659190035E-2</v>
      </c>
      <c r="BO354" s="130">
        <f t="shared" si="89"/>
        <v>1.0950835204504994E-2</v>
      </c>
      <c r="BP354" s="130">
        <f t="shared" si="89"/>
        <v>1.0730445283079709E-2</v>
      </c>
      <c r="BQ354" s="130">
        <f t="shared" si="89"/>
        <v>1.0514490796628901E-2</v>
      </c>
      <c r="BR354" s="3"/>
      <c r="BT354"/>
      <c r="BU354"/>
      <c r="BV354"/>
      <c r="BW354"/>
      <c r="BX354"/>
      <c r="BY354"/>
      <c r="BZ354"/>
      <c r="CA354"/>
      <c r="CB354"/>
      <c r="CC354"/>
      <c r="CD354"/>
      <c r="CE354"/>
      <c r="CF354"/>
      <c r="CG354"/>
      <c r="CH354"/>
      <c r="CI354"/>
      <c r="CJ354"/>
      <c r="CK354"/>
      <c r="CL354"/>
      <c r="CM354"/>
      <c r="CN354"/>
    </row>
    <row r="355" spans="1:92" s="8" customFormat="1">
      <c r="A355"/>
      <c r="B355">
        <v>57</v>
      </c>
      <c r="C355" s="51">
        <v>2.8299999999999999E-2</v>
      </c>
      <c r="D355" s="118">
        <f t="shared" si="69"/>
        <v>0.97993048872863564</v>
      </c>
      <c r="E355"/>
      <c r="F355" s="19"/>
      <c r="G355"/>
      <c r="H355"/>
      <c r="I355" s="22" t="s">
        <v>546</v>
      </c>
      <c r="J355" s="130">
        <f t="shared" si="83"/>
        <v>3.5370277236547863E-2</v>
      </c>
      <c r="K355" s="130">
        <f t="shared" si="83"/>
        <v>3.4660413058877682E-2</v>
      </c>
      <c r="L355" s="130">
        <f t="shared" si="83"/>
        <v>3.3964795508322397E-2</v>
      </c>
      <c r="M355" s="130">
        <f t="shared" si="83"/>
        <v>3.3283138662038532E-2</v>
      </c>
      <c r="N355" s="130">
        <f t="shared" si="83"/>
        <v>3.2615162335514369E-2</v>
      </c>
      <c r="O355" s="130">
        <f t="shared" si="83"/>
        <v>3.1960591967404382E-2</v>
      </c>
      <c r="P355" s="130">
        <f t="shared" si="83"/>
        <v>3.131915850667509E-2</v>
      </c>
      <c r="Q355" s="130">
        <f t="shared" si="83"/>
        <v>3.0690598302015728E-2</v>
      </c>
      <c r="R355" s="130">
        <f t="shared" si="83"/>
        <v>3.0074652993468502E-2</v>
      </c>
      <c r="S355" s="130">
        <f t="shared" si="83"/>
        <v>2.9471069406233716E-2</v>
      </c>
      <c r="T355" s="130">
        <f t="shared" si="83"/>
        <v>2.8879599446606147E-2</v>
      </c>
      <c r="U355" s="130">
        <f t="shared" si="83"/>
        <v>2.8299999999999999E-2</v>
      </c>
      <c r="V355" s="130">
        <f t="shared" si="83"/>
        <v>2.7732032831020388E-2</v>
      </c>
      <c r="W355" s="130">
        <f t="shared" si="83"/>
        <v>2.7175464485540379E-2</v>
      </c>
      <c r="X355" s="130">
        <f t="shared" si="83"/>
        <v>2.6630066194743264E-2</v>
      </c>
      <c r="Y355" s="130">
        <f t="shared" ref="Y355:BP360" si="90">$C355*POWER($D355,Y$302-$C$439)</f>
        <v>2.6095613781090685E-2</v>
      </c>
      <c r="Z355" s="130">
        <f t="shared" si="90"/>
        <v>2.5571887566177915E-2</v>
      </c>
      <c r="AA355" s="130">
        <f t="shared" si="90"/>
        <v>2.5058672280438447E-2</v>
      </c>
      <c r="AB355" s="130">
        <f t="shared" si="90"/>
        <v>2.4555756974660763E-2</v>
      </c>
      <c r="AC355" s="130">
        <f t="shared" si="90"/>
        <v>2.4062934933280922E-2</v>
      </c>
      <c r="AD355" s="130">
        <f t="shared" si="90"/>
        <v>2.3580003589415335E-2</v>
      </c>
      <c r="AE355" s="130">
        <f t="shared" si="90"/>
        <v>2.3106764441598752E-2</v>
      </c>
      <c r="AF355" s="130">
        <f t="shared" si="90"/>
        <v>2.2643022972193325E-2</v>
      </c>
      <c r="AG355" s="130">
        <f t="shared" si="90"/>
        <v>2.2188588567435129E-2</v>
      </c>
      <c r="AH355" s="130">
        <f t="shared" si="90"/>
        <v>2.1743274439085324E-2</v>
      </c>
      <c r="AI355" s="130">
        <f t="shared" si="90"/>
        <v>2.1306897547653737E-2</v>
      </c>
      <c r="AJ355" s="130">
        <f t="shared" si="90"/>
        <v>2.0879278527163293E-2</v>
      </c>
      <c r="AK355" s="130">
        <f t="shared" si="90"/>
        <v>2.0460241611424432E-2</v>
      </c>
      <c r="AL355" s="130">
        <f t="shared" si="90"/>
        <v>2.0049614561789109E-2</v>
      </c>
      <c r="AM355" s="130">
        <f t="shared" si="90"/>
        <v>1.9647228596354774E-2</v>
      </c>
      <c r="AN355" s="130">
        <f t="shared" si="90"/>
        <v>1.925291832058916E-2</v>
      </c>
      <c r="AO355" s="130">
        <f t="shared" si="90"/>
        <v>1.8866521659347438E-2</v>
      </c>
      <c r="AP355" s="130">
        <f t="shared" si="90"/>
        <v>1.8487879790253726E-2</v>
      </c>
      <c r="AQ355" s="130">
        <f t="shared" si="90"/>
        <v>1.8116837078419601E-2</v>
      </c>
      <c r="AR355" s="130">
        <f t="shared" si="90"/>
        <v>1.7753241012472786E-2</v>
      </c>
      <c r="AS355" s="130">
        <f t="shared" si="90"/>
        <v>1.7396942141869719E-2</v>
      </c>
      <c r="AT355" s="130">
        <f t="shared" si="90"/>
        <v>1.7047794015466189E-2</v>
      </c>
      <c r="AU355" s="130">
        <f t="shared" si="90"/>
        <v>1.6705653121320892E-2</v>
      </c>
      <c r="AV355" s="130">
        <f t="shared" si="90"/>
        <v>1.637037882770704E-2</v>
      </c>
      <c r="AW355" s="130">
        <f t="shared" si="90"/>
        <v>1.6041833325307869E-2</v>
      </c>
      <c r="AX355" s="130">
        <f t="shared" si="90"/>
        <v>1.5719881570572254E-2</v>
      </c>
      <c r="AY355" s="130">
        <f t="shared" si="90"/>
        <v>1.5404391230207143E-2</v>
      </c>
      <c r="AZ355" s="130">
        <f t="shared" si="90"/>
        <v>1.5095232626783995E-2</v>
      </c>
      <c r="BA355" s="130">
        <f t="shared" si="90"/>
        <v>1.4792278685436885E-2</v>
      </c>
      <c r="BB355" s="130">
        <f t="shared" si="90"/>
        <v>1.4495404881630349E-2</v>
      </c>
      <c r="BC355" s="130">
        <f t="shared" si="90"/>
        <v>1.4204489189975479E-2</v>
      </c>
      <c r="BD355" s="130">
        <f t="shared" si="90"/>
        <v>1.3919412034073292E-2</v>
      </c>
      <c r="BE355" s="130">
        <f t="shared" si="90"/>
        <v>1.3640056237364695E-2</v>
      </c>
      <c r="BF355" s="130">
        <f t="shared" si="90"/>
        <v>1.3366306974966859E-2</v>
      </c>
      <c r="BG355" s="130">
        <f t="shared" si="90"/>
        <v>1.3098051726476247E-2</v>
      </c>
      <c r="BH355" s="130">
        <f t="shared" si="90"/>
        <v>1.2835180229718818E-2</v>
      </c>
      <c r="BI355" s="130">
        <f t="shared" si="90"/>
        <v>1.2577584435428482E-2</v>
      </c>
      <c r="BJ355" s="130">
        <f t="shared" si="90"/>
        <v>1.2325158462835113E-2</v>
      </c>
      <c r="BK355" s="130">
        <f t="shared" si="90"/>
        <v>1.2077798556143894E-2</v>
      </c>
      <c r="BL355" s="130">
        <f t="shared" si="90"/>
        <v>1.1835403041888097E-2</v>
      </c>
      <c r="BM355" s="130">
        <f t="shared" si="90"/>
        <v>1.1597872287137783E-2</v>
      </c>
      <c r="BN355" s="130">
        <f t="shared" si="90"/>
        <v>1.1365108658547226E-2</v>
      </c>
      <c r="BO355" s="130">
        <f t="shared" si="90"/>
        <v>1.1137016482224234E-2</v>
      </c>
      <c r="BP355" s="130">
        <f t="shared" si="90"/>
        <v>1.0913502004404864E-2</v>
      </c>
      <c r="BQ355" s="130">
        <f t="shared" si="89"/>
        <v>1.0694473352917401E-2</v>
      </c>
      <c r="BR355" s="3"/>
      <c r="BT355"/>
      <c r="BU355"/>
      <c r="BV355"/>
      <c r="BW355"/>
      <c r="BX355"/>
      <c r="BY355"/>
      <c r="BZ355"/>
      <c r="CA355"/>
      <c r="CB355"/>
      <c r="CC355"/>
      <c r="CD355"/>
      <c r="CE355"/>
      <c r="CF355"/>
      <c r="CG355"/>
      <c r="CH355"/>
      <c r="CI355"/>
      <c r="CJ355"/>
      <c r="CK355"/>
      <c r="CL355"/>
      <c r="CM355"/>
      <c r="CN355"/>
    </row>
    <row r="356" spans="1:92" s="8" customFormat="1">
      <c r="A356"/>
      <c r="B356">
        <v>58</v>
      </c>
      <c r="C356" s="51">
        <v>2.86E-2</v>
      </c>
      <c r="D356" s="118">
        <f t="shared" si="69"/>
        <v>0.97998569472707531</v>
      </c>
      <c r="E356"/>
      <c r="F356" s="19"/>
      <c r="G356"/>
      <c r="H356"/>
      <c r="I356" s="22" t="s">
        <v>546</v>
      </c>
      <c r="J356" s="130">
        <f t="shared" ref="J356:Y368" si="91">$C356*POWER($D356,J$302-$C$439)</f>
        <v>3.5723083228852037E-2</v>
      </c>
      <c r="K356" s="130">
        <f t="shared" si="91"/>
        <v>3.5008110535819696E-2</v>
      </c>
      <c r="L356" s="130">
        <f t="shared" si="91"/>
        <v>3.430744752452751E-2</v>
      </c>
      <c r="M356" s="130">
        <f t="shared" si="91"/>
        <v>3.3620807796636766E-2</v>
      </c>
      <c r="N356" s="130">
        <f t="shared" si="91"/>
        <v>3.294791068587255E-2</v>
      </c>
      <c r="O356" s="130">
        <f t="shared" si="91"/>
        <v>3.2288481143300442E-2</v>
      </c>
      <c r="P356" s="130">
        <f t="shared" si="91"/>
        <v>3.1642249624899352E-2</v>
      </c>
      <c r="Q356" s="130">
        <f t="shared" si="91"/>
        <v>3.1008951981384529E-2</v>
      </c>
      <c r="R356" s="130">
        <f t="shared" si="91"/>
        <v>3.0388329350235634E-2</v>
      </c>
      <c r="S356" s="130">
        <f t="shared" si="91"/>
        <v>2.9780128049885845E-2</v>
      </c>
      <c r="T356" s="130">
        <f t="shared" si="91"/>
        <v>2.9184099476028638E-2</v>
      </c>
      <c r="U356" s="130">
        <f t="shared" si="91"/>
        <v>2.86E-2</v>
      </c>
      <c r="V356" s="130">
        <f t="shared" si="91"/>
        <v>2.8027590869194353E-2</v>
      </c>
      <c r="W356" s="130">
        <f t="shared" si="91"/>
        <v>2.7466638109473661E-2</v>
      </c>
      <c r="X356" s="130">
        <f t="shared" si="91"/>
        <v>2.6916912429529708E-2</v>
      </c>
      <c r="Y356" s="130">
        <f t="shared" si="90"/>
        <v>2.6378189127160518E-2</v>
      </c>
      <c r="Z356" s="130">
        <f t="shared" si="90"/>
        <v>2.5850247997422585E-2</v>
      </c>
      <c r="AA356" s="130">
        <f t="shared" si="90"/>
        <v>2.5332873242621359E-2</v>
      </c>
      <c r="AB356" s="130">
        <f t="shared" si="90"/>
        <v>2.4825853384103227E-2</v>
      </c>
      <c r="AC356" s="130">
        <f t="shared" si="90"/>
        <v>2.4328981175812916E-2</v>
      </c>
      <c r="AD356" s="130">
        <f t="shared" si="90"/>
        <v>2.3842053519580957E-2</v>
      </c>
      <c r="AE356" s="130">
        <f t="shared" si="90"/>
        <v>2.3364871382106654E-2</v>
      </c>
      <c r="AF356" s="130">
        <f t="shared" si="90"/>
        <v>2.2897239713602548E-2</v>
      </c>
      <c r="AG356" s="130">
        <f t="shared" si="90"/>
        <v>2.2438967368067175E-2</v>
      </c>
      <c r="AH356" s="130">
        <f t="shared" si="90"/>
        <v>2.1989867025153483E-2</v>
      </c>
      <c r="AI356" s="130">
        <f t="shared" si="90"/>
        <v>2.1549755113601039E-2</v>
      </c>
      <c r="AJ356" s="130">
        <f t="shared" si="90"/>
        <v>2.1118451736200656E-2</v>
      </c>
      <c r="AK356" s="130">
        <f t="shared" si="90"/>
        <v>2.0695780596260809E-2</v>
      </c>
      <c r="AL356" s="130">
        <f t="shared" si="90"/>
        <v>2.0281568925545775E-2</v>
      </c>
      <c r="AM356" s="130">
        <f t="shared" si="90"/>
        <v>1.987564741365604E-2</v>
      </c>
      <c r="AN356" s="130">
        <f t="shared" si="90"/>
        <v>1.9477850138822108E-2</v>
      </c>
      <c r="AO356" s="130">
        <f t="shared" si="90"/>
        <v>1.9088014500083444E-2</v>
      </c>
      <c r="AP356" s="130">
        <f t="shared" si="90"/>
        <v>1.8705981150824762E-2</v>
      </c>
      <c r="AQ356" s="130">
        <f t="shared" si="90"/>
        <v>1.833159393364258E-2</v>
      </c>
      <c r="AR356" s="130">
        <f t="shared" si="90"/>
        <v>1.7964699816515363E-2</v>
      </c>
      <c r="AS356" s="130">
        <f t="shared" si="90"/>
        <v>1.7605148830251167E-2</v>
      </c>
      <c r="AT356" s="130">
        <f t="shared" si="90"/>
        <v>1.7252794007187249E-2</v>
      </c>
      <c r="AU356" s="130">
        <f t="shared" si="90"/>
        <v>1.6907491321116516E-2</v>
      </c>
      <c r="AV356" s="130">
        <f t="shared" si="90"/>
        <v>1.6569099628416364E-2</v>
      </c>
      <c r="AW356" s="130">
        <f t="shared" si="90"/>
        <v>1.6237480610355737E-2</v>
      </c>
      <c r="AX356" s="130">
        <f t="shared" si="90"/>
        <v>1.5912498716556884E-2</v>
      </c>
      <c r="AY356" s="130">
        <f t="shared" si="90"/>
        <v>1.559402110958869E-2</v>
      </c>
      <c r="AZ356" s="130">
        <f t="shared" si="90"/>
        <v>1.5281917610668948E-2</v>
      </c>
      <c r="BA356" s="130">
        <f t="shared" si="90"/>
        <v>1.4976060646453335E-2</v>
      </c>
      <c r="BB356" s="130">
        <f t="shared" si="90"/>
        <v>1.4676325196889385E-2</v>
      </c>
      <c r="BC356" s="130">
        <f t="shared" si="90"/>
        <v>1.4382588744114121E-2</v>
      </c>
      <c r="BD356" s="130">
        <f t="shared" si="90"/>
        <v>1.4094731222374491E-2</v>
      </c>
      <c r="BE356" s="130">
        <f t="shared" si="90"/>
        <v>1.3812634968950065E-2</v>
      </c>
      <c r="BF356" s="130">
        <f t="shared" si="90"/>
        <v>1.3536184676058024E-2</v>
      </c>
      <c r="BG356" s="130">
        <f t="shared" si="90"/>
        <v>1.3265267343720714E-2</v>
      </c>
      <c r="BH356" s="130">
        <f t="shared" si="90"/>
        <v>1.2999772233576528E-2</v>
      </c>
      <c r="BI356" s="130">
        <f t="shared" si="90"/>
        <v>1.2739590823615237E-2</v>
      </c>
      <c r="BJ356" s="130">
        <f t="shared" si="90"/>
        <v>1.2484616763819251E-2</v>
      </c>
      <c r="BK356" s="130">
        <f t="shared" si="90"/>
        <v>1.22347458326927E-2</v>
      </c>
      <c r="BL356" s="130">
        <f t="shared" si="90"/>
        <v>1.1989875894660544E-2</v>
      </c>
      <c r="BM356" s="130">
        <f t="shared" si="90"/>
        <v>1.1749906858320327E-2</v>
      </c>
      <c r="BN356" s="130">
        <f t="shared" si="90"/>
        <v>1.1514740635529474E-2</v>
      </c>
      <c r="BO356" s="130">
        <f t="shared" si="90"/>
        <v>1.1284281101311435E-2</v>
      </c>
      <c r="BP356" s="130">
        <f t="shared" si="90"/>
        <v>1.1058434054564293E-2</v>
      </c>
      <c r="BQ356" s="130">
        <f t="shared" si="89"/>
        <v>1.0837107179555735E-2</v>
      </c>
      <c r="BR356" s="3"/>
      <c r="BT356"/>
      <c r="BU356"/>
      <c r="BV356"/>
      <c r="BW356"/>
      <c r="BX356"/>
      <c r="BY356"/>
      <c r="BZ356"/>
      <c r="CA356"/>
      <c r="CB356"/>
      <c r="CC356"/>
      <c r="CD356"/>
      <c r="CE356"/>
      <c r="CF356"/>
      <c r="CG356"/>
      <c r="CH356"/>
      <c r="CI356"/>
      <c r="CJ356"/>
      <c r="CK356"/>
      <c r="CL356"/>
      <c r="CM356"/>
      <c r="CN356"/>
    </row>
    <row r="357" spans="1:92" s="8" customFormat="1">
      <c r="A357"/>
      <c r="B357">
        <v>59</v>
      </c>
      <c r="C357" s="51">
        <v>2.9000000000000001E-2</v>
      </c>
      <c r="D357" s="118">
        <f t="shared" si="69"/>
        <v>0.98004024733656314</v>
      </c>
      <c r="E357"/>
      <c r="F357" s="19"/>
      <c r="G357"/>
      <c r="H357"/>
      <c r="I357" s="22" t="s">
        <v>546</v>
      </c>
      <c r="J357" s="130">
        <f t="shared" si="91"/>
        <v>3.6200533776741983E-2</v>
      </c>
      <c r="K357" s="130">
        <f t="shared" si="91"/>
        <v>3.5477980076273827E-2</v>
      </c>
      <c r="L357" s="130">
        <f t="shared" si="91"/>
        <v>3.4769848368953055E-2</v>
      </c>
      <c r="M357" s="130">
        <f t="shared" si="91"/>
        <v>3.4075850795363551E-2</v>
      </c>
      <c r="N357" s="130">
        <f t="shared" si="91"/>
        <v>3.3395705241691907E-2</v>
      </c>
      <c r="O357" s="130">
        <f t="shared" si="91"/>
        <v>3.2729135225046703E-2</v>
      </c>
      <c r="P357" s="130">
        <f t="shared" si="91"/>
        <v>3.2075869781066593E-2</v>
      </c>
      <c r="Q357" s="130">
        <f t="shared" si="91"/>
        <v>3.1435643353771893E-2</v>
      </c>
      <c r="R357" s="130">
        <f t="shared" si="91"/>
        <v>3.0808195687614594E-2</v>
      </c>
      <c r="S357" s="130">
        <f t="shared" si="91"/>
        <v>3.019327172168304E-2</v>
      </c>
      <c r="T357" s="130">
        <f t="shared" si="91"/>
        <v>2.9590621486018306E-2</v>
      </c>
      <c r="U357" s="130">
        <f t="shared" si="91"/>
        <v>2.9000000000000001E-2</v>
      </c>
      <c r="V357" s="130">
        <f t="shared" si="91"/>
        <v>2.8421167172760331E-2</v>
      </c>
      <c r="W357" s="130">
        <f t="shared" si="91"/>
        <v>2.7853887705585844E-2</v>
      </c>
      <c r="X357" s="130">
        <f t="shared" si="91"/>
        <v>2.7297930996267209E-2</v>
      </c>
      <c r="Y357" s="130">
        <f t="shared" si="90"/>
        <v>2.6753071045358148E-2</v>
      </c>
      <c r="Z357" s="130">
        <f t="shared" si="90"/>
        <v>2.6219086364305443E-2</v>
      </c>
      <c r="AA357" s="130">
        <f t="shared" si="90"/>
        <v>2.5695759885412617E-2</v>
      </c>
      <c r="AB357" s="130">
        <f t="shared" si="90"/>
        <v>2.5182878873600718E-2</v>
      </c>
      <c r="AC357" s="130">
        <f t="shared" si="90"/>
        <v>2.4680234839930357E-2</v>
      </c>
      <c r="AD357" s="130">
        <f t="shared" si="90"/>
        <v>2.4187623456849813E-2</v>
      </c>
      <c r="AE357" s="130">
        <f t="shared" si="90"/>
        <v>2.3704844475134743E-2</v>
      </c>
      <c r="AF357" s="130">
        <f t="shared" si="90"/>
        <v>2.3231701642485818E-2</v>
      </c>
      <c r="AG357" s="130">
        <f t="shared" si="90"/>
        <v>2.2768002623751039E-2</v>
      </c>
      <c r="AH357" s="130">
        <f t="shared" si="90"/>
        <v>2.2313558922740489E-2</v>
      </c>
      <c r="AI357" s="130">
        <f t="shared" si="90"/>
        <v>2.1868185805601563E-2</v>
      </c>
      <c r="AJ357" s="130">
        <f t="shared" si="90"/>
        <v>2.143170222572368E-2</v>
      </c>
      <c r="AK357" s="130">
        <f t="shared" si="90"/>
        <v>2.1003930750141803E-2</v>
      </c>
      <c r="AL357" s="130">
        <f t="shared" si="90"/>
        <v>2.0584697487409015E-2</v>
      </c>
      <c r="AM357" s="130">
        <f t="shared" si="90"/>
        <v>2.0173832016908665E-2</v>
      </c>
      <c r="AN357" s="130">
        <f t="shared" si="90"/>
        <v>1.9771167319577444E-2</v>
      </c>
      <c r="AO357" s="130">
        <f t="shared" si="90"/>
        <v>1.9376539710011249E-2</v>
      </c>
      <c r="AP357" s="130">
        <f t="shared" si="90"/>
        <v>1.8989788769926165E-2</v>
      </c>
      <c r="AQ357" s="130">
        <f t="shared" si="90"/>
        <v>1.8610757282947525E-2</v>
      </c>
      <c r="AR357" s="130">
        <f t="shared" si="90"/>
        <v>1.8239291170700639E-2</v>
      </c>
      <c r="AS357" s="130">
        <f t="shared" si="90"/>
        <v>1.7875239430177044E-2</v>
      </c>
      <c r="AT357" s="130">
        <f t="shared" si="90"/>
        <v>1.7518454072350996E-2</v>
      </c>
      <c r="AU357" s="130">
        <f t="shared" si="90"/>
        <v>1.7168790062021093E-2</v>
      </c>
      <c r="AV357" s="130">
        <f t="shared" si="90"/>
        <v>1.682610525885268E-2</v>
      </c>
      <c r="AW357" s="130">
        <f t="shared" si="90"/>
        <v>1.6490260359597025E-2</v>
      </c>
      <c r="AX357" s="130">
        <f t="shared" si="90"/>
        <v>1.616111884146379E-2</v>
      </c>
      <c r="AY357" s="130">
        <f t="shared" si="90"/>
        <v>1.5838546906623764E-2</v>
      </c>
      <c r="AZ357" s="130">
        <f t="shared" si="90"/>
        <v>1.5522413427819313E-2</v>
      </c>
      <c r="BA357" s="130">
        <f t="shared" si="90"/>
        <v>1.5212589895060427E-2</v>
      </c>
      <c r="BB357" s="130">
        <f t="shared" si="90"/>
        <v>1.4908950363384721E-2</v>
      </c>
      <c r="BC357" s="130">
        <f t="shared" si="90"/>
        <v>1.4611371401660106E-2</v>
      </c>
      <c r="BD357" s="130">
        <f t="shared" si="90"/>
        <v>1.4319732042409355E-2</v>
      </c>
      <c r="BE357" s="130">
        <f t="shared" si="90"/>
        <v>1.4033913732636173E-2</v>
      </c>
      <c r="BF357" s="130">
        <f t="shared" si="90"/>
        <v>1.3753800285632745E-2</v>
      </c>
      <c r="BG357" s="130">
        <f t="shared" si="90"/>
        <v>1.3479277833749208E-2</v>
      </c>
      <c r="BH357" s="130">
        <f t="shared" si="90"/>
        <v>1.3210234782105828E-2</v>
      </c>
      <c r="BI357" s="130">
        <f t="shared" si="90"/>
        <v>1.2946561763229064E-2</v>
      </c>
      <c r="BJ357" s="130">
        <f t="shared" si="90"/>
        <v>1.2688151592593103E-2</v>
      </c>
      <c r="BK357" s="130">
        <f t="shared" si="90"/>
        <v>1.2434899225048751E-2</v>
      </c>
      <c r="BL357" s="130">
        <f t="shared" si="90"/>
        <v>1.2186701712122017E-2</v>
      </c>
      <c r="BM357" s="130">
        <f t="shared" si="90"/>
        <v>1.1943458160164977E-2</v>
      </c>
      <c r="BN357" s="130">
        <f t="shared" si="90"/>
        <v>1.1705069689341978E-2</v>
      </c>
      <c r="BO357" s="130">
        <f t="shared" si="90"/>
        <v>1.147143939343442E-2</v>
      </c>
      <c r="BP357" s="130">
        <f t="shared" si="90"/>
        <v>1.1242472300447864E-2</v>
      </c>
      <c r="BQ357" s="130">
        <f t="shared" si="89"/>
        <v>1.1018075334005385E-2</v>
      </c>
      <c r="BR357" s="3"/>
      <c r="BT357"/>
      <c r="BU357"/>
      <c r="BV357"/>
      <c r="BW357"/>
      <c r="BX357"/>
      <c r="BY357"/>
      <c r="BZ357"/>
      <c r="CA357"/>
      <c r="CB357"/>
      <c r="CC357"/>
      <c r="CD357"/>
      <c r="CE357"/>
      <c r="CF357"/>
      <c r="CG357"/>
      <c r="CH357"/>
      <c r="CI357"/>
      <c r="CJ357"/>
      <c r="CK357"/>
      <c r="CL357"/>
      <c r="CM357"/>
      <c r="CN357"/>
    </row>
    <row r="358" spans="1:92" s="8" customFormat="1">
      <c r="A358"/>
      <c r="B358">
        <v>60</v>
      </c>
      <c r="C358" s="51">
        <v>2.93E-2</v>
      </c>
      <c r="D358" s="118">
        <f t="shared" si="69"/>
        <v>0.9800941429103075</v>
      </c>
      <c r="E358"/>
      <c r="F358" s="19"/>
      <c r="G358"/>
      <c r="H358"/>
      <c r="I358" s="22" t="s">
        <v>546</v>
      </c>
      <c r="J358" s="130">
        <f t="shared" si="91"/>
        <v>3.6552904193300317E-2</v>
      </c>
      <c r="K358" s="130">
        <f t="shared" si="91"/>
        <v>3.5825287306215259E-2</v>
      </c>
      <c r="L358" s="130">
        <f t="shared" si="91"/>
        <v>3.511215425690057E-2</v>
      </c>
      <c r="M358" s="130">
        <f t="shared" si="91"/>
        <v>3.4413216732151461E-2</v>
      </c>
      <c r="N358" s="130">
        <f t="shared" si="91"/>
        <v>3.372819215788464E-2</v>
      </c>
      <c r="O358" s="130">
        <f t="shared" si="91"/>
        <v>3.3056803584896106E-2</v>
      </c>
      <c r="P358" s="130">
        <f t="shared" si="91"/>
        <v>3.2398779576893126E-2</v>
      </c>
      <c r="Q358" s="130">
        <f t="shared" si="91"/>
        <v>3.1753854100755041E-2</v>
      </c>
      <c r="R358" s="130">
        <f t="shared" si="91"/>
        <v>3.1121766418978469E-2</v>
      </c>
      <c r="S358" s="130">
        <f t="shared" si="91"/>
        <v>3.050226098426349E-2</v>
      </c>
      <c r="T358" s="130">
        <f t="shared" si="91"/>
        <v>2.989508733619824E-2</v>
      </c>
      <c r="U358" s="130">
        <f t="shared" si="91"/>
        <v>2.93E-2</v>
      </c>
      <c r="V358" s="130">
        <f t="shared" si="91"/>
        <v>2.8716758387272008E-2</v>
      </c>
      <c r="W358" s="130">
        <f t="shared" si="91"/>
        <v>2.8145126698735742E-2</v>
      </c>
      <c r="X358" s="130">
        <f t="shared" si="91"/>
        <v>2.7584873828899421E-2</v>
      </c>
      <c r="Y358" s="130">
        <f t="shared" si="90"/>
        <v>2.7035773272624151E-2</v>
      </c>
      <c r="Z358" s="130">
        <f t="shared" si="90"/>
        <v>2.6497603033549963E-2</v>
      </c>
      <c r="AA358" s="130">
        <f t="shared" si="90"/>
        <v>2.5970145534344718E-2</v>
      </c>
      <c r="AB358" s="130">
        <f t="shared" si="90"/>
        <v>2.5453187528739537E-2</v>
      </c>
      <c r="AC358" s="130">
        <f t="shared" si="90"/>
        <v>2.4946520015315304E-2</v>
      </c>
      <c r="AD358" s="130">
        <f t="shared" si="90"/>
        <v>2.4449938153005283E-2</v>
      </c>
      <c r="AE358" s="130">
        <f t="shared" si="90"/>
        <v>2.3963241178279738E-2</v>
      </c>
      <c r="AF358" s="130">
        <f t="shared" si="90"/>
        <v>2.3486232323979069E-2</v>
      </c>
      <c r="AG358" s="130">
        <f t="shared" si="90"/>
        <v>2.3018718739762623E-2</v>
      </c>
      <c r="AH358" s="130">
        <f t="shared" si="90"/>
        <v>2.2560511414141081E-2</v>
      </c>
      <c r="AI358" s="130">
        <f t="shared" si="90"/>
        <v>2.211142509806081E-2</v>
      </c>
      <c r="AJ358" s="130">
        <f t="shared" si="90"/>
        <v>2.1671278230009375E-2</v>
      </c>
      <c r="AK358" s="130">
        <f t="shared" si="90"/>
        <v>2.1239892862611846E-2</v>
      </c>
      <c r="AL358" s="130">
        <f t="shared" si="90"/>
        <v>2.0817094590688315E-2</v>
      </c>
      <c r="AM358" s="130">
        <f t="shared" si="90"/>
        <v>2.0402712480743462E-2</v>
      </c>
      <c r="AN358" s="130">
        <f t="shared" si="90"/>
        <v>1.9996579001859697E-2</v>
      </c>
      <c r="AO358" s="130">
        <f t="shared" si="90"/>
        <v>1.9598529957965929E-2</v>
      </c>
      <c r="AP358" s="130">
        <f t="shared" si="90"/>
        <v>1.9208404421454606E-2</v>
      </c>
      <c r="AQ358" s="130">
        <f t="shared" si="90"/>
        <v>1.8826044668120111E-2</v>
      </c>
      <c r="AR358" s="130">
        <f t="shared" si="90"/>
        <v>1.8451296113392347E-2</v>
      </c>
      <c r="AS358" s="130">
        <f t="shared" si="90"/>
        <v>1.8084007249839558E-2</v>
      </c>
      <c r="AT358" s="130">
        <f t="shared" si="90"/>
        <v>1.7724029585915287E-2</v>
      </c>
      <c r="AU358" s="130">
        <f t="shared" si="90"/>
        <v>1.7371217585924578E-2</v>
      </c>
      <c r="AV358" s="130">
        <f t="shared" si="90"/>
        <v>1.7025428611185209E-2</v>
      </c>
      <c r="AW358" s="130">
        <f t="shared" si="90"/>
        <v>1.6686522862360196E-2</v>
      </c>
      <c r="AX358" s="130">
        <f t="shared" si="90"/>
        <v>1.6354363322938163E-2</v>
      </c>
      <c r="AY358" s="130">
        <f t="shared" si="90"/>
        <v>1.6028815703838847E-2</v>
      </c>
      <c r="AZ358" s="130">
        <f t="shared" si="90"/>
        <v>1.5709748389121213E-2</v>
      </c>
      <c r="BA358" s="130">
        <f t="shared" si="90"/>
        <v>1.5397032382772343E-2</v>
      </c>
      <c r="BB358" s="130">
        <f t="shared" si="90"/>
        <v>1.509054125655551E-2</v>
      </c>
      <c r="BC358" s="130">
        <f t="shared" si="90"/>
        <v>1.4790151098896405E-2</v>
      </c>
      <c r="BD358" s="130">
        <f t="shared" si="90"/>
        <v>1.4495740464786815E-2</v>
      </c>
      <c r="BE358" s="130">
        <f t="shared" si="90"/>
        <v>1.4207190326685496E-2</v>
      </c>
      <c r="BF358" s="130">
        <f t="shared" si="90"/>
        <v>1.3924384026396432E-2</v>
      </c>
      <c r="BG358" s="130">
        <f t="shared" si="90"/>
        <v>1.3647207227904988E-2</v>
      </c>
      <c r="BH358" s="130">
        <f t="shared" si="90"/>
        <v>1.3375547871152893E-2</v>
      </c>
      <c r="BI358" s="130">
        <f t="shared" si="90"/>
        <v>1.3109296126733384E-2</v>
      </c>
      <c r="BJ358" s="130">
        <f t="shared" si="90"/>
        <v>1.284834435148817E-2</v>
      </c>
      <c r="BK358" s="130">
        <f t="shared" si="90"/>
        <v>1.2592587044988288E-2</v>
      </c>
      <c r="BL358" s="130">
        <f t="shared" si="90"/>
        <v>1.2341920806881236E-2</v>
      </c>
      <c r="BM358" s="130">
        <f t="shared" si="90"/>
        <v>1.2096244295087155E-2</v>
      </c>
      <c r="BN358" s="130">
        <f t="shared" si="90"/>
        <v>1.1855458184827142E-2</v>
      </c>
      <c r="BO358" s="130">
        <f t="shared" si="90"/>
        <v>1.1619465128467149E-2</v>
      </c>
      <c r="BP358" s="130">
        <f t="shared" si="90"/>
        <v>1.1388169716161217E-2</v>
      </c>
      <c r="BQ358" s="130">
        <f t="shared" si="89"/>
        <v>1.1161478437278148E-2</v>
      </c>
      <c r="BR358" s="3"/>
      <c r="BT358"/>
      <c r="BU358"/>
      <c r="BV358"/>
      <c r="BW358"/>
      <c r="BX358"/>
      <c r="BY358"/>
      <c r="BZ358"/>
      <c r="CA358"/>
      <c r="CB358"/>
      <c r="CC358"/>
      <c r="CD358"/>
      <c r="CE358"/>
      <c r="CF358"/>
      <c r="CG358"/>
      <c r="CH358"/>
      <c r="CI358"/>
      <c r="CJ358"/>
      <c r="CK358"/>
      <c r="CL358"/>
      <c r="CM358"/>
      <c r="CN358"/>
    </row>
    <row r="359" spans="1:92" s="8" customFormat="1">
      <c r="A359"/>
      <c r="B359">
        <v>61</v>
      </c>
      <c r="C359" s="51">
        <v>0.03</v>
      </c>
      <c r="D359" s="118">
        <f t="shared" si="69"/>
        <v>0.98014738542548219</v>
      </c>
      <c r="E359"/>
      <c r="F359" s="19"/>
      <c r="G359"/>
      <c r="H359"/>
      <c r="I359" s="22" t="s">
        <v>546</v>
      </c>
      <c r="J359" s="130">
        <f t="shared" si="91"/>
        <v>3.7403824566846038E-2</v>
      </c>
      <c r="K359" s="130">
        <f t="shared" si="91"/>
        <v>3.6661260854107564E-2</v>
      </c>
      <c r="L359" s="130">
        <f t="shared" si="91"/>
        <v>3.5933438972555111E-2</v>
      </c>
      <c r="M359" s="130">
        <f t="shared" si="91"/>
        <v>3.5220066258296011E-2</v>
      </c>
      <c r="N359" s="130">
        <f t="shared" si="91"/>
        <v>3.4520855857581079E-2</v>
      </c>
      <c r="O359" s="130">
        <f t="shared" si="91"/>
        <v>3.3835526611458035E-2</v>
      </c>
      <c r="P359" s="130">
        <f t="shared" si="91"/>
        <v>3.3163802942714919E-2</v>
      </c>
      <c r="Q359" s="130">
        <f t="shared" si="91"/>
        <v>3.2505414745067941E-2</v>
      </c>
      <c r="R359" s="130">
        <f t="shared" si="91"/>
        <v>3.1860097274549255E-2</v>
      </c>
      <c r="S359" s="130">
        <f t="shared" si="91"/>
        <v>3.1227591043050985E-2</v>
      </c>
      <c r="T359" s="130">
        <f t="shared" si="91"/>
        <v>3.0607641713982631E-2</v>
      </c>
      <c r="U359" s="130">
        <f t="shared" si="91"/>
        <v>0.03</v>
      </c>
      <c r="V359" s="130">
        <f t="shared" si="91"/>
        <v>2.9404421562764464E-2</v>
      </c>
      <c r="W359" s="130">
        <f t="shared" si="91"/>
        <v>2.8820666914692261E-2</v>
      </c>
      <c r="X359" s="130">
        <f t="shared" si="91"/>
        <v>2.8248501322654319E-2</v>
      </c>
      <c r="Y359" s="130">
        <f t="shared" si="90"/>
        <v>2.7687694713587903E-2</v>
      </c>
      <c r="Z359" s="130">
        <f t="shared" si="90"/>
        <v>2.7138021581982131E-2</v>
      </c>
      <c r="AA359" s="130">
        <f t="shared" si="90"/>
        <v>2.6599260899200092E-2</v>
      </c>
      <c r="AB359" s="130">
        <f t="shared" si="90"/>
        <v>2.6071196024601229E-2</v>
      </c>
      <c r="AC359" s="130">
        <f t="shared" si="90"/>
        <v>2.5553614618428117E-2</v>
      </c>
      <c r="AD359" s="130">
        <f t="shared" si="90"/>
        <v>2.5046308556422699E-2</v>
      </c>
      <c r="AE359" s="130">
        <f t="shared" si="90"/>
        <v>2.4549073846137592E-2</v>
      </c>
      <c r="AF359" s="130">
        <f t="shared" si="90"/>
        <v>2.4061710544908847E-2</v>
      </c>
      <c r="AG359" s="130">
        <f t="shared" si="90"/>
        <v>2.358402267945716E-2</v>
      </c>
      <c r="AH359" s="130">
        <f t="shared" si="90"/>
        <v>2.311581816708521E-2</v>
      </c>
      <c r="AI359" s="130">
        <f t="shared" si="90"/>
        <v>2.2656908738439431E-2</v>
      </c>
      <c r="AJ359" s="130">
        <f t="shared" si="90"/>
        <v>2.2207109861805168E-2</v>
      </c>
      <c r="AK359" s="130">
        <f t="shared" si="90"/>
        <v>2.1766240668904775E-2</v>
      </c>
      <c r="AL359" s="130">
        <f t="shared" si="90"/>
        <v>2.1334123882168814E-2</v>
      </c>
      <c r="AM359" s="130">
        <f t="shared" si="90"/>
        <v>2.0910585743451102E-2</v>
      </c>
      <c r="AN359" s="130">
        <f t="shared" si="90"/>
        <v>2.0495455944158959E-2</v>
      </c>
      <c r="AO359" s="130">
        <f t="shared" si="90"/>
        <v>2.0088567556770558E-2</v>
      </c>
      <c r="AP359" s="130">
        <f t="shared" si="90"/>
        <v>1.968975696771183E-2</v>
      </c>
      <c r="AQ359" s="130">
        <f t="shared" si="90"/>
        <v>1.9298863811565922E-2</v>
      </c>
      <c r="AR359" s="130">
        <f t="shared" si="90"/>
        <v>1.8915730906588792E-2</v>
      </c>
      <c r="AS359" s="130">
        <f t="shared" si="90"/>
        <v>1.854020419150499E-2</v>
      </c>
      <c r="AT359" s="130">
        <f t="shared" si="90"/>
        <v>1.8172132663558181E-2</v>
      </c>
      <c r="AU359" s="130">
        <f t="shared" si="90"/>
        <v>1.7811368317791555E-2</v>
      </c>
      <c r="AV359" s="130">
        <f t="shared" si="90"/>
        <v>1.745776608753366E-2</v>
      </c>
      <c r="AW359" s="130">
        <f t="shared" si="90"/>
        <v>1.7111183786065767E-2</v>
      </c>
      <c r="AX359" s="130">
        <f t="shared" si="90"/>
        <v>1.6771482049447263E-2</v>
      </c>
      <c r="AY359" s="130">
        <f t="shared" si="90"/>
        <v>1.6438524280476145E-2</v>
      </c>
      <c r="AZ359" s="130">
        <f t="shared" si="90"/>
        <v>1.6112176593762E-2</v>
      </c>
      <c r="BA359" s="130">
        <f t="shared" si="90"/>
        <v>1.5792307761889474E-2</v>
      </c>
      <c r="BB359" s="130">
        <f t="shared" si="90"/>
        <v>1.5478789162650518E-2</v>
      </c>
      <c r="BC359" s="130">
        <f t="shared" si="90"/>
        <v>1.5171494727324195E-2</v>
      </c>
      <c r="BD359" s="130">
        <f t="shared" si="90"/>
        <v>1.4870300889983298E-2</v>
      </c>
      <c r="BE359" s="130">
        <f t="shared" si="90"/>
        <v>1.4575086537807348E-2</v>
      </c>
      <c r="BF359" s="130">
        <f t="shared" si="90"/>
        <v>1.4285732962382017E-2</v>
      </c>
      <c r="BG359" s="130">
        <f t="shared" si="90"/>
        <v>1.4002123811965361E-2</v>
      </c>
      <c r="BH359" s="130">
        <f t="shared" si="90"/>
        <v>1.3724145044701734E-2</v>
      </c>
      <c r="BI359" s="130">
        <f t="shared" si="90"/>
        <v>1.3451684882764492E-2</v>
      </c>
      <c r="BJ359" s="130">
        <f t="shared" si="90"/>
        <v>1.3184633767409101E-2</v>
      </c>
      <c r="BK359" s="130">
        <f t="shared" si="90"/>
        <v>1.2922884314918554E-2</v>
      </c>
      <c r="BL359" s="130">
        <f t="shared" si="90"/>
        <v>1.2666331273423394E-2</v>
      </c>
      <c r="BM359" s="130">
        <f t="shared" si="90"/>
        <v>1.2414871480578958E-2</v>
      </c>
      <c r="BN359" s="130">
        <f t="shared" si="90"/>
        <v>1.2168403822082849E-2</v>
      </c>
      <c r="BO359" s="130">
        <f t="shared" si="90"/>
        <v>1.1926829191015949E-2</v>
      </c>
      <c r="BP359" s="130">
        <f t="shared" si="90"/>
        <v>1.1690050447990603E-2</v>
      </c>
      <c r="BQ359" s="130">
        <f t="shared" si="89"/>
        <v>1.1457972382089976E-2</v>
      </c>
      <c r="BR359" s="3"/>
      <c r="BT359"/>
      <c r="BU359"/>
      <c r="BV359"/>
      <c r="BW359"/>
      <c r="BX359"/>
      <c r="BY359"/>
      <c r="BZ359"/>
      <c r="CA359"/>
      <c r="CB359"/>
      <c r="CC359"/>
      <c r="CD359"/>
      <c r="CE359"/>
      <c r="CF359"/>
      <c r="CG359"/>
      <c r="CH359"/>
      <c r="CI359"/>
      <c r="CJ359"/>
      <c r="CK359"/>
      <c r="CL359"/>
      <c r="CM359"/>
      <c r="CN359"/>
    </row>
    <row r="360" spans="1:92" s="8" customFormat="1">
      <c r="A360"/>
      <c r="B360">
        <v>62</v>
      </c>
      <c r="C360" s="51">
        <v>3.0599999999999999E-2</v>
      </c>
      <c r="D360" s="118">
        <f t="shared" si="69"/>
        <v>0.98011334700417296</v>
      </c>
      <c r="E360"/>
      <c r="F360" s="19"/>
      <c r="G360"/>
      <c r="H360"/>
      <c r="I360" s="22" t="s">
        <v>546</v>
      </c>
      <c r="J360" s="130">
        <f t="shared" si="91"/>
        <v>3.8166478368160485E-2</v>
      </c>
      <c r="K360" s="130">
        <f t="shared" si="91"/>
        <v>3.7407474856780143E-2</v>
      </c>
      <c r="L360" s="130">
        <f t="shared" si="91"/>
        <v>3.6663565384853228E-2</v>
      </c>
      <c r="M360" s="130">
        <f t="shared" si="91"/>
        <v>3.5934449782454844E-2</v>
      </c>
      <c r="N360" s="130">
        <f t="shared" si="91"/>
        <v>3.5219833849035188E-2</v>
      </c>
      <c r="O360" s="130">
        <f t="shared" si="91"/>
        <v>3.4519429234708743E-2</v>
      </c>
      <c r="P360" s="130">
        <f t="shared" si="91"/>
        <v>3.3832953323904083E-2</v>
      </c>
      <c r="Q360" s="130">
        <f t="shared" si="91"/>
        <v>3.3160129121327583E-2</v>
      </c>
      <c r="R360" s="130">
        <f t="shared" si="91"/>
        <v>3.2500685140194933E-2</v>
      </c>
      <c r="S360" s="130">
        <f t="shared" si="91"/>
        <v>3.1854355292685238E-2</v>
      </c>
      <c r="T360" s="130">
        <f t="shared" si="91"/>
        <v>3.1220878782573822E-2</v>
      </c>
      <c r="U360" s="130">
        <f t="shared" si="91"/>
        <v>3.0599999999999999E-2</v>
      </c>
      <c r="V360" s="130">
        <f t="shared" si="91"/>
        <v>2.9991468418327692E-2</v>
      </c>
      <c r="W360" s="130">
        <f t="shared" si="91"/>
        <v>2.9395038493057104E-2</v>
      </c>
      <c r="X360" s="130">
        <f t="shared" si="91"/>
        <v>2.8810469562746698E-2</v>
      </c>
      <c r="Y360" s="130">
        <f t="shared" si="90"/>
        <v>2.823752575190552E-2</v>
      </c>
      <c r="Z360" s="130">
        <f t="shared" si="90"/>
        <v>2.7675975875816643E-2</v>
      </c>
      <c r="AA360" s="130">
        <f t="shared" si="90"/>
        <v>2.71255933472534E-2</v>
      </c>
      <c r="AB360" s="130">
        <f t="shared" si="90"/>
        <v>2.6586156085050654E-2</v>
      </c>
      <c r="AC360" s="130">
        <f t="shared" si="90"/>
        <v>2.6057446424494358E-2</v>
      </c>
      <c r="AD360" s="130">
        <f t="shared" si="90"/>
        <v>2.5539251029493087E-2</v>
      </c>
      <c r="AE360" s="130">
        <f t="shared" si="90"/>
        <v>2.5031360806496237E-2</v>
      </c>
      <c r="AF360" s="130">
        <f t="shared" si="90"/>
        <v>2.4533570820124102E-2</v>
      </c>
      <c r="AG360" s="130">
        <f t="shared" si="90"/>
        <v>2.4045680210475748E-2</v>
      </c>
      <c r="AH360" s="130">
        <f t="shared" si="90"/>
        <v>2.3567492112081392E-2</v>
      </c>
      <c r="AI360" s="130">
        <f t="shared" si="90"/>
        <v>2.309881357446654E-2</v>
      </c>
      <c r="AJ360" s="130">
        <f t="shared" si="90"/>
        <v>2.2639455484295821E-2</v>
      </c>
      <c r="AK360" s="130">
        <f t="shared" si="90"/>
        <v>2.218923248906516E-2</v>
      </c>
      <c r="AL360" s="130">
        <f t="shared" si="90"/>
        <v>2.1747962922311393E-2</v>
      </c>
      <c r="AM360" s="130">
        <f t="shared" si="90"/>
        <v>2.1315468730309272E-2</v>
      </c>
      <c r="AN360" s="130">
        <f t="shared" si="90"/>
        <v>2.0891575400226209E-2</v>
      </c>
      <c r="AO360" s="130">
        <f t="shared" si="90"/>
        <v>2.0476111889705752E-2</v>
      </c>
      <c r="AP360" s="130">
        <f t="shared" si="90"/>
        <v>2.0068910557851448E-2</v>
      </c>
      <c r="AQ360" s="130">
        <f t="shared" si="90"/>
        <v>1.9669807097583168E-2</v>
      </c>
      <c r="AR360" s="130">
        <f t="shared" si="90"/>
        <v>1.9278640469338675E-2</v>
      </c>
      <c r="AS360" s="130">
        <f t="shared" si="90"/>
        <v>1.889525283609363E-2</v>
      </c>
      <c r="AT360" s="130">
        <f t="shared" si="90"/>
        <v>1.851948949967382E-2</v>
      </c>
      <c r="AU360" s="130">
        <f t="shared" si="90"/>
        <v>1.8151198838333944E-2</v>
      </c>
      <c r="AV360" s="130">
        <f t="shared" si="90"/>
        <v>1.7790232245577738E-2</v>
      </c>
      <c r="AW360" s="130">
        <f t="shared" si="90"/>
        <v>1.7436444070194759E-2</v>
      </c>
      <c r="AX360" s="130">
        <f t="shared" si="90"/>
        <v>1.7089691557489652E-2</v>
      </c>
      <c r="AY360" s="130">
        <f t="shared" si="90"/>
        <v>1.674983479168014E-2</v>
      </c>
      <c r="AZ360" s="130">
        <f t="shared" si="90"/>
        <v>1.6416736639440564E-2</v>
      </c>
      <c r="BA360" s="130">
        <f t="shared" si="90"/>
        <v>1.6090262694568133E-2</v>
      </c>
      <c r="BB360" s="130">
        <f t="shared" si="90"/>
        <v>1.5770281223749558E-2</v>
      </c>
      <c r="BC360" s="130">
        <f t="shared" si="90"/>
        <v>1.5456663113406243E-2</v>
      </c>
      <c r="BD360" s="130">
        <f t="shared" si="90"/>
        <v>1.5149281817596533E-2</v>
      </c>
      <c r="BE360" s="130">
        <f t="shared" si="90"/>
        <v>1.4848013306953999E-2</v>
      </c>
      <c r="BF360" s="130">
        <f t="shared" si="90"/>
        <v>1.4552736018641182E-2</v>
      </c>
      <c r="BG360" s="130">
        <f t="shared" si="90"/>
        <v>1.4263330807298592E-2</v>
      </c>
      <c r="BH360" s="130">
        <f t="shared" ref="BH360:BQ365" si="92">$C360*POWER($D360,BH$302-$C$439)</f>
        <v>1.3979680896969153E-2</v>
      </c>
      <c r="BI360" s="130">
        <f t="shared" si="92"/>
        <v>1.3701671833978739E-2</v>
      </c>
      <c r="BJ360" s="130">
        <f t="shared" si="92"/>
        <v>1.3429191440753706E-2</v>
      </c>
      <c r="BK360" s="130">
        <f t="shared" si="92"/>
        <v>1.3162129770556906E-2</v>
      </c>
      <c r="BL360" s="130">
        <f t="shared" si="92"/>
        <v>1.2900379063123796E-2</v>
      </c>
      <c r="BM360" s="130">
        <f t="shared" si="92"/>
        <v>1.2643833701180822E-2</v>
      </c>
      <c r="BN360" s="130">
        <f t="shared" si="92"/>
        <v>1.2392390167828496E-2</v>
      </c>
      <c r="BO360" s="130">
        <f t="shared" si="92"/>
        <v>1.2145947004771993E-2</v>
      </c>
      <c r="BP360" s="130">
        <f t="shared" si="92"/>
        <v>1.1904404771382385E-2</v>
      </c>
      <c r="BQ360" s="130">
        <f t="shared" si="92"/>
        <v>1.1667666004572037E-2</v>
      </c>
      <c r="BR360" s="3"/>
      <c r="BT360"/>
      <c r="BU360"/>
      <c r="BV360"/>
      <c r="BW360"/>
      <c r="BX360"/>
      <c r="BY360"/>
      <c r="BZ360"/>
      <c r="CA360"/>
      <c r="CB360"/>
      <c r="CC360"/>
      <c r="CD360"/>
      <c r="CE360"/>
      <c r="CF360"/>
      <c r="CG360"/>
      <c r="CH360"/>
      <c r="CI360"/>
      <c r="CJ360"/>
      <c r="CK360"/>
      <c r="CL360"/>
      <c r="CM360"/>
      <c r="CN360"/>
    </row>
    <row r="361" spans="1:92" s="8" customFormat="1">
      <c r="A361"/>
      <c r="B361">
        <v>63</v>
      </c>
      <c r="C361" s="51">
        <v>3.1199999999999999E-2</v>
      </c>
      <c r="D361" s="118">
        <f t="shared" si="69"/>
        <v>0.98007968625283548</v>
      </c>
      <c r="E361"/>
      <c r="F361" s="19"/>
      <c r="G361"/>
      <c r="H361"/>
      <c r="I361" s="22" t="s">
        <v>546</v>
      </c>
      <c r="J361" s="130">
        <f t="shared" si="91"/>
        <v>3.892954500892485E-2</v>
      </c>
      <c r="K361" s="130">
        <f t="shared" si="91"/>
        <v>3.8154056258312703E-2</v>
      </c>
      <c r="L361" s="130">
        <f t="shared" si="91"/>
        <v>3.7394015486920146E-2</v>
      </c>
      <c r="M361" s="130">
        <f t="shared" si="91"/>
        <v>3.6649114966154368E-2</v>
      </c>
      <c r="N361" s="130">
        <f t="shared" si="91"/>
        <v>3.5919053097472675E-2</v>
      </c>
      <c r="O361" s="130">
        <f t="shared" si="91"/>
        <v>3.5203534290269962E-2</v>
      </c>
      <c r="P361" s="130">
        <f t="shared" si="91"/>
        <v>3.4502268842198716E-2</v>
      </c>
      <c r="Q361" s="130">
        <f t="shared" si="91"/>
        <v>3.3814972821873103E-2</v>
      </c>
      <c r="R361" s="130">
        <f t="shared" si="91"/>
        <v>3.3141367953909547E-2</v>
      </c>
      <c r="S361" s="130">
        <f t="shared" si="91"/>
        <v>3.2481181506257444E-2</v>
      </c>
      <c r="T361" s="130">
        <f t="shared" si="91"/>
        <v>3.1834146179774196E-2</v>
      </c>
      <c r="U361" s="130">
        <f t="shared" si="91"/>
        <v>3.1199999999999999E-2</v>
      </c>
      <c r="V361" s="130">
        <f t="shared" si="91"/>
        <v>3.0578486211088465E-2</v>
      </c>
      <c r="W361" s="130">
        <f t="shared" si="91"/>
        <v>2.996935317185024E-2</v>
      </c>
      <c r="X361" s="130">
        <f t="shared" si="91"/>
        <v>2.9372354253867403E-2</v>
      </c>
      <c r="Y361" s="130">
        <f t="shared" si="91"/>
        <v>2.8787247741637503E-2</v>
      </c>
      <c r="Z361" s="130">
        <f t="shared" ref="Z361:BP366" si="93">$C361*POWER($D361,Z$302-$C$439)</f>
        <v>2.8213796734706729E-2</v>
      </c>
      <c r="AA361" s="130">
        <f t="shared" si="93"/>
        <v>2.7651769051752647E-2</v>
      </c>
      <c r="AB361" s="130">
        <f t="shared" si="93"/>
        <v>2.7100937136577602E-2</v>
      </c>
      <c r="AC361" s="130">
        <f t="shared" si="93"/>
        <v>2.6561077965974796E-2</v>
      </c>
      <c r="AD361" s="130">
        <f t="shared" si="93"/>
        <v>2.6031972959429679E-2</v>
      </c>
      <c r="AE361" s="130">
        <f t="shared" si="93"/>
        <v>2.5513407890620135E-2</v>
      </c>
      <c r="AF361" s="130">
        <f t="shared" si="93"/>
        <v>2.5005172800679602E-2</v>
      </c>
      <c r="AG361" s="130">
        <f t="shared" si="93"/>
        <v>2.4507061913187998E-2</v>
      </c>
      <c r="AH361" s="130">
        <f t="shared" si="93"/>
        <v>2.401887355085611E-2</v>
      </c>
      <c r="AI361" s="130">
        <f t="shared" si="93"/>
        <v>2.3540410053869584E-2</v>
      </c>
      <c r="AJ361" s="130">
        <f t="shared" si="93"/>
        <v>2.3071477699859594E-2</v>
      </c>
      <c r="AK361" s="130">
        <f t="shared" si="93"/>
        <v>2.2611886625467686E-2</v>
      </c>
      <c r="AL361" s="130">
        <f t="shared" si="93"/>
        <v>2.2161450749473056E-2</v>
      </c>
      <c r="AM361" s="130">
        <f t="shared" si="93"/>
        <v>2.1719987697451218E-2</v>
      </c>
      <c r="AN361" s="130">
        <f t="shared" si="93"/>
        <v>2.1287318727933439E-2</v>
      </c>
      <c r="AO361" s="130">
        <f t="shared" si="93"/>
        <v>2.0863268660037116E-2</v>
      </c>
      <c r="AP361" s="130">
        <f t="shared" si="93"/>
        <v>2.044766580253779E-2</v>
      </c>
      <c r="AQ361" s="130">
        <f t="shared" si="93"/>
        <v>2.0040341884354072E-2</v>
      </c>
      <c r="AR361" s="130">
        <f t="shared" si="93"/>
        <v>1.9641131986417298E-2</v>
      </c>
      <c r="AS361" s="130">
        <f t="shared" si="93"/>
        <v>1.9249874474898395E-2</v>
      </c>
      <c r="AT361" s="130">
        <f t="shared" si="93"/>
        <v>1.8866410935764886E-2</v>
      </c>
      <c r="AU361" s="130">
        <f t="shared" si="93"/>
        <v>1.8490586110641513E-2</v>
      </c>
      <c r="AV361" s="130">
        <f t="shared" si="93"/>
        <v>1.8122247833948571E-2</v>
      </c>
      <c r="AW361" s="130">
        <f t="shared" si="93"/>
        <v>1.7761246971292444E-2</v>
      </c>
      <c r="AX361" s="130">
        <f t="shared" si="93"/>
        <v>1.7407437359083424E-2</v>
      </c>
      <c r="AY361" s="130">
        <f t="shared" si="93"/>
        <v>1.7060675745356368E-2</v>
      </c>
      <c r="AZ361" s="130">
        <f t="shared" si="93"/>
        <v>1.6720821731770232E-2</v>
      </c>
      <c r="BA361" s="130">
        <f t="shared" si="93"/>
        <v>1.6387737716762961E-2</v>
      </c>
      <c r="BB361" s="130">
        <f t="shared" si="93"/>
        <v>1.6061288839838799E-2</v>
      </c>
      <c r="BC361" s="130">
        <f t="shared" si="93"/>
        <v>1.5741342926965381E-2</v>
      </c>
      <c r="BD361" s="130">
        <f t="shared" si="93"/>
        <v>1.5427770437058522E-2</v>
      </c>
      <c r="BE361" s="130">
        <f t="shared" si="93"/>
        <v>1.5120444409533088E-2</v>
      </c>
      <c r="BF361" s="130">
        <f t="shared" si="93"/>
        <v>1.4819240412898628E-2</v>
      </c>
      <c r="BG361" s="130">
        <f t="shared" si="93"/>
        <v>1.4524036494379028E-2</v>
      </c>
      <c r="BH361" s="130">
        <f t="shared" si="93"/>
        <v>1.4234713130535731E-2</v>
      </c>
      <c r="BI361" s="130">
        <f t="shared" si="93"/>
        <v>1.3951153178874577E-2</v>
      </c>
      <c r="BJ361" s="130">
        <f t="shared" si="93"/>
        <v>1.3673241830416644E-2</v>
      </c>
      <c r="BK361" s="130">
        <f t="shared" si="93"/>
        <v>1.340086656321389E-2</v>
      </c>
      <c r="BL361" s="130">
        <f t="shared" si="93"/>
        <v>1.3133917096790784E-2</v>
      </c>
      <c r="BM361" s="130">
        <f t="shared" si="93"/>
        <v>1.2872285347493463E-2</v>
      </c>
      <c r="BN361" s="130">
        <f t="shared" si="93"/>
        <v>1.2615865384728366E-2</v>
      </c>
      <c r="BO361" s="130">
        <f t="shared" si="93"/>
        <v>1.2364553388072585E-2</v>
      </c>
      <c r="BP361" s="130">
        <f t="shared" si="93"/>
        <v>1.2118247605238611E-2</v>
      </c>
      <c r="BQ361" s="130">
        <f t="shared" si="92"/>
        <v>1.1876848310876435E-2</v>
      </c>
      <c r="BR361" s="3"/>
      <c r="BT361"/>
      <c r="BU361"/>
      <c r="BV361"/>
      <c r="BW361"/>
      <c r="BX361"/>
      <c r="BY361"/>
      <c r="BZ361"/>
      <c r="CA361"/>
      <c r="CB361"/>
      <c r="CC361"/>
      <c r="CD361"/>
      <c r="CE361"/>
      <c r="CF361"/>
      <c r="CG361"/>
      <c r="CH361"/>
      <c r="CI361"/>
      <c r="CJ361"/>
      <c r="CK361"/>
      <c r="CL361"/>
      <c r="CM361"/>
      <c r="CN361"/>
    </row>
    <row r="362" spans="1:92" s="8" customFormat="1">
      <c r="A362"/>
      <c r="B362">
        <v>64</v>
      </c>
      <c r="C362" s="51">
        <v>3.1899999999999998E-2</v>
      </c>
      <c r="D362" s="118">
        <f t="shared" si="69"/>
        <v>0.98004643413860104</v>
      </c>
      <c r="E362"/>
      <c r="F362" s="19"/>
      <c r="G362"/>
      <c r="H362"/>
      <c r="I362" s="22" t="s">
        <v>546</v>
      </c>
      <c r="J362" s="130">
        <f t="shared" si="91"/>
        <v>3.9817822083948955E-2</v>
      </c>
      <c r="K362" s="130">
        <f t="shared" si="91"/>
        <v>3.9023314548539419E-2</v>
      </c>
      <c r="L362" s="130">
        <f t="shared" si="91"/>
        <v>3.8244660271565048E-2</v>
      </c>
      <c r="M362" s="130">
        <f t="shared" si="91"/>
        <v>3.7481542923989551E-2</v>
      </c>
      <c r="N362" s="130">
        <f t="shared" si="91"/>
        <v>3.6733652488668868E-2</v>
      </c>
      <c r="O362" s="130">
        <f t="shared" si="91"/>
        <v>3.6000685134406477E-2</v>
      </c>
      <c r="P362" s="130">
        <f t="shared" si="91"/>
        <v>3.5282343092521609E-2</v>
      </c>
      <c r="Q362" s="130">
        <f t="shared" si="91"/>
        <v>3.4578334535880502E-2</v>
      </c>
      <c r="R362" s="130">
        <f t="shared" si="91"/>
        <v>3.3888373460341327E-2</v>
      </c>
      <c r="S362" s="130">
        <f t="shared" si="91"/>
        <v>3.3212179568564724E-2</v>
      </c>
      <c r="T362" s="130">
        <f t="shared" si="91"/>
        <v>3.2549478156142758E-2</v>
      </c>
      <c r="U362" s="130">
        <f t="shared" si="91"/>
        <v>3.1899999999999998E-2</v>
      </c>
      <c r="V362" s="130">
        <f t="shared" si="91"/>
        <v>3.1263481249021369E-2</v>
      </c>
      <c r="W362" s="130">
        <f t="shared" si="91"/>
        <v>3.0639663316862412E-2</v>
      </c>
      <c r="X362" s="130">
        <f t="shared" si="91"/>
        <v>3.0028292776898308E-2</v>
      </c>
      <c r="Y362" s="130">
        <f t="shared" si="91"/>
        <v>2.9429121259269098E-2</v>
      </c>
      <c r="Z362" s="130">
        <f t="shared" si="93"/>
        <v>2.8841905349979179E-2</v>
      </c>
      <c r="AA362" s="130">
        <f t="shared" si="93"/>
        <v>2.8266406492010131E-2</v>
      </c>
      <c r="AB362" s="130">
        <f t="shared" si="93"/>
        <v>2.7702390888406734E-2</v>
      </c>
      <c r="AC362" s="130">
        <f t="shared" si="93"/>
        <v>2.7149629407296691E-2</v>
      </c>
      <c r="AD362" s="130">
        <f t="shared" si="93"/>
        <v>2.6607897488805623E-2</v>
      </c>
      <c r="AE362" s="130">
        <f t="shared" si="93"/>
        <v>2.6076975053829388E-2</v>
      </c>
      <c r="AF362" s="130">
        <f t="shared" si="93"/>
        <v>2.5556646414626748E-2</v>
      </c>
      <c r="AG362" s="130">
        <f t="shared" si="93"/>
        <v>2.5046700187196007E-2</v>
      </c>
      <c r="AH362" s="130">
        <f t="shared" si="93"/>
        <v>2.4546929205400077E-2</v>
      </c>
      <c r="AI362" s="130">
        <f t="shared" si="93"/>
        <v>2.4057130436805029E-2</v>
      </c>
      <c r="AJ362" s="130">
        <f t="shared" si="93"/>
        <v>2.3577104900197973E-2</v>
      </c>
      <c r="AK362" s="130">
        <f t="shared" si="93"/>
        <v>2.3106657584750764E-2</v>
      </c>
      <c r="AL362" s="130">
        <f t="shared" si="93"/>
        <v>2.2645597370796643E-2</v>
      </c>
      <c r="AM362" s="130">
        <f t="shared" si="93"/>
        <v>2.219373695218773E-2</v>
      </c>
      <c r="AN362" s="130">
        <f t="shared" si="93"/>
        <v>2.1750892760201691E-2</v>
      </c>
      <c r="AO362" s="130">
        <f t="shared" si="93"/>
        <v>2.131688488896678E-2</v>
      </c>
      <c r="AP362" s="130">
        <f t="shared" si="93"/>
        <v>2.0891537022374923E-2</v>
      </c>
      <c r="AQ362" s="130">
        <f t="shared" si="93"/>
        <v>2.0474676362453106E-2</v>
      </c>
      <c r="AR362" s="130">
        <f t="shared" si="93"/>
        <v>2.0066133559164073E-2</v>
      </c>
      <c r="AS362" s="130">
        <f t="shared" si="93"/>
        <v>1.9665742641607663E-2</v>
      </c>
      <c r="AT362" s="130">
        <f t="shared" si="93"/>
        <v>1.9273340950595026E-2</v>
      </c>
      <c r="AU362" s="130">
        <f t="shared" si="93"/>
        <v>1.8888769072568128E-2</v>
      </c>
      <c r="AV362" s="130">
        <f t="shared" si="93"/>
        <v>1.8511870774837888E-2</v>
      </c>
      <c r="AW362" s="130">
        <f t="shared" si="93"/>
        <v>1.8142492942114449E-2</v>
      </c>
      <c r="AX362" s="130">
        <f t="shared" si="93"/>
        <v>1.7780485514304004E-2</v>
      </c>
      <c r="AY362" s="130">
        <f t="shared" si="93"/>
        <v>1.742570142554669E-2</v>
      </c>
      <c r="AZ362" s="130">
        <f t="shared" si="93"/>
        <v>1.707799654447097E-2</v>
      </c>
      <c r="BA362" s="130">
        <f t="shared" si="93"/>
        <v>1.6737229615640128E-2</v>
      </c>
      <c r="BB362" s="130">
        <f t="shared" si="93"/>
        <v>1.6403262202167094E-2</v>
      </c>
      <c r="BC362" s="130">
        <f t="shared" si="93"/>
        <v>1.6075958629474356E-2</v>
      </c>
      <c r="BD362" s="130">
        <f t="shared" si="93"/>
        <v>1.5755185930176017E-2</v>
      </c>
      <c r="BE362" s="130">
        <f t="shared" si="93"/>
        <v>1.5440813790059663E-2</v>
      </c>
      <c r="BF362" s="130">
        <f t="shared" si="93"/>
        <v>1.5132714495146112E-2</v>
      </c>
      <c r="BG362" s="130">
        <f t="shared" si="93"/>
        <v>1.4830762879805467E-2</v>
      </c>
      <c r="BH362" s="130">
        <f t="shared" si="93"/>
        <v>1.4534836275908477E-2</v>
      </c>
      <c r="BI362" s="130">
        <f t="shared" si="93"/>
        <v>1.4244814462992486E-2</v>
      </c>
      <c r="BJ362" s="130">
        <f t="shared" si="93"/>
        <v>1.3960579619421758E-2</v>
      </c>
      <c r="BK362" s="130">
        <f t="shared" si="93"/>
        <v>1.3682016274522322E-2</v>
      </c>
      <c r="BL362" s="130">
        <f t="shared" si="93"/>
        <v>1.3409011261671908E-2</v>
      </c>
      <c r="BM362" s="130">
        <f t="shared" si="93"/>
        <v>1.3141453672325897E-2</v>
      </c>
      <c r="BN362" s="130">
        <f t="shared" si="93"/>
        <v>1.2879234810960621E-2</v>
      </c>
      <c r="BO362" s="130">
        <f t="shared" si="93"/>
        <v>1.2622248150915694E-2</v>
      </c>
      <c r="BP362" s="130">
        <f t="shared" si="93"/>
        <v>1.2370389291117476E-2</v>
      </c>
      <c r="BQ362" s="130">
        <f t="shared" si="92"/>
        <v>1.2123555913666021E-2</v>
      </c>
      <c r="BR362" s="3"/>
      <c r="BT362"/>
      <c r="BU362"/>
      <c r="BV362"/>
      <c r="BW362"/>
      <c r="BX362"/>
      <c r="BY362"/>
      <c r="BZ362"/>
      <c r="CA362"/>
      <c r="CB362"/>
      <c r="CC362"/>
      <c r="CD362"/>
      <c r="CE362"/>
      <c r="CF362"/>
      <c r="CG362"/>
      <c r="CH362"/>
      <c r="CI362"/>
      <c r="CJ362"/>
      <c r="CK362"/>
      <c r="CL362"/>
      <c r="CM362"/>
      <c r="CN362"/>
    </row>
    <row r="363" spans="1:92" s="8" customFormat="1">
      <c r="A363"/>
      <c r="B363">
        <v>65</v>
      </c>
      <c r="C363" s="51">
        <v>3.2500000000000001E-2</v>
      </c>
      <c r="D363" s="118">
        <f t="shared" si="69"/>
        <v>0.98001357598674277</v>
      </c>
      <c r="E363"/>
      <c r="F363" s="19"/>
      <c r="G363"/>
      <c r="H363"/>
      <c r="I363" s="22" t="s">
        <v>546</v>
      </c>
      <c r="J363" s="130">
        <f t="shared" si="91"/>
        <v>4.0581710603233012E-2</v>
      </c>
      <c r="K363" s="130">
        <f t="shared" si="91"/>
        <v>3.9770627327933503E-2</v>
      </c>
      <c r="L363" s="130">
        <f t="shared" si="91"/>
        <v>3.8975754706884184E-2</v>
      </c>
      <c r="M363" s="130">
        <f t="shared" si="91"/>
        <v>3.8196768747075685E-2</v>
      </c>
      <c r="N363" s="130">
        <f t="shared" si="91"/>
        <v>3.7433351930960305E-2</v>
      </c>
      <c r="O363" s="130">
        <f t="shared" si="91"/>
        <v>3.6685193087030651E-2</v>
      </c>
      <c r="P363" s="130">
        <f t="shared" si="91"/>
        <v>3.5951987262985048E-2</v>
      </c>
      <c r="Q363" s="130">
        <f t="shared" si="91"/>
        <v>3.5233435601427804E-2</v>
      </c>
      <c r="R363" s="130">
        <f t="shared" si="91"/>
        <v>3.4529245218053874E-2</v>
      </c>
      <c r="S363" s="130">
        <f t="shared" si="91"/>
        <v>3.3839129082268112E-2</v>
      </c>
      <c r="T363" s="130">
        <f t="shared" si="91"/>
        <v>3.3162805900190558E-2</v>
      </c>
      <c r="U363" s="130">
        <f t="shared" si="91"/>
        <v>3.2500000000000001E-2</v>
      </c>
      <c r="V363" s="130">
        <f t="shared" si="91"/>
        <v>3.1850441219569141E-2</v>
      </c>
      <c r="W363" s="130">
        <f t="shared" si="91"/>
        <v>3.1213864796345504E-2</v>
      </c>
      <c r="X363" s="130">
        <f t="shared" si="91"/>
        <v>3.059001125943326E-2</v>
      </c>
      <c r="Y363" s="130">
        <f t="shared" si="91"/>
        <v>2.9978626323831917E-2</v>
      </c>
      <c r="Z363" s="130">
        <f t="shared" si="93"/>
        <v>2.9379460786788814E-2</v>
      </c>
      <c r="AA363" s="130">
        <f t="shared" si="93"/>
        <v>2.879227042622319E-2</v>
      </c>
      <c r="AB363" s="130">
        <f t="shared" si="93"/>
        <v>2.8216815901180328E-2</v>
      </c>
      <c r="AC363" s="130">
        <f t="shared" si="93"/>
        <v>2.7652862654275318E-2</v>
      </c>
      <c r="AD363" s="130">
        <f t="shared" si="93"/>
        <v>2.7100180816086606E-2</v>
      </c>
      <c r="AE363" s="130">
        <f t="shared" si="93"/>
        <v>2.6558545111460361E-2</v>
      </c>
      <c r="AF363" s="130">
        <f t="shared" si="93"/>
        <v>2.6027734767687494E-2</v>
      </c>
      <c r="AG363" s="130">
        <f t="shared" si="93"/>
        <v>2.5507533424515894E-2</v>
      </c>
      <c r="AH363" s="130">
        <f t="shared" si="93"/>
        <v>2.4997729045961189E-2</v>
      </c>
      <c r="AI363" s="130">
        <f t="shared" si="93"/>
        <v>2.4498113833880092E-2</v>
      </c>
      <c r="AJ363" s="130">
        <f t="shared" si="93"/>
        <v>2.4008484143271121E-2</v>
      </c>
      <c r="AK363" s="130">
        <f t="shared" si="93"/>
        <v>2.3528640399268143E-2</v>
      </c>
      <c r="AL363" s="130">
        <f t="shared" si="93"/>
        <v>2.3058387015792915E-2</v>
      </c>
      <c r="AM363" s="130">
        <f t="shared" si="93"/>
        <v>2.2597532315833491E-2</v>
      </c>
      <c r="AN363" s="130">
        <f t="shared" si="93"/>
        <v>2.214588845331596E-2</v>
      </c>
      <c r="AO363" s="130">
        <f t="shared" si="93"/>
        <v>2.1703271336537693E-2</v>
      </c>
      <c r="AP363" s="130">
        <f t="shared" si="93"/>
        <v>2.1269500553130878E-2</v>
      </c>
      <c r="AQ363" s="130">
        <f t="shared" si="93"/>
        <v>2.0844399296525793E-2</v>
      </c>
      <c r="AR363" s="130">
        <f t="shared" si="93"/>
        <v>2.0427794293883788E-2</v>
      </c>
      <c r="AS363" s="130">
        <f t="shared" si="93"/>
        <v>2.0019515735470634E-2</v>
      </c>
      <c r="AT363" s="130">
        <f t="shared" si="93"/>
        <v>1.9619397205441442E-2</v>
      </c>
      <c r="AU363" s="130">
        <f t="shared" si="93"/>
        <v>1.9227275614008974E-2</v>
      </c>
      <c r="AV363" s="130">
        <f t="shared" si="93"/>
        <v>1.8842991130967632E-2</v>
      </c>
      <c r="AW363" s="130">
        <f t="shared" si="93"/>
        <v>1.8466387120546063E-2</v>
      </c>
      <c r="AX363" s="130">
        <f t="shared" si="93"/>
        <v>1.8097310077561879E-2</v>
      </c>
      <c r="AY363" s="130">
        <f t="shared" si="93"/>
        <v>1.7735609564852334E-2</v>
      </c>
      <c r="AZ363" s="130">
        <f t="shared" si="93"/>
        <v>1.7381138151955616E-2</v>
      </c>
      <c r="BA363" s="130">
        <f t="shared" si="93"/>
        <v>1.703375135501763E-2</v>
      </c>
      <c r="BB363" s="130">
        <f t="shared" si="93"/>
        <v>1.669330757789985E-2</v>
      </c>
      <c r="BC363" s="130">
        <f t="shared" si="93"/>
        <v>1.6359668054464226E-2</v>
      </c>
      <c r="BD363" s="130">
        <f t="shared" si="93"/>
        <v>1.6032696792011563E-2</v>
      </c>
      <c r="BE363" s="130">
        <f t="shared" si="93"/>
        <v>1.5712260515850434E-2</v>
      </c>
      <c r="BF363" s="130">
        <f t="shared" si="93"/>
        <v>1.5398228614973884E-2</v>
      </c>
      <c r="BG363" s="130">
        <f t="shared" si="93"/>
        <v>1.5090473088821946E-2</v>
      </c>
      <c r="BH363" s="130">
        <f t="shared" si="93"/>
        <v>1.4788868495108102E-2</v>
      </c>
      <c r="BI363" s="130">
        <f t="shared" si="93"/>
        <v>1.4493291898688572E-2</v>
      </c>
      <c r="BJ363" s="130">
        <f t="shared" si="93"/>
        <v>1.4203622821453476E-2</v>
      </c>
      <c r="BK363" s="130">
        <f t="shared" si="93"/>
        <v>1.3919743193219531E-2</v>
      </c>
      <c r="BL363" s="130">
        <f t="shared" si="93"/>
        <v>1.3641537303604193E-2</v>
      </c>
      <c r="BM363" s="130">
        <f t="shared" si="93"/>
        <v>1.3368891754861693E-2</v>
      </c>
      <c r="BN363" s="130">
        <f t="shared" si="93"/>
        <v>1.3101695415661689E-2</v>
      </c>
      <c r="BO363" s="130">
        <f t="shared" si="93"/>
        <v>1.2839839375791726E-2</v>
      </c>
      <c r="BP363" s="130">
        <f t="shared" si="93"/>
        <v>1.2583216901765037E-2</v>
      </c>
      <c r="BQ363" s="130">
        <f t="shared" si="92"/>
        <v>1.2331723393315576E-2</v>
      </c>
      <c r="BR363" s="3"/>
      <c r="BT363"/>
      <c r="BU363"/>
      <c r="BV363"/>
      <c r="BW363"/>
      <c r="BX363"/>
      <c r="BY363"/>
      <c r="BZ363"/>
      <c r="CA363"/>
      <c r="CB363"/>
      <c r="CC363"/>
      <c r="CD363"/>
      <c r="CE363"/>
      <c r="CF363"/>
      <c r="CG363"/>
      <c r="CH363"/>
      <c r="CI363"/>
      <c r="CJ363"/>
      <c r="CK363"/>
      <c r="CL363"/>
      <c r="CM363"/>
      <c r="CN363"/>
    </row>
    <row r="364" spans="1:92" s="8" customFormat="1">
      <c r="A364"/>
      <c r="B364">
        <v>66</v>
      </c>
      <c r="C364" s="51">
        <v>3.3099999999999997E-2</v>
      </c>
      <c r="D364" s="118">
        <f t="shared" si="69"/>
        <v>0.97998107527305789</v>
      </c>
      <c r="E364"/>
      <c r="F364" s="19"/>
      <c r="G364"/>
      <c r="H364"/>
      <c r="I364" s="22" t="s">
        <v>546</v>
      </c>
      <c r="J364" s="130">
        <f t="shared" si="91"/>
        <v>4.1345991884942944E-2</v>
      </c>
      <c r="K364" s="130">
        <f t="shared" si="91"/>
        <v>4.0518289585637517E-2</v>
      </c>
      <c r="L364" s="130">
        <f t="shared" si="91"/>
        <v>3.9707156996358198E-2</v>
      </c>
      <c r="M364" s="130">
        <f t="shared" si="91"/>
        <v>3.8912262409327228E-2</v>
      </c>
      <c r="N364" s="130">
        <f t="shared" si="91"/>
        <v>3.8133280757199892E-2</v>
      </c>
      <c r="O364" s="130">
        <f t="shared" si="91"/>
        <v>3.7369893480130152E-2</v>
      </c>
      <c r="P364" s="130">
        <f t="shared" si="91"/>
        <v>3.6621788395497588E-2</v>
      </c>
      <c r="Q364" s="130">
        <f t="shared" si="91"/>
        <v>3.5888659570242121E-2</v>
      </c>
      <c r="R364" s="130">
        <f t="shared" si="91"/>
        <v>3.5170207195754588E-2</v>
      </c>
      <c r="S364" s="130">
        <f t="shared" si="91"/>
        <v>3.4466137465271822E-2</v>
      </c>
      <c r="T364" s="130">
        <f t="shared" si="91"/>
        <v>3.3776162453726111E-2</v>
      </c>
      <c r="U364" s="130">
        <f t="shared" si="91"/>
        <v>3.3099999999999997E-2</v>
      </c>
      <c r="V364" s="130">
        <f t="shared" si="91"/>
        <v>3.2437373591538213E-2</v>
      </c>
      <c r="W364" s="130">
        <f t="shared" si="91"/>
        <v>3.178801225126951E-2</v>
      </c>
      <c r="X364" s="130">
        <f t="shared" si="91"/>
        <v>3.1151650426792233E-2</v>
      </c>
      <c r="Y364" s="130">
        <f t="shared" si="91"/>
        <v>3.0528027881778268E-2</v>
      </c>
      <c r="Z364" s="130">
        <f t="shared" si="93"/>
        <v>2.9916889589550959E-2</v>
      </c>
      <c r="AA364" s="130">
        <f t="shared" si="93"/>
        <v>2.9317985628793498E-2</v>
      </c>
      <c r="AB364" s="130">
        <f t="shared" si="93"/>
        <v>2.8731071081345115E-2</v>
      </c>
      <c r="AC364" s="130">
        <f t="shared" si="93"/>
        <v>2.8155905932043247E-2</v>
      </c>
      <c r="AD364" s="130">
        <f t="shared" si="93"/>
        <v>2.7592254970570808E-2</v>
      </c>
      <c r="AE364" s="130">
        <f t="shared" si="93"/>
        <v>2.7039887695268359E-2</v>
      </c>
      <c r="AF364" s="130">
        <f t="shared" si="93"/>
        <v>2.6498578218871811E-2</v>
      </c>
      <c r="AG364" s="130">
        <f t="shared" si="93"/>
        <v>2.5968105176137232E-2</v>
      </c>
      <c r="AH364" s="130">
        <f t="shared" si="93"/>
        <v>2.5448251633314826E-2</v>
      </c>
      <c r="AI364" s="130">
        <f t="shared" si="93"/>
        <v>2.4938804999435214E-2</v>
      </c>
      <c r="AJ364" s="130">
        <f t="shared" si="93"/>
        <v>2.4439556939371634E-2</v>
      </c>
      <c r="AK364" s="130">
        <f t="shared" si="93"/>
        <v>2.395030328864254E-2</v>
      </c>
      <c r="AL364" s="130">
        <f t="shared" si="93"/>
        <v>2.3470843969919771E-2</v>
      </c>
      <c r="AM364" s="130">
        <f t="shared" si="93"/>
        <v>2.3000982911208143E-2</v>
      </c>
      <c r="AN364" s="130">
        <f t="shared" si="93"/>
        <v>2.2540527965662988E-2</v>
      </c>
      <c r="AO364" s="130">
        <f t="shared" si="93"/>
        <v>2.2089290833012851E-2</v>
      </c>
      <c r="AP364" s="130">
        <f t="shared" si="93"/>
        <v>2.1647086982555231E-2</v>
      </c>
      <c r="AQ364" s="130">
        <f t="shared" si="93"/>
        <v>2.121373557769389E-2</v>
      </c>
      <c r="AR364" s="130">
        <f t="shared" si="93"/>
        <v>2.0789059401986783E-2</v>
      </c>
      <c r="AS364" s="130">
        <f t="shared" si="93"/>
        <v>2.0372884786674483E-2</v>
      </c>
      <c r="AT364" s="130">
        <f t="shared" si="93"/>
        <v>1.9965041539659382E-2</v>
      </c>
      <c r="AU364" s="130">
        <f t="shared" si="93"/>
        <v>1.9565362875906673E-2</v>
      </c>
      <c r="AV364" s="130">
        <f t="shared" si="93"/>
        <v>1.9173685349238589E-2</v>
      </c>
      <c r="AW364" s="130">
        <f t="shared" si="93"/>
        <v>1.8789848785494109E-2</v>
      </c>
      <c r="AX364" s="130">
        <f t="shared" si="93"/>
        <v>1.8413696217026675E-2</v>
      </c>
      <c r="AY364" s="130">
        <f t="shared" si="93"/>
        <v>1.8045073818513242E-2</v>
      </c>
      <c r="AZ364" s="130">
        <f t="shared" si="93"/>
        <v>1.7683830844048311E-2</v>
      </c>
      <c r="BA364" s="130">
        <f t="shared" si="93"/>
        <v>1.7329819565497333E-2</v>
      </c>
      <c r="BB364" s="130">
        <f t="shared" si="93"/>
        <v>1.698289521208415E-2</v>
      </c>
      <c r="BC364" s="130">
        <f t="shared" si="93"/>
        <v>1.6642915911187897E-2</v>
      </c>
      <c r="BD364" s="130">
        <f t="shared" si="93"/>
        <v>1.6309742630324996E-2</v>
      </c>
      <c r="BE364" s="130">
        <f t="shared" si="93"/>
        <v>1.5983239120292723E-2</v>
      </c>
      <c r="BF364" s="130">
        <f t="shared" si="93"/>
        <v>1.5663271859450868E-2</v>
      </c>
      <c r="BG364" s="130">
        <f t="shared" si="93"/>
        <v>1.534970999911889E-2</v>
      </c>
      <c r="BH364" s="130">
        <f t="shared" si="93"/>
        <v>1.5042425310066139E-2</v>
      </c>
      <c r="BI364" s="130">
        <f t="shared" si="93"/>
        <v>1.4741292130073278E-2</v>
      </c>
      <c r="BJ364" s="130">
        <f t="shared" si="93"/>
        <v>1.4446187312543475E-2</v>
      </c>
      <c r="BK364" s="130">
        <f t="shared" si="93"/>
        <v>1.4156990176142362E-2</v>
      </c>
      <c r="BL364" s="130">
        <f t="shared" si="93"/>
        <v>1.387358245544611E-2</v>
      </c>
      <c r="BM364" s="130">
        <f t="shared" si="93"/>
        <v>1.359584825257751E-2</v>
      </c>
      <c r="BN364" s="130">
        <f t="shared" si="93"/>
        <v>1.3323673989810233E-2</v>
      </c>
      <c r="BO364" s="130">
        <f t="shared" si="93"/>
        <v>1.3056948363121905E-2</v>
      </c>
      <c r="BP364" s="130">
        <f t="shared" si="93"/>
        <v>1.2795562296676999E-2</v>
      </c>
      <c r="BQ364" s="130">
        <f t="shared" si="92"/>
        <v>1.2539408898220927E-2</v>
      </c>
      <c r="BR364" s="3"/>
      <c r="BT364"/>
      <c r="BU364"/>
      <c r="BV364"/>
      <c r="BW364"/>
      <c r="BX364"/>
      <c r="BY364"/>
      <c r="BZ364"/>
      <c r="CA364"/>
      <c r="CB364"/>
      <c r="CC364"/>
      <c r="CD364"/>
      <c r="CE364"/>
      <c r="CF364"/>
      <c r="CG364"/>
      <c r="CH364"/>
      <c r="CI364"/>
      <c r="CJ364"/>
      <c r="CK364"/>
      <c r="CL364"/>
      <c r="CM364"/>
      <c r="CN364"/>
    </row>
    <row r="365" spans="1:92" s="8" customFormat="1">
      <c r="A365"/>
      <c r="B365">
        <v>67</v>
      </c>
      <c r="C365" s="51">
        <v>3.3700000000000001E-2</v>
      </c>
      <c r="D365" s="118">
        <f t="shared" si="69"/>
        <v>0.97982647548727175</v>
      </c>
      <c r="E365"/>
      <c r="F365" s="19"/>
      <c r="G365"/>
      <c r="H365"/>
      <c r="I365" s="22" t="s">
        <v>546</v>
      </c>
      <c r="J365" s="130">
        <f t="shared" si="91"/>
        <v>4.2168585079941256E-2</v>
      </c>
      <c r="K365" s="130">
        <f t="shared" si="91"/>
        <v>4.1317896095164001E-2</v>
      </c>
      <c r="L365" s="130">
        <f t="shared" si="91"/>
        <v>4.048436850547385E-2</v>
      </c>
      <c r="M365" s="130">
        <f t="shared" si="91"/>
        <v>3.9667656105046342E-2</v>
      </c>
      <c r="N365" s="130">
        <f t="shared" si="91"/>
        <v>3.8867419672248715E-2</v>
      </c>
      <c r="O365" s="130">
        <f t="shared" si="91"/>
        <v>3.8083326828744116E-2</v>
      </c>
      <c r="P365" s="130">
        <f t="shared" si="91"/>
        <v>3.7315051901438197E-2</v>
      </c>
      <c r="Q365" s="130">
        <f t="shared" si="91"/>
        <v>3.6562275787210809E-2</v>
      </c>
      <c r="R365" s="130">
        <f t="shared" si="91"/>
        <v>3.582468582037638E-2</v>
      </c>
      <c r="S365" s="130">
        <f t="shared" si="91"/>
        <v>3.510197564281823E-2</v>
      </c>
      <c r="T365" s="130">
        <f t="shared" si="91"/>
        <v>3.4393845076742646E-2</v>
      </c>
      <c r="U365" s="130">
        <f t="shared" si="91"/>
        <v>3.3700000000000001E-2</v>
      </c>
      <c r="V365" s="130">
        <f t="shared" si="91"/>
        <v>3.3020152223921059E-2</v>
      </c>
      <c r="W365" s="130">
        <f t="shared" si="91"/>
        <v>3.2354019373617766E-2</v>
      </c>
      <c r="X365" s="130">
        <f t="shared" si="91"/>
        <v>3.1701324770698806E-2</v>
      </c>
      <c r="Y365" s="130">
        <f t="shared" si="91"/>
        <v>3.1061797318351153E-2</v>
      </c>
      <c r="Z365" s="130">
        <f t="shared" si="93"/>
        <v>3.0435171388740002E-2</v>
      </c>
      <c r="AA365" s="130">
        <f t="shared" si="93"/>
        <v>2.9821186712680164E-2</v>
      </c>
      <c r="AB365" s="130">
        <f t="shared" si="93"/>
        <v>2.9219588271533269E-2</v>
      </c>
      <c r="AC365" s="130">
        <f t="shared" si="93"/>
        <v>2.8630126191285663E-2</v>
      </c>
      <c r="AD365" s="130">
        <f t="shared" si="93"/>
        <v>2.8052555638763257E-2</v>
      </c>
      <c r="AE365" s="130">
        <f t="shared" si="93"/>
        <v>2.7486636719939995E-2</v>
      </c>
      <c r="AF365" s="130">
        <f t="shared" si="93"/>
        <v>2.6932134380297828E-2</v>
      </c>
      <c r="AG365" s="130">
        <f t="shared" si="93"/>
        <v>2.6388818307196797E-2</v>
      </c>
      <c r="AH365" s="130">
        <f t="shared" si="93"/>
        <v>2.5856462834214632E-2</v>
      </c>
      <c r="AI365" s="130">
        <f t="shared" si="93"/>
        <v>2.5334846847416152E-2</v>
      </c>
      <c r="AJ365" s="130">
        <f t="shared" si="93"/>
        <v>2.4823753693513591E-2</v>
      </c>
      <c r="AK365" s="130">
        <f t="shared" si="93"/>
        <v>2.4322971089879564E-2</v>
      </c>
      <c r="AL365" s="130">
        <f t="shared" si="93"/>
        <v>2.3832291036375498E-2</v>
      </c>
      <c r="AM365" s="130">
        <f t="shared" si="93"/>
        <v>2.3351509728958705E-2</v>
      </c>
      <c r="AN365" s="130">
        <f t="shared" si="93"/>
        <v>2.2880427475032342E-2</v>
      </c>
      <c r="AO365" s="130">
        <f t="shared" si="93"/>
        <v>2.2418848610503073E-2</v>
      </c>
      <c r="AP365" s="130">
        <f t="shared" si="93"/>
        <v>2.196658141851195E-2</v>
      </c>
      <c r="AQ365" s="130">
        <f t="shared" si="93"/>
        <v>2.1523438049804756E-2</v>
      </c>
      <c r="AR365" s="130">
        <f t="shared" si="93"/>
        <v>2.1089234444708831E-2</v>
      </c>
      <c r="AS365" s="130">
        <f t="shared" si="93"/>
        <v>2.0663790256683825E-2</v>
      </c>
      <c r="AT365" s="130">
        <f t="shared" si="93"/>
        <v>2.0246928777414734E-2</v>
      </c>
      <c r="AU365" s="130">
        <f t="shared" si="93"/>
        <v>1.9838476863416096E-2</v>
      </c>
      <c r="AV365" s="130">
        <f t="shared" si="93"/>
        <v>1.9438264864116782E-2</v>
      </c>
      <c r="AW365" s="130">
        <f t="shared" si="93"/>
        <v>1.9046126551395617E-2</v>
      </c>
      <c r="AX365" s="130">
        <f t="shared" si="93"/>
        <v>1.8661899050538514E-2</v>
      </c>
      <c r="AY365" s="130">
        <f t="shared" si="93"/>
        <v>1.8285422772588412E-2</v>
      </c>
      <c r="AZ365" s="130">
        <f t="shared" si="93"/>
        <v>1.7916541348060002E-2</v>
      </c>
      <c r="BA365" s="130">
        <f t="shared" si="93"/>
        <v>1.7555101561991606E-2</v>
      </c>
      <c r="BB365" s="130">
        <f t="shared" si="93"/>
        <v>1.7200953290307332E-2</v>
      </c>
      <c r="BC365" s="130">
        <f t="shared" si="93"/>
        <v>1.6853949437463028E-2</v>
      </c>
      <c r="BD365" s="130">
        <f t="shared" si="93"/>
        <v>1.6513945875350083E-2</v>
      </c>
      <c r="BE365" s="130">
        <f t="shared" si="93"/>
        <v>1.6180801383431836E-2</v>
      </c>
      <c r="BF365" s="130">
        <f t="shared" si="93"/>
        <v>1.5854377590087589E-2</v>
      </c>
      <c r="BG365" s="130">
        <f t="shared" si="93"/>
        <v>1.5534538915139907E-2</v>
      </c>
      <c r="BH365" s="130">
        <f t="shared" si="93"/>
        <v>1.5221152513541402E-2</v>
      </c>
      <c r="BI365" s="130">
        <f t="shared" si="93"/>
        <v>1.4914088220197498E-2</v>
      </c>
      <c r="BJ365" s="130">
        <f t="shared" si="93"/>
        <v>1.4613218495902351E-2</v>
      </c>
      <c r="BK365" s="130">
        <f t="shared" si="93"/>
        <v>1.4318418374365411E-2</v>
      </c>
      <c r="BL365" s="130">
        <f t="shared" si="93"/>
        <v>1.4029565410306654E-2</v>
      </c>
      <c r="BM365" s="130">
        <f t="shared" si="93"/>
        <v>1.3746539628598906E-2</v>
      </c>
      <c r="BN365" s="130">
        <f t="shared" si="93"/>
        <v>1.3469223474436178E-2</v>
      </c>
      <c r="BO365" s="130">
        <f t="shared" si="93"/>
        <v>1.3197501764507222E-2</v>
      </c>
      <c r="BP365" s="130">
        <f t="shared" si="93"/>
        <v>1.2931261639154163E-2</v>
      </c>
      <c r="BQ365" s="130">
        <f t="shared" si="92"/>
        <v>1.2670392515496183E-2</v>
      </c>
      <c r="BR365" s="3"/>
      <c r="BT365"/>
      <c r="BU365"/>
      <c r="BV365"/>
      <c r="BW365"/>
      <c r="BX365"/>
      <c r="BY365"/>
      <c r="BZ365"/>
      <c r="CA365"/>
      <c r="CB365"/>
      <c r="CC365"/>
      <c r="CD365"/>
      <c r="CE365"/>
      <c r="CF365"/>
      <c r="CG365"/>
      <c r="CH365"/>
      <c r="CI365"/>
      <c r="CJ365"/>
      <c r="CK365"/>
      <c r="CL365"/>
      <c r="CM365"/>
      <c r="CN365"/>
    </row>
    <row r="366" spans="1:92" s="8" customFormat="1">
      <c r="A366"/>
      <c r="B366">
        <v>68</v>
      </c>
      <c r="C366" s="51">
        <v>3.4299999999999997E-2</v>
      </c>
      <c r="D366" s="118">
        <f t="shared" si="69"/>
        <v>0.97967415433878979</v>
      </c>
      <c r="E366"/>
      <c r="F366" s="19"/>
      <c r="G366"/>
      <c r="H366"/>
      <c r="I366" s="22" t="s">
        <v>546</v>
      </c>
      <c r="J366" s="130">
        <f t="shared" si="91"/>
        <v>4.2992822972295619E-2</v>
      </c>
      <c r="K366" s="130">
        <f t="shared" si="91"/>
        <v>4.2118957488021004E-2</v>
      </c>
      <c r="L366" s="130">
        <f t="shared" si="91"/>
        <v>4.1262854058708415E-2</v>
      </c>
      <c r="M366" s="130">
        <f t="shared" si="91"/>
        <v>4.0424151655570062E-2</v>
      </c>
      <c r="N366" s="130">
        <f t="shared" si="91"/>
        <v>3.9602496588033595E-2</v>
      </c>
      <c r="O366" s="130">
        <f t="shared" si="91"/>
        <v>3.8797542354586614E-2</v>
      </c>
      <c r="P366" s="130">
        <f t="shared" si="91"/>
        <v>3.8008949496653024E-2</v>
      </c>
      <c r="Q366" s="130">
        <f t="shared" si="91"/>
        <v>3.7236385455439329E-2</v>
      </c>
      <c r="R366" s="130">
        <f t="shared" si="91"/>
        <v>3.6479524431690738E-2</v>
      </c>
      <c r="S366" s="130">
        <f t="shared" si="91"/>
        <v>3.5738047248297843E-2</v>
      </c>
      <c r="T366" s="130">
        <f t="shared" si="91"/>
        <v>3.5011641215695902E-2</v>
      </c>
      <c r="U366" s="130">
        <f t="shared" si="91"/>
        <v>3.4299999999999997E-2</v>
      </c>
      <c r="V366" s="130">
        <f t="shared" si="91"/>
        <v>3.3602823493820488E-2</v>
      </c>
      <c r="W366" s="130">
        <f t="shared" si="91"/>
        <v>3.2919817689704201E-2</v>
      </c>
      <c r="X366" s="130">
        <f t="shared" si="91"/>
        <v>3.2250694556148096E-2</v>
      </c>
      <c r="Y366" s="130">
        <f t="shared" si="91"/>
        <v>3.1595171916133001E-2</v>
      </c>
      <c r="Z366" s="130">
        <f t="shared" si="93"/>
        <v>3.0952973328126274E-2</v>
      </c>
      <c r="AA366" s="130">
        <f t="shared" si="93"/>
        <v>3.0323827969503225E-2</v>
      </c>
      <c r="AB366" s="130">
        <f t="shared" si="93"/>
        <v>2.9707470522338013E-2</v>
      </c>
      <c r="AC366" s="130">
        <f t="shared" si="93"/>
        <v>2.9103641061516021E-2</v>
      </c>
      <c r="AD366" s="130">
        <f t="shared" si="93"/>
        <v>2.8512084945120385E-2</v>
      </c>
      <c r="AE366" s="130">
        <f t="shared" si="93"/>
        <v>2.7932552707046553E-2</v>
      </c>
      <c r="AF366" s="130">
        <f t="shared" si="93"/>
        <v>2.7364799951799502E-2</v>
      </c>
      <c r="AG366" s="130">
        <f t="shared" si="93"/>
        <v>2.6808587251429337E-2</v>
      </c>
      <c r="AH366" s="130">
        <f t="shared" si="93"/>
        <v>2.6263680044561696E-2</v>
      </c>
      <c r="AI366" s="130">
        <f t="shared" si="93"/>
        <v>2.5729848537480532E-2</v>
      </c>
      <c r="AJ366" s="130">
        <f t="shared" si="93"/>
        <v>2.5206867607221382E-2</v>
      </c>
      <c r="AK366" s="130">
        <f t="shared" si="93"/>
        <v>2.4694516706634442E-2</v>
      </c>
      <c r="AL366" s="130">
        <f t="shared" si="93"/>
        <v>2.4192579771377214E-2</v>
      </c>
      <c r="AM366" s="130">
        <f t="shared" si="93"/>
        <v>2.3700845128797682E-2</v>
      </c>
      <c r="AN366" s="130">
        <f t="shared" si="93"/>
        <v>2.3219105408669498E-2</v>
      </c>
      <c r="AO366" s="130">
        <f t="shared" si="93"/>
        <v>2.2747157455741511E-2</v>
      </c>
      <c r="AP366" s="130">
        <f t="shared" si="93"/>
        <v>2.2284802244064861E-2</v>
      </c>
      <c r="AQ366" s="130">
        <f t="shared" si="93"/>
        <v>2.1831844793061408E-2</v>
      </c>
      <c r="AR366" s="130">
        <f t="shared" si="93"/>
        <v>2.1388094085298143E-2</v>
      </c>
      <c r="AS366" s="130">
        <f t="shared" si="93"/>
        <v>2.0953362985932932E-2</v>
      </c>
      <c r="AT366" s="130">
        <f t="shared" si="93"/>
        <v>2.0527468163797545E-2</v>
      </c>
      <c r="AU366" s="130">
        <f t="shared" si="93"/>
        <v>2.0110230014084792E-2</v>
      </c>
      <c r="AV366" s="130">
        <f t="shared" si="93"/>
        <v>1.9701472582607064E-2</v>
      </c>
      <c r="AW366" s="130">
        <f t="shared" si="93"/>
        <v>1.9301023491594432E-2</v>
      </c>
      <c r="AX366" s="130">
        <f t="shared" si="93"/>
        <v>1.8908713867000888E-2</v>
      </c>
      <c r="AY366" s="130">
        <f t="shared" si="93"/>
        <v>1.8524378267288245E-2</v>
      </c>
      <c r="AZ366" s="130">
        <f t="shared" si="93"/>
        <v>1.8147854613657467E-2</v>
      </c>
      <c r="BA366" s="130">
        <f t="shared" si="93"/>
        <v>1.7778984121698184E-2</v>
      </c>
      <c r="BB366" s="130">
        <f t="shared" si="93"/>
        <v>1.7417611234427439E-2</v>
      </c>
      <c r="BC366" s="130">
        <f t="shared" si="93"/>
        <v>1.7063583556689504E-2</v>
      </c>
      <c r="BD366" s="130">
        <f t="shared" si="93"/>
        <v>1.6716751790889068E-2</v>
      </c>
      <c r="BE366" s="130">
        <f t="shared" si="93"/>
        <v>1.6376969674030701E-2</v>
      </c>
      <c r="BF366" s="130">
        <f t="shared" si="93"/>
        <v>1.6044093916038029E-2</v>
      </c>
      <c r="BG366" s="130">
        <f t="shared" si="93"/>
        <v>1.5717984139326683E-2</v>
      </c>
      <c r="BH366" s="130">
        <f t="shared" si="93"/>
        <v>1.5398502819605375E-2</v>
      </c>
      <c r="BI366" s="130">
        <f t="shared" si="93"/>
        <v>1.5085515227880368E-2</v>
      </c>
      <c r="BJ366" s="130">
        <f t="shared" si="93"/>
        <v>1.4778889373638636E-2</v>
      </c>
      <c r="BK366" s="130">
        <f t="shared" si="93"/>
        <v>1.4478495949185956E-2</v>
      </c>
      <c r="BL366" s="130">
        <f t="shared" si="93"/>
        <v>1.4184208275116345E-2</v>
      </c>
      <c r="BM366" s="130">
        <f t="shared" si="93"/>
        <v>1.3895902246889871E-2</v>
      </c>
      <c r="BN366" s="130">
        <f t="shared" ref="BN366:BQ366" si="94">$C366*POWER($D366,BN$302-$C$439)</f>
        <v>1.3613456282496321E-2</v>
      </c>
      <c r="BO366" s="130">
        <f t="shared" si="94"/>
        <v>1.3336751271182671E-2</v>
      </c>
      <c r="BP366" s="130">
        <f t="shared" si="94"/>
        <v>1.3065670523222661E-2</v>
      </c>
      <c r="BQ366" s="130">
        <f t="shared" si="94"/>
        <v>1.2800099720707414E-2</v>
      </c>
      <c r="BR366" s="3"/>
      <c r="BT366"/>
      <c r="BU366"/>
      <c r="BV366"/>
      <c r="BW366"/>
      <c r="BX366"/>
      <c r="BY366"/>
      <c r="BZ366"/>
      <c r="CA366"/>
      <c r="CB366"/>
      <c r="CC366"/>
      <c r="CD366"/>
      <c r="CE366"/>
      <c r="CF366"/>
      <c r="CG366"/>
      <c r="CH366"/>
      <c r="CI366"/>
      <c r="CJ366"/>
      <c r="CK366"/>
      <c r="CL366"/>
      <c r="CM366"/>
      <c r="CN366"/>
    </row>
    <row r="367" spans="1:92" s="8" customFormat="1">
      <c r="A367"/>
      <c r="B367">
        <v>69</v>
      </c>
      <c r="C367" s="51">
        <v>3.5000000000000003E-2</v>
      </c>
      <c r="D367" s="118">
        <f t="shared" si="69"/>
        <v>0.97952404685956485</v>
      </c>
      <c r="E367"/>
      <c r="F367" s="19"/>
      <c r="G367"/>
      <c r="H367"/>
      <c r="I367" s="22" t="s">
        <v>546</v>
      </c>
      <c r="J367" s="130">
        <f t="shared" si="91"/>
        <v>4.3944236191975593E-2</v>
      </c>
      <c r="K367" s="130">
        <f t="shared" si="91"/>
        <v>4.3044436070916479E-2</v>
      </c>
      <c r="L367" s="130">
        <f t="shared" si="91"/>
        <v>4.2163060214971938E-2</v>
      </c>
      <c r="M367" s="130">
        <f t="shared" si="91"/>
        <v>4.1299731369752825E-2</v>
      </c>
      <c r="N367" s="130">
        <f t="shared" si="91"/>
        <v>4.0454080005513197E-2</v>
      </c>
      <c r="O367" s="130">
        <f t="shared" si="91"/>
        <v>3.9625744158980888E-2</v>
      </c>
      <c r="P367" s="130">
        <f t="shared" si="91"/>
        <v>3.8814369278426734E-2</v>
      </c>
      <c r="Q367" s="130">
        <f t="shared" si="91"/>
        <v>3.8019608071906123E-2</v>
      </c>
      <c r="R367" s="130">
        <f t="shared" si="91"/>
        <v>3.7241120358608056E-2</v>
      </c>
      <c r="S367" s="130">
        <f t="shared" si="91"/>
        <v>3.6478572923247889E-2</v>
      </c>
      <c r="T367" s="130">
        <f t="shared" si="91"/>
        <v>3.5731639373441516E-2</v>
      </c>
      <c r="U367" s="130">
        <f t="shared" si="91"/>
        <v>3.5000000000000003E-2</v>
      </c>
      <c r="V367" s="130">
        <f t="shared" si="91"/>
        <v>3.4283341640084772E-2</v>
      </c>
      <c r="W367" s="130">
        <f t="shared" si="91"/>
        <v>3.3581357543164866E-2</v>
      </c>
      <c r="X367" s="130">
        <f t="shared" si="91"/>
        <v>3.2893747239718822E-2</v>
      </c>
      <c r="Y367" s="130">
        <f t="shared" si="91"/>
        <v>3.222021641262502E-2</v>
      </c>
      <c r="Z367" s="130">
        <f t="shared" ref="Z367:BQ368" si="95">$C367*POWER($D367,Z$302-$C$439)</f>
        <v>3.1560476771185432E-2</v>
      </c>
      <c r="AA367" s="130">
        <f t="shared" si="95"/>
        <v>3.0914245927728845E-2</v>
      </c>
      <c r="AB367" s="130">
        <f t="shared" si="95"/>
        <v>3.028124727674078E-2</v>
      </c>
      <c r="AC367" s="130">
        <f t="shared" si="95"/>
        <v>2.9661209876468302E-2</v>
      </c>
      <c r="AD367" s="130">
        <f t="shared" si="95"/>
        <v>2.9053868332949123E-2</v>
      </c>
      <c r="AE367" s="130">
        <f t="shared" si="95"/>
        <v>2.8458962686415287E-2</v>
      </c>
      <c r="AF367" s="130">
        <f t="shared" si="95"/>
        <v>2.7876238300022851E-2</v>
      </c>
      <c r="AG367" s="130">
        <f t="shared" si="95"/>
        <v>2.7305445750859979E-2</v>
      </c>
      <c r="AH367" s="130">
        <f t="shared" si="95"/>
        <v>2.6746340723186674E-2</v>
      </c>
      <c r="AI367" s="130">
        <f t="shared" si="95"/>
        <v>2.6198683903860591E-2</v>
      </c>
      <c r="AJ367" s="130">
        <f t="shared" si="95"/>
        <v>2.5662240879904069E-2</v>
      </c>
      <c r="AK367" s="130">
        <f t="shared" si="95"/>
        <v>2.5136782038168593E-2</v>
      </c>
      <c r="AL367" s="130">
        <f t="shared" si="95"/>
        <v>2.4622082467053719E-2</v>
      </c>
      <c r="AM367" s="130">
        <f t="shared" si="95"/>
        <v>2.4117921860238398E-2</v>
      </c>
      <c r="AN367" s="130">
        <f t="shared" si="95"/>
        <v>2.3624084422383475E-2</v>
      </c>
      <c r="AO367" s="130">
        <f t="shared" si="95"/>
        <v>2.3140358776765069E-2</v>
      </c>
      <c r="AP367" s="130">
        <f t="shared" si="95"/>
        <v>2.2666537874799168E-2</v>
      </c>
      <c r="AQ367" s="130">
        <f t="shared" si="95"/>
        <v>2.2202418907418881E-2</v>
      </c>
      <c r="AR367" s="130">
        <f t="shared" si="95"/>
        <v>2.1747803218266262E-2</v>
      </c>
      <c r="AS367" s="130">
        <f t="shared" si="95"/>
        <v>2.1302496218661631E-2</v>
      </c>
      <c r="AT367" s="130">
        <f t="shared" si="95"/>
        <v>2.0866307304314019E-2</v>
      </c>
      <c r="AU367" s="130">
        <f t="shared" si="95"/>
        <v>2.0439049773736968E-2</v>
      </c>
      <c r="AV367" s="130">
        <f t="shared" si="95"/>
        <v>2.0020540748334904E-2</v>
      </c>
      <c r="AW367" s="130">
        <f t="shared" si="95"/>
        <v>1.9610601094125827E-2</v>
      </c>
      <c r="AX367" s="130">
        <f t="shared" si="95"/>
        <v>1.9209055345066738E-2</v>
      </c>
      <c r="AY367" s="130">
        <f t="shared" si="95"/>
        <v>1.8815731627949129E-2</v>
      </c>
      <c r="AZ367" s="130">
        <f t="shared" si="95"/>
        <v>1.8430461588832239E-2</v>
      </c>
      <c r="BA367" s="130">
        <f t="shared" si="95"/>
        <v>1.8053080320982719E-2</v>
      </c>
      <c r="BB367" s="130">
        <f t="shared" si="95"/>
        <v>1.7683426294289765E-2</v>
      </c>
      <c r="BC367" s="130">
        <f t="shared" si="95"/>
        <v>1.7321341286125547E-2</v>
      </c>
      <c r="BD367" s="130">
        <f t="shared" si="95"/>
        <v>1.6966670313621354E-2</v>
      </c>
      <c r="BE367" s="130">
        <f t="shared" si="95"/>
        <v>1.6619261567330429E-2</v>
      </c>
      <c r="BF367" s="130">
        <f t="shared" si="95"/>
        <v>1.6278966346249136E-2</v>
      </c>
      <c r="BG367" s="130">
        <f t="shared" si="95"/>
        <v>1.5945638994168621E-2</v>
      </c>
      <c r="BH367" s="130">
        <f t="shared" si="95"/>
        <v>1.5619136837329725E-2</v>
      </c>
      <c r="BI367" s="130">
        <f t="shared" si="95"/>
        <v>1.5299320123354518E-2</v>
      </c>
      <c r="BJ367" s="130">
        <f t="shared" si="95"/>
        <v>1.4986051961428191E-2</v>
      </c>
      <c r="BK367" s="130">
        <f t="shared" si="95"/>
        <v>1.4679198263705864E-2</v>
      </c>
      <c r="BL367" s="130">
        <f t="shared" si="95"/>
        <v>1.4378627687919063E-2</v>
      </c>
      <c r="BM367" s="130">
        <f t="shared" si="95"/>
        <v>1.4084211581157469E-2</v>
      </c>
      <c r="BN367" s="130">
        <f t="shared" si="95"/>
        <v>1.3795823924801713E-2</v>
      </c>
      <c r="BO367" s="130">
        <f t="shared" si="95"/>
        <v>1.351334128058378E-2</v>
      </c>
      <c r="BP367" s="130">
        <f t="shared" si="95"/>
        <v>1.3236642737751839E-2</v>
      </c>
      <c r="BQ367" s="130">
        <f t="shared" si="95"/>
        <v>1.2965609861316948E-2</v>
      </c>
      <c r="BR367" s="3"/>
      <c r="BT367"/>
      <c r="BU367"/>
      <c r="BV367"/>
      <c r="BW367"/>
      <c r="BX367"/>
      <c r="BY367"/>
      <c r="BZ367"/>
      <c r="CA367"/>
      <c r="CB367"/>
      <c r="CC367"/>
      <c r="CD367"/>
      <c r="CE367"/>
      <c r="CF367"/>
      <c r="CG367"/>
      <c r="CH367"/>
      <c r="CI367"/>
      <c r="CJ367"/>
      <c r="CK367"/>
      <c r="CL367"/>
      <c r="CM367"/>
      <c r="CN367"/>
    </row>
    <row r="368" spans="1:92" s="8" customFormat="1">
      <c r="A368"/>
      <c r="B368">
        <v>70</v>
      </c>
      <c r="C368" s="51">
        <v>3.56E-2</v>
      </c>
      <c r="D368" s="118">
        <f>POWER(D548/C548,1/($D$482-$C$482))</f>
        <v>0.97937611187946705</v>
      </c>
      <c r="E368"/>
      <c r="F368" s="19"/>
      <c r="G368"/>
      <c r="H368"/>
      <c r="I368" s="22" t="s">
        <v>546</v>
      </c>
      <c r="J368" s="130">
        <f t="shared" si="91"/>
        <v>4.4771889421545738E-2</v>
      </c>
      <c r="K368" s="130">
        <f t="shared" si="91"/>
        <v>4.3848518983170902E-2</v>
      </c>
      <c r="L368" s="130">
        <f t="shared" si="91"/>
        <v>4.2944192033410919E-2</v>
      </c>
      <c r="M368" s="130">
        <f t="shared" si="91"/>
        <v>4.2058515821487168E-2</v>
      </c>
      <c r="N368" s="130">
        <f t="shared" si="91"/>
        <v>4.1191105696669159E-2</v>
      </c>
      <c r="O368" s="130">
        <f t="shared" si="91"/>
        <v>4.0341584941220004E-2</v>
      </c>
      <c r="P368" s="130">
        <f t="shared" si="91"/>
        <v>3.9509584606787301E-2</v>
      </c>
      <c r="Q368" s="130">
        <f t="shared" si="91"/>
        <v>3.8694743354168191E-2</v>
      </c>
      <c r="R368" s="130">
        <f t="shared" si="91"/>
        <v>3.7896707296379083E-2</v>
      </c>
      <c r="S368" s="130">
        <f t="shared" si="91"/>
        <v>3.7115129844961979E-2</v>
      </c>
      <c r="T368" s="130">
        <f t="shared" si="91"/>
        <v>3.6349671559460429E-2</v>
      </c>
      <c r="U368" s="130">
        <f t="shared" si="91"/>
        <v>3.56E-2</v>
      </c>
      <c r="V368" s="130">
        <f t="shared" si="91"/>
        <v>3.4865789582909028E-2</v>
      </c>
      <c r="W368" s="130">
        <f t="shared" si="91"/>
        <v>3.4146721439317067E-2</v>
      </c>
      <c r="X368" s="130">
        <f t="shared" si="91"/>
        <v>3.3442483276669585E-2</v>
      </c>
      <c r="Y368" s="130">
        <f t="shared" si="91"/>
        <v>3.2752769243098757E-2</v>
      </c>
      <c r="Z368" s="130">
        <f t="shared" si="95"/>
        <v>3.2077279794591455E-2</v>
      </c>
      <c r="AA368" s="130">
        <f t="shared" si="95"/>
        <v>3.1415721564896769E-2</v>
      </c>
      <c r="AB368" s="130">
        <f t="shared" si="95"/>
        <v>3.0767807238116524E-2</v>
      </c>
      <c r="AC368" s="130">
        <f t="shared" si="95"/>
        <v>3.0133255423923484E-2</v>
      </c>
      <c r="AD368" s="130">
        <f t="shared" si="95"/>
        <v>2.9511790535353046E-2</v>
      </c>
      <c r="AE368" s="130">
        <f t="shared" si="95"/>
        <v>2.8903142669115318E-2</v>
      </c>
      <c r="AF368" s="130">
        <f t="shared" si="95"/>
        <v>2.8307047488375679E-2</v>
      </c>
      <c r="AG368" s="130">
        <f t="shared" si="95"/>
        <v>2.7723246107952806E-2</v>
      </c>
      <c r="AH368" s="130">
        <f t="shared" si="95"/>
        <v>2.715148498188439E-2</v>
      </c>
      <c r="AI368" s="130">
        <f t="shared" si="95"/>
        <v>2.6591515793311673E-2</v>
      </c>
      <c r="AJ368" s="130">
        <f t="shared" si="95"/>
        <v>2.6043095346635028E-2</v>
      </c>
      <c r="AK368" s="130">
        <f t="shared" si="95"/>
        <v>2.5505985461893654E-2</v>
      </c>
      <c r="AL368" s="130">
        <f t="shared" si="95"/>
        <v>2.4979952871323621E-2</v>
      </c>
      <c r="AM368" s="130">
        <f t="shared" si="95"/>
        <v>2.4464769118049255E-2</v>
      </c>
      <c r="AN368" s="130">
        <f t="shared" si="95"/>
        <v>2.3960210456863938E-2</v>
      </c>
      <c r="AO368" s="130">
        <f t="shared" si="95"/>
        <v>2.3466057757057152E-2</v>
      </c>
      <c r="AP368" s="130">
        <f t="shared" si="95"/>
        <v>2.2982096407245637E-2</v>
      </c>
      <c r="AQ368" s="130">
        <f t="shared" si="95"/>
        <v>2.2508116222167304E-2</v>
      </c>
      <c r="AR368" s="130">
        <f t="shared" si="95"/>
        <v>2.2043911351397369E-2</v>
      </c>
      <c r="AS368" s="130">
        <f t="shared" si="95"/>
        <v>2.1589280189947206E-2</v>
      </c>
      <c r="AT368" s="130">
        <f t="shared" si="95"/>
        <v>2.1144025290706896E-2</v>
      </c>
      <c r="AU368" s="130">
        <f t="shared" si="95"/>
        <v>2.0707953278693635E-2</v>
      </c>
      <c r="AV368" s="130">
        <f t="shared" si="95"/>
        <v>2.0280874767068635E-2</v>
      </c>
      <c r="AW368" s="130">
        <f t="shared" si="95"/>
        <v>1.9862604274886071E-2</v>
      </c>
      <c r="AX368" s="130">
        <f t="shared" si="95"/>
        <v>1.9452960146538405E-2</v>
      </c>
      <c r="AY368" s="130">
        <f t="shared" si="95"/>
        <v>1.9051764472863005E-2</v>
      </c>
      <c r="AZ368" s="130">
        <f t="shared" si="95"/>
        <v>1.8658843013875936E-2</v>
      </c>
      <c r="BA368" s="130">
        <f t="shared" si="95"/>
        <v>1.8274025123099169E-2</v>
      </c>
      <c r="BB368" s="130">
        <f t="shared" si="95"/>
        <v>1.7897143673448562E-2</v>
      </c>
      <c r="BC368" s="130">
        <f t="shared" si="95"/>
        <v>1.7528034984650255E-2</v>
      </c>
      <c r="BD368" s="130">
        <f t="shared" si="95"/>
        <v>1.7166538752154042E-2</v>
      </c>
      <c r="BE368" s="130">
        <f t="shared" si="95"/>
        <v>1.6812497977512823E-2</v>
      </c>
      <c r="BF368" s="130">
        <f t="shared" si="95"/>
        <v>1.6465758900197913E-2</v>
      </c>
      <c r="BG368" s="130">
        <f t="shared" si="95"/>
        <v>1.6126170930820558E-2</v>
      </c>
      <c r="BH368" s="130">
        <f t="shared" si="95"/>
        <v>1.5793586585730726E-2</v>
      </c>
      <c r="BI368" s="130">
        <f t="shared" si="95"/>
        <v>1.5467861422964666E-2</v>
      </c>
      <c r="BJ368" s="130">
        <f t="shared" si="95"/>
        <v>1.5148853979513535E-2</v>
      </c>
      <c r="BK368" s="130">
        <f t="shared" si="95"/>
        <v>1.4836425709885756E-2</v>
      </c>
      <c r="BL368" s="130">
        <f t="shared" si="95"/>
        <v>1.4530440925936472E-2</v>
      </c>
      <c r="BM368" s="130">
        <f t="shared" si="95"/>
        <v>1.4230766737937946E-2</v>
      </c>
      <c r="BN368" s="130">
        <f t="shared" si="95"/>
        <v>1.3937272996865313E-2</v>
      </c>
      <c r="BO368" s="130">
        <f t="shared" si="95"/>
        <v>1.3649832237872635E-2</v>
      </c>
      <c r="BP368" s="130">
        <f t="shared" si="95"/>
        <v>1.3368319624934708E-2</v>
      </c>
      <c r="BQ368" s="130">
        <f t="shared" si="95"/>
        <v>1.3092612896630529E-2</v>
      </c>
      <c r="BR368" s="3"/>
      <c r="BT368"/>
      <c r="BU368"/>
      <c r="BV368"/>
      <c r="BW368"/>
      <c r="BX368"/>
      <c r="BY368"/>
      <c r="BZ368"/>
      <c r="CA368"/>
      <c r="CB368"/>
      <c r="CC368"/>
      <c r="CD368"/>
      <c r="CE368"/>
      <c r="CF368"/>
      <c r="CG368"/>
      <c r="CH368"/>
      <c r="CI368"/>
      <c r="CJ368"/>
      <c r="CK368"/>
      <c r="CL368"/>
      <c r="CM368"/>
      <c r="CN368"/>
    </row>
    <row r="369" spans="1:92" s="8" customFormat="1">
      <c r="A369"/>
      <c r="B369"/>
      <c r="C369"/>
      <c r="D369"/>
      <c r="E369"/>
      <c r="F369" s="1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s="3"/>
      <c r="BT369"/>
      <c r="BU369"/>
      <c r="BV369"/>
      <c r="BW369"/>
      <c r="BX369"/>
      <c r="BY369"/>
      <c r="BZ369"/>
      <c r="CA369"/>
      <c r="CB369"/>
      <c r="CC369"/>
      <c r="CD369"/>
      <c r="CE369"/>
      <c r="CF369"/>
      <c r="CG369"/>
      <c r="CH369"/>
      <c r="CI369"/>
      <c r="CJ369"/>
      <c r="CK369"/>
      <c r="CL369"/>
      <c r="CM369"/>
      <c r="CN369"/>
    </row>
    <row r="370" spans="1:92" s="8" customFormat="1">
      <c r="A370"/>
      <c r="B370" t="s">
        <v>545</v>
      </c>
      <c r="C370" t="s">
        <v>72</v>
      </c>
      <c r="D370" t="s">
        <v>319</v>
      </c>
      <c r="E370"/>
      <c r="F370" s="19"/>
      <c r="G370"/>
      <c r="H370"/>
      <c r="I370"/>
      <c r="J370" s="17">
        <f t="shared" ref="J370:X370" si="96">K370-1</f>
        <v>2005</v>
      </c>
      <c r="K370" s="17">
        <f t="shared" si="96"/>
        <v>2006</v>
      </c>
      <c r="L370" s="17">
        <f t="shared" si="96"/>
        <v>2007</v>
      </c>
      <c r="M370" s="17">
        <f t="shared" si="96"/>
        <v>2008</v>
      </c>
      <c r="N370" s="17">
        <f t="shared" si="96"/>
        <v>2009</v>
      </c>
      <c r="O370" s="17">
        <f t="shared" si="96"/>
        <v>2010</v>
      </c>
      <c r="P370" s="17">
        <f t="shared" si="96"/>
        <v>2011</v>
      </c>
      <c r="Q370" s="17">
        <f t="shared" si="96"/>
        <v>2012</v>
      </c>
      <c r="R370" s="17">
        <f t="shared" si="96"/>
        <v>2013</v>
      </c>
      <c r="S370" s="17">
        <f t="shared" si="96"/>
        <v>2014</v>
      </c>
      <c r="T370" s="17">
        <f t="shared" si="96"/>
        <v>2015</v>
      </c>
      <c r="U370" s="17">
        <f t="shared" si="96"/>
        <v>2016</v>
      </c>
      <c r="V370" s="17">
        <f t="shared" si="96"/>
        <v>2017</v>
      </c>
      <c r="W370" s="17">
        <f t="shared" si="96"/>
        <v>2018</v>
      </c>
      <c r="X370" s="17">
        <f t="shared" si="96"/>
        <v>2019</v>
      </c>
      <c r="Y370" s="17">
        <f>Z370-1</f>
        <v>2020</v>
      </c>
      <c r="Z370" s="183">
        <f>$Z$26</f>
        <v>2021</v>
      </c>
      <c r="AA370" s="17">
        <f t="shared" ref="AA370:BQ370" si="97">Z370+1</f>
        <v>2022</v>
      </c>
      <c r="AB370" s="17">
        <f t="shared" si="97"/>
        <v>2023</v>
      </c>
      <c r="AC370" s="17">
        <f t="shared" si="97"/>
        <v>2024</v>
      </c>
      <c r="AD370" s="17">
        <f t="shared" si="97"/>
        <v>2025</v>
      </c>
      <c r="AE370" s="17">
        <f t="shared" si="97"/>
        <v>2026</v>
      </c>
      <c r="AF370" s="17">
        <f t="shared" si="97"/>
        <v>2027</v>
      </c>
      <c r="AG370" s="17">
        <f t="shared" si="97"/>
        <v>2028</v>
      </c>
      <c r="AH370" s="17">
        <f t="shared" si="97"/>
        <v>2029</v>
      </c>
      <c r="AI370" s="17">
        <f t="shared" si="97"/>
        <v>2030</v>
      </c>
      <c r="AJ370" s="17">
        <f t="shared" si="97"/>
        <v>2031</v>
      </c>
      <c r="AK370" s="17">
        <f t="shared" si="97"/>
        <v>2032</v>
      </c>
      <c r="AL370" s="17">
        <f t="shared" si="97"/>
        <v>2033</v>
      </c>
      <c r="AM370" s="17">
        <f t="shared" si="97"/>
        <v>2034</v>
      </c>
      <c r="AN370" s="17">
        <f t="shared" si="97"/>
        <v>2035</v>
      </c>
      <c r="AO370" s="17">
        <f t="shared" si="97"/>
        <v>2036</v>
      </c>
      <c r="AP370" s="17">
        <f t="shared" si="97"/>
        <v>2037</v>
      </c>
      <c r="AQ370" s="17">
        <f t="shared" si="97"/>
        <v>2038</v>
      </c>
      <c r="AR370" s="17">
        <f t="shared" si="97"/>
        <v>2039</v>
      </c>
      <c r="AS370" s="17">
        <f t="shared" si="97"/>
        <v>2040</v>
      </c>
      <c r="AT370" s="17">
        <f t="shared" si="97"/>
        <v>2041</v>
      </c>
      <c r="AU370" s="17">
        <f t="shared" si="97"/>
        <v>2042</v>
      </c>
      <c r="AV370" s="17">
        <f t="shared" si="97"/>
        <v>2043</v>
      </c>
      <c r="AW370" s="17">
        <f t="shared" si="97"/>
        <v>2044</v>
      </c>
      <c r="AX370" s="17">
        <f t="shared" si="97"/>
        <v>2045</v>
      </c>
      <c r="AY370" s="17">
        <f t="shared" si="97"/>
        <v>2046</v>
      </c>
      <c r="AZ370" s="17">
        <f t="shared" si="97"/>
        <v>2047</v>
      </c>
      <c r="BA370" s="17">
        <f t="shared" si="97"/>
        <v>2048</v>
      </c>
      <c r="BB370" s="17">
        <f t="shared" si="97"/>
        <v>2049</v>
      </c>
      <c r="BC370" s="17">
        <f t="shared" si="97"/>
        <v>2050</v>
      </c>
      <c r="BD370" s="17">
        <f t="shared" si="97"/>
        <v>2051</v>
      </c>
      <c r="BE370" s="17">
        <f t="shared" si="97"/>
        <v>2052</v>
      </c>
      <c r="BF370" s="17">
        <f t="shared" si="97"/>
        <v>2053</v>
      </c>
      <c r="BG370" s="17">
        <f t="shared" si="97"/>
        <v>2054</v>
      </c>
      <c r="BH370" s="17">
        <f t="shared" si="97"/>
        <v>2055</v>
      </c>
      <c r="BI370" s="17">
        <f t="shared" si="97"/>
        <v>2056</v>
      </c>
      <c r="BJ370" s="17">
        <f t="shared" si="97"/>
        <v>2057</v>
      </c>
      <c r="BK370" s="17">
        <f t="shared" si="97"/>
        <v>2058</v>
      </c>
      <c r="BL370" s="17">
        <f t="shared" si="97"/>
        <v>2059</v>
      </c>
      <c r="BM370" s="17">
        <f t="shared" si="97"/>
        <v>2060</v>
      </c>
      <c r="BN370" s="17">
        <f t="shared" si="97"/>
        <v>2061</v>
      </c>
      <c r="BO370" s="17">
        <f t="shared" si="97"/>
        <v>2062</v>
      </c>
      <c r="BP370" s="17">
        <f t="shared" si="97"/>
        <v>2063</v>
      </c>
      <c r="BQ370" s="17">
        <f t="shared" si="97"/>
        <v>2064</v>
      </c>
      <c r="BR370"/>
      <c r="BT370"/>
      <c r="BU370"/>
      <c r="BV370"/>
      <c r="BW370"/>
      <c r="BX370"/>
      <c r="BY370"/>
      <c r="BZ370"/>
      <c r="CA370"/>
      <c r="CB370"/>
      <c r="CC370"/>
      <c r="CD370"/>
      <c r="CE370"/>
      <c r="CF370"/>
      <c r="CG370"/>
      <c r="CH370"/>
      <c r="CI370"/>
      <c r="CJ370"/>
      <c r="CK370"/>
      <c r="CL370"/>
      <c r="CM370"/>
      <c r="CN370"/>
    </row>
    <row r="371" spans="1:92" s="8" customFormat="1">
      <c r="A371"/>
      <c r="B371">
        <v>5</v>
      </c>
      <c r="C371" s="51">
        <v>0.2112</v>
      </c>
      <c r="D371" s="118">
        <f>POWER(D552/C552,1/($D$551-$C$551))</f>
        <v>0.98154969860660612</v>
      </c>
      <c r="E371"/>
      <c r="F371" s="19"/>
      <c r="G371"/>
      <c r="H371"/>
      <c r="I371" s="22" t="s">
        <v>546</v>
      </c>
      <c r="J371" s="130">
        <f t="shared" ref="J371:BP375" si="98">$C371*POWER($D371,J$302-$C$439)</f>
        <v>0.25921413466724558</v>
      </c>
      <c r="K371" s="130">
        <f t="shared" si="98"/>
        <v>0.25443155575720705</v>
      </c>
      <c r="L371" s="130">
        <f t="shared" si="98"/>
        <v>0.24973721686949649</v>
      </c>
      <c r="M371" s="130">
        <f t="shared" si="98"/>
        <v>0.24512948994910694</v>
      </c>
      <c r="N371" s="130">
        <f t="shared" si="98"/>
        <v>0.24060677697913693</v>
      </c>
      <c r="O371" s="130">
        <f t="shared" si="98"/>
        <v>0.23616750942657877</v>
      </c>
      <c r="P371" s="130">
        <f t="shared" si="98"/>
        <v>0.23181014769833119</v>
      </c>
      <c r="Q371" s="130">
        <f t="shared" si="98"/>
        <v>0.22753318060724986</v>
      </c>
      <c r="R371" s="130">
        <f t="shared" si="98"/>
        <v>0.22333512484804857</v>
      </c>
      <c r="S371" s="130">
        <f t="shared" si="98"/>
        <v>0.21921452448287082</v>
      </c>
      <c r="T371" s="130">
        <f t="shared" si="98"/>
        <v>0.21516995043635231</v>
      </c>
      <c r="U371" s="130">
        <f t="shared" si="98"/>
        <v>0.2112</v>
      </c>
      <c r="V371" s="130">
        <f t="shared" si="98"/>
        <v>0.2073032963457152</v>
      </c>
      <c r="W371" s="130">
        <f t="shared" si="98"/>
        <v>0.20347848804829272</v>
      </c>
      <c r="X371" s="130">
        <f t="shared" si="98"/>
        <v>0.19972424861672963</v>
      </c>
      <c r="Y371" s="130">
        <f t="shared" si="98"/>
        <v>0.19603927603418181</v>
      </c>
      <c r="Z371" s="130">
        <f t="shared" si="98"/>
        <v>0.19242229230640842</v>
      </c>
      <c r="AA371" s="130">
        <f t="shared" si="98"/>
        <v>0.18887204301854746</v>
      </c>
      <c r="AB371" s="130">
        <f t="shared" si="98"/>
        <v>0.18538729690006922</v>
      </c>
      <c r="AC371" s="130">
        <f t="shared" si="98"/>
        <v>0.18196684539775632</v>
      </c>
      <c r="AD371" s="130">
        <f t="shared" si="98"/>
        <v>0.17860950225656258</v>
      </c>
      <c r="AE371" s="130">
        <f t="shared" si="98"/>
        <v>0.17531410310820497</v>
      </c>
      <c r="AF371" s="130">
        <f t="shared" si="98"/>
        <v>0.17207950506734604</v>
      </c>
      <c r="AG371" s="130">
        <f t="shared" si="98"/>
        <v>0.16890458633522745</v>
      </c>
      <c r="AH371" s="130">
        <f t="shared" si="98"/>
        <v>0.16578824581061596</v>
      </c>
      <c r="AI371" s="130">
        <f t="shared" si="98"/>
        <v>0.16272940270792804</v>
      </c>
      <c r="AJ371" s="130">
        <f t="shared" si="98"/>
        <v>0.15972699618239983</v>
      </c>
      <c r="AK371" s="130">
        <f t="shared" si="98"/>
        <v>0.15677998496217305</v>
      </c>
      <c r="AL371" s="130">
        <f t="shared" si="98"/>
        <v>0.15388734698716919</v>
      </c>
      <c r="AM371" s="130">
        <f t="shared" si="98"/>
        <v>0.15104807905462611</v>
      </c>
      <c r="AN371" s="130">
        <f t="shared" si="98"/>
        <v>0.14826119647117511</v>
      </c>
      <c r="AO371" s="130">
        <f t="shared" si="98"/>
        <v>0.1455257327113367</v>
      </c>
      <c r="AP371" s="130">
        <f t="shared" si="98"/>
        <v>0.14284073908231809</v>
      </c>
      <c r="AQ371" s="130">
        <f t="shared" si="98"/>
        <v>0.14020528439499416</v>
      </c>
      <c r="AR371" s="130">
        <f t="shared" si="98"/>
        <v>0.13761845464096004</v>
      </c>
      <c r="AS371" s="130">
        <f t="shared" si="98"/>
        <v>0.13507935267554119</v>
      </c>
      <c r="AT371" s="130">
        <f t="shared" si="98"/>
        <v>0.13258709790665291</v>
      </c>
      <c r="AU371" s="130">
        <f t="shared" si="98"/>
        <v>0.13014082598939974</v>
      </c>
      <c r="AV371" s="130">
        <f t="shared" si="98"/>
        <v>0.1277396885263101</v>
      </c>
      <c r="AW371" s="130">
        <f t="shared" si="98"/>
        <v>0.12538285277310141</v>
      </c>
      <c r="AX371" s="130">
        <f t="shared" si="98"/>
        <v>0.12306950134987414</v>
      </c>
      <c r="AY371" s="130">
        <f t="shared" si="98"/>
        <v>0.12079883195763427</v>
      </c>
      <c r="AZ371" s="130">
        <f t="shared" si="98"/>
        <v>0.11857005710004601</v>
      </c>
      <c r="BA371" s="130">
        <f t="shared" si="98"/>
        <v>0.11638240381031821</v>
      </c>
      <c r="BB371" s="130">
        <f t="shared" si="98"/>
        <v>0.11423511338313015</v>
      </c>
      <c r="BC371" s="130">
        <f t="shared" si="98"/>
        <v>0.1121274411115029</v>
      </c>
      <c r="BD371" s="130">
        <f t="shared" si="98"/>
        <v>0.11005865602852563</v>
      </c>
      <c r="BE371" s="130">
        <f t="shared" si="98"/>
        <v>0.10802804065384747</v>
      </c>
      <c r="BF371" s="130">
        <f t="shared" si="98"/>
        <v>0.10603489074484618</v>
      </c>
      <c r="BG371" s="130">
        <f t="shared" si="98"/>
        <v>0.10407851505238817</v>
      </c>
      <c r="BH371" s="130">
        <f t="shared" si="98"/>
        <v>0.10215823508109473</v>
      </c>
      <c r="BI371" s="130">
        <f t="shared" si="98"/>
        <v>0.10027338485403134</v>
      </c>
      <c r="BJ371" s="130">
        <f t="shared" si="98"/>
        <v>9.8423310681738679E-2</v>
      </c>
      <c r="BK371" s="130">
        <f t="shared" si="98"/>
        <v>9.6607370935524961E-2</v>
      </c>
      <c r="BL371" s="130">
        <f t="shared" si="98"/>
        <v>9.4824935824941128E-2</v>
      </c>
      <c r="BM371" s="130">
        <f t="shared" si="98"/>
        <v>9.3075387179361715E-2</v>
      </c>
      <c r="BN371" s="130">
        <f t="shared" si="98"/>
        <v>9.1358118233595659E-2</v>
      </c>
      <c r="BO371" s="130">
        <f t="shared" si="98"/>
        <v>8.9672533417452516E-2</v>
      </c>
      <c r="BP371" s="130">
        <f t="shared" si="98"/>
        <v>8.8018048149191341E-2</v>
      </c>
      <c r="BQ371" s="130">
        <f t="shared" ref="BQ371:BQ382" si="99">$C371*POWER($D371,BQ$302-$C$439)</f>
        <v>8.6394088632780475E-2</v>
      </c>
      <c r="BR371" s="3"/>
      <c r="BT371"/>
      <c r="BU371"/>
      <c r="BV371"/>
      <c r="BW371"/>
      <c r="BX371"/>
      <c r="BY371"/>
      <c r="BZ371"/>
      <c r="CA371"/>
      <c r="CB371"/>
      <c r="CC371"/>
      <c r="CD371"/>
      <c r="CE371"/>
      <c r="CF371"/>
      <c r="CG371"/>
      <c r="CH371"/>
      <c r="CI371"/>
      <c r="CJ371"/>
      <c r="CK371"/>
      <c r="CL371"/>
      <c r="CM371"/>
      <c r="CN371"/>
    </row>
    <row r="372" spans="1:92" s="8" customFormat="1">
      <c r="A372"/>
      <c r="B372">
        <v>6</v>
      </c>
      <c r="C372" s="51">
        <v>0.2056</v>
      </c>
      <c r="D372" s="118">
        <f t="shared" ref="D372:D435" si="100">POWER(D553/C553,1/($D$551-$C$551))</f>
        <v>0.98955039436107073</v>
      </c>
      <c r="E372"/>
      <c r="F372" s="19"/>
      <c r="G372"/>
      <c r="H372"/>
      <c r="I372" s="22" t="s">
        <v>546</v>
      </c>
      <c r="J372" s="130">
        <f t="shared" si="98"/>
        <v>0.23078417833965237</v>
      </c>
      <c r="K372" s="130">
        <f t="shared" si="98"/>
        <v>0.22837257468829866</v>
      </c>
      <c r="L372" s="130">
        <f t="shared" si="98"/>
        <v>0.22598617134405902</v>
      </c>
      <c r="M372" s="130">
        <f t="shared" si="98"/>
        <v>0.22362470497366213</v>
      </c>
      <c r="N372" s="130">
        <f t="shared" si="98"/>
        <v>0.22128791499556544</v>
      </c>
      <c r="O372" s="130">
        <f t="shared" si="98"/>
        <v>0.21897554355120089</v>
      </c>
      <c r="P372" s="130">
        <f t="shared" si="98"/>
        <v>0.21668733547652066</v>
      </c>
      <c r="Q372" s="130">
        <f t="shared" si="98"/>
        <v>0.21442303827384065</v>
      </c>
      <c r="R372" s="130">
        <f t="shared" si="98"/>
        <v>0.21218240208397798</v>
      </c>
      <c r="S372" s="130">
        <f t="shared" si="98"/>
        <v>0.20996517965867972</v>
      </c>
      <c r="T372" s="130">
        <f t="shared" si="98"/>
        <v>0.20777112633333955</v>
      </c>
      <c r="U372" s="130">
        <f t="shared" si="98"/>
        <v>0.2056</v>
      </c>
      <c r="V372" s="130">
        <f t="shared" si="98"/>
        <v>0.20345156108063614</v>
      </c>
      <c r="W372" s="130">
        <f t="shared" si="98"/>
        <v>0.20132557250071897</v>
      </c>
      <c r="X372" s="130">
        <f t="shared" si="98"/>
        <v>0.19922179966305478</v>
      </c>
      <c r="Y372" s="130">
        <f t="shared" si="98"/>
        <v>0.1971400104218981</v>
      </c>
      <c r="Z372" s="130">
        <f t="shared" si="98"/>
        <v>0.19507997505733488</v>
      </c>
      <c r="AA372" s="130">
        <f t="shared" si="98"/>
        <v>0.19304146624993354</v>
      </c>
      <c r="AB372" s="130">
        <f t="shared" si="98"/>
        <v>0.19102425905566109</v>
      </c>
      <c r="AC372" s="130">
        <f t="shared" si="98"/>
        <v>0.18902813088106077</v>
      </c>
      <c r="AD372" s="130">
        <f t="shared" si="98"/>
        <v>0.18705286145868977</v>
      </c>
      <c r="AE372" s="130">
        <f t="shared" si="98"/>
        <v>0.18509823282281318</v>
      </c>
      <c r="AF372" s="130">
        <f t="shared" si="98"/>
        <v>0.18316402928535208</v>
      </c>
      <c r="AG372" s="130">
        <f t="shared" si="98"/>
        <v>0.18125003741208287</v>
      </c>
      <c r="AH372" s="130">
        <f t="shared" si="98"/>
        <v>0.17935604599908544</v>
      </c>
      <c r="AI372" s="130">
        <f t="shared" si="98"/>
        <v>0.17748184604943731</v>
      </c>
      <c r="AJ372" s="130">
        <f t="shared" si="98"/>
        <v>0.17562723075015155</v>
      </c>
      <c r="AK372" s="130">
        <f t="shared" si="98"/>
        <v>0.17379199544935525</v>
      </c>
      <c r="AL372" s="130">
        <f t="shared" si="98"/>
        <v>0.17197593763370689</v>
      </c>
      <c r="AM372" s="130">
        <f t="shared" si="98"/>
        <v>0.17017885690604956</v>
      </c>
      <c r="AN372" s="130">
        <f t="shared" si="98"/>
        <v>0.16840055496329756</v>
      </c>
      <c r="AO372" s="130">
        <f t="shared" si="98"/>
        <v>0.16664083557455428</v>
      </c>
      <c r="AP372" s="130">
        <f t="shared" si="98"/>
        <v>0.16489950455945854</v>
      </c>
      <c r="AQ372" s="130">
        <f t="shared" si="98"/>
        <v>0.16317636976675737</v>
      </c>
      <c r="AR372" s="130">
        <f t="shared" si="98"/>
        <v>0.16147124105310268</v>
      </c>
      <c r="AS372" s="130">
        <f t="shared" si="98"/>
        <v>0.15978393026206925</v>
      </c>
      <c r="AT372" s="130">
        <f t="shared" si="98"/>
        <v>0.15811425120339245</v>
      </c>
      <c r="AU372" s="130">
        <f t="shared" si="98"/>
        <v>0.1564620196324224</v>
      </c>
      <c r="AV372" s="130">
        <f t="shared" si="98"/>
        <v>0.1548270532297932</v>
      </c>
      <c r="AW372" s="130">
        <f t="shared" si="98"/>
        <v>0.15320917158130434</v>
      </c>
      <c r="AX372" s="130">
        <f t="shared" si="98"/>
        <v>0.15160819615801266</v>
      </c>
      <c r="AY372" s="130">
        <f t="shared" si="98"/>
        <v>0.15002395029653201</v>
      </c>
      <c r="AZ372" s="130">
        <f t="shared" si="98"/>
        <v>0.14845625917953892</v>
      </c>
      <c r="BA372" s="130">
        <f t="shared" si="98"/>
        <v>0.14690494981648206</v>
      </c>
      <c r="BB372" s="130">
        <f t="shared" si="98"/>
        <v>0.14536985102449315</v>
      </c>
      <c r="BC372" s="130">
        <f t="shared" si="98"/>
        <v>0.14385079340949727</v>
      </c>
      <c r="BD372" s="130">
        <f t="shared" si="98"/>
        <v>0.14234760934752094</v>
      </c>
      <c r="BE372" s="130">
        <f t="shared" si="98"/>
        <v>0.14086013296619498</v>
      </c>
      <c r="BF372" s="130">
        <f t="shared" si="98"/>
        <v>0.13938820012645112</v>
      </c>
      <c r="BG372" s="130">
        <f t="shared" si="98"/>
        <v>0.13793164840440955</v>
      </c>
      <c r="BH372" s="130">
        <f t="shared" si="98"/>
        <v>0.13649031707345602</v>
      </c>
      <c r="BI372" s="130">
        <f t="shared" si="98"/>
        <v>0.13506404708650602</v>
      </c>
      <c r="BJ372" s="130">
        <f t="shared" si="98"/>
        <v>0.13365268105845424</v>
      </c>
      <c r="BK372" s="130">
        <f t="shared" si="98"/>
        <v>0.13225606324880781</v>
      </c>
      <c r="BL372" s="130">
        <f t="shared" si="98"/>
        <v>0.13087403954450047</v>
      </c>
      <c r="BM372" s="130">
        <f t="shared" si="98"/>
        <v>0.1295064574428868</v>
      </c>
      <c r="BN372" s="130">
        <f t="shared" si="98"/>
        <v>0.12815316603491386</v>
      </c>
      <c r="BO372" s="130">
        <f t="shared" si="98"/>
        <v>0.12681401598846881</v>
      </c>
      <c r="BP372" s="130">
        <f t="shared" si="98"/>
        <v>0.12548885953190042</v>
      </c>
      <c r="BQ372" s="130">
        <f t="shared" si="99"/>
        <v>0.1241775504377131</v>
      </c>
      <c r="BR372" s="3"/>
      <c r="BT372"/>
      <c r="BU372"/>
      <c r="BV372"/>
      <c r="BW372"/>
      <c r="BX372"/>
      <c r="BY372"/>
      <c r="BZ372"/>
      <c r="CA372"/>
      <c r="CB372"/>
      <c r="CC372"/>
      <c r="CD372"/>
      <c r="CE372"/>
      <c r="CF372"/>
      <c r="CG372"/>
      <c r="CH372"/>
      <c r="CI372"/>
      <c r="CJ372"/>
      <c r="CK372"/>
      <c r="CL372"/>
      <c r="CM372"/>
      <c r="CN372"/>
    </row>
    <row r="373" spans="1:92" s="8" customFormat="1">
      <c r="A373"/>
      <c r="B373">
        <v>7</v>
      </c>
      <c r="C373" s="51">
        <v>0.2</v>
      </c>
      <c r="D373" s="118">
        <f t="shared" si="100"/>
        <v>0.98952295024308301</v>
      </c>
      <c r="E373"/>
      <c r="F373" s="19"/>
      <c r="G373"/>
      <c r="H373"/>
      <c r="I373" s="22" t="s">
        <v>546</v>
      </c>
      <c r="J373" s="130">
        <f t="shared" si="98"/>
        <v>0.22456672774603681</v>
      </c>
      <c r="K373" s="130">
        <f t="shared" si="98"/>
        <v>0.22221393096569356</v>
      </c>
      <c r="L373" s="130">
        <f t="shared" si="98"/>
        <v>0.21988578455428587</v>
      </c>
      <c r="M373" s="130">
        <f t="shared" si="98"/>
        <v>0.21758203024867187</v>
      </c>
      <c r="N373" s="130">
        <f t="shared" si="98"/>
        <v>0.21530241249154553</v>
      </c>
      <c r="O373" s="130">
        <f t="shared" si="98"/>
        <v>0.21304667840308733</v>
      </c>
      <c r="P373" s="130">
        <f t="shared" si="98"/>
        <v>0.21081457775291235</v>
      </c>
      <c r="Q373" s="130">
        <f t="shared" si="98"/>
        <v>0.20860586293231159</v>
      </c>
      <c r="R373" s="130">
        <f t="shared" si="98"/>
        <v>0.20642028892678518</v>
      </c>
      <c r="S373" s="130">
        <f t="shared" si="98"/>
        <v>0.20425761328886205</v>
      </c>
      <c r="T373" s="130">
        <f t="shared" si="98"/>
        <v>0.20211759611120558</v>
      </c>
      <c r="U373" s="130">
        <f t="shared" si="98"/>
        <v>0.2</v>
      </c>
      <c r="V373" s="130">
        <f t="shared" si="98"/>
        <v>0.1979045900486166</v>
      </c>
      <c r="W373" s="130">
        <f t="shared" si="98"/>
        <v>0.19583113381155501</v>
      </c>
      <c r="X373" s="130">
        <f t="shared" si="98"/>
        <v>0.19377940127865789</v>
      </c>
      <c r="Y373" s="130">
        <f t="shared" si="98"/>
        <v>0.19174916484959581</v>
      </c>
      <c r="Z373" s="130">
        <f t="shared" si="98"/>
        <v>0.1897401993086193</v>
      </c>
      <c r="AA373" s="130">
        <f t="shared" si="98"/>
        <v>0.18775228179957557</v>
      </c>
      <c r="AB373" s="130">
        <f t="shared" si="98"/>
        <v>0.18578519180118672</v>
      </c>
      <c r="AC373" s="130">
        <f t="shared" si="98"/>
        <v>0.18383871110258732</v>
      </c>
      <c r="AD373" s="130">
        <f t="shared" si="98"/>
        <v>0.18191262377911799</v>
      </c>
      <c r="AE373" s="130">
        <f t="shared" si="98"/>
        <v>0.18000671616837288</v>
      </c>
      <c r="AF373" s="130">
        <f t="shared" si="98"/>
        <v>0.1781207768464976</v>
      </c>
      <c r="AG373" s="130">
        <f t="shared" si="98"/>
        <v>0.17625459660473614</v>
      </c>
      <c r="AH373" s="130">
        <f t="shared" si="98"/>
        <v>0.17440796842622297</v>
      </c>
      <c r="AI373" s="130">
        <f t="shared" si="98"/>
        <v>0.17258068746301866</v>
      </c>
      <c r="AJ373" s="130">
        <f t="shared" si="98"/>
        <v>0.17077255101338568</v>
      </c>
      <c r="AK373" s="130">
        <f t="shared" si="98"/>
        <v>0.16898335849930279</v>
      </c>
      <c r="AL373" s="130">
        <f t="shared" si="98"/>
        <v>0.16721291144421466</v>
      </c>
      <c r="AM373" s="130">
        <f t="shared" si="98"/>
        <v>0.16546101345101466</v>
      </c>
      <c r="AN373" s="130">
        <f t="shared" si="98"/>
        <v>0.16372747018025846</v>
      </c>
      <c r="AO373" s="130">
        <f t="shared" si="98"/>
        <v>0.16201208932860578</v>
      </c>
      <c r="AP373" s="130">
        <f t="shared" si="98"/>
        <v>0.16031468060748788</v>
      </c>
      <c r="AQ373" s="130">
        <f t="shared" si="98"/>
        <v>0.15863505572199899</v>
      </c>
      <c r="AR373" s="130">
        <f t="shared" si="98"/>
        <v>0.15697302835000831</v>
      </c>
      <c r="AS373" s="130">
        <f t="shared" si="98"/>
        <v>0.15532841412149131</v>
      </c>
      <c r="AT373" s="130">
        <f t="shared" si="98"/>
        <v>0.15370103059807744</v>
      </c>
      <c r="AU373" s="130">
        <f t="shared" si="98"/>
        <v>0.15209069725281199</v>
      </c>
      <c r="AV373" s="130">
        <f t="shared" si="98"/>
        <v>0.15049723545013005</v>
      </c>
      <c r="AW373" s="130">
        <f t="shared" si="98"/>
        <v>0.14892046842604059</v>
      </c>
      <c r="AX373" s="130">
        <f t="shared" si="98"/>
        <v>0.14736022126851758</v>
      </c>
      <c r="AY373" s="130">
        <f t="shared" si="98"/>
        <v>0.14581632089809704</v>
      </c>
      <c r="AZ373" s="130">
        <f t="shared" si="98"/>
        <v>0.14428859604867711</v>
      </c>
      <c r="BA373" s="130">
        <f t="shared" si="98"/>
        <v>0.14277687724851942</v>
      </c>
      <c r="BB373" s="130">
        <f t="shared" si="98"/>
        <v>0.14128099680144945</v>
      </c>
      <c r="BC373" s="130">
        <f t="shared" si="98"/>
        <v>0.13980078876825383</v>
      </c>
      <c r="BD373" s="130">
        <f t="shared" si="98"/>
        <v>0.13833608894827262</v>
      </c>
      <c r="BE373" s="130">
        <f t="shared" si="98"/>
        <v>0.13688673486118427</v>
      </c>
      <c r="BF373" s="130">
        <f t="shared" si="98"/>
        <v>0.13545256572898173</v>
      </c>
      <c r="BG373" s="130">
        <f t="shared" si="98"/>
        <v>0.13403342245813712</v>
      </c>
      <c r="BH373" s="130">
        <f t="shared" si="98"/>
        <v>0.13262914762195335</v>
      </c>
      <c r="BI373" s="130">
        <f t="shared" si="98"/>
        <v>0.13123958544310066</v>
      </c>
      <c r="BJ373" s="130">
        <f t="shared" si="98"/>
        <v>0.12986458177633611</v>
      </c>
      <c r="BK373" s="130">
        <f t="shared" si="98"/>
        <v>0.12850398409140426</v>
      </c>
      <c r="BL373" s="130">
        <f t="shared" si="98"/>
        <v>0.12715764145611652</v>
      </c>
      <c r="BM373" s="130">
        <f t="shared" si="98"/>
        <v>0.12582540451960858</v>
      </c>
      <c r="BN373" s="130">
        <f t="shared" si="98"/>
        <v>0.12450712549577243</v>
      </c>
      <c r="BO373" s="130">
        <f t="shared" si="98"/>
        <v>0.12320265814686254</v>
      </c>
      <c r="BP373" s="130">
        <f t="shared" si="98"/>
        <v>0.12191185776727342</v>
      </c>
      <c r="BQ373" s="130">
        <f t="shared" si="99"/>
        <v>0.12063458116748751</v>
      </c>
      <c r="BR373" s="3"/>
      <c r="BT373"/>
      <c r="BU373"/>
      <c r="BV373"/>
      <c r="BW373"/>
      <c r="BX373"/>
      <c r="BY373"/>
      <c r="BZ373"/>
      <c r="CA373"/>
      <c r="CB373"/>
      <c r="CC373"/>
      <c r="CD373"/>
      <c r="CE373"/>
      <c r="CF373"/>
      <c r="CG373"/>
      <c r="CH373"/>
      <c r="CI373"/>
      <c r="CJ373"/>
      <c r="CK373"/>
      <c r="CL373"/>
      <c r="CM373"/>
      <c r="CN373"/>
    </row>
    <row r="374" spans="1:92" s="8" customFormat="1">
      <c r="A374"/>
      <c r="B374">
        <v>8</v>
      </c>
      <c r="C374" s="51">
        <v>0.19439999999999999</v>
      </c>
      <c r="D374" s="118">
        <f t="shared" si="100"/>
        <v>0.98949279034550452</v>
      </c>
      <c r="E374"/>
      <c r="F374" s="19"/>
      <c r="G374"/>
      <c r="H374"/>
      <c r="I374" s="22" t="s">
        <v>546</v>
      </c>
      <c r="J374" s="130">
        <f t="shared" si="98"/>
        <v>0.21835205544134492</v>
      </c>
      <c r="K374" s="130">
        <f t="shared" si="98"/>
        <v>0.21605778461633268</v>
      </c>
      <c r="L374" s="130">
        <f t="shared" si="98"/>
        <v>0.21378762017588307</v>
      </c>
      <c r="M374" s="130">
        <f t="shared" si="98"/>
        <v>0.21154130882915942</v>
      </c>
      <c r="N374" s="130">
        <f t="shared" si="98"/>
        <v>0.20931859994670507</v>
      </c>
      <c r="O374" s="130">
        <f t="shared" si="98"/>
        <v>0.20711924553247957</v>
      </c>
      <c r="P374" s="130">
        <f t="shared" si="98"/>
        <v>0.20494300019618888</v>
      </c>
      <c r="Q374" s="130">
        <f t="shared" si="98"/>
        <v>0.20278962112590623</v>
      </c>
      <c r="R374" s="130">
        <f t="shared" si="98"/>
        <v>0.20065886806098063</v>
      </c>
      <c r="S374" s="130">
        <f t="shared" si="98"/>
        <v>0.19855050326523013</v>
      </c>
      <c r="T374" s="130">
        <f t="shared" si="98"/>
        <v>0.19646429150041678</v>
      </c>
      <c r="U374" s="130">
        <f t="shared" si="98"/>
        <v>0.19439999999999999</v>
      </c>
      <c r="V374" s="130">
        <f t="shared" si="98"/>
        <v>0.19235739844316607</v>
      </c>
      <c r="W374" s="130">
        <f t="shared" si="98"/>
        <v>0.19033625892913039</v>
      </c>
      <c r="X374" s="130">
        <f t="shared" si="98"/>
        <v>0.18833635595170969</v>
      </c>
      <c r="Y374" s="130">
        <f t="shared" si="98"/>
        <v>0.1863574663741614</v>
      </c>
      <c r="Z374" s="130">
        <f t="shared" si="98"/>
        <v>0.1843993694042875</v>
      </c>
      <c r="AA374" s="130">
        <f t="shared" si="98"/>
        <v>0.18246184656979988</v>
      </c>
      <c r="AB374" s="130">
        <f t="shared" si="98"/>
        <v>0.18054468169394461</v>
      </c>
      <c r="AC374" s="130">
        <f t="shared" si="98"/>
        <v>0.1786476608713822</v>
      </c>
      <c r="AD374" s="130">
        <f t="shared" si="98"/>
        <v>0.17677057244432137</v>
      </c>
      <c r="AE374" s="130">
        <f t="shared" si="98"/>
        <v>0.1749132069789037</v>
      </c>
      <c r="AF374" s="130">
        <f t="shared" si="98"/>
        <v>0.1730753572418362</v>
      </c>
      <c r="AG374" s="130">
        <f t="shared" si="98"/>
        <v>0.17125681817726954</v>
      </c>
      <c r="AH374" s="130">
        <f t="shared" si="98"/>
        <v>0.16945738688391915</v>
      </c>
      <c r="AI374" s="130">
        <f t="shared" si="98"/>
        <v>0.16767686259242687</v>
      </c>
      <c r="AJ374" s="130">
        <f t="shared" si="98"/>
        <v>0.16591504664296022</v>
      </c>
      <c r="AK374" s="130">
        <f t="shared" si="98"/>
        <v>0.16417174246304725</v>
      </c>
      <c r="AL374" s="130">
        <f t="shared" si="98"/>
        <v>0.16244675554564417</v>
      </c>
      <c r="AM374" s="130">
        <f t="shared" si="98"/>
        <v>0.1607398934274335</v>
      </c>
      <c r="AN374" s="130">
        <f t="shared" si="98"/>
        <v>0.15905096566735019</v>
      </c>
      <c r="AO374" s="130">
        <f t="shared" si="98"/>
        <v>0.15737978382533338</v>
      </c>
      <c r="AP374" s="130">
        <f t="shared" si="98"/>
        <v>0.15572616144130144</v>
      </c>
      <c r="AQ374" s="130">
        <f t="shared" si="98"/>
        <v>0.15408991401434788</v>
      </c>
      <c r="AR374" s="130">
        <f t="shared" si="98"/>
        <v>0.15247085898215593</v>
      </c>
      <c r="AS374" s="130">
        <f t="shared" si="98"/>
        <v>0.15086881570062941</v>
      </c>
      <c r="AT374" s="130">
        <f t="shared" si="98"/>
        <v>0.14928360542373748</v>
      </c>
      <c r="AU374" s="130">
        <f t="shared" si="98"/>
        <v>0.14771505128357126</v>
      </c>
      <c r="AV374" s="130">
        <f t="shared" si="98"/>
        <v>0.14616297827061026</v>
      </c>
      <c r="AW374" s="130">
        <f t="shared" si="98"/>
        <v>0.1446272132141955</v>
      </c>
      <c r="AX374" s="130">
        <f t="shared" si="98"/>
        <v>0.14310758476320851</v>
      </c>
      <c r="AY374" s="130">
        <f t="shared" si="98"/>
        <v>0.14160392336695302</v>
      </c>
      <c r="AZ374" s="130">
        <f t="shared" si="98"/>
        <v>0.14011606125623732</v>
      </c>
      <c r="BA374" s="130">
        <f t="shared" si="98"/>
        <v>0.13864383242465592</v>
      </c>
      <c r="BB374" s="130">
        <f t="shared" si="98"/>
        <v>0.13718707261006732</v>
      </c>
      <c r="BC374" s="130">
        <f t="shared" si="98"/>
        <v>0.13574561927626685</v>
      </c>
      <c r="BD374" s="130">
        <f t="shared" si="98"/>
        <v>0.13431931159485178</v>
      </c>
      <c r="BE374" s="130">
        <f t="shared" si="98"/>
        <v>0.13290799042727719</v>
      </c>
      <c r="BF374" s="130">
        <f t="shared" si="98"/>
        <v>0.1315114983071001</v>
      </c>
      <c r="BG374" s="130">
        <f t="shared" si="98"/>
        <v>0.13012967942241058</v>
      </c>
      <c r="BH374" s="130">
        <f t="shared" si="98"/>
        <v>0.12876237959844702</v>
      </c>
      <c r="BI374" s="130">
        <f t="shared" si="98"/>
        <v>0.12740944628039441</v>
      </c>
      <c r="BJ374" s="130">
        <f t="shared" si="98"/>
        <v>0.12607072851636314</v>
      </c>
      <c r="BK374" s="130">
        <f t="shared" si="98"/>
        <v>0.12474607694054672</v>
      </c>
      <c r="BL374" s="130">
        <f t="shared" si="98"/>
        <v>0.12343534375655657</v>
      </c>
      <c r="BM374" s="130">
        <f t="shared" si="98"/>
        <v>0.12213838272093171</v>
      </c>
      <c r="BN374" s="130">
        <f t="shared" si="98"/>
        <v>0.12085504912682189</v>
      </c>
      <c r="BO374" s="130">
        <f t="shared" si="98"/>
        <v>0.11958519978784202</v>
      </c>
      <c r="BP374" s="130">
        <f t="shared" si="98"/>
        <v>0.11832869302209643</v>
      </c>
      <c r="BQ374" s="130">
        <f t="shared" si="99"/>
        <v>0.11708538863637084</v>
      </c>
      <c r="BR374" s="3"/>
      <c r="BT374"/>
      <c r="BU374"/>
      <c r="BV374"/>
      <c r="BW374"/>
      <c r="BX374"/>
      <c r="BY374"/>
      <c r="BZ374"/>
      <c r="CA374"/>
      <c r="CB374"/>
      <c r="CC374"/>
      <c r="CD374"/>
      <c r="CE374"/>
      <c r="CF374"/>
      <c r="CG374"/>
      <c r="CH374"/>
      <c r="CI374"/>
      <c r="CJ374"/>
      <c r="CK374"/>
      <c r="CL374"/>
      <c r="CM374"/>
      <c r="CN374"/>
    </row>
    <row r="375" spans="1:92" s="8" customFormat="1">
      <c r="A375"/>
      <c r="B375">
        <v>9</v>
      </c>
      <c r="C375" s="51">
        <v>0.1888</v>
      </c>
      <c r="D375" s="118">
        <f t="shared" si="100"/>
        <v>0.98945949851343684</v>
      </c>
      <c r="E375"/>
      <c r="F375" s="19"/>
      <c r="G375"/>
      <c r="H375"/>
      <c r="I375" s="22" t="s">
        <v>546</v>
      </c>
      <c r="J375" s="130">
        <f t="shared" si="98"/>
        <v>0.21214057831496785</v>
      </c>
      <c r="K375" s="130">
        <f t="shared" si="98"/>
        <v>0.20990451023387857</v>
      </c>
      <c r="L375" s="130">
        <f t="shared" si="98"/>
        <v>0.20769201143172208</v>
      </c>
      <c r="M375" s="130">
        <f t="shared" si="98"/>
        <v>0.20550283347647871</v>
      </c>
      <c r="N375" s="130">
        <f t="shared" si="98"/>
        <v>0.20333673055472701</v>
      </c>
      <c r="O375" s="130">
        <f t="shared" si="98"/>
        <v>0.20119345944404196</v>
      </c>
      <c r="P375" s="130">
        <f t="shared" si="98"/>
        <v>0.19907277948568528</v>
      </c>
      <c r="Q375" s="130">
        <f t="shared" si="98"/>
        <v>0.19697445255758217</v>
      </c>
      <c r="R375" s="130">
        <f t="shared" si="98"/>
        <v>0.19489824304758402</v>
      </c>
      <c r="S375" s="130">
        <f t="shared" si="98"/>
        <v>0.19284391782701238</v>
      </c>
      <c r="T375" s="130">
        <f t="shared" si="98"/>
        <v>0.19081124622448212</v>
      </c>
      <c r="U375" s="130">
        <f t="shared" si="98"/>
        <v>0.1888</v>
      </c>
      <c r="V375" s="130">
        <f t="shared" si="98"/>
        <v>0.18680995331933686</v>
      </c>
      <c r="W375" s="130">
        <f t="shared" si="98"/>
        <v>0.18484088272866961</v>
      </c>
      <c r="X375" s="130">
        <f t="shared" si="98"/>
        <v>0.18289256712949042</v>
      </c>
      <c r="Y375" s="130">
        <f t="shared" si="98"/>
        <v>0.18096478775378069</v>
      </c>
      <c r="Z375" s="130">
        <f t="shared" si="98"/>
        <v>0.17905732813944639</v>
      </c>
      <c r="AA375" s="130">
        <f t="shared" si="98"/>
        <v>0.17716997410601254</v>
      </c>
      <c r="AB375" s="130">
        <f t="shared" si="98"/>
        <v>0.17530251373057373</v>
      </c>
      <c r="AC375" s="130">
        <f t="shared" ref="AC375:BP383" si="101">$C375*POWER($D375,AC$302-$C$439)</f>
        <v>0.17345473732399838</v>
      </c>
      <c r="AD375" s="130">
        <f t="shared" si="101"/>
        <v>0.17162643740738334</v>
      </c>
      <c r="AE375" s="130">
        <f t="shared" si="101"/>
        <v>0.1698174086887573</v>
      </c>
      <c r="AF375" s="130">
        <f t="shared" si="101"/>
        <v>0.16802744804002914</v>
      </c>
      <c r="AG375" s="130">
        <f t="shared" si="101"/>
        <v>0.1662563544741798</v>
      </c>
      <c r="AH375" s="130">
        <f t="shared" si="101"/>
        <v>0.16450392912269418</v>
      </c>
      <c r="AI375" s="130">
        <f t="shared" si="101"/>
        <v>0.16276997521323092</v>
      </c>
      <c r="AJ375" s="130">
        <f t="shared" si="101"/>
        <v>0.16105429804752802</v>
      </c>
      <c r="AK375" s="130">
        <f t="shared" si="101"/>
        <v>0.15935670497954069</v>
      </c>
      <c r="AL375" s="130">
        <f t="shared" si="101"/>
        <v>0.15767700539381002</v>
      </c>
      <c r="AM375" s="130">
        <f t="shared" si="101"/>
        <v>0.15601501068405976</v>
      </c>
      <c r="AN375" s="130">
        <f t="shared" si="101"/>
        <v>0.15437053423201824</v>
      </c>
      <c r="AO375" s="130">
        <f t="shared" si="101"/>
        <v>0.15274339138646412</v>
      </c>
      <c r="AP375" s="130">
        <f t="shared" si="101"/>
        <v>0.15113339944249238</v>
      </c>
      <c r="AQ375" s="130">
        <f t="shared" si="101"/>
        <v>0.14954037762099948</v>
      </c>
      <c r="AR375" s="130">
        <f t="shared" si="101"/>
        <v>0.14796414704838409</v>
      </c>
      <c r="AS375" s="130">
        <f t="shared" si="101"/>
        <v>0.14640453073646259</v>
      </c>
      <c r="AT375" s="130">
        <f t="shared" si="101"/>
        <v>0.1448613535625953</v>
      </c>
      <c r="AU375" s="130">
        <f t="shared" si="101"/>
        <v>0.14333444225002323</v>
      </c>
      <c r="AV375" s="130">
        <f t="shared" si="101"/>
        <v>0.14182362534841117</v>
      </c>
      <c r="AW375" s="130">
        <f t="shared" si="101"/>
        <v>0.14032873321459646</v>
      </c>
      <c r="AX375" s="130">
        <f t="shared" si="101"/>
        <v>0.13884959799354049</v>
      </c>
      <c r="AY375" s="130">
        <f t="shared" si="101"/>
        <v>0.13738605359948089</v>
      </c>
      <c r="AZ375" s="130">
        <f t="shared" si="101"/>
        <v>0.13593793569728252</v>
      </c>
      <c r="BA375" s="130">
        <f t="shared" si="101"/>
        <v>0.13450508168398498</v>
      </c>
      <c r="BB375" s="130">
        <f t="shared" si="101"/>
        <v>0.13308733067054465</v>
      </c>
      <c r="BC375" s="130">
        <f t="shared" si="101"/>
        <v>0.13168452346376905</v>
      </c>
      <c r="BD375" s="130">
        <f t="shared" si="101"/>
        <v>0.1302965025484418</v>
      </c>
      <c r="BE375" s="130">
        <f t="shared" si="101"/>
        <v>0.128923112069636</v>
      </c>
      <c r="BF375" s="130">
        <f t="shared" si="101"/>
        <v>0.12756419781521364</v>
      </c>
      <c r="BG375" s="130">
        <f t="shared" si="101"/>
        <v>0.12621960719851016</v>
      </c>
      <c r="BH375" s="130">
        <f t="shared" si="101"/>
        <v>0.12488918924120085</v>
      </c>
      <c r="BI375" s="130">
        <f t="shared" si="101"/>
        <v>0.12357279455634831</v>
      </c>
      <c r="BJ375" s="130">
        <f t="shared" si="101"/>
        <v>0.12227027533162836</v>
      </c>
      <c r="BK375" s="130">
        <f t="shared" si="101"/>
        <v>0.12098148531273284</v>
      </c>
      <c r="BL375" s="130">
        <f t="shared" si="101"/>
        <v>0.11970627978694737</v>
      </c>
      <c r="BM375" s="130">
        <f t="shared" si="101"/>
        <v>0.11844451556690211</v>
      </c>
      <c r="BN375" s="130">
        <f t="shared" si="101"/>
        <v>0.11719605097449394</v>
      </c>
      <c r="BO375" s="130">
        <f t="shared" si="101"/>
        <v>0.11596074582497794</v>
      </c>
      <c r="BP375" s="130">
        <f t="shared" si="101"/>
        <v>0.11473846141122679</v>
      </c>
      <c r="BQ375" s="130">
        <f t="shared" si="99"/>
        <v>0.11352906048815581</v>
      </c>
      <c r="BR375" s="3"/>
      <c r="BT375"/>
      <c r="BU375"/>
      <c r="BV375"/>
      <c r="BW375"/>
      <c r="BX375"/>
      <c r="BY375"/>
      <c r="BZ375"/>
      <c r="CA375"/>
      <c r="CB375"/>
      <c r="CC375"/>
      <c r="CD375"/>
      <c r="CE375"/>
      <c r="CF375"/>
      <c r="CG375"/>
      <c r="CH375"/>
      <c r="CI375"/>
      <c r="CJ375"/>
      <c r="CK375"/>
      <c r="CL375"/>
      <c r="CM375"/>
      <c r="CN375"/>
    </row>
    <row r="376" spans="1:92" s="8" customFormat="1">
      <c r="A376"/>
      <c r="B376">
        <v>10</v>
      </c>
      <c r="C376" s="51">
        <v>0.1832</v>
      </c>
      <c r="D376" s="118">
        <f t="shared" si="100"/>
        <v>0.98942254909004135</v>
      </c>
      <c r="E376"/>
      <c r="F376" s="19"/>
      <c r="G376"/>
      <c r="H376"/>
      <c r="I376" s="22" t="s">
        <v>546</v>
      </c>
      <c r="J376" s="130">
        <f t="shared" ref="J376:Y391" si="102">$C376*POWER($D376,J$302-$C$439)</f>
        <v>0.20593284897283409</v>
      </c>
      <c r="K376" s="130">
        <f t="shared" si="102"/>
        <v>0.20375460437207599</v>
      </c>
      <c r="L376" s="130">
        <f t="shared" si="102"/>
        <v>0.20159940004665233</v>
      </c>
      <c r="M376" s="130">
        <f t="shared" si="102"/>
        <v>0.19946699228918174</v>
      </c>
      <c r="N376" s="130">
        <f t="shared" si="102"/>
        <v>0.1973571399700858</v>
      </c>
      <c r="O376" s="130">
        <f t="shared" si="102"/>
        <v>0.19526960451032241</v>
      </c>
      <c r="P376" s="130">
        <f t="shared" si="102"/>
        <v>0.19320414985440743</v>
      </c>
      <c r="Q376" s="130">
        <f t="shared" si="102"/>
        <v>0.19116054244372216</v>
      </c>
      <c r="R376" s="130">
        <f t="shared" si="102"/>
        <v>0.18913855119010262</v>
      </c>
      <c r="S376" s="130">
        <f t="shared" si="102"/>
        <v>0.1871379474497086</v>
      </c>
      <c r="T376" s="130">
        <f t="shared" si="102"/>
        <v>0.18515850499716888</v>
      </c>
      <c r="U376" s="130">
        <f t="shared" si="102"/>
        <v>0.1832</v>
      </c>
      <c r="V376" s="130">
        <f t="shared" si="102"/>
        <v>0.18126221099329556</v>
      </c>
      <c r="W376" s="130">
        <f t="shared" si="102"/>
        <v>0.17934491885468343</v>
      </c>
      <c r="X376" s="130">
        <f t="shared" si="102"/>
        <v>0.1774479067795475</v>
      </c>
      <c r="Y376" s="130">
        <f t="shared" si="102"/>
        <v>0.17557096025651192</v>
      </c>
      <c r="Z376" s="130">
        <f t="shared" ref="Z376:AO393" si="103">$C376*POWER($D376,Z$302-$C$439)</f>
        <v>0.17371386704318437</v>
      </c>
      <c r="AA376" s="130">
        <f t="shared" si="103"/>
        <v>0.17187641714215601</v>
      </c>
      <c r="AB376" s="130">
        <f t="shared" si="103"/>
        <v>0.17005840277725529</v>
      </c>
      <c r="AC376" s="130">
        <f t="shared" si="103"/>
        <v>0.16825961837005288</v>
      </c>
      <c r="AD376" s="130">
        <f t="shared" si="103"/>
        <v>0.16647986051661529</v>
      </c>
      <c r="AE376" s="130">
        <f t="shared" si="103"/>
        <v>0.16471892796450402</v>
      </c>
      <c r="AF376" s="130">
        <f t="shared" si="103"/>
        <v>0.16297662159001847</v>
      </c>
      <c r="AG376" s="130">
        <f t="shared" si="103"/>
        <v>0.16125274437567913</v>
      </c>
      <c r="AH376" s="130">
        <f t="shared" si="103"/>
        <v>0.15954710138794928</v>
      </c>
      <c r="AI376" s="130">
        <f t="shared" si="103"/>
        <v>0.15785949975519206</v>
      </c>
      <c r="AJ376" s="130">
        <f t="shared" si="103"/>
        <v>0.15618974864586088</v>
      </c>
      <c r="AK376" s="130">
        <f t="shared" si="103"/>
        <v>0.15453765924692051</v>
      </c>
      <c r="AL376" s="130">
        <f t="shared" si="103"/>
        <v>0.1529030447424963</v>
      </c>
      <c r="AM376" s="130">
        <f t="shared" si="103"/>
        <v>0.15128572029274931</v>
      </c>
      <c r="AN376" s="130">
        <f t="shared" si="103"/>
        <v>0.14968550301297504</v>
      </c>
      <c r="AO376" s="130">
        <f t="shared" si="101"/>
        <v>0.14810221195292284</v>
      </c>
      <c r="AP376" s="130">
        <f t="shared" si="101"/>
        <v>0.1465356680763345</v>
      </c>
      <c r="AQ376" s="130">
        <f t="shared" si="101"/>
        <v>0.14498569424069907</v>
      </c>
      <c r="AR376" s="130">
        <f t="shared" si="101"/>
        <v>0.14345211517722181</v>
      </c>
      <c r="AS376" s="130">
        <f t="shared" si="101"/>
        <v>0.14193475747100501</v>
      </c>
      <c r="AT376" s="130">
        <f t="shared" si="101"/>
        <v>0.14043344954143858</v>
      </c>
      <c r="AU376" s="130">
        <f t="shared" si="101"/>
        <v>0.13894802162279785</v>
      </c>
      <c r="AV376" s="130">
        <f t="shared" si="101"/>
        <v>0.13747830574504685</v>
      </c>
      <c r="AW376" s="130">
        <f t="shared" si="101"/>
        <v>0.13602413571484431</v>
      </c>
      <c r="AX376" s="130">
        <f t="shared" si="101"/>
        <v>0.13458534709675102</v>
      </c>
      <c r="AY376" s="130">
        <f t="shared" si="101"/>
        <v>0.1331617771946354</v>
      </c>
      <c r="AZ376" s="130">
        <f t="shared" si="101"/>
        <v>0.13175326503327628</v>
      </c>
      <c r="BA376" s="130">
        <f t="shared" si="101"/>
        <v>0.13035965134016003</v>
      </c>
      <c r="BB376" s="130">
        <f t="shared" si="101"/>
        <v>0.12898077852747014</v>
      </c>
      <c r="BC376" s="130">
        <f t="shared" si="101"/>
        <v>0.12761649067426761</v>
      </c>
      <c r="BD376" s="130">
        <f t="shared" si="101"/>
        <v>0.12626663350885936</v>
      </c>
      <c r="BE376" s="130">
        <f t="shared" si="101"/>
        <v>0.12493105439135364</v>
      </c>
      <c r="BF376" s="130">
        <f t="shared" si="101"/>
        <v>0.12360960229639972</v>
      </c>
      <c r="BG376" s="130">
        <f t="shared" si="101"/>
        <v>0.12230212779611005</v>
      </c>
      <c r="BH376" s="130">
        <f t="shared" si="101"/>
        <v>0.12100848304316322</v>
      </c>
      <c r="BI376" s="130">
        <f t="shared" si="101"/>
        <v>0.11972852175408559</v>
      </c>
      <c r="BJ376" s="130">
        <f t="shared" si="101"/>
        <v>0.11846209919270984</v>
      </c>
      <c r="BK376" s="130">
        <f t="shared" si="101"/>
        <v>0.11720907215380828</v>
      </c>
      <c r="BL376" s="130">
        <f t="shared" si="101"/>
        <v>0.11596929894689958</v>
      </c>
      <c r="BM376" s="130">
        <f t="shared" si="101"/>
        <v>0.11474263938022644</v>
      </c>
      <c r="BN376" s="130">
        <f t="shared" si="101"/>
        <v>0.11352895474490302</v>
      </c>
      <c r="BO376" s="130">
        <f t="shared" si="101"/>
        <v>0.11232810779922987</v>
      </c>
      <c r="BP376" s="130">
        <f t="shared" si="101"/>
        <v>0.11113996275317499</v>
      </c>
      <c r="BQ376" s="130">
        <f t="shared" si="99"/>
        <v>0.10996438525301863</v>
      </c>
      <c r="BR376" s="3"/>
      <c r="BT376"/>
      <c r="BU376"/>
      <c r="BV376"/>
      <c r="BW376"/>
      <c r="BX376"/>
      <c r="BY376"/>
      <c r="BZ376"/>
      <c r="CA376"/>
      <c r="CB376"/>
      <c r="CC376"/>
      <c r="CD376"/>
      <c r="CE376"/>
      <c r="CF376"/>
      <c r="CG376"/>
      <c r="CH376"/>
      <c r="CI376"/>
      <c r="CJ376"/>
      <c r="CK376"/>
      <c r="CL376"/>
      <c r="CM376"/>
      <c r="CN376"/>
    </row>
    <row r="377" spans="1:92" s="8" customFormat="1">
      <c r="A377"/>
      <c r="B377">
        <v>11</v>
      </c>
      <c r="C377" s="51">
        <v>0.17069999999999999</v>
      </c>
      <c r="D377" s="118">
        <f t="shared" si="100"/>
        <v>0.98938131604622481</v>
      </c>
      <c r="E377"/>
      <c r="F377" s="19"/>
      <c r="G377"/>
      <c r="H377"/>
      <c r="I377" s="22" t="s">
        <v>546</v>
      </c>
      <c r="J377" s="130">
        <f t="shared" si="102"/>
        <v>0.19196973688546004</v>
      </c>
      <c r="K377" s="130">
        <f t="shared" si="102"/>
        <v>0.18993127092078396</v>
      </c>
      <c r="L377" s="130">
        <f t="shared" si="102"/>
        <v>0.1879144507819373</v>
      </c>
      <c r="M377" s="130">
        <f t="shared" si="102"/>
        <v>0.18591904661873668</v>
      </c>
      <c r="N377" s="130">
        <f t="shared" si="102"/>
        <v>0.18394483102170511</v>
      </c>
      <c r="O377" s="130">
        <f t="shared" si="102"/>
        <v>0.18199157899615503</v>
      </c>
      <c r="P377" s="130">
        <f t="shared" si="102"/>
        <v>0.18005906793654636</v>
      </c>
      <c r="Q377" s="130">
        <f t="shared" si="102"/>
        <v>0.17814707760111684</v>
      </c>
      <c r="R377" s="130">
        <f t="shared" si="102"/>
        <v>0.17625539008678193</v>
      </c>
      <c r="S377" s="130">
        <f t="shared" si="102"/>
        <v>0.17438378980430103</v>
      </c>
      <c r="T377" s="130">
        <f t="shared" si="102"/>
        <v>0.17253206345370758</v>
      </c>
      <c r="U377" s="130">
        <f t="shared" si="102"/>
        <v>0.17069999999999999</v>
      </c>
      <c r="V377" s="130">
        <f t="shared" si="102"/>
        <v>0.16888739064909056</v>
      </c>
      <c r="W377" s="130">
        <f t="shared" si="102"/>
        <v>0.16709402882401012</v>
      </c>
      <c r="X377" s="130">
        <f t="shared" si="102"/>
        <v>0.16531971014136496</v>
      </c>
      <c r="Y377" s="130">
        <f t="shared" si="102"/>
        <v>0.16356423238804407</v>
      </c>
      <c r="Z377" s="130">
        <f t="shared" si="103"/>
        <v>0.16182739549817357</v>
      </c>
      <c r="AA377" s="130">
        <f t="shared" si="103"/>
        <v>0.1601090015303159</v>
      </c>
      <c r="AB377" s="130">
        <f t="shared" si="103"/>
        <v>0.15840885464491097</v>
      </c>
      <c r="AC377" s="130">
        <f t="shared" si="103"/>
        <v>0.15672676108195713</v>
      </c>
      <c r="AD377" s="130">
        <f t="shared" si="103"/>
        <v>0.15506252913892901</v>
      </c>
      <c r="AE377" s="130">
        <f t="shared" si="103"/>
        <v>0.15341596914892966</v>
      </c>
      <c r="AF377" s="130">
        <f t="shared" si="103"/>
        <v>0.15178689345907506</v>
      </c>
      <c r="AG377" s="130">
        <f t="shared" si="103"/>
        <v>0.15017511640910777</v>
      </c>
      <c r="AH377" s="130">
        <f t="shared" si="103"/>
        <v>0.14858045431023806</v>
      </c>
      <c r="AI377" s="130">
        <f t="shared" si="103"/>
        <v>0.14700272542420934</v>
      </c>
      <c r="AJ377" s="130">
        <f t="shared" si="103"/>
        <v>0.14544174994258607</v>
      </c>
      <c r="AK377" s="130">
        <f t="shared" si="103"/>
        <v>0.14389734996626175</v>
      </c>
      <c r="AL377" s="130">
        <f t="shared" si="103"/>
        <v>0.14236934948518423</v>
      </c>
      <c r="AM377" s="130">
        <f t="shared" si="103"/>
        <v>0.14085757435829649</v>
      </c>
      <c r="AN377" s="130">
        <f t="shared" si="103"/>
        <v>0.13936185229369036</v>
      </c>
      <c r="AO377" s="130">
        <f t="shared" si="101"/>
        <v>0.13788201282897095</v>
      </c>
      <c r="AP377" s="130">
        <f t="shared" si="101"/>
        <v>0.13641788731182972</v>
      </c>
      <c r="AQ377" s="130">
        <f t="shared" si="101"/>
        <v>0.1349693088808237</v>
      </c>
      <c r="AR377" s="130">
        <f t="shared" si="101"/>
        <v>0.13353611244635877</v>
      </c>
      <c r="AS377" s="130">
        <f t="shared" si="101"/>
        <v>0.13211813467187508</v>
      </c>
      <c r="AT377" s="130">
        <f t="shared" si="101"/>
        <v>0.13071521395523214</v>
      </c>
      <c r="AU377" s="130">
        <f t="shared" si="101"/>
        <v>0.12932719041029142</v>
      </c>
      <c r="AV377" s="130">
        <f t="shared" si="101"/>
        <v>0.12795390584869484</v>
      </c>
      <c r="AW377" s="130">
        <f t="shared" si="101"/>
        <v>0.12659520376183642</v>
      </c>
      <c r="AX377" s="130">
        <f t="shared" si="101"/>
        <v>0.12525092930302573</v>
      </c>
      <c r="AY377" s="130">
        <f t="shared" si="101"/>
        <v>0.12392092926984026</v>
      </c>
      <c r="AZ377" s="130">
        <f t="shared" si="101"/>
        <v>0.12260505208666569</v>
      </c>
      <c r="BA377" s="130">
        <f t="shared" si="101"/>
        <v>0.12130314778742124</v>
      </c>
      <c r="BB377" s="130">
        <f t="shared" si="101"/>
        <v>0.12001506799846852</v>
      </c>
      <c r="BC377" s="130">
        <f t="shared" si="101"/>
        <v>0.11874066592170195</v>
      </c>
      <c r="BD377" s="130">
        <f t="shared" si="101"/>
        <v>0.11747979631781859</v>
      </c>
      <c r="BE377" s="130">
        <f t="shared" si="101"/>
        <v>0.11623231548976581</v>
      </c>
      <c r="BF377" s="130">
        <f t="shared" si="101"/>
        <v>0.11499808126636447</v>
      </c>
      <c r="BG377" s="130">
        <f t="shared" si="101"/>
        <v>0.11377695298610641</v>
      </c>
      <c r="BH377" s="130">
        <f t="shared" si="101"/>
        <v>0.11256879148112342</v>
      </c>
      <c r="BI377" s="130">
        <f t="shared" si="101"/>
        <v>0.11137345906132694</v>
      </c>
      <c r="BJ377" s="130">
        <f t="shared" si="101"/>
        <v>0.11019081949871598</v>
      </c>
      <c r="BK377" s="130">
        <f t="shared" si="101"/>
        <v>0.10902073801185164</v>
      </c>
      <c r="BL377" s="130">
        <f t="shared" si="101"/>
        <v>0.10786308125049646</v>
      </c>
      <c r="BM377" s="130">
        <f t="shared" si="101"/>
        <v>0.10671771728041704</v>
      </c>
      <c r="BN377" s="130">
        <f t="shared" si="101"/>
        <v>0.10558451556834797</v>
      </c>
      <c r="BO377" s="130">
        <f t="shared" si="101"/>
        <v>0.10446334696711525</v>
      </c>
      <c r="BP377" s="130">
        <f t="shared" si="101"/>
        <v>0.10335408370091788</v>
      </c>
      <c r="BQ377" s="130">
        <f t="shared" si="99"/>
        <v>0.10225659935076581</v>
      </c>
      <c r="BR377" s="3"/>
      <c r="BT377"/>
      <c r="BU377"/>
      <c r="BV377"/>
      <c r="BW377"/>
      <c r="BX377"/>
      <c r="BY377"/>
      <c r="BZ377"/>
      <c r="CA377"/>
      <c r="CB377"/>
      <c r="CC377"/>
      <c r="CD377"/>
      <c r="CE377"/>
      <c r="CF377"/>
      <c r="CG377"/>
      <c r="CH377"/>
      <c r="CI377"/>
      <c r="CJ377"/>
      <c r="CK377"/>
      <c r="CL377"/>
      <c r="CM377"/>
      <c r="CN377"/>
    </row>
    <row r="378" spans="1:92" s="8" customFormat="1">
      <c r="A378"/>
      <c r="B378">
        <v>12</v>
      </c>
      <c r="C378" s="51">
        <v>0.1583</v>
      </c>
      <c r="D378" s="118">
        <f t="shared" si="100"/>
        <v>0.98946072495916615</v>
      </c>
      <c r="E378"/>
      <c r="F378" s="19"/>
      <c r="G378"/>
      <c r="H378"/>
      <c r="I378" s="22" t="s">
        <v>546</v>
      </c>
      <c r="J378" s="130">
        <f t="shared" si="102"/>
        <v>0.17786756183736707</v>
      </c>
      <c r="K378" s="130">
        <f t="shared" si="102"/>
        <v>0.17599296668232053</v>
      </c>
      <c r="L378" s="130">
        <f t="shared" si="102"/>
        <v>0.17413812840120327</v>
      </c>
      <c r="M378" s="130">
        <f t="shared" si="102"/>
        <v>0.17230283877088695</v>
      </c>
      <c r="N378" s="130">
        <f t="shared" si="102"/>
        <v>0.17048689176276413</v>
      </c>
      <c r="O378" s="130">
        <f t="shared" si="102"/>
        <v>0.16869008351961948</v>
      </c>
      <c r="P378" s="130">
        <f t="shared" si="102"/>
        <v>0.16691221233274497</v>
      </c>
      <c r="Q378" s="130">
        <f t="shared" si="102"/>
        <v>0.1651530786192961</v>
      </c>
      <c r="R378" s="130">
        <f t="shared" si="102"/>
        <v>0.16341248489988691</v>
      </c>
      <c r="S378" s="130">
        <f t="shared" si="102"/>
        <v>0.16169023577642086</v>
      </c>
      <c r="T378" s="130">
        <f t="shared" si="102"/>
        <v>0.1599861379101559</v>
      </c>
      <c r="U378" s="130">
        <f t="shared" si="102"/>
        <v>0.1583</v>
      </c>
      <c r="V378" s="130">
        <f t="shared" si="102"/>
        <v>0.156631632761036</v>
      </c>
      <c r="W378" s="130">
        <f t="shared" si="102"/>
        <v>0.15498084890327257</v>
      </c>
      <c r="X378" s="130">
        <f t="shared" si="102"/>
        <v>0.15334746311061906</v>
      </c>
      <c r="Y378" s="130">
        <f t="shared" si="102"/>
        <v>0.15173129202008212</v>
      </c>
      <c r="Z378" s="130">
        <f t="shared" si="103"/>
        <v>0.15013215420118139</v>
      </c>
      <c r="AA378" s="130">
        <f t="shared" si="103"/>
        <v>0.14854987013558227</v>
      </c>
      <c r="AB378" s="130">
        <f t="shared" si="103"/>
        <v>0.14698426219694322</v>
      </c>
      <c r="AC378" s="130">
        <f t="shared" si="103"/>
        <v>0.14543515463097559</v>
      </c>
      <c r="AD378" s="130">
        <f t="shared" si="103"/>
        <v>0.14390237353571353</v>
      </c>
      <c r="AE378" s="130">
        <f t="shared" si="103"/>
        <v>0.14238574684199184</v>
      </c>
      <c r="AF378" s="130">
        <f t="shared" si="103"/>
        <v>0.14088510429412954</v>
      </c>
      <c r="AG378" s="130">
        <f t="shared" si="103"/>
        <v>0.13940027743081715</v>
      </c>
      <c r="AH378" s="130">
        <f t="shared" si="103"/>
        <v>0.13793109956620522</v>
      </c>
      <c r="AI378" s="130">
        <f t="shared" si="103"/>
        <v>0.13647740577119236</v>
      </c>
      <c r="AJ378" s="130">
        <f t="shared" si="103"/>
        <v>0.13503903285491028</v>
      </c>
      <c r="AK378" s="130">
        <f t="shared" si="103"/>
        <v>0.13361581934640418</v>
      </c>
      <c r="AL378" s="130">
        <f t="shared" si="103"/>
        <v>0.13220760547650606</v>
      </c>
      <c r="AM378" s="130">
        <f t="shared" si="103"/>
        <v>0.13081423315989912</v>
      </c>
      <c r="AN378" s="130">
        <f t="shared" si="103"/>
        <v>0.12943554597737117</v>
      </c>
      <c r="AO378" s="130">
        <f t="shared" si="101"/>
        <v>0.12807138915825514</v>
      </c>
      <c r="AP378" s="130">
        <f t="shared" si="101"/>
        <v>0.12672160956305464</v>
      </c>
      <c r="AQ378" s="130">
        <f t="shared" si="101"/>
        <v>0.12538605566625244</v>
      </c>
      <c r="AR378" s="130">
        <f t="shared" si="101"/>
        <v>0.12406457753930049</v>
      </c>
      <c r="AS378" s="130">
        <f t="shared" si="101"/>
        <v>0.12275702683378896</v>
      </c>
      <c r="AT378" s="130">
        <f t="shared" si="101"/>
        <v>0.12146325676479264</v>
      </c>
      <c r="AU378" s="130">
        <f t="shared" si="101"/>
        <v>0.12018312209439307</v>
      </c>
      <c r="AV378" s="130">
        <f t="shared" si="101"/>
        <v>0.11891647911537413</v>
      </c>
      <c r="AW378" s="130">
        <f t="shared" si="101"/>
        <v>0.11766318563508964</v>
      </c>
      <c r="AX378" s="130">
        <f t="shared" si="101"/>
        <v>0.11642310095950074</v>
      </c>
      <c r="AY378" s="130">
        <f t="shared" si="101"/>
        <v>0.11519608587738177</v>
      </c>
      <c r="AZ378" s="130">
        <f t="shared" si="101"/>
        <v>0.11398200264469255</v>
      </c>
      <c r="BA378" s="130">
        <f t="shared" si="101"/>
        <v>0.11278071496911508</v>
      </c>
      <c r="BB378" s="130">
        <f t="shared" si="101"/>
        <v>0.1115920879947537</v>
      </c>
      <c r="BC378" s="130">
        <f t="shared" si="101"/>
        <v>0.11041598828699604</v>
      </c>
      <c r="BD378" s="130">
        <f t="shared" si="101"/>
        <v>0.10925228381753391</v>
      </c>
      <c r="BE378" s="130">
        <f t="shared" si="101"/>
        <v>0.10810084394954168</v>
      </c>
      <c r="BF378" s="130">
        <f t="shared" si="101"/>
        <v>0.1069615394230112</v>
      </c>
      <c r="BG378" s="130">
        <f t="shared" si="101"/>
        <v>0.10583424234024109</v>
      </c>
      <c r="BH378" s="130">
        <f t="shared" si="101"/>
        <v>0.10471882615147902</v>
      </c>
      <c r="BI378" s="130">
        <f t="shared" si="101"/>
        <v>0.10361516564071532</v>
      </c>
      <c r="BJ378" s="130">
        <f t="shared" si="101"/>
        <v>0.10252313691162626</v>
      </c>
      <c r="BK378" s="130">
        <f t="shared" si="101"/>
        <v>0.10144261737366558</v>
      </c>
      <c r="BL378" s="130">
        <f t="shared" si="101"/>
        <v>0.10037348572830244</v>
      </c>
      <c r="BM378" s="130">
        <f t="shared" si="101"/>
        <v>9.9315621955404665E-2</v>
      </c>
      <c r="BN378" s="130">
        <f t="shared" si="101"/>
        <v>9.826890729976516E-2</v>
      </c>
      <c r="BO378" s="130">
        <f t="shared" si="101"/>
        <v>9.7233224257770742E-2</v>
      </c>
      <c r="BP378" s="130">
        <f t="shared" si="101"/>
        <v>9.6208456564211023E-2</v>
      </c>
      <c r="BQ378" s="130">
        <f t="shared" si="99"/>
        <v>9.5194489179226682E-2</v>
      </c>
      <c r="BR378" s="3"/>
      <c r="BT378"/>
      <c r="BU378"/>
      <c r="BV378"/>
      <c r="BW378"/>
      <c r="BX378"/>
      <c r="BY378"/>
      <c r="BZ378"/>
      <c r="CA378"/>
      <c r="CB378"/>
      <c r="CC378"/>
      <c r="CD378"/>
      <c r="CE378"/>
      <c r="CF378"/>
      <c r="CG378"/>
      <c r="CH378"/>
      <c r="CI378"/>
      <c r="CJ378"/>
      <c r="CK378"/>
      <c r="CL378"/>
      <c r="CM378"/>
      <c r="CN378"/>
    </row>
    <row r="379" spans="1:92" s="8" customFormat="1">
      <c r="A379"/>
      <c r="B379">
        <v>13</v>
      </c>
      <c r="C379" s="51">
        <v>0.1459</v>
      </c>
      <c r="D379" s="118">
        <f t="shared" si="100"/>
        <v>0.98955239469228884</v>
      </c>
      <c r="E379"/>
      <c r="F379" s="19"/>
      <c r="G379"/>
      <c r="H379"/>
      <c r="I379" s="22" t="s">
        <v>546</v>
      </c>
      <c r="J379" s="130">
        <f t="shared" si="102"/>
        <v>0.16376781571643562</v>
      </c>
      <c r="K379" s="130">
        <f t="shared" si="102"/>
        <v>0.16205683421572431</v>
      </c>
      <c r="L379" s="130">
        <f t="shared" si="102"/>
        <v>0.16036372837442125</v>
      </c>
      <c r="M379" s="130">
        <f t="shared" si="102"/>
        <v>0.15868831143469231</v>
      </c>
      <c r="N379" s="130">
        <f t="shared" si="102"/>
        <v>0.15703039858987547</v>
      </c>
      <c r="O379" s="130">
        <f t="shared" si="102"/>
        <v>0.15538980696409591</v>
      </c>
      <c r="P379" s="130">
        <f t="shared" si="102"/>
        <v>0.15376635559209362</v>
      </c>
      <c r="Q379" s="130">
        <f t="shared" si="102"/>
        <v>0.15215986539926227</v>
      </c>
      <c r="R379" s="130">
        <f t="shared" si="102"/>
        <v>0.15057015918189631</v>
      </c>
      <c r="S379" s="130">
        <f t="shared" si="102"/>
        <v>0.14899706158764461</v>
      </c>
      <c r="T379" s="130">
        <f t="shared" si="102"/>
        <v>0.14744039909616818</v>
      </c>
      <c r="U379" s="130">
        <f t="shared" si="102"/>
        <v>0.1459</v>
      </c>
      <c r="V379" s="130">
        <f t="shared" si="102"/>
        <v>0.14437569438560494</v>
      </c>
      <c r="W379" s="130">
        <f t="shared" si="102"/>
        <v>0.14286731411463743</v>
      </c>
      <c r="X379" s="130">
        <f t="shared" si="102"/>
        <v>0.14137469280539491</v>
      </c>
      <c r="Y379" s="130">
        <f t="shared" si="102"/>
        <v>0.13989766581446522</v>
      </c>
      <c r="Z379" s="130">
        <f t="shared" si="103"/>
        <v>0.1384360702185656</v>
      </c>
      <c r="AA379" s="130">
        <f t="shared" si="103"/>
        <v>0.13698974479657147</v>
      </c>
      <c r="AB379" s="130">
        <f t="shared" si="103"/>
        <v>0.13555853001173282</v>
      </c>
      <c r="AC379" s="130">
        <f t="shared" si="103"/>
        <v>0.13414226799407669</v>
      </c>
      <c r="AD379" s="130">
        <f t="shared" si="103"/>
        <v>0.13274080252299336</v>
      </c>
      <c r="AE379" s="130">
        <f t="shared" si="103"/>
        <v>0.13135397901000431</v>
      </c>
      <c r="AF379" s="130">
        <f t="shared" si="103"/>
        <v>0.1299816444817104</v>
      </c>
      <c r="AG379" s="130">
        <f t="shared" si="103"/>
        <v>0.12862364756291828</v>
      </c>
      <c r="AH379" s="130">
        <f t="shared" si="103"/>
        <v>0.12727983845994276</v>
      </c>
      <c r="AI379" s="130">
        <f t="shared" si="103"/>
        <v>0.12595006894408403</v>
      </c>
      <c r="AJ379" s="130">
        <f t="shared" si="103"/>
        <v>0.12463419233527724</v>
      </c>
      <c r="AK379" s="130">
        <f t="shared" si="103"/>
        <v>0.1233320634859129</v>
      </c>
      <c r="AL379" s="130">
        <f t="shared" si="103"/>
        <v>0.12204353876482651</v>
      </c>
      <c r="AM379" s="130">
        <f t="shared" si="103"/>
        <v>0.12076847604145526</v>
      </c>
      <c r="AN379" s="130">
        <f t="shared" si="103"/>
        <v>0.11950673467016036</v>
      </c>
      <c r="AO379" s="130">
        <f t="shared" si="101"/>
        <v>0.11825817547471316</v>
      </c>
      <c r="AP379" s="130">
        <f t="shared" si="101"/>
        <v>0.11702266073294332</v>
      </c>
      <c r="AQ379" s="130">
        <f t="shared" si="101"/>
        <v>0.11580005416154734</v>
      </c>
      <c r="AR379" s="130">
        <f t="shared" si="101"/>
        <v>0.11459022090105593</v>
      </c>
      <c r="AS379" s="130">
        <f t="shared" si="101"/>
        <v>0.11339302750095825</v>
      </c>
      <c r="AT379" s="130">
        <f t="shared" si="101"/>
        <v>0.1122083419049818</v>
      </c>
      <c r="AU379" s="130">
        <f t="shared" si="101"/>
        <v>0.11103603343652585</v>
      </c>
      <c r="AV379" s="130">
        <f t="shared" si="101"/>
        <v>0.10987597278424721</v>
      </c>
      <c r="AW379" s="130">
        <f t="shared" si="101"/>
        <v>0.1087280319877966</v>
      </c>
      <c r="AX379" s="130">
        <f t="shared" si="101"/>
        <v>0.1075920844237039</v>
      </c>
      <c r="AY379" s="130">
        <f t="shared" si="101"/>
        <v>0.10646800479141109</v>
      </c>
      <c r="AZ379" s="130">
        <f t="shared" si="101"/>
        <v>0.10535566909945093</v>
      </c>
      <c r="BA379" s="130">
        <f t="shared" si="101"/>
        <v>0.10425495465177004</v>
      </c>
      <c r="BB379" s="130">
        <f t="shared" si="101"/>
        <v>0.10316574003419501</v>
      </c>
      <c r="BC379" s="130">
        <f t="shared" si="101"/>
        <v>0.10208790510103981</v>
      </c>
      <c r="BD379" s="130">
        <f t="shared" si="101"/>
        <v>0.10102133096185309</v>
      </c>
      <c r="BE379" s="130">
        <f t="shared" si="101"/>
        <v>9.9965899968303976E-2</v>
      </c>
      <c r="BF379" s="130">
        <f t="shared" si="101"/>
        <v>9.8921495701205009E-2</v>
      </c>
      <c r="BG379" s="130">
        <f t="shared" si="101"/>
        <v>9.7888002957670375E-2</v>
      </c>
      <c r="BH379" s="130">
        <f t="shared" si="101"/>
        <v>9.6865307738408582E-2</v>
      </c>
      <c r="BI379" s="130">
        <f t="shared" si="101"/>
        <v>9.5853297235147697E-2</v>
      </c>
      <c r="BJ379" s="130">
        <f t="shared" si="101"/>
        <v>9.485185981819215E-2</v>
      </c>
      <c r="BK379" s="130">
        <f t="shared" si="101"/>
        <v>9.3860885024109345E-2</v>
      </c>
      <c r="BL379" s="130">
        <f t="shared" si="101"/>
        <v>9.2880263543544977E-2</v>
      </c>
      <c r="BM379" s="130">
        <f t="shared" si="101"/>
        <v>9.1909887209165833E-2</v>
      </c>
      <c r="BN379" s="130">
        <f t="shared" si="101"/>
        <v>9.0949648983728232E-2</v>
      </c>
      <c r="BO379" s="130">
        <f t="shared" si="101"/>
        <v>8.9999442948271363E-2</v>
      </c>
      <c r="BP379" s="130">
        <f t="shared" si="101"/>
        <v>8.9059164290433951E-2</v>
      </c>
      <c r="BQ379" s="130">
        <f t="shared" si="99"/>
        <v>8.812870929289289E-2</v>
      </c>
      <c r="BR379" s="3"/>
      <c r="BT379"/>
      <c r="BU379"/>
      <c r="BV379"/>
      <c r="BW379"/>
      <c r="BX379"/>
      <c r="BY379"/>
      <c r="BZ379"/>
      <c r="CA379"/>
      <c r="CB379"/>
      <c r="CC379"/>
      <c r="CD379"/>
      <c r="CE379"/>
      <c r="CF379"/>
      <c r="CG379"/>
      <c r="CH379"/>
      <c r="CI379"/>
      <c r="CJ379"/>
      <c r="CK379"/>
      <c r="CL379"/>
      <c r="CM379"/>
      <c r="CN379"/>
    </row>
    <row r="380" spans="1:92" s="8" customFormat="1">
      <c r="A380"/>
      <c r="B380">
        <v>14</v>
      </c>
      <c r="C380" s="51">
        <v>0.13350000000000001</v>
      </c>
      <c r="D380" s="118">
        <f t="shared" si="100"/>
        <v>0.98965940940750152</v>
      </c>
      <c r="E380"/>
      <c r="F380" s="19"/>
      <c r="G380"/>
      <c r="H380"/>
      <c r="I380" s="22" t="s">
        <v>546</v>
      </c>
      <c r="J380" s="130">
        <f t="shared" si="102"/>
        <v>0.14967109150518651</v>
      </c>
      <c r="K380" s="130">
        <f t="shared" si="102"/>
        <v>0.148123404024399</v>
      </c>
      <c r="L380" s="130">
        <f t="shared" si="102"/>
        <v>0.14659172054621544</v>
      </c>
      <c r="M380" s="130">
        <f t="shared" si="102"/>
        <v>0.14507587557979706</v>
      </c>
      <c r="N380" s="130">
        <f t="shared" si="102"/>
        <v>0.14357570534557812</v>
      </c>
      <c r="O380" s="130">
        <f t="shared" si="102"/>
        <v>0.14209104775757031</v>
      </c>
      <c r="P380" s="130">
        <f t="shared" si="102"/>
        <v>0.1406217424058501</v>
      </c>
      <c r="Q380" s="130">
        <f t="shared" si="102"/>
        <v>0.13916763053922743</v>
      </c>
      <c r="R380" s="130">
        <f t="shared" si="102"/>
        <v>0.13772855504809317</v>
      </c>
      <c r="S380" s="130">
        <f t="shared" si="102"/>
        <v>0.13630436044744446</v>
      </c>
      <c r="T380" s="130">
        <f t="shared" si="102"/>
        <v>0.13489489286008507</v>
      </c>
      <c r="U380" s="130">
        <f t="shared" si="102"/>
        <v>0.13350000000000001</v>
      </c>
      <c r="V380" s="130">
        <f t="shared" si="102"/>
        <v>0.13211953115590147</v>
      </c>
      <c r="W380" s="130">
        <f t="shared" si="102"/>
        <v>0.13075333717494542</v>
      </c>
      <c r="X380" s="130">
        <f t="shared" si="102"/>
        <v>0.1294012704466164</v>
      </c>
      <c r="Y380" s="130">
        <f t="shared" si="102"/>
        <v>0.12806318488677876</v>
      </c>
      <c r="Z380" s="130">
        <f t="shared" si="103"/>
        <v>0.12673893592189314</v>
      </c>
      <c r="AA380" s="130">
        <f t="shared" si="103"/>
        <v>0.12542838047339594</v>
      </c>
      <c r="AB380" s="130">
        <f t="shared" si="103"/>
        <v>0.12413137694224043</v>
      </c>
      <c r="AC380" s="130">
        <f t="shared" si="103"/>
        <v>0.1228477851935976</v>
      </c>
      <c r="AD380" s="130">
        <f t="shared" si="103"/>
        <v>0.12157746654171542</v>
      </c>
      <c r="AE380" s="130">
        <f t="shared" si="103"/>
        <v>0.12032028373493435</v>
      </c>
      <c r="AF380" s="130">
        <f t="shared" si="103"/>
        <v>0.11907610094085813</v>
      </c>
      <c r="AG380" s="130">
        <f t="shared" si="103"/>
        <v>0.1178447837316777</v>
      </c>
      <c r="AH380" s="130">
        <f t="shared" si="103"/>
        <v>0.11662619906964689</v>
      </c>
      <c r="AI380" s="130">
        <f t="shared" si="103"/>
        <v>0.11542021529270843</v>
      </c>
      <c r="AJ380" s="130">
        <f t="shared" si="103"/>
        <v>0.1142267021002685</v>
      </c>
      <c r="AK380" s="130">
        <f t="shared" si="103"/>
        <v>0.11304553053911834</v>
      </c>
      <c r="AL380" s="130">
        <f t="shared" si="103"/>
        <v>0.11187657298950154</v>
      </c>
      <c r="AM380" s="130">
        <f t="shared" si="103"/>
        <v>0.11071970315132533</v>
      </c>
      <c r="AN380" s="130">
        <f t="shared" si="103"/>
        <v>0.1095747960305145</v>
      </c>
      <c r="AO380" s="130">
        <f t="shared" si="101"/>
        <v>0.10844172792550642</v>
      </c>
      <c r="AP380" s="130">
        <f t="shared" si="101"/>
        <v>0.10732037641388564</v>
      </c>
      <c r="AQ380" s="130">
        <f t="shared" si="101"/>
        <v>0.10621062033915682</v>
      </c>
      <c r="AR380" s="130">
        <f t="shared" si="101"/>
        <v>0.1051123397976543</v>
      </c>
      <c r="AS380" s="130">
        <f t="shared" si="101"/>
        <v>0.10402541612558718</v>
      </c>
      <c r="AT380" s="130">
        <f t="shared" si="101"/>
        <v>0.10294973188621817</v>
      </c>
      <c r="AU380" s="130">
        <f t="shared" si="101"/>
        <v>0.1018851708571753</v>
      </c>
      <c r="AV380" s="130">
        <f t="shared" si="101"/>
        <v>0.1008316180178945</v>
      </c>
      <c r="AW380" s="130">
        <f t="shared" si="101"/>
        <v>9.9788959537192259E-2</v>
      </c>
      <c r="AX380" s="130">
        <f t="shared" si="101"/>
        <v>9.8757082760966758E-2</v>
      </c>
      <c r="AY380" s="130">
        <f t="shared" si="101"/>
        <v>9.7735876200026092E-2</v>
      </c>
      <c r="AZ380" s="130">
        <f t="shared" si="101"/>
        <v>9.6725229518042508E-2</v>
      </c>
      <c r="BA380" s="130">
        <f t="shared" si="101"/>
        <v>9.5725033519630978E-2</v>
      </c>
      <c r="BB380" s="130">
        <f t="shared" si="101"/>
        <v>9.4735180138551284E-2</v>
      </c>
      <c r="BC380" s="130">
        <f t="shared" si="101"/>
        <v>9.3755562426031919E-2</v>
      </c>
      <c r="BD380" s="130">
        <f t="shared" si="101"/>
        <v>9.2786074539214891E-2</v>
      </c>
      <c r="BE380" s="130">
        <f t="shared" si="101"/>
        <v>9.1826611729719815E-2</v>
      </c>
      <c r="BF380" s="130">
        <f t="shared" si="101"/>
        <v>9.0877070332326476E-2</v>
      </c>
      <c r="BG380" s="130">
        <f t="shared" si="101"/>
        <v>8.9937347753774183E-2</v>
      </c>
      <c r="BH380" s="130">
        <f t="shared" si="101"/>
        <v>8.9007342461677255E-2</v>
      </c>
      <c r="BI380" s="130">
        <f t="shared" si="101"/>
        <v>8.8086953973554732E-2</v>
      </c>
      <c r="BJ380" s="130">
        <f t="shared" si="101"/>
        <v>8.7176082845973946E-2</v>
      </c>
      <c r="BK380" s="130">
        <f t="shared" si="101"/>
        <v>8.6274630663805987E-2</v>
      </c>
      <c r="BL380" s="130">
        <f t="shared" si="101"/>
        <v>8.5382500029592551E-2</v>
      </c>
      <c r="BM380" s="130">
        <f t="shared" si="101"/>
        <v>8.4499594553022542E-2</v>
      </c>
      <c r="BN380" s="130">
        <f t="shared" si="101"/>
        <v>8.3625818840517632E-2</v>
      </c>
      <c r="BO380" s="130">
        <f t="shared" si="101"/>
        <v>8.2761078484925379E-2</v>
      </c>
      <c r="BP380" s="130">
        <f t="shared" si="101"/>
        <v>8.1905280055319135E-2</v>
      </c>
      <c r="BQ380" s="130">
        <f t="shared" si="99"/>
        <v>8.1058331086903149E-2</v>
      </c>
      <c r="BR380" s="3"/>
      <c r="BT380"/>
      <c r="BU380"/>
      <c r="BV380"/>
      <c r="BW380"/>
      <c r="BX380"/>
      <c r="BY380"/>
      <c r="BZ380"/>
      <c r="CA380"/>
      <c r="CB380"/>
      <c r="CC380"/>
      <c r="CD380"/>
      <c r="CE380"/>
      <c r="CF380"/>
      <c r="CG380"/>
      <c r="CH380"/>
      <c r="CI380"/>
      <c r="CJ380"/>
      <c r="CK380"/>
      <c r="CL380"/>
      <c r="CM380"/>
      <c r="CN380"/>
    </row>
    <row r="381" spans="1:92" s="8" customFormat="1">
      <c r="A381"/>
      <c r="B381">
        <v>15</v>
      </c>
      <c r="C381" s="51">
        <v>0.1211</v>
      </c>
      <c r="D381" s="118">
        <f t="shared" si="100"/>
        <v>0.98978595754892851</v>
      </c>
      <c r="E381"/>
      <c r="F381" s="19"/>
      <c r="G381"/>
      <c r="H381"/>
      <c r="I381" s="22" t="s">
        <v>546</v>
      </c>
      <c r="J381" s="130">
        <f t="shared" si="102"/>
        <v>0.13557823469647748</v>
      </c>
      <c r="K381" s="130">
        <f t="shared" si="102"/>
        <v>0.13419343285184632</v>
      </c>
      <c r="L381" s="130">
        <f t="shared" si="102"/>
        <v>0.13282277543204254</v>
      </c>
      <c r="M381" s="130">
        <f t="shared" si="102"/>
        <v>0.13146611796531052</v>
      </c>
      <c r="N381" s="130">
        <f t="shared" si="102"/>
        <v>0.13012331745553526</v>
      </c>
      <c r="O381" s="130">
        <f t="shared" si="102"/>
        <v>0.12879423236717016</v>
      </c>
      <c r="P381" s="130">
        <f t="shared" si="102"/>
        <v>0.12747872261031873</v>
      </c>
      <c r="Q381" s="130">
        <f t="shared" si="102"/>
        <v>0.12617664952596858</v>
      </c>
      <c r="R381" s="130">
        <f t="shared" si="102"/>
        <v>0.12488787587137636</v>
      </c>
      <c r="S381" s="130">
        <f t="shared" si="102"/>
        <v>0.12361226580560197</v>
      </c>
      <c r="T381" s="130">
        <f t="shared" si="102"/>
        <v>0.12234968487519041</v>
      </c>
      <c r="U381" s="130">
        <f t="shared" si="102"/>
        <v>0.1211</v>
      </c>
      <c r="V381" s="130">
        <f t="shared" si="102"/>
        <v>0.11986307945917524</v>
      </c>
      <c r="W381" s="130">
        <f t="shared" si="102"/>
        <v>0.11863879287726306</v>
      </c>
      <c r="X381" s="130">
        <f t="shared" si="102"/>
        <v>0.11742701121047083</v>
      </c>
      <c r="Y381" s="130">
        <f t="shared" si="102"/>
        <v>0.11622760673306462</v>
      </c>
      <c r="Z381" s="130">
        <f t="shared" si="103"/>
        <v>0.11504045302390666</v>
      </c>
      <c r="AA381" s="130">
        <f t="shared" si="103"/>
        <v>0.11386542495312997</v>
      </c>
      <c r="AB381" s="130">
        <f t="shared" si="103"/>
        <v>0.11270239866894941</v>
      </c>
      <c r="AC381" s="130">
        <f t="shared" si="103"/>
        <v>0.11155125158460717</v>
      </c>
      <c r="AD381" s="130">
        <f t="shared" si="103"/>
        <v>0.11041186236545185</v>
      </c>
      <c r="AE381" s="130">
        <f t="shared" si="103"/>
        <v>0.10928411091614926</v>
      </c>
      <c r="AF381" s="130">
        <f t="shared" si="103"/>
        <v>0.10816787836802409</v>
      </c>
      <c r="AG381" s="130">
        <f t="shared" si="103"/>
        <v>0.10706304706653076</v>
      </c>
      <c r="AH381" s="130">
        <f t="shared" si="103"/>
        <v>0.10596950055885215</v>
      </c>
      <c r="AI381" s="130">
        <f t="shared" si="103"/>
        <v>0.10488712358162518</v>
      </c>
      <c r="AJ381" s="130">
        <f t="shared" si="103"/>
        <v>0.10381580204879168</v>
      </c>
      <c r="AK381" s="130">
        <f t="shared" si="103"/>
        <v>0.10275542303957327</v>
      </c>
      <c r="AL381" s="130">
        <f t="shared" si="103"/>
        <v>0.10170587478656927</v>
      </c>
      <c r="AM381" s="130">
        <f t="shared" si="103"/>
        <v>0.10066704666397588</v>
      </c>
      <c r="AN381" s="130">
        <f t="shared" si="103"/>
        <v>9.9638829175926036E-2</v>
      </c>
      <c r="AO381" s="130">
        <f t="shared" si="101"/>
        <v>9.8621113944948074E-2</v>
      </c>
      <c r="AP381" s="130">
        <f t="shared" si="101"/>
        <v>9.7613793700542406E-2</v>
      </c>
      <c r="AQ381" s="130">
        <f t="shared" si="101"/>
        <v>9.6616762267874925E-2</v>
      </c>
      <c r="AR381" s="130">
        <f t="shared" si="101"/>
        <v>9.5629914556585774E-2</v>
      </c>
      <c r="AS381" s="130">
        <f t="shared" si="101"/>
        <v>9.4653146549712464E-2</v>
      </c>
      <c r="AT381" s="130">
        <f t="shared" si="101"/>
        <v>9.3686355292726217E-2</v>
      </c>
      <c r="AU381" s="130">
        <f t="shared" si="101"/>
        <v>9.2729438882680135E-2</v>
      </c>
      <c r="AV381" s="130">
        <f t="shared" si="101"/>
        <v>9.178229645746841E-2</v>
      </c>
      <c r="AW381" s="130">
        <f t="shared" si="101"/>
        <v>9.0844828185194987E-2</v>
      </c>
      <c r="AX381" s="130">
        <f t="shared" si="101"/>
        <v>8.9916935253651117E-2</v>
      </c>
      <c r="AY381" s="130">
        <f t="shared" si="101"/>
        <v>8.8998519859900066E-2</v>
      </c>
      <c r="AZ381" s="130">
        <f t="shared" si="101"/>
        <v>8.8089485199968509E-2</v>
      </c>
      <c r="BA381" s="130">
        <f t="shared" si="101"/>
        <v>8.7189735458643003E-2</v>
      </c>
      <c r="BB381" s="130">
        <f t="shared" si="101"/>
        <v>8.6299175799370714E-2</v>
      </c>
      <c r="BC381" s="130">
        <f t="shared" si="101"/>
        <v>8.5417712354263473E-2</v>
      </c>
      <c r="BD381" s="130">
        <f t="shared" si="101"/>
        <v>8.4545252214203614E-2</v>
      </c>
      <c r="BE381" s="130">
        <f t="shared" si="101"/>
        <v>8.3681703419051179E-2</v>
      </c>
      <c r="BF381" s="130">
        <f t="shared" si="101"/>
        <v>8.2826974947951021E-2</v>
      </c>
      <c r="BG381" s="130">
        <f t="shared" si="101"/>
        <v>8.1980976709738806E-2</v>
      </c>
      <c r="BH381" s="130">
        <f t="shared" si="101"/>
        <v>8.1143619533445233E-2</v>
      </c>
      <c r="BI381" s="130">
        <f t="shared" si="101"/>
        <v>8.0314815158897018E-2</v>
      </c>
      <c r="BJ381" s="130">
        <f t="shared" si="101"/>
        <v>7.9494476227414096E-2</v>
      </c>
      <c r="BK381" s="130">
        <f t="shared" si="101"/>
        <v>7.8682516272601588E-2</v>
      </c>
      <c r="BL381" s="130">
        <f t="shared" si="101"/>
        <v>7.7878849711236112E-2</v>
      </c>
      <c r="BM381" s="130">
        <f t="shared" si="101"/>
        <v>7.7083391834244938E-2</v>
      </c>
      <c r="BN381" s="130">
        <f t="shared" si="101"/>
        <v>7.6296058797777372E-2</v>
      </c>
      <c r="BO381" s="130">
        <f t="shared" si="101"/>
        <v>7.551676761436743E-2</v>
      </c>
      <c r="BP381" s="130">
        <f t="shared" si="101"/>
        <v>7.4745436144186578E-2</v>
      </c>
      <c r="BQ381" s="130">
        <f t="shared" si="99"/>
        <v>7.3981983086385997E-2</v>
      </c>
      <c r="BR381" s="3"/>
      <c r="BT381"/>
      <c r="BU381"/>
      <c r="BV381"/>
      <c r="BW381"/>
      <c r="BX381"/>
      <c r="BY381"/>
      <c r="BZ381"/>
      <c r="CA381"/>
      <c r="CB381"/>
      <c r="CC381"/>
      <c r="CD381"/>
      <c r="CE381"/>
      <c r="CF381"/>
      <c r="CG381"/>
      <c r="CH381"/>
      <c r="CI381"/>
      <c r="CJ381"/>
      <c r="CK381"/>
      <c r="CL381"/>
      <c r="CM381"/>
      <c r="CN381"/>
    </row>
    <row r="382" spans="1:92" s="8" customFormat="1">
      <c r="A382"/>
      <c r="B382">
        <v>16</v>
      </c>
      <c r="C382" s="51">
        <v>0.1181</v>
      </c>
      <c r="D382" s="118">
        <f t="shared" si="100"/>
        <v>0.98993794002135083</v>
      </c>
      <c r="E382"/>
      <c r="F382" s="19"/>
      <c r="G382"/>
      <c r="H382"/>
      <c r="I382" s="22" t="s">
        <v>546</v>
      </c>
      <c r="J382" s="130">
        <f t="shared" si="102"/>
        <v>0.13199644554363568</v>
      </c>
      <c r="K382" s="130">
        <f t="shared" si="102"/>
        <v>0.13066828939160713</v>
      </c>
      <c r="L382" s="130">
        <f t="shared" si="102"/>
        <v>0.12935349722644129</v>
      </c>
      <c r="M382" s="130">
        <f t="shared" si="102"/>
        <v>0.12805193457890079</v>
      </c>
      <c r="N382" s="130">
        <f t="shared" si="102"/>
        <v>0.12676346833278584</v>
      </c>
      <c r="O382" s="130">
        <f t="shared" si="102"/>
        <v>0.12548796671131976</v>
      </c>
      <c r="P382" s="130">
        <f t="shared" si="102"/>
        <v>0.12422529926367175</v>
      </c>
      <c r="Q382" s="130">
        <f t="shared" si="102"/>
        <v>0.12297533685161503</v>
      </c>
      <c r="R382" s="130">
        <f t="shared" si="102"/>
        <v>0.12173795163631949</v>
      </c>
      <c r="S382" s="130">
        <f t="shared" si="102"/>
        <v>0.12051301706527695</v>
      </c>
      <c r="T382" s="130">
        <f t="shared" si="102"/>
        <v>0.11930040785935817</v>
      </c>
      <c r="U382" s="130">
        <f t="shared" si="102"/>
        <v>0.1181</v>
      </c>
      <c r="V382" s="130">
        <f t="shared" si="102"/>
        <v>0.11691167071652153</v>
      </c>
      <c r="W382" s="130">
        <f t="shared" si="102"/>
        <v>0.11573529847356781</v>
      </c>
      <c r="X382" s="130">
        <f t="shared" si="102"/>
        <v>0.11457076295867991</v>
      </c>
      <c r="Y382" s="130">
        <f t="shared" si="102"/>
        <v>0.11341794506999008</v>
      </c>
      <c r="Z382" s="130">
        <f t="shared" si="103"/>
        <v>0.11227672690404068</v>
      </c>
      <c r="AA382" s="130">
        <f t="shared" si="103"/>
        <v>0.11114699174372583</v>
      </c>
      <c r="AB382" s="130">
        <f t="shared" si="103"/>
        <v>0.11002862404635402</v>
      </c>
      <c r="AC382" s="130">
        <f t="shared" si="103"/>
        <v>0.10892150943183138</v>
      </c>
      <c r="AD382" s="130">
        <f t="shared" si="103"/>
        <v>0.10782553467096329</v>
      </c>
      <c r="AE382" s="130">
        <f t="shared" si="103"/>
        <v>0.10674058767387415</v>
      </c>
      <c r="AF382" s="130">
        <f t="shared" si="103"/>
        <v>0.10566655747854337</v>
      </c>
      <c r="AG382" s="130">
        <f t="shared" si="103"/>
        <v>0.10460333423945688</v>
      </c>
      <c r="AH382" s="130">
        <f t="shared" si="103"/>
        <v>0.10355080921637277</v>
      </c>
      <c r="AI382" s="130">
        <f t="shared" si="103"/>
        <v>0.10250887476319998</v>
      </c>
      <c r="AJ382" s="130">
        <f t="shared" si="103"/>
        <v>0.10147742431698882</v>
      </c>
      <c r="AK382" s="130">
        <f t="shared" si="103"/>
        <v>0.10045635238703246</v>
      </c>
      <c r="AL382" s="130">
        <f t="shared" si="103"/>
        <v>9.944555454407783E-2</v>
      </c>
      <c r="AM382" s="130">
        <f t="shared" si="103"/>
        <v>9.8444927409645291E-2</v>
      </c>
      <c r="AN382" s="130">
        <f t="shared" si="103"/>
        <v>9.7454368645455675E-2</v>
      </c>
      <c r="AO382" s="130">
        <f t="shared" si="101"/>
        <v>9.6473776942963704E-2</v>
      </c>
      <c r="AP382" s="130">
        <f t="shared" si="101"/>
        <v>9.5503052012996775E-2</v>
      </c>
      <c r="AQ382" s="130">
        <f t="shared" si="101"/>
        <v>9.4542094575497962E-2</v>
      </c>
      <c r="AR382" s="130">
        <f t="shared" si="101"/>
        <v>9.3590806349372169E-2</v>
      </c>
      <c r="AS382" s="130">
        <f t="shared" si="101"/>
        <v>9.2649090042434656E-2</v>
      </c>
      <c r="AT382" s="130">
        <f t="shared" si="101"/>
        <v>9.1716849341460405E-2</v>
      </c>
      <c r="AU382" s="130">
        <f t="shared" si="101"/>
        <v>9.0793988902333908E-2</v>
      </c>
      <c r="AV382" s="130">
        <f t="shared" si="101"/>
        <v>8.9880414340297823E-2</v>
      </c>
      <c r="AW382" s="130">
        <f t="shared" si="101"/>
        <v>8.89760322202999E-2</v>
      </c>
      <c r="AX382" s="130">
        <f t="shared" si="101"/>
        <v>8.8080750047437026E-2</v>
      </c>
      <c r="AY382" s="130">
        <f t="shared" si="101"/>
        <v>8.719447625749531E-2</v>
      </c>
      <c r="AZ382" s="130">
        <f t="shared" si="101"/>
        <v>8.6317120207585474E-2</v>
      </c>
      <c r="BA382" s="130">
        <f t="shared" si="101"/>
        <v>8.5448592166872506E-2</v>
      </c>
      <c r="BB382" s="130">
        <f t="shared" si="101"/>
        <v>8.4588803307398291E-2</v>
      </c>
      <c r="BC382" s="130">
        <f t="shared" si="101"/>
        <v>8.3737665694997104E-2</v>
      </c>
      <c r="BD382" s="130">
        <f t="shared" si="101"/>
        <v>8.2895092280301966E-2</v>
      </c>
      <c r="BE382" s="130">
        <f t="shared" si="101"/>
        <v>8.2060996889841906E-2</v>
      </c>
      <c r="BF382" s="130">
        <f t="shared" si="101"/>
        <v>8.1235294217228582E-2</v>
      </c>
      <c r="BG382" s="130">
        <f t="shared" si="101"/>
        <v>8.041789981443162E-2</v>
      </c>
      <c r="BH382" s="130">
        <f t="shared" si="101"/>
        <v>7.9608730083141802E-2</v>
      </c>
      <c r="BI382" s="130">
        <f t="shared" si="101"/>
        <v>7.8807702266221136E-2</v>
      </c>
      <c r="BJ382" s="130">
        <f t="shared" si="101"/>
        <v>7.8014734439238898E-2</v>
      </c>
      <c r="BK382" s="130">
        <f t="shared" si="101"/>
        <v>7.7229745502092884E-2</v>
      </c>
      <c r="BL382" s="130">
        <f t="shared" si="101"/>
        <v>7.645265517071502E-2</v>
      </c>
      <c r="BM382" s="130">
        <f t="shared" si="101"/>
        <v>7.5683383968860291E-2</v>
      </c>
      <c r="BN382" s="130">
        <f t="shared" si="101"/>
        <v>7.4921853219978476E-2</v>
      </c>
      <c r="BO382" s="130">
        <f t="shared" si="101"/>
        <v>7.4167985039167522E-2</v>
      </c>
      <c r="BP382" s="130">
        <f t="shared" si="101"/>
        <v>7.3421702325207852E-2</v>
      </c>
      <c r="BQ382" s="130">
        <f t="shared" si="99"/>
        <v>7.2682928752677095E-2</v>
      </c>
      <c r="BR382" s="3"/>
      <c r="BT382"/>
      <c r="BU382"/>
      <c r="BV382"/>
      <c r="BW382"/>
      <c r="BX382"/>
      <c r="BY382"/>
      <c r="BZ382"/>
      <c r="CA382"/>
      <c r="CB382"/>
      <c r="CC382"/>
      <c r="CD382"/>
      <c r="CE382"/>
      <c r="CF382"/>
      <c r="CG382"/>
      <c r="CH382"/>
      <c r="CI382"/>
      <c r="CJ382"/>
      <c r="CK382"/>
      <c r="CL382"/>
      <c r="CM382"/>
      <c r="CN382"/>
    </row>
    <row r="383" spans="1:92" s="8" customFormat="1">
      <c r="A383"/>
      <c r="B383">
        <v>17</v>
      </c>
      <c r="C383" s="51">
        <v>0.115</v>
      </c>
      <c r="D383" s="118">
        <f t="shared" si="100"/>
        <v>0.98984489355962557</v>
      </c>
      <c r="E383"/>
      <c r="F383" s="19"/>
      <c r="G383"/>
      <c r="H383"/>
      <c r="I383" s="22" t="s">
        <v>546</v>
      </c>
      <c r="J383" s="130">
        <f t="shared" si="102"/>
        <v>0.12866464428289112</v>
      </c>
      <c r="K383" s="130">
        <f t="shared" si="102"/>
        <v>0.12735804112508545</v>
      </c>
      <c r="L383" s="130">
        <f t="shared" si="102"/>
        <v>0.12606470666142261</v>
      </c>
      <c r="M383" s="130">
        <f t="shared" si="102"/>
        <v>0.1247845061469013</v>
      </c>
      <c r="N383" s="130">
        <f t="shared" si="102"/>
        <v>0.12351730620486995</v>
      </c>
      <c r="O383" s="130">
        <f t="shared" si="102"/>
        <v>0.12226297481313118</v>
      </c>
      <c r="P383" s="130">
        <f t="shared" si="102"/>
        <v>0.12102138129018701</v>
      </c>
      <c r="Q383" s="130">
        <f t="shared" si="102"/>
        <v>0.11979239628162403</v>
      </c>
      <c r="R383" s="130">
        <f t="shared" si="102"/>
        <v>0.11857589174663662</v>
      </c>
      <c r="S383" s="130">
        <f t="shared" si="102"/>
        <v>0.11737174094468721</v>
      </c>
      <c r="T383" s="130">
        <f t="shared" si="102"/>
        <v>0.11617981842230186</v>
      </c>
      <c r="U383" s="130">
        <f t="shared" si="102"/>
        <v>0.115</v>
      </c>
      <c r="V383" s="130">
        <f t="shared" si="102"/>
        <v>0.11383216275935694</v>
      </c>
      <c r="W383" s="130">
        <f t="shared" si="102"/>
        <v>0.11267618503019765</v>
      </c>
      <c r="X383" s="130">
        <f t="shared" si="102"/>
        <v>0.11153194637792067</v>
      </c>
      <c r="Y383" s="130">
        <f t="shared" si="102"/>
        <v>0.11039932759095075</v>
      </c>
      <c r="Z383" s="130">
        <f t="shared" si="103"/>
        <v>0.10927821066831889</v>
      </c>
      <c r="AA383" s="130">
        <f t="shared" si="103"/>
        <v>0.10816847880736843</v>
      </c>
      <c r="AB383" s="130">
        <f t="shared" si="103"/>
        <v>0.10707001639158623</v>
      </c>
      <c r="AC383" s="130">
        <f t="shared" si="103"/>
        <v>0.10598270897855704</v>
      </c>
      <c r="AD383" s="130">
        <f t="shared" si="103"/>
        <v>0.10490644328804057</v>
      </c>
      <c r="AE383" s="130">
        <f t="shared" si="103"/>
        <v>0.1038411071901694</v>
      </c>
      <c r="AF383" s="130">
        <f t="shared" si="103"/>
        <v>0.1027865896937669</v>
      </c>
      <c r="AG383" s="130">
        <f t="shared" si="103"/>
        <v>0.1017427809347836</v>
      </c>
      <c r="AH383" s="130">
        <f t="shared" si="103"/>
        <v>0.10070957216485119</v>
      </c>
      <c r="AI383" s="130">
        <f t="shared" si="103"/>
        <v>9.9686855739952535E-2</v>
      </c>
      <c r="AJ383" s="130">
        <f t="shared" si="103"/>
        <v>9.8674525109207073E-2</v>
      </c>
      <c r="AK383" s="130">
        <f t="shared" si="103"/>
        <v>9.7672474803769685E-2</v>
      </c>
      <c r="AL383" s="130">
        <f t="shared" si="103"/>
        <v>9.6680600425842603E-2</v>
      </c>
      <c r="AM383" s="130">
        <f t="shared" si="103"/>
        <v>9.5698798637798871E-2</v>
      </c>
      <c r="AN383" s="130">
        <f t="shared" si="103"/>
        <v>9.4726967151416056E-2</v>
      </c>
      <c r="AO383" s="130">
        <f t="shared" si="101"/>
        <v>9.3765004717219574E-2</v>
      </c>
      <c r="AP383" s="130">
        <f t="shared" si="101"/>
        <v>9.281281111393401E-2</v>
      </c>
      <c r="AQ383" s="130">
        <f t="shared" si="101"/>
        <v>9.1870287138041629E-2</v>
      </c>
      <c r="AR383" s="130">
        <f t="shared" si="101"/>
        <v>9.0937334593447064E-2</v>
      </c>
      <c r="AS383" s="130">
        <f t="shared" si="101"/>
        <v>9.0013856281246668E-2</v>
      </c>
      <c r="AT383" s="130">
        <f t="shared" si="101"/>
        <v>8.9099755989602042E-2</v>
      </c>
      <c r="AU383" s="130">
        <f t="shared" si="101"/>
        <v>8.8194938483716234E-2</v>
      </c>
      <c r="AV383" s="130">
        <f t="shared" si="101"/>
        <v>8.7299309495911831E-2</v>
      </c>
      <c r="AW383" s="130">
        <f t="shared" si="101"/>
        <v>8.6412775715809645E-2</v>
      </c>
      <c r="AX383" s="130">
        <f t="shared" si="101"/>
        <v>8.5535244780607395E-2</v>
      </c>
      <c r="AY383" s="130">
        <f t="shared" si="101"/>
        <v>8.4666625265456832E-2</v>
      </c>
      <c r="AZ383" s="130">
        <f t="shared" si="101"/>
        <v>8.3806826673938836E-2</v>
      </c>
      <c r="BA383" s="130">
        <f t="shared" si="101"/>
        <v>8.2955759428634993E-2</v>
      </c>
      <c r="BB383" s="130">
        <f t="shared" si="101"/>
        <v>8.2113334861795104E-2</v>
      </c>
      <c r="BC383" s="130">
        <f t="shared" si="101"/>
        <v>8.1279465206099466E-2</v>
      </c>
      <c r="BD383" s="130">
        <f t="shared" si="101"/>
        <v>8.045406358551481E-2</v>
      </c>
      <c r="BE383" s="130">
        <f t="shared" si="101"/>
        <v>7.963704400624326E-2</v>
      </c>
      <c r="BF383" s="130">
        <f t="shared" si="101"/>
        <v>7.8828321347763089E-2</v>
      </c>
      <c r="BG383" s="130">
        <f t="shared" si="101"/>
        <v>7.8027811353960502E-2</v>
      </c>
      <c r="BH383" s="130">
        <f t="shared" ref="BH383:BQ389" si="104">$C383*POWER($D383,BH$302-$C$439)</f>
        <v>7.7235430624351578E-2</v>
      </c>
      <c r="BI383" s="130">
        <f t="shared" si="104"/>
        <v>7.6451096605393135E-2</v>
      </c>
      <c r="BJ383" s="130">
        <f t="shared" si="104"/>
        <v>7.5674727581882012E-2</v>
      </c>
      <c r="BK383" s="130">
        <f t="shared" si="104"/>
        <v>7.4906242668441661E-2</v>
      </c>
      <c r="BL383" s="130">
        <f t="shared" si="104"/>
        <v>7.414556180109512E-2</v>
      </c>
      <c r="BM383" s="130">
        <f t="shared" si="104"/>
        <v>7.3392605728923643E-2</v>
      </c>
      <c r="BN383" s="130">
        <f t="shared" si="104"/>
        <v>7.2647296005809991E-2</v>
      </c>
      <c r="BO383" s="130">
        <f t="shared" si="104"/>
        <v>7.1909554982265603E-2</v>
      </c>
      <c r="BP383" s="130">
        <f t="shared" si="104"/>
        <v>7.1179305797340733E-2</v>
      </c>
      <c r="BQ383" s="130">
        <f t="shared" si="104"/>
        <v>7.0456472370616779E-2</v>
      </c>
      <c r="BR383" s="3"/>
      <c r="BT383"/>
      <c r="BU383"/>
      <c r="BV383"/>
      <c r="BW383"/>
      <c r="BX383"/>
      <c r="BY383"/>
      <c r="BZ383"/>
      <c r="CA383"/>
      <c r="CB383"/>
      <c r="CC383"/>
      <c r="CD383"/>
      <c r="CE383"/>
      <c r="CF383"/>
      <c r="CG383"/>
      <c r="CH383"/>
      <c r="CI383"/>
      <c r="CJ383"/>
      <c r="CK383"/>
      <c r="CL383"/>
      <c r="CM383"/>
      <c r="CN383"/>
    </row>
    <row r="384" spans="1:92" s="8" customFormat="1">
      <c r="A384"/>
      <c r="B384">
        <v>18</v>
      </c>
      <c r="C384" s="51">
        <v>0.112</v>
      </c>
      <c r="D384" s="118">
        <f t="shared" si="100"/>
        <v>0.98974819173670625</v>
      </c>
      <c r="E384"/>
      <c r="F384" s="19"/>
      <c r="G384"/>
      <c r="H384"/>
      <c r="I384" s="22" t="s">
        <v>546</v>
      </c>
      <c r="J384" s="130">
        <f t="shared" si="102"/>
        <v>0.12544291457650997</v>
      </c>
      <c r="K384" s="130">
        <f t="shared" si="102"/>
        <v>0.12415689786828285</v>
      </c>
      <c r="L384" s="130">
        <f t="shared" si="102"/>
        <v>0.1228840651567719</v>
      </c>
      <c r="M384" s="130">
        <f t="shared" si="102"/>
        <v>0.12162428128217058</v>
      </c>
      <c r="N384" s="130">
        <f t="shared" si="102"/>
        <v>0.12037741247030484</v>
      </c>
      <c r="O384" s="130">
        <f t="shared" si="102"/>
        <v>0.11914332631842786</v>
      </c>
      <c r="P384" s="130">
        <f t="shared" si="102"/>
        <v>0.11792189178116029</v>
      </c>
      <c r="Q384" s="130">
        <f t="shared" si="102"/>
        <v>0.11671297915657496</v>
      </c>
      <c r="R384" s="130">
        <f t="shared" si="102"/>
        <v>0.11551646007242397</v>
      </c>
      <c r="S384" s="130">
        <f t="shared" si="102"/>
        <v>0.11433220747250705</v>
      </c>
      <c r="T384" s="130">
        <f t="shared" si="102"/>
        <v>0.1131600956031798</v>
      </c>
      <c r="U384" s="130">
        <f t="shared" si="102"/>
        <v>0.112</v>
      </c>
      <c r="V384" s="130">
        <f t="shared" si="102"/>
        <v>0.1108517974745111</v>
      </c>
      <c r="W384" s="130">
        <f t="shared" si="102"/>
        <v>0.10971536610116095</v>
      </c>
      <c r="X384" s="130">
        <f t="shared" si="102"/>
        <v>0.10859058520435476</v>
      </c>
      <c r="Y384" s="130">
        <f t="shared" si="102"/>
        <v>0.10747733534564087</v>
      </c>
      <c r="Z384" s="130">
        <f t="shared" si="103"/>
        <v>0.10637549831102763</v>
      </c>
      <c r="AA384" s="130">
        <f t="shared" si="103"/>
        <v>0.10528495709843065</v>
      </c>
      <c r="AB384" s="130">
        <f t="shared" si="103"/>
        <v>0.10420559590524843</v>
      </c>
      <c r="AC384" s="130">
        <f t="shared" si="103"/>
        <v>0.10313730011606556</v>
      </c>
      <c r="AD384" s="130">
        <f t="shared" si="103"/>
        <v>0.10207995629048187</v>
      </c>
      <c r="AE384" s="130">
        <f t="shared" si="103"/>
        <v>0.10103345215106645</v>
      </c>
      <c r="AF384" s="130">
        <f t="shared" si="103"/>
        <v>9.999767657143506E-2</v>
      </c>
      <c r="AG384" s="130">
        <f t="shared" si="103"/>
        <v>9.8972519564449843E-2</v>
      </c>
      <c r="AH384" s="130">
        <f t="shared" si="103"/>
        <v>9.7957872270540008E-2</v>
      </c>
      <c r="AI384" s="130">
        <f t="shared" si="103"/>
        <v>9.6953626946142221E-2</v>
      </c>
      <c r="AJ384" s="130">
        <f t="shared" si="103"/>
        <v>9.5959676952259459E-2</v>
      </c>
      <c r="AK384" s="130">
        <f t="shared" si="103"/>
        <v>9.4975916743137295E-2</v>
      </c>
      <c r="AL384" s="130">
        <f t="shared" si="103"/>
        <v>9.4002241855056096E-2</v>
      </c>
      <c r="AM384" s="130">
        <f t="shared" si="103"/>
        <v>9.3038548895238299E-2</v>
      </c>
      <c r="AN384" s="130">
        <f t="shared" si="103"/>
        <v>9.2084735530869238E-2</v>
      </c>
      <c r="AO384" s="130">
        <f t="shared" si="103"/>
        <v>9.1140700478230655E-2</v>
      </c>
      <c r="AP384" s="130">
        <f t="shared" ref="AP384:BE401" si="105">$C384*POWER($D384,AP$302-$C$439)</f>
        <v>9.0206343491945548E-2</v>
      </c>
      <c r="AQ384" s="130">
        <f t="shared" si="105"/>
        <v>8.9281565354333306E-2</v>
      </c>
      <c r="AR384" s="130">
        <f t="shared" si="105"/>
        <v>8.8366267864873949E-2</v>
      </c>
      <c r="AS384" s="130">
        <f t="shared" si="105"/>
        <v>8.7460353829780429E-2</v>
      </c>
      <c r="AT384" s="130">
        <f t="shared" si="105"/>
        <v>8.6563727051677683E-2</v>
      </c>
      <c r="AU384" s="130">
        <f t="shared" si="105"/>
        <v>8.5676292319387795E-2</v>
      </c>
      <c r="AV384" s="130">
        <f t="shared" si="105"/>
        <v>8.4797955397819522E-2</v>
      </c>
      <c r="AW384" s="130">
        <f t="shared" si="105"/>
        <v>8.3928623017961751E-2</v>
      </c>
      <c r="AX384" s="130">
        <f t="shared" si="105"/>
        <v>8.3068202866979329E-2</v>
      </c>
      <c r="AY384" s="130">
        <f t="shared" si="105"/>
        <v>8.221660357841068E-2</v>
      </c>
      <c r="AZ384" s="130">
        <f t="shared" si="105"/>
        <v>8.1373734722465577E-2</v>
      </c>
      <c r="BA384" s="130">
        <f t="shared" si="105"/>
        <v>8.0539506796422744E-2</v>
      </c>
      <c r="BB384" s="130">
        <f t="shared" si="105"/>
        <v>7.9713831215125569E-2</v>
      </c>
      <c r="BC384" s="130">
        <f t="shared" si="105"/>
        <v>7.8896620301575543E-2</v>
      </c>
      <c r="BD384" s="130">
        <f t="shared" si="105"/>
        <v>7.8087787277621903E-2</v>
      </c>
      <c r="BE384" s="130">
        <f t="shared" si="105"/>
        <v>7.7287246254746866E-2</v>
      </c>
      <c r="BF384" s="130">
        <f t="shared" ref="BF384:BQ399" si="106">$C384*POWER($D384,BF$302-$C$439)</f>
        <v>7.6494912224945227E-2</v>
      </c>
      <c r="BG384" s="130">
        <f t="shared" si="106"/>
        <v>7.5710701051697596E-2</v>
      </c>
      <c r="BH384" s="130">
        <f t="shared" si="106"/>
        <v>7.4934529461036042E-2</v>
      </c>
      <c r="BI384" s="130">
        <f t="shared" si="104"/>
        <v>7.416631503270138E-2</v>
      </c>
      <c r="BJ384" s="130">
        <f t="shared" si="104"/>
        <v>7.3405976191391067E-2</v>
      </c>
      <c r="BK384" s="130">
        <f t="shared" si="104"/>
        <v>7.2653432198097043E-2</v>
      </c>
      <c r="BL384" s="130">
        <f t="shared" si="104"/>
        <v>7.1908603141531927E-2</v>
      </c>
      <c r="BM384" s="130">
        <f t="shared" si="104"/>
        <v>7.1171409929643659E-2</v>
      </c>
      <c r="BN384" s="130">
        <f t="shared" si="104"/>
        <v>7.0441774281216674E-2</v>
      </c>
      <c r="BO384" s="130">
        <f t="shared" si="104"/>
        <v>6.971961871755944E-2</v>
      </c>
      <c r="BP384" s="130">
        <f t="shared" si="104"/>
        <v>6.9004866554277067E-2</v>
      </c>
      <c r="BQ384" s="130">
        <f t="shared" si="104"/>
        <v>6.8297441893128447E-2</v>
      </c>
      <c r="BR384" s="3"/>
      <c r="BT384"/>
      <c r="BU384"/>
      <c r="BV384"/>
      <c r="BW384"/>
      <c r="BX384"/>
      <c r="BY384"/>
      <c r="BZ384"/>
      <c r="CA384"/>
      <c r="CB384"/>
      <c r="CC384"/>
      <c r="CD384"/>
      <c r="CE384"/>
      <c r="CF384"/>
      <c r="CG384"/>
      <c r="CH384"/>
      <c r="CI384"/>
      <c r="CJ384"/>
      <c r="CK384"/>
      <c r="CL384"/>
      <c r="CM384"/>
      <c r="CN384"/>
    </row>
    <row r="385" spans="1:92" s="8" customFormat="1">
      <c r="A385"/>
      <c r="B385">
        <v>19</v>
      </c>
      <c r="C385" s="51">
        <v>0.1089</v>
      </c>
      <c r="D385" s="118">
        <f t="shared" si="100"/>
        <v>0.98964760484482006</v>
      </c>
      <c r="E385"/>
      <c r="F385" s="19"/>
      <c r="G385"/>
      <c r="H385"/>
      <c r="I385" s="22" t="s">
        <v>546</v>
      </c>
      <c r="J385" s="130">
        <f t="shared" si="102"/>
        <v>0.12210727029110459</v>
      </c>
      <c r="K385" s="130">
        <f t="shared" si="102"/>
        <v>0.12084316757773071</v>
      </c>
      <c r="L385" s="130">
        <f t="shared" si="102"/>
        <v>0.11959215135516241</v>
      </c>
      <c r="M385" s="130">
        <f t="shared" si="102"/>
        <v>0.1183540861468757</v>
      </c>
      <c r="N385" s="130">
        <f t="shared" si="102"/>
        <v>0.117128837878853</v>
      </c>
      <c r="O385" s="130">
        <f t="shared" si="102"/>
        <v>0.11591627386506412</v>
      </c>
      <c r="P385" s="130">
        <f t="shared" si="102"/>
        <v>0.11471626279309695</v>
      </c>
      <c r="Q385" s="130">
        <f t="shared" si="102"/>
        <v>0.11352867470993733</v>
      </c>
      <c r="R385" s="130">
        <f t="shared" si="102"/>
        <v>0.11235338100789617</v>
      </c>
      <c r="S385" s="130">
        <f t="shared" si="102"/>
        <v>0.11119025441068194</v>
      </c>
      <c r="T385" s="130">
        <f t="shared" si="102"/>
        <v>0.11003916895961757</v>
      </c>
      <c r="U385" s="130">
        <f t="shared" si="102"/>
        <v>0.1089</v>
      </c>
      <c r="V385" s="130">
        <f t="shared" si="102"/>
        <v>0.1077726241676009</v>
      </c>
      <c r="W385" s="130">
        <f t="shared" si="102"/>
        <v>0.1066569193753072</v>
      </c>
      <c r="X385" s="130">
        <f t="shared" si="102"/>
        <v>0.10555276479989985</v>
      </c>
      <c r="Y385" s="130">
        <f t="shared" si="102"/>
        <v>0.10446004086896953</v>
      </c>
      <c r="Z385" s="130">
        <f t="shared" si="103"/>
        <v>0.1033786292479677</v>
      </c>
      <c r="AA385" s="130">
        <f t="shared" si="103"/>
        <v>0.10230841282739189</v>
      </c>
      <c r="AB385" s="130">
        <f t="shared" si="103"/>
        <v>0.10124927571010346</v>
      </c>
      <c r="AC385" s="130">
        <f t="shared" si="103"/>
        <v>0.1002011031987767</v>
      </c>
      <c r="AD385" s="130">
        <f t="shared" si="103"/>
        <v>9.9163781783477997E-2</v>
      </c>
      <c r="AE385" s="130">
        <f t="shared" si="103"/>
        <v>9.8137199129373395E-2</v>
      </c>
      <c r="AF385" s="130">
        <f t="shared" si="103"/>
        <v>9.7121244064563558E-2</v>
      </c>
      <c r="AG385" s="130">
        <f t="shared" si="103"/>
        <v>9.6115806568044512E-2</v>
      </c>
      <c r="AH385" s="130">
        <f t="shared" si="103"/>
        <v>9.5120777757793276E-2</v>
      </c>
      <c r="AI385" s="130">
        <f t="shared" si="103"/>
        <v>9.4136049878976544E-2</v>
      </c>
      <c r="AJ385" s="130">
        <f t="shared" si="103"/>
        <v>9.3161516292281657E-2</v>
      </c>
      <c r="AK385" s="130">
        <f t="shared" si="103"/>
        <v>9.2197071462368219E-2</v>
      </c>
      <c r="AL385" s="130">
        <f t="shared" si="103"/>
        <v>9.1242610946439415E-2</v>
      </c>
      <c r="AM385" s="130">
        <f t="shared" si="103"/>
        <v>9.0298031382931535E-2</v>
      </c>
      <c r="AN385" s="130">
        <f t="shared" si="103"/>
        <v>8.9363230480320591E-2</v>
      </c>
      <c r="AO385" s="130">
        <f t="shared" si="103"/>
        <v>8.8438107006044889E-2</v>
      </c>
      <c r="AP385" s="130">
        <f t="shared" si="105"/>
        <v>8.7522560775542227E-2</v>
      </c>
      <c r="AQ385" s="130">
        <f t="shared" si="105"/>
        <v>8.6616492641400561E-2</v>
      </c>
      <c r="AR385" s="130">
        <f t="shared" si="105"/>
        <v>8.5719804482621037E-2</v>
      </c>
      <c r="AS385" s="130">
        <f t="shared" si="105"/>
        <v>8.4832399193992186E-2</v>
      </c>
      <c r="AT385" s="130">
        <f t="shared" si="105"/>
        <v>8.3954180675574017E-2</v>
      </c>
      <c r="AU385" s="130">
        <f t="shared" si="105"/>
        <v>8.3085053822291102E-2</v>
      </c>
      <c r="AV385" s="130">
        <f t="shared" si="105"/>
        <v>8.2224924513633349E-2</v>
      </c>
      <c r="AW385" s="130">
        <f t="shared" si="105"/>
        <v>8.137369960346337E-2</v>
      </c>
      <c r="AX385" s="130">
        <f t="shared" si="105"/>
        <v>8.0531286909929417E-2</v>
      </c>
      <c r="AY385" s="130">
        <f t="shared" si="105"/>
        <v>7.9697595205482655E-2</v>
      </c>
      <c r="AZ385" s="130">
        <f t="shared" si="105"/>
        <v>7.8872534206997927E-2</v>
      </c>
      <c r="BA385" s="130">
        <f t="shared" si="105"/>
        <v>7.8056014565996631E-2</v>
      </c>
      <c r="BB385" s="130">
        <f t="shared" si="105"/>
        <v>7.7247947858970961E-2</v>
      </c>
      <c r="BC385" s="130">
        <f t="shared" si="105"/>
        <v>7.6448246577808146E-2</v>
      </c>
      <c r="BD385" s="130">
        <f t="shared" si="105"/>
        <v>7.5656824120314048E-2</v>
      </c>
      <c r="BE385" s="130">
        <f t="shared" si="105"/>
        <v>7.4873594780834621E-2</v>
      </c>
      <c r="BF385" s="130">
        <f t="shared" si="106"/>
        <v>7.4098473740974599E-2</v>
      </c>
      <c r="BG385" s="130">
        <f t="shared" si="106"/>
        <v>7.3331377060412303E-2</v>
      </c>
      <c r="BH385" s="130">
        <f t="shared" si="106"/>
        <v>7.2572221667809411E-2</v>
      </c>
      <c r="BI385" s="130">
        <f t="shared" si="104"/>
        <v>7.1820925351814946E-2</v>
      </c>
      <c r="BJ385" s="130">
        <f t="shared" si="104"/>
        <v>7.1077406752162273E-2</v>
      </c>
      <c r="BK385" s="130">
        <f t="shared" si="104"/>
        <v>7.0341585350858424E-2</v>
      </c>
      <c r="BL385" s="130">
        <f t="shared" si="104"/>
        <v>6.9613381463464533E-2</v>
      </c>
      <c r="BM385" s="130">
        <f t="shared" si="104"/>
        <v>6.8892716230466458E-2</v>
      </c>
      <c r="BN385" s="130">
        <f t="shared" si="104"/>
        <v>6.8179511608735005E-2</v>
      </c>
      <c r="BO385" s="130">
        <f t="shared" si="104"/>
        <v>6.7473690363074185E-2</v>
      </c>
      <c r="BP385" s="130">
        <f t="shared" si="104"/>
        <v>6.6775176057857405E-2</v>
      </c>
      <c r="BQ385" s="130">
        <f t="shared" si="104"/>
        <v>6.6083893048749745E-2</v>
      </c>
      <c r="BR385" s="3"/>
      <c r="BT385"/>
      <c r="BU385"/>
      <c r="BV385"/>
      <c r="BW385"/>
      <c r="BX385"/>
      <c r="BY385"/>
      <c r="BZ385"/>
      <c r="CA385"/>
      <c r="CB385"/>
      <c r="CC385"/>
      <c r="CD385"/>
      <c r="CE385"/>
      <c r="CF385"/>
      <c r="CG385"/>
      <c r="CH385"/>
      <c r="CI385"/>
      <c r="CJ385"/>
      <c r="CK385"/>
      <c r="CL385"/>
      <c r="CM385"/>
      <c r="CN385"/>
    </row>
    <row r="386" spans="1:92" s="8" customFormat="1">
      <c r="A386"/>
      <c r="B386">
        <v>20</v>
      </c>
      <c r="C386" s="51">
        <v>0.10589999999999999</v>
      </c>
      <c r="D386" s="118">
        <f t="shared" si="100"/>
        <v>0.989542903745668</v>
      </c>
      <c r="E386"/>
      <c r="F386" s="19"/>
      <c r="G386"/>
      <c r="H386"/>
      <c r="I386" s="22" t="s">
        <v>546</v>
      </c>
      <c r="J386" s="130">
        <f t="shared" si="102"/>
        <v>0.11888171023706494</v>
      </c>
      <c r="K386" s="130">
        <f t="shared" si="102"/>
        <v>0.11763855275023635</v>
      </c>
      <c r="L386" s="130">
        <f t="shared" si="102"/>
        <v>0.11640839508090683</v>
      </c>
      <c r="M386" s="130">
        <f t="shared" si="102"/>
        <v>0.11519110128873347</v>
      </c>
      <c r="N386" s="130">
        <f t="shared" si="102"/>
        <v>0.11398653685491467</v>
      </c>
      <c r="O386" s="130">
        <f t="shared" si="102"/>
        <v>0.11279456866732487</v>
      </c>
      <c r="P386" s="130">
        <f t="shared" si="102"/>
        <v>0.1116150650058048</v>
      </c>
      <c r="Q386" s="130">
        <f t="shared" si="102"/>
        <v>0.11044789552760557</v>
      </c>
      <c r="R386" s="130">
        <f t="shared" si="102"/>
        <v>0.10929293125298499</v>
      </c>
      <c r="S386" s="130">
        <f t="shared" si="102"/>
        <v>0.10815004455095444</v>
      </c>
      <c r="T386" s="130">
        <f t="shared" si="102"/>
        <v>0.10701910912517482</v>
      </c>
      <c r="U386" s="130">
        <f t="shared" si="102"/>
        <v>0.10589999999999999</v>
      </c>
      <c r="V386" s="130">
        <f t="shared" si="102"/>
        <v>0.10479259350666624</v>
      </c>
      <c r="W386" s="130">
        <f t="shared" si="102"/>
        <v>0.10369676726962593</v>
      </c>
      <c r="X386" s="130">
        <f t="shared" si="102"/>
        <v>0.10261240019302439</v>
      </c>
      <c r="Y386" s="130">
        <f t="shared" si="102"/>
        <v>0.10153937244731789</v>
      </c>
      <c r="Z386" s="130">
        <f t="shared" si="103"/>
        <v>0.10047756545603183</v>
      </c>
      <c r="AA386" s="130">
        <f t="shared" si="103"/>
        <v>9.9426861882657161E-2</v>
      </c>
      <c r="AB386" s="130">
        <f t="shared" si="103"/>
        <v>9.8387145617684052E-2</v>
      </c>
      <c r="AC386" s="130">
        <f t="shared" si="103"/>
        <v>9.7358301765770941E-2</v>
      </c>
      <c r="AD386" s="130">
        <f t="shared" si="103"/>
        <v>9.6340216633047968E-2</v>
      </c>
      <c r="AE386" s="130">
        <f t="shared" si="103"/>
        <v>9.533277771455298E-2</v>
      </c>
      <c r="AF386" s="130">
        <f t="shared" si="103"/>
        <v>9.4335873681799076E-2</v>
      </c>
      <c r="AG386" s="130">
        <f t="shared" si="103"/>
        <v>9.3349394370471989E-2</v>
      </c>
      <c r="AH386" s="130">
        <f t="shared" si="103"/>
        <v>9.2373230768256362E-2</v>
      </c>
      <c r="AI386" s="130">
        <f t="shared" si="103"/>
        <v>9.1407275002789085E-2</v>
      </c>
      <c r="AJ386" s="130">
        <f t="shared" si="103"/>
        <v>9.0451420329738741E-2</v>
      </c>
      <c r="AK386" s="130">
        <f t="shared" si="103"/>
        <v>8.9505561121009602E-2</v>
      </c>
      <c r="AL386" s="130">
        <f t="shared" si="103"/>
        <v>8.8569592853069215E-2</v>
      </c>
      <c r="AM386" s="130">
        <f t="shared" si="103"/>
        <v>8.7643412095397666E-2</v>
      </c>
      <c r="AN386" s="130">
        <f t="shared" si="103"/>
        <v>8.6726916499058018E-2</v>
      </c>
      <c r="AO386" s="130">
        <f t="shared" si="103"/>
        <v>8.5820004785385942E-2</v>
      </c>
      <c r="AP386" s="130">
        <f t="shared" si="105"/>
        <v>8.492257673479793E-2</v>
      </c>
      <c r="AQ386" s="130">
        <f t="shared" si="105"/>
        <v>8.4034533175716256E-2</v>
      </c>
      <c r="AR386" s="130">
        <f t="shared" si="105"/>
        <v>8.3155775973609944E-2</v>
      </c>
      <c r="AS386" s="130">
        <f t="shared" si="105"/>
        <v>8.2286208020150228E-2</v>
      </c>
      <c r="AT386" s="130">
        <f t="shared" si="105"/>
        <v>8.1425733222479521E-2</v>
      </c>
      <c r="AU386" s="130">
        <f t="shared" si="105"/>
        <v>8.0574256492592505E-2</v>
      </c>
      <c r="AV386" s="130">
        <f t="shared" si="105"/>
        <v>7.9731683736828235E-2</v>
      </c>
      <c r="AW386" s="130">
        <f t="shared" si="105"/>
        <v>7.8897921845472244E-2</v>
      </c>
      <c r="AX386" s="130">
        <f t="shared" si="105"/>
        <v>7.8072878682467386E-2</v>
      </c>
      <c r="AY386" s="130">
        <f t="shared" si="105"/>
        <v>7.7256463075232026E-2</v>
      </c>
      <c r="AZ386" s="130">
        <f t="shared" si="105"/>
        <v>7.6448584804585093E-2</v>
      </c>
      <c r="BA386" s="130">
        <f t="shared" si="105"/>
        <v>7.5649154594776086E-2</v>
      </c>
      <c r="BB386" s="130">
        <f t="shared" si="105"/>
        <v>7.4858084103619674E-2</v>
      </c>
      <c r="BC386" s="130">
        <f t="shared" si="105"/>
        <v>7.4075285912733241E-2</v>
      </c>
      <c r="BD386" s="130">
        <f t="shared" si="105"/>
        <v>7.3300673517876627E-2</v>
      </c>
      <c r="BE386" s="130">
        <f t="shared" si="105"/>
        <v>7.2534161319392818E-2</v>
      </c>
      <c r="BF386" s="130">
        <f t="shared" si="106"/>
        <v>7.1775664612748674E-2</v>
      </c>
      <c r="BG386" s="130">
        <f t="shared" si="106"/>
        <v>7.1025099579174508E-2</v>
      </c>
      <c r="BH386" s="130">
        <f t="shared" si="106"/>
        <v>7.0282383276401572E-2</v>
      </c>
      <c r="BI386" s="130">
        <f t="shared" si="104"/>
        <v>6.9547433629496391E-2</v>
      </c>
      <c r="BJ386" s="130">
        <f t="shared" si="104"/>
        <v>6.8820169421790978E-2</v>
      </c>
      <c r="BK386" s="130">
        <f t="shared" si="104"/>
        <v>6.810051028590787E-2</v>
      </c>
      <c r="BL386" s="130">
        <f t="shared" si="104"/>
        <v>6.7388376694879015E-2</v>
      </c>
      <c r="BM386" s="130">
        <f t="shared" si="104"/>
        <v>6.6683689953357467E-2</v>
      </c>
      <c r="BN386" s="130">
        <f t="shared" si="104"/>
        <v>6.5986372188921172E-2</v>
      </c>
      <c r="BO386" s="130">
        <f t="shared" si="104"/>
        <v>6.529634634346744E-2</v>
      </c>
      <c r="BP386" s="130">
        <f t="shared" si="104"/>
        <v>6.4613536164697616E-2</v>
      </c>
      <c r="BQ386" s="130">
        <f t="shared" si="104"/>
        <v>6.393786619769061E-2</v>
      </c>
      <c r="BR386" s="3"/>
      <c r="BT386"/>
      <c r="BU386"/>
      <c r="BV386"/>
      <c r="BW386"/>
      <c r="BX386"/>
      <c r="BY386"/>
      <c r="BZ386"/>
      <c r="CA386"/>
      <c r="CB386"/>
      <c r="CC386"/>
      <c r="CD386"/>
      <c r="CE386"/>
      <c r="CF386"/>
      <c r="CG386"/>
      <c r="CH386"/>
      <c r="CI386"/>
      <c r="CJ386"/>
      <c r="CK386"/>
      <c r="CL386"/>
      <c r="CM386"/>
      <c r="CN386"/>
    </row>
    <row r="387" spans="1:92" s="8" customFormat="1">
      <c r="A387"/>
      <c r="B387">
        <v>21</v>
      </c>
      <c r="C387" s="51">
        <v>0.1011</v>
      </c>
      <c r="D387" s="118">
        <f t="shared" si="100"/>
        <v>0.98943382523610124</v>
      </c>
      <c r="E387"/>
      <c r="F387" s="19"/>
      <c r="G387"/>
      <c r="H387"/>
      <c r="I387" s="22" t="s">
        <v>546</v>
      </c>
      <c r="J387" s="130">
        <f t="shared" si="102"/>
        <v>0.11363101071202449</v>
      </c>
      <c r="K387" s="130">
        <f t="shared" si="102"/>
        <v>0.1124303655942428</v>
      </c>
      <c r="L387" s="130">
        <f t="shared" si="102"/>
        <v>0.11124240670260499</v>
      </c>
      <c r="M387" s="130">
        <f t="shared" si="102"/>
        <v>0.11006699999222855</v>
      </c>
      <c r="N387" s="130">
        <f t="shared" si="102"/>
        <v>0.10890401283457263</v>
      </c>
      <c r="O387" s="130">
        <f t="shared" si="102"/>
        <v>0.10775331400247265</v>
      </c>
      <c r="P387" s="130">
        <f t="shared" si="102"/>
        <v>0.10661477365533327</v>
      </c>
      <c r="Q387" s="130">
        <f t="shared" si="102"/>
        <v>0.1054882633244775</v>
      </c>
      <c r="R387" s="130">
        <f t="shared" si="102"/>
        <v>0.1043736558986509</v>
      </c>
      <c r="S387" s="130">
        <f t="shared" si="102"/>
        <v>0.10327082560967873</v>
      </c>
      <c r="T387" s="130">
        <f t="shared" si="102"/>
        <v>0.10217964801827475</v>
      </c>
      <c r="U387" s="130">
        <f t="shared" si="102"/>
        <v>0.1011</v>
      </c>
      <c r="V387" s="130">
        <f t="shared" si="102"/>
        <v>0.10003175973136984</v>
      </c>
      <c r="W387" s="130">
        <f t="shared" si="102"/>
        <v>9.8974806676107849E-2</v>
      </c>
      <c r="X387" s="130">
        <f t="shared" si="102"/>
        <v>9.7929021571544997E-2</v>
      </c>
      <c r="Y387" s="130">
        <f t="shared" si="102"/>
        <v>9.6894286415162442E-2</v>
      </c>
      <c r="Z387" s="130">
        <f t="shared" si="103"/>
        <v>9.5870484451276564E-2</v>
      </c>
      <c r="AA387" s="130">
        <f t="shared" si="103"/>
        <v>9.4857500157864733E-2</v>
      </c>
      <c r="AB387" s="130">
        <f t="shared" si="103"/>
        <v>9.3855219233530185E-2</v>
      </c>
      <c r="AC387" s="130">
        <f t="shared" si="103"/>
        <v>9.2863528584604671E-2</v>
      </c>
      <c r="AD387" s="130">
        <f t="shared" si="103"/>
        <v>9.1882316312387427E-2</v>
      </c>
      <c r="AE387" s="130">
        <f t="shared" si="103"/>
        <v>9.0911471700518914E-2</v>
      </c>
      <c r="AF387" s="130">
        <f t="shared" si="103"/>
        <v>8.9950885202487993E-2</v>
      </c>
      <c r="AG387" s="130">
        <f t="shared" si="103"/>
        <v>8.9000448429271115E-2</v>
      </c>
      <c r="AH387" s="130">
        <f t="shared" si="103"/>
        <v>8.8060054137102078E-2</v>
      </c>
      <c r="AI387" s="130">
        <f t="shared" si="103"/>
        <v>8.7129596215371072E-2</v>
      </c>
      <c r="AJ387" s="130">
        <f t="shared" si="103"/>
        <v>8.6208969674651525E-2</v>
      </c>
      <c r="AK387" s="130">
        <f t="shared" si="103"/>
        <v>8.5298070634853507E-2</v>
      </c>
      <c r="AL387" s="130">
        <f t="shared" si="103"/>
        <v>8.4396796313502262E-2</v>
      </c>
      <c r="AM387" s="130">
        <f t="shared" si="103"/>
        <v>8.3505045014140633E-2</v>
      </c>
      <c r="AN387" s="130">
        <f t="shared" si="103"/>
        <v>8.2622716114853986E-2</v>
      </c>
      <c r="AO387" s="130">
        <f t="shared" si="103"/>
        <v>8.1749710056916447E-2</v>
      </c>
      <c r="AP387" s="130">
        <f t="shared" si="105"/>
        <v>8.0885928333557011E-2</v>
      </c>
      <c r="AQ387" s="130">
        <f t="shared" si="105"/>
        <v>8.003127347884445E-2</v>
      </c>
      <c r="AR387" s="130">
        <f t="shared" si="105"/>
        <v>7.9185649056689608E-2</v>
      </c>
      <c r="AS387" s="130">
        <f t="shared" si="105"/>
        <v>7.834895964996387E-2</v>
      </c>
      <c r="AT387" s="130">
        <f t="shared" si="105"/>
        <v>7.7521110849732705E-2</v>
      </c>
      <c r="AU387" s="130">
        <f t="shared" si="105"/>
        <v>7.6702009244602853E-2</v>
      </c>
      <c r="AV387" s="130">
        <f t="shared" si="105"/>
        <v>7.5891562410182203E-2</v>
      </c>
      <c r="AW387" s="130">
        <f t="shared" si="105"/>
        <v>7.5089678898650883E-2</v>
      </c>
      <c r="AX387" s="130">
        <f t="shared" si="105"/>
        <v>7.4296268228442694E-2</v>
      </c>
      <c r="AY387" s="130">
        <f t="shared" si="105"/>
        <v>7.3511240874035474E-2</v>
      </c>
      <c r="AZ387" s="130">
        <f t="shared" si="105"/>
        <v>7.2734508255849359E-2</v>
      </c>
      <c r="BA387" s="130">
        <f t="shared" si="105"/>
        <v>7.1965982730251815E-2</v>
      </c>
      <c r="BB387" s="130">
        <f t="shared" si="105"/>
        <v>7.120557757966825E-2</v>
      </c>
      <c r="BC387" s="130">
        <f t="shared" si="105"/>
        <v>7.0453207002797127E-2</v>
      </c>
      <c r="BD387" s="130">
        <f t="shared" si="105"/>
        <v>6.9708786104928436E-2</v>
      </c>
      <c r="BE387" s="130">
        <f t="shared" si="105"/>
        <v>6.897223088836453E-2</v>
      </c>
      <c r="BF387" s="130">
        <f t="shared" si="106"/>
        <v>6.824345824294209E-2</v>
      </c>
      <c r="BG387" s="130">
        <f t="shared" si="106"/>
        <v>6.7522385936654328E-2</v>
      </c>
      <c r="BH387" s="130">
        <f t="shared" si="106"/>
        <v>6.6808932606372232E-2</v>
      </c>
      <c r="BI387" s="130">
        <f t="shared" si="104"/>
        <v>6.610301774866377E-2</v>
      </c>
      <c r="BJ387" s="130">
        <f t="shared" si="104"/>
        <v>6.5404561710710282E-2</v>
      </c>
      <c r="BK387" s="130">
        <f t="shared" si="104"/>
        <v>6.4713485681318711E-2</v>
      </c>
      <c r="BL387" s="130">
        <f t="shared" si="104"/>
        <v>6.4029711682028839E-2</v>
      </c>
      <c r="BM387" s="130">
        <f t="shared" si="104"/>
        <v>6.3353162558314469E-2</v>
      </c>
      <c r="BN387" s="130">
        <f t="shared" si="104"/>
        <v>6.2683761970877633E-2</v>
      </c>
      <c r="BO387" s="130">
        <f t="shared" si="104"/>
        <v>6.2021434387034703E-2</v>
      </c>
      <c r="BP387" s="130">
        <f t="shared" si="104"/>
        <v>6.1366105072193616E-2</v>
      </c>
      <c r="BQ387" s="130">
        <f t="shared" si="104"/>
        <v>6.0717700081421043E-2</v>
      </c>
      <c r="BR387" s="3"/>
      <c r="BT387"/>
      <c r="BU387"/>
      <c r="BV387"/>
      <c r="BW387"/>
      <c r="BX387"/>
      <c r="BY387"/>
      <c r="BZ387"/>
      <c r="CA387"/>
      <c r="CB387"/>
      <c r="CC387"/>
      <c r="CD387"/>
      <c r="CE387"/>
      <c r="CF387"/>
      <c r="CG387"/>
      <c r="CH387"/>
      <c r="CI387"/>
      <c r="CJ387"/>
      <c r="CK387"/>
      <c r="CL387"/>
      <c r="CM387"/>
      <c r="CN387"/>
    </row>
    <row r="388" spans="1:92" s="8" customFormat="1">
      <c r="A388"/>
      <c r="B388">
        <v>22</v>
      </c>
      <c r="C388" s="51">
        <v>9.6299999999999997E-2</v>
      </c>
      <c r="D388" s="118">
        <f t="shared" si="100"/>
        <v>0.98920367505819129</v>
      </c>
      <c r="E388"/>
      <c r="F388" s="19"/>
      <c r="G388"/>
      <c r="H388"/>
      <c r="I388" s="22" t="s">
        <v>546</v>
      </c>
      <c r="J388" s="130">
        <f t="shared" si="102"/>
        <v>0.10851339575723513</v>
      </c>
      <c r="K388" s="130">
        <f t="shared" si="102"/>
        <v>0.10734184987610093</v>
      </c>
      <c r="L388" s="130">
        <f t="shared" si="102"/>
        <v>0.10618295238498369</v>
      </c>
      <c r="M388" s="130">
        <f t="shared" si="102"/>
        <v>0.10503656672775481</v>
      </c>
      <c r="N388" s="130">
        <f t="shared" si="102"/>
        <v>0.10390255782259</v>
      </c>
      <c r="O388" s="130">
        <f t="shared" si="102"/>
        <v>0.10278079204605226</v>
      </c>
      <c r="P388" s="130">
        <f t="shared" si="102"/>
        <v>0.10167113721734661</v>
      </c>
      <c r="Q388" s="130">
        <f t="shared" si="102"/>
        <v>0.10057346258274491</v>
      </c>
      <c r="R388" s="130">
        <f t="shared" si="102"/>
        <v>9.9487638800178746E-2</v>
      </c>
      <c r="S388" s="130">
        <f t="shared" si="102"/>
        <v>9.841353792399872E-2</v>
      </c>
      <c r="T388" s="130">
        <f t="shared" si="102"/>
        <v>9.7351033389898201E-2</v>
      </c>
      <c r="U388" s="130">
        <f t="shared" si="102"/>
        <v>9.6299999999999997E-2</v>
      </c>
      <c r="V388" s="130">
        <f t="shared" si="102"/>
        <v>9.5260313908103814E-2</v>
      </c>
      <c r="W388" s="130">
        <f t="shared" si="102"/>
        <v>9.423185260509323E-2</v>
      </c>
      <c r="X388" s="130">
        <f t="shared" si="102"/>
        <v>9.3214494904500025E-2</v>
      </c>
      <c r="Y388" s="130">
        <f t="shared" si="102"/>
        <v>9.220812092822446E-2</v>
      </c>
      <c r="Z388" s="130">
        <f t="shared" si="103"/>
        <v>9.1212612092409759E-2</v>
      </c>
      <c r="AA388" s="130">
        <f t="shared" si="103"/>
        <v>9.0227851093468939E-2</v>
      </c>
      <c r="AB388" s="130">
        <f t="shared" si="103"/>
        <v>8.9253721894262728E-2</v>
      </c>
      <c r="AC388" s="130">
        <f t="shared" si="103"/>
        <v>8.8290109710426432E-2</v>
      </c>
      <c r="AD388" s="130">
        <f t="shared" si="103"/>
        <v>8.7336900996844727E-2</v>
      </c>
      <c r="AE388" s="130">
        <f t="shared" si="103"/>
        <v>8.6393983434272209E-2</v>
      </c>
      <c r="AF388" s="130">
        <f t="shared" si="103"/>
        <v>8.5461245916098577E-2</v>
      </c>
      <c r="AG388" s="130">
        <f t="shared" si="103"/>
        <v>8.4538578535256537E-2</v>
      </c>
      <c r="AH388" s="130">
        <f t="shared" si="103"/>
        <v>8.3625872571271284E-2</v>
      </c>
      <c r="AI388" s="130">
        <f t="shared" si="103"/>
        <v>8.2723020477449546E-2</v>
      </c>
      <c r="AJ388" s="130">
        <f t="shared" si="103"/>
        <v>8.182991586820712E-2</v>
      </c>
      <c r="AK388" s="130">
        <f t="shared" si="103"/>
        <v>8.0946453506533067E-2</v>
      </c>
      <c r="AL388" s="130">
        <f t="shared" si="103"/>
        <v>8.0072529291589534E-2</v>
      </c>
      <c r="AM388" s="130">
        <f t="shared" si="103"/>
        <v>7.9208040246445025E-2</v>
      </c>
      <c r="AN388" s="130">
        <f t="shared" si="103"/>
        <v>7.8352884505940551E-2</v>
      </c>
      <c r="AO388" s="130">
        <f t="shared" si="103"/>
        <v>7.75069613046864E-2</v>
      </c>
      <c r="AP388" s="130">
        <f t="shared" si="105"/>
        <v>7.6670170965188814E-2</v>
      </c>
      <c r="AQ388" s="130">
        <f t="shared" si="105"/>
        <v>7.5842414886104603E-2</v>
      </c>
      <c r="AR388" s="130">
        <f t="shared" si="105"/>
        <v>7.5023595530622753E-2</v>
      </c>
      <c r="AS388" s="130">
        <f t="shared" si="105"/>
        <v>7.4213616414971303E-2</v>
      </c>
      <c r="AT388" s="130">
        <f t="shared" si="105"/>
        <v>7.3412382097048534E-2</v>
      </c>
      <c r="AU388" s="130">
        <f t="shared" si="105"/>
        <v>7.2619798165176566E-2</v>
      </c>
      <c r="AV388" s="130">
        <f t="shared" si="105"/>
        <v>7.1835771226976763E-2</v>
      </c>
      <c r="AW388" s="130">
        <f t="shared" si="105"/>
        <v>7.1060208898364882E-2</v>
      </c>
      <c r="AX388" s="130">
        <f t="shared" si="105"/>
        <v>7.0293019792665321E-2</v>
      </c>
      <c r="AY388" s="130">
        <f t="shared" si="105"/>
        <v>6.9534113509842718E-2</v>
      </c>
      <c r="AZ388" s="130">
        <f t="shared" si="105"/>
        <v>6.8783400625849853E-2</v>
      </c>
      <c r="BA388" s="130">
        <f t="shared" si="105"/>
        <v>6.8040792682090553E-2</v>
      </c>
      <c r="BB388" s="130">
        <f t="shared" si="105"/>
        <v>6.7306202174996457E-2</v>
      </c>
      <c r="BC388" s="130">
        <f t="shared" si="105"/>
        <v>6.6579542545716131E-2</v>
      </c>
      <c r="BD388" s="130">
        <f t="shared" si="105"/>
        <v>6.5860728169915603E-2</v>
      </c>
      <c r="BE388" s="130">
        <f t="shared" si="105"/>
        <v>6.5149674347689049E-2</v>
      </c>
      <c r="BF388" s="130">
        <f t="shared" si="106"/>
        <v>6.4446297293578383E-2</v>
      </c>
      <c r="BG388" s="130">
        <f t="shared" si="106"/>
        <v>6.3750514126700492E-2</v>
      </c>
      <c r="BH388" s="130">
        <f t="shared" si="106"/>
        <v>6.3062242860981277E-2</v>
      </c>
      <c r="BI388" s="130">
        <f t="shared" si="104"/>
        <v>6.2381402395494862E-2</v>
      </c>
      <c r="BJ388" s="130">
        <f t="shared" si="104"/>
        <v>6.1707912504907383E-2</v>
      </c>
      <c r="BK388" s="130">
        <f t="shared" si="104"/>
        <v>6.1041693830023697E-2</v>
      </c>
      <c r="BL388" s="130">
        <f t="shared" si="104"/>
        <v>6.0382667868436365E-2</v>
      </c>
      <c r="BM388" s="130">
        <f t="shared" si="104"/>
        <v>5.9730756965275397E-2</v>
      </c>
      <c r="BN388" s="130">
        <f t="shared" si="104"/>
        <v>5.9085884304058083E-2</v>
      </c>
      <c r="BO388" s="130">
        <f t="shared" si="104"/>
        <v>5.8447973897637347E-2</v>
      </c>
      <c r="BP388" s="130">
        <f t="shared" si="104"/>
        <v>5.7816950579248114E-2</v>
      </c>
      <c r="BQ388" s="130">
        <f t="shared" si="104"/>
        <v>5.7192739993650044E-2</v>
      </c>
      <c r="BR388" s="3"/>
      <c r="BT388"/>
      <c r="BU388"/>
      <c r="BV388"/>
      <c r="BW388"/>
      <c r="BX388"/>
      <c r="BY388"/>
      <c r="BZ388"/>
      <c r="CA388"/>
      <c r="CB388"/>
      <c r="CC388"/>
      <c r="CD388"/>
      <c r="CE388"/>
      <c r="CF388"/>
      <c r="CG388"/>
      <c r="CH388"/>
      <c r="CI388"/>
      <c r="CJ388"/>
      <c r="CK388"/>
      <c r="CL388"/>
      <c r="CM388"/>
      <c r="CN388"/>
    </row>
    <row r="389" spans="1:92" s="8" customFormat="1">
      <c r="A389"/>
      <c r="B389">
        <v>23</v>
      </c>
      <c r="C389" s="51">
        <v>9.1600000000000001E-2</v>
      </c>
      <c r="D389" s="118">
        <f t="shared" si="100"/>
        <v>0.98895973497400058</v>
      </c>
      <c r="E389"/>
      <c r="F389" s="19"/>
      <c r="G389"/>
      <c r="H389"/>
      <c r="I389" s="22" t="s">
        <v>546</v>
      </c>
      <c r="J389" s="130">
        <f t="shared" si="102"/>
        <v>0.10349771584106372</v>
      </c>
      <c r="K389" s="130">
        <f t="shared" si="102"/>
        <v>0.10235507362859279</v>
      </c>
      <c r="L389" s="130">
        <f t="shared" si="102"/>
        <v>0.10122504648897744</v>
      </c>
      <c r="M389" s="130">
        <f t="shared" si="102"/>
        <v>0.10010749514847</v>
      </c>
      <c r="N389" s="130">
        <f t="shared" si="102"/>
        <v>9.9002281870941941E-2</v>
      </c>
      <c r="O389" s="130">
        <f t="shared" si="102"/>
        <v>9.7909270440908039E-2</v>
      </c>
      <c r="P389" s="130">
        <f t="shared" si="102"/>
        <v>9.682832614673817E-2</v>
      </c>
      <c r="Q389" s="130">
        <f t="shared" si="102"/>
        <v>9.5759315764054276E-2</v>
      </c>
      <c r="R389" s="130">
        <f t="shared" si="102"/>
        <v>9.4702107539310743E-2</v>
      </c>
      <c r="S389" s="130">
        <f t="shared" si="102"/>
        <v>9.3656571173556066E-2</v>
      </c>
      <c r="T389" s="130">
        <f t="shared" si="102"/>
        <v>9.2622577806373618E-2</v>
      </c>
      <c r="U389" s="130">
        <f t="shared" si="102"/>
        <v>9.1600000000000001E-2</v>
      </c>
      <c r="V389" s="130">
        <f t="shared" si="102"/>
        <v>9.0588711723618459E-2</v>
      </c>
      <c r="W389" s="130">
        <f t="shared" si="102"/>
        <v>8.9588588337825847E-2</v>
      </c>
      <c r="X389" s="130">
        <f t="shared" si="102"/>
        <v>8.8599506579271084E-2</v>
      </c>
      <c r="Y389" s="130">
        <f t="shared" si="102"/>
        <v>8.7621344545463151E-2</v>
      </c>
      <c r="Z389" s="130">
        <f t="shared" si="103"/>
        <v>8.6653981679746833E-2</v>
      </c>
      <c r="AA389" s="130">
        <f t="shared" si="103"/>
        <v>8.5697298756444315E-2</v>
      </c>
      <c r="AB389" s="130">
        <f t="shared" si="103"/>
        <v>8.4751177866160932E-2</v>
      </c>
      <c r="AC389" s="130">
        <f t="shared" si="103"/>
        <v>8.3815502401252878E-2</v>
      </c>
      <c r="AD389" s="130">
        <f t="shared" si="103"/>
        <v>8.2890157041455761E-2</v>
      </c>
      <c r="AE389" s="130">
        <f t="shared" si="103"/>
        <v>8.1975027739671372E-2</v>
      </c>
      <c r="AF389" s="130">
        <f t="shared" si="103"/>
        <v>8.1070001707911746E-2</v>
      </c>
      <c r="AG389" s="130">
        <f t="shared" si="103"/>
        <v>8.0174967403398176E-2</v>
      </c>
      <c r="AH389" s="130">
        <f t="shared" si="103"/>
        <v>7.9289814514813789E-2</v>
      </c>
      <c r="AI389" s="130">
        <f t="shared" si="103"/>
        <v>7.841443394870791E-2</v>
      </c>
      <c r="AJ389" s="130">
        <f t="shared" si="103"/>
        <v>7.7548717816050453E-2</v>
      </c>
      <c r="AK389" s="130">
        <f t="shared" si="103"/>
        <v>7.6692559418934797E-2</v>
      </c>
      <c r="AL389" s="130">
        <f t="shared" si="103"/>
        <v>7.5845853237427555E-2</v>
      </c>
      <c r="AM389" s="130">
        <f t="shared" si="103"/>
        <v>7.5008494916563292E-2</v>
      </c>
      <c r="AN389" s="130">
        <f t="shared" si="103"/>
        <v>7.4180381253483099E-2</v>
      </c>
      <c r="AO389" s="130">
        <f t="shared" si="103"/>
        <v>7.3361410184714967E-2</v>
      </c>
      <c r="AP389" s="130">
        <f t="shared" si="105"/>
        <v>7.2551480773594662E-2</v>
      </c>
      <c r="AQ389" s="130">
        <f t="shared" si="105"/>
        <v>7.1750493197825477E-2</v>
      </c>
      <c r="AR389" s="130">
        <f t="shared" si="105"/>
        <v>7.0958348737175311E-2</v>
      </c>
      <c r="AS389" s="130">
        <f t="shared" si="105"/>
        <v>7.0174949761309599E-2</v>
      </c>
      <c r="AT389" s="130">
        <f t="shared" si="105"/>
        <v>6.9400199717758557E-2</v>
      </c>
      <c r="AU389" s="130">
        <f t="shared" si="105"/>
        <v>6.863400312001719E-2</v>
      </c>
      <c r="AV389" s="130">
        <f t="shared" si="105"/>
        <v>6.7876265535776928E-2</v>
      </c>
      <c r="AW389" s="130">
        <f t="shared" si="105"/>
        <v>6.7126893575286853E-2</v>
      </c>
      <c r="AX389" s="130">
        <f t="shared" si="105"/>
        <v>6.6385794879843613E-2</v>
      </c>
      <c r="AY389" s="130">
        <f t="shared" si="105"/>
        <v>6.5652878110408514E-2</v>
      </c>
      <c r="AZ389" s="130">
        <f t="shared" si="105"/>
        <v>6.492805293634997E-2</v>
      </c>
      <c r="BA389" s="130">
        <f t="shared" si="105"/>
        <v>6.4211230024310534E-2</v>
      </c>
      <c r="BB389" s="130">
        <f t="shared" si="105"/>
        <v>6.3502321027196731E-2</v>
      </c>
      <c r="BC389" s="130">
        <f t="shared" si="105"/>
        <v>6.2801238573290383E-2</v>
      </c>
      <c r="BD389" s="130">
        <f t="shared" si="105"/>
        <v>6.2107896255480244E-2</v>
      </c>
      <c r="BE389" s="130">
        <f t="shared" si="105"/>
        <v>6.1422208620612456E-2</v>
      </c>
      <c r="BF389" s="130">
        <f t="shared" si="106"/>
        <v>6.0744091158958673E-2</v>
      </c>
      <c r="BG389" s="130">
        <f t="shared" si="106"/>
        <v>6.0073460293800292E-2</v>
      </c>
      <c r="BH389" s="130">
        <f t="shared" si="106"/>
        <v>5.9410233371127892E-2</v>
      </c>
      <c r="BI389" s="130">
        <f t="shared" si="104"/>
        <v>5.8754328649454152E-2</v>
      </c>
      <c r="BJ389" s="130">
        <f t="shared" si="104"/>
        <v>5.8105665289739518E-2</v>
      </c>
      <c r="BK389" s="130">
        <f t="shared" si="104"/>
        <v>5.7464163345428768E-2</v>
      </c>
      <c r="BL389" s="130">
        <f t="shared" si="104"/>
        <v>5.6829743752597917E-2</v>
      </c>
      <c r="BM389" s="130">
        <f t="shared" si="104"/>
        <v>5.6202328320209598E-2</v>
      </c>
      <c r="BN389" s="130">
        <f t="shared" si="104"/>
        <v>5.5581839720476249E-2</v>
      </c>
      <c r="BO389" s="130">
        <f t="shared" si="104"/>
        <v>5.496820147932957E-2</v>
      </c>
      <c r="BP389" s="130">
        <f t="shared" si="104"/>
        <v>5.4361337966995243E-2</v>
      </c>
      <c r="BQ389" s="130">
        <f t="shared" si="104"/>
        <v>5.376117438867168E-2</v>
      </c>
      <c r="BR389" s="3"/>
      <c r="BT389"/>
      <c r="BU389"/>
      <c r="BV389"/>
      <c r="BW389"/>
      <c r="BX389"/>
      <c r="BY389"/>
      <c r="BZ389"/>
      <c r="CA389"/>
      <c r="CB389"/>
      <c r="CC389"/>
      <c r="CD389"/>
      <c r="CE389"/>
      <c r="CF389"/>
      <c r="CG389"/>
      <c r="CH389"/>
      <c r="CI389"/>
      <c r="CJ389"/>
      <c r="CK389"/>
      <c r="CL389"/>
      <c r="CM389"/>
      <c r="CN389"/>
    </row>
    <row r="390" spans="1:92" s="8" customFormat="1">
      <c r="A390"/>
      <c r="B390">
        <v>24</v>
      </c>
      <c r="C390" s="51">
        <v>8.6800000000000002E-2</v>
      </c>
      <c r="D390" s="118">
        <f t="shared" si="100"/>
        <v>0.98870073324108643</v>
      </c>
      <c r="E390"/>
      <c r="F390" s="19"/>
      <c r="G390"/>
      <c r="H390"/>
      <c r="I390" s="22" t="s">
        <v>546</v>
      </c>
      <c r="J390" s="130">
        <f t="shared" si="102"/>
        <v>9.8357233895571758E-2</v>
      </c>
      <c r="K390" s="130">
        <f t="shared" si="102"/>
        <v>9.7245869272116842E-2</v>
      </c>
      <c r="L390" s="130">
        <f t="shared" si="102"/>
        <v>9.6147062254008764E-2</v>
      </c>
      <c r="M390" s="130">
        <f t="shared" si="102"/>
        <v>9.5060670949514842E-2</v>
      </c>
      <c r="N390" s="130">
        <f t="shared" si="102"/>
        <v>9.3986555070174962E-2</v>
      </c>
      <c r="O390" s="130">
        <f t="shared" si="102"/>
        <v>9.2924575912685756E-2</v>
      </c>
      <c r="P390" s="130">
        <f t="shared" si="102"/>
        <v>9.1874596340989392E-2</v>
      </c>
      <c r="Q390" s="130">
        <f t="shared" si="102"/>
        <v>9.0836480768565042E-2</v>
      </c>
      <c r="R390" s="130">
        <f t="shared" si="102"/>
        <v>8.9810095140920115E-2</v>
      </c>
      <c r="S390" s="130">
        <f t="shared" si="102"/>
        <v>8.8795306918279443E-2</v>
      </c>
      <c r="T390" s="130">
        <f t="shared" si="102"/>
        <v>8.7791985058470218E-2</v>
      </c>
      <c r="U390" s="130">
        <f t="shared" si="102"/>
        <v>8.6800000000000002E-2</v>
      </c>
      <c r="V390" s="130">
        <f t="shared" si="102"/>
        <v>8.5819223645326306E-2</v>
      </c>
      <c r="W390" s="130">
        <f t="shared" si="102"/>
        <v>8.4849529344314903E-2</v>
      </c>
      <c r="X390" s="130">
        <f t="shared" si="102"/>
        <v>8.3890791877885229E-2</v>
      </c>
      <c r="Y390" s="130">
        <f t="shared" si="102"/>
        <v>8.2942887441840502E-2</v>
      </c>
      <c r="Z390" s="130">
        <f t="shared" si="103"/>
        <v>8.2005693630880602E-2</v>
      </c>
      <c r="AA390" s="130">
        <f t="shared" si="103"/>
        <v>8.1079089422795542E-2</v>
      </c>
      <c r="AB390" s="130">
        <f t="shared" si="103"/>
        <v>8.0162955162837571E-2</v>
      </c>
      <c r="AC390" s="130">
        <f t="shared" si="103"/>
        <v>7.9257172548269847E-2</v>
      </c>
      <c r="AD390" s="130">
        <f t="shared" si="103"/>
        <v>7.8361624613089709E-2</v>
      </c>
      <c r="AE390" s="130">
        <f t="shared" si="103"/>
        <v>7.7476195712924564E-2</v>
      </c>
      <c r="AF390" s="130">
        <f t="shared" si="103"/>
        <v>7.660077151009842E-2</v>
      </c>
      <c r="AG390" s="130">
        <f t="shared" si="103"/>
        <v>7.5735238958867246E-2</v>
      </c>
      <c r="AH390" s="130">
        <f t="shared" si="103"/>
        <v>7.4879486290820946E-2</v>
      </c>
      <c r="AI390" s="130">
        <f t="shared" si="103"/>
        <v>7.403340300045054E-2</v>
      </c>
      <c r="AJ390" s="130">
        <f t="shared" si="103"/>
        <v>7.3196879830878303E-2</v>
      </c>
      <c r="AK390" s="130">
        <f t="shared" si="103"/>
        <v>7.2369808759749077E-2</v>
      </c>
      <c r="AL390" s="130">
        <f t="shared" si="103"/>
        <v>7.155208298528111E-2</v>
      </c>
      <c r="AM390" s="130">
        <f t="shared" si="103"/>
        <v>7.0743596912474491E-2</v>
      </c>
      <c r="AN390" s="130">
        <f t="shared" si="103"/>
        <v>6.9944246139475391E-2</v>
      </c>
      <c r="AO390" s="130">
        <f t="shared" si="103"/>
        <v>6.9153927444094349E-2</v>
      </c>
      <c r="AP390" s="130">
        <f t="shared" si="105"/>
        <v>6.8372538770476984E-2</v>
      </c>
      <c r="AQ390" s="130">
        <f t="shared" si="105"/>
        <v>6.7599979215925199E-2</v>
      </c>
      <c r="AR390" s="130">
        <f t="shared" si="105"/>
        <v>6.6836149017867455E-2</v>
      </c>
      <c r="AS390" s="130">
        <f t="shared" si="105"/>
        <v>6.6080949540976069E-2</v>
      </c>
      <c r="AT390" s="130">
        <f t="shared" si="105"/>
        <v>6.5334283264430262E-2</v>
      </c>
      <c r="AU390" s="130">
        <f t="shared" si="105"/>
        <v>6.4596053769323064E-2</v>
      </c>
      <c r="AV390" s="130">
        <f t="shared" si="105"/>
        <v>6.3866165726210344E-2</v>
      </c>
      <c r="AW390" s="130">
        <f t="shared" si="105"/>
        <v>6.3144524882800909E-2</v>
      </c>
      <c r="AX390" s="130">
        <f t="shared" si="105"/>
        <v>6.2431038051785299E-2</v>
      </c>
      <c r="AY390" s="130">
        <f t="shared" si="105"/>
        <v>6.1725613098802291E-2</v>
      </c>
      <c r="AZ390" s="130">
        <f t="shared" si="105"/>
        <v>6.1028158930541442E-2</v>
      </c>
      <c r="BA390" s="130">
        <f t="shared" si="105"/>
        <v>6.0338585482979872E-2</v>
      </c>
      <c r="BB390" s="130">
        <f t="shared" si="105"/>
        <v>5.9656803709752168E-2</v>
      </c>
      <c r="BC390" s="130">
        <f t="shared" si="105"/>
        <v>5.898272557065154E-2</v>
      </c>
      <c r="BD390" s="130">
        <f t="shared" si="105"/>
        <v>5.8316264020260952E-2</v>
      </c>
      <c r="BE390" s="130">
        <f t="shared" si="105"/>
        <v>5.7657332996712794E-2</v>
      </c>
      <c r="BF390" s="130">
        <f t="shared" si="106"/>
        <v>5.7005847410575426E-2</v>
      </c>
      <c r="BG390" s="130">
        <f t="shared" si="106"/>
        <v>5.6361723133865414E-2</v>
      </c>
      <c r="BH390" s="130">
        <f t="shared" si="106"/>
        <v>5.5724876989183846E-2</v>
      </c>
      <c r="BI390" s="130">
        <f t="shared" si="106"/>
        <v>5.5095226738975413E-2</v>
      </c>
      <c r="BJ390" s="130">
        <f t="shared" si="106"/>
        <v>5.4472691074908902E-2</v>
      </c>
      <c r="BK390" s="130">
        <f t="shared" si="106"/>
        <v>5.385718960737762E-2</v>
      </c>
      <c r="BL390" s="130">
        <f t="shared" si="106"/>
        <v>5.3248642855118468E-2</v>
      </c>
      <c r="BM390" s="130">
        <f t="shared" si="106"/>
        <v>5.2646972234948373E-2</v>
      </c>
      <c r="BN390" s="130">
        <f t="shared" si="106"/>
        <v>5.2052100051616569E-2</v>
      </c>
      <c r="BO390" s="130">
        <f t="shared" si="106"/>
        <v>5.14639494877717E-2</v>
      </c>
      <c r="BP390" s="130">
        <f t="shared" si="106"/>
        <v>5.088244459404212E-2</v>
      </c>
      <c r="BQ390" s="130">
        <f t="shared" si="106"/>
        <v>5.0307510279228397E-2</v>
      </c>
      <c r="BR390" s="3"/>
      <c r="BT390"/>
      <c r="BU390"/>
      <c r="BV390"/>
      <c r="BW390"/>
      <c r="BX390"/>
      <c r="BY390"/>
      <c r="BZ390"/>
      <c r="CA390"/>
      <c r="CB390"/>
      <c r="CC390"/>
      <c r="CD390"/>
      <c r="CE390"/>
      <c r="CF390"/>
      <c r="CG390"/>
      <c r="CH390"/>
      <c r="CI390"/>
      <c r="CJ390"/>
      <c r="CK390"/>
      <c r="CL390"/>
      <c r="CM390"/>
      <c r="CN390"/>
    </row>
    <row r="391" spans="1:92" s="8" customFormat="1">
      <c r="A391"/>
      <c r="B391">
        <v>25</v>
      </c>
      <c r="C391" s="51">
        <v>8.2100000000000006E-2</v>
      </c>
      <c r="D391" s="118">
        <f t="shared" si="100"/>
        <v>0.98842521715906295</v>
      </c>
      <c r="E391"/>
      <c r="F391" s="19"/>
      <c r="G391"/>
      <c r="H391"/>
      <c r="I391" s="22" t="s">
        <v>546</v>
      </c>
      <c r="J391" s="130">
        <f t="shared" si="102"/>
        <v>9.3317086801026836E-2</v>
      </c>
      <c r="K391" s="130">
        <f t="shared" si="102"/>
        <v>9.2236961785956056E-2</v>
      </c>
      <c r="L391" s="130">
        <f t="shared" si="102"/>
        <v>9.1169338983375786E-2</v>
      </c>
      <c r="M391" s="130">
        <f t="shared" si="102"/>
        <v>9.0114073682891455E-2</v>
      </c>
      <c r="N391" s="130">
        <f t="shared" si="102"/>
        <v>8.9071022849099776E-2</v>
      </c>
      <c r="O391" s="130">
        <f t="shared" si="102"/>
        <v>8.8040045102201314E-2</v>
      </c>
      <c r="P391" s="130">
        <f t="shared" si="102"/>
        <v>8.7021000698837017E-2</v>
      </c>
      <c r="Q391" s="130">
        <f t="shared" si="102"/>
        <v>8.6013751513146955E-2</v>
      </c>
      <c r="R391" s="130">
        <f t="shared" si="102"/>
        <v>8.5018161018047947E-2</v>
      </c>
      <c r="S391" s="130">
        <f t="shared" si="102"/>
        <v>8.4034094266728226E-2</v>
      </c>
      <c r="T391" s="130">
        <f t="shared" si="102"/>
        <v>8.3061417874356003E-2</v>
      </c>
      <c r="U391" s="130">
        <f t="shared" si="102"/>
        <v>8.2100000000000006E-2</v>
      </c>
      <c r="V391" s="130">
        <f t="shared" si="102"/>
        <v>8.1149710328759075E-2</v>
      </c>
      <c r="W391" s="130">
        <f t="shared" si="102"/>
        <v>8.0210420054098744E-2</v>
      </c>
      <c r="X391" s="130">
        <f t="shared" si="102"/>
        <v>7.9282001860392193E-2</v>
      </c>
      <c r="Y391" s="130">
        <f t="shared" ref="Y391:AN406" si="107">$C391*POWER($D391,Y$302-$C$439)</f>
        <v>7.8364329905663388E-2</v>
      </c>
      <c r="Z391" s="130">
        <f t="shared" si="107"/>
        <v>7.7457279804529794E-2</v>
      </c>
      <c r="AA391" s="130">
        <f t="shared" si="107"/>
        <v>7.6560728611342652E-2</v>
      </c>
      <c r="AB391" s="130">
        <f t="shared" si="107"/>
        <v>7.5674554803522448E-2</v>
      </c>
      <c r="AC391" s="130">
        <f t="shared" si="107"/>
        <v>7.4798638265087078E-2</v>
      </c>
      <c r="AD391" s="130">
        <f t="shared" si="107"/>
        <v>7.3932860270370895E-2</v>
      </c>
      <c r="AE391" s="130">
        <f t="shared" si="107"/>
        <v>7.3077103467932003E-2</v>
      </c>
      <c r="AF391" s="130">
        <f t="shared" si="107"/>
        <v>7.223125186464599E-2</v>
      </c>
      <c r="AG391" s="130">
        <f t="shared" si="107"/>
        <v>7.1395190809983688E-2</v>
      </c>
      <c r="AH391" s="130">
        <f t="shared" si="107"/>
        <v>7.0568806980470869E-2</v>
      </c>
      <c r="AI391" s="130">
        <f t="shared" si="107"/>
        <v>6.9751988364327902E-2</v>
      </c>
      <c r="AJ391" s="130">
        <f t="shared" si="103"/>
        <v>6.8944624246287251E-2</v>
      </c>
      <c r="AK391" s="130">
        <f t="shared" si="103"/>
        <v>6.814660519258646E-2</v>
      </c>
      <c r="AL391" s="130">
        <f t="shared" si="103"/>
        <v>6.7357823036135203E-2</v>
      </c>
      <c r="AM391" s="130">
        <f t="shared" si="103"/>
        <v>6.6578170861853664E-2</v>
      </c>
      <c r="AN391" s="130">
        <f t="shared" si="103"/>
        <v>6.5807542992180904E-2</v>
      </c>
      <c r="AO391" s="130">
        <f t="shared" si="103"/>
        <v>6.504583497275078E-2</v>
      </c>
      <c r="AP391" s="130">
        <f t="shared" si="105"/>
        <v>6.4292943558233756E-2</v>
      </c>
      <c r="AQ391" s="130">
        <f t="shared" si="105"/>
        <v>6.3548766698342571E-2</v>
      </c>
      <c r="AR391" s="130">
        <f t="shared" si="105"/>
        <v>6.2813203523999883E-2</v>
      </c>
      <c r="AS391" s="130">
        <f t="shared" si="105"/>
        <v>6.2086154333666002E-2</v>
      </c>
      <c r="AT391" s="130">
        <f t="shared" si="105"/>
        <v>6.1367520579824919E-2</v>
      </c>
      <c r="AU391" s="130">
        <f t="shared" si="105"/>
        <v>6.0657204855626708E-2</v>
      </c>
      <c r="AV391" s="130">
        <f t="shared" si="105"/>
        <v>5.9955110881684585E-2</v>
      </c>
      <c r="AW391" s="130">
        <f t="shared" si="105"/>
        <v>5.9261143493024783E-2</v>
      </c>
      <c r="AX391" s="130">
        <f t="shared" si="105"/>
        <v>5.8575208626187418E-2</v>
      </c>
      <c r="AY391" s="130">
        <f t="shared" si="105"/>
        <v>5.7897213306476715E-2</v>
      </c>
      <c r="AZ391" s="130">
        <f t="shared" si="105"/>
        <v>5.7227065635358829E-2</v>
      </c>
      <c r="BA391" s="130">
        <f t="shared" si="105"/>
        <v>5.6564674778005496E-2</v>
      </c>
      <c r="BB391" s="130">
        <f t="shared" si="105"/>
        <v>5.5909950950981856E-2</v>
      </c>
      <c r="BC391" s="130">
        <f t="shared" si="105"/>
        <v>5.526280541007679E-2</v>
      </c>
      <c r="BD391" s="130">
        <f t="shared" si="105"/>
        <v>5.462315043827419E-2</v>
      </c>
      <c r="BE391" s="130">
        <f t="shared" si="105"/>
        <v>5.3990899333863328E-2</v>
      </c>
      <c r="BF391" s="130">
        <f t="shared" si="106"/>
        <v>5.3365966398686966E-2</v>
      </c>
      <c r="BG391" s="130">
        <f t="shared" si="106"/>
        <v>5.2748266926525421E-2</v>
      </c>
      <c r="BH391" s="130">
        <f t="shared" si="106"/>
        <v>5.2137717191615106E-2</v>
      </c>
      <c r="BI391" s="130">
        <f t="shared" si="106"/>
        <v>5.1534234437299972E-2</v>
      </c>
      <c r="BJ391" s="130">
        <f t="shared" si="106"/>
        <v>5.093773686481428E-2</v>
      </c>
      <c r="BK391" s="130">
        <f t="shared" si="106"/>
        <v>5.0348143622195266E-2</v>
      </c>
      <c r="BL391" s="130">
        <f t="shared" si="106"/>
        <v>4.976537479332404E-2</v>
      </c>
      <c r="BM391" s="130">
        <f t="shared" si="106"/>
        <v>4.9189351387093468E-2</v>
      </c>
      <c r="BN391" s="130">
        <f t="shared" si="106"/>
        <v>4.8619995326701318E-2</v>
      </c>
      <c r="BO391" s="130">
        <f t="shared" si="106"/>
        <v>4.805722943906738E-2</v>
      </c>
      <c r="BP391" s="130">
        <f t="shared" si="106"/>
        <v>4.750097744437308E-2</v>
      </c>
      <c r="BQ391" s="130">
        <f t="shared" si="106"/>
        <v>4.6951163945722213E-2</v>
      </c>
      <c r="BR391" s="3"/>
      <c r="BT391"/>
      <c r="BU391"/>
      <c r="BV391"/>
      <c r="BW391"/>
      <c r="BX391"/>
      <c r="BY391"/>
      <c r="BZ391"/>
      <c r="CA391"/>
      <c r="CB391"/>
      <c r="CC391"/>
      <c r="CD391"/>
      <c r="CE391"/>
      <c r="CF391"/>
      <c r="CG391"/>
      <c r="CH391"/>
      <c r="CI391"/>
      <c r="CJ391"/>
      <c r="CK391"/>
      <c r="CL391"/>
      <c r="CM391"/>
      <c r="CN391"/>
    </row>
    <row r="392" spans="1:92" s="8" customFormat="1">
      <c r="A392"/>
      <c r="B392">
        <v>26</v>
      </c>
      <c r="C392" s="51">
        <v>8.0399999999999999E-2</v>
      </c>
      <c r="D392" s="118">
        <f t="shared" si="100"/>
        <v>0.98813156612759534</v>
      </c>
      <c r="E392"/>
      <c r="F392" s="19"/>
      <c r="G392"/>
      <c r="H392"/>
      <c r="I392" s="22" t="s">
        <v>546</v>
      </c>
      <c r="J392" s="130">
        <f t="shared" ref="J392:Y407" si="108">$C392*POWER($D392,J$302-$C$439)</f>
        <v>9.1683998183419657E-2</v>
      </c>
      <c r="K392" s="130">
        <f t="shared" si="108"/>
        <v>9.0595852713822075E-2</v>
      </c>
      <c r="L392" s="130">
        <f t="shared" si="108"/>
        <v>8.9520621826773963E-2</v>
      </c>
      <c r="M392" s="130">
        <f t="shared" si="108"/>
        <v>8.8458152246406352E-2</v>
      </c>
      <c r="N392" s="130">
        <f t="shared" si="108"/>
        <v>8.7408292515994759E-2</v>
      </c>
      <c r="O392" s="130">
        <f t="shared" si="108"/>
        <v>8.6370892976368879E-2</v>
      </c>
      <c r="P392" s="130">
        <f t="shared" si="108"/>
        <v>8.5345805744578299E-2</v>
      </c>
      <c r="Q392" s="130">
        <f t="shared" si="108"/>
        <v>8.433288469281168E-2</v>
      </c>
      <c r="R392" s="130">
        <f t="shared" si="108"/>
        <v>8.3331985427565911E-2</v>
      </c>
      <c r="S392" s="130">
        <f t="shared" si="108"/>
        <v>8.2342965269062665E-2</v>
      </c>
      <c r="T392" s="130">
        <f t="shared" si="108"/>
        <v>8.1365683230909064E-2</v>
      </c>
      <c r="U392" s="130">
        <f t="shared" si="108"/>
        <v>8.0399999999999999E-2</v>
      </c>
      <c r="V392" s="130">
        <f t="shared" si="108"/>
        <v>7.9445777916658661E-2</v>
      </c>
      <c r="W392" s="130">
        <f t="shared" si="108"/>
        <v>7.8502880955013052E-2</v>
      </c>
      <c r="X392" s="130">
        <f t="shared" si="108"/>
        <v>7.7571174703605222E-2</v>
      </c>
      <c r="Y392" s="130">
        <f t="shared" si="107"/>
        <v>7.6650526346230735E-2</v>
      </c>
      <c r="Z392" s="130">
        <f t="shared" si="107"/>
        <v>7.5740804643005477E-2</v>
      </c>
      <c r="AA392" s="130">
        <f t="shared" si="107"/>
        <v>7.484187991165725E-2</v>
      </c>
      <c r="AB392" s="130">
        <f t="shared" si="107"/>
        <v>7.3953624009039293E-2</v>
      </c>
      <c r="AC392" s="130">
        <f t="shared" si="107"/>
        <v>7.3075910312863326E-2</v>
      </c>
      <c r="AD392" s="130">
        <f t="shared" si="107"/>
        <v>7.2208613703649338E-2</v>
      </c>
      <c r="AE392" s="130">
        <f t="shared" si="107"/>
        <v>7.1351610546889557E-2</v>
      </c>
      <c r="AF392" s="130">
        <f t="shared" si="107"/>
        <v>7.0504778675424221E-2</v>
      </c>
      <c r="AG392" s="130">
        <f t="shared" si="107"/>
        <v>6.9667997372026419E-2</v>
      </c>
      <c r="AH392" s="130">
        <f t="shared" si="107"/>
        <v>6.8841147352193655E-2</v>
      </c>
      <c r="AI392" s="130">
        <f t="shared" si="107"/>
        <v>6.8024110747143679E-2</v>
      </c>
      <c r="AJ392" s="130">
        <f t="shared" si="103"/>
        <v>6.7216771087012073E-2</v>
      </c>
      <c r="AK392" s="130">
        <f t="shared" si="103"/>
        <v>6.6419013284249304E-2</v>
      </c>
      <c r="AL392" s="130">
        <f t="shared" si="103"/>
        <v>6.5630723617214823E-2</v>
      </c>
      <c r="AM392" s="130">
        <f t="shared" si="103"/>
        <v>6.4851789713965838E-2</v>
      </c>
      <c r="AN392" s="130">
        <f t="shared" si="103"/>
        <v>6.4082100536238543E-2</v>
      </c>
      <c r="AO392" s="130">
        <f t="shared" si="103"/>
        <v>6.3321546363619405E-2</v>
      </c>
      <c r="AP392" s="130">
        <f t="shared" si="105"/>
        <v>6.2570018777904385E-2</v>
      </c>
      <c r="AQ392" s="130">
        <f t="shared" si="105"/>
        <v>6.1827410647643695E-2</v>
      </c>
      <c r="AR392" s="130">
        <f t="shared" si="105"/>
        <v>6.1093616112870133E-2</v>
      </c>
      <c r="AS392" s="130">
        <f t="shared" si="105"/>
        <v>6.0368530570008454E-2</v>
      </c>
      <c r="AT392" s="130">
        <f t="shared" si="105"/>
        <v>5.9652050656964072E-2</v>
      </c>
      <c r="AU392" s="130">
        <f t="shared" si="105"/>
        <v>5.8944074238388558E-2</v>
      </c>
      <c r="AV392" s="130">
        <f t="shared" si="105"/>
        <v>5.8244500391120127E-2</v>
      </c>
      <c r="AW392" s="130">
        <f t="shared" si="105"/>
        <v>5.7553229389796859E-2</v>
      </c>
      <c r="AX392" s="130">
        <f t="shared" si="105"/>
        <v>5.6870162692640724E-2</v>
      </c>
      <c r="AY392" s="130">
        <f t="shared" si="105"/>
        <v>5.6195202927410218E-2</v>
      </c>
      <c r="AZ392" s="130">
        <f t="shared" si="105"/>
        <v>5.552825387751989E-2</v>
      </c>
      <c r="BA392" s="130">
        <f t="shared" si="105"/>
        <v>5.4869220468324445E-2</v>
      </c>
      <c r="BB392" s="130">
        <f t="shared" si="105"/>
        <v>5.421800875356575E-2</v>
      </c>
      <c r="BC392" s="130">
        <f t="shared" si="105"/>
        <v>5.3574525901980592E-2</v>
      </c>
      <c r="BD392" s="130">
        <f t="shared" si="105"/>
        <v>5.2938680184067506E-2</v>
      </c>
      <c r="BE392" s="130">
        <f t="shared" si="105"/>
        <v>5.2310380959010513E-2</v>
      </c>
      <c r="BF392" s="130">
        <f t="shared" si="106"/>
        <v>5.1689538661758204E-2</v>
      </c>
      <c r="BG392" s="130">
        <f t="shared" si="106"/>
        <v>5.1076064790256018E-2</v>
      </c>
      <c r="BH392" s="130">
        <f t="shared" si="106"/>
        <v>5.0469871892830205E-2</v>
      </c>
      <c r="BI392" s="130">
        <f t="shared" si="106"/>
        <v>4.9870873555721416E-2</v>
      </c>
      <c r="BJ392" s="130">
        <f t="shared" si="106"/>
        <v>4.9278984390766285E-2</v>
      </c>
      <c r="BK392" s="130">
        <f t="shared" si="106"/>
        <v>4.8694120023225214E-2</v>
      </c>
      <c r="BL392" s="130">
        <f t="shared" si="106"/>
        <v>4.8116197079754619E-2</v>
      </c>
      <c r="BM392" s="130">
        <f t="shared" si="106"/>
        <v>4.754513317652196E-2</v>
      </c>
      <c r="BN392" s="130">
        <f t="shared" si="106"/>
        <v>4.6980846907461737E-2</v>
      </c>
      <c r="BO392" s="130">
        <f t="shared" si="106"/>
        <v>4.6423257832670962E-2</v>
      </c>
      <c r="BP392" s="130">
        <f t="shared" si="106"/>
        <v>4.5872286466942316E-2</v>
      </c>
      <c r="BQ392" s="130">
        <f t="shared" si="106"/>
        <v>4.5327854268433401E-2</v>
      </c>
      <c r="BR392" s="3"/>
      <c r="BT392"/>
      <c r="BU392"/>
      <c r="BV392"/>
      <c r="BW392"/>
      <c r="BX392"/>
      <c r="BY392"/>
      <c r="BZ392"/>
      <c r="CA392"/>
      <c r="CB392"/>
      <c r="CC392"/>
      <c r="CD392"/>
      <c r="CE392"/>
      <c r="CF392"/>
      <c r="CG392"/>
      <c r="CH392"/>
      <c r="CI392"/>
      <c r="CJ392"/>
      <c r="CK392"/>
      <c r="CL392"/>
      <c r="CM392"/>
      <c r="CN392"/>
    </row>
    <row r="393" spans="1:92" s="8" customFormat="1">
      <c r="A393"/>
      <c r="B393">
        <v>27</v>
      </c>
      <c r="C393" s="51">
        <v>7.8799999999999995E-2</v>
      </c>
      <c r="D393" s="118">
        <f t="shared" si="100"/>
        <v>0.9879294671921629</v>
      </c>
      <c r="E393"/>
      <c r="F393" s="19"/>
      <c r="G393"/>
      <c r="H393"/>
      <c r="I393" s="22" t="s">
        <v>546</v>
      </c>
      <c r="J393" s="130">
        <f t="shared" si="108"/>
        <v>9.0061854165090854E-2</v>
      </c>
      <c r="K393" s="130">
        <f t="shared" si="108"/>
        <v>8.8974759599656492E-2</v>
      </c>
      <c r="L393" s="130">
        <f t="shared" si="108"/>
        <v>8.7900786844839401E-2</v>
      </c>
      <c r="M393" s="130">
        <f t="shared" si="108"/>
        <v>8.6839777513394084E-2</v>
      </c>
      <c r="N393" s="130">
        <f t="shared" si="108"/>
        <v>8.5791575129893369E-2</v>
      </c>
      <c r="O393" s="130">
        <f t="shared" si="108"/>
        <v>8.4756025107651969E-2</v>
      </c>
      <c r="P393" s="130">
        <f t="shared" si="108"/>
        <v>8.3732974725928194E-2</v>
      </c>
      <c r="Q393" s="130">
        <f t="shared" si="108"/>
        <v>8.2722273107401087E-2</v>
      </c>
      <c r="R393" s="130">
        <f t="shared" si="108"/>
        <v>8.1723771195919337E-2</v>
      </c>
      <c r="S393" s="130">
        <f t="shared" si="108"/>
        <v>8.0737321734518822E-2</v>
      </c>
      <c r="T393" s="130">
        <f t="shared" si="108"/>
        <v>7.9762779243705409E-2</v>
      </c>
      <c r="U393" s="130">
        <f t="shared" si="108"/>
        <v>7.8799999999999995E-2</v>
      </c>
      <c r="V393" s="130">
        <f t="shared" si="108"/>
        <v>7.7848842014742431E-2</v>
      </c>
      <c r="W393" s="130">
        <f t="shared" si="108"/>
        <v>7.6909165013151357E-2</v>
      </c>
      <c r="X393" s="130">
        <f t="shared" si="108"/>
        <v>7.5980830413636749E-2</v>
      </c>
      <c r="Y393" s="130">
        <f t="shared" si="107"/>
        <v>7.5063701307362243E-2</v>
      </c>
      <c r="Z393" s="130">
        <f t="shared" si="107"/>
        <v>7.4157642438054033E-2</v>
      </c>
      <c r="AA393" s="130">
        <f t="shared" si="107"/>
        <v>7.3262520182053648E-2</v>
      </c>
      <c r="AB393" s="130">
        <f t="shared" si="107"/>
        <v>7.2378202528611352E-2</v>
      </c>
      <c r="AC393" s="130">
        <f t="shared" si="107"/>
        <v>7.1504559060417458E-2</v>
      </c>
      <c r="AD393" s="130">
        <f t="shared" si="107"/>
        <v>7.0641460934368766E-2</v>
      </c>
      <c r="AE393" s="130">
        <f t="shared" si="107"/>
        <v>6.9788780862566929E-2</v>
      </c>
      <c r="AF393" s="130">
        <f t="shared" si="107"/>
        <v>6.894639309354636E-2</v>
      </c>
      <c r="AG393" s="130">
        <f t="shared" si="107"/>
        <v>6.8114173393728661E-2</v>
      </c>
      <c r="AH393" s="130">
        <f t="shared" si="107"/>
        <v>6.7291999029100963E-2</v>
      </c>
      <c r="AI393" s="130">
        <f t="shared" si="107"/>
        <v>6.647974874711525E-2</v>
      </c>
      <c r="AJ393" s="130">
        <f t="shared" si="103"/>
        <v>6.5677302758806427E-2</v>
      </c>
      <c r="AK393" s="130">
        <f t="shared" si="103"/>
        <v>6.488454272112601E-2</v>
      </c>
      <c r="AL393" s="130">
        <f t="shared" si="103"/>
        <v>6.410135171948915E-2</v>
      </c>
      <c r="AM393" s="130">
        <f t="shared" si="103"/>
        <v>6.3327614250532335E-2</v>
      </c>
      <c r="AN393" s="130">
        <f t="shared" si="103"/>
        <v>6.2563216205079236E-2</v>
      </c>
      <c r="AO393" s="130">
        <f t="shared" si="103"/>
        <v>6.1808044851312027E-2</v>
      </c>
      <c r="AP393" s="130">
        <f t="shared" si="105"/>
        <v>6.1061988818145993E-2</v>
      </c>
      <c r="AQ393" s="130">
        <f t="shared" si="105"/>
        <v>6.0324938078804777E-2</v>
      </c>
      <c r="AR393" s="130">
        <f t="shared" si="105"/>
        <v>5.9596783934593826E-2</v>
      </c>
      <c r="AS393" s="130">
        <f t="shared" si="105"/>
        <v>5.8877418998869731E-2</v>
      </c>
      <c r="AT393" s="130">
        <f t="shared" si="105"/>
        <v>5.8166737181203097E-2</v>
      </c>
      <c r="AU393" s="130">
        <f t="shared" si="105"/>
        <v>5.7464633671732553E-2</v>
      </c>
      <c r="AV393" s="130">
        <f t="shared" si="105"/>
        <v>5.6771004925707566E-2</v>
      </c>
      <c r="AW393" s="130">
        <f t="shared" si="105"/>
        <v>5.6085748648217915E-2</v>
      </c>
      <c r="AX393" s="130">
        <f t="shared" si="105"/>
        <v>5.5408763779107507E-2</v>
      </c>
      <c r="AY393" s="130">
        <f t="shared" si="105"/>
        <v>5.4739950478070093E-2</v>
      </c>
      <c r="AZ393" s="130">
        <f t="shared" si="105"/>
        <v>5.4079210109925162E-2</v>
      </c>
      <c r="BA393" s="130">
        <f t="shared" si="105"/>
        <v>5.3426445230071389E-2</v>
      </c>
      <c r="BB393" s="130">
        <f t="shared" si="105"/>
        <v>5.2781559570115703E-2</v>
      </c>
      <c r="BC393" s="130">
        <f t="shared" si="105"/>
        <v>5.2144458023675809E-2</v>
      </c>
      <c r="BD393" s="130">
        <f t="shared" si="105"/>
        <v>5.151504663235415E-2</v>
      </c>
      <c r="BE393" s="130">
        <f t="shared" si="105"/>
        <v>5.089323257188106E-2</v>
      </c>
      <c r="BF393" s="130">
        <f t="shared" si="106"/>
        <v>5.0278924138425281E-2</v>
      </c>
      <c r="BG393" s="130">
        <f t="shared" si="106"/>
        <v>4.9672030735069664E-2</v>
      </c>
      <c r="BH393" s="130">
        <f t="shared" si="106"/>
        <v>4.9072462858450114E-2</v>
      </c>
      <c r="BI393" s="130">
        <f t="shared" si="106"/>
        <v>4.8480132085555822E-2</v>
      </c>
      <c r="BJ393" s="130">
        <f t="shared" si="106"/>
        <v>4.7894951060688848E-2</v>
      </c>
      <c r="BK393" s="130">
        <f t="shared" si="106"/>
        <v>4.7316833482581047E-2</v>
      </c>
      <c r="BL393" s="130">
        <f t="shared" si="106"/>
        <v>4.6745694091666588E-2</v>
      </c>
      <c r="BM393" s="130">
        <f t="shared" si="106"/>
        <v>4.6181448657508006E-2</v>
      </c>
      <c r="BN393" s="130">
        <f t="shared" si="106"/>
        <v>4.5624013966374111E-2</v>
      </c>
      <c r="BO393" s="130">
        <f t="shared" si="106"/>
        <v>4.5073307808967775E-2</v>
      </c>
      <c r="BP393" s="130">
        <f t="shared" si="106"/>
        <v>4.452924896830189E-2</v>
      </c>
      <c r="BQ393" s="130">
        <f t="shared" si="106"/>
        <v>4.3991757207721645E-2</v>
      </c>
      <c r="BR393" s="3"/>
      <c r="BT393"/>
      <c r="BU393"/>
      <c r="BV393"/>
      <c r="BW393"/>
      <c r="BX393"/>
      <c r="BY393"/>
      <c r="BZ393"/>
      <c r="CA393"/>
      <c r="CB393"/>
      <c r="CC393"/>
      <c r="CD393"/>
      <c r="CE393"/>
      <c r="CF393"/>
      <c r="CG393"/>
      <c r="CH393"/>
      <c r="CI393"/>
      <c r="CJ393"/>
      <c r="CK393"/>
      <c r="CL393"/>
      <c r="CM393"/>
      <c r="CN393"/>
    </row>
    <row r="394" spans="1:92" s="8" customFormat="1">
      <c r="A394"/>
      <c r="B394">
        <v>28</v>
      </c>
      <c r="C394" s="51">
        <v>7.7100000000000002E-2</v>
      </c>
      <c r="D394" s="118">
        <f t="shared" si="100"/>
        <v>0.98772148661655768</v>
      </c>
      <c r="E394"/>
      <c r="F394" s="19"/>
      <c r="G394"/>
      <c r="H394"/>
      <c r="I394" s="22" t="s">
        <v>546</v>
      </c>
      <c r="J394" s="130">
        <f t="shared" si="108"/>
        <v>8.832321369360821E-2</v>
      </c>
      <c r="K394" s="130">
        <f t="shared" si="108"/>
        <v>8.7238735932202605E-2</v>
      </c>
      <c r="L394" s="130">
        <f t="shared" si="108"/>
        <v>8.6167573945504464E-2</v>
      </c>
      <c r="M394" s="130">
        <f t="shared" si="108"/>
        <v>8.5109564235595833E-2</v>
      </c>
      <c r="N394" s="130">
        <f t="shared" si="108"/>
        <v>8.4064545312070124E-2</v>
      </c>
      <c r="O394" s="130">
        <f t="shared" si="108"/>
        <v>8.3032357667382858E-2</v>
      </c>
      <c r="P394" s="130">
        <f t="shared" si="108"/>
        <v>8.201284375250513E-2</v>
      </c>
      <c r="Q394" s="130">
        <f t="shared" si="108"/>
        <v>8.100584795287584E-2</v>
      </c>
      <c r="R394" s="130">
        <f t="shared" si="108"/>
        <v>8.0011216564649365E-2</v>
      </c>
      <c r="S394" s="130">
        <f t="shared" si="108"/>
        <v>7.902879777123481E-2</v>
      </c>
      <c r="T394" s="130">
        <f t="shared" si="108"/>
        <v>7.8058441620123334E-2</v>
      </c>
      <c r="U394" s="130">
        <f t="shared" si="108"/>
        <v>7.7100000000000002E-2</v>
      </c>
      <c r="V394" s="130">
        <f t="shared" si="108"/>
        <v>7.6153326618136605E-2</v>
      </c>
      <c r="W394" s="130">
        <f t="shared" si="108"/>
        <v>7.5218276978062146E-2</v>
      </c>
      <c r="X394" s="130">
        <f t="shared" si="108"/>
        <v>7.4294708357507538E-2</v>
      </c>
      <c r="Y394" s="130">
        <f t="shared" si="107"/>
        <v>7.3382479786620936E-2</v>
      </c>
      <c r="Z394" s="130">
        <f t="shared" si="107"/>
        <v>7.2481452026450732E-2</v>
      </c>
      <c r="AA394" s="130">
        <f t="shared" si="107"/>
        <v>7.1591487547692623E-2</v>
      </c>
      <c r="AB394" s="130">
        <f t="shared" si="107"/>
        <v>7.0712450509697725E-2</v>
      </c>
      <c r="AC394" s="130">
        <f t="shared" si="107"/>
        <v>6.9844206739738401E-2</v>
      </c>
      <c r="AD394" s="130">
        <f t="shared" si="107"/>
        <v>6.8986623712528602E-2</v>
      </c>
      <c r="AE394" s="130">
        <f t="shared" si="107"/>
        <v>6.8139570529995822E-2</v>
      </c>
      <c r="AF394" s="130">
        <f t="shared" si="107"/>
        <v>6.7302917901301246E-2</v>
      </c>
      <c r="AG394" s="130">
        <f t="shared" si="107"/>
        <v>6.6476538123105403E-2</v>
      </c>
      <c r="AH394" s="130">
        <f t="shared" si="107"/>
        <v>6.5660305060075946E-2</v>
      </c>
      <c r="AI394" s="130">
        <f t="shared" si="107"/>
        <v>6.4854094125634892E-2</v>
      </c>
      <c r="AJ394" s="130">
        <f t="shared" si="107"/>
        <v>6.4057782262942245E-2</v>
      </c>
      <c r="AK394" s="130">
        <f t="shared" si="107"/>
        <v>6.3271247926113078E-2</v>
      </c>
      <c r="AL394" s="130">
        <f t="shared" si="107"/>
        <v>6.2494371061665201E-2</v>
      </c>
      <c r="AM394" s="130">
        <f t="shared" si="107"/>
        <v>6.1727033090194727E-2</v>
      </c>
      <c r="AN394" s="130">
        <f t="shared" si="107"/>
        <v>6.0969116888276581E-2</v>
      </c>
      <c r="AO394" s="130">
        <f t="shared" ref="AO394:BD410" si="109">$C394*POWER($D394,AO$302-$C$439)</f>
        <v>6.0220506770587226E-2</v>
      </c>
      <c r="AP394" s="130">
        <f t="shared" si="109"/>
        <v>5.9481088472246882E-2</v>
      </c>
      <c r="AQ394" s="130">
        <f t="shared" si="109"/>
        <v>5.8750749131378684E-2</v>
      </c>
      <c r="AR394" s="130">
        <f t="shared" si="109"/>
        <v>5.8029377271881788E-2</v>
      </c>
      <c r="AS394" s="130">
        <f t="shared" si="109"/>
        <v>5.7316862786416158E-2</v>
      </c>
      <c r="AT394" s="130">
        <f t="shared" si="109"/>
        <v>5.661309691959622E-2</v>
      </c>
      <c r="AU394" s="130">
        <f t="shared" si="109"/>
        <v>5.5917972251390835E-2</v>
      </c>
      <c r="AV394" s="130">
        <f t="shared" si="109"/>
        <v>5.5231382680727178E-2</v>
      </c>
      <c r="AW394" s="130">
        <f t="shared" si="109"/>
        <v>5.4553223409295852E-2</v>
      </c>
      <c r="AX394" s="130">
        <f t="shared" si="109"/>
        <v>5.3883390925554886E-2</v>
      </c>
      <c r="AY394" s="130">
        <f t="shared" si="109"/>
        <v>5.3221782988930204E-2</v>
      </c>
      <c r="AZ394" s="130">
        <f t="shared" si="105"/>
        <v>5.2568298614209953E-2</v>
      </c>
      <c r="BA394" s="130">
        <f t="shared" si="105"/>
        <v>5.1922838056130592E-2</v>
      </c>
      <c r="BB394" s="130">
        <f t="shared" si="105"/>
        <v>5.1285302794152082E-2</v>
      </c>
      <c r="BC394" s="130">
        <f t="shared" si="105"/>
        <v>5.0655595517420195E-2</v>
      </c>
      <c r="BD394" s="130">
        <f t="shared" si="105"/>
        <v>5.0033620109913302E-2</v>
      </c>
      <c r="BE394" s="130">
        <f t="shared" si="105"/>
        <v>4.9419281635771667E-2</v>
      </c>
      <c r="BF394" s="130">
        <f t="shared" si="106"/>
        <v>4.8812486324806739E-2</v>
      </c>
      <c r="BG394" s="130">
        <f t="shared" si="106"/>
        <v>4.8213141558188503E-2</v>
      </c>
      <c r="BH394" s="130">
        <f t="shared" si="106"/>
        <v>4.7621155854308483E-2</v>
      </c>
      <c r="BI394" s="130">
        <f t="shared" si="106"/>
        <v>4.7036438854816356E-2</v>
      </c>
      <c r="BJ394" s="130">
        <f t="shared" si="106"/>
        <v>4.6458901310828027E-2</v>
      </c>
      <c r="BK394" s="130">
        <f t="shared" si="106"/>
        <v>4.5888455069302996E-2</v>
      </c>
      <c r="BL394" s="130">
        <f t="shared" si="106"/>
        <v>4.5325013059589067E-2</v>
      </c>
      <c r="BM394" s="130">
        <f t="shared" si="106"/>
        <v>4.4768489280132211E-2</v>
      </c>
      <c r="BN394" s="130">
        <f t="shared" si="106"/>
        <v>4.4218798785349608E-2</v>
      </c>
      <c r="BO394" s="130">
        <f t="shared" si="106"/>
        <v>4.3675857672663944E-2</v>
      </c>
      <c r="BP394" s="130">
        <f t="shared" si="106"/>
        <v>4.313958306969682E-2</v>
      </c>
      <c r="BQ394" s="130">
        <f t="shared" si="106"/>
        <v>4.2609893121619426E-2</v>
      </c>
      <c r="BR394" s="3"/>
      <c r="BT394"/>
      <c r="BU394"/>
      <c r="BV394"/>
      <c r="BW394"/>
      <c r="BX394"/>
      <c r="BY394"/>
      <c r="BZ394"/>
      <c r="CA394"/>
      <c r="CB394"/>
      <c r="CC394"/>
      <c r="CD394"/>
      <c r="CE394"/>
      <c r="CF394"/>
      <c r="CG394"/>
      <c r="CH394"/>
      <c r="CI394"/>
      <c r="CJ394"/>
      <c r="CK394"/>
      <c r="CL394"/>
      <c r="CM394"/>
      <c r="CN394"/>
    </row>
    <row r="395" spans="1:92" s="8" customFormat="1">
      <c r="A395"/>
      <c r="B395">
        <v>29</v>
      </c>
      <c r="C395" s="51">
        <v>7.5499999999999998E-2</v>
      </c>
      <c r="D395" s="118">
        <f t="shared" si="100"/>
        <v>0.98750737926523202</v>
      </c>
      <c r="E395"/>
      <c r="F395" s="19"/>
      <c r="G395"/>
      <c r="H395"/>
      <c r="I395" s="22" t="s">
        <v>546</v>
      </c>
      <c r="J395" s="130">
        <f t="shared" si="108"/>
        <v>8.6696807560241909E-2</v>
      </c>
      <c r="K395" s="130">
        <f t="shared" si="108"/>
        <v>8.5613737224476655E-2</v>
      </c>
      <c r="L395" s="130">
        <f t="shared" si="108"/>
        <v>8.4544197275645175E-2</v>
      </c>
      <c r="M395" s="130">
        <f t="shared" si="108"/>
        <v>8.3488018683755119E-2</v>
      </c>
      <c r="N395" s="130">
        <f t="shared" si="108"/>
        <v>8.2445034530441746E-2</v>
      </c>
      <c r="O395" s="130">
        <f t="shared" si="108"/>
        <v>8.1415079982588096E-2</v>
      </c>
      <c r="P395" s="130">
        <f t="shared" si="108"/>
        <v>8.0397992266274823E-2</v>
      </c>
      <c r="Q395" s="130">
        <f t="shared" si="108"/>
        <v>7.9393610641055434E-2</v>
      </c>
      <c r="R395" s="130">
        <f t="shared" si="108"/>
        <v>7.8401776374552895E-2</v>
      </c>
      <c r="S395" s="130">
        <f t="shared" si="108"/>
        <v>7.7422332717373518E-2</v>
      </c>
      <c r="T395" s="130">
        <f t="shared" si="108"/>
        <v>7.6455124878334349E-2</v>
      </c>
      <c r="U395" s="130">
        <f t="shared" si="108"/>
        <v>7.5499999999999998E-2</v>
      </c>
      <c r="V395" s="130">
        <f t="shared" si="108"/>
        <v>7.4556807134525019E-2</v>
      </c>
      <c r="W395" s="130">
        <f t="shared" si="108"/>
        <v>7.3625397219798147E-2</v>
      </c>
      <c r="X395" s="130">
        <f t="shared" si="108"/>
        <v>7.2705623055884572E-2</v>
      </c>
      <c r="Y395" s="130">
        <f t="shared" si="107"/>
        <v>7.1797339281762407E-2</v>
      </c>
      <c r="Z395" s="130">
        <f t="shared" si="107"/>
        <v>7.0900402352349887E-2</v>
      </c>
      <c r="AA395" s="130">
        <f t="shared" si="107"/>
        <v>7.0014670515819527E-2</v>
      </c>
      <c r="AB395" s="130">
        <f t="shared" si="107"/>
        <v>6.9140003791195656E-2</v>
      </c>
      <c r="AC395" s="130">
        <f t="shared" si="107"/>
        <v>6.8276263946231833E-2</v>
      </c>
      <c r="AD395" s="130">
        <f t="shared" si="107"/>
        <v>6.7423314475564641E-2</v>
      </c>
      <c r="AE395" s="130">
        <f t="shared" si="107"/>
        <v>6.6581020579140421E-2</v>
      </c>
      <c r="AF395" s="130">
        <f t="shared" si="107"/>
        <v>6.5749249140911445E-2</v>
      </c>
      <c r="AG395" s="130">
        <f t="shared" si="107"/>
        <v>6.4927868707798264E-2</v>
      </c>
      <c r="AH395" s="130">
        <f t="shared" si="107"/>
        <v>6.4116749468914935E-2</v>
      </c>
      <c r="AI395" s="130">
        <f t="shared" si="107"/>
        <v>6.331576323505364E-2</v>
      </c>
      <c r="AJ395" s="130">
        <f t="shared" si="107"/>
        <v>6.2524783418425753E-2</v>
      </c>
      <c r="AK395" s="130">
        <f t="shared" si="107"/>
        <v>6.1743685012655855E-2</v>
      </c>
      <c r="AL395" s="130">
        <f t="shared" si="107"/>
        <v>6.097234457302577E-2</v>
      </c>
      <c r="AM395" s="130">
        <f t="shared" si="107"/>
        <v>6.021064019696537E-2</v>
      </c>
      <c r="AN395" s="130">
        <f t="shared" si="107"/>
        <v>5.9458451504787103E-2</v>
      </c>
      <c r="AO395" s="130">
        <f t="shared" si="109"/>
        <v>5.8715659620661199E-2</v>
      </c>
      <c r="AP395" s="130">
        <f t="shared" si="109"/>
        <v>5.7982147153828552E-2</v>
      </c>
      <c r="AQ395" s="130">
        <f t="shared" si="109"/>
        <v>5.7257798180048274E-2</v>
      </c>
      <c r="AR395" s="130">
        <f t="shared" si="109"/>
        <v>5.6542498223277039E-2</v>
      </c>
      <c r="AS395" s="130">
        <f t="shared" si="109"/>
        <v>5.5836134237577342E-2</v>
      </c>
      <c r="AT395" s="130">
        <f t="shared" si="109"/>
        <v>5.5138594589251695E-2</v>
      </c>
      <c r="AU395" s="130">
        <f t="shared" si="109"/>
        <v>5.4449769039200041E-2</v>
      </c>
      <c r="AV395" s="130">
        <f t="shared" si="109"/>
        <v>5.3769548725497607E-2</v>
      </c>
      <c r="AW395" s="130">
        <f t="shared" si="109"/>
        <v>5.3097826146190331E-2</v>
      </c>
      <c r="AX395" s="130">
        <f t="shared" si="109"/>
        <v>5.2434495142305339E-2</v>
      </c>
      <c r="AY395" s="130">
        <f t="shared" si="109"/>
        <v>5.1779450881073483E-2</v>
      </c>
      <c r="AZ395" s="130">
        <f t="shared" si="105"/>
        <v>5.113258983936169E-2</v>
      </c>
      <c r="BA395" s="130">
        <f t="shared" si="105"/>
        <v>5.0493809787312091E-2</v>
      </c>
      <c r="BB395" s="130">
        <f t="shared" si="105"/>
        <v>4.986300977218569E-2</v>
      </c>
      <c r="BC395" s="130">
        <f t="shared" si="105"/>
        <v>4.9240090102407742E-2</v>
      </c>
      <c r="BD395" s="130">
        <f t="shared" si="105"/>
        <v>4.8624952331812563E-2</v>
      </c>
      <c r="BE395" s="130">
        <f t="shared" si="105"/>
        <v>4.8017499244085056E-2</v>
      </c>
      <c r="BF395" s="130">
        <f t="shared" si="106"/>
        <v>4.7417634837396694E-2</v>
      </c>
      <c r="BG395" s="130">
        <f t="shared" si="106"/>
        <v>4.6825264309233373E-2</v>
      </c>
      <c r="BH395" s="130">
        <f t="shared" si="106"/>
        <v>4.6240294041412854E-2</v>
      </c>
      <c r="BI395" s="130">
        <f t="shared" si="106"/>
        <v>4.5662631585289333E-2</v>
      </c>
      <c r="BJ395" s="130">
        <f t="shared" si="106"/>
        <v>4.5092185647142881E-2</v>
      </c>
      <c r="BK395" s="130">
        <f t="shared" si="106"/>
        <v>4.4528866073751366E-2</v>
      </c>
      <c r="BL395" s="130">
        <f t="shared" si="106"/>
        <v>4.3972583838142724E-2</v>
      </c>
      <c r="BM395" s="130">
        <f t="shared" si="106"/>
        <v>4.3423251025525016E-2</v>
      </c>
      <c r="BN395" s="130">
        <f t="shared" si="106"/>
        <v>4.2880780819392512E-2</v>
      </c>
      <c r="BO395" s="130">
        <f t="shared" si="106"/>
        <v>4.2345087487805119E-2</v>
      </c>
      <c r="BP395" s="130">
        <f t="shared" si="106"/>
        <v>4.1816086369839411E-2</v>
      </c>
      <c r="BQ395" s="130">
        <f t="shared" si="106"/>
        <v>4.1293693862208707E-2</v>
      </c>
      <c r="BR395" s="3"/>
      <c r="BT395"/>
      <c r="BU395"/>
      <c r="BV395"/>
      <c r="BW395"/>
      <c r="BX395"/>
      <c r="BY395"/>
      <c r="BZ395"/>
      <c r="CA395"/>
      <c r="CB395"/>
      <c r="CC395"/>
      <c r="CD395"/>
      <c r="CE395"/>
      <c r="CF395"/>
      <c r="CG395"/>
      <c r="CH395"/>
      <c r="CI395"/>
      <c r="CJ395"/>
      <c r="CK395"/>
      <c r="CL395"/>
      <c r="CM395"/>
      <c r="CN395"/>
    </row>
    <row r="396" spans="1:92" s="8" customFormat="1">
      <c r="A396"/>
      <c r="B396">
        <v>30</v>
      </c>
      <c r="C396" s="51">
        <v>7.3800000000000004E-2</v>
      </c>
      <c r="D396" s="118">
        <f t="shared" si="100"/>
        <v>0.98728685181172027</v>
      </c>
      <c r="E396"/>
      <c r="F396" s="19"/>
      <c r="G396"/>
      <c r="H396"/>
      <c r="I396" s="22" t="s">
        <v>546</v>
      </c>
      <c r="J396" s="130">
        <f t="shared" si="108"/>
        <v>8.4953147708662635E-2</v>
      </c>
      <c r="K396" s="130">
        <f t="shared" si="108"/>
        <v>8.3873125752781594E-2</v>
      </c>
      <c r="L396" s="130">
        <f t="shared" si="108"/>
        <v>8.2806834276072258E-2</v>
      </c>
      <c r="M396" s="130">
        <f t="shared" si="108"/>
        <v>8.1754098720918239E-2</v>
      </c>
      <c r="N396" s="130">
        <f t="shared" si="108"/>
        <v>8.0714746748879934E-2</v>
      </c>
      <c r="O396" s="130">
        <f t="shared" si="108"/>
        <v>7.9688608212481957E-2</v>
      </c>
      <c r="P396" s="130">
        <f t="shared" si="108"/>
        <v>7.8675515127358917E-2</v>
      </c>
      <c r="Q396" s="130">
        <f t="shared" si="108"/>
        <v>7.7675301644755557E-2</v>
      </c>
      <c r="R396" s="130">
        <f t="shared" si="108"/>
        <v>7.6687804024376444E-2</v>
      </c>
      <c r="S396" s="130">
        <f t="shared" si="108"/>
        <v>7.5712860607580798E-2</v>
      </c>
      <c r="T396" s="130">
        <f t="shared" si="108"/>
        <v>7.4750311790918067E-2</v>
      </c>
      <c r="U396" s="130">
        <f t="shared" si="108"/>
        <v>7.3800000000000004E-2</v>
      </c>
      <c r="V396" s="130">
        <f t="shared" si="108"/>
        <v>7.2861769663704959E-2</v>
      </c>
      <c r="W396" s="130">
        <f t="shared" si="108"/>
        <v>7.1935467188709981E-2</v>
      </c>
      <c r="X396" s="130">
        <f t="shared" si="108"/>
        <v>7.1020940934346771E-2</v>
      </c>
      <c r="Y396" s="130">
        <f t="shared" si="107"/>
        <v>7.0118041187777355E-2</v>
      </c>
      <c r="Z396" s="130">
        <f t="shared" si="107"/>
        <v>6.9226620139485245E-2</v>
      </c>
      <c r="AA396" s="130">
        <f t="shared" si="107"/>
        <v>6.8346531859078213E-2</v>
      </c>
      <c r="AB396" s="130">
        <f t="shared" si="107"/>
        <v>6.7477632271398774E-2</v>
      </c>
      <c r="AC396" s="130">
        <f t="shared" si="107"/>
        <v>6.6619779132938234E-2</v>
      </c>
      <c r="AD396" s="130">
        <f t="shared" si="107"/>
        <v>6.5772832008550733E-2</v>
      </c>
      <c r="AE396" s="130">
        <f t="shared" si="107"/>
        <v>6.4936652248463192E-2</v>
      </c>
      <c r="AF396" s="130">
        <f t="shared" si="107"/>
        <v>6.411110296557769E-2</v>
      </c>
      <c r="AG396" s="130">
        <f t="shared" si="107"/>
        <v>6.3296049013062239E-2</v>
      </c>
      <c r="AH396" s="130">
        <f t="shared" si="107"/>
        <v>6.249135696222656E-2</v>
      </c>
      <c r="AI396" s="130">
        <f t="shared" si="107"/>
        <v>6.169689508067909E-2</v>
      </c>
      <c r="AJ396" s="130">
        <f t="shared" si="107"/>
        <v>6.0912533310761678E-2</v>
      </c>
      <c r="AK396" s="130">
        <f t="shared" si="107"/>
        <v>6.0138143248258433E-2</v>
      </c>
      <c r="AL396" s="130">
        <f t="shared" si="107"/>
        <v>5.9373598121375326E-2</v>
      </c>
      <c r="AM396" s="130">
        <f t="shared" si="107"/>
        <v>5.8618772769986921E-2</v>
      </c>
      <c r="AN396" s="130">
        <f t="shared" si="107"/>
        <v>5.7873543625146975E-2</v>
      </c>
      <c r="AO396" s="130">
        <f t="shared" si="109"/>
        <v>5.713778868885961E-2</v>
      </c>
      <c r="AP396" s="130">
        <f t="shared" si="109"/>
        <v>5.6411387514107528E-2</v>
      </c>
      <c r="AQ396" s="130">
        <f t="shared" si="109"/>
        <v>5.5694221185134202E-2</v>
      </c>
      <c r="AR396" s="130">
        <f t="shared" si="109"/>
        <v>5.4986172297976768E-2</v>
      </c>
      <c r="AS396" s="130">
        <f t="shared" si="109"/>
        <v>5.4287124941246302E-2</v>
      </c>
      <c r="AT396" s="130">
        <f t="shared" si="109"/>
        <v>5.3596964677152588E-2</v>
      </c>
      <c r="AU396" s="130">
        <f t="shared" si="109"/>
        <v>5.291557852276995E-2</v>
      </c>
      <c r="AV396" s="130">
        <f t="shared" si="109"/>
        <v>5.2242854931541419E-2</v>
      </c>
      <c r="AW396" s="130">
        <f t="shared" si="109"/>
        <v>5.1578683775017939E-2</v>
      </c>
      <c r="AX396" s="130">
        <f t="shared" si="109"/>
        <v>5.092295632482971E-2</v>
      </c>
      <c r="AY396" s="130">
        <f t="shared" si="109"/>
        <v>5.0275565234886861E-2</v>
      </c>
      <c r="AZ396" s="130">
        <f t="shared" si="105"/>
        <v>4.9636404523806216E-2</v>
      </c>
      <c r="BA396" s="130">
        <f t="shared" si="105"/>
        <v>4.900536955756167E-2</v>
      </c>
      <c r="BB396" s="130">
        <f t="shared" si="105"/>
        <v>4.8382357032354974E-2</v>
      </c>
      <c r="BC396" s="130">
        <f t="shared" si="105"/>
        <v>4.7767264957704385E-2</v>
      </c>
      <c r="BD396" s="130">
        <f t="shared" si="105"/>
        <v>4.7159992639748266E-2</v>
      </c>
      <c r="BE396" s="130">
        <f t="shared" si="105"/>
        <v>4.656044066476097E-2</v>
      </c>
      <c r="BF396" s="130">
        <f t="shared" si="106"/>
        <v>4.5968510882878254E-2</v>
      </c>
      <c r="BG396" s="130">
        <f t="shared" si="106"/>
        <v>4.538410639202968E-2</v>
      </c>
      <c r="BH396" s="130">
        <f t="shared" si="106"/>
        <v>4.4807131522075147E-2</v>
      </c>
      <c r="BI396" s="130">
        <f t="shared" si="106"/>
        <v>4.4237491819143271E-2</v>
      </c>
      <c r="BJ396" s="130">
        <f t="shared" si="106"/>
        <v>4.3675094030168692E-2</v>
      </c>
      <c r="BK396" s="130">
        <f t="shared" si="106"/>
        <v>4.3119846087626104E-2</v>
      </c>
      <c r="BL396" s="130">
        <f t="shared" si="106"/>
        <v>4.2571657094458294E-2</v>
      </c>
      <c r="BM396" s="130">
        <f t="shared" si="106"/>
        <v>4.2030437309195819E-2</v>
      </c>
      <c r="BN396" s="130">
        <f t="shared" si="106"/>
        <v>4.1496098131265813E-2</v>
      </c>
      <c r="BO396" s="130">
        <f t="shared" si="106"/>
        <v>4.0968552086487628E-2</v>
      </c>
      <c r="BP396" s="130">
        <f t="shared" si="106"/>
        <v>4.0447712812752855E-2</v>
      </c>
      <c r="BQ396" s="130">
        <f t="shared" si="106"/>
        <v>3.9933495045887349E-2</v>
      </c>
      <c r="BR396" s="3"/>
      <c r="BT396"/>
      <c r="BU396"/>
      <c r="BV396"/>
      <c r="BW396"/>
      <c r="BX396"/>
      <c r="BY396"/>
      <c r="BZ396"/>
      <c r="CA396"/>
      <c r="CB396"/>
      <c r="CC396"/>
      <c r="CD396"/>
      <c r="CE396"/>
      <c r="CF396"/>
      <c r="CG396"/>
      <c r="CH396"/>
      <c r="CI396"/>
      <c r="CJ396"/>
      <c r="CK396"/>
      <c r="CL396"/>
      <c r="CM396"/>
      <c r="CN396"/>
    </row>
    <row r="397" spans="1:92" s="8" customFormat="1">
      <c r="A397"/>
      <c r="B397">
        <v>31</v>
      </c>
      <c r="C397" s="51">
        <v>7.4999999999999997E-2</v>
      </c>
      <c r="D397" s="118">
        <f t="shared" si="100"/>
        <v>0.98705961397054554</v>
      </c>
      <c r="E397"/>
      <c r="F397" s="19"/>
      <c r="G397"/>
      <c r="H397"/>
      <c r="I397" s="22" t="s">
        <v>546</v>
      </c>
      <c r="J397" s="130">
        <f t="shared" si="108"/>
        <v>8.6553383847189858E-2</v>
      </c>
      <c r="K397" s="130">
        <f t="shared" si="108"/>
        <v>8.5433349648051674E-2</v>
      </c>
      <c r="L397" s="130">
        <f t="shared" si="108"/>
        <v>8.432780912381653E-2</v>
      </c>
      <c r="M397" s="130">
        <f t="shared" si="108"/>
        <v>8.3236574720736201E-2</v>
      </c>
      <c r="N397" s="130">
        <f t="shared" si="108"/>
        <v>8.2159461312080337E-2</v>
      </c>
      <c r="O397" s="130">
        <f t="shared" si="108"/>
        <v>8.1096286166729994E-2</v>
      </c>
      <c r="P397" s="130">
        <f t="shared" si="108"/>
        <v>8.0046868918177402E-2</v>
      </c>
      <c r="Q397" s="130">
        <f t="shared" si="108"/>
        <v>7.9011031533927051E-2</v>
      </c>
      <c r="R397" s="130">
        <f t="shared" si="108"/>
        <v>7.7988598285292643E-2</v>
      </c>
      <c r="S397" s="130">
        <f t="shared" si="108"/>
        <v>7.69793957175849E-2</v>
      </c>
      <c r="T397" s="130">
        <f t="shared" si="108"/>
        <v>7.5983252620685227E-2</v>
      </c>
      <c r="U397" s="130">
        <f t="shared" si="108"/>
        <v>7.4999999999999997E-2</v>
      </c>
      <c r="V397" s="130">
        <f t="shared" si="108"/>
        <v>7.402947104779091E-2</v>
      </c>
      <c r="W397" s="130">
        <f t="shared" si="108"/>
        <v>7.3071501114876175E-2</v>
      </c>
      <c r="X397" s="130">
        <f t="shared" si="108"/>
        <v>7.212592768269796E-2</v>
      </c>
      <c r="Y397" s="130">
        <f t="shared" si="107"/>
        <v>7.1192590335751343E-2</v>
      </c>
      <c r="Z397" s="130">
        <f t="shared" si="107"/>
        <v>7.0271330734369919E-2</v>
      </c>
      <c r="AA397" s="130">
        <f t="shared" si="107"/>
        <v>6.9361992587863699E-2</v>
      </c>
      <c r="AB397" s="130">
        <f t="shared" si="107"/>
        <v>6.846442162800459E-2</v>
      </c>
      <c r="AC397" s="130">
        <f t="shared" si="107"/>
        <v>6.757846558285488E-2</v>
      </c>
      <c r="AD397" s="130">
        <f t="shared" si="107"/>
        <v>6.6703974150934528E-2</v>
      </c>
      <c r="AE397" s="130">
        <f t="shared" si="107"/>
        <v>6.5840798975722689E-2</v>
      </c>
      <c r="AF397" s="130">
        <f t="shared" si="107"/>
        <v>6.4988793620489135E-2</v>
      </c>
      <c r="AG397" s="130">
        <f t="shared" si="107"/>
        <v>6.4147813543451462E-2</v>
      </c>
      <c r="AH397" s="130">
        <f t="shared" si="107"/>
        <v>6.3317716073253733E-2</v>
      </c>
      <c r="AI397" s="130">
        <f t="shared" si="107"/>
        <v>6.2498360384762433E-2</v>
      </c>
      <c r="AJ397" s="130">
        <f t="shared" si="107"/>
        <v>6.1689607475175642E-2</v>
      </c>
      <c r="AK397" s="130">
        <f t="shared" si="107"/>
        <v>6.0891320140441359E-2</v>
      </c>
      <c r="AL397" s="130">
        <f t="shared" si="107"/>
        <v>6.0103362951980953E-2</v>
      </c>
      <c r="AM397" s="130">
        <f t="shared" si="107"/>
        <v>5.9325602233713907E-2</v>
      </c>
      <c r="AN397" s="130">
        <f t="shared" si="107"/>
        <v>5.8557906039379777E-2</v>
      </c>
      <c r="AO397" s="130">
        <f t="shared" si="109"/>
        <v>5.7800144130153691E-2</v>
      </c>
      <c r="AP397" s="130">
        <f t="shared" si="109"/>
        <v>5.7052187952551396E-2</v>
      </c>
      <c r="AQ397" s="130">
        <f t="shared" si="109"/>
        <v>5.6313910616620395E-2</v>
      </c>
      <c r="AR397" s="130">
        <f t="shared" si="109"/>
        <v>5.5585186874413134E-2</v>
      </c>
      <c r="AS397" s="130">
        <f t="shared" si="109"/>
        <v>5.4865893098738863E-2</v>
      </c>
      <c r="AT397" s="130">
        <f t="shared" si="109"/>
        <v>5.4155907262190398E-2</v>
      </c>
      <c r="AU397" s="130">
        <f t="shared" si="109"/>
        <v>5.3455108916442319E-2</v>
      </c>
      <c r="AV397" s="130">
        <f t="shared" si="109"/>
        <v>5.2763379171817025E-2</v>
      </c>
      <c r="AW397" s="130">
        <f t="shared" si="109"/>
        <v>5.2080600677115237E-2</v>
      </c>
      <c r="AX397" s="130">
        <f t="shared" si="109"/>
        <v>5.14066575997075E-2</v>
      </c>
      <c r="AY397" s="130">
        <f t="shared" si="109"/>
        <v>5.0741435605883303E-2</v>
      </c>
      <c r="AZ397" s="130">
        <f t="shared" si="105"/>
        <v>5.0084821841454463E-2</v>
      </c>
      <c r="BA397" s="130">
        <f t="shared" si="105"/>
        <v>4.943670491260959E-2</v>
      </c>
      <c r="BB397" s="130">
        <f t="shared" si="105"/>
        <v>4.8796974867016195E-2</v>
      </c>
      <c r="BC397" s="130">
        <f t="shared" si="105"/>
        <v>4.8165523175167417E-2</v>
      </c>
      <c r="BD397" s="130">
        <f t="shared" si="105"/>
        <v>4.754224271197012E-2</v>
      </c>
      <c r="BE397" s="130">
        <f t="shared" si="105"/>
        <v>4.6927027738571214E-2</v>
      </c>
      <c r="BF397" s="130">
        <f t="shared" si="106"/>
        <v>4.6319773884419185E-2</v>
      </c>
      <c r="BG397" s="130">
        <f t="shared" si="106"/>
        <v>4.5720378129557759E-2</v>
      </c>
      <c r="BH397" s="130">
        <f t="shared" si="106"/>
        <v>4.5128738787148653E-2</v>
      </c>
      <c r="BI397" s="130">
        <f t="shared" si="106"/>
        <v>4.4544755486220534E-2</v>
      </c>
      <c r="BJ397" s="130">
        <f t="shared" si="106"/>
        <v>4.3968329154641182E-2</v>
      </c>
      <c r="BK397" s="130">
        <f t="shared" si="106"/>
        <v>4.3399362002310003E-2</v>
      </c>
      <c r="BL397" s="130">
        <f t="shared" si="106"/>
        <v>4.2837757504568079E-2</v>
      </c>
      <c r="BM397" s="130">
        <f t="shared" si="106"/>
        <v>4.2283420385822813E-2</v>
      </c>
      <c r="BN397" s="130">
        <f t="shared" si="106"/>
        <v>4.1736256603384564E-2</v>
      </c>
      <c r="BO397" s="130">
        <f t="shared" si="106"/>
        <v>4.1196173331512397E-2</v>
      </c>
      <c r="BP397" s="130">
        <f t="shared" si="106"/>
        <v>4.0663078945666307E-2</v>
      </c>
      <c r="BQ397" s="130">
        <f t="shared" si="106"/>
        <v>4.0136883006963206E-2</v>
      </c>
      <c r="BR397" s="3"/>
      <c r="BT397"/>
      <c r="BU397"/>
      <c r="BV397"/>
      <c r="BW397"/>
      <c r="BX397"/>
      <c r="BY397"/>
      <c r="BZ397"/>
      <c r="CA397"/>
      <c r="CB397"/>
      <c r="CC397"/>
      <c r="CD397"/>
      <c r="CE397"/>
      <c r="CF397"/>
      <c r="CG397"/>
      <c r="CH397"/>
      <c r="CI397"/>
      <c r="CJ397"/>
      <c r="CK397"/>
      <c r="CL397"/>
      <c r="CM397"/>
      <c r="CN397"/>
    </row>
    <row r="398" spans="1:92" s="8" customFormat="1">
      <c r="A398"/>
      <c r="B398">
        <v>32</v>
      </c>
      <c r="C398" s="51">
        <v>7.6300000000000007E-2</v>
      </c>
      <c r="D398" s="118">
        <f t="shared" si="100"/>
        <v>0.98669598742150177</v>
      </c>
      <c r="E398"/>
      <c r="F398" s="19"/>
      <c r="G398"/>
      <c r="H398"/>
      <c r="I398" s="22" t="s">
        <v>546</v>
      </c>
      <c r="J398" s="130">
        <f t="shared" si="108"/>
        <v>8.841125495255775E-2</v>
      </c>
      <c r="K398" s="130">
        <f t="shared" si="108"/>
        <v>8.7235030504588112E-2</v>
      </c>
      <c r="L398" s="130">
        <f t="shared" si="108"/>
        <v>8.6074454561469393E-2</v>
      </c>
      <c r="M398" s="130">
        <f t="shared" si="108"/>
        <v>8.4929318935296219E-2</v>
      </c>
      <c r="N398" s="130">
        <f t="shared" si="108"/>
        <v>8.3799418207897755E-2</v>
      </c>
      <c r="O398" s="130">
        <f t="shared" si="108"/>
        <v>8.2684549693989043E-2</v>
      </c>
      <c r="P398" s="130">
        <f t="shared" si="108"/>
        <v>8.1584513404812764E-2</v>
      </c>
      <c r="Q398" s="130">
        <f t="shared" si="108"/>
        <v>8.0499112012264465E-2</v>
      </c>
      <c r="R398" s="130">
        <f t="shared" si="108"/>
        <v>7.9428150813495371E-2</v>
      </c>
      <c r="S398" s="130">
        <f t="shared" si="108"/>
        <v>7.8371437695985785E-2</v>
      </c>
      <c r="T398" s="130">
        <f t="shared" si="108"/>
        <v>7.7328783103083401E-2</v>
      </c>
      <c r="U398" s="130">
        <f t="shared" si="108"/>
        <v>7.6300000000000007E-2</v>
      </c>
      <c r="V398" s="130">
        <f t="shared" si="108"/>
        <v>7.5284903840260597E-2</v>
      </c>
      <c r="W398" s="130">
        <f t="shared" si="108"/>
        <v>7.4283312532598733E-2</v>
      </c>
      <c r="X398" s="130">
        <f t="shared" si="108"/>
        <v>7.3295046408292527E-2</v>
      </c>
      <c r="Y398" s="130">
        <f t="shared" si="107"/>
        <v>7.2319928188934998E-2</v>
      </c>
      <c r="Z398" s="130">
        <f t="shared" si="107"/>
        <v>7.1357782954633311E-2</v>
      </c>
      <c r="AA398" s="130">
        <f t="shared" si="107"/>
        <v>7.0408438112631117E-2</v>
      </c>
      <c r="AB398" s="130">
        <f t="shared" si="107"/>
        <v>6.9471723366348256E-2</v>
      </c>
      <c r="AC398" s="130">
        <f t="shared" si="107"/>
        <v>6.8547470684832412E-2</v>
      </c>
      <c r="AD398" s="130">
        <f t="shared" si="107"/>
        <v>6.7635514272617173E-2</v>
      </c>
      <c r="AE398" s="130">
        <f t="shared" si="107"/>
        <v>6.6735690539981074E-2</v>
      </c>
      <c r="AF398" s="130">
        <f t="shared" si="107"/>
        <v>6.5847838073602394E-2</v>
      </c>
      <c r="AG398" s="130">
        <f t="shared" si="107"/>
        <v>6.4971797607604284E-2</v>
      </c>
      <c r="AH398" s="130">
        <f t="shared" si="107"/>
        <v>6.410741199498507E-2</v>
      </c>
      <c r="AI398" s="130">
        <f t="shared" si="107"/>
        <v>6.3254526179428824E-2</v>
      </c>
      <c r="AJ398" s="130">
        <f t="shared" si="107"/>
        <v>6.2412987167490754E-2</v>
      </c>
      <c r="AK398" s="130">
        <f t="shared" si="107"/>
        <v>6.1582644001152813E-2</v>
      </c>
      <c r="AL398" s="130">
        <f t="shared" si="107"/>
        <v>6.0763347730744301E-2</v>
      </c>
      <c r="AM398" s="130">
        <f t="shared" si="107"/>
        <v>5.9954951388222807E-2</v>
      </c>
      <c r="AN398" s="130">
        <f t="shared" si="107"/>
        <v>5.9157309960810645E-2</v>
      </c>
      <c r="AO398" s="130">
        <f t="shared" si="109"/>
        <v>5.8370280364981902E-2</v>
      </c>
      <c r="AP398" s="130">
        <f t="shared" si="109"/>
        <v>5.7593721420795718E-2</v>
      </c>
      <c r="AQ398" s="130">
        <f t="shared" si="109"/>
        <v>5.6827493826570923E-2</v>
      </c>
      <c r="AR398" s="130">
        <f t="shared" si="109"/>
        <v>5.6071460133897695E-2</v>
      </c>
      <c r="AS398" s="130">
        <f t="shared" si="109"/>
        <v>5.5325484722981558E-2</v>
      </c>
      <c r="AT398" s="130">
        <f t="shared" si="109"/>
        <v>5.4589433778315502E-2</v>
      </c>
      <c r="AU398" s="130">
        <f t="shared" si="109"/>
        <v>5.386317526467569E-2</v>
      </c>
      <c r="AV398" s="130">
        <f t="shared" si="109"/>
        <v>5.3146578903436589E-2</v>
      </c>
      <c r="AW398" s="130">
        <f t="shared" si="109"/>
        <v>5.2439516149201129E-2</v>
      </c>
      <c r="AX398" s="130">
        <f t="shared" si="109"/>
        <v>5.1741860166741795E-2</v>
      </c>
      <c r="AY398" s="130">
        <f t="shared" si="109"/>
        <v>5.1053485808248568E-2</v>
      </c>
      <c r="AZ398" s="130">
        <f t="shared" si="105"/>
        <v>5.0374269590879435E-2</v>
      </c>
      <c r="BA398" s="130">
        <f t="shared" si="105"/>
        <v>4.9704089674609729E-2</v>
      </c>
      <c r="BB398" s="130">
        <f t="shared" si="105"/>
        <v>4.9042825840375913E-2</v>
      </c>
      <c r="BC398" s="130">
        <f t="shared" si="105"/>
        <v>4.839035946851046E-2</v>
      </c>
      <c r="BD398" s="130">
        <f t="shared" si="105"/>
        <v>4.7746573517463343E-2</v>
      </c>
      <c r="BE398" s="130">
        <f t="shared" si="105"/>
        <v>4.7111352502806819E-2</v>
      </c>
      <c r="BF398" s="130">
        <f t="shared" si="106"/>
        <v>4.6484582476519418E-2</v>
      </c>
      <c r="BG398" s="130">
        <f t="shared" si="106"/>
        <v>4.5866151006545557E-2</v>
      </c>
      <c r="BH398" s="130">
        <f t="shared" si="106"/>
        <v>4.5255947156627174E-2</v>
      </c>
      <c r="BI398" s="130">
        <f t="shared" si="106"/>
        <v>4.4653861466403558E-2</v>
      </c>
      <c r="BJ398" s="130">
        <f t="shared" si="106"/>
        <v>4.4059785931776008E-2</v>
      </c>
      <c r="BK398" s="130">
        <f t="shared" si="106"/>
        <v>4.3473613985533725E-2</v>
      </c>
      <c r="BL398" s="130">
        <f t="shared" si="106"/>
        <v>4.2895240478237402E-2</v>
      </c>
      <c r="BM398" s="130">
        <f t="shared" si="106"/>
        <v>4.2324561659357225E-2</v>
      </c>
      <c r="BN398" s="130">
        <f t="shared" si="106"/>
        <v>4.1761475158661715E-2</v>
      </c>
      <c r="BO398" s="130">
        <f t="shared" si="106"/>
        <v>4.1205879967854235E-2</v>
      </c>
      <c r="BP398" s="130">
        <f t="shared" si="106"/>
        <v>4.0657676422453812E-2</v>
      </c>
      <c r="BQ398" s="130">
        <f t="shared" si="106"/>
        <v>4.0116766183916977E-2</v>
      </c>
      <c r="BR398" s="3"/>
      <c r="BT398"/>
      <c r="BU398"/>
      <c r="BV398"/>
      <c r="BW398"/>
      <c r="BX398"/>
      <c r="BY398"/>
      <c r="BZ398"/>
      <c r="CA398"/>
      <c r="CB398"/>
      <c r="CC398"/>
      <c r="CD398"/>
      <c r="CE398"/>
      <c r="CF398"/>
      <c r="CG398"/>
      <c r="CH398"/>
      <c r="CI398"/>
      <c r="CJ398"/>
      <c r="CK398"/>
      <c r="CL398"/>
      <c r="CM398"/>
      <c r="CN398"/>
    </row>
    <row r="399" spans="1:92" s="8" customFormat="1">
      <c r="A399"/>
      <c r="B399">
        <v>33</v>
      </c>
      <c r="C399" s="51">
        <v>7.7399999999999997E-2</v>
      </c>
      <c r="D399" s="118">
        <f t="shared" si="100"/>
        <v>0.98633305858543963</v>
      </c>
      <c r="E399"/>
      <c r="F399" s="19"/>
      <c r="G399"/>
      <c r="H399"/>
      <c r="I399" s="22" t="s">
        <v>546</v>
      </c>
      <c r="J399" s="130">
        <f t="shared" si="108"/>
        <v>9.0049535417710727E-2</v>
      </c>
      <c r="K399" s="130">
        <f t="shared" si="108"/>
        <v>8.8818833692748497E-2</v>
      </c>
      <c r="L399" s="130">
        <f t="shared" si="108"/>
        <v>8.7604951896160133E-2</v>
      </c>
      <c r="M399" s="130">
        <f t="shared" si="108"/>
        <v>8.6407660150969928E-2</v>
      </c>
      <c r="N399" s="130">
        <f t="shared" si="108"/>
        <v>8.5226731721917373E-2</v>
      </c>
      <c r="O399" s="130">
        <f t="shared" si="108"/>
        <v>8.4061942972519468E-2</v>
      </c>
      <c r="P399" s="130">
        <f t="shared" si="108"/>
        <v>8.2913073322719952E-2</v>
      </c>
      <c r="Q399" s="130">
        <f t="shared" si="108"/>
        <v>8.1779905207117171E-2</v>
      </c>
      <c r="R399" s="130">
        <f t="shared" si="108"/>
        <v>8.0662224033763219E-2</v>
      </c>
      <c r="S399" s="130">
        <f t="shared" si="108"/>
        <v>7.9559818143525626E-2</v>
      </c>
      <c r="T399" s="130">
        <f t="shared" si="108"/>
        <v>7.8472478770004989E-2</v>
      </c>
      <c r="U399" s="130">
        <f t="shared" si="108"/>
        <v>7.7399999999999997E-2</v>
      </c>
      <c r="V399" s="130">
        <f t="shared" si="108"/>
        <v>7.634217873451303E-2</v>
      </c>
      <c r="W399" s="130">
        <f t="shared" si="108"/>
        <v>7.5298814650288537E-2</v>
      </c>
      <c r="X399" s="130">
        <f t="shared" si="108"/>
        <v>7.4269710161877209E-2</v>
      </c>
      <c r="Y399" s="130">
        <f t="shared" si="107"/>
        <v>7.3254670384218457E-2</v>
      </c>
      <c r="Z399" s="130">
        <f t="shared" si="107"/>
        <v>7.2253503095734403E-2</v>
      </c>
      <c r="AA399" s="130">
        <f t="shared" si="107"/>
        <v>7.1266018701928252E-2</v>
      </c>
      <c r="AB399" s="130">
        <f t="shared" si="107"/>
        <v>7.0292030199480035E-2</v>
      </c>
      <c r="AC399" s="130">
        <f t="shared" si="107"/>
        <v>6.9331353140833232E-2</v>
      </c>
      <c r="AD399" s="130">
        <f t="shared" si="107"/>
        <v>6.8383805599265268E-2</v>
      </c>
      <c r="AE399" s="130">
        <f t="shared" si="107"/>
        <v>6.7449208134435418E-2</v>
      </c>
      <c r="AF399" s="130">
        <f t="shared" si="107"/>
        <v>6.6527383758403613E-2</v>
      </c>
      <c r="AG399" s="130">
        <f t="shared" si="107"/>
        <v>6.5618157902113533E-2</v>
      </c>
      <c r="AH399" s="130">
        <f t="shared" si="107"/>
        <v>6.4721358382333977E-2</v>
      </c>
      <c r="AI399" s="130">
        <f t="shared" si="107"/>
        <v>6.383681536905185E-2</v>
      </c>
      <c r="AJ399" s="130">
        <f t="shared" si="107"/>
        <v>6.2964361353310919E-2</v>
      </c>
      <c r="AK399" s="130">
        <f t="shared" si="107"/>
        <v>6.2103831115489998E-2</v>
      </c>
      <c r="AL399" s="130">
        <f t="shared" si="107"/>
        <v>6.1255061694014852E-2</v>
      </c>
      <c r="AM399" s="130">
        <f t="shared" si="107"/>
        <v>6.0417892354497467E-2</v>
      </c>
      <c r="AN399" s="130">
        <f t="shared" si="107"/>
        <v>5.9592164559297334E-2</v>
      </c>
      <c r="AO399" s="130">
        <f t="shared" si="109"/>
        <v>5.8777721937498577E-2</v>
      </c>
      <c r="AP399" s="130">
        <f t="shared" si="109"/>
        <v>5.7974410255297461E-2</v>
      </c>
      <c r="AQ399" s="130">
        <f t="shared" si="109"/>
        <v>5.7182077386794622E-2</v>
      </c>
      <c r="AR399" s="130">
        <f t="shared" si="109"/>
        <v>5.6400573285186446E-2</v>
      </c>
      <c r="AS399" s="130">
        <f t="shared" si="109"/>
        <v>5.5629749954350181E-2</v>
      </c>
      <c r="AT399" s="130">
        <f t="shared" si="109"/>
        <v>5.4869461420817431E-2</v>
      </c>
      <c r="AU399" s="130">
        <f t="shared" si="109"/>
        <v>5.4119563706130649E-2</v>
      </c>
      <c r="AV399" s="130">
        <f t="shared" si="109"/>
        <v>5.3379914799577398E-2</v>
      </c>
      <c r="AW399" s="130">
        <f t="shared" si="109"/>
        <v>5.2650374631297341E-2</v>
      </c>
      <c r="AX399" s="130">
        <f t="shared" si="109"/>
        <v>5.1930805045756749E-2</v>
      </c>
      <c r="AY399" s="130">
        <f t="shared" si="109"/>
        <v>5.1221069775585437E-2</v>
      </c>
      <c r="AZ399" s="130">
        <f t="shared" si="105"/>
        <v>5.052103441577141E-2</v>
      </c>
      <c r="BA399" s="130">
        <f t="shared" si="105"/>
        <v>4.9830566398208063E-2</v>
      </c>
      <c r="BB399" s="130">
        <f t="shared" si="105"/>
        <v>4.9149534966589394E-2</v>
      </c>
      <c r="BC399" s="130">
        <f t="shared" si="105"/>
        <v>4.8477811151648134E-2</v>
      </c>
      <c r="BD399" s="130">
        <f t="shared" si="105"/>
        <v>4.7815267746732434E-2</v>
      </c>
      <c r="BE399" s="130">
        <f t="shared" si="105"/>
        <v>4.7161779283716329E-2</v>
      </c>
      <c r="BF399" s="130">
        <f t="shared" si="106"/>
        <v>4.6517222009239342E-2</v>
      </c>
      <c r="BG399" s="130">
        <f t="shared" si="106"/>
        <v>4.5881473861270977E-2</v>
      </c>
      <c r="BH399" s="130">
        <f t="shared" si="106"/>
        <v>4.5254414445995303E-2</v>
      </c>
      <c r="BI399" s="130">
        <f t="shared" si="106"/>
        <v>4.4635925015011652E-2</v>
      </c>
      <c r="BJ399" s="130">
        <f t="shared" si="106"/>
        <v>4.4025888442846772E-2</v>
      </c>
      <c r="BK399" s="130">
        <f t="shared" si="106"/>
        <v>4.3424189204774422E-2</v>
      </c>
      <c r="BL399" s="130">
        <f t="shared" si="106"/>
        <v>4.2830713354937981E-2</v>
      </c>
      <c r="BM399" s="130">
        <f t="shared" si="106"/>
        <v>4.2245348504772219E-2</v>
      </c>
      <c r="BN399" s="130">
        <f t="shared" si="106"/>
        <v>4.1667983801719814E-2</v>
      </c>
      <c r="BO399" s="130">
        <f t="shared" si="106"/>
        <v>4.1098509908238851E-2</v>
      </c>
      <c r="BP399" s="130">
        <f t="shared" si="106"/>
        <v>4.0536818981097227E-2</v>
      </c>
      <c r="BQ399" s="130">
        <f t="shared" si="106"/>
        <v>3.998280465094993E-2</v>
      </c>
      <c r="BR399" s="3"/>
      <c r="BT399"/>
      <c r="BU399"/>
      <c r="BV399"/>
      <c r="BW399"/>
      <c r="BX399"/>
      <c r="BY399"/>
      <c r="BZ399"/>
      <c r="CA399"/>
      <c r="CB399"/>
      <c r="CC399"/>
      <c r="CD399"/>
      <c r="CE399"/>
      <c r="CF399"/>
      <c r="CG399"/>
      <c r="CH399"/>
      <c r="CI399"/>
      <c r="CJ399"/>
      <c r="CK399"/>
      <c r="CL399"/>
      <c r="CM399"/>
      <c r="CN399"/>
    </row>
    <row r="400" spans="1:92" s="8" customFormat="1">
      <c r="A400"/>
      <c r="B400">
        <v>34</v>
      </c>
      <c r="C400" s="51">
        <v>7.8600000000000003E-2</v>
      </c>
      <c r="D400" s="118">
        <f t="shared" si="100"/>
        <v>0.98597082844003892</v>
      </c>
      <c r="E400"/>
      <c r="F400" s="19"/>
      <c r="G400"/>
      <c r="H400"/>
      <c r="I400" s="22" t="s">
        <v>546</v>
      </c>
      <c r="J400" s="130">
        <f t="shared" si="108"/>
        <v>9.1815884441589696E-2</v>
      </c>
      <c r="K400" s="130">
        <f t="shared" si="108"/>
        <v>9.0527783646829077E-2</v>
      </c>
      <c r="L400" s="130">
        <f t="shared" si="108"/>
        <v>8.925775383910467E-2</v>
      </c>
      <c r="M400" s="130">
        <f t="shared" si="108"/>
        <v>8.800554149743911E-2</v>
      </c>
      <c r="N400" s="130">
        <f t="shared" si="108"/>
        <v>8.6770896657544255E-2</v>
      </c>
      <c r="O400" s="130">
        <f t="shared" si="108"/>
        <v>8.5553572861923916E-2</v>
      </c>
      <c r="P400" s="130">
        <f t="shared" si="108"/>
        <v>8.4353327110676349E-2</v>
      </c>
      <c r="Q400" s="130">
        <f t="shared" si="108"/>
        <v>8.3169919812987159E-2</v>
      </c>
      <c r="R400" s="130">
        <f t="shared" si="108"/>
        <v>8.2003114739302552E-2</v>
      </c>
      <c r="S400" s="130">
        <f t="shared" si="108"/>
        <v>8.0852678974173697E-2</v>
      </c>
      <c r="T400" s="130">
        <f t="shared" si="108"/>
        <v>7.9718382869762558E-2</v>
      </c>
      <c r="U400" s="130">
        <f t="shared" si="108"/>
        <v>7.8600000000000003E-2</v>
      </c>
      <c r="V400" s="130">
        <f t="shared" si="108"/>
        <v>7.7497307115387062E-2</v>
      </c>
      <c r="W400" s="130">
        <f t="shared" si="108"/>
        <v>7.6410084098430309E-2</v>
      </c>
      <c r="X400" s="130">
        <f t="shared" si="108"/>
        <v>7.5338113919702368E-2</v>
      </c>
      <c r="Y400" s="130">
        <f t="shared" si="107"/>
        <v>7.4281182594518977E-2</v>
      </c>
      <c r="Z400" s="130">
        <f t="shared" si="107"/>
        <v>7.3239079140223678E-2</v>
      </c>
      <c r="AA400" s="130">
        <f t="shared" si="107"/>
        <v>7.2211595534071915E-2</v>
      </c>
      <c r="AB400" s="130">
        <f t="shared" si="107"/>
        <v>7.1198526671705897E-2</v>
      </c>
      <c r="AC400" s="130">
        <f t="shared" si="107"/>
        <v>7.0199670326212063E-2</v>
      </c>
      <c r="AD400" s="130">
        <f t="shared" si="107"/>
        <v>6.9214827107752924E-2</v>
      </c>
      <c r="AE400" s="130">
        <f t="shared" si="107"/>
        <v>6.8243800423765211E-2</v>
      </c>
      <c r="AF400" s="130">
        <f t="shared" si="107"/>
        <v>6.728639643971647E-2</v>
      </c>
      <c r="AG400" s="130">
        <f t="shared" si="107"/>
        <v>6.6342424040412129E-2</v>
      </c>
      <c r="AH400" s="130">
        <f t="shared" si="107"/>
        <v>6.5411694791845512E-2</v>
      </c>
      <c r="AI400" s="130">
        <f t="shared" si="107"/>
        <v>6.4494022903582887E-2</v>
      </c>
      <c r="AJ400" s="130">
        <f t="shared" si="107"/>
        <v>6.3589225191676466E-2</v>
      </c>
      <c r="AK400" s="130">
        <f t="shared" si="107"/>
        <v>6.2697121042097431E-2</v>
      </c>
      <c r="AL400" s="130">
        <f t="shared" si="107"/>
        <v>6.1817532374682196E-2</v>
      </c>
      <c r="AM400" s="130">
        <f t="shared" si="107"/>
        <v>6.0950283607584338E-2</v>
      </c>
      <c r="AN400" s="130">
        <f t="shared" si="107"/>
        <v>6.0095201622225251E-2</v>
      </c>
      <c r="AO400" s="130">
        <f t="shared" si="109"/>
        <v>5.92521157287366E-2</v>
      </c>
      <c r="AP400" s="130">
        <f t="shared" si="109"/>
        <v>5.8420857631887493E-2</v>
      </c>
      <c r="AQ400" s="130">
        <f t="shared" si="109"/>
        <v>5.7601261397489681E-2</v>
      </c>
      <c r="AR400" s="130">
        <f t="shared" si="109"/>
        <v>5.6793163419274123E-2</v>
      </c>
      <c r="AS400" s="130">
        <f t="shared" si="109"/>
        <v>5.5996402386232227E-2</v>
      </c>
      <c r="AT400" s="130">
        <f t="shared" si="109"/>
        <v>5.5210819250415155E-2</v>
      </c>
      <c r="AU400" s="130">
        <f t="shared" si="109"/>
        <v>5.4436257195185085E-2</v>
      </c>
      <c r="AV400" s="130">
        <f t="shared" si="109"/>
        <v>5.3672561603911664E-2</v>
      </c>
      <c r="AW400" s="130">
        <f t="shared" si="109"/>
        <v>5.2919580029107814E-2</v>
      </c>
      <c r="AX400" s="130">
        <f t="shared" si="109"/>
        <v>5.2177162161998365E-2</v>
      </c>
      <c r="AY400" s="130">
        <f t="shared" si="109"/>
        <v>5.144515980251578E-2</v>
      </c>
      <c r="AZ400" s="130">
        <f t="shared" si="105"/>
        <v>5.0723426829716672E-2</v>
      </c>
      <c r="BA400" s="130">
        <f t="shared" si="105"/>
        <v>5.0011819172613436E-2</v>
      </c>
      <c r="BB400" s="130">
        <f t="shared" si="105"/>
        <v>4.9310194781415087E-2</v>
      </c>
      <c r="BC400" s="130">
        <f t="shared" si="105"/>
        <v>4.8618413599171524E-2</v>
      </c>
      <c r="BD400" s="130">
        <f t="shared" si="105"/>
        <v>4.7936337533815598E-2</v>
      </c>
      <c r="BE400" s="130">
        <f t="shared" si="105"/>
        <v>4.7263830430597502E-2</v>
      </c>
      <c r="BF400" s="130">
        <f t="shared" ref="BF400:BQ418" si="110">$C400*POWER($D400,BF$302-$C$439)</f>
        <v>4.6600758044905738E-2</v>
      </c>
      <c r="BG400" s="130">
        <f t="shared" si="110"/>
        <v>4.5946988015469516E-2</v>
      </c>
      <c r="BH400" s="130">
        <f t="shared" si="110"/>
        <v>4.5302389837937024E-2</v>
      </c>
      <c r="BI400" s="130">
        <f t="shared" si="110"/>
        <v>4.466683483882436E-2</v>
      </c>
      <c r="BJ400" s="130">
        <f t="shared" si="110"/>
        <v>4.4040196149830048E-2</v>
      </c>
      <c r="BK400" s="130">
        <f t="shared" si="110"/>
        <v>4.3422348682509743E-2</v>
      </c>
      <c r="BL400" s="130">
        <f t="shared" si="110"/>
        <v>4.2813169103306369E-2</v>
      </c>
      <c r="BM400" s="130">
        <f t="shared" si="110"/>
        <v>4.2212535808930453E-2</v>
      </c>
      <c r="BN400" s="130">
        <f t="shared" si="110"/>
        <v>4.1620328902085973E-2</v>
      </c>
      <c r="BO400" s="130">
        <f t="shared" si="110"/>
        <v>4.1036430167536601E-2</v>
      </c>
      <c r="BP400" s="130">
        <f t="shared" si="110"/>
        <v>4.0460723048507875E-2</v>
      </c>
      <c r="BQ400" s="130">
        <f t="shared" si="110"/>
        <v>3.9893092623420279E-2</v>
      </c>
      <c r="BR400" s="3"/>
      <c r="BT400"/>
      <c r="BU400"/>
      <c r="BV400"/>
      <c r="BW400"/>
      <c r="BX400"/>
      <c r="BY400"/>
      <c r="BZ400"/>
      <c r="CA400"/>
      <c r="CB400"/>
      <c r="CC400"/>
      <c r="CD400"/>
      <c r="CE400"/>
      <c r="CF400"/>
      <c r="CG400"/>
      <c r="CH400"/>
      <c r="CI400"/>
      <c r="CJ400"/>
      <c r="CK400"/>
      <c r="CL400"/>
      <c r="CM400"/>
      <c r="CN400"/>
    </row>
    <row r="401" spans="1:92" s="8" customFormat="1">
      <c r="A401"/>
      <c r="B401">
        <v>35</v>
      </c>
      <c r="C401" s="51">
        <v>7.9899999999999999E-2</v>
      </c>
      <c r="D401" s="118">
        <f t="shared" si="100"/>
        <v>0.98560927889598149</v>
      </c>
      <c r="E401"/>
      <c r="F401" s="19"/>
      <c r="G401"/>
      <c r="H401"/>
      <c r="I401" s="22" t="s">
        <v>546</v>
      </c>
      <c r="J401" s="130">
        <f t="shared" si="108"/>
        <v>9.3711774438958464E-2</v>
      </c>
      <c r="K401" s="130">
        <f t="shared" si="108"/>
        <v>9.2363194428844719E-2</v>
      </c>
      <c r="L401" s="130">
        <f t="shared" si="108"/>
        <v>9.1034021457542968E-2</v>
      </c>
      <c r="M401" s="130">
        <f t="shared" si="108"/>
        <v>8.9723976243770223E-2</v>
      </c>
      <c r="N401" s="130">
        <f t="shared" si="108"/>
        <v>8.8432783525302538E-2</v>
      </c>
      <c r="O401" s="130">
        <f t="shared" si="108"/>
        <v>8.7160172001137876E-2</v>
      </c>
      <c r="P401" s="130">
        <f t="shared" si="108"/>
        <v>8.5905874274491215E-2</v>
      </c>
      <c r="Q401" s="130">
        <f t="shared" si="108"/>
        <v>8.4669626796610137E-2</v>
      </c>
      <c r="R401" s="130">
        <f t="shared" si="108"/>
        <v>8.3451169811398773E-2</v>
      </c>
      <c r="S401" s="130">
        <f t="shared" si="108"/>
        <v>8.2250247300838866E-2</v>
      </c>
      <c r="T401" s="130">
        <f t="shared" si="108"/>
        <v>8.1066606931195939E-2</v>
      </c>
      <c r="U401" s="130">
        <f t="shared" si="108"/>
        <v>7.9899999999999999E-2</v>
      </c>
      <c r="V401" s="130">
        <f t="shared" si="108"/>
        <v>7.875018138378892E-2</v>
      </c>
      <c r="W401" s="130">
        <f t="shared" si="108"/>
        <v>7.7616909486603949E-2</v>
      </c>
      <c r="X401" s="130">
        <f t="shared" si="108"/>
        <v>7.649994618922637E-2</v>
      </c>
      <c r="Y401" s="130">
        <f t="shared" si="107"/>
        <v>7.5399056799144798E-2</v>
      </c>
      <c r="Z401" s="130">
        <f t="shared" si="107"/>
        <v>7.4314010001242256E-2</v>
      </c>
      <c r="AA401" s="130">
        <f t="shared" si="107"/>
        <v>7.3244577809193134E-2</v>
      </c>
      <c r="AB401" s="130">
        <f t="shared" si="107"/>
        <v>7.2190535517559454E-2</v>
      </c>
      <c r="AC401" s="130">
        <f t="shared" si="107"/>
        <v>7.1151661654576509E-2</v>
      </c>
      <c r="AD401" s="130">
        <f t="shared" si="107"/>
        <v>7.0127737935618009E-2</v>
      </c>
      <c r="AE401" s="130">
        <f t="shared" si="107"/>
        <v>6.9118549217330835E-2</v>
      </c>
      <c r="AF401" s="130">
        <f t="shared" si="107"/>
        <v>6.812388345242984E-2</v>
      </c>
      <c r="AG401" s="130">
        <f t="shared" si="107"/>
        <v>6.7143531645143265E-2</v>
      </c>
      <c r="AH401" s="130">
        <f t="shared" si="107"/>
        <v>6.6177287807299173E-2</v>
      </c>
      <c r="AI401" s="130">
        <f t="shared" si="107"/>
        <v>6.5224948915043962E-2</v>
      </c>
      <c r="AJ401" s="130">
        <f t="shared" si="107"/>
        <v>6.4286314866183719E-2</v>
      </c>
      <c r="AK401" s="130">
        <f t="shared" si="107"/>
        <v>6.3361188438139343E-2</v>
      </c>
      <c r="AL401" s="130">
        <f t="shared" si="107"/>
        <v>6.2449375246506907E-2</v>
      </c>
      <c r="AM401" s="130">
        <f t="shared" si="107"/>
        <v>6.1550683704214237E-2</v>
      </c>
      <c r="AN401" s="130">
        <f t="shared" si="107"/>
        <v>6.0664924981265231E-2</v>
      </c>
      <c r="AO401" s="130">
        <f t="shared" si="109"/>
        <v>5.9791912965063643E-2</v>
      </c>
      <c r="AP401" s="130">
        <f t="shared" si="109"/>
        <v>5.8931464221307663E-2</v>
      </c>
      <c r="AQ401" s="130">
        <f t="shared" si="109"/>
        <v>5.8083397955447376E-2</v>
      </c>
      <c r="AR401" s="130">
        <f t="shared" si="109"/>
        <v>5.7247535974696805E-2</v>
      </c>
      <c r="AS401" s="130">
        <f t="shared" si="109"/>
        <v>5.6423702650592683E-2</v>
      </c>
      <c r="AT401" s="130">
        <f t="shared" si="109"/>
        <v>5.5611724882091929E-2</v>
      </c>
      <c r="AU401" s="130">
        <f t="shared" si="109"/>
        <v>5.4811432059200332E-2</v>
      </c>
      <c r="AV401" s="130">
        <f t="shared" si="109"/>
        <v>5.4022656027124527E-2</v>
      </c>
      <c r="AW401" s="130">
        <f t="shared" si="109"/>
        <v>5.3245231050939854E-2</v>
      </c>
      <c r="AX401" s="130">
        <f t="shared" si="109"/>
        <v>5.2478993780766758E-2</v>
      </c>
      <c r="AY401" s="130">
        <f t="shared" si="109"/>
        <v>5.1723783217448221E-2</v>
      </c>
      <c r="AZ401" s="130">
        <f t="shared" si="105"/>
        <v>5.0979440678721205E-2</v>
      </c>
      <c r="BA401" s="130">
        <f t="shared" si="105"/>
        <v>5.0245809765874873E-2</v>
      </c>
      <c r="BB401" s="130">
        <f t="shared" si="105"/>
        <v>4.9522736330888599E-2</v>
      </c>
      <c r="BC401" s="130">
        <f t="shared" si="105"/>
        <v>4.8810068444042939E-2</v>
      </c>
      <c r="BD401" s="130">
        <f t="shared" si="105"/>
        <v>4.8107656361996654E-2</v>
      </c>
      <c r="BE401" s="130">
        <f t="shared" si="105"/>
        <v>4.7415352496323199E-2</v>
      </c>
      <c r="BF401" s="130">
        <f t="shared" si="110"/>
        <v>4.6733011382499884E-2</v>
      </c>
      <c r="BG401" s="130">
        <f t="shared" si="110"/>
        <v>4.6060489649343409E-2</v>
      </c>
      <c r="BH401" s="130">
        <f t="shared" si="110"/>
        <v>4.5397645988885175E-2</v>
      </c>
      <c r="BI401" s="130">
        <f t="shared" si="110"/>
        <v>4.4744341126680159E-2</v>
      </c>
      <c r="BJ401" s="130">
        <f t="shared" si="110"/>
        <v>4.4100437792543044E-2</v>
      </c>
      <c r="BK401" s="130">
        <f t="shared" si="110"/>
        <v>4.3465800691705435E-2</v>
      </c>
      <c r="BL401" s="130">
        <f t="shared" si="110"/>
        <v>4.2840296476388248E-2</v>
      </c>
      <c r="BM401" s="130">
        <f t="shared" si="110"/>
        <v>4.2223793717783085E-2</v>
      </c>
      <c r="BN401" s="130">
        <f t="shared" si="110"/>
        <v>4.1616162878436856E-2</v>
      </c>
      <c r="BO401" s="130">
        <f t="shared" si="110"/>
        <v>4.1017276285033863E-2</v>
      </c>
      <c r="BP401" s="130">
        <f t="shared" si="110"/>
        <v>4.0427008101569475E-2</v>
      </c>
      <c r="BQ401" s="130">
        <f t="shared" si="110"/>
        <v>3.9845234302909878E-2</v>
      </c>
      <c r="BR401" s="3"/>
      <c r="BT401"/>
      <c r="BU401"/>
      <c r="BV401"/>
      <c r="BW401"/>
      <c r="BX401"/>
      <c r="BY401"/>
      <c r="BZ401"/>
      <c r="CA401"/>
      <c r="CB401"/>
      <c r="CC401"/>
      <c r="CD401"/>
      <c r="CE401"/>
      <c r="CF401"/>
      <c r="CG401"/>
      <c r="CH401"/>
      <c r="CI401"/>
      <c r="CJ401"/>
      <c r="CK401"/>
      <c r="CL401"/>
      <c r="CM401"/>
      <c r="CN401"/>
    </row>
    <row r="402" spans="1:92" s="8" customFormat="1">
      <c r="A402"/>
      <c r="B402">
        <v>36</v>
      </c>
      <c r="C402" s="51">
        <v>7.9600000000000004E-2</v>
      </c>
      <c r="D402" s="118">
        <f t="shared" si="100"/>
        <v>0.98524839356766758</v>
      </c>
      <c r="E402"/>
      <c r="F402" s="19"/>
      <c r="G402"/>
      <c r="H402"/>
      <c r="I402" s="22" t="s">
        <v>546</v>
      </c>
      <c r="J402" s="130">
        <f t="shared" si="108"/>
        <v>9.3736768617515592E-2</v>
      </c>
      <c r="K402" s="130">
        <f t="shared" si="108"/>
        <v>9.2354000698631394E-2</v>
      </c>
      <c r="L402" s="130">
        <f t="shared" si="108"/>
        <v>9.0991630827873829E-2</v>
      </c>
      <c r="M402" s="130">
        <f t="shared" si="108"/>
        <v>8.9649358101264953E-2</v>
      </c>
      <c r="N402" s="130">
        <f t="shared" si="108"/>
        <v>8.832688605364386E-2</v>
      </c>
      <c r="O402" s="130">
        <f t="shared" si="108"/>
        <v>8.7023922593187031E-2</v>
      </c>
      <c r="P402" s="130">
        <f t="shared" si="108"/>
        <v>8.5740179936894576E-2</v>
      </c>
      <c r="Q402" s="130">
        <f t="shared" si="108"/>
        <v>8.4475374547028151E-2</v>
      </c>
      <c r="R402" s="130">
        <f t="shared" si="108"/>
        <v>8.3229227068486511E-2</v>
      </c>
      <c r="S402" s="130">
        <f t="shared" si="108"/>
        <v>8.200146226710496E-2</v>
      </c>
      <c r="T402" s="130">
        <f t="shared" si="108"/>
        <v>8.0791808968864884E-2</v>
      </c>
      <c r="U402" s="130">
        <f t="shared" si="108"/>
        <v>7.9600000000000004E-2</v>
      </c>
      <c r="V402" s="130">
        <f t="shared" si="108"/>
        <v>7.8425772127986348E-2</v>
      </c>
      <c r="W402" s="130">
        <f t="shared" si="108"/>
        <v>7.7268866003402506E-2</v>
      </c>
      <c r="X402" s="130">
        <f t="shared" si="108"/>
        <v>7.6129026102647671E-2</v>
      </c>
      <c r="Y402" s="130">
        <f t="shared" si="107"/>
        <v>7.5006000671504661E-2</v>
      </c>
      <c r="Z402" s="130">
        <f t="shared" si="107"/>
        <v>7.3899541669535357E-2</v>
      </c>
      <c r="AA402" s="130">
        <f t="shared" si="107"/>
        <v>7.2809404715296622E-2</v>
      </c>
      <c r="AB402" s="130">
        <f t="shared" si="107"/>
        <v>7.1735349032364157E-2</v>
      </c>
      <c r="AC402" s="130">
        <f t="shared" si="107"/>
        <v>7.0677137396152723E-2</v>
      </c>
      <c r="AD402" s="130">
        <f t="shared" si="107"/>
        <v>6.9634536081520801E-2</v>
      </c>
      <c r="AE402" s="130">
        <f t="shared" si="107"/>
        <v>6.8607314811148151E-2</v>
      </c>
      <c r="AF402" s="130">
        <f t="shared" si="107"/>
        <v>6.7595246704674955E-2</v>
      </c>
      <c r="AG402" s="130">
        <f t="shared" si="107"/>
        <v>6.6598108228591177E-2</v>
      </c>
      <c r="AH402" s="130">
        <f t="shared" si="107"/>
        <v>6.5615679146865127E-2</v>
      </c>
      <c r="AI402" s="130">
        <f t="shared" si="107"/>
        <v>6.4647742472300374E-2</v>
      </c>
      <c r="AJ402" s="130">
        <f t="shared" si="107"/>
        <v>6.3694084418610214E-2</v>
      </c>
      <c r="AK402" s="130">
        <f t="shared" si="107"/>
        <v>6.2754494353199117E-2</v>
      </c>
      <c r="AL402" s="130">
        <f t="shared" si="107"/>
        <v>6.1828764750640697E-2</v>
      </c>
      <c r="AM402" s="130">
        <f t="shared" si="107"/>
        <v>6.0916691146841971E-2</v>
      </c>
      <c r="AN402" s="130">
        <f t="shared" si="107"/>
        <v>6.0018072093883809E-2</v>
      </c>
      <c r="AO402" s="130">
        <f t="shared" si="109"/>
        <v>5.9132709115527489E-2</v>
      </c>
      <c r="AP402" s="130">
        <f t="shared" si="109"/>
        <v>5.8260406663377631E-2</v>
      </c>
      <c r="AQ402" s="130">
        <f t="shared" si="109"/>
        <v>5.7400972073691839E-2</v>
      </c>
      <c r="AR402" s="130">
        <f t="shared" si="109"/>
        <v>5.6554215524827436E-2</v>
      </c>
      <c r="AS402" s="130">
        <f t="shared" si="109"/>
        <v>5.5719949995315876E-2</v>
      </c>
      <c r="AT402" s="130">
        <f t="shared" si="109"/>
        <v>5.4897991222555745E-2</v>
      </c>
      <c r="AU402" s="130">
        <f t="shared" si="109"/>
        <v>5.4088157662114951E-2</v>
      </c>
      <c r="AV402" s="130">
        <f t="shared" si="109"/>
        <v>5.3290270447633487E-2</v>
      </c>
      <c r="AW402" s="130">
        <f t="shared" si="109"/>
        <v>5.2504153351317445E-2</v>
      </c>
      <c r="AX402" s="130">
        <f t="shared" si="109"/>
        <v>5.1729632745015991E-2</v>
      </c>
      <c r="AY402" s="130">
        <f t="shared" si="109"/>
        <v>5.0966537561872409E-2</v>
      </c>
      <c r="AZ402" s="130">
        <f t="shared" si="109"/>
        <v>5.0214699258540982E-2</v>
      </c>
      <c r="BA402" s="130">
        <f t="shared" si="109"/>
        <v>4.9473951777961045E-2</v>
      </c>
      <c r="BB402" s="130">
        <f t="shared" si="109"/>
        <v>4.8744131512680373E-2</v>
      </c>
      <c r="BC402" s="130">
        <f t="shared" si="109"/>
        <v>4.8025077268719456E-2</v>
      </c>
      <c r="BD402" s="130">
        <f t="shared" si="109"/>
        <v>4.7316630229968959E-2</v>
      </c>
      <c r="BE402" s="130">
        <f t="shared" ref="BE402:BQ420" si="111">$C402*POWER($D402,BE$302-$C$439)</f>
        <v>4.6618633923112253E-2</v>
      </c>
      <c r="BF402" s="130">
        <f t="shared" si="111"/>
        <v>4.5930934183065521E-2</v>
      </c>
      <c r="BG402" s="130">
        <f t="shared" si="111"/>
        <v>4.5253379118927572E-2</v>
      </c>
      <c r="BH402" s="130">
        <f t="shared" si="111"/>
        <v>4.4585819080432014E-2</v>
      </c>
      <c r="BI402" s="130">
        <f t="shared" si="110"/>
        <v>4.3928106624894311E-2</v>
      </c>
      <c r="BJ402" s="130">
        <f t="shared" si="110"/>
        <v>4.3280096484646341E-2</v>
      </c>
      <c r="BK402" s="130">
        <f t="shared" si="110"/>
        <v>4.2641645534951457E-2</v>
      </c>
      <c r="BL402" s="130">
        <f t="shared" si="110"/>
        <v>4.2012612762392827E-2</v>
      </c>
      <c r="BM402" s="130">
        <f t="shared" si="110"/>
        <v>4.1392859233728027E-2</v>
      </c>
      <c r="BN402" s="130">
        <f t="shared" si="110"/>
        <v>4.0782248065203135E-2</v>
      </c>
      <c r="BO402" s="130">
        <f t="shared" si="110"/>
        <v>4.0180644392319505E-2</v>
      </c>
      <c r="BP402" s="130">
        <f t="shared" si="110"/>
        <v>3.9587915340046506E-2</v>
      </c>
      <c r="BQ402" s="130">
        <f t="shared" si="110"/>
        <v>3.9003929993473636E-2</v>
      </c>
      <c r="BR402" s="3"/>
      <c r="BT402"/>
      <c r="BU402"/>
      <c r="BV402"/>
      <c r="BW402"/>
      <c r="BX402"/>
      <c r="BY402"/>
      <c r="BZ402"/>
      <c r="CA402"/>
      <c r="CB402"/>
      <c r="CC402"/>
      <c r="CD402"/>
      <c r="CE402"/>
      <c r="CF402"/>
      <c r="CG402"/>
      <c r="CH402"/>
      <c r="CI402"/>
      <c r="CJ402"/>
      <c r="CK402"/>
      <c r="CL402"/>
      <c r="CM402"/>
      <c r="CN402"/>
    </row>
    <row r="403" spans="1:92" s="8" customFormat="1">
      <c r="A403"/>
      <c r="B403">
        <v>37</v>
      </c>
      <c r="C403" s="51">
        <v>7.9399999999999998E-2</v>
      </c>
      <c r="D403" s="118">
        <f t="shared" si="100"/>
        <v>0.98501626118001384</v>
      </c>
      <c r="E403"/>
      <c r="F403" s="19"/>
      <c r="G403"/>
      <c r="H403"/>
      <c r="I403" s="22" t="s">
        <v>546</v>
      </c>
      <c r="J403" s="130">
        <f t="shared" si="108"/>
        <v>9.3743918060840953E-2</v>
      </c>
      <c r="K403" s="130">
        <f t="shared" si="108"/>
        <v>9.2339283676655129E-2</v>
      </c>
      <c r="L403" s="130">
        <f t="shared" si="108"/>
        <v>9.0955695967219502E-2</v>
      </c>
      <c r="M403" s="130">
        <f t="shared" si="108"/>
        <v>8.9592839574656635E-2</v>
      </c>
      <c r="N403" s="130">
        <f t="shared" si="108"/>
        <v>8.8250403866329041E-2</v>
      </c>
      <c r="O403" s="130">
        <f t="shared" si="108"/>
        <v>8.6928082864037692E-2</v>
      </c>
      <c r="P403" s="130">
        <f t="shared" si="108"/>
        <v>8.5625575174280835E-2</v>
      </c>
      <c r="Q403" s="130">
        <f t="shared" si="108"/>
        <v>8.4342583919558303E-2</v>
      </c>
      <c r="R403" s="130">
        <f t="shared" si="108"/>
        <v>8.307881667070488E-2</v>
      </c>
      <c r="S403" s="130">
        <f t="shared" si="108"/>
        <v>8.1833985380237534E-2</v>
      </c>
      <c r="T403" s="130">
        <f t="shared" si="108"/>
        <v>8.0607806316701475E-2</v>
      </c>
      <c r="U403" s="130">
        <f t="shared" si="108"/>
        <v>7.9399999999999998E-2</v>
      </c>
      <c r="V403" s="130">
        <f t="shared" si="108"/>
        <v>7.8210291137693094E-2</v>
      </c>
      <c r="W403" s="130">
        <f t="shared" si="108"/>
        <v>7.7038408562250818E-2</v>
      </c>
      <c r="X403" s="130">
        <f t="shared" si="108"/>
        <v>7.5884085169246676E-2</v>
      </c>
      <c r="Y403" s="130">
        <f t="shared" si="107"/>
        <v>7.4747057856477089E-2</v>
      </c>
      <c r="Z403" s="130">
        <f t="shared" si="107"/>
        <v>7.3627067463993251E-2</v>
      </c>
      <c r="AA403" s="130">
        <f t="shared" si="107"/>
        <v>7.2523858715031267E-2</v>
      </c>
      <c r="AB403" s="130">
        <f t="shared" si="107"/>
        <v>7.1437180157827671E-2</v>
      </c>
      <c r="AC403" s="130">
        <f t="shared" si="107"/>
        <v>7.0366784108306477E-2</v>
      </c>
      <c r="AD403" s="130">
        <f t="shared" si="107"/>
        <v>6.9312426593625256E-2</v>
      </c>
      <c r="AE403" s="130">
        <f t="shared" si="107"/>
        <v>6.8273867296566912E-2</v>
      </c>
      <c r="AF403" s="130">
        <f t="shared" si="107"/>
        <v>6.7250869500764754E-2</v>
      </c>
      <c r="AG403" s="130">
        <f t="shared" si="107"/>
        <v>6.6243200036748329E-2</v>
      </c>
      <c r="AH403" s="130">
        <f t="shared" si="107"/>
        <v>6.5250629228797596E-2</v>
      </c>
      <c r="AI403" s="130">
        <f t="shared" si="107"/>
        <v>6.4272930842593542E-2</v>
      </c>
      <c r="AJ403" s="130">
        <f t="shared" si="107"/>
        <v>6.3309882033653078E-2</v>
      </c>
      <c r="AK403" s="130">
        <f t="shared" si="107"/>
        <v>6.2361263296536691E-2</v>
      </c>
      <c r="AL403" s="130">
        <f t="shared" si="107"/>
        <v>6.1426858414816994E-2</v>
      </c>
      <c r="AM403" s="130">
        <f t="shared" si="107"/>
        <v>6.0506454411797111E-2</v>
      </c>
      <c r="AN403" s="130">
        <f t="shared" si="107"/>
        <v>5.9599841501967343E-2</v>
      </c>
      <c r="AO403" s="130">
        <f t="shared" si="109"/>
        <v>5.8706813043189289E-2</v>
      </c>
      <c r="AP403" s="130">
        <f t="shared" si="109"/>
        <v>5.7827165489596384E-2</v>
      </c>
      <c r="AQ403" s="130">
        <f t="shared" si="109"/>
        <v>5.696069834520015E-2</v>
      </c>
      <c r="AR403" s="130">
        <f t="shared" si="109"/>
        <v>5.6107214118191653E-2</v>
      </c>
      <c r="AS403" s="130">
        <f t="shared" si="109"/>
        <v>5.5266518275927629E-2</v>
      </c>
      <c r="AT403" s="130">
        <f t="shared" si="109"/>
        <v>5.4438419200591143E-2</v>
      </c>
      <c r="AU403" s="130">
        <f t="shared" si="109"/>
        <v>5.3622728145516566E-2</v>
      </c>
      <c r="AV403" s="130">
        <f t="shared" si="109"/>
        <v>5.2819259192169017E-2</v>
      </c>
      <c r="AW403" s="130">
        <f t="shared" si="109"/>
        <v>5.2027829207768404E-2</v>
      </c>
      <c r="AX403" s="130">
        <f t="shared" si="109"/>
        <v>5.1248257803548351E-2</v>
      </c>
      <c r="AY403" s="130">
        <f t="shared" si="109"/>
        <v>5.0480367293640672E-2</v>
      </c>
      <c r="AZ403" s="130">
        <f t="shared" si="109"/>
        <v>4.9723982654575782E-2</v>
      </c>
      <c r="BA403" s="130">
        <f t="shared" si="109"/>
        <v>4.8978931485390099E-2</v>
      </c>
      <c r="BB403" s="130">
        <f t="shared" si="109"/>
        <v>4.8245043968331021E-2</v>
      </c>
      <c r="BC403" s="130">
        <f t="shared" si="109"/>
        <v>4.75221528301508E-2</v>
      </c>
      <c r="BD403" s="130">
        <f t="shared" si="109"/>
        <v>4.6810093303980359E-2</v>
      </c>
      <c r="BE403" s="130">
        <f t="shared" si="111"/>
        <v>4.6108703091774325E-2</v>
      </c>
      <c r="BF403" s="130">
        <f t="shared" si="111"/>
        <v>4.5417822327318891E-2</v>
      </c>
      <c r="BG403" s="130">
        <f t="shared" si="111"/>
        <v>4.4737293539793811E-2</v>
      </c>
      <c r="BH403" s="130">
        <f t="shared" si="111"/>
        <v>4.4066961617880485E-2</v>
      </c>
      <c r="BI403" s="130">
        <f t="shared" si="110"/>
        <v>4.3406673774407815E-2</v>
      </c>
      <c r="BJ403" s="130">
        <f t="shared" si="110"/>
        <v>4.2756279511527738E-2</v>
      </c>
      <c r="BK403" s="130">
        <f t="shared" si="110"/>
        <v>4.2115630586412683E-2</v>
      </c>
      <c r="BL403" s="130">
        <f t="shared" si="110"/>
        <v>4.1484580977466851E-2</v>
      </c>
      <c r="BM403" s="130">
        <f t="shared" si="110"/>
        <v>4.086298685104392E-2</v>
      </c>
      <c r="BN403" s="130">
        <f t="shared" si="110"/>
        <v>4.0250706528663353E-2</v>
      </c>
      <c r="BO403" s="130">
        <f t="shared" si="110"/>
        <v>3.9647600454717949E-2</v>
      </c>
      <c r="BP403" s="130">
        <f t="shared" si="110"/>
        <v>3.9053531164665291E-2</v>
      </c>
      <c r="BQ403" s="130">
        <f t="shared" si="110"/>
        <v>3.8468363253695757E-2</v>
      </c>
      <c r="BR403" s="3"/>
      <c r="BT403"/>
      <c r="BU403"/>
      <c r="BV403"/>
      <c r="BW403"/>
      <c r="BX403"/>
      <c r="BY403"/>
      <c r="BZ403"/>
      <c r="CA403"/>
      <c r="CB403"/>
      <c r="CC403"/>
      <c r="CD403"/>
      <c r="CE403"/>
      <c r="CF403"/>
      <c r="CG403"/>
      <c r="CH403"/>
      <c r="CI403"/>
      <c r="CJ403"/>
      <c r="CK403"/>
      <c r="CL403"/>
      <c r="CM403"/>
      <c r="CN403"/>
    </row>
    <row r="404" spans="1:92" s="8" customFormat="1">
      <c r="A404"/>
      <c r="B404">
        <v>38</v>
      </c>
      <c r="C404" s="51">
        <v>7.9200000000000007E-2</v>
      </c>
      <c r="D404" s="118">
        <f t="shared" si="100"/>
        <v>0.98478242912945235</v>
      </c>
      <c r="E404"/>
      <c r="F404" s="19"/>
      <c r="G404"/>
      <c r="H404"/>
      <c r="I404" s="22" t="s">
        <v>546</v>
      </c>
      <c r="J404" s="130">
        <f t="shared" si="108"/>
        <v>9.3752310377377815E-2</v>
      </c>
      <c r="K404" s="130">
        <f t="shared" si="108"/>
        <v>9.2325627949932501E-2</v>
      </c>
      <c r="L404" s="130">
        <f t="shared" si="108"/>
        <v>9.0920656163436586E-2</v>
      </c>
      <c r="M404" s="130">
        <f t="shared" si="108"/>
        <v>8.9537064634672786E-2</v>
      </c>
      <c r="N404" s="130">
        <f t="shared" si="108"/>
        <v>8.8174528008053837E-2</v>
      </c>
      <c r="O404" s="130">
        <f t="shared" si="108"/>
        <v>8.6832725879114198E-2</v>
      </c>
      <c r="P404" s="130">
        <f t="shared" si="108"/>
        <v>8.5511342719165939E-2</v>
      </c>
      <c r="Q404" s="130">
        <f t="shared" si="108"/>
        <v>8.4210067801101351E-2</v>
      </c>
      <c r="R404" s="130">
        <f t="shared" si="108"/>
        <v>8.2928595126324459E-2</v>
      </c>
      <c r="S404" s="130">
        <f t="shared" si="108"/>
        <v>8.1666623352794676E-2</v>
      </c>
      <c r="T404" s="130">
        <f t="shared" si="108"/>
        <v>8.0423855724165189E-2</v>
      </c>
      <c r="U404" s="130">
        <f t="shared" si="108"/>
        <v>7.9200000000000007E-2</v>
      </c>
      <c r="V404" s="130">
        <f t="shared" si="108"/>
        <v>7.7994768387052632E-2</v>
      </c>
      <c r="W404" s="130">
        <f t="shared" si="108"/>
        <v>7.6807877471590708E-2</v>
      </c>
      <c r="X404" s="130">
        <f t="shared" si="108"/>
        <v>7.5639048152750438E-2</v>
      </c>
      <c r="Y404" s="130">
        <f t="shared" si="107"/>
        <v>7.4488005576905186E-2</v>
      </c>
      <c r="Z404" s="130">
        <f t="shared" si="107"/>
        <v>7.3354479073032886E-2</v>
      </c>
      <c r="AA404" s="130">
        <f t="shared" si="107"/>
        <v>7.2238202089066894E-2</v>
      </c>
      <c r="AB404" s="130">
        <f t="shared" si="107"/>
        <v>7.1138912129215581E-2</v>
      </c>
      <c r="AC404" s="130">
        <f t="shared" si="107"/>
        <v>7.0056350692235578E-2</v>
      </c>
      <c r="AD404" s="130">
        <f t="shared" si="107"/>
        <v>6.899026321064454E-2</v>
      </c>
      <c r="AE404" s="130">
        <f t="shared" si="107"/>
        <v>6.7940398990858825E-2</v>
      </c>
      <c r="AF404" s="130">
        <f t="shared" si="107"/>
        <v>6.6906511154242149E-2</v>
      </c>
      <c r="AG404" s="130">
        <f t="shared" si="107"/>
        <v>6.5888356579051385E-2</v>
      </c>
      <c r="AH404" s="130">
        <f t="shared" si="107"/>
        <v>6.4885695843265756E-2</v>
      </c>
      <c r="AI404" s="130">
        <f t="shared" si="107"/>
        <v>6.3898293168286047E-2</v>
      </c>
      <c r="AJ404" s="130">
        <f t="shared" si="107"/>
        <v>6.2925916363490625E-2</v>
      </c>
      <c r="AK404" s="130">
        <f t="shared" si="107"/>
        <v>6.196833677163506E-2</v>
      </c>
      <c r="AL404" s="130">
        <f t="shared" si="107"/>
        <v>6.1025329215082739E-2</v>
      </c>
      <c r="AM404" s="130">
        <f t="shared" si="107"/>
        <v>6.0096671942853716E-2</v>
      </c>
      <c r="AN404" s="130">
        <f t="shared" si="107"/>
        <v>5.9182146578479283E-2</v>
      </c>
      <c r="AO404" s="130">
        <f t="shared" si="109"/>
        <v>5.8281538068650128E-2</v>
      </c>
      <c r="AP404" s="130">
        <f t="shared" si="109"/>
        <v>5.7394634632645929E-2</v>
      </c>
      <c r="AQ404" s="130">
        <f t="shared" si="109"/>
        <v>5.6521227712534448E-2</v>
      </c>
      <c r="AR404" s="130">
        <f t="shared" si="109"/>
        <v>5.5661111924128599E-2</v>
      </c>
      <c r="AS404" s="130">
        <f t="shared" si="109"/>
        <v>5.4814085008689679E-2</v>
      </c>
      <c r="AT404" s="130">
        <f t="shared" si="109"/>
        <v>5.3979947785365724E-2</v>
      </c>
      <c r="AU404" s="130">
        <f t="shared" si="109"/>
        <v>5.3158504104353452E-2</v>
      </c>
      <c r="AV404" s="130">
        <f t="shared" si="109"/>
        <v>5.2349560800773166E-2</v>
      </c>
      <c r="AW404" s="130">
        <f t="shared" si="109"/>
        <v>5.155292764924535E-2</v>
      </c>
      <c r="AX404" s="130">
        <f t="shared" si="109"/>
        <v>5.0768417319158751E-2</v>
      </c>
      <c r="AY404" s="130">
        <f t="shared" si="109"/>
        <v>4.9995845330618904E-2</v>
      </c>
      <c r="AZ404" s="130">
        <f t="shared" si="109"/>
        <v>4.9235030011067271E-2</v>
      </c>
      <c r="BA404" s="130">
        <f t="shared" si="109"/>
        <v>4.8485792452560315E-2</v>
      </c>
      <c r="BB404" s="130">
        <f t="shared" si="109"/>
        <v>4.7747956469698816E-2</v>
      </c>
      <c r="BC404" s="130">
        <f t="shared" si="109"/>
        <v>4.7021348558197347E-2</v>
      </c>
      <c r="BD404" s="130">
        <f t="shared" si="109"/>
        <v>4.6305797854084257E-2</v>
      </c>
      <c r="BE404" s="130">
        <f t="shared" si="111"/>
        <v>4.5601136093522475E-2</v>
      </c>
      <c r="BF404" s="130">
        <f t="shared" si="111"/>
        <v>4.4907197573241804E-2</v>
      </c>
      <c r="BG404" s="130">
        <f t="shared" si="111"/>
        <v>4.4223819111573311E-2</v>
      </c>
      <c r="BH404" s="130">
        <f t="shared" si="111"/>
        <v>4.3550840010076662E-2</v>
      </c>
      <c r="BI404" s="130">
        <f t="shared" si="110"/>
        <v>4.2888102015751446E-2</v>
      </c>
      <c r="BJ404" s="130">
        <f t="shared" si="110"/>
        <v>4.2235449283823466E-2</v>
      </c>
      <c r="BK404" s="130">
        <f t="shared" si="110"/>
        <v>4.1592728341097465E-2</v>
      </c>
      <c r="BL404" s="130">
        <f t="shared" si="110"/>
        <v>4.0959788049867378E-2</v>
      </c>
      <c r="BM404" s="130">
        <f t="shared" si="110"/>
        <v>4.0336479572375912E-2</v>
      </c>
      <c r="BN404" s="130">
        <f t="shared" si="110"/>
        <v>3.9722656335814885E-2</v>
      </c>
      <c r="BO404" s="130">
        <f t="shared" si="110"/>
        <v>3.9118173997858205E-2</v>
      </c>
      <c r="BP404" s="130">
        <f t="shared" si="110"/>
        <v>3.8522890412719384E-2</v>
      </c>
      <c r="BQ404" s="130">
        <f t="shared" si="110"/>
        <v>3.7936665597725489E-2</v>
      </c>
      <c r="BR404" s="3"/>
      <c r="BT404"/>
      <c r="BU404"/>
      <c r="BV404"/>
      <c r="BW404"/>
      <c r="BX404"/>
      <c r="BY404"/>
      <c r="BZ404"/>
      <c r="CA404"/>
      <c r="CB404"/>
      <c r="CC404"/>
      <c r="CD404"/>
      <c r="CE404"/>
      <c r="CF404"/>
      <c r="CG404"/>
      <c r="CH404"/>
      <c r="CI404"/>
      <c r="CJ404"/>
      <c r="CK404"/>
      <c r="CL404"/>
      <c r="CM404"/>
      <c r="CN404"/>
    </row>
    <row r="405" spans="1:92" s="8" customFormat="1">
      <c r="A405"/>
      <c r="B405">
        <v>39</v>
      </c>
      <c r="C405" s="51">
        <v>7.9000000000000001E-2</v>
      </c>
      <c r="D405" s="118">
        <f t="shared" si="100"/>
        <v>0.98454688092153608</v>
      </c>
      <c r="E405"/>
      <c r="F405" s="19"/>
      <c r="G405"/>
      <c r="H405"/>
      <c r="I405" s="22" t="s">
        <v>546</v>
      </c>
      <c r="J405" s="130">
        <f t="shared" si="108"/>
        <v>9.3761961466863455E-2</v>
      </c>
      <c r="K405" s="130">
        <f t="shared" si="108"/>
        <v>9.2313046711285679E-2</v>
      </c>
      <c r="L405" s="130">
        <f t="shared" si="108"/>
        <v>9.0886522207960369E-2</v>
      </c>
      <c r="M405" s="130">
        <f t="shared" si="108"/>
        <v>8.9482041957653302E-2</v>
      </c>
      <c r="N405" s="130">
        <f t="shared" si="108"/>
        <v>8.8099265307897592E-2</v>
      </c>
      <c r="O405" s="130">
        <f t="shared" si="108"/>
        <v>8.6737856870369459E-2</v>
      </c>
      <c r="P405" s="130">
        <f t="shared" si="108"/>
        <v>8.5397486439540884E-2</v>
      </c>
      <c r="Q405" s="130">
        <f t="shared" si="108"/>
        <v>8.4077828912589136E-2</v>
      </c>
      <c r="R405" s="130">
        <f t="shared" si="108"/>
        <v>8.2778564210544178E-2</v>
      </c>
      <c r="S405" s="130">
        <f t="shared" si="108"/>
        <v>8.149937720065438E-2</v>
      </c>
      <c r="T405" s="130">
        <f t="shared" si="108"/>
        <v>8.0239957619952021E-2</v>
      </c>
      <c r="U405" s="130">
        <f t="shared" si="108"/>
        <v>7.9000000000000001E-2</v>
      </c>
      <c r="V405" s="130">
        <f t="shared" si="108"/>
        <v>7.7779203592801355E-2</v>
      </c>
      <c r="W405" s="130">
        <f t="shared" si="108"/>
        <v>7.6577272297853702E-2</v>
      </c>
      <c r="X405" s="130">
        <f t="shared" si="108"/>
        <v>7.5393914590331013E-2</v>
      </c>
      <c r="Y405" s="130">
        <f t="shared" si="107"/>
        <v>7.4228843450375087E-2</v>
      </c>
      <c r="Z405" s="130">
        <f t="shared" si="107"/>
        <v>7.3081776293479783E-2</v>
      </c>
      <c r="AA405" s="130">
        <f t="shared" si="107"/>
        <v>7.1952434901950982E-2</v>
      </c>
      <c r="AB405" s="130">
        <f t="shared" si="107"/>
        <v>7.0840545357425719E-2</v>
      </c>
      <c r="AC405" s="130">
        <f t="shared" si="107"/>
        <v>6.974583797443408E-2</v>
      </c>
      <c r="AD405" s="130">
        <f t="shared" si="107"/>
        <v>6.86680472349879E-2</v>
      </c>
      <c r="AE405" s="130">
        <f t="shared" si="107"/>
        <v>6.7606911724180055E-2</v>
      </c>
      <c r="AF405" s="130">
        <f t="shared" si="107"/>
        <v>6.6562174066779098E-2</v>
      </c>
      <c r="AG405" s="130">
        <f t="shared" si="107"/>
        <v>6.5533580864803723E-2</v>
      </c>
      <c r="AH405" s="130">
        <f t="shared" si="107"/>
        <v>6.452088263606176E-2</v>
      </c>
      <c r="AI405" s="130">
        <f t="shared" si="107"/>
        <v>6.3523833753639097E-2</v>
      </c>
      <c r="AJ405" s="130">
        <f t="shared" si="107"/>
        <v>6.2542192386323567E-2</v>
      </c>
      <c r="AK405" s="130">
        <f t="shared" si="107"/>
        <v>6.1575720439949522E-2</v>
      </c>
      <c r="AL405" s="130">
        <f t="shared" si="107"/>
        <v>6.0624183499648772E-2</v>
      </c>
      <c r="AM405" s="130">
        <f t="shared" si="107"/>
        <v>5.9687350772994051E-2</v>
      </c>
      <c r="AN405" s="130">
        <f t="shared" si="107"/>
        <v>5.8764995034020932E-2</v>
      </c>
      <c r="AO405" s="130">
        <f t="shared" si="109"/>
        <v>5.7856892568114868E-2</v>
      </c>
      <c r="AP405" s="130">
        <f t="shared" si="109"/>
        <v>5.6962823117749889E-2</v>
      </c>
      <c r="AQ405" s="130">
        <f t="shared" si="109"/>
        <v>5.6082569829065822E-2</v>
      </c>
      <c r="AR405" s="130">
        <f t="shared" si="109"/>
        <v>5.5215919199271012E-2</v>
      </c>
      <c r="AS405" s="130">
        <f t="shared" si="109"/>
        <v>5.4362661024857824E-2</v>
      </c>
      <c r="AT405" s="130">
        <f t="shared" si="109"/>
        <v>5.352258835061853E-2</v>
      </c>
      <c r="AU405" s="130">
        <f t="shared" si="109"/>
        <v>5.2695497419448817E-2</v>
      </c>
      <c r="AV405" s="130">
        <f t="shared" si="109"/>
        <v>5.1881187622927177E-2</v>
      </c>
      <c r="AW405" s="130">
        <f t="shared" si="109"/>
        <v>5.1079461452657966E-2</v>
      </c>
      <c r="AX405" s="130">
        <f t="shared" si="109"/>
        <v>5.0290124452366226E-2</v>
      </c>
      <c r="AY405" s="130">
        <f t="shared" si="109"/>
        <v>4.9512985170733041E-2</v>
      </c>
      <c r="AZ405" s="130">
        <f t="shared" si="109"/>
        <v>4.8747855114959493E-2</v>
      </c>
      <c r="BA405" s="130">
        <f t="shared" si="109"/>
        <v>4.7994548705048316E-2</v>
      </c>
      <c r="BB405" s="130">
        <f t="shared" si="109"/>
        <v>4.7252883228792071E-2</v>
      </c>
      <c r="BC405" s="130">
        <f t="shared" si="109"/>
        <v>4.6522678797456786E-2</v>
      </c>
      <c r="BD405" s="130">
        <f t="shared" si="109"/>
        <v>4.5803758302150568E-2</v>
      </c>
      <c r="BE405" s="130">
        <f t="shared" si="111"/>
        <v>4.5095947370866252E-2</v>
      </c>
      <c r="BF405" s="130">
        <f t="shared" si="111"/>
        <v>4.4399074326188108E-2</v>
      </c>
      <c r="BG405" s="130">
        <f t="shared" si="111"/>
        <v>4.3712970143651955E-2</v>
      </c>
      <c r="BH405" s="130">
        <f t="shared" si="111"/>
        <v>4.3037468410748764E-2</v>
      </c>
      <c r="BI405" s="130">
        <f t="shared" si="110"/>
        <v>4.2372405286561832E-2</v>
      </c>
      <c r="BJ405" s="130">
        <f t="shared" si="110"/>
        <v>4.1717619462027664E-2</v>
      </c>
      <c r="BK405" s="130">
        <f t="shared" si="110"/>
        <v>4.1072952120810899E-2</v>
      </c>
      <c r="BL405" s="130">
        <f t="shared" si="110"/>
        <v>4.0438246900783965E-2</v>
      </c>
      <c r="BM405" s="130">
        <f t="shared" si="110"/>
        <v>3.9813349856101826E-2</v>
      </c>
      <c r="BN405" s="130">
        <f t="shared" si="110"/>
        <v>3.9198109419862938E-2</v>
      </c>
      <c r="BO405" s="130">
        <f t="shared" si="110"/>
        <v>3.8592376367347137E-2</v>
      </c>
      <c r="BP405" s="130">
        <f t="shared" si="110"/>
        <v>3.7996003779821624E-2</v>
      </c>
      <c r="BQ405" s="130">
        <f t="shared" si="110"/>
        <v>3.7408847008906281E-2</v>
      </c>
      <c r="BR405" s="3"/>
      <c r="BT405"/>
      <c r="BU405"/>
      <c r="BV405"/>
      <c r="BW405"/>
      <c r="BX405"/>
      <c r="BY405"/>
      <c r="BZ405"/>
      <c r="CA405"/>
      <c r="CB405"/>
      <c r="CC405"/>
      <c r="CD405"/>
      <c r="CE405"/>
      <c r="CF405"/>
      <c r="CG405"/>
      <c r="CH405"/>
      <c r="CI405"/>
      <c r="CJ405"/>
      <c r="CK405"/>
      <c r="CL405"/>
      <c r="CM405"/>
      <c r="CN405"/>
    </row>
    <row r="406" spans="1:92" s="8" customFormat="1">
      <c r="A406"/>
      <c r="B406">
        <v>40</v>
      </c>
      <c r="C406" s="51">
        <v>7.8799999999999995E-2</v>
      </c>
      <c r="D406" s="118">
        <f t="shared" si="100"/>
        <v>0.98430959969072496</v>
      </c>
      <c r="E406"/>
      <c r="F406" s="19"/>
      <c r="G406"/>
      <c r="H406"/>
      <c r="I406" s="22" t="s">
        <v>546</v>
      </c>
      <c r="J406" s="130">
        <f t="shared" si="108"/>
        <v>9.3772887678849837E-2</v>
      </c>
      <c r="K406" s="130">
        <f t="shared" si="108"/>
        <v>9.2301553533012018E-2</v>
      </c>
      <c r="L406" s="130">
        <f t="shared" si="108"/>
        <v>9.0853305208911078E-2</v>
      </c>
      <c r="M406" s="130">
        <f t="shared" si="108"/>
        <v>8.9427780480762525E-2</v>
      </c>
      <c r="N406" s="130">
        <f t="shared" si="108"/>
        <v>8.8024622806249384E-2</v>
      </c>
      <c r="O406" s="130">
        <f t="shared" si="108"/>
        <v>8.6643481237346401E-2</v>
      </c>
      <c r="P406" s="130">
        <f t="shared" si="108"/>
        <v>8.528401033254325E-2</v>
      </c>
      <c r="Q406" s="130">
        <f t="shared" si="108"/>
        <v>8.3945870070445308E-2</v>
      </c>
      <c r="R406" s="130">
        <f t="shared" si="108"/>
        <v>8.2628725764729627E-2</v>
      </c>
      <c r="S406" s="130">
        <f t="shared" si="108"/>
        <v>8.1332247980435715E-2</v>
      </c>
      <c r="T406" s="130">
        <f t="shared" si="108"/>
        <v>8.0056112451569447E-2</v>
      </c>
      <c r="U406" s="130">
        <f t="shared" si="108"/>
        <v>7.8799999999999995E-2</v>
      </c>
      <c r="V406" s="130">
        <f t="shared" si="108"/>
        <v>7.7563596455629116E-2</v>
      </c>
      <c r="W406" s="130">
        <f t="shared" si="108"/>
        <v>7.6346592577813233E-2</v>
      </c>
      <c r="X406" s="130">
        <f t="shared" si="108"/>
        <v>7.5148683978018216E-2</v>
      </c>
      <c r="Y406" s="130">
        <f t="shared" si="107"/>
        <v>7.3969571043687912E-2</v>
      </c>
      <c r="Z406" s="130">
        <f t="shared" si="107"/>
        <v>7.2808958863307086E-2</v>
      </c>
      <c r="AA406" s="130">
        <f t="shared" si="107"/>
        <v>7.1666557152640267E-2</v>
      </c>
      <c r="AB406" s="130">
        <f t="shared" si="107"/>
        <v>7.0542080182127806E-2</v>
      </c>
      <c r="AC406" s="130">
        <f t="shared" si="107"/>
        <v>6.9435246705421241E-2</v>
      </c>
      <c r="AD406" s="130">
        <f t="shared" si="107"/>
        <v>6.8345779889039907E-2</v>
      </c>
      <c r="AE406" s="130">
        <f t="shared" si="107"/>
        <v>6.7273407243131272E-2</v>
      </c>
      <c r="AF406" s="130">
        <f t="shared" si="107"/>
        <v>6.6217860553317673E-2</v>
      </c>
      <c r="AG406" s="130">
        <f t="shared" si="107"/>
        <v>6.5178875813612355E-2</v>
      </c>
      <c r="AH406" s="130">
        <f t="shared" si="107"/>
        <v>6.4156193160388258E-2</v>
      </c>
      <c r="AI406" s="130">
        <f t="shared" si="107"/>
        <v>6.3149556807382587E-2</v>
      </c>
      <c r="AJ406" s="130">
        <f t="shared" si="107"/>
        <v>6.2158714981721451E-2</v>
      </c>
      <c r="AK406" s="130">
        <f t="shared" si="107"/>
        <v>6.1183419860948107E-2</v>
      </c>
      <c r="AL406" s="130">
        <f t="shared" si="107"/>
        <v>6.022342751103938E-2</v>
      </c>
      <c r="AM406" s="130">
        <f t="shared" si="107"/>
        <v>5.9278497825394572E-2</v>
      </c>
      <c r="AN406" s="130">
        <f t="shared" si="107"/>
        <v>5.8348394464781642E-2</v>
      </c>
      <c r="AO406" s="130">
        <f t="shared" si="109"/>
        <v>5.7432884798225725E-2</v>
      </c>
      <c r="AP406" s="130">
        <f t="shared" si="109"/>
        <v>5.6531739844825089E-2</v>
      </c>
      <c r="AQ406" s="130">
        <f t="shared" si="109"/>
        <v>5.5644734216479981E-2</v>
      </c>
      <c r="AR406" s="130">
        <f t="shared" si="109"/>
        <v>5.4771646061520206E-2</v>
      </c>
      <c r="AS406" s="130">
        <f t="shared" si="109"/>
        <v>5.3912257009217028E-2</v>
      </c>
      <c r="AT406" s="130">
        <f t="shared" si="109"/>
        <v>5.3066352115165895E-2</v>
      </c>
      <c r="AU406" s="130">
        <f t="shared" si="109"/>
        <v>5.2233719807525988E-2</v>
      </c>
      <c r="AV406" s="130">
        <f t="shared" si="109"/>
        <v>5.1414151834103403E-2</v>
      </c>
      <c r="AW406" s="130">
        <f t="shared" si="109"/>
        <v>5.0607443210264474E-2</v>
      </c>
      <c r="AX406" s="130">
        <f t="shared" si="109"/>
        <v>4.9813392167666518E-2</v>
      </c>
      <c r="AY406" s="130">
        <f t="shared" si="109"/>
        <v>4.9031800103792926E-2</v>
      </c>
      <c r="AZ406" s="130">
        <f t="shared" si="109"/>
        <v>4.8262471532280062E-2</v>
      </c>
      <c r="BA406" s="130">
        <f t="shared" si="109"/>
        <v>4.7505214034023593E-2</v>
      </c>
      <c r="BB406" s="130">
        <f t="shared" si="109"/>
        <v>4.6759838209051975E-2</v>
      </c>
      <c r="BC406" s="130">
        <f t="shared" si="109"/>
        <v>4.6026157629155011E-2</v>
      </c>
      <c r="BD406" s="130">
        <f t="shared" si="109"/>
        <v>4.530398879125578E-2</v>
      </c>
      <c r="BE406" s="130">
        <f t="shared" si="111"/>
        <v>4.459315107151407E-2</v>
      </c>
      <c r="BF406" s="130">
        <f t="shared" si="111"/>
        <v>4.3893466680150033E-2</v>
      </c>
      <c r="BG406" s="130">
        <f t="shared" si="111"/>
        <v>4.3204760616976659E-2</v>
      </c>
      <c r="BH406" s="130">
        <f t="shared" si="111"/>
        <v>4.2526860627629892E-2</v>
      </c>
      <c r="BI406" s="130">
        <f t="shared" si="110"/>
        <v>4.185959716048563E-2</v>
      </c>
      <c r="BJ406" s="130">
        <f t="shared" si="110"/>
        <v>4.1202803324252621E-2</v>
      </c>
      <c r="BK406" s="130">
        <f t="shared" si="110"/>
        <v>4.0556314846230769E-2</v>
      </c>
      <c r="BL406" s="130">
        <f t="shared" si="110"/>
        <v>3.9919970031224411E-2</v>
      </c>
      <c r="BM406" s="130">
        <f t="shared" si="110"/>
        <v>3.9293609721100235E-2</v>
      </c>
      <c r="BN406" s="130">
        <f t="shared" si="110"/>
        <v>3.8677077254979757E-2</v>
      </c>
      <c r="BO406" s="130">
        <f t="shared" si="110"/>
        <v>3.8070218430056368E-2</v>
      </c>
      <c r="BP406" s="130">
        <f t="shared" si="110"/>
        <v>3.7472881463027241E-2</v>
      </c>
      <c r="BQ406" s="130">
        <f t="shared" si="110"/>
        <v>3.688491695213033E-2</v>
      </c>
      <c r="BR406" s="3"/>
      <c r="BT406"/>
      <c r="BU406"/>
      <c r="BV406"/>
      <c r="BW406"/>
      <c r="BX406"/>
      <c r="BY406"/>
      <c r="BZ406"/>
      <c r="CA406"/>
      <c r="CB406"/>
      <c r="CC406"/>
      <c r="CD406"/>
      <c r="CE406"/>
      <c r="CF406"/>
      <c r="CG406"/>
      <c r="CH406"/>
      <c r="CI406"/>
      <c r="CJ406"/>
      <c r="CK406"/>
      <c r="CL406"/>
      <c r="CM406"/>
      <c r="CN406"/>
    </row>
    <row r="407" spans="1:92" s="8" customFormat="1">
      <c r="A407"/>
      <c r="B407">
        <v>41</v>
      </c>
      <c r="C407" s="51">
        <v>7.9600000000000004E-2</v>
      </c>
      <c r="D407" s="118">
        <f t="shared" si="100"/>
        <v>0.98407055372588348</v>
      </c>
      <c r="E407"/>
      <c r="F407" s="19"/>
      <c r="G407"/>
      <c r="H407"/>
      <c r="I407" s="22" t="s">
        <v>546</v>
      </c>
      <c r="J407" s="130">
        <f t="shared" si="108"/>
        <v>9.4978315913346933E-2</v>
      </c>
      <c r="K407" s="130">
        <f t="shared" si="108"/>
        <v>9.3465363932799223E-2</v>
      </c>
      <c r="L407" s="130">
        <f t="shared" si="108"/>
        <v>9.1976512439540942E-2</v>
      </c>
      <c r="M407" s="130">
        <f t="shared" si="108"/>
        <v>9.0511377526154665E-2</v>
      </c>
      <c r="N407" s="130">
        <f t="shared" si="108"/>
        <v>8.906958140065549E-2</v>
      </c>
      <c r="O407" s="130">
        <f t="shared" si="108"/>
        <v>8.7650752289075706E-2</v>
      </c>
      <c r="P407" s="130">
        <f t="shared" si="108"/>
        <v>8.6254524339600985E-2</v>
      </c>
      <c r="Q407" s="130">
        <f t="shared" si="108"/>
        <v>8.4880537528233838E-2</v>
      </c>
      <c r="R407" s="130">
        <f t="shared" si="108"/>
        <v>8.3528437565959707E-2</v>
      </c>
      <c r="S407" s="130">
        <f t="shared" si="108"/>
        <v>8.2197875807391838E-2</v>
      </c>
      <c r="T407" s="130">
        <f t="shared" si="108"/>
        <v>8.0888509160871494E-2</v>
      </c>
      <c r="U407" s="130">
        <f t="shared" si="108"/>
        <v>7.9600000000000004E-2</v>
      </c>
      <c r="V407" s="130">
        <f t="shared" si="108"/>
        <v>7.833201607658033E-2</v>
      </c>
      <c r="W407" s="130">
        <f t="shared" si="108"/>
        <v>7.7084230434945208E-2</v>
      </c>
      <c r="X407" s="130">
        <f t="shared" si="108"/>
        <v>7.5856321327650134E-2</v>
      </c>
      <c r="Y407" s="130">
        <f t="shared" si="108"/>
        <v>7.4647972132509205E-2</v>
      </c>
      <c r="Z407" s="130">
        <f t="shared" ref="Z407:AO422" si="112">$C407*POWER($D407,Z$302-$C$439)</f>
        <v>7.3458871270952658E-2</v>
      </c>
      <c r="AA407" s="130">
        <f t="shared" si="112"/>
        <v>7.2288712127684771E-2</v>
      </c>
      <c r="AB407" s="130">
        <f t="shared" si="112"/>
        <v>7.1137192971621729E-2</v>
      </c>
      <c r="AC407" s="130">
        <f t="shared" si="112"/>
        <v>7.0004016878088826E-2</v>
      </c>
      <c r="AD407" s="130">
        <f t="shared" si="112"/>
        <v>6.8888891652256964E-2</v>
      </c>
      <c r="AE407" s="130">
        <f t="shared" si="112"/>
        <v>6.7791529753798901E-2</v>
      </c>
      <c r="AF407" s="130">
        <f t="shared" si="112"/>
        <v>6.6711648222745584E-2</v>
      </c>
      <c r="AG407" s="130">
        <f t="shared" si="112"/>
        <v>6.5648968606523597E-2</v>
      </c>
      <c r="AH407" s="130">
        <f t="shared" si="112"/>
        <v>6.4603216888154819E-2</v>
      </c>
      <c r="AI407" s="130">
        <f t="shared" si="112"/>
        <v>6.3574123415599856E-2</v>
      </c>
      <c r="AJ407" s="130">
        <f t="shared" si="112"/>
        <v>6.2561422832227001E-2</v>
      </c>
      <c r="AK407" s="130">
        <f t="shared" si="112"/>
        <v>6.156485400838875E-2</v>
      </c>
      <c r="AL407" s="130">
        <f t="shared" si="112"/>
        <v>6.0584159974088295E-2</v>
      </c>
      <c r="AM407" s="130">
        <f t="shared" si="112"/>
        <v>5.9619087852718577E-2</v>
      </c>
      <c r="AN407" s="130">
        <f t="shared" si="112"/>
        <v>5.8669388795856862E-2</v>
      </c>
      <c r="AO407" s="130">
        <f t="shared" si="112"/>
        <v>5.7734817919098E-2</v>
      </c>
      <c r="AP407" s="130">
        <f t="shared" si="109"/>
        <v>5.6815134238909833E-2</v>
      </c>
      <c r="AQ407" s="130">
        <f t="shared" si="109"/>
        <v>5.5910100610494402E-2</v>
      </c>
      <c r="AR407" s="130">
        <f t="shared" si="109"/>
        <v>5.5019483666639071E-2</v>
      </c>
      <c r="AS407" s="130">
        <f t="shared" si="109"/>
        <v>5.4143053757541713E-2</v>
      </c>
      <c r="AT407" s="130">
        <f t="shared" si="109"/>
        <v>5.3280584891594346E-2</v>
      </c>
      <c r="AU407" s="130">
        <f t="shared" si="109"/>
        <v>5.2431854677110187E-2</v>
      </c>
      <c r="AV407" s="130">
        <f t="shared" si="109"/>
        <v>5.1596644264978876E-2</v>
      </c>
      <c r="AW407" s="130">
        <f t="shared" si="109"/>
        <v>5.0774738292235187E-2</v>
      </c>
      <c r="AX407" s="130">
        <f t="shared" si="109"/>
        <v>4.996592482652671E-2</v>
      </c>
      <c r="AY407" s="130">
        <f t="shared" si="109"/>
        <v>4.9169995311466007E-2</v>
      </c>
      <c r="AZ407" s="130">
        <f t="shared" si="109"/>
        <v>4.8386744512853443E-2</v>
      </c>
      <c r="BA407" s="130">
        <f t="shared" si="109"/>
        <v>4.7615970465756531E-2</v>
      </c>
      <c r="BB407" s="130">
        <f t="shared" si="109"/>
        <v>4.6857474422432342E-2</v>
      </c>
      <c r="BC407" s="130">
        <f t="shared" si="109"/>
        <v>4.6111060801079413E-2</v>
      </c>
      <c r="BD407" s="130">
        <f t="shared" si="109"/>
        <v>4.5376537135406098E-2</v>
      </c>
      <c r="BE407" s="130">
        <f t="shared" si="111"/>
        <v>4.4653714025002199E-2</v>
      </c>
      <c r="BF407" s="130">
        <f t="shared" si="111"/>
        <v>4.3942405086501164E-2</v>
      </c>
      <c r="BG407" s="130">
        <f t="shared" si="111"/>
        <v>4.324242690552027E-2</v>
      </c>
      <c r="BH407" s="130">
        <f t="shared" si="111"/>
        <v>4.2553598989366379E-2</v>
      </c>
      <c r="BI407" s="130">
        <f t="shared" si="110"/>
        <v>4.1875743720494962E-2</v>
      </c>
      <c r="BJ407" s="130">
        <f t="shared" si="110"/>
        <v>4.120868631071066E-2</v>
      </c>
      <c r="BK407" s="130">
        <f t="shared" si="110"/>
        <v>4.0552254756097271E-2</v>
      </c>
      <c r="BL407" s="130">
        <f t="shared" si="110"/>
        <v>3.9906279792665741E-2</v>
      </c>
      <c r="BM407" s="130">
        <f t="shared" si="110"/>
        <v>3.9270594852708611E-2</v>
      </c>
      <c r="BN407" s="130">
        <f t="shared" si="110"/>
        <v>3.8645036021849793E-2</v>
      </c>
      <c r="BO407" s="130">
        <f t="shared" si="110"/>
        <v>3.8029441996778435E-2</v>
      </c>
      <c r="BP407" s="130">
        <f t="shared" si="110"/>
        <v>3.7423654043656121E-2</v>
      </c>
      <c r="BQ407" s="130">
        <f t="shared" si="110"/>
        <v>3.6827515957186571E-2</v>
      </c>
      <c r="BR407" s="3"/>
      <c r="BT407"/>
      <c r="BU407"/>
      <c r="BV407"/>
      <c r="BW407"/>
      <c r="BX407"/>
      <c r="BY407"/>
      <c r="BZ407"/>
      <c r="CA407"/>
      <c r="CB407"/>
      <c r="CC407"/>
      <c r="CD407"/>
      <c r="CE407"/>
      <c r="CF407"/>
      <c r="CG407"/>
      <c r="CH407"/>
      <c r="CI407"/>
      <c r="CJ407"/>
      <c r="CK407"/>
      <c r="CL407"/>
      <c r="CM407"/>
      <c r="CN407"/>
    </row>
    <row r="408" spans="1:92" s="8" customFormat="1">
      <c r="A408"/>
      <c r="B408">
        <v>42</v>
      </c>
      <c r="C408" s="51">
        <v>8.0399999999999999E-2</v>
      </c>
      <c r="D408" s="118">
        <f t="shared" si="100"/>
        <v>0.98401445048529157</v>
      </c>
      <c r="E408"/>
      <c r="F408" s="19"/>
      <c r="G408"/>
      <c r="H408"/>
      <c r="I408" s="22" t="s">
        <v>546</v>
      </c>
      <c r="J408" s="130">
        <f t="shared" ref="J408:Y423" si="113">$C408*POWER($D408,J$302-$C$439)</f>
        <v>9.5993054378062798E-2</v>
      </c>
      <c r="K408" s="130">
        <f t="shared" si="113"/>
        <v>9.4458552654234182E-2</v>
      </c>
      <c r="L408" s="130">
        <f t="shared" si="113"/>
        <v>9.2948580783692225E-2</v>
      </c>
      <c r="M408" s="130">
        <f t="shared" si="113"/>
        <v>9.1462746643252643E-2</v>
      </c>
      <c r="N408" s="130">
        <f t="shared" si="113"/>
        <v>9.0000664378035694E-2</v>
      </c>
      <c r="O408" s="130">
        <f t="shared" si="113"/>
        <v>8.8561954301263943E-2</v>
      </c>
      <c r="P408" s="130">
        <f t="shared" si="113"/>
        <v>8.7146242795661744E-2</v>
      </c>
      <c r="Q408" s="130">
        <f t="shared" si="113"/>
        <v>8.5753162216430895E-2</v>
      </c>
      <c r="R408" s="130">
        <f t="shared" si="113"/>
        <v>8.4382350795777342E-2</v>
      </c>
      <c r="S408" s="130">
        <f t="shared" si="113"/>
        <v>8.3033452548963937E-2</v>
      </c>
      <c r="T408" s="130">
        <f t="shared" si="113"/>
        <v>8.1706117181865281E-2</v>
      </c>
      <c r="U408" s="130">
        <f t="shared" si="113"/>
        <v>8.0399999999999999E-2</v>
      </c>
      <c r="V408" s="130">
        <f t="shared" si="113"/>
        <v>7.9114761819017443E-2</v>
      </c>
      <c r="W408" s="130">
        <f t="shared" si="113"/>
        <v>7.7850068876615178E-2</v>
      </c>
      <c r="X408" s="130">
        <f t="shared" si="113"/>
        <v>7.6605592745864579E-2</v>
      </c>
      <c r="Y408" s="130">
        <f t="shared" si="113"/>
        <v>7.5381010249921984E-2</v>
      </c>
      <c r="Z408" s="130">
        <f t="shared" si="112"/>
        <v>7.4176003378103109E-2</v>
      </c>
      <c r="AA408" s="130">
        <f t="shared" si="112"/>
        <v>7.2990259203299268E-2</v>
      </c>
      <c r="AB408" s="130">
        <f t="shared" si="112"/>
        <v>7.1823469800713524E-2</v>
      </c>
      <c r="AC408" s="130">
        <f t="shared" si="112"/>
        <v>7.0675332167896052E-2</v>
      </c>
      <c r="AD408" s="130">
        <f t="shared" si="112"/>
        <v>6.9545548146057692E-2</v>
      </c>
      <c r="AE408" s="130">
        <f t="shared" si="112"/>
        <v>6.8433824342641336E-2</v>
      </c>
      <c r="AF408" s="130">
        <f t="shared" si="112"/>
        <v>6.7339872055131186E-2</v>
      </c>
      <c r="AG408" s="130">
        <f t="shared" si="112"/>
        <v>6.6263407196079774E-2</v>
      </c>
      <c r="AH408" s="130">
        <f t="shared" si="112"/>
        <v>6.5204150219333554E-2</v>
      </c>
      <c r="AI408" s="130">
        <f t="shared" si="112"/>
        <v>6.4161826047437906E-2</v>
      </c>
      <c r="AJ408" s="130">
        <f t="shared" si="112"/>
        <v>6.3136164000202485E-2</v>
      </c>
      <c r="AK408" s="130">
        <f t="shared" si="112"/>
        <v>6.2126897724408499E-2</v>
      </c>
      <c r="AL408" s="130">
        <f t="shared" si="112"/>
        <v>6.1133765124639736E-2</v>
      </c>
      <c r="AM408" s="130">
        <f t="shared" si="112"/>
        <v>6.0156508295219256E-2</v>
      </c>
      <c r="AN408" s="130">
        <f t="shared" si="112"/>
        <v>5.9194873453234056E-2</v>
      </c>
      <c r="AO408" s="130">
        <f t="shared" si="112"/>
        <v>5.8248610872630495E-2</v>
      </c>
      <c r="AP408" s="130">
        <f t="shared" si="109"/>
        <v>5.7317474819363071E-2</v>
      </c>
      <c r="AQ408" s="130">
        <f t="shared" si="109"/>
        <v>5.6401223487580088E-2</v>
      </c>
      <c r="AR408" s="130">
        <f t="shared" si="109"/>
        <v>5.549961893682924E-2</v>
      </c>
      <c r="AS408" s="130">
        <f t="shared" si="109"/>
        <v>5.4612427030267106E-2</v>
      </c>
      <c r="AT408" s="130">
        <f t="shared" si="109"/>
        <v>5.3739417373856374E-2</v>
      </c>
      <c r="AU408" s="130">
        <f t="shared" si="109"/>
        <v>5.2880363256535008E-2</v>
      </c>
      <c r="AV408" s="130">
        <f t="shared" si="109"/>
        <v>5.203504159134191E-2</v>
      </c>
      <c r="AW408" s="130">
        <f t="shared" si="109"/>
        <v>5.1203232857483606E-2</v>
      </c>
      <c r="AX408" s="130">
        <f t="shared" si="109"/>
        <v>5.0384721043327155E-2</v>
      </c>
      <c r="AY408" s="130">
        <f t="shared" si="109"/>
        <v>4.9579293590304274E-2</v>
      </c>
      <c r="AZ408" s="130">
        <f t="shared" si="109"/>
        <v>4.87867413377122E-2</v>
      </c>
      <c r="BA408" s="130">
        <f t="shared" si="109"/>
        <v>4.8006858468396932E-2</v>
      </c>
      <c r="BB408" s="130">
        <f t="shared" si="109"/>
        <v>4.7239442455304773E-2</v>
      </c>
      <c r="BC408" s="130">
        <f t="shared" si="109"/>
        <v>4.6484294008888274E-2</v>
      </c>
      <c r="BD408" s="130">
        <f t="shared" si="109"/>
        <v>4.5741217025352929E-2</v>
      </c>
      <c r="BE408" s="130">
        <f t="shared" si="111"/>
        <v>4.5010018535731132E-2</v>
      </c>
      <c r="BF408" s="130">
        <f t="shared" si="111"/>
        <v>4.4290508655770257E-2</v>
      </c>
      <c r="BG408" s="130">
        <f t="shared" si="111"/>
        <v>4.3582500536621827E-2</v>
      </c>
      <c r="BH408" s="130">
        <f t="shared" si="111"/>
        <v>4.2885810316318849E-2</v>
      </c>
      <c r="BI408" s="130">
        <f t="shared" si="110"/>
        <v>4.2200257072028936E-2</v>
      </c>
      <c r="BJ408" s="130">
        <f t="shared" si="110"/>
        <v>4.1525662773070598E-2</v>
      </c>
      <c r="BK408" s="130">
        <f t="shared" si="110"/>
        <v>4.0861852234680592E-2</v>
      </c>
      <c r="BL408" s="130">
        <f t="shared" si="110"/>
        <v>4.0208653072520403E-2</v>
      </c>
      <c r="BM408" s="130">
        <f t="shared" si="110"/>
        <v>3.9565895657909904E-2</v>
      </c>
      <c r="BN408" s="130">
        <f t="shared" si="110"/>
        <v>3.8933413073776596E-2</v>
      </c>
      <c r="BO408" s="130">
        <f t="shared" si="110"/>
        <v>3.831104107130915E-2</v>
      </c>
      <c r="BP408" s="130">
        <f t="shared" si="110"/>
        <v>3.7698618027303704E-2</v>
      </c>
      <c r="BQ408" s="130">
        <f t="shared" si="110"/>
        <v>3.7095984902192167E-2</v>
      </c>
      <c r="BR408" s="3"/>
      <c r="BT408"/>
      <c r="BU408"/>
      <c r="BV408"/>
      <c r="BW408"/>
      <c r="BX408"/>
      <c r="BY408"/>
      <c r="BZ408"/>
      <c r="CA408"/>
      <c r="CB408"/>
      <c r="CC408"/>
      <c r="CD408"/>
      <c r="CE408"/>
      <c r="CF408"/>
      <c r="CG408"/>
      <c r="CH408"/>
      <c r="CI408"/>
      <c r="CJ408"/>
      <c r="CK408"/>
      <c r="CL408"/>
      <c r="CM408"/>
      <c r="CN408"/>
    </row>
    <row r="409" spans="1:92" s="8" customFormat="1">
      <c r="A409"/>
      <c r="B409">
        <v>43</v>
      </c>
      <c r="C409" s="51">
        <v>8.1199999999999994E-2</v>
      </c>
      <c r="D409" s="118">
        <f t="shared" si="100"/>
        <v>0.98395756403956125</v>
      </c>
      <c r="E409"/>
      <c r="F409" s="19"/>
      <c r="G409"/>
      <c r="H409"/>
      <c r="I409" s="22" t="s">
        <v>546</v>
      </c>
      <c r="J409" s="130">
        <f t="shared" si="113"/>
        <v>9.7009881491612604E-2</v>
      </c>
      <c r="K409" s="130">
        <f t="shared" si="113"/>
        <v>9.5453606680253641E-2</v>
      </c>
      <c r="L409" s="130">
        <f t="shared" si="113"/>
        <v>9.3922298307892768E-2</v>
      </c>
      <c r="M409" s="130">
        <f t="shared" si="113"/>
        <v>9.2415555852031178E-2</v>
      </c>
      <c r="N409" s="130">
        <f t="shared" si="113"/>
        <v>9.0932985215526604E-2</v>
      </c>
      <c r="O409" s="130">
        <f t="shared" si="113"/>
        <v>8.9474198623514994E-2</v>
      </c>
      <c r="P409" s="130">
        <f t="shared" si="113"/>
        <v>8.803881452198567E-2</v>
      </c>
      <c r="Q409" s="130">
        <f t="shared" si="113"/>
        <v>8.6626457477983768E-2</v>
      </c>
      <c r="R409" s="130">
        <f t="shared" si="113"/>
        <v>8.5236758081413538E-2</v>
      </c>
      <c r="S409" s="130">
        <f t="shared" si="113"/>
        <v>8.3869352848417053E-2</v>
      </c>
      <c r="T409" s="130">
        <f t="shared" si="113"/>
        <v>8.2523884126302877E-2</v>
      </c>
      <c r="U409" s="130">
        <f t="shared" si="113"/>
        <v>8.1199999999999994E-2</v>
      </c>
      <c r="V409" s="130">
        <f t="shared" si="113"/>
        <v>7.9897354200012372E-2</v>
      </c>
      <c r="W409" s="130">
        <f t="shared" si="113"/>
        <v>7.8615606011850178E-2</v>
      </c>
      <c r="X409" s="130">
        <f t="shared" si="113"/>
        <v>7.7354420186913977E-2</v>
      </c>
      <c r="Y409" s="130">
        <f t="shared" si="113"/>
        <v>7.6113466854808534E-2</v>
      </c>
      <c r="Z409" s="130">
        <f t="shared" si="112"/>
        <v>7.4892421437063289E-2</v>
      </c>
      <c r="AA409" s="130">
        <f t="shared" si="112"/>
        <v>7.3690964562237019E-2</v>
      </c>
      <c r="AB409" s="130">
        <f t="shared" si="112"/>
        <v>7.2508781982384363E-2</v>
      </c>
      <c r="AC409" s="130">
        <f t="shared" si="112"/>
        <v>7.1345564490862545E-2</v>
      </c>
      <c r="AD409" s="130">
        <f t="shared" si="112"/>
        <v>7.0201007841456525E-2</v>
      </c>
      <c r="AE409" s="130">
        <f t="shared" si="112"/>
        <v>6.9074812668801694E-2</v>
      </c>
      <c r="AF409" s="130">
        <f t="shared" si="112"/>
        <v>6.7966684410083134E-2</v>
      </c>
      <c r="AG409" s="130">
        <f t="shared" si="112"/>
        <v>6.6876333227991025E-2</v>
      </c>
      <c r="AH409" s="130">
        <f t="shared" si="112"/>
        <v>6.5803473934912024E-2</v>
      </c>
      <c r="AI409" s="130">
        <f t="shared" si="112"/>
        <v>6.474782591833679E-2</v>
      </c>
      <c r="AJ409" s="130">
        <f t="shared" si="112"/>
        <v>6.3709113067464226E-2</v>
      </c>
      <c r="AK409" s="130">
        <f t="shared" si="112"/>
        <v>6.2687063700983092E-2</v>
      </c>
      <c r="AL409" s="130">
        <f t="shared" si="112"/>
        <v>6.1681410496012126E-2</v>
      </c>
      <c r="AM409" s="130">
        <f t="shared" si="112"/>
        <v>6.0691890418180308E-2</v>
      </c>
      <c r="AN409" s="130">
        <f t="shared" si="112"/>
        <v>5.9718244652828684E-2</v>
      </c>
      <c r="AO409" s="130">
        <f t="shared" si="112"/>
        <v>5.8760218537315861E-2</v>
      </c>
      <c r="AP409" s="130">
        <f t="shared" si="109"/>
        <v>5.7817561494409586E-2</v>
      </c>
      <c r="AQ409" s="130">
        <f t="shared" si="109"/>
        <v>5.689002696674679E-2</v>
      </c>
      <c r="AR409" s="130">
        <f t="shared" si="109"/>
        <v>5.5977372352345116E-2</v>
      </c>
      <c r="AS409" s="130">
        <f t="shared" si="109"/>
        <v>5.507935894114898E-2</v>
      </c>
      <c r="AT409" s="130">
        <f t="shared" si="109"/>
        <v>5.4195751852593579E-2</v>
      </c>
      <c r="AU409" s="130">
        <f t="shared" si="109"/>
        <v>5.3326319974170519E-2</v>
      </c>
      <c r="AV409" s="130">
        <f t="shared" si="109"/>
        <v>5.2470835900979014E-2</v>
      </c>
      <c r="AW409" s="130">
        <f t="shared" si="109"/>
        <v>5.1629075876246863E-2</v>
      </c>
      <c r="AX409" s="130">
        <f t="shared" si="109"/>
        <v>5.0800819732805549E-2</v>
      </c>
      <c r="AY409" s="130">
        <f t="shared" si="109"/>
        <v>4.998585083550422E-2</v>
      </c>
      <c r="AZ409" s="130">
        <f t="shared" si="109"/>
        <v>4.9183956024547594E-2</v>
      </c>
      <c r="BA409" s="130">
        <f t="shared" si="109"/>
        <v>4.8394925559742757E-2</v>
      </c>
      <c r="BB409" s="130">
        <f t="shared" si="109"/>
        <v>4.7618553065640383E-2</v>
      </c>
      <c r="BC409" s="130">
        <f t="shared" si="109"/>
        <v>4.6854635477556091E-2</v>
      </c>
      <c r="BD409" s="130">
        <f t="shared" si="109"/>
        <v>4.6102972988457697E-2</v>
      </c>
      <c r="BE409" s="130">
        <f t="shared" si="111"/>
        <v>4.5363368996704519E-2</v>
      </c>
      <c r="BF409" s="130">
        <f t="shared" si="111"/>
        <v>4.4635630054625133E-2</v>
      </c>
      <c r="BG409" s="130">
        <f t="shared" si="111"/>
        <v>4.3919565817919975E-2</v>
      </c>
      <c r="BH409" s="130">
        <f t="shared" si="111"/>
        <v>4.3214988995875718E-2</v>
      </c>
      <c r="BI409" s="130">
        <f t="shared" si="110"/>
        <v>4.2521715302378318E-2</v>
      </c>
      <c r="BJ409" s="130">
        <f t="shared" si="110"/>
        <v>4.1839563407711902E-2</v>
      </c>
      <c r="BK409" s="130">
        <f t="shared" si="110"/>
        <v>4.1168354891130965E-2</v>
      </c>
      <c r="BL409" s="130">
        <f t="shared" si="110"/>
        <v>4.0507914194193376E-2</v>
      </c>
      <c r="BM409" s="130">
        <f t="shared" si="110"/>
        <v>3.985806857484208E-2</v>
      </c>
      <c r="BN409" s="130">
        <f t="shared" si="110"/>
        <v>3.9218648062223402E-2</v>
      </c>
      <c r="BO409" s="130">
        <f t="shared" si="110"/>
        <v>3.8589485412230194E-2</v>
      </c>
      <c r="BP409" s="130">
        <f t="shared" si="110"/>
        <v>3.7970416063758207E-2</v>
      </c>
      <c r="BQ409" s="130">
        <f t="shared" si="110"/>
        <v>3.7361278095664148E-2</v>
      </c>
      <c r="BR409" s="3"/>
      <c r="BT409"/>
      <c r="BU409"/>
      <c r="BV409"/>
      <c r="BW409"/>
      <c r="BX409"/>
      <c r="BY409"/>
      <c r="BZ409"/>
      <c r="CA409"/>
      <c r="CB409"/>
      <c r="CC409"/>
      <c r="CD409"/>
      <c r="CE409"/>
      <c r="CF409"/>
      <c r="CG409"/>
      <c r="CH409"/>
      <c r="CI409"/>
      <c r="CJ409"/>
      <c r="CK409"/>
      <c r="CL409"/>
      <c r="CM409"/>
      <c r="CN409"/>
    </row>
    <row r="410" spans="1:92" s="8" customFormat="1">
      <c r="A410"/>
      <c r="B410">
        <v>44</v>
      </c>
      <c r="C410" s="51">
        <v>8.2000000000000003E-2</v>
      </c>
      <c r="D410" s="118">
        <f t="shared" si="100"/>
        <v>0.98389986598684787</v>
      </c>
      <c r="E410"/>
      <c r="F410" s="19"/>
      <c r="G410"/>
      <c r="H410"/>
      <c r="I410" s="22" t="s">
        <v>546</v>
      </c>
      <c r="J410" s="130">
        <f t="shared" si="113"/>
        <v>9.8028856532996908E-2</v>
      </c>
      <c r="K410" s="130">
        <f t="shared" si="113"/>
        <v>9.645057880565959E-2</v>
      </c>
      <c r="L410" s="130">
        <f t="shared" si="113"/>
        <v>9.4897711561242382E-2</v>
      </c>
      <c r="M410" s="130">
        <f t="shared" si="113"/>
        <v>9.3369845687564915E-2</v>
      </c>
      <c r="N410" s="130">
        <f t="shared" si="113"/>
        <v>9.186657865920779E-2</v>
      </c>
      <c r="O410" s="130">
        <f t="shared" si="113"/>
        <v>9.0387514431464769E-2</v>
      </c>
      <c r="P410" s="130">
        <f t="shared" si="113"/>
        <v>8.8932263336002459E-2</v>
      </c>
      <c r="Q410" s="130">
        <f t="shared" si="113"/>
        <v>8.750044197819988E-2</v>
      </c>
      <c r="R410" s="130">
        <f t="shared" si="113"/>
        <v>8.6091673136140828E-2</v>
      </c>
      <c r="S410" s="130">
        <f t="shared" si="113"/>
        <v>8.4705585661232458E-2</v>
      </c>
      <c r="T410" s="130">
        <f t="shared" si="113"/>
        <v>8.3341814380424081E-2</v>
      </c>
      <c r="U410" s="130">
        <f t="shared" si="113"/>
        <v>8.2000000000000003E-2</v>
      </c>
      <c r="V410" s="130">
        <f t="shared" si="113"/>
        <v>8.0679789010921529E-2</v>
      </c>
      <c r="W410" s="130">
        <f t="shared" si="113"/>
        <v>7.9380833595692854E-2</v>
      </c>
      <c r="X410" s="130">
        <f t="shared" si="113"/>
        <v>7.810279153672646E-2</v>
      </c>
      <c r="Y410" s="130">
        <f t="shared" si="113"/>
        <v>7.6845326126183888E-2</v>
      </c>
      <c r="Z410" s="130">
        <f t="shared" si="112"/>
        <v>7.5608106077267936E-2</v>
      </c>
      <c r="AA410" s="130">
        <f t="shared" si="112"/>
        <v>7.4390805436943305E-2</v>
      </c>
      <c r="AB410" s="130">
        <f t="shared" si="112"/>
        <v>7.3193103500062195E-2</v>
      </c>
      <c r="AC410" s="130">
        <f t="shared" si="112"/>
        <v>7.2014684724872671E-2</v>
      </c>
      <c r="AD410" s="130">
        <f t="shared" si="112"/>
        <v>7.0855238649887325E-2</v>
      </c>
      <c r="AE410" s="130">
        <f t="shared" si="112"/>
        <v>6.9714459812090263E-2</v>
      </c>
      <c r="AF410" s="130">
        <f t="shared" si="112"/>
        <v>6.8592047666461098E-2</v>
      </c>
      <c r="AG410" s="130">
        <f t="shared" si="112"/>
        <v>6.7487706506794559E-2</v>
      </c>
      <c r="AH410" s="130">
        <f t="shared" si="112"/>
        <v>6.6401145387794874E-2</v>
      </c>
      <c r="AI410" s="130">
        <f t="shared" si="112"/>
        <v>6.5332078048424586E-2</v>
      </c>
      <c r="AJ410" s="130">
        <f t="shared" si="112"/>
        <v>6.4280222836487225E-2</v>
      </c>
      <c r="AK410" s="130">
        <f t="shared" si="112"/>
        <v>6.3245302634424502E-2</v>
      </c>
      <c r="AL410" s="130">
        <f t="shared" si="112"/>
        <v>6.2227044786307903E-2</v>
      </c>
      <c r="AM410" s="130">
        <f t="shared" si="112"/>
        <v>6.122518102600593E-2</v>
      </c>
      <c r="AN410" s="130">
        <f t="shared" si="112"/>
        <v>6.0239447406507732E-2</v>
      </c>
      <c r="AO410" s="130">
        <f t="shared" si="112"/>
        <v>5.9269584230384725E-2</v>
      </c>
      <c r="AP410" s="130">
        <f t="shared" si="109"/>
        <v>5.8315335981371716E-2</v>
      </c>
      <c r="AQ410" s="130">
        <f t="shared" si="109"/>
        <v>5.7376451257049634E-2</v>
      </c>
      <c r="AR410" s="130">
        <f t="shared" si="109"/>
        <v>5.6452682702612049E-2</v>
      </c>
      <c r="AS410" s="130">
        <f t="shared" si="109"/>
        <v>5.5543786945698038E-2</v>
      </c>
      <c r="AT410" s="130">
        <f t="shared" si="109"/>
        <v>5.4649524532274334E-2</v>
      </c>
      <c r="AU410" s="130">
        <f t="shared" si="109"/>
        <v>5.3769659863549674E-2</v>
      </c>
      <c r="AV410" s="130">
        <f t="shared" si="109"/>
        <v>5.2903961133904914E-2</v>
      </c>
      <c r="AW410" s="130">
        <f t="shared" si="109"/>
        <v>5.2052200269822449E-2</v>
      </c>
      <c r="AX410" s="130">
        <f t="shared" si="109"/>
        <v>5.1214152869798878E-2</v>
      </c>
      <c r="AY410" s="130">
        <f t="shared" si="109"/>
        <v>5.0389598145225048E-2</v>
      </c>
      <c r="AZ410" s="130">
        <f t="shared" si="109"/>
        <v>4.9578318862218043E-2</v>
      </c>
      <c r="BA410" s="130">
        <f t="shared" si="109"/>
        <v>4.8780101284389546E-2</v>
      </c>
      <c r="BB410" s="130">
        <f t="shared" si="109"/>
        <v>4.7994735116535736E-2</v>
      </c>
      <c r="BC410" s="130">
        <f t="shared" si="109"/>
        <v>4.7222013449233768E-2</v>
      </c>
      <c r="BD410" s="130">
        <f t="shared" si="109"/>
        <v>4.6461732704330232E-2</v>
      </c>
      <c r="BE410" s="130">
        <f t="shared" si="111"/>
        <v>4.5713692581307259E-2</v>
      </c>
      <c r="BF410" s="130">
        <f t="shared" si="111"/>
        <v>4.497769600451218E-2</v>
      </c>
      <c r="BG410" s="130">
        <f t="shared" si="111"/>
        <v>4.4253549071236707E-2</v>
      </c>
      <c r="BH410" s="130">
        <f t="shared" si="111"/>
        <v>4.3541061000632195E-2</v>
      </c>
      <c r="BI410" s="130">
        <f t="shared" si="111"/>
        <v>4.2840044083447187E-2</v>
      </c>
      <c r="BJ410" s="130">
        <f t="shared" si="111"/>
        <v>4.2150313632574342E-2</v>
      </c>
      <c r="BK410" s="130">
        <f t="shared" si="111"/>
        <v>4.14716879343935E-2</v>
      </c>
      <c r="BL410" s="130">
        <f t="shared" si="111"/>
        <v>4.0803988200898138E-2</v>
      </c>
      <c r="BM410" s="130">
        <f t="shared" si="111"/>
        <v>4.0147038522592604E-2</v>
      </c>
      <c r="BN410" s="130">
        <f t="shared" si="111"/>
        <v>3.9500665822147681E-2</v>
      </c>
      <c r="BO410" s="130">
        <f t="shared" si="110"/>
        <v>3.8864699808802361E-2</v>
      </c>
      <c r="BP410" s="130">
        <f t="shared" si="110"/>
        <v>3.8238972933499711E-2</v>
      </c>
      <c r="BQ410" s="130">
        <f t="shared" si="110"/>
        <v>3.7623320344745068E-2</v>
      </c>
      <c r="BR410" s="3"/>
      <c r="BT410"/>
      <c r="BU410"/>
      <c r="BV410"/>
      <c r="BW410"/>
      <c r="BX410"/>
      <c r="BY410"/>
      <c r="BZ410"/>
      <c r="CA410"/>
      <c r="CB410"/>
      <c r="CC410"/>
      <c r="CD410"/>
      <c r="CE410"/>
      <c r="CF410"/>
      <c r="CG410"/>
      <c r="CH410"/>
      <c r="CI410"/>
      <c r="CJ410"/>
      <c r="CK410"/>
      <c r="CL410"/>
      <c r="CM410"/>
      <c r="CN410"/>
    </row>
    <row r="411" spans="1:92" s="8" customFormat="1">
      <c r="A411"/>
      <c r="B411">
        <v>45</v>
      </c>
      <c r="C411" s="51">
        <v>8.2799999999999999E-2</v>
      </c>
      <c r="D411" s="118">
        <f t="shared" si="100"/>
        <v>0.98384134880338225</v>
      </c>
      <c r="E411"/>
      <c r="F411" s="19"/>
      <c r="G411"/>
      <c r="H411"/>
      <c r="I411" s="22" t="s">
        <v>546</v>
      </c>
      <c r="J411" s="130">
        <f t="shared" si="113"/>
        <v>9.9050017062853005E-2</v>
      </c>
      <c r="K411" s="130">
        <f t="shared" si="113"/>
        <v>9.7449502386115341E-2</v>
      </c>
      <c r="L411" s="130">
        <f t="shared" si="113"/>
        <v>9.5874849867774128E-2</v>
      </c>
      <c r="M411" s="130">
        <f t="shared" si="113"/>
        <v>9.4325641610232686E-2</v>
      </c>
      <c r="N411" s="130">
        <f t="shared" si="113"/>
        <v>9.2801466468555763E-2</v>
      </c>
      <c r="O411" s="130">
        <f t="shared" si="113"/>
        <v>9.1301919941355753E-2</v>
      </c>
      <c r="P411" s="130">
        <f t="shared" si="113"/>
        <v>8.9826604063441867E-2</v>
      </c>
      <c r="Q411" s="130">
        <f t="shared" si="113"/>
        <v>8.8375127300204012E-2</v>
      </c>
      <c r="R411" s="130">
        <f t="shared" si="113"/>
        <v>8.6947104443703349E-2</v>
      </c>
      <c r="S411" s="130">
        <f t="shared" si="113"/>
        <v>8.5542156510441641E-2</v>
      </c>
      <c r="T411" s="130">
        <f t="shared" si="113"/>
        <v>8.4159910640782931E-2</v>
      </c>
      <c r="U411" s="130">
        <f t="shared" si="113"/>
        <v>8.2799999999999999E-2</v>
      </c>
      <c r="V411" s="130">
        <f t="shared" si="113"/>
        <v>8.1462063680920044E-2</v>
      </c>
      <c r="W411" s="130">
        <f t="shared" si="113"/>
        <v>8.0145746608143401E-2</v>
      </c>
      <c r="X411" s="130">
        <f t="shared" si="113"/>
        <v>7.8850699443809902E-2</v>
      </c>
      <c r="Y411" s="130">
        <f t="shared" si="113"/>
        <v>7.757657849488804E-2</v>
      </c>
      <c r="Z411" s="130">
        <f t="shared" si="112"/>
        <v>7.6323045621962113E-2</v>
      </c>
      <c r="AA411" s="130">
        <f t="shared" si="112"/>
        <v>7.5089768149493266E-2</v>
      </c>
      <c r="AB411" s="130">
        <f t="shared" si="112"/>
        <v>7.387641877753072E-2</v>
      </c>
      <c r="AC411" s="130">
        <f t="shared" si="112"/>
        <v>7.2682675494849344E-2</v>
      </c>
      <c r="AD411" s="130">
        <f t="shared" si="112"/>
        <v>7.150822149349112E-2</v>
      </c>
      <c r="AE411" s="130">
        <f t="shared" si="112"/>
        <v>7.0352745084687307E-2</v>
      </c>
      <c r="AF411" s="130">
        <f t="shared" si="112"/>
        <v>6.9215939616139283E-2</v>
      </c>
      <c r="AG411" s="130">
        <f t="shared" si="112"/>
        <v>6.809750339063593E-2</v>
      </c>
      <c r="AH411" s="130">
        <f t="shared" si="112"/>
        <v>6.699713958598616E-2</v>
      </c>
      <c r="AI411" s="130">
        <f t="shared" si="112"/>
        <v>6.5914556176245087E-2</v>
      </c>
      <c r="AJ411" s="130">
        <f t="shared" si="112"/>
        <v>6.4849465854213278E-2</v>
      </c>
      <c r="AK411" s="130">
        <f t="shared" si="112"/>
        <v>6.3801585955188075E-2</v>
      </c>
      <c r="AL411" s="130">
        <f t="shared" si="112"/>
        <v>6.2770638381947172E-2</v>
      </c>
      <c r="AM411" s="130">
        <f t="shared" si="112"/>
        <v>6.1756349530944256E-2</v>
      </c>
      <c r="AN411" s="130">
        <f t="shared" si="112"/>
        <v>6.0758450219697314E-2</v>
      </c>
      <c r="AO411" s="130">
        <f t="shared" si="112"/>
        <v>5.9776675615350168E-2</v>
      </c>
      <c r="AP411" s="130">
        <f t="shared" ref="AP411:BE426" si="114">$C411*POWER($D411,AP$302-$C$439)</f>
        <v>5.8810765164388358E-2</v>
      </c>
      <c r="AQ411" s="130">
        <f t="shared" si="114"/>
        <v>5.7860462523490815E-2</v>
      </c>
      <c r="AR411" s="130">
        <f t="shared" si="114"/>
        <v>5.6925515491498754E-2</v>
      </c>
      <c r="AS411" s="130">
        <f t="shared" si="114"/>
        <v>5.6005675942483971E-2</v>
      </c>
      <c r="AT411" s="130">
        <f t="shared" si="114"/>
        <v>5.5100699759898557E-2</v>
      </c>
      <c r="AU411" s="130">
        <f t="shared" si="114"/>
        <v>5.4210346771788799E-2</v>
      </c>
      <c r="AV411" s="130">
        <f t="shared" si="114"/>
        <v>5.3334380687055767E-2</v>
      </c>
      <c r="AW411" s="130">
        <f t="shared" si="114"/>
        <v>5.2472569032746011E-2</v>
      </c>
      <c r="AX411" s="130">
        <f t="shared" si="114"/>
        <v>5.1624683092355426E-2</v>
      </c>
      <c r="AY411" s="130">
        <f t="shared" si="114"/>
        <v>5.0790497845130129E-2</v>
      </c>
      <c r="AZ411" s="130">
        <f t="shared" si="114"/>
        <v>4.99697919063481E-2</v>
      </c>
      <c r="BA411" s="130">
        <f t="shared" si="114"/>
        <v>4.9162347468565848E-2</v>
      </c>
      <c r="BB411" s="130">
        <f t="shared" si="114"/>
        <v>4.8367950243814371E-2</v>
      </c>
      <c r="BC411" s="130">
        <f t="shared" si="114"/>
        <v>4.7586389406729206E-2</v>
      </c>
      <c r="BD411" s="130">
        <f t="shared" si="114"/>
        <v>4.681745753859945E-2</v>
      </c>
      <c r="BE411" s="130">
        <f t="shared" si="114"/>
        <v>4.6060950572320757E-2</v>
      </c>
      <c r="BF411" s="130">
        <f t="shared" si="111"/>
        <v>4.5316667738237976E-2</v>
      </c>
      <c r="BG411" s="130">
        <f t="shared" si="111"/>
        <v>4.4584411510862766E-2</v>
      </c>
      <c r="BH411" s="130">
        <f t="shared" si="111"/>
        <v>4.3863987556452266E-2</v>
      </c>
      <c r="BI411" s="130">
        <f t="shared" si="111"/>
        <v>4.3155204681434772E-2</v>
      </c>
      <c r="BJ411" s="130">
        <f t="shared" si="111"/>
        <v>4.2457874781668833E-2</v>
      </c>
      <c r="BK411" s="130">
        <f t="shared" si="111"/>
        <v>4.1771812792522171E-2</v>
      </c>
      <c r="BL411" s="130">
        <f t="shared" si="111"/>
        <v>4.1096836639757384E-2</v>
      </c>
      <c r="BM411" s="130">
        <f t="shared" si="111"/>
        <v>4.0432767191211166E-2</v>
      </c>
      <c r="BN411" s="130">
        <f t="shared" si="111"/>
        <v>3.9779428209254342E-2</v>
      </c>
      <c r="BO411" s="130">
        <f t="shared" si="110"/>
        <v>3.9136646304020105E-2</v>
      </c>
      <c r="BP411" s="130">
        <f t="shared" si="110"/>
        <v>3.8504250887388042E-2</v>
      </c>
      <c r="BQ411" s="130">
        <f t="shared" si="110"/>
        <v>3.7882074127711683E-2</v>
      </c>
      <c r="BR411" s="3"/>
      <c r="BT411"/>
      <c r="BU411"/>
      <c r="BV411"/>
      <c r="BW411"/>
      <c r="BX411"/>
      <c r="BY411"/>
      <c r="BZ411"/>
      <c r="CA411"/>
      <c r="CB411"/>
      <c r="CC411"/>
      <c r="CD411"/>
      <c r="CE411"/>
      <c r="CF411"/>
      <c r="CG411"/>
      <c r="CH411"/>
      <c r="CI411"/>
      <c r="CJ411"/>
      <c r="CK411"/>
      <c r="CL411"/>
      <c r="CM411"/>
      <c r="CN411"/>
    </row>
    <row r="412" spans="1:92" s="8" customFormat="1">
      <c r="A412"/>
      <c r="B412">
        <v>46</v>
      </c>
      <c r="C412" s="51">
        <v>8.2600000000000007E-2</v>
      </c>
      <c r="D412" s="118">
        <f t="shared" si="100"/>
        <v>0.98378198287671637</v>
      </c>
      <c r="E412"/>
      <c r="F412" s="19"/>
      <c r="G412"/>
      <c r="H412"/>
      <c r="I412" s="22" t="s">
        <v>546</v>
      </c>
      <c r="J412" s="130">
        <f t="shared" si="113"/>
        <v>9.8876375260970817E-2</v>
      </c>
      <c r="K412" s="130">
        <f t="shared" si="113"/>
        <v>9.7272796513900167E-2</v>
      </c>
      <c r="L412" s="130">
        <f t="shared" si="113"/>
        <v>9.5695224634408049E-2</v>
      </c>
      <c r="M412" s="130">
        <f t="shared" si="113"/>
        <v>9.4143237842670743E-2</v>
      </c>
      <c r="N412" s="130">
        <f t="shared" si="113"/>
        <v>9.2616421199296972E-2</v>
      </c>
      <c r="O412" s="130">
        <f t="shared" si="113"/>
        <v>9.1114366494389504E-2</v>
      </c>
      <c r="P412" s="130">
        <f t="shared" si="113"/>
        <v>8.963667213840637E-2</v>
      </c>
      <c r="Q412" s="130">
        <f t="shared" si="113"/>
        <v>8.8182943054791532E-2</v>
      </c>
      <c r="R412" s="130">
        <f t="shared" si="113"/>
        <v>8.6752790574347372E-2</v>
      </c>
      <c r="S412" s="130">
        <f t="shared" si="113"/>
        <v>8.5345832331319968E-2</v>
      </c>
      <c r="T412" s="130">
        <f t="shared" si="113"/>
        <v>8.3961692161169721E-2</v>
      </c>
      <c r="U412" s="130">
        <f t="shared" si="113"/>
        <v>8.2600000000000007E-2</v>
      </c>
      <c r="V412" s="130">
        <f t="shared" si="113"/>
        <v>8.1260391785616781E-2</v>
      </c>
      <c r="W412" s="130">
        <f t="shared" si="113"/>
        <v>7.9942509360192912E-2</v>
      </c>
      <c r="X412" s="130">
        <f t="shared" si="113"/>
        <v>7.8646000374511041E-2</v>
      </c>
      <c r="Y412" s="130">
        <f t="shared" si="113"/>
        <v>7.7370518193759452E-2</v>
      </c>
      <c r="Z412" s="130">
        <f t="shared" si="112"/>
        <v>7.6115721804855735E-2</v>
      </c>
      <c r="AA412" s="130">
        <f t="shared" si="112"/>
        <v>7.4881275725273491E-2</v>
      </c>
      <c r="AB412" s="130">
        <f t="shared" si="112"/>
        <v>7.3666849913347682E-2</v>
      </c>
      <c r="AC412" s="130">
        <f t="shared" si="112"/>
        <v>7.2472119680034641E-2</v>
      </c>
      <c r="AD412" s="130">
        <f t="shared" si="112"/>
        <v>7.1296765602103185E-2</v>
      </c>
      <c r="AE412" s="130">
        <f t="shared" si="112"/>
        <v>7.0140473436733533E-2</v>
      </c>
      <c r="AF412" s="130">
        <f t="shared" si="112"/>
        <v>6.9002934037501365E-2</v>
      </c>
      <c r="AG412" s="130">
        <f t="shared" si="112"/>
        <v>6.7883843271724364E-2</v>
      </c>
      <c r="AH412" s="130">
        <f t="shared" si="112"/>
        <v>6.6782901939149222E-2</v>
      </c>
      <c r="AI412" s="130">
        <f t="shared" si="112"/>
        <v>6.5699815691957528E-2</v>
      </c>
      <c r="AJ412" s="130">
        <f t="shared" si="112"/>
        <v>6.4634294956068788E-2</v>
      </c>
      <c r="AK412" s="130">
        <f t="shared" si="112"/>
        <v>6.3586054853719903E-2</v>
      </c>
      <c r="AL412" s="130">
        <f t="shared" si="112"/>
        <v>6.2554815127300226E-2</v>
      </c>
      <c r="AM412" s="130">
        <f t="shared" si="112"/>
        <v>6.1540300064421828E-2</v>
      </c>
      <c r="AN412" s="130">
        <f t="shared" si="112"/>
        <v>6.0542238424205017E-2</v>
      </c>
      <c r="AO412" s="130">
        <f t="shared" si="112"/>
        <v>5.9560363364759346E-2</v>
      </c>
      <c r="AP412" s="130">
        <f t="shared" si="114"/>
        <v>5.8594412371840675E-2</v>
      </c>
      <c r="AQ412" s="130">
        <f t="shared" si="114"/>
        <v>5.7644127188665427E-2</v>
      </c>
      <c r="AR412" s="130">
        <f t="shared" si="114"/>
        <v>5.6709253746862906E-2</v>
      </c>
      <c r="AS412" s="130">
        <f t="shared" si="114"/>
        <v>5.5789542098547654E-2</v>
      </c>
      <c r="AT412" s="130">
        <f t="shared" si="114"/>
        <v>5.4884746349493252E-2</v>
      </c>
      <c r="AU412" s="130">
        <f t="shared" si="114"/>
        <v>5.3994624593390092E-2</v>
      </c>
      <c r="AV412" s="130">
        <f t="shared" si="114"/>
        <v>5.3118938847169221E-2</v>
      </c>
      <c r="AW412" s="130">
        <f t="shared" si="114"/>
        <v>5.2257454987375176E-2</v>
      </c>
      <c r="AX412" s="130">
        <f t="shared" si="114"/>
        <v>5.1409942687570695E-2</v>
      </c>
      <c r="AY412" s="130">
        <f t="shared" si="114"/>
        <v>5.0576175356756653E-2</v>
      </c>
      <c r="AZ412" s="130">
        <f t="shared" si="114"/>
        <v>4.9755930078790568E-2</v>
      </c>
      <c r="BA412" s="130">
        <f t="shared" si="114"/>
        <v>4.894898755278785E-2</v>
      </c>
      <c r="BB412" s="130">
        <f t="shared" si="114"/>
        <v>4.8155132034489338E-2</v>
      </c>
      <c r="BC412" s="130">
        <f t="shared" si="114"/>
        <v>4.737415127858001E-2</v>
      </c>
      <c r="BD412" s="130">
        <f t="shared" si="114"/>
        <v>4.6605836481942962E-2</v>
      </c>
      <c r="BE412" s="130">
        <f t="shared" si="114"/>
        <v>4.584998222783386E-2</v>
      </c>
      <c r="BF412" s="130">
        <f t="shared" si="111"/>
        <v>4.5106386430960599E-2</v>
      </c>
      <c r="BG412" s="130">
        <f t="shared" si="111"/>
        <v>4.4374850283453837E-2</v>
      </c>
      <c r="BH412" s="130">
        <f t="shared" si="111"/>
        <v>4.3655178201713628E-2</v>
      </c>
      <c r="BI412" s="130">
        <f t="shared" si="111"/>
        <v>4.2947177774118238E-2</v>
      </c>
      <c r="BJ412" s="130">
        <f t="shared" si="111"/>
        <v>4.225065970958089E-2</v>
      </c>
      <c r="BK412" s="130">
        <f t="shared" si="111"/>
        <v>4.156543778694087E-2</v>
      </c>
      <c r="BL412" s="130">
        <f t="shared" si="111"/>
        <v>4.0891328805175486E-2</v>
      </c>
      <c r="BM412" s="130">
        <f t="shared" si="111"/>
        <v>4.0228152534419331E-2</v>
      </c>
      <c r="BN412" s="130">
        <f t="shared" si="111"/>
        <v>3.9575731667778044E-2</v>
      </c>
      <c r="BO412" s="130">
        <f t="shared" si="110"/>
        <v>3.8933891773923542E-2</v>
      </c>
      <c r="BP412" s="130">
        <f t="shared" si="110"/>
        <v>3.8302461250457984E-2</v>
      </c>
      <c r="BQ412" s="130">
        <f t="shared" si="110"/>
        <v>3.7681271278034147E-2</v>
      </c>
      <c r="BR412" s="3"/>
      <c r="BT412"/>
      <c r="BU412"/>
      <c r="BV412"/>
      <c r="BW412"/>
      <c r="BX412"/>
      <c r="BY412"/>
      <c r="BZ412"/>
      <c r="CA412"/>
      <c r="CB412"/>
      <c r="CC412"/>
      <c r="CD412"/>
      <c r="CE412"/>
      <c r="CF412"/>
      <c r="CG412"/>
      <c r="CH412"/>
      <c r="CI412"/>
      <c r="CJ412"/>
      <c r="CK412"/>
      <c r="CL412"/>
      <c r="CM412"/>
      <c r="CN412"/>
    </row>
    <row r="413" spans="1:92" s="8" customFormat="1">
      <c r="A413"/>
      <c r="B413">
        <v>47</v>
      </c>
      <c r="C413" s="51">
        <v>8.2400000000000001E-2</v>
      </c>
      <c r="D413" s="118">
        <f t="shared" si="100"/>
        <v>0.98423148463513233</v>
      </c>
      <c r="E413"/>
      <c r="F413" s="19"/>
      <c r="G413"/>
      <c r="H413"/>
      <c r="I413" s="22" t="s">
        <v>546</v>
      </c>
      <c r="J413" s="130">
        <f t="shared" si="113"/>
        <v>9.8142569051552678E-2</v>
      </c>
      <c r="K413" s="130">
        <f t="shared" si="113"/>
        <v>9.6595006443515666E-2</v>
      </c>
      <c r="L413" s="130">
        <f t="shared" si="113"/>
        <v>9.5071846600241608E-2</v>
      </c>
      <c r="M413" s="130">
        <f t="shared" si="113"/>
        <v>9.3572704726359368E-2</v>
      </c>
      <c r="N413" s="130">
        <f t="shared" si="113"/>
        <v>9.2097202094149552E-2</v>
      </c>
      <c r="O413" s="130">
        <f t="shared" si="113"/>
        <v>9.0644965947866626E-2</v>
      </c>
      <c r="P413" s="130">
        <f t="shared" si="113"/>
        <v>8.9215629409569785E-2</v>
      </c>
      <c r="Q413" s="130">
        <f t="shared" si="113"/>
        <v>8.7808831386438649E-2</v>
      </c>
      <c r="R413" s="130">
        <f t="shared" si="113"/>
        <v>8.6424216479550509E-2</v>
      </c>
      <c r="S413" s="130">
        <f t="shared" si="113"/>
        <v>8.5061434894096066E-2</v>
      </c>
      <c r="T413" s="130">
        <f t="shared" si="113"/>
        <v>8.3720142351010815E-2</v>
      </c>
      <c r="U413" s="130">
        <f t="shared" si="113"/>
        <v>8.2400000000000001E-2</v>
      </c>
      <c r="V413" s="130">
        <f t="shared" si="113"/>
        <v>8.1100674333934905E-2</v>
      </c>
      <c r="W413" s="130">
        <f t="shared" si="113"/>
        <v>7.9821837104599128E-2</v>
      </c>
      <c r="X413" s="130">
        <f t="shared" si="113"/>
        <v>7.8563165239763283E-2</v>
      </c>
      <c r="Y413" s="130">
        <f t="shared" si="113"/>
        <v>7.7324340761567439E-2</v>
      </c>
      <c r="Z413" s="130">
        <f t="shared" si="112"/>
        <v>7.6105050706190405E-2</v>
      </c>
      <c r="AA413" s="130">
        <f t="shared" si="112"/>
        <v>7.4904987044785806E-2</v>
      </c>
      <c r="AB413" s="130">
        <f t="shared" si="112"/>
        <v>7.3723846605664889E-2</v>
      </c>
      <c r="AC413" s="130">
        <f t="shared" si="112"/>
        <v>7.2561330997706328E-2</v>
      </c>
      <c r="AD413" s="130">
        <f t="shared" si="112"/>
        <v>7.1417146534973747E-2</v>
      </c>
      <c r="AE413" s="130">
        <f t="shared" si="112"/>
        <v>7.0291004162522E-2</v>
      </c>
      <c r="AF413" s="130">
        <f t="shared" si="112"/>
        <v>6.9182619383373292E-2</v>
      </c>
      <c r="AG413" s="130">
        <f t="shared" si="112"/>
        <v>6.8091712186644782E-2</v>
      </c>
      <c r="AH413" s="130">
        <f t="shared" si="112"/>
        <v>6.7018006976809527E-2</v>
      </c>
      <c r="AI413" s="130">
        <f t="shared" si="112"/>
        <v>6.5961232504072903E-2</v>
      </c>
      <c r="AJ413" s="130">
        <f t="shared" si="112"/>
        <v>6.4921121795846817E-2</v>
      </c>
      <c r="AK413" s="130">
        <f t="shared" si="112"/>
        <v>6.3897412089304564E-2</v>
      </c>
      <c r="AL413" s="130">
        <f t="shared" si="112"/>
        <v>6.2889844764999078E-2</v>
      </c>
      <c r="AM413" s="130">
        <f t="shared" si="112"/>
        <v>6.1898165281528056E-2</v>
      </c>
      <c r="AN413" s="130">
        <f t="shared" si="112"/>
        <v>6.0922123111229153E-2</v>
      </c>
      <c r="AO413" s="130">
        <f t="shared" si="112"/>
        <v>5.9961471676889387E-2</v>
      </c>
      <c r="AP413" s="130">
        <f t="shared" si="114"/>
        <v>5.901596828945227E-2</v>
      </c>
      <c r="AQ413" s="130">
        <f t="shared" si="114"/>
        <v>5.8085374086707504E-2</v>
      </c>
      <c r="AR413" s="130">
        <f t="shared" si="114"/>
        <v>5.7169453972947176E-2</v>
      </c>
      <c r="AS413" s="130">
        <f t="shared" si="114"/>
        <v>5.6267976559573663E-2</v>
      </c>
      <c r="AT413" s="130">
        <f t="shared" si="114"/>
        <v>5.5380714106644011E-2</v>
      </c>
      <c r="AU413" s="130">
        <f t="shared" si="114"/>
        <v>5.4507442465336051E-2</v>
      </c>
      <c r="AV413" s="130">
        <f t="shared" si="114"/>
        <v>5.3647941021321754E-2</v>
      </c>
      <c r="AW413" s="130">
        <f t="shared" si="114"/>
        <v>5.280199263903354E-2</v>
      </c>
      <c r="AX413" s="130">
        <f t="shared" si="114"/>
        <v>5.1969383606809305E-2</v>
      </c>
      <c r="AY413" s="130">
        <f t="shared" si="114"/>
        <v>5.1149903582902632E-2</v>
      </c>
      <c r="AZ413" s="130">
        <f t="shared" si="114"/>
        <v>5.0343345542344133E-2</v>
      </c>
      <c r="BA413" s="130">
        <f t="shared" si="114"/>
        <v>4.9549505724640834E-2</v>
      </c>
      <c r="BB413" s="130">
        <f t="shared" si="114"/>
        <v>4.8768183582300242E-2</v>
      </c>
      <c r="BC413" s="130">
        <f t="shared" si="114"/>
        <v>4.7999181730166048E-2</v>
      </c>
      <c r="BD413" s="130">
        <f t="shared" si="114"/>
        <v>4.7242305895552852E-2</v>
      </c>
      <c r="BE413" s="130">
        <f t="shared" si="114"/>
        <v>4.6497364869167043E-2</v>
      </c>
      <c r="BF413" s="130">
        <f t="shared" si="111"/>
        <v>4.5764170456801728E-2</v>
      </c>
      <c r="BG413" s="130">
        <f t="shared" si="111"/>
        <v>4.5042537431793234E-2</v>
      </c>
      <c r="BH413" s="130">
        <f t="shared" si="111"/>
        <v>4.4332283488227368E-2</v>
      </c>
      <c r="BI413" s="130">
        <f t="shared" si="111"/>
        <v>4.3633229194883591E-2</v>
      </c>
      <c r="BJ413" s="130">
        <f t="shared" si="111"/>
        <v>4.2945197949905277E-2</v>
      </c>
      <c r="BK413" s="130">
        <f t="shared" si="111"/>
        <v>4.2268015936184913E-2</v>
      </c>
      <c r="BL413" s="130">
        <f t="shared" si="111"/>
        <v>4.1601512077452704E-2</v>
      </c>
      <c r="BM413" s="130">
        <f t="shared" si="111"/>
        <v>4.0945517995057669E-2</v>
      </c>
      <c r="BN413" s="130">
        <f t="shared" si="111"/>
        <v>4.0299867965430135E-2</v>
      </c>
      <c r="BO413" s="130">
        <f t="shared" si="110"/>
        <v>3.9664398878215115E-2</v>
      </c>
      <c r="BP413" s="130">
        <f t="shared" si="110"/>
        <v>3.9038950195065744E-2</v>
      </c>
      <c r="BQ413" s="130">
        <f t="shared" si="110"/>
        <v>3.8423363909086537E-2</v>
      </c>
      <c r="BR413" s="3"/>
      <c r="BT413"/>
      <c r="BU413"/>
      <c r="BV413"/>
      <c r="BW413"/>
      <c r="BX413"/>
      <c r="BY413"/>
      <c r="BZ413"/>
      <c r="CA413"/>
      <c r="CB413"/>
      <c r="CC413"/>
      <c r="CD413"/>
      <c r="CE413"/>
      <c r="CF413"/>
      <c r="CG413"/>
      <c r="CH413"/>
      <c r="CI413"/>
      <c r="CJ413"/>
      <c r="CK413"/>
      <c r="CL413"/>
      <c r="CM413"/>
      <c r="CN413"/>
    </row>
    <row r="414" spans="1:92" s="8" customFormat="1">
      <c r="A414"/>
      <c r="B414">
        <v>48</v>
      </c>
      <c r="C414" s="51">
        <v>8.2100000000000006E-2</v>
      </c>
      <c r="D414" s="118">
        <f t="shared" si="100"/>
        <v>0.9846992051940624</v>
      </c>
      <c r="E414"/>
      <c r="F414" s="19"/>
      <c r="G414"/>
      <c r="H414"/>
      <c r="I414" s="22" t="s">
        <v>546</v>
      </c>
      <c r="J414" s="130">
        <f t="shared" si="113"/>
        <v>9.727555021941349E-2</v>
      </c>
      <c r="K414" s="130">
        <f t="shared" si="113"/>
        <v>9.5787156985871577E-2</v>
      </c>
      <c r="L414" s="130">
        <f t="shared" si="113"/>
        <v>9.4321537351786597E-2</v>
      </c>
      <c r="M414" s="130">
        <f t="shared" si="113"/>
        <v>9.2878342862986352E-2</v>
      </c>
      <c r="N414" s="130">
        <f t="shared" si="113"/>
        <v>9.1457230396924272E-2</v>
      </c>
      <c r="O414" s="130">
        <f t="shared" si="113"/>
        <v>9.0057862081101572E-2</v>
      </c>
      <c r="P414" s="130">
        <f t="shared" si="113"/>
        <v>8.867990521273722E-2</v>
      </c>
      <c r="Q414" s="130">
        <f t="shared" si="113"/>
        <v>8.7323032179667123E-2</v>
      </c>
      <c r="R414" s="130">
        <f t="shared" si="113"/>
        <v>8.5986920382453744E-2</v>
      </c>
      <c r="S414" s="130">
        <f t="shared" si="113"/>
        <v>8.4671252157687324E-2</v>
      </c>
      <c r="T414" s="130">
        <f t="shared" si="113"/>
        <v>8.3375714702460746E-2</v>
      </c>
      <c r="U414" s="130">
        <f t="shared" si="113"/>
        <v>8.2100000000000006E-2</v>
      </c>
      <c r="V414" s="130">
        <f t="shared" si="113"/>
        <v>8.0843804746432532E-2</v>
      </c>
      <c r="W414" s="130">
        <f t="shared" si="113"/>
        <v>7.9606830278676086E-2</v>
      </c>
      <c r="X414" s="130">
        <f t="shared" si="113"/>
        <v>7.8388782503430954E-2</v>
      </c>
      <c r="Y414" s="130">
        <f t="shared" si="113"/>
        <v>7.7189371827258685E-2</v>
      </c>
      <c r="Z414" s="130">
        <f t="shared" si="112"/>
        <v>7.6008313087730581E-2</v>
      </c>
      <c r="AA414" s="130">
        <f t="shared" si="112"/>
        <v>7.4845325485629749E-2</v>
      </c>
      <c r="AB414" s="130">
        <f t="shared" si="112"/>
        <v>7.370013251819052E-2</v>
      </c>
      <c r="AC414" s="130">
        <f t="shared" si="112"/>
        <v>7.2572461913359282E-2</v>
      </c>
      <c r="AD414" s="130">
        <f t="shared" si="112"/>
        <v>7.146204556506125E-2</v>
      </c>
      <c r="AE414" s="130">
        <f t="shared" si="112"/>
        <v>7.0368619469457674E-2</v>
      </c>
      <c r="AF414" s="130">
        <f t="shared" si="112"/>
        <v>6.9291923662178401E-2</v>
      </c>
      <c r="AG414" s="130">
        <f t="shared" si="112"/>
        <v>6.8231702156514723E-2</v>
      </c>
      <c r="AH414" s="130">
        <f t="shared" si="112"/>
        <v>6.7187702882558029E-2</v>
      </c>
      <c r="AI414" s="130">
        <f t="shared" si="112"/>
        <v>6.6159677627269708E-2</v>
      </c>
      <c r="AJ414" s="130">
        <f t="shared" si="112"/>
        <v>6.5147381975467877E-2</v>
      </c>
      <c r="AK414" s="130">
        <f t="shared" si="112"/>
        <v>6.4150575251717204E-2</v>
      </c>
      <c r="AL414" s="130">
        <f t="shared" si="112"/>
        <v>6.3169020463107822E-2</v>
      </c>
      <c r="AM414" s="130">
        <f t="shared" si="112"/>
        <v>6.2202484242909736E-2</v>
      </c>
      <c r="AN414" s="130">
        <f t="shared" si="112"/>
        <v>6.1250736795089404E-2</v>
      </c>
      <c r="AO414" s="130">
        <f t="shared" si="112"/>
        <v>6.0313551839675253E-2</v>
      </c>
      <c r="AP414" s="130">
        <f t="shared" si="114"/>
        <v>5.9390706558959103E-2</v>
      </c>
      <c r="AQ414" s="130">
        <f t="shared" si="114"/>
        <v>5.8481981544520806E-2</v>
      </c>
      <c r="AR414" s="130">
        <f t="shared" si="114"/>
        <v>5.7587160745063468E-2</v>
      </c>
      <c r="AS414" s="130">
        <f t="shared" si="114"/>
        <v>5.6706031415046709E-2</v>
      </c>
      <c r="AT414" s="130">
        <f t="shared" si="114"/>
        <v>5.5838384064106031E-2</v>
      </c>
      <c r="AU414" s="130">
        <f t="shared" si="114"/>
        <v>5.4984012407246007E-2</v>
      </c>
      <c r="AV414" s="130">
        <f t="shared" si="114"/>
        <v>5.4142713315795614E-2</v>
      </c>
      <c r="AW414" s="130">
        <f t="shared" si="114"/>
        <v>5.3314286769113914E-2</v>
      </c>
      <c r="AX414" s="130">
        <f t="shared" si="114"/>
        <v>5.2498535807034792E-2</v>
      </c>
      <c r="AY414" s="130">
        <f t="shared" si="114"/>
        <v>5.1695266483039175E-2</v>
      </c>
      <c r="AZ414" s="130">
        <f t="shared" si="114"/>
        <v>5.0904287818143934E-2</v>
      </c>
      <c r="BA414" s="130">
        <f t="shared" si="114"/>
        <v>5.0125411755496126E-2</v>
      </c>
      <c r="BB414" s="130">
        <f t="shared" si="114"/>
        <v>4.9358453115662157E-2</v>
      </c>
      <c r="BC414" s="130">
        <f t="shared" si="114"/>
        <v>4.8603229552600907E-2</v>
      </c>
      <c r="BD414" s="130">
        <f t="shared" si="114"/>
        <v>4.7859561510310684E-2</v>
      </c>
      <c r="BE414" s="130">
        <f t="shared" si="114"/>
        <v>4.7127272180139262E-2</v>
      </c>
      <c r="BF414" s="130">
        <f t="shared" si="111"/>
        <v>4.6406187458747382E-2</v>
      </c>
      <c r="BG414" s="130">
        <f t="shared" si="111"/>
        <v>4.5696135906715216E-2</v>
      </c>
      <c r="BH414" s="130">
        <f t="shared" si="111"/>
        <v>4.4996948707782328E-2</v>
      </c>
      <c r="BI414" s="130">
        <f t="shared" si="111"/>
        <v>4.4308459628711251E-2</v>
      </c>
      <c r="BJ414" s="130">
        <f t="shared" si="111"/>
        <v>4.3630504979765179E-2</v>
      </c>
      <c r="BK414" s="130">
        <f t="shared" si="111"/>
        <v>4.2962923575790346E-2</v>
      </c>
      <c r="BL414" s="130">
        <f t="shared" si="111"/>
        <v>4.2305556697894001E-2</v>
      </c>
      <c r="BM414" s="130">
        <f t="shared" si="111"/>
        <v>4.1658248055708565E-2</v>
      </c>
      <c r="BN414" s="130">
        <f t="shared" si="111"/>
        <v>4.1020843750233314E-2</v>
      </c>
      <c r="BO414" s="130">
        <f t="shared" si="110"/>
        <v>4.0393192237244566E-2</v>
      </c>
      <c r="BP414" s="130">
        <f t="shared" si="110"/>
        <v>3.9775144291265697E-2</v>
      </c>
      <c r="BQ414" s="130">
        <f t="shared" si="110"/>
        <v>3.9166552970088482E-2</v>
      </c>
      <c r="BR414" s="3"/>
      <c r="BT414"/>
      <c r="BU414"/>
      <c r="BV414"/>
      <c r="BW414"/>
      <c r="BX414"/>
      <c r="BY414"/>
      <c r="BZ414"/>
      <c r="CA414"/>
      <c r="CB414"/>
      <c r="CC414"/>
      <c r="CD414"/>
      <c r="CE414"/>
      <c r="CF414"/>
      <c r="CG414"/>
      <c r="CH414"/>
      <c r="CI414"/>
      <c r="CJ414"/>
      <c r="CK414"/>
      <c r="CL414"/>
      <c r="CM414"/>
      <c r="CN414"/>
    </row>
    <row r="415" spans="1:92" s="8" customFormat="1">
      <c r="A415"/>
      <c r="B415">
        <v>49</v>
      </c>
      <c r="C415" s="51">
        <v>8.1900000000000001E-2</v>
      </c>
      <c r="D415" s="118">
        <f t="shared" si="100"/>
        <v>0.9851862824867631</v>
      </c>
      <c r="E415"/>
      <c r="F415" s="19"/>
      <c r="G415"/>
      <c r="H415"/>
      <c r="I415" s="22" t="s">
        <v>546</v>
      </c>
      <c r="J415" s="130">
        <f t="shared" si="113"/>
        <v>9.6512148481698548E-2</v>
      </c>
      <c r="K415" s="130">
        <f t="shared" si="113"/>
        <v>9.5082444777495084E-2</v>
      </c>
      <c r="L415" s="130">
        <f t="shared" si="113"/>
        <v>9.3673920300093333E-2</v>
      </c>
      <c r="M415" s="130">
        <f t="shared" si="113"/>
        <v>9.228626130641028E-2</v>
      </c>
      <c r="N415" s="130">
        <f t="shared" si="113"/>
        <v>9.0919158701064345E-2</v>
      </c>
      <c r="O415" s="130">
        <f t="shared" si="113"/>
        <v>8.9572307967525633E-2</v>
      </c>
      <c r="P415" s="130">
        <f t="shared" si="113"/>
        <v>8.8245409100286054E-2</v>
      </c>
      <c r="Q415" s="130">
        <f t="shared" si="113"/>
        <v>8.6938166538034392E-2</v>
      </c>
      <c r="R415" s="130">
        <f t="shared" si="113"/>
        <v>8.56502890978212E-2</v>
      </c>
      <c r="S415" s="130">
        <f t="shared" si="113"/>
        <v>8.4381489910199003E-2</v>
      </c>
      <c r="T415" s="130">
        <f t="shared" si="113"/>
        <v>8.3131486355323261E-2</v>
      </c>
      <c r="U415" s="130">
        <f t="shared" si="113"/>
        <v>8.1900000000000001E-2</v>
      </c>
      <c r="V415" s="130">
        <f t="shared" si="113"/>
        <v>8.0686756535665899E-2</v>
      </c>
      <c r="W415" s="130">
        <f t="shared" si="113"/>
        <v>7.949148571728723E-2</v>
      </c>
      <c r="X415" s="130">
        <f t="shared" si="113"/>
        <v>7.8313921303163822E-2</v>
      </c>
      <c r="Y415" s="130">
        <f t="shared" si="113"/>
        <v>7.7153800995624897E-2</v>
      </c>
      <c r="Z415" s="130">
        <f t="shared" si="112"/>
        <v>7.6010866382603209E-2</v>
      </c>
      <c r="AA415" s="130">
        <f t="shared" si="112"/>
        <v>7.4884862880074926E-2</v>
      </c>
      <c r="AB415" s="130">
        <f t="shared" si="112"/>
        <v>7.3775539675352012E-2</v>
      </c>
      <c r="AC415" s="130">
        <f t="shared" si="112"/>
        <v>7.2682649671214752E-2</v>
      </c>
      <c r="AD415" s="130">
        <f t="shared" si="112"/>
        <v>7.1605949430871813E-2</v>
      </c>
      <c r="AE415" s="130">
        <f t="shared" si="112"/>
        <v>7.0545199123735761E-2</v>
      </c>
      <c r="AF415" s="130">
        <f t="shared" si="112"/>
        <v>6.9500162472001692E-2</v>
      </c>
      <c r="AG415" s="130">
        <f t="shared" si="112"/>
        <v>6.8470606698017383E-2</v>
      </c>
      <c r="AH415" s="130">
        <f t="shared" si="112"/>
        <v>6.7456302472433019E-2</v>
      </c>
      <c r="AI415" s="130">
        <f t="shared" si="112"/>
        <v>6.6457023863118928E-2</v>
      </c>
      <c r="AJ415" s="130">
        <f t="shared" si="112"/>
        <v>6.547254828484024E-2</v>
      </c>
      <c r="AK415" s="130">
        <f t="shared" si="112"/>
        <v>6.4502656449676857E-2</v>
      </c>
      <c r="AL415" s="130">
        <f t="shared" si="112"/>
        <v>6.3547132318177976E-2</v>
      </c>
      <c r="AM415" s="130">
        <f t="shared" si="112"/>
        <v>6.2605763051240201E-2</v>
      </c>
      <c r="AN415" s="130">
        <f t="shared" si="112"/>
        <v>6.1678338962698483E-2</v>
      </c>
      <c r="AO415" s="130">
        <f t="shared" si="112"/>
        <v>6.0764653472619397E-2</v>
      </c>
      <c r="AP415" s="130">
        <f t="shared" si="114"/>
        <v>5.9864503061286281E-2</v>
      </c>
      <c r="AQ415" s="130">
        <f t="shared" si="114"/>
        <v>5.8977687223866079E-2</v>
      </c>
      <c r="AR415" s="130">
        <f t="shared" si="114"/>
        <v>5.8104008425747686E-2</v>
      </c>
      <c r="AS415" s="130">
        <f t="shared" si="114"/>
        <v>5.7243272058541926E-2</v>
      </c>
      <c r="AT415" s="130">
        <f t="shared" si="114"/>
        <v>5.6395286396733316E-2</v>
      </c>
      <c r="AU415" s="130">
        <f t="shared" si="114"/>
        <v>5.555986255497402E-2</v>
      </c>
      <c r="AV415" s="130">
        <f t="shared" si="114"/>
        <v>5.4736814446010362E-2</v>
      </c>
      <c r="AW415" s="130">
        <f t="shared" si="114"/>
        <v>5.3925958739232699E-2</v>
      </c>
      <c r="AX415" s="130">
        <f t="shared" si="114"/>
        <v>5.3127114819839241E-2</v>
      </c>
      <c r="AY415" s="130">
        <f t="shared" si="114"/>
        <v>5.2340104748604836E-2</v>
      </c>
      <c r="AZ415" s="130">
        <f t="shared" si="114"/>
        <v>5.1564753222245775E-2</v>
      </c>
      <c r="BA415" s="130">
        <f t="shared" si="114"/>
        <v>5.0800887534371661E-2</v>
      </c>
      <c r="BB415" s="130">
        <f t="shared" si="114"/>
        <v>5.0048337537015763E-2</v>
      </c>
      <c r="BC415" s="130">
        <f t="shared" si="114"/>
        <v>4.9306935602735275E-2</v>
      </c>
      <c r="BD415" s="130">
        <f t="shared" si="114"/>
        <v>4.8576516587273001E-2</v>
      </c>
      <c r="BE415" s="130">
        <f t="shared" si="114"/>
        <v>4.7856917792772069E-2</v>
      </c>
      <c r="BF415" s="130">
        <f t="shared" si="111"/>
        <v>4.7147978931535744E-2</v>
      </c>
      <c r="BG415" s="130">
        <f t="shared" si="111"/>
        <v>4.6449542090323918E-2</v>
      </c>
      <c r="BH415" s="130">
        <f t="shared" si="111"/>
        <v>4.5761451695178659E-2</v>
      </c>
      <c r="BI415" s="130">
        <f t="shared" si="111"/>
        <v>4.5083554476770649E-2</v>
      </c>
      <c r="BJ415" s="130">
        <f t="shared" si="111"/>
        <v>4.4415699436259143E-2</v>
      </c>
      <c r="BK415" s="130">
        <f t="shared" si="111"/>
        <v>4.3757737811657559E-2</v>
      </c>
      <c r="BL415" s="130">
        <f t="shared" si="111"/>
        <v>4.3109523044697381E-2</v>
      </c>
      <c r="BM415" s="130">
        <f t="shared" si="111"/>
        <v>4.2470910748182857E-2</v>
      </c>
      <c r="BN415" s="130">
        <f t="shared" si="111"/>
        <v>4.1841758673829381E-2</v>
      </c>
      <c r="BO415" s="130">
        <f t="shared" si="110"/>
        <v>4.1221926680578239E-2</v>
      </c>
      <c r="BP415" s="130">
        <f t="shared" si="110"/>
        <v>4.0611276703380793E-2</v>
      </c>
      <c r="BQ415" s="130">
        <f t="shared" si="110"/>
        <v>4.0009672722445017E-2</v>
      </c>
      <c r="BR415" s="3"/>
      <c r="BT415"/>
      <c r="BU415"/>
      <c r="BV415"/>
      <c r="BW415"/>
      <c r="BX415"/>
      <c r="BY415"/>
      <c r="BZ415"/>
      <c r="CA415"/>
      <c r="CB415"/>
      <c r="CC415"/>
      <c r="CD415"/>
      <c r="CE415"/>
      <c r="CF415"/>
      <c r="CG415"/>
      <c r="CH415"/>
      <c r="CI415"/>
      <c r="CJ415"/>
      <c r="CK415"/>
      <c r="CL415"/>
      <c r="CM415"/>
      <c r="CN415"/>
    </row>
    <row r="416" spans="1:92" s="8" customFormat="1">
      <c r="A416"/>
      <c r="B416">
        <v>50</v>
      </c>
      <c r="C416" s="51">
        <v>8.1699999999999995E-2</v>
      </c>
      <c r="D416" s="118">
        <f t="shared" si="100"/>
        <v>0.98569397677221682</v>
      </c>
      <c r="E416"/>
      <c r="F416" s="19"/>
      <c r="G416"/>
      <c r="H416"/>
      <c r="I416" s="22" t="s">
        <v>546</v>
      </c>
      <c r="J416" s="130">
        <f t="shared" si="113"/>
        <v>9.5732395504328327E-2</v>
      </c>
      <c r="K416" s="130">
        <f t="shared" si="113"/>
        <v>9.4362845630592065E-2</v>
      </c>
      <c r="L416" s="130">
        <f t="shared" si="113"/>
        <v>9.3012888569161109E-2</v>
      </c>
      <c r="M416" s="130">
        <f t="shared" si="113"/>
        <v>9.1682244024807485E-2</v>
      </c>
      <c r="N416" s="130">
        <f t="shared" si="113"/>
        <v>9.0370635712213307E-2</v>
      </c>
      <c r="O416" s="130">
        <f t="shared" si="113"/>
        <v>8.9077791298604839E-2</v>
      </c>
      <c r="P416" s="130">
        <f t="shared" si="113"/>
        <v>8.7803442347207397E-2</v>
      </c>
      <c r="Q416" s="130">
        <f t="shared" si="113"/>
        <v>8.6547324261508921E-2</v>
      </c>
      <c r="R416" s="130">
        <f t="shared" si="113"/>
        <v>8.5309176230321304E-2</v>
      </c>
      <c r="S416" s="130">
        <f t="shared" si="113"/>
        <v>8.4088741173627274E-2</v>
      </c>
      <c r="T416" s="130">
        <f t="shared" si="113"/>
        <v>8.288576568920232E-2</v>
      </c>
      <c r="U416" s="130">
        <f t="shared" si="113"/>
        <v>8.1699999999999995E-2</v>
      </c>
      <c r="V416" s="130">
        <f t="shared" si="113"/>
        <v>8.0531197902290103E-2</v>
      </c>
      <c r="W416" s="130">
        <f t="shared" si="113"/>
        <v>7.9379116714538747E-2</v>
      </c>
      <c r="X416" s="130">
        <f t="shared" si="113"/>
        <v>7.8243517227019638E-2</v>
      </c>
      <c r="Y416" s="130">
        <f t="shared" si="113"/>
        <v>7.7124163652146457E-2</v>
      </c>
      <c r="Z416" s="130">
        <f t="shared" si="112"/>
        <v>7.6020823575515498E-2</v>
      </c>
      <c r="AA416" s="130">
        <f t="shared" si="112"/>
        <v>7.4933267907648968E-2</v>
      </c>
      <c r="AB416" s="130">
        <f t="shared" si="112"/>
        <v>7.3861270836428433E-2</v>
      </c>
      <c r="AC416" s="130">
        <f t="shared" si="112"/>
        <v>7.2804609780208918E-2</v>
      </c>
      <c r="AD416" s="130">
        <f t="shared" si="112"/>
        <v>7.1763065341603552E-2</v>
      </c>
      <c r="AE416" s="130">
        <f t="shared" si="112"/>
        <v>7.0736421261929652E-2</v>
      </c>
      <c r="AF416" s="130">
        <f t="shared" si="112"/>
        <v>6.9724464376306236E-2</v>
      </c>
      <c r="AG416" s="130">
        <f t="shared" si="112"/>
        <v>6.8726984569394065E-2</v>
      </c>
      <c r="AH416" s="130">
        <f t="shared" si="112"/>
        <v>6.7743774731768819E-2</v>
      </c>
      <c r="AI416" s="130">
        <f t="shared" si="112"/>
        <v>6.6774630716918429E-2</v>
      </c>
      <c r="AJ416" s="130">
        <f t="shared" si="112"/>
        <v>6.5819351298855536E-2</v>
      </c>
      <c r="AK416" s="130">
        <f t="shared" si="112"/>
        <v>6.4877738130336496E-2</v>
      </c>
      <c r="AL416" s="130">
        <f t="shared" si="112"/>
        <v>6.3949595701677867E-2</v>
      </c>
      <c r="AM416" s="130">
        <f t="shared" si="112"/>
        <v>6.3034731300162322E-2</v>
      </c>
      <c r="AN416" s="130">
        <f t="shared" si="112"/>
        <v>6.2132954970025134E-2</v>
      </c>
      <c r="AO416" s="130">
        <f t="shared" si="112"/>
        <v>6.1244079473013149E-2</v>
      </c>
      <c r="AP416" s="130">
        <f t="shared" si="114"/>
        <v>6.0367920249508031E-2</v>
      </c>
      <c r="AQ416" s="130">
        <f t="shared" si="114"/>
        <v>5.9504295380205602E-2</v>
      </c>
      <c r="AR416" s="130">
        <f t="shared" si="114"/>
        <v>5.8653025548343507E-2</v>
      </c>
      <c r="AS416" s="130">
        <f t="shared" si="114"/>
        <v>5.7813934002469154E-2</v>
      </c>
      <c r="AT416" s="130">
        <f t="shared" si="114"/>
        <v>5.69868465197403E-2</v>
      </c>
      <c r="AU416" s="130">
        <f t="shared" si="114"/>
        <v>5.6171591369750785E-2</v>
      </c>
      <c r="AV416" s="130">
        <f t="shared" si="114"/>
        <v>5.5367999278873585E-2</v>
      </c>
      <c r="AW416" s="130">
        <f t="shared" si="114"/>
        <v>5.4575903395114138E-2</v>
      </c>
      <c r="AX416" s="130">
        <f t="shared" si="114"/>
        <v>5.3795139253466386E-2</v>
      </c>
      <c r="AY416" s="130">
        <f t="shared" si="114"/>
        <v>5.3025544741764477E-2</v>
      </c>
      <c r="AZ416" s="130">
        <f t="shared" si="114"/>
        <v>5.226696006702293E-2</v>
      </c>
      <c r="BA416" s="130">
        <f t="shared" si="114"/>
        <v>5.151922772225849E-2</v>
      </c>
      <c r="BB416" s="130">
        <f t="shared" si="114"/>
        <v>5.0782192453786408E-2</v>
      </c>
      <c r="BC416" s="130">
        <f t="shared" si="114"/>
        <v>5.0055701228984791E-2</v>
      </c>
      <c r="BD416" s="130">
        <f t="shared" si="114"/>
        <v>4.9339603204519952E-2</v>
      </c>
      <c r="BE416" s="130">
        <f t="shared" si="114"/>
        <v>4.8633749695026492E-2</v>
      </c>
      <c r="BF416" s="130">
        <f t="shared" si="111"/>
        <v>4.7937994142235249E-2</v>
      </c>
      <c r="BG416" s="130">
        <f t="shared" si="111"/>
        <v>4.72521920845431E-2</v>
      </c>
      <c r="BH416" s="130">
        <f t="shared" si="111"/>
        <v>4.6576201127017956E-2</v>
      </c>
      <c r="BI416" s="130">
        <f t="shared" si="111"/>
        <v>4.5909880911832936E-2</v>
      </c>
      <c r="BJ416" s="130">
        <f t="shared" si="111"/>
        <v>4.5253093089123488E-2</v>
      </c>
      <c r="BK416" s="130">
        <f t="shared" si="111"/>
        <v>4.4605701288261461E-2</v>
      </c>
      <c r="BL416" s="130">
        <f t="shared" si="111"/>
        <v>4.3967571089540032E-2</v>
      </c>
      <c r="BM416" s="130">
        <f t="shared" si="111"/>
        <v>4.333856999626387E-2</v>
      </c>
      <c r="BN416" s="130">
        <f t="shared" si="111"/>
        <v>4.2718567407238416E-2</v>
      </c>
      <c r="BO416" s="130">
        <f t="shared" si="110"/>
        <v>4.2107434589652847E-2</v>
      </c>
      <c r="BP416" s="130">
        <f t="shared" si="110"/>
        <v>4.1505044652350907E-2</v>
      </c>
      <c r="BQ416" s="130">
        <f t="shared" si="110"/>
        <v>4.0911272519484197E-2</v>
      </c>
      <c r="BR416" s="3"/>
      <c r="BT416"/>
      <c r="BU416"/>
      <c r="BV416"/>
      <c r="BW416"/>
      <c r="BX416"/>
      <c r="BY416"/>
      <c r="BZ416"/>
      <c r="CA416"/>
      <c r="CB416"/>
      <c r="CC416"/>
      <c r="CD416"/>
      <c r="CE416"/>
      <c r="CF416"/>
      <c r="CG416"/>
      <c r="CH416"/>
      <c r="CI416"/>
      <c r="CJ416"/>
      <c r="CK416"/>
      <c r="CL416"/>
      <c r="CM416"/>
      <c r="CN416"/>
    </row>
    <row r="417" spans="1:92" s="8" customFormat="1">
      <c r="A417"/>
      <c r="B417">
        <v>51</v>
      </c>
      <c r="C417" s="51">
        <v>8.2600000000000007E-2</v>
      </c>
      <c r="D417" s="118">
        <f t="shared" si="100"/>
        <v>0.98622365404530188</v>
      </c>
      <c r="E417"/>
      <c r="F417" s="19"/>
      <c r="G417"/>
      <c r="H417"/>
      <c r="I417" s="22" t="s">
        <v>546</v>
      </c>
      <c r="J417" s="130">
        <f t="shared" si="113"/>
        <v>9.6216706359716575E-2</v>
      </c>
      <c r="K417" s="130">
        <f t="shared" si="113"/>
        <v>9.4891191726283519E-2</v>
      </c>
      <c r="L417" s="130">
        <f t="shared" si="113"/>
        <v>9.358393784100863E-2</v>
      </c>
      <c r="M417" s="130">
        <f t="shared" si="113"/>
        <v>9.2294693137507933E-2</v>
      </c>
      <c r="N417" s="130">
        <f t="shared" si="113"/>
        <v>9.1023209515062931E-2</v>
      </c>
      <c r="O417" s="130">
        <f t="shared" si="113"/>
        <v>8.9769242290876447E-2</v>
      </c>
      <c r="P417" s="130">
        <f t="shared" si="113"/>
        <v>8.8532550152986209E-2</v>
      </c>
      <c r="Q417" s="130">
        <f t="shared" si="113"/>
        <v>8.7312895113827005E-2</v>
      </c>
      <c r="R417" s="130">
        <f t="shared" si="113"/>
        <v>8.6110042464432643E-2</v>
      </c>
      <c r="S417" s="130">
        <f t="shared" si="113"/>
        <v>8.4923760729268868E-2</v>
      </c>
      <c r="T417" s="130">
        <f t="shared" si="113"/>
        <v>8.3753821621688457E-2</v>
      </c>
      <c r="U417" s="130">
        <f t="shared" si="113"/>
        <v>8.2600000000000007E-2</v>
      </c>
      <c r="V417" s="130">
        <f t="shared" si="113"/>
        <v>8.1462073824141945E-2</v>
      </c>
      <c r="W417" s="130">
        <f t="shared" si="113"/>
        <v>8.0339824112953401E-2</v>
      </c>
      <c r="X417" s="130">
        <f t="shared" si="113"/>
        <v>7.9233034902033761E-2</v>
      </c>
      <c r="Y417" s="130">
        <f t="shared" si="113"/>
        <v>7.8141493202182666E-2</v>
      </c>
      <c r="Z417" s="130">
        <f t="shared" si="112"/>
        <v>7.7064988958412711E-2</v>
      </c>
      <c r="AA417" s="130">
        <f t="shared" si="112"/>
        <v>7.6003315009526617E-2</v>
      </c>
      <c r="AB417" s="130">
        <f t="shared" si="112"/>
        <v>7.4956267048251479E-2</v>
      </c>
      <c r="AC417" s="130">
        <f t="shared" si="112"/>
        <v>7.3923643581922022E-2</v>
      </c>
      <c r="AD417" s="130">
        <f t="shared" si="112"/>
        <v>7.2905245893705659E-2</v>
      </c>
      <c r="AE417" s="130">
        <f t="shared" si="112"/>
        <v>7.1900878004361637E-2</v>
      </c>
      <c r="AF417" s="130">
        <f t="shared" si="112"/>
        <v>7.0910346634527013E-2</v>
      </c>
      <c r="AG417" s="130">
        <f t="shared" si="112"/>
        <v>6.9933461167522193E-2</v>
      </c>
      <c r="AH417" s="130">
        <f t="shared" si="112"/>
        <v>6.8970033612668971E-2</v>
      </c>
      <c r="AI417" s="130">
        <f t="shared" si="112"/>
        <v>6.8019878569113665E-2</v>
      </c>
      <c r="AJ417" s="130">
        <f t="shared" si="112"/>
        <v>6.7082813190149013E-2</v>
      </c>
      <c r="AK417" s="130">
        <f t="shared" si="112"/>
        <v>6.6158657148027114E-2</v>
      </c>
      <c r="AL417" s="130">
        <f t="shared" si="112"/>
        <v>6.5247232599257632E-2</v>
      </c>
      <c r="AM417" s="130">
        <f t="shared" si="112"/>
        <v>6.43483641503836E-2</v>
      </c>
      <c r="AN417" s="130">
        <f t="shared" si="112"/>
        <v>6.3461878824229032E-2</v>
      </c>
      <c r="AO417" s="130">
        <f t="shared" si="112"/>
        <v>6.2587606026611314E-2</v>
      </c>
      <c r="AP417" s="130">
        <f t="shared" si="114"/>
        <v>6.1725377513512369E-2</v>
      </c>
      <c r="AQ417" s="130">
        <f t="shared" si="114"/>
        <v>6.0875027358701865E-2</v>
      </c>
      <c r="AR417" s="130">
        <f t="shared" si="114"/>
        <v>6.0036391921806688E-2</v>
      </c>
      <c r="AS417" s="130">
        <f t="shared" si="114"/>
        <v>5.9209309816820023E-2</v>
      </c>
      <c r="AT417" s="130">
        <f t="shared" si="114"/>
        <v>5.8393621881044605E-2</v>
      </c>
      <c r="AU417" s="130">
        <f t="shared" si="114"/>
        <v>5.7589171144463498E-2</v>
      </c>
      <c r="AV417" s="130">
        <f t="shared" si="114"/>
        <v>5.6795802799533064E-2</v>
      </c>
      <c r="AW417" s="130">
        <f t="shared" si="114"/>
        <v>5.6013364171391869E-2</v>
      </c>
      <c r="AX417" s="130">
        <f t="shared" si="114"/>
        <v>5.5241704688480289E-2</v>
      </c>
      <c r="AY417" s="130">
        <f t="shared" si="114"/>
        <v>5.448067585356451E-2</v>
      </c>
      <c r="AZ417" s="130">
        <f t="shared" si="114"/>
        <v>5.3730131215160043E-2</v>
      </c>
      <c r="BA417" s="130">
        <f t="shared" si="114"/>
        <v>5.298992633934866E-2</v>
      </c>
      <c r="BB417" s="130">
        <f t="shared" si="114"/>
        <v>5.225991878198382E-2</v>
      </c>
      <c r="BC417" s="130">
        <f t="shared" si="114"/>
        <v>5.1539968061278786E-2</v>
      </c>
      <c r="BD417" s="130">
        <f t="shared" si="114"/>
        <v>5.0829935630772517E-2</v>
      </c>
      <c r="BE417" s="130">
        <f t="shared" si="114"/>
        <v>5.0129684852667958E-2</v>
      </c>
      <c r="BF417" s="130">
        <f t="shared" si="111"/>
        <v>4.9439080971537618E-2</v>
      </c>
      <c r="BG417" s="130">
        <f t="shared" si="111"/>
        <v>4.8757991088391378E-2</v>
      </c>
      <c r="BH417" s="130">
        <f t="shared" si="111"/>
        <v>4.808628413510161E-2</v>
      </c>
      <c r="BI417" s="130">
        <f t="shared" si="111"/>
        <v>4.7423830849180525E-2</v>
      </c>
      <c r="BJ417" s="130">
        <f t="shared" si="111"/>
        <v>4.6770503748905137E-2</v>
      </c>
      <c r="BK417" s="130">
        <f t="shared" si="111"/>
        <v>4.6126177108784708E-2</v>
      </c>
      <c r="BL417" s="130">
        <f t="shared" si="111"/>
        <v>4.5490726935366411E-2</v>
      </c>
      <c r="BM417" s="130">
        <f t="shared" si="111"/>
        <v>4.4864030943374093E-2</v>
      </c>
      <c r="BN417" s="130">
        <f t="shared" si="111"/>
        <v>4.4245968532175897E-2</v>
      </c>
      <c r="BO417" s="130">
        <f t="shared" si="110"/>
        <v>4.3636420762575949E-2</v>
      </c>
      <c r="BP417" s="130">
        <f t="shared" si="110"/>
        <v>4.3035270333925936E-2</v>
      </c>
      <c r="BQ417" s="130">
        <f t="shared" si="110"/>
        <v>4.244240156155181E-2</v>
      </c>
      <c r="BR417" s="3"/>
      <c r="BT417"/>
      <c r="BU417"/>
      <c r="BV417"/>
      <c r="BW417"/>
      <c r="BX417"/>
      <c r="BY417"/>
      <c r="BZ417"/>
      <c r="CA417"/>
      <c r="CB417"/>
      <c r="CC417"/>
      <c r="CD417"/>
      <c r="CE417"/>
      <c r="CF417"/>
      <c r="CG417"/>
      <c r="CH417"/>
      <c r="CI417"/>
      <c r="CJ417"/>
      <c r="CK417"/>
      <c r="CL417"/>
      <c r="CM417"/>
      <c r="CN417"/>
    </row>
    <row r="418" spans="1:92" s="8" customFormat="1">
      <c r="A418"/>
      <c r="B418">
        <v>52</v>
      </c>
      <c r="C418" s="51">
        <v>8.3400000000000002E-2</v>
      </c>
      <c r="D418" s="118">
        <f t="shared" si="100"/>
        <v>0.9858047546151113</v>
      </c>
      <c r="E418"/>
      <c r="F418" s="19"/>
      <c r="G418"/>
      <c r="H418"/>
      <c r="I418" s="22" t="s">
        <v>546</v>
      </c>
      <c r="J418" s="130">
        <f t="shared" si="113"/>
        <v>9.7603649699029349E-2</v>
      </c>
      <c r="K418" s="130">
        <f t="shared" si="113"/>
        <v>9.6218141941090921E-2</v>
      </c>
      <c r="L418" s="130">
        <f t="shared" si="113"/>
        <v>9.4852301805759071E-2</v>
      </c>
      <c r="M418" s="130">
        <f t="shared" si="113"/>
        <v>9.35058501063048E-2</v>
      </c>
      <c r="N418" s="130">
        <f t="shared" si="113"/>
        <v>9.2178511619123174E-2</v>
      </c>
      <c r="O418" s="130">
        <f t="shared" si="113"/>
        <v>9.0870015027475909E-2</v>
      </c>
      <c r="P418" s="130">
        <f t="shared" si="113"/>
        <v>8.9580092866032357E-2</v>
      </c>
      <c r="Q418" s="130">
        <f t="shared" si="113"/>
        <v>8.8308481466197922E-2</v>
      </c>
      <c r="R418" s="130">
        <f t="shared" si="113"/>
        <v>8.7054920902218336E-2</v>
      </c>
      <c r="S418" s="130">
        <f t="shared" si="113"/>
        <v>8.5819154938049258E-2</v>
      </c>
      <c r="T418" s="130">
        <f t="shared" si="113"/>
        <v>8.4600930974979879E-2</v>
      </c>
      <c r="U418" s="130">
        <f t="shared" si="113"/>
        <v>8.3400000000000002E-2</v>
      </c>
      <c r="V418" s="130">
        <f t="shared" si="113"/>
        <v>8.2216116534900283E-2</v>
      </c>
      <c r="W418" s="130">
        <f t="shared" si="113"/>
        <v>8.104903858609476E-2</v>
      </c>
      <c r="X418" s="130">
        <f t="shared" si="113"/>
        <v>7.9898527595155838E-2</v>
      </c>
      <c r="Y418" s="130">
        <f t="shared" si="113"/>
        <v>7.8764348390051295E-2</v>
      </c>
      <c r="Z418" s="130">
        <f t="shared" si="112"/>
        <v>7.7646269137073648E-2</v>
      </c>
      <c r="AA418" s="130">
        <f t="shared" si="112"/>
        <v>7.6544061293451773E-2</v>
      </c>
      <c r="AB418" s="130">
        <f t="shared" si="112"/>
        <v>7.5457499560635272E-2</v>
      </c>
      <c r="AC418" s="130">
        <f t="shared" si="112"/>
        <v>7.4386361838241918E-2</v>
      </c>
      <c r="AD418" s="130">
        <f t="shared" si="112"/>
        <v>7.3330429178658951E-2</v>
      </c>
      <c r="AE418" s="130">
        <f t="shared" si="112"/>
        <v>7.2289485742288676E-2</v>
      </c>
      <c r="AF418" s="130">
        <f t="shared" si="112"/>
        <v>7.1263318753429478E-2</v>
      </c>
      <c r="AG418" s="130">
        <f t="shared" si="112"/>
        <v>7.0251718456783005E-2</v>
      </c>
      <c r="AH418" s="130">
        <f t="shared" si="112"/>
        <v>6.9254478074578851E-2</v>
      </c>
      <c r="AI418" s="130">
        <f t="shared" si="112"/>
        <v>6.8271393764307811E-2</v>
      </c>
      <c r="AJ418" s="130">
        <f t="shared" si="112"/>
        <v>6.7302264577055099E-2</v>
      </c>
      <c r="AK418" s="130">
        <f t="shared" si="112"/>
        <v>6.6346892416425107E-2</v>
      </c>
      <c r="AL418" s="130">
        <f t="shared" si="112"/>
        <v>6.5405081998049133E-2</v>
      </c>
      <c r="AM418" s="130">
        <f t="shared" si="112"/>
        <v>6.447664080966807E-2</v>
      </c>
      <c r="AN418" s="130">
        <f t="shared" si="112"/>
        <v>6.3561379071781499E-2</v>
      </c>
      <c r="AO418" s="130">
        <f t="shared" si="112"/>
        <v>6.2659109698855631E-2</v>
      </c>
      <c r="AP418" s="130">
        <f t="shared" si="114"/>
        <v>6.1769648261081708E-2</v>
      </c>
      <c r="AQ418" s="130">
        <f t="shared" si="114"/>
        <v>6.0892812946677387E-2</v>
      </c>
      <c r="AR418" s="130">
        <f t="shared" si="114"/>
        <v>6.0028424524723178E-2</v>
      </c>
      <c r="AS418" s="130">
        <f t="shared" si="114"/>
        <v>5.9176306308526459E-2</v>
      </c>
      <c r="AT418" s="130">
        <f t="shared" si="114"/>
        <v>5.8336284119505588E-2</v>
      </c>
      <c r="AU418" s="130">
        <f t="shared" si="114"/>
        <v>5.7508186251586615E-2</v>
      </c>
      <c r="AV418" s="130">
        <f t="shared" si="114"/>
        <v>5.6691843436105456E-2</v>
      </c>
      <c r="AW418" s="130">
        <f t="shared" si="114"/>
        <v>5.5887088807208246E-2</v>
      </c>
      <c r="AX418" s="130">
        <f t="shared" si="114"/>
        <v>5.5093757867742857E-2</v>
      </c>
      <c r="AY418" s="130">
        <f t="shared" si="114"/>
        <v>5.4311688455634603E-2</v>
      </c>
      <c r="AZ418" s="130">
        <f t="shared" si="114"/>
        <v>5.3540720710739245E-2</v>
      </c>
      <c r="BA418" s="130">
        <f t="shared" si="114"/>
        <v>5.2780697042166515E-2</v>
      </c>
      <c r="BB418" s="130">
        <f t="shared" si="114"/>
        <v>5.2031462096067495E-2</v>
      </c>
      <c r="BC418" s="130">
        <f t="shared" si="114"/>
        <v>5.1292862723879271E-2</v>
      </c>
      <c r="BD418" s="130">
        <f t="shared" si="114"/>
        <v>5.0564747951020395E-2</v>
      </c>
      <c r="BE418" s="130">
        <f t="shared" si="114"/>
        <v>4.9846968946030613E-2</v>
      </c>
      <c r="BF418" s="130">
        <f t="shared" si="111"/>
        <v>4.913937899014878E-2</v>
      </c>
      <c r="BG418" s="130">
        <f t="shared" si="111"/>
        <v>4.8441833447322571E-2</v>
      </c>
      <c r="BH418" s="130">
        <f t="shared" si="111"/>
        <v>4.7754189734643918E-2</v>
      </c>
      <c r="BI418" s="130">
        <f t="shared" si="111"/>
        <v>4.7076307293204118E-2</v>
      </c>
      <c r="BJ418" s="130">
        <f t="shared" si="111"/>
        <v>4.6408047559362654E-2</v>
      </c>
      <c r="BK418" s="130">
        <f t="shared" si="111"/>
        <v>4.5749273936423911E-2</v>
      </c>
      <c r="BL418" s="130">
        <f t="shared" si="111"/>
        <v>4.5099851766715882E-2</v>
      </c>
      <c r="BM418" s="130">
        <f t="shared" si="111"/>
        <v>4.4459648304065243E-2</v>
      </c>
      <c r="BN418" s="130">
        <f t="shared" si="111"/>
        <v>4.3828532686663181E-2</v>
      </c>
      <c r="BO418" s="130">
        <f t="shared" si="110"/>
        <v>4.3206375910316376E-2</v>
      </c>
      <c r="BP418" s="130">
        <f t="shared" si="110"/>
        <v>4.2593050802077703E-2</v>
      </c>
      <c r="BQ418" s="130">
        <f t="shared" si="110"/>
        <v>4.1988431994251181E-2</v>
      </c>
      <c r="BR418" s="3"/>
      <c r="BT418"/>
      <c r="BU418"/>
      <c r="BV418"/>
      <c r="BW418"/>
      <c r="BX418"/>
      <c r="BY418"/>
      <c r="BZ418"/>
      <c r="CA418"/>
      <c r="CB418"/>
      <c r="CC418"/>
      <c r="CD418"/>
      <c r="CE418"/>
      <c r="CF418"/>
      <c r="CG418"/>
      <c r="CH418"/>
      <c r="CI418"/>
      <c r="CJ418"/>
      <c r="CK418"/>
      <c r="CL418"/>
      <c r="CM418"/>
      <c r="CN418"/>
    </row>
    <row r="419" spans="1:92" s="8" customFormat="1">
      <c r="A419"/>
      <c r="B419">
        <v>53</v>
      </c>
      <c r="C419" s="51">
        <v>8.4199999999999997E-2</v>
      </c>
      <c r="D419" s="118">
        <f t="shared" si="100"/>
        <v>0.98540284566130043</v>
      </c>
      <c r="E419"/>
      <c r="F419" s="19"/>
      <c r="G419"/>
      <c r="H419"/>
      <c r="I419" s="22" t="s">
        <v>546</v>
      </c>
      <c r="J419" s="130">
        <f t="shared" si="113"/>
        <v>9.8982896524474298E-2</v>
      </c>
      <c r="K419" s="130">
        <f t="shared" si="113"/>
        <v>9.7538027907015032E-2</v>
      </c>
      <c r="L419" s="130">
        <f t="shared" si="113"/>
        <v>9.6114250259763931E-2</v>
      </c>
      <c r="M419" s="130">
        <f t="shared" si="113"/>
        <v>9.4711255714573783E-2</v>
      </c>
      <c r="N419" s="130">
        <f t="shared" si="113"/>
        <v>9.3328740897296092E-2</v>
      </c>
      <c r="O419" s="130">
        <f t="shared" si="113"/>
        <v>9.1966406862181743E-2</v>
      </c>
      <c r="P419" s="130">
        <f t="shared" si="113"/>
        <v>9.062395902723884E-2</v>
      </c>
      <c r="Q419" s="130">
        <f t="shared" si="113"/>
        <v>8.9301107110534239E-2</v>
      </c>
      <c r="R419" s="130">
        <f t="shared" si="113"/>
        <v>8.7997565067425038E-2</v>
      </c>
      <c r="S419" s="130">
        <f t="shared" si="113"/>
        <v>8.6713051028706065E-2</v>
      </c>
      <c r="T419" s="130">
        <f t="shared" si="113"/>
        <v>8.5447287239660524E-2</v>
      </c>
      <c r="U419" s="130">
        <f t="shared" si="113"/>
        <v>8.4199999999999997E-2</v>
      </c>
      <c r="V419" s="130">
        <f t="shared" si="113"/>
        <v>8.297091960468149E-2</v>
      </c>
      <c r="W419" s="130">
        <f t="shared" si="113"/>
        <v>8.1759780285588127E-2</v>
      </c>
      <c r="X419" s="130">
        <f t="shared" si="113"/>
        <v>8.0566320154061219E-2</v>
      </c>
      <c r="Y419" s="130">
        <f t="shared" si="113"/>
        <v>7.939028114427131E-2</v>
      </c>
      <c r="Z419" s="130">
        <f t="shared" si="112"/>
        <v>7.8231408957415635E-2</v>
      </c>
      <c r="AA419" s="130">
        <f t="shared" si="112"/>
        <v>7.7089453006730313E-2</v>
      </c>
      <c r="AB419" s="130">
        <f t="shared" si="112"/>
        <v>7.5964166363305122E-2</v>
      </c>
      <c r="AC419" s="130">
        <f t="shared" si="112"/>
        <v>7.4855305702689307E-2</v>
      </c>
      <c r="AD419" s="130">
        <f t="shared" si="112"/>
        <v>7.3762631252276625E-2</v>
      </c>
      <c r="AE419" s="130">
        <f t="shared" si="112"/>
        <v>7.2685906739458545E-2</v>
      </c>
      <c r="AF419" s="130">
        <f t="shared" si="112"/>
        <v>7.1624899340534343E-2</v>
      </c>
      <c r="AG419" s="130">
        <f t="shared" si="112"/>
        <v>7.0579379630366743E-2</v>
      </c>
      <c r="AH419" s="130">
        <f t="shared" si="112"/>
        <v>6.9549121532772609E-2</v>
      </c>
      <c r="AI419" s="130">
        <f t="shared" si="112"/>
        <v>6.8533902271637762E-2</v>
      </c>
      <c r="AJ419" s="130">
        <f t="shared" si="112"/>
        <v>6.7533502322745298E-2</v>
      </c>
      <c r="AK419" s="130">
        <f t="shared" si="112"/>
        <v>6.6547705366307261E-2</v>
      </c>
      <c r="AL419" s="130">
        <f t="shared" si="112"/>
        <v>6.5576298240188957E-2</v>
      </c>
      <c r="AM419" s="130">
        <f t="shared" si="112"/>
        <v>6.4619070893816327E-2</v>
      </c>
      <c r="AN419" s="130">
        <f t="shared" si="112"/>
        <v>6.3675816342755917E-2</v>
      </c>
      <c r="AO419" s="130">
        <f t="shared" si="112"/>
        <v>6.2746330623958027E-2</v>
      </c>
      <c r="AP419" s="130">
        <f t="shared" si="114"/>
        <v>6.1830412751653033E-2</v>
      </c>
      <c r="AQ419" s="130">
        <f t="shared" si="114"/>
        <v>6.0927864673891663E-2</v>
      </c>
      <c r="AR419" s="130">
        <f t="shared" si="114"/>
        <v>6.0038491229719451E-2</v>
      </c>
      <c r="AS419" s="130">
        <f t="shared" si="114"/>
        <v>5.9162100106976583E-2</v>
      </c>
      <c r="AT419" s="130">
        <f t="shared" si="114"/>
        <v>5.829850180071345E-2</v>
      </c>
      <c r="AU419" s="130">
        <f t="shared" si="114"/>
        <v>5.7447509572213479E-2</v>
      </c>
      <c r="AV419" s="130">
        <f t="shared" si="114"/>
        <v>5.6608939408613952E-2</v>
      </c>
      <c r="AW419" s="130">
        <f t="shared" si="114"/>
        <v>5.5782609983116321E-2</v>
      </c>
      <c r="AX419" s="130">
        <f t="shared" si="114"/>
        <v>5.496834261577728E-2</v>
      </c>
      <c r="AY419" s="130">
        <f t="shared" si="114"/>
        <v>5.4165961234872273E-2</v>
      </c>
      <c r="AZ419" s="130">
        <f t="shared" si="114"/>
        <v>5.3375292338822822E-2</v>
      </c>
      <c r="BA419" s="130">
        <f t="shared" si="114"/>
        <v>5.259616495867981E-2</v>
      </c>
      <c r="BB419" s="130">
        <f t="shared" si="114"/>
        <v>5.1828410621154258E-2</v>
      </c>
      <c r="BC419" s="130">
        <f t="shared" si="114"/>
        <v>5.1071863312187771E-2</v>
      </c>
      <c r="BD419" s="130">
        <f t="shared" si="114"/>
        <v>5.0326359441054798E-2</v>
      </c>
      <c r="BE419" s="130">
        <f t="shared" si="114"/>
        <v>4.959173780498885E-2</v>
      </c>
      <c r="BF419" s="130">
        <f t="shared" si="111"/>
        <v>4.8867839554325103E-2</v>
      </c>
      <c r="BG419" s="130">
        <f t="shared" si="111"/>
        <v>4.815450815815181E-2</v>
      </c>
      <c r="BH419" s="130">
        <f t="shared" si="111"/>
        <v>4.7451589370463093E-2</v>
      </c>
      <c r="BI419" s="130">
        <f t="shared" si="111"/>
        <v>4.6758931196805846E-2</v>
      </c>
      <c r="BJ419" s="130">
        <f t="shared" si="111"/>
        <v>4.6076383861413439E-2</v>
      </c>
      <c r="BK419" s="130">
        <f t="shared" si="111"/>
        <v>4.5403799774819217E-2</v>
      </c>
      <c r="BL419" s="130">
        <f t="shared" si="111"/>
        <v>4.4741033501942772E-2</v>
      </c>
      <c r="BM419" s="130">
        <f t="shared" si="111"/>
        <v>4.4087941730641983E-2</v>
      </c>
      <c r="BN419" s="130">
        <f t="shared" si="111"/>
        <v>4.3444383240724208E-2</v>
      </c>
      <c r="BO419" s="130">
        <f t="shared" si="111"/>
        <v>4.2810218873409744E-2</v>
      </c>
      <c r="BP419" s="130">
        <f t="shared" si="111"/>
        <v>4.2185311501241066E-2</v>
      </c>
      <c r="BQ419" s="130">
        <f t="shared" si="111"/>
        <v>4.1569525998431334E-2</v>
      </c>
      <c r="BR419" s="3"/>
      <c r="BT419"/>
      <c r="BU419"/>
      <c r="BV419"/>
      <c r="BW419"/>
      <c r="BX419"/>
      <c r="BY419"/>
      <c r="BZ419"/>
      <c r="CA419"/>
      <c r="CB419"/>
      <c r="CC419"/>
      <c r="CD419"/>
      <c r="CE419"/>
      <c r="CF419"/>
      <c r="CG419"/>
      <c r="CH419"/>
      <c r="CI419"/>
      <c r="CJ419"/>
      <c r="CK419"/>
      <c r="CL419"/>
      <c r="CM419"/>
      <c r="CN419"/>
    </row>
    <row r="420" spans="1:92" s="8" customFormat="1">
      <c r="A420"/>
      <c r="B420">
        <v>54</v>
      </c>
      <c r="C420" s="51">
        <v>8.5000000000000006E-2</v>
      </c>
      <c r="D420" s="118">
        <f t="shared" si="100"/>
        <v>0.9850168896084357</v>
      </c>
      <c r="E420"/>
      <c r="F420" s="19"/>
      <c r="G420"/>
      <c r="H420"/>
      <c r="I420" s="22" t="s">
        <v>546</v>
      </c>
      <c r="J420" s="130">
        <f t="shared" si="113"/>
        <v>0.10035487550868641</v>
      </c>
      <c r="K420" s="130">
        <f t="shared" si="113"/>
        <v>9.8851247330608058E-2</v>
      </c>
      <c r="L420" s="130">
        <f t="shared" si="113"/>
        <v>9.737014817950973E-2</v>
      </c>
      <c r="M420" s="130">
        <f t="shared" si="113"/>
        <v>9.591124050049317E-2</v>
      </c>
      <c r="N420" s="130">
        <f t="shared" si="113"/>
        <v>9.4474191796282414E-2</v>
      </c>
      <c r="O420" s="130">
        <f t="shared" si="113"/>
        <v>9.3058674551444898E-2</v>
      </c>
      <c r="P420" s="130">
        <f t="shared" si="113"/>
        <v>9.1664366157747951E-2</v>
      </c>
      <c r="Q420" s="130">
        <f t="shared" si="113"/>
        <v>9.0290948840633642E-2</v>
      </c>
      <c r="R420" s="130">
        <f t="shared" si="113"/>
        <v>8.8938109586795336E-2</v>
      </c>
      <c r="S420" s="130">
        <f t="shared" si="113"/>
        <v>8.7605540072839327E-2</v>
      </c>
      <c r="T420" s="130">
        <f t="shared" si="113"/>
        <v>8.6292936595015385E-2</v>
      </c>
      <c r="U420" s="130">
        <f t="shared" si="113"/>
        <v>8.5000000000000006E-2</v>
      </c>
      <c r="V420" s="130">
        <f t="shared" si="113"/>
        <v>8.372643561671704E-2</v>
      </c>
      <c r="W420" s="130">
        <f t="shared" si="113"/>
        <v>8.2471953189179575E-2</v>
      </c>
      <c r="X420" s="130">
        <f t="shared" si="113"/>
        <v>8.1236266810338173E-2</v>
      </c>
      <c r="Y420" s="130">
        <f t="shared" si="113"/>
        <v>8.0019094856920298E-2</v>
      </c>
      <c r="Z420" s="130">
        <f t="shared" si="112"/>
        <v>7.8820159925246006E-2</v>
      </c>
      <c r="AA420" s="130">
        <f t="shared" si="112"/>
        <v>7.7639188768005296E-2</v>
      </c>
      <c r="AB420" s="130">
        <f t="shared" si="112"/>
        <v>7.6475912231982773E-2</v>
      </c>
      <c r="AC420" s="130">
        <f t="shared" si="112"/>
        <v>7.5330065196715396E-2</v>
      </c>
      <c r="AD420" s="130">
        <f t="shared" si="112"/>
        <v>7.4201386514069281E-2</v>
      </c>
      <c r="AE420" s="130">
        <f t="shared" si="112"/>
        <v>7.3089618948721846E-2</v>
      </c>
      <c r="AF420" s="130">
        <f t="shared" si="112"/>
        <v>7.1994509119535782E-2</v>
      </c>
      <c r="AG420" s="130">
        <f t="shared" si="112"/>
        <v>7.0915807441811293E-2</v>
      </c>
      <c r="AH420" s="130">
        <f t="shared" si="112"/>
        <v>6.9853268070403707E-2</v>
      </c>
      <c r="AI420" s="130">
        <f t="shared" si="112"/>
        <v>6.8806648843693322E-2</v>
      </c>
      <c r="AJ420" s="130">
        <f t="shared" si="112"/>
        <v>6.7775711228394667E-2</v>
      </c>
      <c r="AK420" s="130">
        <f t="shared" si="112"/>
        <v>6.6760220265192849E-2</v>
      </c>
      <c r="AL420" s="130">
        <f t="shared" si="112"/>
        <v>6.5759944515194318E-2</v>
      </c>
      <c r="AM420" s="130">
        <f t="shared" si="112"/>
        <v>6.477465600718002E-2</v>
      </c>
      <c r="AN420" s="130">
        <f t="shared" si="112"/>
        <v>6.380413018564883E-2</v>
      </c>
      <c r="AO420" s="130">
        <f t="shared" si="112"/>
        <v>6.284814585963952E-2</v>
      </c>
      <c r="AP420" s="130">
        <f t="shared" si="114"/>
        <v>6.1906485152319404E-2</v>
      </c>
      <c r="AQ420" s="130">
        <f t="shared" si="114"/>
        <v>6.0978933451328481E-2</v>
      </c>
      <c r="AR420" s="130">
        <f t="shared" si="114"/>
        <v>6.0065279359867364E-2</v>
      </c>
      <c r="AS420" s="130">
        <f t="shared" si="114"/>
        <v>5.9165314648518326E-2</v>
      </c>
      <c r="AT420" s="130">
        <f t="shared" si="114"/>
        <v>5.8278834207787941E-2</v>
      </c>
      <c r="AU420" s="130">
        <f t="shared" si="114"/>
        <v>5.7405636001360984E-2</v>
      </c>
      <c r="AV420" s="130">
        <f t="shared" si="114"/>
        <v>5.6545521020054633E-2</v>
      </c>
      <c r="AW420" s="130">
        <f t="shared" si="114"/>
        <v>5.569829323646263E-2</v>
      </c>
      <c r="AX420" s="130">
        <f t="shared" si="114"/>
        <v>5.4863759560278988E-2</v>
      </c>
      <c r="AY420" s="130">
        <f t="shared" si="114"/>
        <v>5.4041729794291102E-2</v>
      </c>
      <c r="AZ420" s="130">
        <f t="shared" si="114"/>
        <v>5.323201659103214E-2</v>
      </c>
      <c r="BA420" s="130">
        <f t="shared" si="114"/>
        <v>5.2434435410083129E-2</v>
      </c>
      <c r="BB420" s="130">
        <f t="shared" si="114"/>
        <v>5.1648804476014505E-2</v>
      </c>
      <c r="BC420" s="130">
        <f t="shared" si="114"/>
        <v>5.0874944736958055E-2</v>
      </c>
      <c r="BD420" s="130">
        <f t="shared" si="114"/>
        <v>5.0112679823799487E-2</v>
      </c>
      <c r="BE420" s="130">
        <f t="shared" si="114"/>
        <v>4.9361836009982389E-2</v>
      </c>
      <c r="BF420" s="130">
        <f t="shared" si="111"/>
        <v>4.862224217191452E-2</v>
      </c>
      <c r="BG420" s="130">
        <f t="shared" si="111"/>
        <v>4.7893729749967362E-2</v>
      </c>
      <c r="BH420" s="130">
        <f t="shared" si="111"/>
        <v>4.7176132710059847E-2</v>
      </c>
      <c r="BI420" s="130">
        <f t="shared" si="111"/>
        <v>4.6469287505817941E-2</v>
      </c>
      <c r="BJ420" s="130">
        <f t="shared" si="111"/>
        <v>4.5773033041300926E-2</v>
      </c>
      <c r="BK420" s="130">
        <f t="shared" si="111"/>
        <v>4.5087210634286397E-2</v>
      </c>
      <c r="BL420" s="130">
        <f t="shared" si="111"/>
        <v>4.4411663980105168E-2</v>
      </c>
      <c r="BM420" s="130">
        <f t="shared" si="111"/>
        <v>4.3746239116018194E-2</v>
      </c>
      <c r="BN420" s="130">
        <f t="shared" si="111"/>
        <v>4.3090784386127116E-2</v>
      </c>
      <c r="BO420" s="130">
        <f t="shared" si="111"/>
        <v>4.244515040681069E-2</v>
      </c>
      <c r="BP420" s="130">
        <f t="shared" si="111"/>
        <v>4.180919003267889E-2</v>
      </c>
      <c r="BQ420" s="130">
        <f t="shared" si="111"/>
        <v>4.1182758323037381E-2</v>
      </c>
      <c r="BR420" s="3"/>
      <c r="BT420"/>
      <c r="BU420"/>
      <c r="BV420"/>
      <c r="BW420"/>
      <c r="BX420"/>
      <c r="BY420"/>
      <c r="BZ420"/>
      <c r="CA420"/>
      <c r="CB420"/>
      <c r="CC420"/>
      <c r="CD420"/>
      <c r="CE420"/>
      <c r="CF420"/>
      <c r="CG420"/>
      <c r="CH420"/>
      <c r="CI420"/>
      <c r="CJ420"/>
      <c r="CK420"/>
      <c r="CL420"/>
      <c r="CM420"/>
      <c r="CN420"/>
    </row>
    <row r="421" spans="1:92" s="8" customFormat="1">
      <c r="A421"/>
      <c r="B421">
        <v>55</v>
      </c>
      <c r="C421" s="51">
        <v>8.5800000000000001E-2</v>
      </c>
      <c r="D421" s="118">
        <f t="shared" si="100"/>
        <v>0.9846459540025575</v>
      </c>
      <c r="E421"/>
      <c r="F421" s="19"/>
      <c r="G421"/>
      <c r="H421"/>
      <c r="I421" s="22" t="s">
        <v>546</v>
      </c>
      <c r="J421" s="130">
        <f t="shared" si="113"/>
        <v>0.1017199598983967</v>
      </c>
      <c r="K421" s="130">
        <f t="shared" si="113"/>
        <v>0.1001581469552587</v>
      </c>
      <c r="L421" s="130">
        <f t="shared" si="113"/>
        <v>9.8620314159889061E-2</v>
      </c>
      <c r="M421" s="130">
        <f t="shared" si="113"/>
        <v>9.7106093319995895E-2</v>
      </c>
      <c r="N421" s="130">
        <f t="shared" si="113"/>
        <v>9.5615121896528737E-2</v>
      </c>
      <c r="O421" s="130">
        <f t="shared" si="113"/>
        <v>9.4147042916878351E-2</v>
      </c>
      <c r="P421" s="130">
        <f t="shared" si="113"/>
        <v>9.2701504889409411E-2</v>
      </c>
      <c r="Q421" s="130">
        <f t="shared" si="113"/>
        <v>9.1278161719305279E-2</v>
      </c>
      <c r="R421" s="130">
        <f t="shared" si="113"/>
        <v>8.987667262570509E-2</v>
      </c>
      <c r="S421" s="130">
        <f t="shared" si="113"/>
        <v>8.8496702060112911E-2</v>
      </c>
      <c r="T421" s="130">
        <f t="shared" si="113"/>
        <v>8.7137919626059962E-2</v>
      </c>
      <c r="U421" s="130">
        <f t="shared" si="113"/>
        <v>8.5800000000000001E-2</v>
      </c>
      <c r="V421" s="130">
        <f t="shared" si="113"/>
        <v>8.448262285341944E-2</v>
      </c>
      <c r="W421" s="130">
        <f t="shared" si="113"/>
        <v>8.3185472776143451E-2</v>
      </c>
      <c r="X421" s="130">
        <f t="shared" si="113"/>
        <v>8.1908239200819535E-2</v>
      </c>
      <c r="Y421" s="130">
        <f t="shared" si="113"/>
        <v>8.0650616328560631E-2</v>
      </c>
      <c r="Z421" s="130">
        <f t="shared" si="112"/>
        <v>7.9412303055729827E-2</v>
      </c>
      <c r="AA421" s="130">
        <f t="shared" si="112"/>
        <v>7.8193002901849301E-2</v>
      </c>
      <c r="AB421" s="130">
        <f t="shared" si="112"/>
        <v>7.6992423938616147E-2</v>
      </c>
      <c r="AC421" s="130">
        <f t="shared" si="112"/>
        <v>7.5810278720008048E-2</v>
      </c>
      <c r="AD421" s="130">
        <f t="shared" si="112"/>
        <v>7.4646284213462102E-2</v>
      </c>
      <c r="AE421" s="130">
        <f t="shared" si="112"/>
        <v>7.3500161732110436E-2</v>
      </c>
      <c r="AF421" s="130">
        <f t="shared" si="112"/>
        <v>7.2371636868056144E-2</v>
      </c>
      <c r="AG421" s="130">
        <f t="shared" si="112"/>
        <v>7.1260439426673816E-2</v>
      </c>
      <c r="AH421" s="130">
        <f t="shared" si="112"/>
        <v>7.0166303361918703E-2</v>
      </c>
      <c r="AI421" s="130">
        <f t="shared" si="112"/>
        <v>6.9088966712629291E-2</v>
      </c>
      <c r="AJ421" s="130">
        <f t="shared" si="112"/>
        <v>6.8028171539807808E-2</v>
      </c>
      <c r="AK421" s="130">
        <f t="shared" si="112"/>
        <v>6.698366386486368E-2</v>
      </c>
      <c r="AL421" s="130">
        <f t="shared" si="112"/>
        <v>6.5955193608805335E-2</v>
      </c>
      <c r="AM421" s="130">
        <f t="shared" si="112"/>
        <v>6.4942514532365506E-2</v>
      </c>
      <c r="AN421" s="130">
        <f t="shared" si="112"/>
        <v>6.3945384177045983E-2</v>
      </c>
      <c r="AO421" s="130">
        <f t="shared" si="112"/>
        <v>6.2963563807067496E-2</v>
      </c>
      <c r="AP421" s="130">
        <f t="shared" si="114"/>
        <v>6.1996818352210881E-2</v>
      </c>
      <c r="AQ421" s="130">
        <f t="shared" si="114"/>
        <v>6.1044916351535944E-2</v>
      </c>
      <c r="AR421" s="130">
        <f t="shared" si="114"/>
        <v>6.0107629897964428E-2</v>
      </c>
      <c r="AS421" s="130">
        <f t="shared" si="114"/>
        <v>5.9184734583713823E-2</v>
      </c>
      <c r="AT421" s="130">
        <f t="shared" si="114"/>
        <v>5.8276009446569063E-2</v>
      </c>
      <c r="AU421" s="130">
        <f t="shared" si="114"/>
        <v>5.738123691697905E-2</v>
      </c>
      <c r="AV421" s="130">
        <f t="shared" si="114"/>
        <v>5.6500202765965603E-2</v>
      </c>
      <c r="AW421" s="130">
        <f t="shared" si="114"/>
        <v>5.5632696053832142E-2</v>
      </c>
      <c r="AX421" s="130">
        <f t="shared" si="114"/>
        <v>5.4778509079659858E-2</v>
      </c>
      <c r="AY421" s="130">
        <f t="shared" si="114"/>
        <v>5.3937437331579442E-2</v>
      </c>
      <c r="AZ421" s="130">
        <f t="shared" si="114"/>
        <v>5.3109279437806203E-2</v>
      </c>
      <c r="BA421" s="130">
        <f t="shared" si="114"/>
        <v>5.2293837118427083E-2</v>
      </c>
      <c r="BB421" s="130">
        <f t="shared" si="114"/>
        <v>5.1490915137927994E-2</v>
      </c>
      <c r="BC421" s="130">
        <f t="shared" si="114"/>
        <v>5.0700321258449831E-2</v>
      </c>
      <c r="BD421" s="130">
        <f t="shared" si="114"/>
        <v>4.9921866193762481E-2</v>
      </c>
      <c r="BE421" s="130">
        <f t="shared" si="114"/>
        <v>4.915536356394528E-2</v>
      </c>
      <c r="BF421" s="130">
        <f t="shared" ref="BF421:BQ426" si="115">$C421*POWER($D421,BF$302-$C$439)</f>
        <v>4.840062985076346E-2</v>
      </c>
      <c r="BG421" s="130">
        <f t="shared" si="115"/>
        <v>4.765748435372965E-2</v>
      </c>
      <c r="BH421" s="130">
        <f t="shared" si="115"/>
        <v>4.6925749146840084E-2</v>
      </c>
      <c r="BI421" s="130">
        <f t="shared" si="115"/>
        <v>4.6205249035975053E-2</v>
      </c>
      <c r="BJ421" s="130">
        <f t="shared" si="115"/>
        <v>4.5495811516953408E-2</v>
      </c>
      <c r="BK421" s="130">
        <f t="shared" si="115"/>
        <v>4.479726673423113E-2</v>
      </c>
      <c r="BL421" s="130">
        <f t="shared" si="115"/>
        <v>4.410944744023404E-2</v>
      </c>
      <c r="BM421" s="130">
        <f t="shared" si="115"/>
        <v>4.3432188955314914E-2</v>
      </c>
      <c r="BN421" s="130">
        <f t="shared" si="115"/>
        <v>4.2765329128325397E-2</v>
      </c>
      <c r="BO421" s="130">
        <f t="shared" si="115"/>
        <v>4.2108708297793319E-2</v>
      </c>
      <c r="BP421" s="130">
        <f t="shared" si="115"/>
        <v>4.146216925369612E-2</v>
      </c>
      <c r="BQ421" s="130">
        <f t="shared" si="115"/>
        <v>4.0825557199821109E-2</v>
      </c>
      <c r="BR421" s="3"/>
      <c r="BT421"/>
      <c r="BU421"/>
      <c r="BV421"/>
      <c r="BW421"/>
      <c r="BX421"/>
      <c r="BY421"/>
      <c r="BZ421"/>
      <c r="CA421"/>
      <c r="CB421"/>
      <c r="CC421"/>
      <c r="CD421"/>
      <c r="CE421"/>
      <c r="CF421"/>
      <c r="CG421"/>
      <c r="CH421"/>
      <c r="CI421"/>
      <c r="CJ421"/>
      <c r="CK421"/>
      <c r="CL421"/>
      <c r="CM421"/>
      <c r="CN421"/>
    </row>
    <row r="422" spans="1:92" s="8" customFormat="1">
      <c r="A422"/>
      <c r="B422">
        <v>56</v>
      </c>
      <c r="C422" s="51">
        <v>8.3900000000000002E-2</v>
      </c>
      <c r="D422" s="118">
        <f t="shared" si="100"/>
        <v>0.98428915213661883</v>
      </c>
      <c r="E422"/>
      <c r="F422" s="19"/>
      <c r="G422"/>
      <c r="H422"/>
      <c r="I422" s="22" t="s">
        <v>546</v>
      </c>
      <c r="J422" s="130">
        <f t="shared" si="113"/>
        <v>9.98647627056507E-2</v>
      </c>
      <c r="K422" s="130">
        <f t="shared" si="113"/>
        <v>9.8295802611869557E-2</v>
      </c>
      <c r="L422" s="130">
        <f t="shared" si="113"/>
        <v>9.6751492211425538E-2</v>
      </c>
      <c r="M422" s="130">
        <f t="shared" si="113"/>
        <v>9.5231444236736712E-2</v>
      </c>
      <c r="N422" s="130">
        <f t="shared" si="113"/>
        <v>9.3735277504523276E-2</v>
      </c>
      <c r="O422" s="130">
        <f t="shared" si="113"/>
        <v>9.2262616820217885E-2</v>
      </c>
      <c r="P422" s="130">
        <f t="shared" si="113"/>
        <v>9.081309288387801E-2</v>
      </c>
      <c r="Q422" s="130">
        <f t="shared" si="113"/>
        <v>8.938634219757631E-2</v>
      </c>
      <c r="R422" s="130">
        <f t="shared" si="113"/>
        <v>8.7982006974246046E-2</v>
      </c>
      <c r="S422" s="130">
        <f t="shared" si="113"/>
        <v>8.6599735047958745E-2</v>
      </c>
      <c r="T422" s="130">
        <f t="shared" si="113"/>
        <v>8.523917978561113E-2</v>
      </c>
      <c r="U422" s="130">
        <f t="shared" si="113"/>
        <v>8.3900000000000002E-2</v>
      </c>
      <c r="V422" s="130">
        <f t="shared" si="113"/>
        <v>8.2581859864262322E-2</v>
      </c>
      <c r="W422" s="130">
        <f t="shared" si="113"/>
        <v>8.1284428827659835E-2</v>
      </c>
      <c r="X422" s="130">
        <f t="shared" si="113"/>
        <v>8.0007381532686633E-2</v>
      </c>
      <c r="Y422" s="130">
        <f t="shared" si="113"/>
        <v>7.8750397733479097E-2</v>
      </c>
      <c r="Z422" s="130">
        <f t="shared" si="112"/>
        <v>7.751316221550765E-2</v>
      </c>
      <c r="AA422" s="130">
        <f t="shared" si="112"/>
        <v>7.6295364716530228E-2</v>
      </c>
      <c r="AB422" s="130">
        <f t="shared" si="112"/>
        <v>7.509669984878764E-2</v>
      </c>
      <c r="AC422" s="130">
        <f t="shared" si="112"/>
        <v>7.391686702242134E-2</v>
      </c>
      <c r="AD422" s="130">
        <f t="shared" si="112"/>
        <v>7.2755570370094294E-2</v>
      </c>
      <c r="AE422" s="130">
        <f t="shared" si="112"/>
        <v>7.1612518672796222E-2</v>
      </c>
      <c r="AF422" s="130">
        <f t="shared" si="112"/>
        <v>7.0487425286814384E-2</v>
      </c>
      <c r="AG422" s="130">
        <f t="shared" si="112"/>
        <v>6.9380008071851795E-2</v>
      </c>
      <c r="AH422" s="130">
        <f t="shared" si="112"/>
        <v>6.828998932027476E-2</v>
      </c>
      <c r="AI422" s="130">
        <f t="shared" si="112"/>
        <v>6.7217095687472E-2</v>
      </c>
      <c r="AJ422" s="130">
        <f t="shared" si="112"/>
        <v>6.6161058123307803E-2</v>
      </c>
      <c r="AK422" s="130">
        <f t="shared" si="112"/>
        <v>6.5121611804652188E-2</v>
      </c>
      <c r="AL422" s="130">
        <f t="shared" si="112"/>
        <v>6.4098496068971125E-2</v>
      </c>
      <c r="AM422" s="130">
        <f t="shared" si="112"/>
        <v>6.3091454348959991E-2</v>
      </c>
      <c r="AN422" s="130">
        <f t="shared" si="112"/>
        <v>6.2100234108204026E-2</v>
      </c>
      <c r="AO422" s="130">
        <f t="shared" ref="AO422:BD436" si="116">$C422*POWER($D422,AO$302-$C$439)</f>
        <v>6.1124586777849668E-2</v>
      </c>
      <c r="AP422" s="130">
        <f t="shared" si="116"/>
        <v>6.0164267694270829E-2</v>
      </c>
      <c r="AQ422" s="130">
        <f t="shared" si="116"/>
        <v>5.9219036037714411E-2</v>
      </c>
      <c r="AR422" s="130">
        <f t="shared" si="116"/>
        <v>5.8288654771909795E-2</v>
      </c>
      <c r="AS422" s="130">
        <f t="shared" si="116"/>
        <v>5.7372890584627169E-2</v>
      </c>
      <c r="AT422" s="130">
        <f t="shared" si="116"/>
        <v>5.6471513829169671E-2</v>
      </c>
      <c r="AU422" s="130">
        <f t="shared" si="116"/>
        <v>5.5584298466784761E-2</v>
      </c>
      <c r="AV422" s="130">
        <f t="shared" si="116"/>
        <v>5.4711022009980341E-2</v>
      </c>
      <c r="AW422" s="130">
        <f t="shared" si="116"/>
        <v>5.3851465466731439E-2</v>
      </c>
      <c r="AX422" s="130">
        <f t="shared" si="116"/>
        <v>5.3005413285563498E-2</v>
      </c>
      <c r="AY422" s="130">
        <f t="shared" si="116"/>
        <v>5.2172653301498367E-2</v>
      </c>
      <c r="AZ422" s="130">
        <f t="shared" si="116"/>
        <v>5.1352976682849591E-2</v>
      </c>
      <c r="BA422" s="130">
        <f t="shared" si="116"/>
        <v>5.0546177878853578E-2</v>
      </c>
      <c r="BB422" s="130">
        <f t="shared" si="116"/>
        <v>4.975205456812351E-2</v>
      </c>
      <c r="BC422" s="130">
        <f t="shared" si="116"/>
        <v>4.8970407607913088E-2</v>
      </c>
      <c r="BD422" s="130">
        <f t="shared" si="114"/>
        <v>4.82010409841774E-2</v>
      </c>
      <c r="BE422" s="130">
        <f t="shared" si="114"/>
        <v>4.7443761762418386E-2</v>
      </c>
      <c r="BF422" s="130">
        <f t="shared" si="115"/>
        <v>4.6698380039302524E-2</v>
      </c>
      <c r="BG422" s="130">
        <f t="shared" si="115"/>
        <v>4.5964708895038689E-2</v>
      </c>
      <c r="BH422" s="130">
        <f t="shared" si="115"/>
        <v>4.524256434650413E-2</v>
      </c>
      <c r="BI422" s="130">
        <f t="shared" si="115"/>
        <v>4.4531765301106967E-2</v>
      </c>
      <c r="BJ422" s="130">
        <f t="shared" si="115"/>
        <v>4.3832133511373481E-2</v>
      </c>
      <c r="BK422" s="130">
        <f t="shared" si="115"/>
        <v>4.3143493530248885E-2</v>
      </c>
      <c r="BL422" s="130">
        <f t="shared" si="115"/>
        <v>4.2465672667100371E-2</v>
      </c>
      <c r="BM422" s="130">
        <f t="shared" si="115"/>
        <v>4.1798500944411419E-2</v>
      </c>
      <c r="BN422" s="130">
        <f t="shared" si="115"/>
        <v>4.1141811055156366E-2</v>
      </c>
      <c r="BO422" s="130">
        <f t="shared" si="115"/>
        <v>4.0495438320844838E-2</v>
      </c>
      <c r="BP422" s="130">
        <f t="shared" si="115"/>
        <v>3.9859220650225111E-2</v>
      </c>
      <c r="BQ422" s="130">
        <f t="shared" si="115"/>
        <v>3.9232998498636477E-2</v>
      </c>
      <c r="BR422" s="3"/>
      <c r="BT422"/>
      <c r="BU422"/>
      <c r="BV422"/>
      <c r="BW422"/>
      <c r="BX422"/>
      <c r="BY422"/>
      <c r="BZ422"/>
      <c r="CA422"/>
      <c r="CB422"/>
      <c r="CC422"/>
      <c r="CD422"/>
      <c r="CE422"/>
      <c r="CF422"/>
      <c r="CG422"/>
      <c r="CH422"/>
      <c r="CI422"/>
      <c r="CJ422"/>
      <c r="CK422"/>
      <c r="CL422"/>
      <c r="CM422"/>
      <c r="CN422"/>
    </row>
    <row r="423" spans="1:92" s="8" customFormat="1">
      <c r="A423"/>
      <c r="B423">
        <v>57</v>
      </c>
      <c r="C423" s="51">
        <v>8.2000000000000003E-2</v>
      </c>
      <c r="D423" s="118">
        <f t="shared" si="100"/>
        <v>0.98395680295345023</v>
      </c>
      <c r="E423"/>
      <c r="F423" s="19"/>
      <c r="G423"/>
      <c r="H423"/>
      <c r="I423" s="22" t="s">
        <v>546</v>
      </c>
      <c r="J423" s="130">
        <f t="shared" si="113"/>
        <v>9.7966477409842698E-2</v>
      </c>
      <c r="K423" s="130">
        <f t="shared" si="113"/>
        <v>9.6394781908800201E-2</v>
      </c>
      <c r="L423" s="130">
        <f t="shared" si="113"/>
        <v>9.4848301428378148E-2</v>
      </c>
      <c r="M423" s="130">
        <f t="shared" si="113"/>
        <v>9.3326631439032123E-2</v>
      </c>
      <c r="N423" s="130">
        <f t="shared" si="113"/>
        <v>9.182937390116501E-2</v>
      </c>
      <c r="O423" s="130">
        <f t="shared" si="113"/>
        <v>9.0356137161007308E-2</v>
      </c>
      <c r="P423" s="130">
        <f t="shared" si="113"/>
        <v>8.8906535848168197E-2</v>
      </c>
      <c r="Q423" s="130">
        <f t="shared" si="113"/>
        <v>8.7480190774829894E-2</v>
      </c>
      <c r="R423" s="130">
        <f t="shared" si="113"/>
        <v>8.6076728836559549E-2</v>
      </c>
      <c r="S423" s="130">
        <f t="shared" si="113"/>
        <v>8.4695782914712178E-2</v>
      </c>
      <c r="T423" s="130">
        <f t="shared" si="113"/>
        <v>8.3336991780399647E-2</v>
      </c>
      <c r="U423" s="130">
        <f t="shared" si="113"/>
        <v>8.2000000000000003E-2</v>
      </c>
      <c r="V423" s="130">
        <f t="shared" si="113"/>
        <v>8.0684457842182922E-2</v>
      </c>
      <c r="W423" s="130">
        <f t="shared" si="113"/>
        <v>7.9390021186426754E-2</v>
      </c>
      <c r="X423" s="130">
        <f t="shared" si="113"/>
        <v>7.8116351433003148E-2</v>
      </c>
      <c r="Y423" s="130">
        <f t="shared" ref="Y423:AN436" si="117">$C423*POWER($D423,Y$302-$C$439)</f>
        <v>7.6863115414405936E-2</v>
      </c>
      <c r="Z423" s="130">
        <f t="shared" si="117"/>
        <v>7.5629985308200934E-2</v>
      </c>
      <c r="AA423" s="130">
        <f t="shared" si="117"/>
        <v>7.4416638551273798E-2</v>
      </c>
      <c r="AB423" s="130">
        <f t="shared" si="117"/>
        <v>7.3222757755453838E-2</v>
      </c>
      <c r="AC423" s="130">
        <f t="shared" si="117"/>
        <v>7.2048030624491319E-2</v>
      </c>
      <c r="AD423" s="130">
        <f t="shared" si="117"/>
        <v>7.089214987236675E-2</v>
      </c>
      <c r="AE423" s="130">
        <f t="shared" si="117"/>
        <v>6.9754813142910835E-2</v>
      </c>
      <c r="AF423" s="130">
        <f t="shared" si="117"/>
        <v>6.8635722930713849E-2</v>
      </c>
      <c r="AG423" s="130">
        <f t="shared" si="117"/>
        <v>6.7534586503304017E-2</v>
      </c>
      <c r="AH423" s="130">
        <f t="shared" si="117"/>
        <v>6.6451115824574247E-2</v>
      </c>
      <c r="AI423" s="130">
        <f t="shared" si="117"/>
        <v>6.5385027479437516E-2</v>
      </c>
      <c r="AJ423" s="130">
        <f t="shared" si="117"/>
        <v>6.4336042599690821E-2</v>
      </c>
      <c r="AK423" s="130">
        <f t="shared" si="117"/>
        <v>6.330388679106877E-2</v>
      </c>
      <c r="AL423" s="130">
        <f t="shared" si="117"/>
        <v>6.2288290061467175E-2</v>
      </c>
      <c r="AM423" s="130">
        <f t="shared" si="117"/>
        <v>6.1288986750318415E-2</v>
      </c>
      <c r="AN423" s="130">
        <f t="shared" si="117"/>
        <v>6.0305715459099678E-2</v>
      </c>
      <c r="AO423" s="130">
        <f t="shared" si="116"/>
        <v>5.933821898295618E-2</v>
      </c>
      <c r="AP423" s="130">
        <f t="shared" si="116"/>
        <v>5.8386244243421294E-2</v>
      </c>
      <c r="AQ423" s="130">
        <f t="shared" si="116"/>
        <v>5.7449542222216106E-2</v>
      </c>
      <c r="AR423" s="130">
        <f t="shared" si="116"/>
        <v>5.6527867896111E-2</v>
      </c>
      <c r="AS423" s="130">
        <f t="shared" si="116"/>
        <v>5.5620980172832367E-2</v>
      </c>
      <c r="AT423" s="130">
        <f t="shared" si="116"/>
        <v>5.4728641827997374E-2</v>
      </c>
      <c r="AU423" s="130">
        <f t="shared" si="116"/>
        <v>5.3850619443060778E-2</v>
      </c>
      <c r="AV423" s="130">
        <f t="shared" si="116"/>
        <v>5.2986683344256977E-2</v>
      </c>
      <c r="AW423" s="130">
        <f t="shared" si="116"/>
        <v>5.2136607542521932E-2</v>
      </c>
      <c r="AX423" s="130">
        <f t="shared" si="116"/>
        <v>5.1300169674378615E-2</v>
      </c>
      <c r="AY423" s="130">
        <f t="shared" si="116"/>
        <v>5.0477150943771129E-2</v>
      </c>
      <c r="AZ423" s="130">
        <f t="shared" si="116"/>
        <v>4.9667336064831771E-2</v>
      </c>
      <c r="BA423" s="130">
        <f t="shared" si="116"/>
        <v>4.8870513205566471E-2</v>
      </c>
      <c r="BB423" s="130">
        <f t="shared" si="116"/>
        <v>4.8086473932443551E-2</v>
      </c>
      <c r="BC423" s="130">
        <f t="shared" si="116"/>
        <v>4.7315013155871583E-2</v>
      </c>
      <c r="BD423" s="130">
        <f t="shared" si="114"/>
        <v>4.6555929076551844E-2</v>
      </c>
      <c r="BE423" s="130">
        <f t="shared" si="114"/>
        <v>4.5809023132691522E-2</v>
      </c>
      <c r="BF423" s="130">
        <f t="shared" si="115"/>
        <v>4.50740999480638E-2</v>
      </c>
      <c r="BG423" s="130">
        <f t="shared" si="115"/>
        <v>4.4350967280901141E-2</v>
      </c>
      <c r="BH423" s="130">
        <f t="shared" si="115"/>
        <v>4.3639435973608559E-2</v>
      </c>
      <c r="BI423" s="130">
        <f t="shared" si="115"/>
        <v>4.293931990328366E-2</v>
      </c>
      <c r="BJ423" s="130">
        <f t="shared" si="115"/>
        <v>4.225043593303044E-2</v>
      </c>
      <c r="BK423" s="130">
        <f t="shared" si="115"/>
        <v>4.1572603864054217E-2</v>
      </c>
      <c r="BL423" s="130">
        <f t="shared" si="115"/>
        <v>4.0905646388525035E-2</v>
      </c>
      <c r="BM423" s="130">
        <f t="shared" si="115"/>
        <v>4.0249389043197442E-2</v>
      </c>
      <c r="BN423" s="130">
        <f t="shared" si="115"/>
        <v>3.9603660163774174E-2</v>
      </c>
      <c r="BO423" s="130">
        <f t="shared" si="115"/>
        <v>3.8968290840002161E-2</v>
      </c>
      <c r="BP423" s="130">
        <f t="shared" si="115"/>
        <v>3.8343114871488747E-2</v>
      </c>
      <c r="BQ423" s="130">
        <f t="shared" si="115"/>
        <v>3.7727968724226964E-2</v>
      </c>
      <c r="BR423" s="3"/>
      <c r="BT423"/>
      <c r="BU423"/>
      <c r="BV423"/>
      <c r="BW423"/>
      <c r="BX423"/>
      <c r="BY423"/>
      <c r="BZ423"/>
      <c r="CA423"/>
      <c r="CB423"/>
      <c r="CC423"/>
      <c r="CD423"/>
      <c r="CE423"/>
      <c r="CF423"/>
      <c r="CG423"/>
      <c r="CH423"/>
      <c r="CI423"/>
      <c r="CJ423"/>
      <c r="CK423"/>
      <c r="CL423"/>
      <c r="CM423"/>
      <c r="CN423"/>
    </row>
    <row r="424" spans="1:92" s="8" customFormat="1">
      <c r="A424"/>
      <c r="B424">
        <v>58</v>
      </c>
      <c r="C424" s="51">
        <v>8.0199999999999994E-2</v>
      </c>
      <c r="D424" s="118">
        <f t="shared" si="100"/>
        <v>0.98364078958422563</v>
      </c>
      <c r="E424"/>
      <c r="F424" s="19"/>
      <c r="G424"/>
      <c r="H424"/>
      <c r="I424" s="22" t="s">
        <v>546</v>
      </c>
      <c r="J424" s="130">
        <f t="shared" ref="J424:X436" si="118">$C424*POWER($D424,J$302-$C$439)</f>
        <v>9.6155148083717959E-2</v>
      </c>
      <c r="K424" s="130">
        <f t="shared" si="118"/>
        <v>9.4582125783656462E-2</v>
      </c>
      <c r="L424" s="130">
        <f t="shared" si="118"/>
        <v>9.3034836886390401E-2</v>
      </c>
      <c r="M424" s="130">
        <f t="shared" si="118"/>
        <v>9.1512860413768687E-2</v>
      </c>
      <c r="N424" s="130">
        <f t="shared" si="118"/>
        <v>9.0015782274510459E-2</v>
      </c>
      <c r="O424" s="130">
        <f t="shared" si="118"/>
        <v>8.8543195151541201E-2</v>
      </c>
      <c r="P424" s="130">
        <f t="shared" si="118"/>
        <v>8.7094698391172176E-2</v>
      </c>
      <c r="Q424" s="130">
        <f t="shared" si="118"/>
        <v>8.5669897894092573E-2</v>
      </c>
      <c r="R424" s="130">
        <f t="shared" si="118"/>
        <v>8.4268406008145211E-2</v>
      </c>
      <c r="S424" s="130">
        <f t="shared" si="118"/>
        <v>8.2889841422856075E-2</v>
      </c>
      <c r="T424" s="130">
        <f t="shared" si="118"/>
        <v>8.1533829065689387E-2</v>
      </c>
      <c r="U424" s="130">
        <f t="shared" si="118"/>
        <v>8.0199999999999994E-2</v>
      </c>
      <c r="V424" s="130">
        <f t="shared" si="118"/>
        <v>7.8887991324654891E-2</v>
      </c>
      <c r="W424" s="130">
        <f t="shared" si="118"/>
        <v>7.7597446075297075E-2</v>
      </c>
      <c r="X424" s="130">
        <f t="shared" si="118"/>
        <v>7.6328013127224578E-2</v>
      </c>
      <c r="Y424" s="130">
        <f t="shared" si="117"/>
        <v>7.5079347099858335E-2</v>
      </c>
      <c r="Z424" s="130">
        <f t="shared" si="117"/>
        <v>7.3851108262772788E-2</v>
      </c>
      <c r="AA424" s="130">
        <f t="shared" si="117"/>
        <v>7.2642962443263959E-2</v>
      </c>
      <c r="AB424" s="130">
        <f t="shared" si="117"/>
        <v>7.1454580935429404E-2</v>
      </c>
      <c r="AC424" s="130">
        <f t="shared" si="117"/>
        <v>7.0285640410735734E-2</v>
      </c>
      <c r="AD424" s="130">
        <f t="shared" si="117"/>
        <v>6.9135822830049057E-2</v>
      </c>
      <c r="AE424" s="130">
        <f t="shared" si="117"/>
        <v>6.8004815357104578E-2</v>
      </c>
      <c r="AF424" s="130">
        <f t="shared" si="117"/>
        <v>6.689231027339182E-2</v>
      </c>
      <c r="AG424" s="130">
        <f t="shared" si="117"/>
        <v>6.5798004894432147E-2</v>
      </c>
      <c r="AH424" s="130">
        <f t="shared" si="117"/>
        <v>6.4721601487425964E-2</v>
      </c>
      <c r="AI424" s="130">
        <f t="shared" si="117"/>
        <v>6.3662807190247278E-2</v>
      </c>
      <c r="AJ424" s="130">
        <f t="shared" si="117"/>
        <v>6.262133393176314E-2</v>
      </c>
      <c r="AK424" s="130">
        <f t="shared" si="117"/>
        <v>6.1596898353456955E-2</v>
      </c>
      <c r="AL424" s="130">
        <f t="shared" si="117"/>
        <v>6.0589221732333692E-2</v>
      </c>
      <c r="AM424" s="130">
        <f t="shared" si="117"/>
        <v>5.9598029905086433E-2</v>
      </c>
      <c r="AN424" s="130">
        <f t="shared" si="117"/>
        <v>5.8623053193503513E-2</v>
      </c>
      <c r="AO424" s="130">
        <f t="shared" si="116"/>
        <v>5.7664026331095845E-2</v>
      </c>
      <c r="AP424" s="130">
        <f t="shared" si="116"/>
        <v>5.6720688390924694E-2</v>
      </c>
      <c r="AQ424" s="130">
        <f t="shared" si="116"/>
        <v>5.5792782714609988E-2</v>
      </c>
      <c r="AR424" s="130">
        <f t="shared" si="116"/>
        <v>5.4880056842500101E-2</v>
      </c>
      <c r="AS424" s="130">
        <f t="shared" si="116"/>
        <v>5.398226244498399E-2</v>
      </c>
      <c r="AT424" s="130">
        <f t="shared" si="116"/>
        <v>5.3099155254926943E-2</v>
      </c>
      <c r="AU424" s="130">
        <f t="shared" si="116"/>
        <v>5.223049500121172E-2</v>
      </c>
      <c r="AV424" s="130">
        <f t="shared" si="116"/>
        <v>5.1376045343366851E-2</v>
      </c>
      <c r="AW424" s="130">
        <f t="shared" si="116"/>
        <v>5.0535573807264339E-2</v>
      </c>
      <c r="AX424" s="130">
        <f t="shared" si="116"/>
        <v>4.970885172186941E-2</v>
      </c>
      <c r="AY424" s="130">
        <f t="shared" si="116"/>
        <v>4.8895654157024827E-2</v>
      </c>
      <c r="AZ424" s="130">
        <f t="shared" si="116"/>
        <v>4.8095759862253111E-2</v>
      </c>
      <c r="BA424" s="130">
        <f t="shared" si="116"/>
        <v>4.7308951206559959E-2</v>
      </c>
      <c r="BB424" s="130">
        <f t="shared" si="116"/>
        <v>4.6535014119222236E-2</v>
      </c>
      <c r="BC424" s="130">
        <f t="shared" si="116"/>
        <v>4.5773738031544844E-2</v>
      </c>
      <c r="BD424" s="130">
        <f t="shared" si="114"/>
        <v>4.5024915819570271E-2</v>
      </c>
      <c r="BE424" s="130">
        <f t="shared" si="114"/>
        <v>4.4288343747725396E-2</v>
      </c>
      <c r="BF424" s="130">
        <f t="shared" si="115"/>
        <v>4.3563821413390207E-2</v>
      </c>
      <c r="BG424" s="130">
        <f t="shared" si="115"/>
        <v>4.2851151692373343E-2</v>
      </c>
      <c r="BH424" s="130">
        <f t="shared" si="115"/>
        <v>4.2150140685279537E-2</v>
      </c>
      <c r="BI424" s="130">
        <f t="shared" si="115"/>
        <v>4.1460597664754566E-2</v>
      </c>
      <c r="BJ424" s="130">
        <f t="shared" si="115"/>
        <v>4.0782335023593075E-2</v>
      </c>
      <c r="BK424" s="130">
        <f t="shared" si="115"/>
        <v>4.0115168223695506E-2</v>
      </c>
      <c r="BL424" s="130">
        <f t="shared" si="115"/>
        <v>3.9458915745859892E-2</v>
      </c>
      <c r="BM424" s="130">
        <f t="shared" si="115"/>
        <v>3.8813399040395054E-2</v>
      </c>
      <c r="BN424" s="130">
        <f t="shared" si="115"/>
        <v>3.8178442478541817E-2</v>
      </c>
      <c r="BO424" s="130">
        <f t="shared" si="115"/>
        <v>3.7553873304688817E-2</v>
      </c>
      <c r="BP424" s="130">
        <f t="shared" si="115"/>
        <v>3.6939521589370077E-2</v>
      </c>
      <c r="BQ424" s="130">
        <f t="shared" si="115"/>
        <v>3.6335220183031536E-2</v>
      </c>
      <c r="BR424" s="3"/>
      <c r="BT424"/>
      <c r="BU424"/>
      <c r="BV424"/>
      <c r="BW424"/>
      <c r="BX424"/>
      <c r="BY424"/>
      <c r="BZ424"/>
      <c r="CA424"/>
      <c r="CB424"/>
      <c r="CC424"/>
      <c r="CD424"/>
      <c r="CE424"/>
      <c r="CF424"/>
      <c r="CG424"/>
      <c r="CH424"/>
      <c r="CI424"/>
      <c r="CJ424"/>
      <c r="CK424"/>
      <c r="CL424"/>
      <c r="CM424"/>
      <c r="CN424"/>
    </row>
    <row r="425" spans="1:92" s="8" customFormat="1">
      <c r="A425"/>
      <c r="B425">
        <v>59</v>
      </c>
      <c r="C425" s="51">
        <v>7.8299999999999995E-2</v>
      </c>
      <c r="D425" s="118">
        <f t="shared" si="100"/>
        <v>0.98333994282992587</v>
      </c>
      <c r="E425"/>
      <c r="F425" s="19"/>
      <c r="G425"/>
      <c r="H425"/>
      <c r="I425" s="22" t="s">
        <v>546</v>
      </c>
      <c r="J425" s="130">
        <f t="shared" si="118"/>
        <v>9.4193574498183927E-2</v>
      </c>
      <c r="K425" s="130">
        <f t="shared" si="118"/>
        <v>9.262430416199055E-2</v>
      </c>
      <c r="L425" s="130">
        <f t="shared" si="118"/>
        <v>9.1081177959313461E-2</v>
      </c>
      <c r="M425" s="130">
        <f t="shared" si="118"/>
        <v>8.9563760327393591E-2</v>
      </c>
      <c r="N425" s="130">
        <f t="shared" si="118"/>
        <v>8.8071622959972382E-2</v>
      </c>
      <c r="O425" s="130">
        <f t="shared" si="118"/>
        <v>8.6604344686398035E-2</v>
      </c>
      <c r="P425" s="130">
        <f t="shared" si="118"/>
        <v>8.5161511352745842E-2</v>
      </c>
      <c r="Q425" s="130">
        <f t="shared" si="118"/>
        <v>8.3742715704919188E-2</v>
      </c>
      <c r="R425" s="130">
        <f t="shared" si="118"/>
        <v>8.2347557273697955E-2</v>
      </c>
      <c r="S425" s="130">
        <f t="shared" si="118"/>
        <v>8.0975642261702202E-2</v>
      </c>
      <c r="T425" s="130">
        <f t="shared" si="118"/>
        <v>7.9626583432238759E-2</v>
      </c>
      <c r="U425" s="130">
        <f t="shared" si="118"/>
        <v>7.8299999999999995E-2</v>
      </c>
      <c r="V425" s="130">
        <f t="shared" si="118"/>
        <v>7.699551752358319E-2</v>
      </c>
      <c r="W425" s="130">
        <f t="shared" si="118"/>
        <v>7.5712767799800851E-2</v>
      </c>
      <c r="X425" s="130">
        <f t="shared" si="118"/>
        <v>7.4451388759751616E-2</v>
      </c>
      <c r="Y425" s="130">
        <f t="shared" si="117"/>
        <v>7.3211024366622746E-2</v>
      </c>
      <c r="Z425" s="130">
        <f t="shared" si="117"/>
        <v>7.1991324515195118E-2</v>
      </c>
      <c r="AA425" s="130">
        <f t="shared" si="117"/>
        <v>7.0791944933022599E-2</v>
      </c>
      <c r="AB425" s="130">
        <f t="shared" si="117"/>
        <v>6.9612547083257717E-2</v>
      </c>
      <c r="AC425" s="130">
        <f t="shared" si="117"/>
        <v>6.8452798069096155E-2</v>
      </c>
      <c r="AD425" s="130">
        <f t="shared" si="117"/>
        <v>6.7312370539813468E-2</v>
      </c>
      <c r="AE425" s="130">
        <f t="shared" si="117"/>
        <v>6.619094259836697E-2</v>
      </c>
      <c r="AF425" s="130">
        <f t="shared" si="117"/>
        <v>6.5088197710537074E-2</v>
      </c>
      <c r="AG425" s="130">
        <f t="shared" si="117"/>
        <v>6.4003824615582447E-2</v>
      </c>
      <c r="AH425" s="130">
        <f t="shared" si="117"/>
        <v>6.2937517238383436E-2</v>
      </c>
      <c r="AI425" s="130">
        <f t="shared" si="117"/>
        <v>6.1888974603049443E-2</v>
      </c>
      <c r="AJ425" s="130">
        <f t="shared" si="117"/>
        <v>6.0857900747965377E-2</v>
      </c>
      <c r="AK425" s="130">
        <f t="shared" si="117"/>
        <v>5.9844004642253583E-2</v>
      </c>
      <c r="AL425" s="130">
        <f t="shared" si="117"/>
        <v>5.8847000103627457E-2</v>
      </c>
      <c r="AM425" s="130">
        <f t="shared" si="117"/>
        <v>5.7866605717613658E-2</v>
      </c>
      <c r="AN425" s="130">
        <f t="shared" si="117"/>
        <v>5.690254475812008E-2</v>
      </c>
      <c r="AO425" s="130">
        <f t="shared" si="116"/>
        <v>5.5954545109327097E-2</v>
      </c>
      <c r="AP425" s="130">
        <f t="shared" si="116"/>
        <v>5.5022339188880214E-2</v>
      </c>
      <c r="AQ425" s="130">
        <f t="shared" si="116"/>
        <v>5.4105663872362257E-2</v>
      </c>
      <c r="AR425" s="130">
        <f t="shared" si="116"/>
        <v>5.3204260419023888E-2</v>
      </c>
      <c r="AS425" s="130">
        <f t="shared" si="116"/>
        <v>5.2317874398751442E-2</v>
      </c>
      <c r="AT425" s="130">
        <f t="shared" si="116"/>
        <v>5.1446255620251485E-2</v>
      </c>
      <c r="AU425" s="130">
        <f t="shared" si="116"/>
        <v>5.0589158060431842E-2</v>
      </c>
      <c r="AV425" s="130">
        <f t="shared" si="116"/>
        <v>4.9746339794959134E-2</v>
      </c>
      <c r="AW425" s="130">
        <f t="shared" si="116"/>
        <v>4.891756292997318E-2</v>
      </c>
      <c r="AX425" s="130">
        <f t="shared" si="116"/>
        <v>4.8102593534939127E-2</v>
      </c>
      <c r="AY425" s="130">
        <f t="shared" si="116"/>
        <v>4.7301201576618206E-2</v>
      </c>
      <c r="AZ425" s="130">
        <f t="shared" si="116"/>
        <v>4.6513160854138542E-2</v>
      </c>
      <c r="BA425" s="130">
        <f t="shared" si="116"/>
        <v>4.5738248935147739E-2</v>
      </c>
      <c r="BB425" s="130">
        <f t="shared" si="116"/>
        <v>4.4976247093029095E-2</v>
      </c>
      <c r="BC425" s="130">
        <f t="shared" si="116"/>
        <v>4.4226940245163854E-2</v>
      </c>
      <c r="BD425" s="130">
        <f t="shared" si="114"/>
        <v>4.3490116892221972E-2</v>
      </c>
      <c r="BE425" s="130">
        <f t="shared" si="114"/>
        <v>4.2765569058464341E-2</v>
      </c>
      <c r="BF425" s="130">
        <f t="shared" si="115"/>
        <v>4.2053092233039581E-2</v>
      </c>
      <c r="BG425" s="130">
        <f t="shared" si="115"/>
        <v>4.1352485312258734E-2</v>
      </c>
      <c r="BH425" s="130">
        <f t="shared" si="115"/>
        <v>4.0663550542831856E-2</v>
      </c>
      <c r="BI425" s="130">
        <f t="shared" si="115"/>
        <v>3.9986093466050081E-2</v>
      </c>
      <c r="BJ425" s="130">
        <f t="shared" si="115"/>
        <v>3.9319922862897747E-2</v>
      </c>
      <c r="BK425" s="130">
        <f t="shared" si="115"/>
        <v>3.8664850700078975E-2</v>
      </c>
      <c r="BL425" s="130">
        <f t="shared" si="115"/>
        <v>3.8020692076943273E-2</v>
      </c>
      <c r="BM425" s="130">
        <f t="shared" si="115"/>
        <v>3.738726517329561E-2</v>
      </c>
      <c r="BN425" s="130">
        <f t="shared" si="115"/>
        <v>3.6764391198075792E-2</v>
      </c>
      <c r="BO425" s="130">
        <f t="shared" si="115"/>
        <v>3.6151894338892869E-2</v>
      </c>
      <c r="BP425" s="130">
        <f t="shared" si="115"/>
        <v>3.5549601712400437E-2</v>
      </c>
      <c r="BQ425" s="130">
        <f t="shared" si="115"/>
        <v>3.4957343315498483E-2</v>
      </c>
      <c r="BR425" s="3"/>
      <c r="BT425"/>
      <c r="BU425"/>
      <c r="BV425"/>
      <c r="BW425"/>
      <c r="BX425"/>
      <c r="BY425"/>
      <c r="BZ425"/>
      <c r="CA425"/>
      <c r="CB425"/>
      <c r="CC425"/>
      <c r="CD425"/>
      <c r="CE425"/>
      <c r="CF425"/>
      <c r="CG425"/>
      <c r="CH425"/>
      <c r="CI425"/>
      <c r="CJ425"/>
      <c r="CK425"/>
      <c r="CL425"/>
      <c r="CM425"/>
      <c r="CN425"/>
    </row>
    <row r="426" spans="1:92" s="8" customFormat="1">
      <c r="A426"/>
      <c r="B426">
        <v>60</v>
      </c>
      <c r="C426" s="51">
        <v>7.6399999999999996E-2</v>
      </c>
      <c r="D426" s="118">
        <f t="shared" si="100"/>
        <v>0.98305318537100672</v>
      </c>
      <c r="E426"/>
      <c r="F426" s="19"/>
      <c r="G426"/>
      <c r="H426"/>
      <c r="I426" s="22" t="s">
        <v>546</v>
      </c>
      <c r="J426" s="130">
        <f t="shared" si="118"/>
        <v>9.2203242929148929E-2</v>
      </c>
      <c r="K426" s="130">
        <f t="shared" si="118"/>
        <v>9.0640691663036607E-2</v>
      </c>
      <c r="L426" s="130">
        <f t="shared" si="118"/>
        <v>8.9104620663579395E-2</v>
      </c>
      <c r="M426" s="130">
        <f t="shared" si="118"/>
        <v>8.7594581174606945E-2</v>
      </c>
      <c r="N426" s="130">
        <f t="shared" si="118"/>
        <v>8.6110132044936574E-2</v>
      </c>
      <c r="O426" s="130">
        <f t="shared" si="118"/>
        <v>8.4650839599492891E-2</v>
      </c>
      <c r="P426" s="130">
        <f t="shared" si="118"/>
        <v>8.3216277512611667E-2</v>
      </c>
      <c r="Q426" s="130">
        <f t="shared" si="118"/>
        <v>8.1806026683490574E-2</v>
      </c>
      <c r="R426" s="130">
        <f t="shared" si="118"/>
        <v>8.0419675113750977E-2</v>
      </c>
      <c r="S426" s="130">
        <f t="shared" si="118"/>
        <v>7.9056817787074365E-2</v>
      </c>
      <c r="T426" s="130">
        <f t="shared" si="118"/>
        <v>7.7717056550878724E-2</v>
      </c>
      <c r="U426" s="130">
        <f t="shared" si="118"/>
        <v>7.6399999999999996E-2</v>
      </c>
      <c r="V426" s="130">
        <f t="shared" si="118"/>
        <v>7.510526336234491E-2</v>
      </c>
      <c r="W426" s="130">
        <f t="shared" si="118"/>
        <v>7.383246838648154E-2</v>
      </c>
      <c r="X426" s="130">
        <f t="shared" si="118"/>
        <v>7.2581243231134823E-2</v>
      </c>
      <c r="Y426" s="130">
        <f t="shared" si="117"/>
        <v>7.1351222356554916E-2</v>
      </c>
      <c r="Z426" s="130">
        <f t="shared" si="117"/>
        <v>7.0142046417726298E-2</v>
      </c>
      <c r="AA426" s="130">
        <f t="shared" si="117"/>
        <v>6.8953362159386841E-2</v>
      </c>
      <c r="AB426" s="130">
        <f t="shared" si="117"/>
        <v>6.7784822312825871E-2</v>
      </c>
      <c r="AC426" s="130">
        <f t="shared" si="117"/>
        <v>6.6636085494431174E-2</v>
      </c>
      <c r="AD426" s="130">
        <f t="shared" si="117"/>
        <v>6.5506816105955296E-2</v>
      </c>
      <c r="AE426" s="130">
        <f t="shared" si="117"/>
        <v>6.4396684236472115E-2</v>
      </c>
      <c r="AF426" s="130">
        <f t="shared" si="117"/>
        <v>6.3305365565994823E-2</v>
      </c>
      <c r="AG426" s="130">
        <f t="shared" si="117"/>
        <v>6.2232541270727249E-2</v>
      </c>
      <c r="AH426" s="130">
        <f t="shared" si="117"/>
        <v>6.1177897929921059E-2</v>
      </c>
      <c r="AI426" s="130">
        <f t="shared" si="117"/>
        <v>6.0141127434311221E-2</v>
      </c>
      <c r="AJ426" s="130">
        <f t="shared" si="117"/>
        <v>5.9121926896103287E-2</v>
      </c>
      <c r="AK426" s="130">
        <f t="shared" si="117"/>
        <v>5.8119998560486136E-2</v>
      </c>
      <c r="AL426" s="130">
        <f t="shared" si="117"/>
        <v>5.7135049718644221E-2</v>
      </c>
      <c r="AM426" s="130">
        <f t="shared" si="117"/>
        <v>5.6166792622244041E-2</v>
      </c>
      <c r="AN426" s="130">
        <f t="shared" si="117"/>
        <v>5.5214944399369768E-2</v>
      </c>
      <c r="AO426" s="130">
        <f t="shared" si="116"/>
        <v>5.4279226971883476E-2</v>
      </c>
      <c r="AP426" s="130">
        <f t="shared" si="116"/>
        <v>5.3359366974185911E-2</v>
      </c>
      <c r="AQ426" s="130">
        <f t="shared" si="116"/>
        <v>5.245509567335397E-2</v>
      </c>
      <c r="AR426" s="130">
        <f t="shared" si="116"/>
        <v>5.1566148890631526E-2</v>
      </c>
      <c r="AS426" s="130">
        <f t="shared" si="116"/>
        <v>5.0692266924250926E-2</v>
      </c>
      <c r="AT426" s="130">
        <f t="shared" si="116"/>
        <v>4.9833194473562201E-2</v>
      </c>
      <c r="AU426" s="130">
        <f t="shared" si="116"/>
        <v>4.8988680564448168E-2</v>
      </c>
      <c r="AV426" s="130">
        <f t="shared" si="116"/>
        <v>4.8158478476003505E-2</v>
      </c>
      <c r="AW426" s="130">
        <f t="shared" si="116"/>
        <v>4.7342345668456305E-2</v>
      </c>
      <c r="AX426" s="130">
        <f t="shared" si="116"/>
        <v>4.6540043712311255E-2</v>
      </c>
      <c r="AY426" s="130">
        <f t="shared" si="116"/>
        <v>4.5751338218693482E-2</v>
      </c>
      <c r="AZ426" s="130">
        <f t="shared" si="116"/>
        <v>4.4975998770872903E-2</v>
      </c>
      <c r="BA426" s="130">
        <f t="shared" si="116"/>
        <v>4.4213798856949087E-2</v>
      </c>
      <c r="BB426" s="130">
        <f t="shared" si="116"/>
        <v>4.346451580367678E-2</v>
      </c>
      <c r="BC426" s="130">
        <f t="shared" si="116"/>
        <v>4.2727930711412919E-2</v>
      </c>
      <c r="BD426" s="130">
        <f t="shared" si="116"/>
        <v>4.2003828390166136E-2</v>
      </c>
      <c r="BE426" s="130">
        <f t="shared" si="114"/>
        <v>4.129199729672995E-2</v>
      </c>
      <c r="BF426" s="130">
        <f t="shared" si="115"/>
        <v>4.0592229472881373E-2</v>
      </c>
      <c r="BG426" s="130">
        <f t="shared" si="115"/>
        <v>3.9904320484626894E-2</v>
      </c>
      <c r="BH426" s="130">
        <f t="shared" si="115"/>
        <v>3.9228069362477982E-2</v>
      </c>
      <c r="BI426" s="130">
        <f t="shared" si="115"/>
        <v>3.8563278542738777E-2</v>
      </c>
      <c r="BJ426" s="130">
        <f t="shared" si="115"/>
        <v>3.7909753809788754E-2</v>
      </c>
      <c r="BK426" s="130">
        <f t="shared" si="115"/>
        <v>3.7267304239343491E-2</v>
      </c>
      <c r="BL426" s="130">
        <f t="shared" si="115"/>
        <v>3.6635742142677043E-2</v>
      </c>
      <c r="BM426" s="130">
        <f t="shared" si="115"/>
        <v>3.6014883011789497E-2</v>
      </c>
      <c r="BN426" s="130">
        <f t="shared" si="115"/>
        <v>3.5404545465503819E-2</v>
      </c>
      <c r="BO426" s="130">
        <f t="shared" si="115"/>
        <v>3.4804551196476165E-2</v>
      </c>
      <c r="BP426" s="130">
        <f t="shared" si="115"/>
        <v>3.4214724919104177E-2</v>
      </c>
      <c r="BQ426" s="130">
        <f t="shared" si="115"/>
        <v>3.3634894318318127E-2</v>
      </c>
      <c r="BR426" s="3"/>
      <c r="BT426"/>
      <c r="BU426"/>
      <c r="BV426"/>
      <c r="BW426"/>
      <c r="BX426"/>
      <c r="BY426"/>
      <c r="BZ426"/>
      <c r="CA426"/>
      <c r="CB426"/>
      <c r="CC426"/>
      <c r="CD426"/>
      <c r="CE426"/>
      <c r="CF426"/>
      <c r="CG426"/>
      <c r="CH426"/>
      <c r="CI426"/>
      <c r="CJ426"/>
      <c r="CK426"/>
      <c r="CL426"/>
      <c r="CM426"/>
      <c r="CN426"/>
    </row>
    <row r="427" spans="1:92" s="8" customFormat="1">
      <c r="A427"/>
      <c r="B427">
        <v>61</v>
      </c>
      <c r="C427" s="51">
        <v>7.5600000000000001E-2</v>
      </c>
      <c r="D427" s="118">
        <f t="shared" si="100"/>
        <v>0.98277953500069093</v>
      </c>
      <c r="E427"/>
      <c r="F427" s="19"/>
      <c r="G427"/>
      <c r="H427"/>
      <c r="I427" s="22" t="s">
        <v>546</v>
      </c>
      <c r="J427" s="130">
        <f t="shared" si="118"/>
        <v>9.1517605351857129E-2</v>
      </c>
      <c r="K427" s="130">
        <f t="shared" si="118"/>
        <v>8.9941629632074901E-2</v>
      </c>
      <c r="L427" s="130">
        <f t="shared" si="118"/>
        <v>8.8392792947014923E-2</v>
      </c>
      <c r="M427" s="130">
        <f t="shared" si="118"/>
        <v>8.6870627949879681E-2</v>
      </c>
      <c r="N427" s="130">
        <f t="shared" si="118"/>
        <v>8.5374675341800779E-2</v>
      </c>
      <c r="O427" s="130">
        <f t="shared" si="118"/>
        <v>8.3904483733249921E-2</v>
      </c>
      <c r="P427" s="130">
        <f t="shared" si="118"/>
        <v>8.2459609507836387E-2</v>
      </c>
      <c r="Q427" s="130">
        <f t="shared" si="118"/>
        <v>8.103961668845E-2</v>
      </c>
      <c r="R427" s="130">
        <f t="shared" si="118"/>
        <v>7.9644076805709119E-2</v>
      </c>
      <c r="S427" s="130">
        <f t="shared" si="118"/>
        <v>7.8272568768674125E-2</v>
      </c>
      <c r="T427" s="130">
        <f t="shared" si="118"/>
        <v>7.6924678737787161E-2</v>
      </c>
      <c r="U427" s="130">
        <f t="shared" si="118"/>
        <v>7.5600000000000001E-2</v>
      </c>
      <c r="V427" s="130">
        <f t="shared" si="118"/>
        <v>7.4298132846052231E-2</v>
      </c>
      <c r="W427" s="130">
        <f t="shared" si="118"/>
        <v>7.3018684449862772E-2</v>
      </c>
      <c r="X427" s="130">
        <f t="shared" si="118"/>
        <v>7.1761268749998317E-2</v>
      </c>
      <c r="Y427" s="130">
        <f t="shared" si="117"/>
        <v>7.0525506333182955E-2</v>
      </c>
      <c r="Z427" s="130">
        <f t="shared" si="117"/>
        <v>6.9311024319813827E-2</v>
      </c>
      <c r="AA427" s="130">
        <f t="shared" si="117"/>
        <v>6.8117456251448216E-2</v>
      </c>
      <c r="AB427" s="130">
        <f t="shared" si="117"/>
        <v>6.6944441980228184E-2</v>
      </c>
      <c r="AC427" s="130">
        <f t="shared" si="117"/>
        <v>6.5791627560209384E-2</v>
      </c>
      <c r="AD427" s="130">
        <f t="shared" si="117"/>
        <v>6.4658665140561233E-2</v>
      </c>
      <c r="AE427" s="130">
        <f t="shared" si="117"/>
        <v>6.3545212860606146E-2</v>
      </c>
      <c r="AF427" s="130">
        <f t="shared" si="117"/>
        <v>6.2450934746666437E-2</v>
      </c>
      <c r="AG427" s="130">
        <f t="shared" si="117"/>
        <v>6.1375500610687327E-2</v>
      </c>
      <c r="AH427" s="130">
        <f t="shared" si="117"/>
        <v>6.0318585950605914E-2</v>
      </c>
      <c r="AI427" s="130">
        <f t="shared" si="117"/>
        <v>5.9279871852435682E-2</v>
      </c>
      <c r="AJ427" s="130">
        <f t="shared" si="117"/>
        <v>5.8259044894037285E-2</v>
      </c>
      <c r="AK427" s="130">
        <f t="shared" si="117"/>
        <v>5.7255797050546349E-2</v>
      </c>
      <c r="AL427" s="130">
        <f t="shared" si="117"/>
        <v>5.6269825601429874E-2</v>
      </c>
      <c r="AM427" s="130">
        <f t="shared" si="117"/>
        <v>5.5300833039143224E-2</v>
      </c>
      <c r="AN427" s="130">
        <f t="shared" si="117"/>
        <v>5.4348526979360018E-2</v>
      </c>
      <c r="AO427" s="130">
        <f t="shared" si="116"/>
        <v>5.3412620072747947E-2</v>
      </c>
      <c r="AP427" s="130">
        <f t="shared" si="116"/>
        <v>5.2492829918263796E-2</v>
      </c>
      <c r="AQ427" s="130">
        <f t="shared" si="116"/>
        <v>5.1588878977941649E-2</v>
      </c>
      <c r="AR427" s="130">
        <f t="shared" si="116"/>
        <v>5.070049449314841E-2</v>
      </c>
      <c r="AS427" s="130">
        <f t="shared" si="116"/>
        <v>4.9827408402281483E-2</v>
      </c>
      <c r="AT427" s="130">
        <f t="shared" si="116"/>
        <v>4.8969357259883717E-2</v>
      </c>
      <c r="AU427" s="130">
        <f t="shared" si="116"/>
        <v>4.812608215715123E-2</v>
      </c>
      <c r="AV427" s="130">
        <f t="shared" si="116"/>
        <v>4.7297328643810137E-2</v>
      </c>
      <c r="AW427" s="130">
        <f t="shared" si="116"/>
        <v>4.6482846651338589E-2</v>
      </c>
      <c r="AX427" s="130">
        <f t="shared" si="116"/>
        <v>4.5682390417510953E-2</v>
      </c>
      <c r="AY427" s="130">
        <f t="shared" si="116"/>
        <v>4.4895718412241437E-2</v>
      </c>
      <c r="AZ427" s="130">
        <f t="shared" si="116"/>
        <v>4.4122593264704593E-2</v>
      </c>
      <c r="BA427" s="130">
        <f t="shared" si="116"/>
        <v>4.3362781691710997E-2</v>
      </c>
      <c r="BB427" s="130">
        <f t="shared" si="116"/>
        <v>4.2616054427316211E-2</v>
      </c>
      <c r="BC427" s="130">
        <f t="shared" si="116"/>
        <v>4.1882186153641962E-2</v>
      </c>
      <c r="BD427" s="130">
        <f t="shared" si="116"/>
        <v>4.116095543288862E-2</v>
      </c>
      <c r="BE427" s="130">
        <f t="shared" ref="BD427:BQ436" si="119">$C427*POWER($D427,BE$302-$C$439)</f>
        <v>4.0452144640518439E-2</v>
      </c>
      <c r="BF427" s="130">
        <f t="shared" si="119"/>
        <v>3.9755539899589402E-2</v>
      </c>
      <c r="BG427" s="130">
        <f t="shared" si="119"/>
        <v>3.907093101621989E-2</v>
      </c>
      <c r="BH427" s="130">
        <f t="shared" si="119"/>
        <v>3.8398111416164657E-2</v>
      </c>
      <c r="BI427" s="130">
        <f t="shared" si="119"/>
        <v>3.7736878082483022E-2</v>
      </c>
      <c r="BJ427" s="130">
        <f t="shared" si="119"/>
        <v>3.7087031494280429E-2</v>
      </c>
      <c r="BK427" s="130">
        <f t="shared" si="119"/>
        <v>3.6448375566504897E-2</v>
      </c>
      <c r="BL427" s="130">
        <f t="shared" si="119"/>
        <v>3.5820717590780232E-2</v>
      </c>
      <c r="BM427" s="130">
        <f t="shared" si="119"/>
        <v>3.5203868177258069E-2</v>
      </c>
      <c r="BN427" s="130">
        <f t="shared" si="119"/>
        <v>3.4597641197471302E-2</v>
      </c>
      <c r="BO427" s="130">
        <f t="shared" si="119"/>
        <v>3.4001853728171591E-2</v>
      </c>
      <c r="BP427" s="130">
        <f t="shared" si="119"/>
        <v>3.3416325996133985E-2</v>
      </c>
      <c r="BQ427" s="130">
        <f t="shared" si="119"/>
        <v>3.2840881323912059E-2</v>
      </c>
      <c r="BR427" s="3"/>
      <c r="BT427"/>
      <c r="BU427"/>
      <c r="BV427"/>
      <c r="BW427"/>
      <c r="BX427"/>
      <c r="BY427"/>
      <c r="BZ427"/>
      <c r="CA427"/>
      <c r="CB427"/>
      <c r="CC427"/>
      <c r="CD427"/>
      <c r="CE427"/>
      <c r="CF427"/>
      <c r="CG427"/>
      <c r="CH427"/>
      <c r="CI427"/>
      <c r="CJ427"/>
      <c r="CK427"/>
      <c r="CL427"/>
      <c r="CM427"/>
      <c r="CN427"/>
    </row>
    <row r="428" spans="1:92" s="8" customFormat="1">
      <c r="A428"/>
      <c r="B428">
        <v>62</v>
      </c>
      <c r="C428" s="51">
        <v>7.4899999999999994E-2</v>
      </c>
      <c r="D428" s="118">
        <f t="shared" si="100"/>
        <v>0.98294211113016461</v>
      </c>
      <c r="E428"/>
      <c r="F428" s="19"/>
      <c r="G428"/>
      <c r="H428"/>
      <c r="I428" s="22" t="s">
        <v>546</v>
      </c>
      <c r="J428" s="130">
        <f t="shared" si="118"/>
        <v>9.0505393605509493E-2</v>
      </c>
      <c r="K428" s="130">
        <f t="shared" si="118"/>
        <v>8.8961562659265997E-2</v>
      </c>
      <c r="L428" s="130">
        <f t="shared" si="118"/>
        <v>8.7444066209737326E-2</v>
      </c>
      <c r="M428" s="130">
        <f t="shared" si="118"/>
        <v>8.5952455046005113E-2</v>
      </c>
      <c r="N428" s="130">
        <f t="shared" si="118"/>
        <v>8.4486287619740835E-2</v>
      </c>
      <c r="O428" s="130">
        <f t="shared" si="118"/>
        <v>8.3045129914498347E-2</v>
      </c>
      <c r="P428" s="130">
        <f t="shared" si="118"/>
        <v>8.1628555317235771E-2</v>
      </c>
      <c r="Q428" s="130">
        <f t="shared" si="118"/>
        <v>8.0236144492029163E-2</v>
      </c>
      <c r="R428" s="130">
        <f t="shared" si="118"/>
        <v>7.8867485255940076E-2</v>
      </c>
      <c r="S428" s="130">
        <f t="shared" si="118"/>
        <v>7.7522172457000868E-2</v>
      </c>
      <c r="T428" s="130">
        <f t="shared" si="118"/>
        <v>7.619980785428114E-2</v>
      </c>
      <c r="U428" s="130">
        <f t="shared" si="118"/>
        <v>7.4899999999999994E-2</v>
      </c>
      <c r="V428" s="130">
        <f t="shared" si="118"/>
        <v>7.3622364123649323E-2</v>
      </c>
      <c r="W428" s="130">
        <f t="shared" si="118"/>
        <v>7.2366522018093557E-2</v>
      </c>
      <c r="X428" s="130">
        <f t="shared" si="118"/>
        <v>7.1132101927612421E-2</v>
      </c>
      <c r="Y428" s="130">
        <f t="shared" si="117"/>
        <v>6.99187384378534E-2</v>
      </c>
      <c r="Z428" s="130">
        <f t="shared" si="117"/>
        <v>6.8726072367661414E-2</v>
      </c>
      <c r="AA428" s="130">
        <f t="shared" si="117"/>
        <v>6.755375066275357E-2</v>
      </c>
      <c r="AB428" s="130">
        <f t="shared" si="117"/>
        <v>6.6401426291207752E-2</v>
      </c>
      <c r="AC428" s="130">
        <f t="shared" si="117"/>
        <v>6.5268758140733768E-2</v>
      </c>
      <c r="AD428" s="130">
        <f t="shared" si="117"/>
        <v>6.415541091769697E-2</v>
      </c>
      <c r="AE428" s="130">
        <f t="shared" si="117"/>
        <v>6.3061055047864273E-2</v>
      </c>
      <c r="AF428" s="130">
        <f t="shared" si="117"/>
        <v>6.1985366578843223E-2</v>
      </c>
      <c r="AG428" s="130">
        <f t="shared" si="117"/>
        <v>6.0928027084185307E-2</v>
      </c>
      <c r="AH428" s="130">
        <f t="shared" si="117"/>
        <v>5.9888723569124953E-2</v>
      </c>
      <c r="AI428" s="130">
        <f t="shared" si="117"/>
        <v>5.8867148377926524E-2</v>
      </c>
      <c r="AJ428" s="130">
        <f t="shared" si="117"/>
        <v>5.786299910281175E-2</v>
      </c>
      <c r="AK428" s="130">
        <f t="shared" si="117"/>
        <v>5.6875978494440593E-2</v>
      </c>
      <c r="AL428" s="130">
        <f t="shared" si="117"/>
        <v>5.5905794373919279E-2</v>
      </c>
      <c r="AM428" s="130">
        <f t="shared" si="117"/>
        <v>5.4952159546309089E-2</v>
      </c>
      <c r="AN428" s="130">
        <f t="shared" si="117"/>
        <v>5.4014791715610688E-2</v>
      </c>
      <c r="AO428" s="130">
        <f t="shared" si="116"/>
        <v>5.3093413401198497E-2</v>
      </c>
      <c r="AP428" s="130">
        <f t="shared" si="116"/>
        <v>5.2187751855680621E-2</v>
      </c>
      <c r="AQ428" s="130">
        <f t="shared" si="116"/>
        <v>5.1297538984159868E-2</v>
      </c>
      <c r="AR428" s="130">
        <f t="shared" si="116"/>
        <v>5.042251126487203E-2</v>
      </c>
      <c r="AS428" s="130">
        <f t="shared" si="116"/>
        <v>4.9562409671177816E-2</v>
      </c>
      <c r="AT428" s="130">
        <f t="shared" si="116"/>
        <v>4.8716979594885614E-2</v>
      </c>
      <c r="AU428" s="130">
        <f t="shared" si="116"/>
        <v>4.7885970770882011E-2</v>
      </c>
      <c r="AV428" s="130">
        <f t="shared" si="116"/>
        <v>4.7069137203048117E-2</v>
      </c>
      <c r="AW428" s="130">
        <f t="shared" si="116"/>
        <v>4.626623709143949E-2</v>
      </c>
      <c r="AX428" s="130">
        <f t="shared" si="116"/>
        <v>4.5477032760708254E-2</v>
      </c>
      <c r="AY428" s="130">
        <f t="shared" si="116"/>
        <v>4.4701290589746222E-2</v>
      </c>
      <c r="AZ428" s="130">
        <f t="shared" si="116"/>
        <v>4.3938780942528122E-2</v>
      </c>
      <c r="BA428" s="130">
        <f t="shared" si="116"/>
        <v>4.3189278100134433E-2</v>
      </c>
      <c r="BB428" s="130">
        <f t="shared" si="116"/>
        <v>4.2452560193933918E-2</v>
      </c>
      <c r="BC428" s="130">
        <f t="shared" si="116"/>
        <v>4.1728409139905803E-2</v>
      </c>
      <c r="BD428" s="130">
        <f t="shared" si="119"/>
        <v>4.1016610574082263E-2</v>
      </c>
      <c r="BE428" s="130">
        <f t="shared" si="119"/>
        <v>4.0316953789092259E-2</v>
      </c>
      <c r="BF428" s="130">
        <f t="shared" si="119"/>
        <v>3.9629231671787626E-2</v>
      </c>
      <c r="BG428" s="130">
        <f t="shared" si="119"/>
        <v>3.8953240641933312E-2</v>
      </c>
      <c r="BH428" s="130">
        <f t="shared" si="119"/>
        <v>3.828878059194326E-2</v>
      </c>
      <c r="BI428" s="130">
        <f t="shared" si="119"/>
        <v>3.7635654827644381E-2</v>
      </c>
      <c r="BJ428" s="130">
        <f t="shared" si="119"/>
        <v>3.6993670010050939E-2</v>
      </c>
      <c r="BK428" s="130">
        <f t="shared" si="119"/>
        <v>3.6362636098132124E-2</v>
      </c>
      <c r="BL428" s="130">
        <f t="shared" si="119"/>
        <v>3.5742366292555922E-2</v>
      </c>
      <c r="BM428" s="130">
        <f t="shared" si="119"/>
        <v>3.513267698039256E-2</v>
      </c>
      <c r="BN428" s="130">
        <f t="shared" si="119"/>
        <v>3.4533387680761189E-2</v>
      </c>
      <c r="BO428" s="130">
        <f t="shared" si="119"/>
        <v>3.394432099140382E-2</v>
      </c>
      <c r="BP428" s="130">
        <f t="shared" si="119"/>
        <v>3.3365302536170441E-2</v>
      </c>
      <c r="BQ428" s="130">
        <f t="shared" si="119"/>
        <v>3.2796160913399999E-2</v>
      </c>
      <c r="BR428" s="3"/>
      <c r="BT428"/>
      <c r="BU428"/>
      <c r="BV428"/>
      <c r="BW428"/>
      <c r="BX428"/>
      <c r="BY428"/>
      <c r="BZ428"/>
      <c r="CA428"/>
      <c r="CB428"/>
      <c r="CC428"/>
      <c r="CD428"/>
      <c r="CE428"/>
      <c r="CF428"/>
      <c r="CG428"/>
      <c r="CH428"/>
      <c r="CI428"/>
      <c r="CJ428"/>
      <c r="CK428"/>
      <c r="CL428"/>
      <c r="CM428"/>
      <c r="CN428"/>
    </row>
    <row r="429" spans="1:92" s="8" customFormat="1">
      <c r="A429"/>
      <c r="B429">
        <v>63</v>
      </c>
      <c r="C429" s="51">
        <v>7.4099999999999999E-2</v>
      </c>
      <c r="D429" s="118">
        <f t="shared" si="100"/>
        <v>0.98309861910626151</v>
      </c>
      <c r="E429"/>
      <c r="F429" s="19"/>
      <c r="G429"/>
      <c r="H429"/>
      <c r="I429" s="22" t="s">
        <v>546</v>
      </c>
      <c r="J429" s="130">
        <f t="shared" si="118"/>
        <v>8.9382039716135453E-2</v>
      </c>
      <c r="K429" s="130">
        <f t="shared" si="118"/>
        <v>8.7871359817833769E-2</v>
      </c>
      <c r="L429" s="130">
        <f t="shared" si="118"/>
        <v>8.6386212495901837E-2</v>
      </c>
      <c r="M429" s="130">
        <f t="shared" si="118"/>
        <v>8.492616621454116E-2</v>
      </c>
      <c r="N429" s="130">
        <f t="shared" si="118"/>
        <v>8.3490796731504266E-2</v>
      </c>
      <c r="O429" s="130">
        <f t="shared" si="118"/>
        <v>8.2079686974823401E-2</v>
      </c>
      <c r="P429" s="130">
        <f t="shared" si="118"/>
        <v>8.0692426921623095E-2</v>
      </c>
      <c r="Q429" s="130">
        <f t="shared" si="118"/>
        <v>7.9328613478980584E-2</v>
      </c>
      <c r="R429" s="130">
        <f t="shared" si="118"/>
        <v>7.7987850366800171E-2</v>
      </c>
      <c r="S429" s="130">
        <f t="shared" si="118"/>
        <v>7.6669748002667001E-2</v>
      </c>
      <c r="T429" s="130">
        <f t="shared" si="118"/>
        <v>7.5373923388646985E-2</v>
      </c>
      <c r="U429" s="130">
        <f t="shared" si="118"/>
        <v>7.4099999999999999E-2</v>
      </c>
      <c r="V429" s="130">
        <f t="shared" si="118"/>
        <v>7.2847607675773973E-2</v>
      </c>
      <c r="W429" s="130">
        <f t="shared" si="118"/>
        <v>7.1616382511248092E-2</v>
      </c>
      <c r="X429" s="130">
        <f t="shared" si="118"/>
        <v>7.0405966752193822E-2</v>
      </c>
      <c r="Y429" s="130">
        <f t="shared" si="117"/>
        <v>6.9216008690923106E-2</v>
      </c>
      <c r="Z429" s="130">
        <f t="shared" si="117"/>
        <v>6.8046162564093501E-2</v>
      </c>
      <c r="AA429" s="130">
        <f t="shared" si="117"/>
        <v>6.6896088452240515E-2</v>
      </c>
      <c r="AB429" s="130">
        <f t="shared" si="117"/>
        <v>6.5765452181007975E-2</v>
      </c>
      <c r="AC429" s="130">
        <f t="shared" si="117"/>
        <v>6.4653925224047809E-2</v>
      </c>
      <c r="AD429" s="130">
        <f t="shared" si="117"/>
        <v>6.3561184607560897E-2</v>
      </c>
      <c r="AE429" s="130">
        <f t="shared" si="117"/>
        <v>6.2486912816451287E-2</v>
      </c>
      <c r="AF429" s="130">
        <f t="shared" si="117"/>
        <v>6.1430797702066609E-2</v>
      </c>
      <c r="AG429" s="130">
        <f t="shared" si="117"/>
        <v>6.0392532391497784E-2</v>
      </c>
      <c r="AH429" s="130">
        <f t="shared" si="117"/>
        <v>5.937181519841165E-2</v>
      </c>
      <c r="AI429" s="130">
        <f t="shared" si="117"/>
        <v>5.8368349535390635E-2</v>
      </c>
      <c r="AJ429" s="130">
        <f t="shared" si="117"/>
        <v>5.7381843827754138E-2</v>
      </c>
      <c r="AK429" s="130">
        <f t="shared" si="117"/>
        <v>5.6412011428836256E-2</v>
      </c>
      <c r="AL429" s="130">
        <f t="shared" si="117"/>
        <v>5.5458570536695562E-2</v>
      </c>
      <c r="AM429" s="130">
        <f t="shared" si="117"/>
        <v>5.4521244112232609E-2</v>
      </c>
      <c r="AN429" s="130">
        <f t="shared" si="117"/>
        <v>5.359975979869127E-2</v>
      </c>
      <c r="AO429" s="130">
        <f t="shared" si="116"/>
        <v>5.26938498425207E-2</v>
      </c>
      <c r="AP429" s="130">
        <f t="shared" si="116"/>
        <v>5.1803251015574793E-2</v>
      </c>
      <c r="AQ429" s="130">
        <f t="shared" si="116"/>
        <v>5.092770453862662E-2</v>
      </c>
      <c r="AR429" s="130">
        <f t="shared" si="116"/>
        <v>5.0066956006175521E-2</v>
      </c>
      <c r="AS429" s="130">
        <f t="shared" si="116"/>
        <v>4.9220755312525101E-2</v>
      </c>
      <c r="AT429" s="130">
        <f t="shared" si="116"/>
        <v>4.8388856579110608E-2</v>
      </c>
      <c r="AU429" s="130">
        <f t="shared" si="116"/>
        <v>4.7571018083054577E-2</v>
      </c>
      <c r="AV429" s="130">
        <f t="shared" si="116"/>
        <v>4.676700218692996E-2</v>
      </c>
      <c r="AW429" s="130">
        <f t="shared" si="116"/>
        <v>4.5976575269710343E-2</v>
      </c>
      <c r="AX429" s="130">
        <f t="shared" si="116"/>
        <v>4.519950765888734E-2</v>
      </c>
      <c r="AY429" s="130">
        <f t="shared" si="116"/>
        <v>4.443557356373503E-2</v>
      </c>
      <c r="AZ429" s="130">
        <f t="shared" si="116"/>
        <v>4.3684551009702616E-2</v>
      </c>
      <c r="BA429" s="130">
        <f t="shared" si="116"/>
        <v>4.2946221773915681E-2</v>
      </c>
      <c r="BB429" s="130">
        <f t="shared" si="116"/>
        <v>4.2220371321767772E-2</v>
      </c>
      <c r="BC429" s="130">
        <f t="shared" si="116"/>
        <v>4.1506788744583502E-2</v>
      </c>
      <c r="BD429" s="130">
        <f t="shared" si="119"/>
        <v>4.0805266698335355E-2</v>
      </c>
      <c r="BE429" s="130">
        <f t="shared" si="119"/>
        <v>4.0115601343396208E-2</v>
      </c>
      <c r="BF429" s="130">
        <f t="shared" si="119"/>
        <v>3.9437592285310109E-2</v>
      </c>
      <c r="BG429" s="130">
        <f t="shared" si="119"/>
        <v>3.8771042516564116E-2</v>
      </c>
      <c r="BH429" s="130">
        <f t="shared" si="119"/>
        <v>3.8115758359344339E-2</v>
      </c>
      <c r="BI429" s="130">
        <f t="shared" si="119"/>
        <v>3.7471549409259362E-2</v>
      </c>
      <c r="BJ429" s="130">
        <f t="shared" si="119"/>
        <v>3.6838228480014924E-2</v>
      </c>
      <c r="BK429" s="130">
        <f t="shared" si="119"/>
        <v>3.6215611549023634E-2</v>
      </c>
      <c r="BL429" s="130">
        <f t="shared" si="119"/>
        <v>3.5603517703933912E-2</v>
      </c>
      <c r="BM429" s="130">
        <f t="shared" si="119"/>
        <v>3.5001769090062758E-2</v>
      </c>
      <c r="BN429" s="130">
        <f t="shared" si="119"/>
        <v>3.4410190858716931E-2</v>
      </c>
      <c r="BO429" s="130">
        <f t="shared" si="119"/>
        <v>3.3828611116387512E-2</v>
      </c>
      <c r="BP429" s="130">
        <f t="shared" si="119"/>
        <v>3.3256860874803292E-2</v>
      </c>
      <c r="BQ429" s="130">
        <f t="shared" si="119"/>
        <v>3.2694774001828179E-2</v>
      </c>
      <c r="BR429" s="3"/>
      <c r="BT429"/>
      <c r="BU429"/>
      <c r="BV429"/>
      <c r="BW429"/>
      <c r="BX429"/>
      <c r="BY429"/>
      <c r="BZ429"/>
      <c r="CA429"/>
      <c r="CB429"/>
      <c r="CC429"/>
      <c r="CD429"/>
      <c r="CE429"/>
      <c r="CF429"/>
      <c r="CG429"/>
      <c r="CH429"/>
      <c r="CI429"/>
      <c r="CJ429"/>
      <c r="CK429"/>
      <c r="CL429"/>
      <c r="CM429"/>
      <c r="CN429"/>
    </row>
    <row r="430" spans="1:92" s="8" customFormat="1">
      <c r="A430"/>
      <c r="B430">
        <v>64</v>
      </c>
      <c r="C430" s="51">
        <v>7.3400000000000007E-2</v>
      </c>
      <c r="D430" s="118">
        <f t="shared" si="100"/>
        <v>0.98324939456893601</v>
      </c>
      <c r="E430"/>
      <c r="F430" s="19"/>
      <c r="G430"/>
      <c r="H430"/>
      <c r="I430" s="22" t="s">
        <v>546</v>
      </c>
      <c r="J430" s="130">
        <f t="shared" si="118"/>
        <v>8.8388445420496314E-2</v>
      </c>
      <c r="K430" s="130">
        <f t="shared" si="118"/>
        <v>8.6907885446592434E-2</v>
      </c>
      <c r="L430" s="130">
        <f t="shared" si="118"/>
        <v>8.5452125748628455E-2</v>
      </c>
      <c r="M430" s="130">
        <f t="shared" si="118"/>
        <v>8.4020750906967506E-2</v>
      </c>
      <c r="N430" s="130">
        <f t="shared" si="118"/>
        <v>8.2613352460503192E-2</v>
      </c>
      <c r="O430" s="130">
        <f t="shared" si="118"/>
        <v>8.1229528790099884E-2</v>
      </c>
      <c r="P430" s="130">
        <f t="shared" si="118"/>
        <v>7.986888500398566E-2</v>
      </c>
      <c r="Q430" s="130">
        <f t="shared" si="118"/>
        <v>7.8531032825064864E-2</v>
      </c>
      <c r="R430" s="130">
        <f t="shared" si="118"/>
        <v>7.7215590480118279E-2</v>
      </c>
      <c r="S430" s="130">
        <f t="shared" si="118"/>
        <v>7.59221825908592E-2</v>
      </c>
      <c r="T430" s="130">
        <f t="shared" si="118"/>
        <v>7.4650440066814511E-2</v>
      </c>
      <c r="U430" s="130">
        <f t="shared" si="118"/>
        <v>7.3400000000000007E-2</v>
      </c>
      <c r="V430" s="130">
        <f t="shared" si="118"/>
        <v>7.2170505561359913E-2</v>
      </c>
      <c r="W430" s="130">
        <f t="shared" si="118"/>
        <v>7.0961605898941155E-2</v>
      </c>
      <c r="X430" s="130">
        <f t="shared" si="118"/>
        <v>6.9772956037773323E-2</v>
      </c>
      <c r="Y430" s="130">
        <f t="shared" si="117"/>
        <v>6.8604216781425614E-2</v>
      </c>
      <c r="Z430" s="130">
        <f t="shared" si="117"/>
        <v>6.745505461521277E-2</v>
      </c>
      <c r="AA430" s="130">
        <f t="shared" si="117"/>
        <v>6.6325141611022473E-2</v>
      </c>
      <c r="AB430" s="130">
        <f t="shared" si="117"/>
        <v>6.5214155333736784E-2</v>
      </c>
      <c r="AC430" s="130">
        <f t="shared" si="117"/>
        <v>6.4121778749221245E-2</v>
      </c>
      <c r="AD430" s="130">
        <f t="shared" si="117"/>
        <v>6.3047700133855064E-2</v>
      </c>
      <c r="AE430" s="130">
        <f t="shared" si="117"/>
        <v>6.1991612985576809E-2</v>
      </c>
      <c r="AF430" s="130">
        <f t="shared" si="117"/>
        <v>6.0953215936420189E-2</v>
      </c>
      <c r="AG430" s="130">
        <f t="shared" si="117"/>
        <v>5.9932212666514766E-2</v>
      </c>
      <c r="AH430" s="130">
        <f t="shared" si="117"/>
        <v>5.8928311819527367E-2</v>
      </c>
      <c r="AI430" s="130">
        <f t="shared" si="117"/>
        <v>5.7941226919519757E-2</v>
      </c>
      <c r="AJ430" s="130">
        <f t="shared" si="117"/>
        <v>5.6970676289199135E-2</v>
      </c>
      <c r="AK430" s="130">
        <f t="shared" si="117"/>
        <v>5.6016382969537884E-2</v>
      </c>
      <c r="AL430" s="130">
        <f t="shared" si="117"/>
        <v>5.5078074640739778E-2</v>
      </c>
      <c r="AM430" s="130">
        <f t="shared" si="117"/>
        <v>5.4155483544530057E-2</v>
      </c>
      <c r="AN430" s="130">
        <f t="shared" si="117"/>
        <v>5.324834640774715E-2</v>
      </c>
      <c r="AO430" s="130">
        <f t="shared" si="116"/>
        <v>5.2356404367214365E-2</v>
      </c>
      <c r="AP430" s="130">
        <f t="shared" si="116"/>
        <v>5.147940289586992E-2</v>
      </c>
      <c r="AQ430" s="130">
        <f t="shared" si="116"/>
        <v>5.0617091730134435E-2</v>
      </c>
      <c r="AR430" s="130">
        <f t="shared" si="116"/>
        <v>4.9769224798494972E-2</v>
      </c>
      <c r="AS430" s="130">
        <f t="shared" si="116"/>
        <v>4.8935560151285466E-2</v>
      </c>
      <c r="AT430" s="130">
        <f t="shared" si="116"/>
        <v>4.811585989164318E-2</v>
      </c>
      <c r="AU430" s="130">
        <f t="shared" si="116"/>
        <v>4.7309890107621905E-2</v>
      </c>
      <c r="AV430" s="130">
        <f t="shared" si="116"/>
        <v>4.6517420805442133E-2</v>
      </c>
      <c r="AW430" s="130">
        <f t="shared" si="116"/>
        <v>4.5738225843859406E-2</v>
      </c>
      <c r="AX430" s="130">
        <f t="shared" si="116"/>
        <v>4.4972082869632023E-2</v>
      </c>
      <c r="AY430" s="130">
        <f t="shared" si="116"/>
        <v>4.4218773254069706E-2</v>
      </c>
      <c r="AZ430" s="130">
        <f t="shared" si="116"/>
        <v>4.3478082030645092E-2</v>
      </c>
      <c r="BA430" s="130">
        <f t="shared" si="116"/>
        <v>4.2749797833650328E-2</v>
      </c>
      <c r="BB430" s="130">
        <f t="shared" si="116"/>
        <v>4.2033712837881099E-2</v>
      </c>
      <c r="BC430" s="130">
        <f t="shared" si="116"/>
        <v>4.1329622699331096E-2</v>
      </c>
      <c r="BD430" s="130">
        <f t="shared" si="119"/>
        <v>4.0637326496879858E-2</v>
      </c>
      <c r="BE430" s="130">
        <f t="shared" si="119"/>
        <v>3.99566266749573E-2</v>
      </c>
      <c r="BF430" s="130">
        <f t="shared" si="119"/>
        <v>3.928732898716876E-2</v>
      </c>
      <c r="BG430" s="130">
        <f t="shared" si="119"/>
        <v>3.8629242440864298E-2</v>
      </c>
      <c r="BH430" s="130">
        <f t="shared" si="119"/>
        <v>3.7982179242636464E-2</v>
      </c>
      <c r="BI430" s="130">
        <f t="shared" si="119"/>
        <v>3.7345954744731118E-2</v>
      </c>
      <c r="BJ430" s="130">
        <f t="shared" si="119"/>
        <v>3.6720387392355752E-2</v>
      </c>
      <c r="BK430" s="130">
        <f t="shared" si="119"/>
        <v>3.6105298671870581E-2</v>
      </c>
      <c r="BL430" s="130">
        <f t="shared" si="119"/>
        <v>3.5500513059847361E-2</v>
      </c>
      <c r="BM430" s="130">
        <f t="shared" si="119"/>
        <v>3.490585797298152E-2</v>
      </c>
      <c r="BN430" s="130">
        <f t="shared" si="119"/>
        <v>3.4321163718843348E-2</v>
      </c>
      <c r="BO430" s="130">
        <f t="shared" si="119"/>
        <v>3.3746263447454052E-2</v>
      </c>
      <c r="BP430" s="130">
        <f t="shared" si="119"/>
        <v>3.3180993103673007E-2</v>
      </c>
      <c r="BQ430" s="130">
        <f t="shared" si="119"/>
        <v>3.2625191380382529E-2</v>
      </c>
      <c r="BR430" s="3"/>
      <c r="BT430"/>
      <c r="BU430"/>
      <c r="BV430"/>
      <c r="BW430"/>
      <c r="BX430"/>
      <c r="BY430"/>
      <c r="BZ430"/>
      <c r="CA430"/>
      <c r="CB430"/>
      <c r="CC430"/>
      <c r="CD430"/>
      <c r="CE430"/>
      <c r="CF430"/>
      <c r="CG430"/>
      <c r="CH430"/>
      <c r="CI430"/>
      <c r="CJ430"/>
      <c r="CK430"/>
      <c r="CL430"/>
      <c r="CM430"/>
      <c r="CN430"/>
    </row>
    <row r="431" spans="1:92" s="8" customFormat="1">
      <c r="A431"/>
      <c r="B431">
        <v>65</v>
      </c>
      <c r="C431" s="51">
        <v>7.2599999999999998E-2</v>
      </c>
      <c r="D431" s="118">
        <f t="shared" si="100"/>
        <v>0.98339476111850332</v>
      </c>
      <c r="E431"/>
      <c r="F431" s="19"/>
      <c r="G431"/>
      <c r="H431"/>
      <c r="I431" s="22" t="s">
        <v>546</v>
      </c>
      <c r="J431" s="130">
        <f t="shared" si="118"/>
        <v>8.7283032593968218E-2</v>
      </c>
      <c r="K431" s="130">
        <f t="shared" si="118"/>
        <v>8.5833676987443916E-2</v>
      </c>
      <c r="L431" s="130">
        <f t="shared" si="118"/>
        <v>8.4408388276990196E-2</v>
      </c>
      <c r="M431" s="130">
        <f t="shared" si="118"/>
        <v>8.3006766826048642E-2</v>
      </c>
      <c r="N431" s="130">
        <f t="shared" si="118"/>
        <v>8.1628419634121416E-2</v>
      </c>
      <c r="O431" s="130">
        <f t="shared" si="118"/>
        <v>8.0272960226577775E-2</v>
      </c>
      <c r="P431" s="130">
        <f t="shared" si="118"/>
        <v>7.894000854629056E-2</v>
      </c>
      <c r="Q431" s="130">
        <f t="shared" si="118"/>
        <v>7.7629190847072024E-2</v>
      </c>
      <c r="R431" s="130">
        <f t="shared" si="118"/>
        <v>7.63401395888791E-2</v>
      </c>
      <c r="S431" s="130">
        <f t="shared" si="118"/>
        <v>7.5072493334758975E-2</v>
      </c>
      <c r="T431" s="130">
        <f t="shared" si="118"/>
        <v>7.3825896649505729E-2</v>
      </c>
      <c r="U431" s="130">
        <f t="shared" si="118"/>
        <v>7.2599999999999998E-2</v>
      </c>
      <c r="V431" s="130">
        <f t="shared" si="118"/>
        <v>7.1394459657203341E-2</v>
      </c>
      <c r="W431" s="130">
        <f t="shared" si="118"/>
        <v>7.02089375997801E-2</v>
      </c>
      <c r="X431" s="130">
        <f t="shared" si="118"/>
        <v>6.9043101419319658E-2</v>
      </c>
      <c r="Y431" s="130">
        <f t="shared" si="117"/>
        <v>6.7896624227132454E-2</v>
      </c>
      <c r="Z431" s="130">
        <f t="shared" si="117"/>
        <v>6.6769184562593703E-2</v>
      </c>
      <c r="AA431" s="130">
        <f t="shared" si="117"/>
        <v>6.5660466303009105E-2</v>
      </c>
      <c r="AB431" s="130">
        <f t="shared" si="117"/>
        <v>6.4570158574977179E-2</v>
      </c>
      <c r="AC431" s="130">
        <f t="shared" si="117"/>
        <v>6.3497955667223549E-2</v>
      </c>
      <c r="AD431" s="130">
        <f t="shared" si="117"/>
        <v>6.2443556944882621E-2</v>
      </c>
      <c r="AE431" s="130">
        <f t="shared" si="117"/>
        <v>6.1406666765202511E-2</v>
      </c>
      <c r="AF431" s="130">
        <f t="shared" si="117"/>
        <v>6.0386994394649854E-2</v>
      </c>
      <c r="AG431" s="130">
        <f t="shared" si="117"/>
        <v>5.9384253927391099E-2</v>
      </c>
      <c r="AH431" s="130">
        <f t="shared" si="117"/>
        <v>5.8398164205127313E-2</v>
      </c>
      <c r="AI431" s="130">
        <f t="shared" si="117"/>
        <v>5.7428448738260307E-2</v>
      </c>
      <c r="AJ431" s="130">
        <f t="shared" si="117"/>
        <v>5.6474835628367706E-2</v>
      </c>
      <c r="AK431" s="130">
        <f t="shared" si="117"/>
        <v>5.55370574919654E-2</v>
      </c>
      <c r="AL431" s="130">
        <f t="shared" si="117"/>
        <v>5.4614851385535901E-2</v>
      </c>
      <c r="AM431" s="130">
        <f t="shared" si="117"/>
        <v>5.370795873180164E-2</v>
      </c>
      <c r="AN431" s="130">
        <f t="shared" si="117"/>
        <v>5.2816125247222512E-2</v>
      </c>
      <c r="AO431" s="130">
        <f t="shared" si="116"/>
        <v>5.1939100870697329E-2</v>
      </c>
      <c r="AP431" s="130">
        <f t="shared" si="116"/>
        <v>5.1076639693449249E-2</v>
      </c>
      <c r="AQ431" s="130">
        <f t="shared" si="116"/>
        <v>5.0228499890075398E-2</v>
      </c>
      <c r="AR431" s="130">
        <f t="shared" si="116"/>
        <v>4.9394443650741464E-2</v>
      </c>
      <c r="AS431" s="130">
        <f t="shared" si="116"/>
        <v>4.8574237114502275E-2</v>
      </c>
      <c r="AT431" s="130">
        <f t="shared" si="116"/>
        <v>4.7767650303729502E-2</v>
      </c>
      <c r="AU431" s="130">
        <f t="shared" si="116"/>
        <v>4.6974457059628279E-2</v>
      </c>
      <c r="AV431" s="130">
        <f t="shared" si="116"/>
        <v>4.6194434978824535E-2</v>
      </c>
      <c r="AW431" s="130">
        <f t="shared" si="116"/>
        <v>4.5427365351005396E-2</v>
      </c>
      <c r="AX431" s="130">
        <f t="shared" si="116"/>
        <v>4.4673033097594926E-2</v>
      </c>
      <c r="AY431" s="130">
        <f t="shared" si="116"/>
        <v>4.3931226711448362E-2</v>
      </c>
      <c r="AZ431" s="130">
        <f t="shared" si="116"/>
        <v>4.3201738197547565E-2</v>
      </c>
      <c r="BA431" s="130">
        <f t="shared" si="116"/>
        <v>4.2484363014681406E-2</v>
      </c>
      <c r="BB431" s="130">
        <f t="shared" si="116"/>
        <v>4.1778900018094402E-2</v>
      </c>
      <c r="BC431" s="130">
        <f t="shared" si="116"/>
        <v>4.1085151403087779E-2</v>
      </c>
      <c r="BD431" s="130">
        <f t="shared" si="119"/>
        <v>4.0402922649557048E-2</v>
      </c>
      <c r="BE431" s="130">
        <f t="shared" si="119"/>
        <v>3.9732022467450522E-2</v>
      </c>
      <c r="BF431" s="130">
        <f t="shared" si="119"/>
        <v>3.907226274313351E-2</v>
      </c>
      <c r="BG431" s="130">
        <f t="shared" si="119"/>
        <v>3.8423458486643178E-2</v>
      </c>
      <c r="BH431" s="130">
        <f t="shared" si="119"/>
        <v>3.7785427779819206E-2</v>
      </c>
      <c r="BI431" s="130">
        <f t="shared" si="119"/>
        <v>3.7157991725295755E-2</v>
      </c>
      <c r="BJ431" s="130">
        <f t="shared" si="119"/>
        <v>3.6540974396340548E-2</v>
      </c>
      <c r="BK431" s="130">
        <f t="shared" si="119"/>
        <v>3.593420278752666E-2</v>
      </c>
      <c r="BL431" s="130">
        <f t="shared" si="119"/>
        <v>3.5337506766223638E-2</v>
      </c>
      <c r="BM431" s="130">
        <f t="shared" si="119"/>
        <v>3.4750719024893989E-2</v>
      </c>
      <c r="BN431" s="130">
        <f t="shared" si="119"/>
        <v>3.4173675034181852E-2</v>
      </c>
      <c r="BO431" s="130">
        <f t="shared" si="119"/>
        <v>3.3606212996780627E-2</v>
      </c>
      <c r="BP431" s="130">
        <f t="shared" si="119"/>
        <v>3.3048173802066622E-2</v>
      </c>
      <c r="BQ431" s="130">
        <f t="shared" si="119"/>
        <v>3.2499400981486085E-2</v>
      </c>
      <c r="BR431" s="3"/>
      <c r="BT431"/>
      <c r="BU431"/>
      <c r="BV431"/>
      <c r="BW431"/>
      <c r="BX431"/>
      <c r="BY431"/>
      <c r="BZ431"/>
      <c r="CA431"/>
      <c r="CB431"/>
      <c r="CC431"/>
      <c r="CD431"/>
      <c r="CE431"/>
      <c r="CF431"/>
      <c r="CG431"/>
      <c r="CH431"/>
      <c r="CI431"/>
      <c r="CJ431"/>
      <c r="CK431"/>
      <c r="CL431"/>
      <c r="CM431"/>
      <c r="CN431"/>
    </row>
    <row r="432" spans="1:92" s="8" customFormat="1">
      <c r="A432"/>
      <c r="B432">
        <v>66</v>
      </c>
      <c r="C432" s="51">
        <v>7.6499999999999999E-2</v>
      </c>
      <c r="D432" s="118">
        <f t="shared" si="100"/>
        <v>0.98353499056662053</v>
      </c>
      <c r="E432"/>
      <c r="F432" s="19"/>
      <c r="G432"/>
      <c r="H432"/>
      <c r="I432" s="22" t="s">
        <v>546</v>
      </c>
      <c r="J432" s="130">
        <f t="shared" si="118"/>
        <v>9.1827649667416633E-2</v>
      </c>
      <c r="K432" s="130">
        <f t="shared" si="118"/>
        <v>9.0315706549397551E-2</v>
      </c>
      <c r="L432" s="130">
        <f t="shared" si="118"/>
        <v>8.8828657589079402E-2</v>
      </c>
      <c r="M432" s="130">
        <f t="shared" si="118"/>
        <v>8.7366092903920764E-2</v>
      </c>
      <c r="N432" s="130">
        <f t="shared" si="118"/>
        <v>8.5927609360100216E-2</v>
      </c>
      <c r="O432" s="130">
        <f t="shared" si="118"/>
        <v>8.4512810461398399E-2</v>
      </c>
      <c r="P432" s="130">
        <f t="shared" si="118"/>
        <v>8.3121306239910084E-2</v>
      </c>
      <c r="Q432" s="130">
        <f t="shared" si="118"/>
        <v>8.1752713148555131E-2</v>
      </c>
      <c r="R432" s="130">
        <f t="shared" si="118"/>
        <v>8.0406653955359786E-2</v>
      </c>
      <c r="S432" s="130">
        <f t="shared" si="118"/>
        <v>7.9082757639478335E-2</v>
      </c>
      <c r="T432" s="130">
        <f t="shared" si="118"/>
        <v>7.7780659288926662E-2</v>
      </c>
      <c r="U432" s="130">
        <f t="shared" si="118"/>
        <v>7.6499999999999999E-2</v>
      </c>
      <c r="V432" s="130">
        <f t="shared" si="118"/>
        <v>7.524042677834647E-2</v>
      </c>
      <c r="W432" s="130">
        <f t="shared" si="118"/>
        <v>7.4001592441669498E-2</v>
      </c>
      <c r="X432" s="130">
        <f t="shared" si="118"/>
        <v>7.2783155524032306E-2</v>
      </c>
      <c r="Y432" s="130">
        <f t="shared" si="117"/>
        <v>7.1584780181737986E-2</v>
      </c>
      <c r="Z432" s="130">
        <f t="shared" si="117"/>
        <v>7.040613610075927E-2</v>
      </c>
      <c r="AA432" s="130">
        <f t="shared" si="117"/>
        <v>6.9246898405692467E-2</v>
      </c>
      <c r="AB432" s="130">
        <f t="shared" si="117"/>
        <v>6.8106747570210485E-2</v>
      </c>
      <c r="AC432" s="130">
        <f t="shared" si="117"/>
        <v>6.6985369328990171E-2</v>
      </c>
      <c r="AD432" s="130">
        <f t="shared" si="117"/>
        <v>6.5882454591089934E-2</v>
      </c>
      <c r="AE432" s="130">
        <f t="shared" si="117"/>
        <v>6.4797699354753449E-2</v>
      </c>
      <c r="AF432" s="130">
        <f t="shared" si="117"/>
        <v>6.3730804623616147E-2</v>
      </c>
      <c r="AG432" s="130">
        <f t="shared" si="117"/>
        <v>6.2681476324291441E-2</v>
      </c>
      <c r="AH432" s="130">
        <f t="shared" si="117"/>
        <v>6.1649425225313831E-2</v>
      </c>
      <c r="AI432" s="130">
        <f t="shared" si="117"/>
        <v>6.0634366857416619E-2</v>
      </c>
      <c r="AJ432" s="130">
        <f t="shared" si="117"/>
        <v>5.9636021435122262E-2</v>
      </c>
      <c r="AK432" s="130">
        <f t="shared" si="117"/>
        <v>5.8654113779623755E-2</v>
      </c>
      <c r="AL432" s="130">
        <f t="shared" si="117"/>
        <v>5.7688373242935735E-2</v>
      </c>
      <c r="AM432" s="130">
        <f t="shared" si="117"/>
        <v>5.6738533633294487E-2</v>
      </c>
      <c r="AN432" s="130">
        <f t="shared" si="117"/>
        <v>5.5804333141786171E-2</v>
      </c>
      <c r="AO432" s="130">
        <f t="shared" si="116"/>
        <v>5.4885514270183212E-2</v>
      </c>
      <c r="AP432" s="130">
        <f t="shared" si="116"/>
        <v>5.398182375996876E-2</v>
      </c>
      <c r="AQ432" s="130">
        <f t="shared" si="116"/>
        <v>5.3093012522529841E-2</v>
      </c>
      <c r="AR432" s="130">
        <f t="shared" si="116"/>
        <v>5.2218835570499861E-2</v>
      </c>
      <c r="AS432" s="130">
        <f t="shared" si="116"/>
        <v>5.1359051950231493E-2</v>
      </c>
      <c r="AT432" s="130">
        <f t="shared" si="116"/>
        <v>5.0513424675381495E-2</v>
      </c>
      <c r="AU432" s="130">
        <f t="shared" si="116"/>
        <v>4.9681720661589039E-2</v>
      </c>
      <c r="AV432" s="130">
        <f t="shared" si="116"/>
        <v>4.8863710662229456E-2</v>
      </c>
      <c r="AW432" s="130">
        <f t="shared" si="116"/>
        <v>4.8059169205225925E-2</v>
      </c>
      <c r="AX432" s="130">
        <f t="shared" si="116"/>
        <v>4.7267874530901498E-2</v>
      </c>
      <c r="AY432" s="130">
        <f t="shared" si="116"/>
        <v>4.6489608530854411E-2</v>
      </c>
      <c r="AZ432" s="130">
        <f t="shared" si="116"/>
        <v>4.5724156687839766E-2</v>
      </c>
      <c r="BA432" s="130">
        <f t="shared" si="116"/>
        <v>4.4971308016641162E-2</v>
      </c>
      <c r="BB432" s="130">
        <f t="shared" si="116"/>
        <v>4.423085500591576E-2</v>
      </c>
      <c r="BC432" s="130">
        <f t="shared" si="116"/>
        <v>4.3502593560996915E-2</v>
      </c>
      <c r="BD432" s="130">
        <f t="shared" si="119"/>
        <v>4.2786322947638622E-2</v>
      </c>
      <c r="BE432" s="130">
        <f t="shared" si="119"/>
        <v>4.2081845736686135E-2</v>
      </c>
      <c r="BF432" s="130">
        <f t="shared" si="119"/>
        <v>4.1388967749657578E-2</v>
      </c>
      <c r="BG432" s="130">
        <f t="shared" si="119"/>
        <v>4.070749800522163E-2</v>
      </c>
      <c r="BH432" s="130">
        <f t="shared" si="119"/>
        <v>4.0037248666556377E-2</v>
      </c>
      <c r="BI432" s="130">
        <f t="shared" si="119"/>
        <v>3.9378034989574963E-2</v>
      </c>
      <c r="BJ432" s="130">
        <f t="shared" si="119"/>
        <v>3.8729675272003668E-2</v>
      </c>
      <c r="BK432" s="130">
        <f t="shared" si="119"/>
        <v>3.8091990803298406E-2</v>
      </c>
      <c r="BL432" s="130">
        <f t="shared" si="119"/>
        <v>3.7464805815385895E-2</v>
      </c>
      <c r="BM432" s="130">
        <f t="shared" si="119"/>
        <v>3.6847947434215836E-2</v>
      </c>
      <c r="BN432" s="130">
        <f t="shared" si="119"/>
        <v>3.6241245632110793E-2</v>
      </c>
      <c r="BO432" s="130">
        <f t="shared" si="119"/>
        <v>3.5644533180900669E-2</v>
      </c>
      <c r="BP432" s="130">
        <f t="shared" si="119"/>
        <v>3.5057645605828733E-2</v>
      </c>
      <c r="BQ432" s="130">
        <f t="shared" si="119"/>
        <v>3.448042114021669E-2</v>
      </c>
      <c r="BR432" s="3"/>
      <c r="BT432"/>
      <c r="BU432"/>
      <c r="BV432"/>
      <c r="BW432"/>
      <c r="BX432"/>
      <c r="BY432"/>
      <c r="BZ432"/>
      <c r="CA432"/>
      <c r="CB432"/>
      <c r="CC432"/>
      <c r="CD432"/>
      <c r="CE432"/>
      <c r="CF432"/>
      <c r="CG432"/>
      <c r="CH432"/>
      <c r="CI432"/>
      <c r="CJ432"/>
      <c r="CK432"/>
      <c r="CL432"/>
      <c r="CM432"/>
      <c r="CN432"/>
    </row>
    <row r="433" spans="1:92" s="8" customFormat="1">
      <c r="A433"/>
      <c r="B433">
        <v>67</v>
      </c>
      <c r="C433" s="51">
        <v>8.0399999999999999E-2</v>
      </c>
      <c r="D433" s="118">
        <f t="shared" si="100"/>
        <v>0.98377475606728537</v>
      </c>
      <c r="E433"/>
      <c r="F433" s="19"/>
      <c r="G433"/>
      <c r="H433"/>
      <c r="I433" s="22" t="s">
        <v>546</v>
      </c>
      <c r="J433" s="130">
        <f t="shared" si="118"/>
        <v>9.6250641342079696E-2</v>
      </c>
      <c r="K433" s="130">
        <f t="shared" si="118"/>
        <v>9.4688951207624217E-2</v>
      </c>
      <c r="L433" s="130">
        <f t="shared" si="118"/>
        <v>9.3152599876547601E-2</v>
      </c>
      <c r="M433" s="130">
        <f t="shared" si="118"/>
        <v>9.1641176220584056E-2</v>
      </c>
      <c r="N433" s="130">
        <f t="shared" si="118"/>
        <v>9.0154275782124191E-2</v>
      </c>
      <c r="O433" s="130">
        <f t="shared" si="118"/>
        <v>8.8691500665981998E-2</v>
      </c>
      <c r="P433" s="130">
        <f t="shared" si="118"/>
        <v>8.7252459432917914E-2</v>
      </c>
      <c r="Q433" s="130">
        <f t="shared" si="118"/>
        <v>8.5836766994889541E-2</v>
      </c>
      <c r="R433" s="130">
        <f t="shared" si="118"/>
        <v>8.4444044512001867E-2</v>
      </c>
      <c r="S433" s="130">
        <f t="shared" si="118"/>
        <v>8.307391929112963E-2</v>
      </c>
      <c r="T433" s="130">
        <f t="shared" si="118"/>
        <v>8.1726024686184409E-2</v>
      </c>
      <c r="U433" s="130">
        <f t="shared" si="118"/>
        <v>8.0399999999999999E-2</v>
      </c>
      <c r="V433" s="130">
        <f t="shared" si="118"/>
        <v>7.9095490387809747E-2</v>
      </c>
      <c r="W433" s="130">
        <f t="shared" si="118"/>
        <v>7.7812146762289841E-2</v>
      </c>
      <c r="X433" s="130">
        <f t="shared" si="118"/>
        <v>7.6549625700143495E-2</v>
      </c>
      <c r="Y433" s="130">
        <f t="shared" si="117"/>
        <v>7.5307589350200668E-2</v>
      </c>
      <c r="Z433" s="130">
        <f t="shared" si="117"/>
        <v>7.4085705343008956E-2</v>
      </c>
      <c r="AA433" s="130">
        <f t="shared" si="117"/>
        <v>7.2883646701891416E-2</v>
      </c>
      <c r="AB433" s="130">
        <f t="shared" si="117"/>
        <v>7.1701091755447449E-2</v>
      </c>
      <c r="AC433" s="130">
        <f t="shared" si="117"/>
        <v>7.0537724051473349E-2</v>
      </c>
      <c r="AD433" s="130">
        <f t="shared" si="117"/>
        <v>6.9393232272279684E-2</v>
      </c>
      <c r="AE433" s="130">
        <f t="shared" si="117"/>
        <v>6.8267310151382418E-2</v>
      </c>
      <c r="AF433" s="130">
        <f t="shared" si="117"/>
        <v>6.7159656391545947E-2</v>
      </c>
      <c r="AG433" s="130">
        <f t="shared" si="117"/>
        <v>6.6069974584155824E-2</v>
      </c>
      <c r="AH433" s="130">
        <f t="shared" si="117"/>
        <v>6.4997973129899633E-2</v>
      </c>
      <c r="AI433" s="130">
        <f t="shared" si="117"/>
        <v>6.3943365160734983E-2</v>
      </c>
      <c r="AJ433" s="130">
        <f t="shared" si="117"/>
        <v>6.2905868463123418E-2</v>
      </c>
      <c r="AK433" s="130">
        <f t="shared" si="117"/>
        <v>6.1885205402509982E-2</v>
      </c>
      <c r="AL433" s="130">
        <f t="shared" si="117"/>
        <v>6.0881102849028104E-2</v>
      </c>
      <c r="AM433" s="130">
        <f t="shared" si="117"/>
        <v>5.989329210440994E-2</v>
      </c>
      <c r="AN433" s="130">
        <f t="shared" si="117"/>
        <v>5.8921508830082556E-2</v>
      </c>
      <c r="AO433" s="130">
        <f t="shared" si="116"/>
        <v>5.7965492976430867E-2</v>
      </c>
      <c r="AP433" s="130">
        <f t="shared" si="116"/>
        <v>5.702498871320822E-2</v>
      </c>
      <c r="AQ433" s="130">
        <f t="shared" si="116"/>
        <v>5.609974436107612E-2</v>
      </c>
      <c r="AR433" s="130">
        <f t="shared" si="116"/>
        <v>5.5189512324254723E-2</v>
      </c>
      <c r="AS433" s="130">
        <f t="shared" si="116"/>
        <v>5.4294049024266135E-2</v>
      </c>
      <c r="AT433" s="130">
        <f t="shared" si="116"/>
        <v>5.3413114834752647E-2</v>
      </c>
      <c r="AU433" s="130">
        <f t="shared" si="116"/>
        <v>5.2546474017352691E-2</v>
      </c>
      <c r="AV433" s="130">
        <f t="shared" si="116"/>
        <v>5.1693894658617089E-2</v>
      </c>
      <c r="AW433" s="130">
        <f t="shared" si="116"/>
        <v>5.0855148607948972E-2</v>
      </c>
      <c r="AX433" s="130">
        <f t="shared" si="116"/>
        <v>5.003001141655055E-2</v>
      </c>
      <c r="AY433" s="130">
        <f t="shared" si="116"/>
        <v>4.9218262277360522E-2</v>
      </c>
      <c r="AZ433" s="130">
        <f t="shared" si="116"/>
        <v>4.8419683965966021E-2</v>
      </c>
      <c r="BA433" s="130">
        <f t="shared" si="116"/>
        <v>4.7634062782473272E-2</v>
      </c>
      <c r="BB433" s="130">
        <f t="shared" si="116"/>
        <v>4.6861188494321401E-2</v>
      </c>
      <c r="BC433" s="130">
        <f t="shared" si="116"/>
        <v>4.6100854280024105E-2</v>
      </c>
      <c r="BD433" s="130">
        <f t="shared" si="119"/>
        <v>4.5352856673824188E-2</v>
      </c>
      <c r="BE433" s="130">
        <f t="shared" si="119"/>
        <v>4.4616995511245948E-2</v>
      </c>
      <c r="BF433" s="130">
        <f t="shared" si="119"/>
        <v>4.3893073875531145E-2</v>
      </c>
      <c r="BG433" s="130">
        <f t="shared" si="119"/>
        <v>4.3180898044943988E-2</v>
      </c>
      <c r="BH433" s="130">
        <f t="shared" si="119"/>
        <v>4.2480277440931101E-2</v>
      </c>
      <c r="BI433" s="130">
        <f t="shared" si="119"/>
        <v>4.1791024577122596E-2</v>
      </c>
      <c r="BJ433" s="130">
        <f t="shared" si="119"/>
        <v>4.11129550091607E-2</v>
      </c>
      <c r="BK433" s="130">
        <f t="shared" si="119"/>
        <v>4.0445887285342354E-2</v>
      </c>
      <c r="BL433" s="130">
        <f t="shared" si="119"/>
        <v>3.9789642898062583E-2</v>
      </c>
      <c r="BM433" s="130">
        <f t="shared" si="119"/>
        <v>3.9144046236045921E-2</v>
      </c>
      <c r="BN433" s="130">
        <f t="shared" si="119"/>
        <v>3.8508924537352614E-2</v>
      </c>
      <c r="BO433" s="130">
        <f t="shared" si="119"/>
        <v>3.7884107843147566E-2</v>
      </c>
      <c r="BP433" s="130">
        <f t="shared" si="119"/>
        <v>3.7269428952219227E-2</v>
      </c>
      <c r="BQ433" s="130">
        <f t="shared" si="119"/>
        <v>3.6664723376236497E-2</v>
      </c>
      <c r="BR433" s="3"/>
      <c r="BT433"/>
      <c r="BU433"/>
      <c r="BV433"/>
      <c r="BW433"/>
      <c r="BX433"/>
      <c r="BY433"/>
      <c r="BZ433"/>
      <c r="CA433"/>
      <c r="CB433"/>
      <c r="CC433"/>
      <c r="CD433"/>
      <c r="CE433"/>
      <c r="CF433"/>
      <c r="CG433"/>
      <c r="CH433"/>
      <c r="CI433"/>
      <c r="CJ433"/>
      <c r="CK433"/>
      <c r="CL433"/>
      <c r="CM433"/>
      <c r="CN433"/>
    </row>
    <row r="434" spans="1:92" s="8" customFormat="1">
      <c r="A434"/>
      <c r="B434">
        <v>68</v>
      </c>
      <c r="C434" s="51">
        <v>8.4199999999999997E-2</v>
      </c>
      <c r="D434" s="118">
        <f t="shared" si="100"/>
        <v>0.98401434670670562</v>
      </c>
      <c r="E434"/>
      <c r="F434" s="19"/>
      <c r="G434"/>
      <c r="H434"/>
      <c r="I434" s="22" t="s">
        <v>546</v>
      </c>
      <c r="J434" s="130">
        <f t="shared" si="118"/>
        <v>0.10053015616115583</v>
      </c>
      <c r="K434" s="130">
        <f t="shared" si="118"/>
        <v>9.892311593924287E-2</v>
      </c>
      <c r="L434" s="130">
        <f t="shared" si="118"/>
        <v>9.7341765305145753E-2</v>
      </c>
      <c r="M434" s="130">
        <f t="shared" si="118"/>
        <v>9.5785693594020463E-2</v>
      </c>
      <c r="N434" s="130">
        <f t="shared" si="118"/>
        <v>9.4254496705768714E-2</v>
      </c>
      <c r="O434" s="130">
        <f t="shared" si="118"/>
        <v>9.2747777000096343E-2</v>
      </c>
      <c r="P434" s="130">
        <f t="shared" si="118"/>
        <v>9.1265143193249021E-2</v>
      </c>
      <c r="Q434" s="130">
        <f t="shared" si="118"/>
        <v>8.9806210256398886E-2</v>
      </c>
      <c r="R434" s="130">
        <f t="shared" si="118"/>
        <v>8.8370599315655385E-2</v>
      </c>
      <c r="S434" s="130">
        <f t="shared" si="118"/>
        <v>8.6957937553674675E-2</v>
      </c>
      <c r="T434" s="130">
        <f t="shared" si="118"/>
        <v>8.5567858112841677E-2</v>
      </c>
      <c r="U434" s="130">
        <f t="shared" si="118"/>
        <v>8.4199999999999997E-2</v>
      </c>
      <c r="V434" s="130">
        <f t="shared" si="118"/>
        <v>8.2854007992704606E-2</v>
      </c>
      <c r="W434" s="130">
        <f t="shared" si="118"/>
        <v>8.1529532546973399E-2</v>
      </c>
      <c r="X434" s="130">
        <f t="shared" si="118"/>
        <v>8.0226229706513122E-2</v>
      </c>
      <c r="Y434" s="130">
        <f t="shared" si="117"/>
        <v>7.8943761013396604E-2</v>
      </c>
      <c r="Z434" s="130">
        <f t="shared" si="117"/>
        <v>7.7681793420167747E-2</v>
      </c>
      <c r="AA434" s="130">
        <f t="shared" si="117"/>
        <v>7.6439999203351636E-2</v>
      </c>
      <c r="AB434" s="130">
        <f t="shared" si="117"/>
        <v>7.5218055878347165E-2</v>
      </c>
      <c r="AC434" s="130">
        <f t="shared" si="117"/>
        <v>7.4015646115680248E-2</v>
      </c>
      <c r="AD434" s="130">
        <f t="shared" si="117"/>
        <v>7.2832457658595806E-2</v>
      </c>
      <c r="AE434" s="130">
        <f t="shared" si="117"/>
        <v>7.1668183241966957E-2</v>
      </c>
      <c r="AF434" s="130">
        <f t="shared" si="117"/>
        <v>7.0522520512500589E-2</v>
      </c>
      <c r="AG434" s="130">
        <f t="shared" si="117"/>
        <v>6.9395171950218507E-2</v>
      </c>
      <c r="AH434" s="130">
        <f t="shared" si="117"/>
        <v>6.8285844791193762E-2</v>
      </c>
      <c r="AI434" s="130">
        <f t="shared" si="117"/>
        <v>6.7194250951522025E-2</v>
      </c>
      <c r="AJ434" s="130">
        <f t="shared" si="117"/>
        <v>6.612010695250839E-2</v>
      </c>
      <c r="AK434" s="130">
        <f t="shared" si="117"/>
        <v>6.5063133847050036E-2</v>
      </c>
      <c r="AL434" s="130">
        <f t="shared" si="117"/>
        <v>6.4023057147195889E-2</v>
      </c>
      <c r="AM434" s="130">
        <f t="shared" si="117"/>
        <v>6.2999606752864035E-2</v>
      </c>
      <c r="AN434" s="130">
        <f t="shared" si="117"/>
        <v>6.1992516881698864E-2</v>
      </c>
      <c r="AO434" s="130">
        <f t="shared" si="116"/>
        <v>6.1001526000049322E-2</v>
      </c>
      <c r="AP434" s="130">
        <f t="shared" si="116"/>
        <v>6.002637675505066E-2</v>
      </c>
      <c r="AQ434" s="130">
        <f t="shared" si="116"/>
        <v>5.9066815907791753E-2</v>
      </c>
      <c r="AR434" s="130">
        <f t="shared" si="116"/>
        <v>5.8122594267550953E-2</v>
      </c>
      <c r="AS434" s="130">
        <f t="shared" si="116"/>
        <v>5.7193466627083057E-2</v>
      </c>
      <c r="AT434" s="130">
        <f t="shared" si="116"/>
        <v>5.6279191698940904E-2</v>
      </c>
      <c r="AU434" s="130">
        <f t="shared" si="116"/>
        <v>5.5379532052814776E-2</v>
      </c>
      <c r="AV434" s="130">
        <f t="shared" si="116"/>
        <v>5.4494254053873606E-2</v>
      </c>
      <c r="AW434" s="130">
        <f t="shared" si="116"/>
        <v>5.3623127802091677E-2</v>
      </c>
      <c r="AX434" s="130">
        <f t="shared" si="116"/>
        <v>5.2765927072545418E-2</v>
      </c>
      <c r="AY434" s="130">
        <f t="shared" si="116"/>
        <v>5.1922429256664446E-2</v>
      </c>
      <c r="AZ434" s="130">
        <f t="shared" si="116"/>
        <v>5.1092415304421816E-2</v>
      </c>
      <c r="BA434" s="130">
        <f t="shared" si="116"/>
        <v>5.0275669667448307E-2</v>
      </c>
      <c r="BB434" s="130">
        <f t="shared" si="116"/>
        <v>4.9471980243056282E-2</v>
      </c>
      <c r="BC434" s="130">
        <f t="shared" si="116"/>
        <v>4.8681138319158081E-2</v>
      </c>
      <c r="BD434" s="130">
        <f t="shared" si="119"/>
        <v>4.7902938520065108E-2</v>
      </c>
      <c r="BE434" s="130">
        <f t="shared" si="119"/>
        <v>4.7137178753153347E-2</v>
      </c>
      <c r="BF434" s="130">
        <f t="shared" si="119"/>
        <v>4.6383660156381394E-2</v>
      </c>
      <c r="BG434" s="130">
        <f t="shared" si="119"/>
        <v>4.5642187046647485E-2</v>
      </c>
      <c r="BH434" s="130">
        <f t="shared" si="119"/>
        <v>4.491256686897209E-2</v>
      </c>
      <c r="BI434" s="130">
        <f t="shared" si="119"/>
        <v>4.4194610146492799E-2</v>
      </c>
      <c r="BJ434" s="130">
        <f t="shared" si="119"/>
        <v>4.3488130431258661E-2</v>
      </c>
      <c r="BK434" s="130">
        <f t="shared" si="119"/>
        <v>4.279294425581099E-2</v>
      </c>
      <c r="BL434" s="130">
        <f t="shared" si="119"/>
        <v>4.2108871085538332E-2</v>
      </c>
      <c r="BM434" s="130">
        <f t="shared" si="119"/>
        <v>4.1435733271792875E-2</v>
      </c>
      <c r="BN434" s="130">
        <f t="shared" si="119"/>
        <v>4.0773356005756572E-2</v>
      </c>
      <c r="BO434" s="130">
        <f t="shared" si="119"/>
        <v>4.012156727304448E-2</v>
      </c>
      <c r="BP434" s="130">
        <f t="shared" si="119"/>
        <v>3.9480197809034015E-2</v>
      </c>
      <c r="BQ434" s="130">
        <f t="shared" si="119"/>
        <v>3.8849081054908106E-2</v>
      </c>
      <c r="BR434" s="3"/>
      <c r="BT434"/>
      <c r="BU434"/>
      <c r="BV434"/>
      <c r="BW434"/>
      <c r="BX434"/>
      <c r="BY434"/>
      <c r="BZ434"/>
      <c r="CA434"/>
      <c r="CB434"/>
      <c r="CC434"/>
      <c r="CD434"/>
      <c r="CE434"/>
      <c r="CF434"/>
      <c r="CG434"/>
      <c r="CH434"/>
      <c r="CI434"/>
      <c r="CJ434"/>
      <c r="CK434"/>
      <c r="CL434"/>
      <c r="CM434"/>
      <c r="CN434"/>
    </row>
    <row r="435" spans="1:92" s="8" customFormat="1">
      <c r="A435"/>
      <c r="B435">
        <v>69</v>
      </c>
      <c r="C435" s="51">
        <v>8.8099999999999998E-2</v>
      </c>
      <c r="D435" s="118">
        <f t="shared" si="100"/>
        <v>0.98425375436066265</v>
      </c>
      <c r="E435"/>
      <c r="F435" s="19"/>
      <c r="G435"/>
      <c r="H435"/>
      <c r="I435" s="22" t="s">
        <v>546</v>
      </c>
      <c r="J435" s="130">
        <f t="shared" si="118"/>
        <v>0.10490544440327915</v>
      </c>
      <c r="K435" s="130">
        <f t="shared" si="118"/>
        <v>0.10325357750680127</v>
      </c>
      <c r="L435" s="130">
        <f t="shared" si="118"/>
        <v>0.10162772131223882</v>
      </c>
      <c r="M435" s="130">
        <f t="shared" si="118"/>
        <v>0.10002746624869017</v>
      </c>
      <c r="N435" s="130">
        <f t="shared" si="118"/>
        <v>9.8452409194457774E-2</v>
      </c>
      <c r="O435" s="130">
        <f t="shared" si="118"/>
        <v>9.6902153375497291E-2</v>
      </c>
      <c r="P435" s="130">
        <f t="shared" si="118"/>
        <v>9.5376308265465962E-2</v>
      </c>
      <c r="Q435" s="130">
        <f t="shared" si="118"/>
        <v>9.3874489487344781E-2</v>
      </c>
      <c r="R435" s="130">
        <f t="shared" si="118"/>
        <v>9.2396318716609652E-2</v>
      </c>
      <c r="S435" s="130">
        <f t="shared" si="118"/>
        <v>9.0941423585927411E-2</v>
      </c>
      <c r="T435" s="130">
        <f t="shared" si="118"/>
        <v>8.9509437591352367E-2</v>
      </c>
      <c r="U435" s="130">
        <f t="shared" si="118"/>
        <v>8.8099999999999998E-2</v>
      </c>
      <c r="V435" s="130">
        <f t="shared" si="118"/>
        <v>8.6712755759174379E-2</v>
      </c>
      <c r="W435" s="130">
        <f t="shared" si="118"/>
        <v>8.5347355406926548E-2</v>
      </c>
      <c r="X435" s="130">
        <f t="shared" si="118"/>
        <v>8.4003454984021259E-2</v>
      </c>
      <c r="Y435" s="130">
        <f t="shared" si="117"/>
        <v>8.2680715947289846E-2</v>
      </c>
      <c r="Z435" s="130">
        <f t="shared" si="117"/>
        <v>8.1378805084347541E-2</v>
      </c>
      <c r="AA435" s="130">
        <f t="shared" si="117"/>
        <v>8.0097394429653648E-2</v>
      </c>
      <c r="AB435" s="130">
        <f t="shared" si="117"/>
        <v>7.8836161181893433E-2</v>
      </c>
      <c r="AC435" s="130">
        <f t="shared" si="117"/>
        <v>7.7594787622660935E-2</v>
      </c>
      <c r="AD435" s="130">
        <f t="shared" si="117"/>
        <v>7.6372961036422313E-2</v>
      </c>
      <c r="AE435" s="130">
        <f t="shared" si="117"/>
        <v>7.5170373631739257E-2</v>
      </c>
      <c r="AF435" s="130">
        <f t="shared" si="117"/>
        <v>7.3986722463733126E-2</v>
      </c>
      <c r="AG435" s="130">
        <f t="shared" si="117"/>
        <v>7.2821709357769701E-2</v>
      </c>
      <c r="AH435" s="130">
        <f t="shared" si="117"/>
        <v>7.1675040834345824E-2</v>
      </c>
      <c r="AI435" s="130">
        <f t="shared" si="117"/>
        <v>7.054642803515869E-2</v>
      </c>
      <c r="AJ435" s="130">
        <f t="shared" si="117"/>
        <v>6.9435586650339248E-2</v>
      </c>
      <c r="AK435" s="130">
        <f t="shared" si="117"/>
        <v>6.8342236846831508E-2</v>
      </c>
      <c r="AL435" s="130">
        <f t="shared" si="117"/>
        <v>6.7266103197899524E-2</v>
      </c>
      <c r="AM435" s="130">
        <f t="shared" si="117"/>
        <v>6.620691461374438E-2</v>
      </c>
      <c r="AN435" s="130">
        <f t="shared" si="117"/>
        <v>6.5164404273213739E-2</v>
      </c>
      <c r="AO435" s="130">
        <f t="shared" si="116"/>
        <v>6.4138309556586615E-2</v>
      </c>
      <c r="AP435" s="130">
        <f t="shared" si="116"/>
        <v>6.3128371979416745E-2</v>
      </c>
      <c r="AQ435" s="130">
        <f t="shared" si="116"/>
        <v>6.2134337127417394E-2</v>
      </c>
      <c r="AR435" s="130">
        <f t="shared" si="116"/>
        <v>6.1155954592371678E-2</v>
      </c>
      <c r="AS435" s="130">
        <f t="shared" si="116"/>
        <v>6.0192977909052023E-2</v>
      </c>
      <c r="AT435" s="130">
        <f t="shared" si="116"/>
        <v>5.9245164493132892E-2</v>
      </c>
      <c r="AU435" s="130">
        <f t="shared" si="116"/>
        <v>5.831227558008107E-2</v>
      </c>
      <c r="AV435" s="130">
        <f t="shared" si="116"/>
        <v>5.7394076165008377E-2</v>
      </c>
      <c r="AW435" s="130">
        <f t="shared" si="116"/>
        <v>5.6490334943471318E-2</v>
      </c>
      <c r="AX435" s="130">
        <f t="shared" si="116"/>
        <v>5.5600824253202973E-2</v>
      </c>
      <c r="AY435" s="130">
        <f t="shared" si="116"/>
        <v>5.4725320016762419E-2</v>
      </c>
      <c r="AZ435" s="130">
        <f t="shared" si="116"/>
        <v>5.386360168508713E-2</v>
      </c>
      <c r="BA435" s="130">
        <f t="shared" si="116"/>
        <v>5.3015452181934319E-2</v>
      </c>
      <c r="BB435" s="130">
        <f t="shared" si="116"/>
        <v>5.2180657849197037E-2</v>
      </c>
      <c r="BC435" s="130">
        <f t="shared" si="116"/>
        <v>5.1359008393081364E-2</v>
      </c>
      <c r="BD435" s="130">
        <f t="shared" si="119"/>
        <v>5.0550296831131117E-2</v>
      </c>
      <c r="BE435" s="130">
        <f t="shared" si="119"/>
        <v>4.9754319440086708E-2</v>
      </c>
      <c r="BF435" s="130">
        <f t="shared" si="119"/>
        <v>4.8970875704565042E-2</v>
      </c>
      <c r="BG435" s="130">
        <f t="shared" si="119"/>
        <v>4.819976826654751E-2</v>
      </c>
      <c r="BH435" s="130">
        <f t="shared" si="119"/>
        <v>4.744080287566331E-2</v>
      </c>
      <c r="BI435" s="130">
        <f t="shared" si="119"/>
        <v>4.6693788340255733E-2</v>
      </c>
      <c r="BJ435" s="130">
        <f t="shared" si="119"/>
        <v>4.5958536479218839E-2</v>
      </c>
      <c r="BK435" s="130">
        <f t="shared" si="119"/>
        <v>4.5234862074592617E-2</v>
      </c>
      <c r="BL435" s="130">
        <f t="shared" si="119"/>
        <v>4.4522582824904539E-2</v>
      </c>
      <c r="BM435" s="130">
        <f t="shared" si="119"/>
        <v>4.382151929924584E-2</v>
      </c>
      <c r="BN435" s="130">
        <f t="shared" si="119"/>
        <v>4.3131494892070951E-2</v>
      </c>
      <c r="BO435" s="130">
        <f t="shared" si="119"/>
        <v>4.2452335778708578E-2</v>
      </c>
      <c r="BP435" s="130">
        <f t="shared" si="119"/>
        <v>4.1783870871573404E-2</v>
      </c>
      <c r="BQ435" s="130">
        <f t="shared" si="119"/>
        <v>4.1125931777067255E-2</v>
      </c>
      <c r="BR435" s="3"/>
      <c r="BT435"/>
      <c r="BU435"/>
      <c r="BV435"/>
      <c r="BW435"/>
      <c r="BX435"/>
      <c r="BY435"/>
      <c r="BZ435"/>
      <c r="CA435"/>
      <c r="CB435"/>
      <c r="CC435"/>
      <c r="CD435"/>
      <c r="CE435"/>
      <c r="CF435"/>
      <c r="CG435"/>
      <c r="CH435"/>
      <c r="CI435"/>
      <c r="CJ435"/>
      <c r="CK435"/>
      <c r="CL435"/>
      <c r="CM435"/>
      <c r="CN435"/>
    </row>
    <row r="436" spans="1:92" s="8" customFormat="1">
      <c r="A436"/>
      <c r="B436">
        <v>70</v>
      </c>
      <c r="C436" s="51">
        <v>9.1999999999999998E-2</v>
      </c>
      <c r="D436" s="118">
        <f>POWER(D617/C617,1/($D$551-$C$551))</f>
        <v>0.98449298763645499</v>
      </c>
      <c r="E436"/>
      <c r="F436" s="19"/>
      <c r="G436"/>
      <c r="H436"/>
      <c r="I436" s="22" t="s">
        <v>546</v>
      </c>
      <c r="J436" s="130">
        <f t="shared" si="118"/>
        <v>0.10925691396469481</v>
      </c>
      <c r="K436" s="130">
        <f t="shared" si="118"/>
        <v>0.10756266564904152</v>
      </c>
      <c r="L436" s="130">
        <f t="shared" si="118"/>
        <v>0.10589469006296595</v>
      </c>
      <c r="M436" s="130">
        <f t="shared" si="118"/>
        <v>0.10425257979492578</v>
      </c>
      <c r="N436" s="130">
        <f t="shared" si="118"/>
        <v>0.10263593375111439</v>
      </c>
      <c r="O436" s="130">
        <f t="shared" si="118"/>
        <v>0.10104435705749187</v>
      </c>
      <c r="P436" s="130">
        <f t="shared" si="118"/>
        <v>9.9477460963334902E-2</v>
      </c>
      <c r="Q436" s="130">
        <f t="shared" si="118"/>
        <v>9.7934862746282395E-2</v>
      </c>
      <c r="R436" s="130">
        <f t="shared" si="118"/>
        <v>9.6416185618853706E-2</v>
      </c>
      <c r="S436" s="130">
        <f t="shared" si="118"/>
        <v>9.4921058636416297E-2</v>
      </c>
      <c r="T436" s="130">
        <f t="shared" si="118"/>
        <v>9.3449116606580604E-2</v>
      </c>
      <c r="U436" s="130">
        <f t="shared" si="118"/>
        <v>9.1999999999999998E-2</v>
      </c>
      <c r="V436" s="130">
        <f t="shared" si="118"/>
        <v>9.0573354862553856E-2</v>
      </c>
      <c r="W436" s="130">
        <f t="shared" si="118"/>
        <v>8.9168832728892478E-2</v>
      </c>
      <c r="X436" s="130">
        <f t="shared" si="118"/>
        <v>8.778609053732267E-2</v>
      </c>
      <c r="Y436" s="130">
        <f t="shared" si="117"/>
        <v>8.6424790546013125E-2</v>
      </c>
      <c r="Z436" s="130">
        <f t="shared" si="117"/>
        <v>8.5084600250499312E-2</v>
      </c>
      <c r="AA436" s="130">
        <f t="shared" si="117"/>
        <v>8.3765192302467525E-2</v>
      </c>
      <c r="AB436" s="130">
        <f t="shared" si="117"/>
        <v>8.2466244429798441E-2</v>
      </c>
      <c r="AC436" s="130">
        <f t="shared" si="117"/>
        <v>8.118743935785043E-2</v>
      </c>
      <c r="AD436" s="130">
        <f t="shared" si="117"/>
        <v>7.9928464731963689E-2</v>
      </c>
      <c r="AE436" s="130">
        <f t="shared" si="117"/>
        <v>7.8689013041165948E-2</v>
      </c>
      <c r="AF436" s="130">
        <f t="shared" si="117"/>
        <v>7.746878154306143E-2</v>
      </c>
      <c r="AG436" s="130">
        <f t="shared" si="117"/>
        <v>7.6267472189884403E-2</v>
      </c>
      <c r="AH436" s="130">
        <f t="shared" si="117"/>
        <v>7.5084791555699554E-2</v>
      </c>
      <c r="AI436" s="130">
        <f t="shared" si="117"/>
        <v>7.3920450764731124E-2</v>
      </c>
      <c r="AJ436" s="130">
        <f t="shared" si="117"/>
        <v>7.2774165420803616E-2</v>
      </c>
      <c r="AK436" s="130">
        <f t="shared" si="117"/>
        <v>7.1645655537876538E-2</v>
      </c>
      <c r="AL436" s="130">
        <f t="shared" si="117"/>
        <v>7.0534645471656401E-2</v>
      </c>
      <c r="AM436" s="130">
        <f t="shared" si="117"/>
        <v>6.944086385226915E-2</v>
      </c>
      <c r="AN436" s="130">
        <f t="shared" si="117"/>
        <v>6.8364043517976772E-2</v>
      </c>
      <c r="AO436" s="130">
        <f t="shared" si="116"/>
        <v>6.7303921449921575E-2</v>
      </c>
      <c r="AP436" s="130">
        <f t="shared" si="116"/>
        <v>6.6260238707882571E-2</v>
      </c>
      <c r="AQ436" s="130">
        <f t="shared" si="116"/>
        <v>6.5232740367028003E-2</v>
      </c>
      <c r="AR436" s="130">
        <f t="shared" si="116"/>
        <v>6.422117545564858E-2</v>
      </c>
      <c r="AS436" s="130">
        <f t="shared" si="116"/>
        <v>6.3225296893856434E-2</v>
      </c>
      <c r="AT436" s="130">
        <f t="shared" si="116"/>
        <v>6.22448614332346E-2</v>
      </c>
      <c r="AU436" s="130">
        <f t="shared" si="116"/>
        <v>6.1279629597422287E-2</v>
      </c>
      <c r="AV436" s="130">
        <f t="shared" si="116"/>
        <v>6.0329365623621595E-2</v>
      </c>
      <c r="AW436" s="130">
        <f t="shared" si="116"/>
        <v>5.9393837405011272E-2</v>
      </c>
      <c r="AX436" s="130">
        <f t="shared" si="116"/>
        <v>5.847281643405338E-2</v>
      </c>
      <c r="AY436" s="130">
        <f t="shared" si="116"/>
        <v>5.7566077746679219E-2</v>
      </c>
      <c r="AZ436" s="130">
        <f t="shared" si="116"/>
        <v>5.6673399867340664E-2</v>
      </c>
      <c r="BA436" s="130">
        <f t="shared" si="116"/>
        <v>5.5794564754913685E-2</v>
      </c>
      <c r="BB436" s="130">
        <f t="shared" si="116"/>
        <v>5.4929357749440626E-2</v>
      </c>
      <c r="BC436" s="130">
        <f t="shared" si="116"/>
        <v>5.4077567519698465E-2</v>
      </c>
      <c r="BD436" s="130">
        <f t="shared" si="119"/>
        <v>5.3238986011580051E-2</v>
      </c>
      <c r="BE436" s="130">
        <f t="shared" si="119"/>
        <v>5.2413408397275887E-2</v>
      </c>
      <c r="BF436" s="130">
        <f t="shared" si="119"/>
        <v>5.1600633025243786E-2</v>
      </c>
      <c r="BG436" s="130">
        <f t="shared" si="119"/>
        <v>5.0800461370954585E-2</v>
      </c>
      <c r="BH436" s="130">
        <f t="shared" si="119"/>
        <v>5.0012697988401404E-2</v>
      </c>
      <c r="BI436" s="130">
        <f t="shared" si="119"/>
        <v>4.9237150462361025E-2</v>
      </c>
      <c r="BJ436" s="130">
        <f t="shared" si="119"/>
        <v>4.8473629361395459E-2</v>
      </c>
      <c r="BK436" s="130">
        <f t="shared" si="119"/>
        <v>4.7721948191582403E-2</v>
      </c>
      <c r="BL436" s="130">
        <f t="shared" si="119"/>
        <v>4.6981923350963073E-2</v>
      </c>
      <c r="BM436" s="130">
        <f t="shared" si="119"/>
        <v>4.6253374084696569E-2</v>
      </c>
      <c r="BN436" s="130">
        <f t="shared" si="119"/>
        <v>4.5536122440909509E-2</v>
      </c>
      <c r="BO436" s="130">
        <f t="shared" si="119"/>
        <v>4.4829993227230427E-2</v>
      </c>
      <c r="BP436" s="130">
        <f t="shared" si="119"/>
        <v>4.4134813967998121E-2</v>
      </c>
      <c r="BQ436" s="130">
        <f t="shared" si="119"/>
        <v>4.3450414862133621E-2</v>
      </c>
      <c r="BR436" s="3"/>
      <c r="BT436"/>
      <c r="BU436"/>
      <c r="BV436"/>
      <c r="BW436"/>
      <c r="BX436"/>
      <c r="BY436"/>
      <c r="BZ436"/>
      <c r="CA436"/>
      <c r="CB436"/>
      <c r="CC436"/>
      <c r="CD436"/>
      <c r="CE436"/>
      <c r="CF436"/>
      <c r="CG436"/>
      <c r="CH436"/>
      <c r="CI436"/>
      <c r="CJ436"/>
      <c r="CK436"/>
      <c r="CL436"/>
      <c r="CM436"/>
      <c r="CN436"/>
    </row>
    <row r="437" spans="1:92" s="8" customFormat="1">
      <c r="A437"/>
      <c r="B437"/>
      <c r="C437"/>
      <c r="D437"/>
      <c r="E437"/>
      <c r="F437" s="19"/>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s="3"/>
      <c r="BT437"/>
      <c r="BU437"/>
      <c r="BV437"/>
      <c r="BW437"/>
      <c r="BX437"/>
      <c r="BY437"/>
      <c r="BZ437"/>
      <c r="CA437"/>
      <c r="CB437"/>
      <c r="CC437"/>
      <c r="CD437"/>
      <c r="CE437"/>
      <c r="CF437"/>
      <c r="CG437"/>
      <c r="CH437"/>
      <c r="CI437"/>
      <c r="CJ437"/>
      <c r="CK437"/>
      <c r="CL437"/>
      <c r="CM437"/>
      <c r="CN437"/>
    </row>
    <row r="438" spans="1:92" s="8" customFormat="1">
      <c r="A438"/>
      <c r="B438"/>
      <c r="C438"/>
      <c r="D438"/>
      <c r="E438"/>
      <c r="F438" s="19"/>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s="3"/>
      <c r="BT438"/>
      <c r="BU438"/>
      <c r="BV438"/>
      <c r="BW438"/>
      <c r="BX438"/>
      <c r="BY438"/>
      <c r="BZ438"/>
      <c r="CA438"/>
      <c r="CB438"/>
      <c r="CC438"/>
      <c r="CD438"/>
      <c r="CE438"/>
      <c r="CF438"/>
      <c r="CG438"/>
      <c r="CH438"/>
      <c r="CI438"/>
      <c r="CJ438"/>
      <c r="CK438"/>
      <c r="CL438"/>
      <c r="CM438"/>
      <c r="CN438"/>
    </row>
    <row r="439" spans="1:92" s="8" customFormat="1">
      <c r="A439"/>
      <c r="B439" t="s">
        <v>292</v>
      </c>
      <c r="C439" s="51">
        <v>2016</v>
      </c>
      <c r="D439"/>
      <c r="E439"/>
      <c r="F439" s="1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s="3"/>
      <c r="BT439"/>
      <c r="BU439"/>
      <c r="BV439"/>
      <c r="BW439"/>
      <c r="BX439"/>
      <c r="BY439"/>
      <c r="BZ439"/>
      <c r="CA439"/>
      <c r="CB439"/>
      <c r="CC439"/>
      <c r="CD439"/>
      <c r="CE439"/>
      <c r="CF439"/>
      <c r="CG439"/>
      <c r="CH439"/>
      <c r="CI439"/>
      <c r="CJ439"/>
      <c r="CK439"/>
      <c r="CL439"/>
      <c r="CM439"/>
      <c r="CN439"/>
    </row>
    <row r="440" spans="1:92">
      <c r="BR440" s="3"/>
    </row>
    <row r="441" spans="1:92" ht="18.5">
      <c r="A441" s="54" t="s">
        <v>547</v>
      </c>
      <c r="B441" s="20"/>
      <c r="C441" s="20"/>
      <c r="D441" s="20"/>
      <c r="E441" s="20"/>
      <c r="F441" s="197"/>
      <c r="G441" s="20"/>
    </row>
    <row r="442" spans="1:92" ht="15.5">
      <c r="A442" s="55" t="s">
        <v>548</v>
      </c>
      <c r="B442" s="57"/>
      <c r="C442" s="55"/>
      <c r="D442" s="55"/>
      <c r="E442" s="193" t="s">
        <v>298</v>
      </c>
      <c r="F442" s="194"/>
      <c r="G442" s="55"/>
      <c r="J442" s="118"/>
      <c r="K442" s="118"/>
      <c r="L442" s="118"/>
      <c r="M442" s="118"/>
      <c r="N442" s="118"/>
      <c r="O442" s="118"/>
      <c r="P442" s="118"/>
      <c r="Q442" s="118"/>
      <c r="R442" s="118"/>
      <c r="S442" s="118"/>
      <c r="T442" s="118"/>
      <c r="U442" s="118"/>
      <c r="V442" s="118"/>
      <c r="W442" s="118"/>
      <c r="X442" s="118"/>
      <c r="Y442" s="118"/>
      <c r="Z442" s="118"/>
      <c r="AA442" s="79"/>
      <c r="AB442" s="79"/>
      <c r="AC442" s="79"/>
      <c r="AD442" s="79"/>
      <c r="AE442" s="79"/>
      <c r="AF442" s="79"/>
      <c r="AG442" s="79"/>
      <c r="AH442" s="79"/>
      <c r="AI442" s="79"/>
      <c r="AJ442" s="79"/>
      <c r="AK442" s="79"/>
      <c r="AL442" s="79"/>
      <c r="AM442" s="79"/>
      <c r="AN442" s="79"/>
      <c r="AO442" s="79"/>
      <c r="AP442" s="79"/>
      <c r="AQ442" s="79"/>
      <c r="AR442" s="79"/>
      <c r="AS442" s="79"/>
      <c r="AT442" s="79"/>
      <c r="AU442" s="79"/>
      <c r="AV442" s="79"/>
      <c r="AW442" s="79"/>
      <c r="AX442" s="79"/>
      <c r="AY442" s="79"/>
      <c r="AZ442" s="79"/>
      <c r="BA442" s="79"/>
      <c r="BB442" s="79"/>
      <c r="BC442" s="79"/>
      <c r="BD442" s="79"/>
      <c r="BE442" s="79"/>
      <c r="BF442" s="79"/>
      <c r="BG442" s="79"/>
      <c r="BH442" s="79"/>
      <c r="BI442" s="79"/>
      <c r="BJ442" s="79"/>
      <c r="BK442" s="79"/>
      <c r="BL442" s="79"/>
      <c r="BM442" s="79"/>
      <c r="BN442" s="79"/>
      <c r="BO442" s="79"/>
      <c r="BP442" s="79"/>
      <c r="BQ442" s="79"/>
      <c r="BR442" s="160"/>
      <c r="BS442" s="8" t="s">
        <v>549</v>
      </c>
      <c r="BT442" s="195" t="s">
        <v>550</v>
      </c>
    </row>
    <row r="443" spans="1:92">
      <c r="B443" t="s">
        <v>551</v>
      </c>
    </row>
    <row r="444" spans="1:92">
      <c r="B444" s="18" t="s">
        <v>552</v>
      </c>
      <c r="C444" t="s">
        <v>183</v>
      </c>
      <c r="D444" s="19"/>
      <c r="I444" s="22" t="s">
        <v>553</v>
      </c>
      <c r="N444" s="51">
        <v>9.5</v>
      </c>
      <c r="O444" s="51">
        <v>9.3000000000000007</v>
      </c>
      <c r="P444" s="51">
        <v>9</v>
      </c>
      <c r="Q444" s="51">
        <v>8.6999999999999993</v>
      </c>
      <c r="R444" s="51">
        <v>8.3000000000000007</v>
      </c>
      <c r="S444" s="51">
        <v>7.7</v>
      </c>
      <c r="T444" s="51">
        <v>7.1</v>
      </c>
      <c r="U444" s="51">
        <v>6.5</v>
      </c>
      <c r="V444" s="51">
        <v>6.1</v>
      </c>
      <c r="W444" s="51">
        <v>5.7</v>
      </c>
      <c r="X444" s="51">
        <v>5.0999999999999996</v>
      </c>
      <c r="Y444" s="51">
        <v>4.5999999999999996</v>
      </c>
      <c r="Z444" s="51">
        <v>4.2</v>
      </c>
      <c r="AA444" s="51">
        <v>3.9</v>
      </c>
      <c r="AB444" s="51">
        <v>3.6</v>
      </c>
      <c r="AC444" s="51">
        <v>3.4</v>
      </c>
      <c r="AD444" s="51">
        <v>3.2</v>
      </c>
      <c r="AE444" s="51">
        <v>3</v>
      </c>
      <c r="AF444" s="51">
        <v>2.8</v>
      </c>
      <c r="AG444" s="51">
        <v>2.6</v>
      </c>
      <c r="AH444" s="51">
        <v>2.5</v>
      </c>
      <c r="AI444" s="51">
        <v>2.2999999999999998</v>
      </c>
      <c r="AJ444" s="51">
        <v>2.1</v>
      </c>
      <c r="AK444" s="51">
        <v>2</v>
      </c>
      <c r="AL444" s="51">
        <v>1.9</v>
      </c>
      <c r="AM444" s="51">
        <v>1.7</v>
      </c>
      <c r="AN444" s="51">
        <v>1.6</v>
      </c>
      <c r="AO444" s="51">
        <v>1.5</v>
      </c>
      <c r="AP444" s="51">
        <v>1.4</v>
      </c>
      <c r="AQ444" s="51">
        <v>1.3</v>
      </c>
      <c r="AR444" s="51">
        <v>1.2</v>
      </c>
      <c r="AS444" s="51">
        <v>1.2</v>
      </c>
      <c r="AT444" s="51">
        <v>1.1000000000000001</v>
      </c>
      <c r="AU444" s="51">
        <v>1.1000000000000001</v>
      </c>
      <c r="AV444" s="51">
        <v>1</v>
      </c>
      <c r="AW444" s="184">
        <f t="shared" ref="AW444:BL446" si="120">$AV444</f>
        <v>1</v>
      </c>
      <c r="AX444" s="82">
        <f t="shared" si="120"/>
        <v>1</v>
      </c>
      <c r="AY444" s="82">
        <f t="shared" si="120"/>
        <v>1</v>
      </c>
      <c r="AZ444" s="82">
        <f t="shared" si="120"/>
        <v>1</v>
      </c>
      <c r="BA444" s="82">
        <f t="shared" si="120"/>
        <v>1</v>
      </c>
      <c r="BB444" s="82">
        <f t="shared" si="120"/>
        <v>1</v>
      </c>
      <c r="BC444" s="82">
        <f t="shared" si="120"/>
        <v>1</v>
      </c>
      <c r="BD444" s="82">
        <f t="shared" si="120"/>
        <v>1</v>
      </c>
      <c r="BE444" s="82">
        <f t="shared" si="120"/>
        <v>1</v>
      </c>
      <c r="BF444" s="82">
        <f t="shared" si="120"/>
        <v>1</v>
      </c>
      <c r="BG444" s="82">
        <f t="shared" si="120"/>
        <v>1</v>
      </c>
      <c r="BH444" s="82">
        <f t="shared" si="120"/>
        <v>1</v>
      </c>
      <c r="BI444" s="82">
        <f t="shared" si="120"/>
        <v>1</v>
      </c>
      <c r="BJ444" s="82">
        <f t="shared" si="120"/>
        <v>1</v>
      </c>
      <c r="BK444" s="82">
        <f t="shared" si="120"/>
        <v>1</v>
      </c>
      <c r="BL444" s="82">
        <f t="shared" si="120"/>
        <v>1</v>
      </c>
      <c r="BM444" s="82">
        <f t="shared" ref="BM444:BQ446" si="121">$AV444</f>
        <v>1</v>
      </c>
      <c r="BN444" s="82">
        <f t="shared" si="121"/>
        <v>1</v>
      </c>
      <c r="BO444" s="82">
        <f t="shared" si="121"/>
        <v>1</v>
      </c>
      <c r="BP444" s="82">
        <f t="shared" si="121"/>
        <v>1</v>
      </c>
      <c r="BQ444" s="82">
        <f t="shared" si="121"/>
        <v>1</v>
      </c>
    </row>
    <row r="445" spans="1:92">
      <c r="B445" s="18" t="s">
        <v>554</v>
      </c>
      <c r="C445" t="s">
        <v>183</v>
      </c>
      <c r="D445" s="19"/>
      <c r="I445" s="22" t="s">
        <v>553</v>
      </c>
      <c r="N445" s="51">
        <v>180</v>
      </c>
      <c r="O445" s="51">
        <v>175</v>
      </c>
      <c r="P445" s="51">
        <v>169</v>
      </c>
      <c r="Q445" s="51">
        <v>165</v>
      </c>
      <c r="R445" s="51">
        <v>157</v>
      </c>
      <c r="S445" s="51">
        <v>149</v>
      </c>
      <c r="T445" s="51">
        <v>144</v>
      </c>
      <c r="U445" s="51">
        <v>139</v>
      </c>
      <c r="V445" s="51">
        <v>135</v>
      </c>
      <c r="W445" s="51">
        <v>129</v>
      </c>
      <c r="X445" s="51">
        <v>121</v>
      </c>
      <c r="Y445" s="51">
        <v>114</v>
      </c>
      <c r="Z445" s="51">
        <v>108</v>
      </c>
      <c r="AA445" s="51">
        <v>103</v>
      </c>
      <c r="AB445" s="51">
        <v>99</v>
      </c>
      <c r="AC445" s="51">
        <v>94</v>
      </c>
      <c r="AD445" s="51">
        <v>89</v>
      </c>
      <c r="AE445" s="51">
        <v>84</v>
      </c>
      <c r="AF445" s="51">
        <v>79</v>
      </c>
      <c r="AG445" s="51">
        <v>74</v>
      </c>
      <c r="AH445" s="51">
        <v>69</v>
      </c>
      <c r="AI445" s="51">
        <v>65</v>
      </c>
      <c r="AJ445" s="51">
        <v>61</v>
      </c>
      <c r="AK445" s="51">
        <v>57</v>
      </c>
      <c r="AL445" s="51">
        <v>53</v>
      </c>
      <c r="AM445" s="51">
        <v>49</v>
      </c>
      <c r="AN445" s="51">
        <v>46</v>
      </c>
      <c r="AO445" s="51">
        <v>43</v>
      </c>
      <c r="AP445" s="51">
        <v>40</v>
      </c>
      <c r="AQ445" s="51">
        <v>37</v>
      </c>
      <c r="AR445" s="51">
        <v>35</v>
      </c>
      <c r="AS445" s="51">
        <v>33</v>
      </c>
      <c r="AT445" s="51">
        <v>31</v>
      </c>
      <c r="AU445" s="51">
        <v>29</v>
      </c>
      <c r="AV445" s="51">
        <v>28</v>
      </c>
      <c r="AW445" s="184">
        <f t="shared" si="120"/>
        <v>28</v>
      </c>
      <c r="AX445" s="82">
        <f t="shared" si="120"/>
        <v>28</v>
      </c>
      <c r="AY445" s="82">
        <f t="shared" si="120"/>
        <v>28</v>
      </c>
      <c r="AZ445" s="82">
        <f t="shared" si="120"/>
        <v>28</v>
      </c>
      <c r="BA445" s="82">
        <f t="shared" si="120"/>
        <v>28</v>
      </c>
      <c r="BB445" s="82">
        <f t="shared" si="120"/>
        <v>28</v>
      </c>
      <c r="BC445" s="82">
        <f t="shared" si="120"/>
        <v>28</v>
      </c>
      <c r="BD445" s="82">
        <f t="shared" si="120"/>
        <v>28</v>
      </c>
      <c r="BE445" s="82">
        <f t="shared" si="120"/>
        <v>28</v>
      </c>
      <c r="BF445" s="82">
        <f t="shared" si="120"/>
        <v>28</v>
      </c>
      <c r="BG445" s="82">
        <f t="shared" si="120"/>
        <v>28</v>
      </c>
      <c r="BH445" s="82">
        <f t="shared" si="120"/>
        <v>28</v>
      </c>
      <c r="BI445" s="82">
        <f t="shared" si="120"/>
        <v>28</v>
      </c>
      <c r="BJ445" s="82">
        <f t="shared" si="120"/>
        <v>28</v>
      </c>
      <c r="BK445" s="82">
        <f t="shared" si="120"/>
        <v>28</v>
      </c>
      <c r="BL445" s="82">
        <f t="shared" si="120"/>
        <v>28</v>
      </c>
      <c r="BM445" s="82">
        <f t="shared" si="121"/>
        <v>28</v>
      </c>
      <c r="BN445" s="82">
        <f t="shared" si="121"/>
        <v>28</v>
      </c>
      <c r="BO445" s="82">
        <f t="shared" si="121"/>
        <v>28</v>
      </c>
      <c r="BP445" s="82">
        <f t="shared" si="121"/>
        <v>28</v>
      </c>
      <c r="BQ445" s="82">
        <f t="shared" si="121"/>
        <v>28</v>
      </c>
    </row>
    <row r="446" spans="1:92">
      <c r="B446" s="18" t="s">
        <v>555</v>
      </c>
      <c r="C446" t="s">
        <v>183</v>
      </c>
      <c r="I446" s="22" t="s">
        <v>553</v>
      </c>
      <c r="N446" s="51">
        <v>6.4</v>
      </c>
      <c r="O446" s="51">
        <v>6.3</v>
      </c>
      <c r="P446" s="51">
        <v>5.0999999999999996</v>
      </c>
      <c r="Q446" s="51">
        <v>4.9000000000000004</v>
      </c>
      <c r="R446" s="51">
        <v>4.7</v>
      </c>
      <c r="S446" s="51">
        <v>4.4000000000000004</v>
      </c>
      <c r="T446" s="51">
        <v>4.0999999999999996</v>
      </c>
      <c r="U446" s="51">
        <v>3.8</v>
      </c>
      <c r="V446" s="51">
        <v>3.6</v>
      </c>
      <c r="W446" s="51">
        <v>3.4</v>
      </c>
      <c r="X446" s="51">
        <v>3.1</v>
      </c>
      <c r="Y446" s="51">
        <v>2.9</v>
      </c>
      <c r="Z446" s="51">
        <v>2.7</v>
      </c>
      <c r="AA446" s="51">
        <v>2.5</v>
      </c>
      <c r="AB446" s="51">
        <v>2.2999999999999998</v>
      </c>
      <c r="AC446" s="51">
        <v>2.2000000000000002</v>
      </c>
      <c r="AD446" s="51">
        <v>2</v>
      </c>
      <c r="AE446" s="51">
        <v>1.9</v>
      </c>
      <c r="AF446" s="51">
        <v>1.7</v>
      </c>
      <c r="AG446" s="51">
        <v>1.6</v>
      </c>
      <c r="AH446" s="51">
        <v>1.5</v>
      </c>
      <c r="AI446" s="51">
        <v>1.4</v>
      </c>
      <c r="AJ446" s="51">
        <v>1.3</v>
      </c>
      <c r="AK446" s="51">
        <v>1.1000000000000001</v>
      </c>
      <c r="AL446" s="51">
        <v>1</v>
      </c>
      <c r="AM446" s="51">
        <v>1</v>
      </c>
      <c r="AN446" s="51">
        <v>0.9</v>
      </c>
      <c r="AO446" s="51">
        <v>0.8</v>
      </c>
      <c r="AP446" s="51">
        <v>0.7</v>
      </c>
      <c r="AQ446" s="51">
        <v>0.7</v>
      </c>
      <c r="AR446" s="51">
        <v>0.6</v>
      </c>
      <c r="AS446" s="51">
        <v>0.6</v>
      </c>
      <c r="AT446" s="51">
        <v>0.5</v>
      </c>
      <c r="AU446" s="51">
        <v>0.5</v>
      </c>
      <c r="AV446" s="51">
        <v>0.4</v>
      </c>
      <c r="AW446" s="184">
        <f t="shared" si="120"/>
        <v>0.4</v>
      </c>
      <c r="AX446" s="82">
        <f t="shared" si="120"/>
        <v>0.4</v>
      </c>
      <c r="AY446" s="82">
        <f t="shared" si="120"/>
        <v>0.4</v>
      </c>
      <c r="AZ446" s="82">
        <f t="shared" si="120"/>
        <v>0.4</v>
      </c>
      <c r="BA446" s="82">
        <f t="shared" si="120"/>
        <v>0.4</v>
      </c>
      <c r="BB446" s="82">
        <f t="shared" si="120"/>
        <v>0.4</v>
      </c>
      <c r="BC446" s="82">
        <f t="shared" si="120"/>
        <v>0.4</v>
      </c>
      <c r="BD446" s="82">
        <f t="shared" si="120"/>
        <v>0.4</v>
      </c>
      <c r="BE446" s="82">
        <f t="shared" si="120"/>
        <v>0.4</v>
      </c>
      <c r="BF446" s="82">
        <f t="shared" si="120"/>
        <v>0.4</v>
      </c>
      <c r="BG446" s="82">
        <f t="shared" si="120"/>
        <v>0.4</v>
      </c>
      <c r="BH446" s="82">
        <f t="shared" si="120"/>
        <v>0.4</v>
      </c>
      <c r="BI446" s="82">
        <f t="shared" si="120"/>
        <v>0.4</v>
      </c>
      <c r="BJ446" s="82">
        <f t="shared" si="120"/>
        <v>0.4</v>
      </c>
      <c r="BK446" s="82">
        <f t="shared" si="120"/>
        <v>0.4</v>
      </c>
      <c r="BL446" s="82">
        <f t="shared" si="120"/>
        <v>0.4</v>
      </c>
      <c r="BM446" s="82">
        <f t="shared" si="121"/>
        <v>0.4</v>
      </c>
      <c r="BN446" s="82">
        <f t="shared" si="121"/>
        <v>0.4</v>
      </c>
      <c r="BO446" s="82">
        <f t="shared" si="121"/>
        <v>0.4</v>
      </c>
      <c r="BP446" s="82">
        <f t="shared" si="121"/>
        <v>0.4</v>
      </c>
      <c r="BQ446" s="82">
        <f t="shared" si="121"/>
        <v>0.4</v>
      </c>
    </row>
    <row r="447" spans="1:92">
      <c r="B447" t="s">
        <v>556</v>
      </c>
      <c r="AX447" s="82"/>
      <c r="AY447" s="82"/>
      <c r="AZ447" s="82"/>
      <c r="BA447" s="82"/>
      <c r="BB447" s="82"/>
      <c r="BC447" s="82"/>
      <c r="BD447" s="82"/>
      <c r="BE447" s="82"/>
      <c r="BF447" s="82"/>
      <c r="BG447" s="82"/>
      <c r="BH447" s="82"/>
      <c r="BI447" s="82"/>
      <c r="BJ447" s="82"/>
      <c r="BK447" s="82"/>
      <c r="BL447" s="82"/>
      <c r="BM447" s="82"/>
      <c r="BN447" s="82"/>
      <c r="BO447" s="82"/>
      <c r="BP447" s="82"/>
      <c r="BQ447" s="82"/>
    </row>
    <row r="448" spans="1:92">
      <c r="B448" s="18" t="s">
        <v>552</v>
      </c>
      <c r="C448" t="s">
        <v>183</v>
      </c>
      <c r="D448" s="19"/>
      <c r="I448" s="22" t="s">
        <v>553</v>
      </c>
      <c r="N448" s="51">
        <v>15</v>
      </c>
      <c r="O448" s="51">
        <v>15</v>
      </c>
      <c r="P448" s="51">
        <v>14.5</v>
      </c>
      <c r="Q448" s="51">
        <v>14.5</v>
      </c>
      <c r="R448" s="51">
        <v>14.1</v>
      </c>
      <c r="S448" s="51">
        <v>14</v>
      </c>
      <c r="T448" s="51">
        <v>13.3</v>
      </c>
      <c r="U448" s="51">
        <v>13.3</v>
      </c>
      <c r="V448" s="51">
        <v>12.7</v>
      </c>
      <c r="W448" s="51">
        <v>12.6</v>
      </c>
      <c r="X448" s="51">
        <v>12</v>
      </c>
      <c r="Y448" s="51">
        <v>11.8</v>
      </c>
      <c r="Z448" s="51">
        <v>11.5</v>
      </c>
      <c r="AA448" s="51">
        <v>11.4</v>
      </c>
      <c r="AB448" s="51">
        <v>10.5</v>
      </c>
      <c r="AC448" s="51">
        <v>10.4</v>
      </c>
      <c r="AD448" s="51">
        <v>9.8000000000000007</v>
      </c>
      <c r="AE448" s="51">
        <v>9.5</v>
      </c>
      <c r="AF448" s="51">
        <v>8.9</v>
      </c>
      <c r="AG448" s="51">
        <v>8</v>
      </c>
      <c r="AH448" s="51">
        <v>7.6</v>
      </c>
      <c r="AI448" s="51">
        <v>7.3</v>
      </c>
      <c r="AJ448" s="51">
        <v>6.9</v>
      </c>
      <c r="AK448" s="51">
        <v>6.5</v>
      </c>
      <c r="AL448" s="51">
        <v>6.2</v>
      </c>
      <c r="AM448" s="51">
        <v>5.8</v>
      </c>
      <c r="AN448" s="51">
        <v>5.5</v>
      </c>
      <c r="AO448" s="51">
        <v>5.0999999999999996</v>
      </c>
      <c r="AP448" s="51">
        <v>4.7</v>
      </c>
      <c r="AQ448" s="51">
        <v>4.4000000000000004</v>
      </c>
      <c r="AR448" s="51">
        <v>4</v>
      </c>
      <c r="AS448" s="51">
        <v>3.7</v>
      </c>
      <c r="AT448" s="51">
        <v>3.6</v>
      </c>
      <c r="AU448" s="51">
        <v>3.4</v>
      </c>
      <c r="AV448" s="51">
        <v>3.2</v>
      </c>
      <c r="AW448" s="184">
        <f t="shared" ref="AW448:BL450" si="122">$AV448</f>
        <v>3.2</v>
      </c>
      <c r="AX448" s="82">
        <f t="shared" si="122"/>
        <v>3.2</v>
      </c>
      <c r="AY448" s="82">
        <f t="shared" si="122"/>
        <v>3.2</v>
      </c>
      <c r="AZ448" s="82">
        <f t="shared" si="122"/>
        <v>3.2</v>
      </c>
      <c r="BA448" s="82">
        <f t="shared" si="122"/>
        <v>3.2</v>
      </c>
      <c r="BB448" s="82">
        <f t="shared" si="122"/>
        <v>3.2</v>
      </c>
      <c r="BC448" s="82">
        <f t="shared" si="122"/>
        <v>3.2</v>
      </c>
      <c r="BD448" s="82">
        <f t="shared" si="122"/>
        <v>3.2</v>
      </c>
      <c r="BE448" s="82">
        <f t="shared" si="122"/>
        <v>3.2</v>
      </c>
      <c r="BF448" s="82">
        <f t="shared" si="122"/>
        <v>3.2</v>
      </c>
      <c r="BG448" s="82">
        <f t="shared" si="122"/>
        <v>3.2</v>
      </c>
      <c r="BH448" s="82">
        <f t="shared" si="122"/>
        <v>3.2</v>
      </c>
      <c r="BI448" s="82">
        <f t="shared" si="122"/>
        <v>3.2</v>
      </c>
      <c r="BJ448" s="82">
        <f t="shared" si="122"/>
        <v>3.2</v>
      </c>
      <c r="BK448" s="82">
        <f t="shared" si="122"/>
        <v>3.2</v>
      </c>
      <c r="BL448" s="82">
        <f t="shared" si="122"/>
        <v>3.2</v>
      </c>
      <c r="BM448" s="82">
        <f t="shared" ref="BM448:BQ450" si="123">$AV448</f>
        <v>3.2</v>
      </c>
      <c r="BN448" s="82">
        <f t="shared" si="123"/>
        <v>3.2</v>
      </c>
      <c r="BO448" s="82">
        <f t="shared" si="123"/>
        <v>3.2</v>
      </c>
      <c r="BP448" s="82">
        <f t="shared" si="123"/>
        <v>3.2</v>
      </c>
      <c r="BQ448" s="82">
        <f t="shared" si="123"/>
        <v>3.2</v>
      </c>
    </row>
    <row r="449" spans="2:72">
      <c r="B449" s="18" t="s">
        <v>554</v>
      </c>
      <c r="C449" t="s">
        <v>183</v>
      </c>
      <c r="D449" s="19"/>
      <c r="I449" s="22" t="s">
        <v>553</v>
      </c>
      <c r="N449" s="51">
        <v>250</v>
      </c>
      <c r="O449" s="51">
        <v>249</v>
      </c>
      <c r="P449" s="51">
        <v>243</v>
      </c>
      <c r="Q449" s="51">
        <v>241</v>
      </c>
      <c r="R449" s="51">
        <v>236</v>
      </c>
      <c r="S449" s="51">
        <v>235</v>
      </c>
      <c r="T449" s="51">
        <v>227</v>
      </c>
      <c r="U449" s="51">
        <v>225</v>
      </c>
      <c r="V449" s="51">
        <v>217</v>
      </c>
      <c r="W449" s="51">
        <v>215</v>
      </c>
      <c r="X449" s="51">
        <v>208</v>
      </c>
      <c r="Y449" s="51">
        <v>206</v>
      </c>
      <c r="Z449" s="51">
        <v>202</v>
      </c>
      <c r="AA449" s="51">
        <v>200</v>
      </c>
      <c r="AB449" s="51">
        <v>187</v>
      </c>
      <c r="AC449" s="51">
        <v>185</v>
      </c>
      <c r="AD449" s="51">
        <v>177</v>
      </c>
      <c r="AE449" s="51">
        <v>172</v>
      </c>
      <c r="AF449" s="51">
        <v>162</v>
      </c>
      <c r="AG449" s="51">
        <v>150</v>
      </c>
      <c r="AH449" s="51">
        <v>144</v>
      </c>
      <c r="AI449" s="51">
        <v>138</v>
      </c>
      <c r="AJ449" s="51">
        <v>132</v>
      </c>
      <c r="AK449" s="51">
        <v>126</v>
      </c>
      <c r="AL449" s="51">
        <v>119</v>
      </c>
      <c r="AM449" s="51">
        <v>112</v>
      </c>
      <c r="AN449" s="51">
        <v>105</v>
      </c>
      <c r="AO449" s="51">
        <v>98</v>
      </c>
      <c r="AP449" s="51">
        <v>91</v>
      </c>
      <c r="AQ449" s="51">
        <v>84</v>
      </c>
      <c r="AR449" s="51">
        <v>77</v>
      </c>
      <c r="AS449" s="51">
        <v>71</v>
      </c>
      <c r="AT449" s="51">
        <v>67</v>
      </c>
      <c r="AU449" s="51">
        <v>63</v>
      </c>
      <c r="AV449" s="51">
        <v>60</v>
      </c>
      <c r="AW449" s="184">
        <f t="shared" si="122"/>
        <v>60</v>
      </c>
      <c r="AX449" s="82">
        <f t="shared" si="122"/>
        <v>60</v>
      </c>
      <c r="AY449" s="82">
        <f t="shared" si="122"/>
        <v>60</v>
      </c>
      <c r="AZ449" s="82">
        <f t="shared" si="122"/>
        <v>60</v>
      </c>
      <c r="BA449" s="82">
        <f t="shared" si="122"/>
        <v>60</v>
      </c>
      <c r="BB449" s="82">
        <f t="shared" si="122"/>
        <v>60</v>
      </c>
      <c r="BC449" s="82">
        <f t="shared" si="122"/>
        <v>60</v>
      </c>
      <c r="BD449" s="82">
        <f t="shared" si="122"/>
        <v>60</v>
      </c>
      <c r="BE449" s="82">
        <f t="shared" si="122"/>
        <v>60</v>
      </c>
      <c r="BF449" s="82">
        <f t="shared" si="122"/>
        <v>60</v>
      </c>
      <c r="BG449" s="82">
        <f t="shared" si="122"/>
        <v>60</v>
      </c>
      <c r="BH449" s="82">
        <f t="shared" si="122"/>
        <v>60</v>
      </c>
      <c r="BI449" s="82">
        <f t="shared" si="122"/>
        <v>60</v>
      </c>
      <c r="BJ449" s="82">
        <f t="shared" si="122"/>
        <v>60</v>
      </c>
      <c r="BK449" s="82">
        <f t="shared" si="122"/>
        <v>60</v>
      </c>
      <c r="BL449" s="82">
        <f t="shared" si="122"/>
        <v>60</v>
      </c>
      <c r="BM449" s="82">
        <f t="shared" si="123"/>
        <v>60</v>
      </c>
      <c r="BN449" s="82">
        <f t="shared" si="123"/>
        <v>60</v>
      </c>
      <c r="BO449" s="82">
        <f t="shared" si="123"/>
        <v>60</v>
      </c>
      <c r="BP449" s="82">
        <f t="shared" si="123"/>
        <v>60</v>
      </c>
      <c r="BQ449" s="82">
        <f t="shared" si="123"/>
        <v>60</v>
      </c>
    </row>
    <row r="450" spans="2:72">
      <c r="B450" s="18" t="s">
        <v>555</v>
      </c>
      <c r="C450" t="s">
        <v>183</v>
      </c>
      <c r="I450" s="22" t="s">
        <v>553</v>
      </c>
      <c r="N450" s="51">
        <v>6.5</v>
      </c>
      <c r="O450" s="51">
        <v>6.5</v>
      </c>
      <c r="P450" s="51">
        <v>5.5</v>
      </c>
      <c r="Q450" s="51">
        <v>5.5</v>
      </c>
      <c r="R450" s="51">
        <v>5.4</v>
      </c>
      <c r="S450" s="51">
        <v>5.3</v>
      </c>
      <c r="T450" s="51">
        <v>5.0999999999999996</v>
      </c>
      <c r="U450" s="51">
        <v>5</v>
      </c>
      <c r="V450" s="51">
        <v>4.8</v>
      </c>
      <c r="W450" s="51">
        <v>4.8</v>
      </c>
      <c r="X450" s="51">
        <v>4.5999999999999996</v>
      </c>
      <c r="Y450" s="51">
        <v>4.5</v>
      </c>
      <c r="Z450" s="51">
        <v>4.4000000000000004</v>
      </c>
      <c r="AA450" s="51">
        <v>4.4000000000000004</v>
      </c>
      <c r="AB450" s="51">
        <v>4.0999999999999996</v>
      </c>
      <c r="AC450" s="51">
        <v>4</v>
      </c>
      <c r="AD450" s="51">
        <v>3.9</v>
      </c>
      <c r="AE450" s="51">
        <v>3.7</v>
      </c>
      <c r="AF450" s="51">
        <v>3.5</v>
      </c>
      <c r="AG450" s="51">
        <v>3.2</v>
      </c>
      <c r="AH450" s="51">
        <v>3.1</v>
      </c>
      <c r="AI450" s="51">
        <v>3</v>
      </c>
      <c r="AJ450" s="51">
        <v>2.8</v>
      </c>
      <c r="AK450" s="51">
        <v>2.7</v>
      </c>
      <c r="AL450" s="51">
        <v>2.5</v>
      </c>
      <c r="AM450" s="51">
        <v>2.4</v>
      </c>
      <c r="AN450" s="51">
        <v>2.2000000000000002</v>
      </c>
      <c r="AO450" s="51">
        <v>2.1</v>
      </c>
      <c r="AP450" s="51">
        <v>1.9</v>
      </c>
      <c r="AQ450" s="51">
        <v>1.7</v>
      </c>
      <c r="AR450" s="51">
        <v>1.6</v>
      </c>
      <c r="AS450" s="51">
        <v>1.5</v>
      </c>
      <c r="AT450" s="51">
        <v>1.4</v>
      </c>
      <c r="AU450" s="51">
        <v>1.3</v>
      </c>
      <c r="AV450" s="51">
        <v>1.2</v>
      </c>
      <c r="AW450" s="184">
        <f t="shared" si="122"/>
        <v>1.2</v>
      </c>
      <c r="AX450" s="82">
        <f t="shared" si="122"/>
        <v>1.2</v>
      </c>
      <c r="AY450" s="82">
        <f t="shared" si="122"/>
        <v>1.2</v>
      </c>
      <c r="AZ450" s="82">
        <f t="shared" si="122"/>
        <v>1.2</v>
      </c>
      <c r="BA450" s="82">
        <f t="shared" si="122"/>
        <v>1.2</v>
      </c>
      <c r="BB450" s="82">
        <f t="shared" si="122"/>
        <v>1.2</v>
      </c>
      <c r="BC450" s="82">
        <f t="shared" si="122"/>
        <v>1.2</v>
      </c>
      <c r="BD450" s="82">
        <f t="shared" si="122"/>
        <v>1.2</v>
      </c>
      <c r="BE450" s="82">
        <f t="shared" si="122"/>
        <v>1.2</v>
      </c>
      <c r="BF450" s="82">
        <f t="shared" si="122"/>
        <v>1.2</v>
      </c>
      <c r="BG450" s="82">
        <f t="shared" si="122"/>
        <v>1.2</v>
      </c>
      <c r="BH450" s="82">
        <f t="shared" si="122"/>
        <v>1.2</v>
      </c>
      <c r="BI450" s="82">
        <f t="shared" si="122"/>
        <v>1.2</v>
      </c>
      <c r="BJ450" s="82">
        <f t="shared" si="122"/>
        <v>1.2</v>
      </c>
      <c r="BK450" s="82">
        <f t="shared" si="122"/>
        <v>1.2</v>
      </c>
      <c r="BL450" s="82">
        <f t="shared" si="122"/>
        <v>1.2</v>
      </c>
      <c r="BM450" s="82">
        <f t="shared" si="123"/>
        <v>1.2</v>
      </c>
      <c r="BN450" s="82">
        <f t="shared" si="123"/>
        <v>1.2</v>
      </c>
      <c r="BO450" s="82">
        <f t="shared" si="123"/>
        <v>1.2</v>
      </c>
      <c r="BP450" s="82">
        <f t="shared" si="123"/>
        <v>1.2</v>
      </c>
      <c r="BQ450" s="82">
        <f t="shared" si="123"/>
        <v>1.2</v>
      </c>
    </row>
    <row r="451" spans="2:72">
      <c r="B451" t="s">
        <v>557</v>
      </c>
      <c r="AX451" s="82"/>
      <c r="AY451" s="82"/>
      <c r="AZ451" s="82"/>
      <c r="BA451" s="82"/>
      <c r="BB451" s="82"/>
      <c r="BC451" s="82"/>
      <c r="BD451" s="82"/>
      <c r="BE451" s="82"/>
      <c r="BF451" s="82"/>
      <c r="BG451" s="82"/>
      <c r="BH451" s="82"/>
      <c r="BI451" s="82"/>
      <c r="BJ451" s="82"/>
      <c r="BK451" s="82"/>
      <c r="BL451" s="82"/>
      <c r="BM451" s="82"/>
      <c r="BN451" s="82"/>
      <c r="BO451" s="82"/>
      <c r="BP451" s="82"/>
      <c r="BQ451" s="82"/>
    </row>
    <row r="452" spans="2:72">
      <c r="B452" s="18" t="s">
        <v>552</v>
      </c>
      <c r="C452" t="s">
        <v>183</v>
      </c>
      <c r="D452" s="19"/>
      <c r="I452" s="22" t="s">
        <v>553</v>
      </c>
      <c r="N452" s="51">
        <v>11.7</v>
      </c>
      <c r="O452" s="51">
        <v>11.7</v>
      </c>
      <c r="P452" s="51">
        <v>11.7</v>
      </c>
      <c r="Q452" s="51">
        <v>11.7</v>
      </c>
      <c r="R452" s="51">
        <v>11.7</v>
      </c>
      <c r="S452" s="51">
        <v>11.7</v>
      </c>
      <c r="T452" s="51">
        <v>11.7</v>
      </c>
      <c r="U452" s="51">
        <v>11.7</v>
      </c>
      <c r="V452" s="51">
        <v>11.7</v>
      </c>
      <c r="W452" s="51">
        <v>11.7</v>
      </c>
      <c r="X452" s="51">
        <v>11.7</v>
      </c>
      <c r="Y452" s="51">
        <v>11.7</v>
      </c>
      <c r="Z452" s="51">
        <v>11.7</v>
      </c>
      <c r="AA452" s="51">
        <v>11.7</v>
      </c>
      <c r="AB452" s="51">
        <v>11.7</v>
      </c>
      <c r="AC452" s="51">
        <v>11.7</v>
      </c>
      <c r="AD452" s="51">
        <v>11.7</v>
      </c>
      <c r="AE452" s="51">
        <v>11.7</v>
      </c>
      <c r="AF452" s="51">
        <v>11.7</v>
      </c>
      <c r="AG452" s="51">
        <v>11.7</v>
      </c>
      <c r="AH452" s="51">
        <v>11.7</v>
      </c>
      <c r="AI452" s="51">
        <v>11.7</v>
      </c>
      <c r="AJ452" s="51">
        <v>11.7</v>
      </c>
      <c r="AK452" s="51">
        <v>11.7</v>
      </c>
      <c r="AL452" s="51">
        <v>11.7</v>
      </c>
      <c r="AM452" s="51">
        <v>11.7</v>
      </c>
      <c r="AN452" s="51">
        <v>11.7</v>
      </c>
      <c r="AO452" s="51">
        <v>11.7</v>
      </c>
      <c r="AP452" s="51">
        <v>11.7</v>
      </c>
      <c r="AQ452" s="51">
        <v>11.7</v>
      </c>
      <c r="AR452" s="51">
        <v>11.7</v>
      </c>
      <c r="AS452" s="51">
        <v>11.7</v>
      </c>
      <c r="AT452" s="51">
        <v>11.7</v>
      </c>
      <c r="AU452" s="51">
        <v>11.7</v>
      </c>
      <c r="AV452" s="51">
        <v>11.7</v>
      </c>
      <c r="AW452" s="184">
        <f t="shared" ref="AW452:BL454" si="124">$AV452</f>
        <v>11.7</v>
      </c>
      <c r="AX452" s="82">
        <f t="shared" si="124"/>
        <v>11.7</v>
      </c>
      <c r="AY452" s="82">
        <f t="shared" si="124"/>
        <v>11.7</v>
      </c>
      <c r="AZ452" s="82">
        <f t="shared" si="124"/>
        <v>11.7</v>
      </c>
      <c r="BA452" s="82">
        <f t="shared" si="124"/>
        <v>11.7</v>
      </c>
      <c r="BB452" s="82">
        <f t="shared" si="124"/>
        <v>11.7</v>
      </c>
      <c r="BC452" s="82">
        <f t="shared" si="124"/>
        <v>11.7</v>
      </c>
      <c r="BD452" s="82">
        <f t="shared" si="124"/>
        <v>11.7</v>
      </c>
      <c r="BE452" s="82">
        <f t="shared" si="124"/>
        <v>11.7</v>
      </c>
      <c r="BF452" s="82">
        <f t="shared" si="124"/>
        <v>11.7</v>
      </c>
      <c r="BG452" s="82">
        <f t="shared" si="124"/>
        <v>11.7</v>
      </c>
      <c r="BH452" s="82">
        <f t="shared" si="124"/>
        <v>11.7</v>
      </c>
      <c r="BI452" s="82">
        <f t="shared" si="124"/>
        <v>11.7</v>
      </c>
      <c r="BJ452" s="82">
        <f t="shared" si="124"/>
        <v>11.7</v>
      </c>
      <c r="BK452" s="82">
        <f t="shared" si="124"/>
        <v>11.7</v>
      </c>
      <c r="BL452" s="82">
        <f t="shared" si="124"/>
        <v>11.7</v>
      </c>
      <c r="BM452" s="82">
        <f t="shared" ref="BM452:BQ454" si="125">$AV452</f>
        <v>11.7</v>
      </c>
      <c r="BN452" s="82">
        <f t="shared" si="125"/>
        <v>11.7</v>
      </c>
      <c r="BO452" s="82">
        <f t="shared" si="125"/>
        <v>11.7</v>
      </c>
      <c r="BP452" s="82">
        <f t="shared" si="125"/>
        <v>11.7</v>
      </c>
      <c r="BQ452" s="82">
        <f t="shared" si="125"/>
        <v>11.7</v>
      </c>
    </row>
    <row r="453" spans="2:72">
      <c r="B453" s="18" t="s">
        <v>554</v>
      </c>
      <c r="C453" t="s">
        <v>183</v>
      </c>
      <c r="D453" s="19"/>
      <c r="I453" s="22" t="s">
        <v>553</v>
      </c>
      <c r="N453" s="51">
        <v>242</v>
      </c>
      <c r="O453" s="51">
        <v>242</v>
      </c>
      <c r="P453" s="51">
        <v>242</v>
      </c>
      <c r="Q453" s="51">
        <v>242</v>
      </c>
      <c r="R453" s="51">
        <v>242</v>
      </c>
      <c r="S453" s="51">
        <v>242</v>
      </c>
      <c r="T453" s="51">
        <v>242</v>
      </c>
      <c r="U453" s="51">
        <v>242</v>
      </c>
      <c r="V453" s="51">
        <v>242</v>
      </c>
      <c r="W453" s="51">
        <v>240</v>
      </c>
      <c r="X453" s="51">
        <v>239</v>
      </c>
      <c r="Y453" s="51">
        <v>237</v>
      </c>
      <c r="Z453" s="51">
        <v>236</v>
      </c>
      <c r="AA453" s="51">
        <v>233</v>
      </c>
      <c r="AB453" s="51">
        <v>231</v>
      </c>
      <c r="AC453" s="51">
        <v>228</v>
      </c>
      <c r="AD453" s="51">
        <v>225</v>
      </c>
      <c r="AE453" s="51">
        <v>223</v>
      </c>
      <c r="AF453" s="51">
        <v>220</v>
      </c>
      <c r="AG453" s="51">
        <v>217</v>
      </c>
      <c r="AH453" s="51">
        <v>215</v>
      </c>
      <c r="AI453" s="51">
        <v>212</v>
      </c>
      <c r="AJ453" s="51">
        <v>209</v>
      </c>
      <c r="AK453" s="51">
        <v>206</v>
      </c>
      <c r="AL453" s="51">
        <v>203</v>
      </c>
      <c r="AM453" s="51">
        <v>200</v>
      </c>
      <c r="AN453" s="51">
        <v>197</v>
      </c>
      <c r="AO453" s="51">
        <v>193</v>
      </c>
      <c r="AP453" s="51">
        <v>190</v>
      </c>
      <c r="AQ453" s="51">
        <v>187</v>
      </c>
      <c r="AR453" s="51">
        <v>184</v>
      </c>
      <c r="AS453" s="51">
        <v>180</v>
      </c>
      <c r="AT453" s="51">
        <v>177</v>
      </c>
      <c r="AU453" s="51">
        <v>174</v>
      </c>
      <c r="AV453" s="51">
        <v>171</v>
      </c>
      <c r="AW453" s="184">
        <f t="shared" si="124"/>
        <v>171</v>
      </c>
      <c r="AX453" s="82">
        <f t="shared" si="124"/>
        <v>171</v>
      </c>
      <c r="AY453" s="82">
        <f t="shared" si="124"/>
        <v>171</v>
      </c>
      <c r="AZ453" s="82">
        <f t="shared" si="124"/>
        <v>171</v>
      </c>
      <c r="BA453" s="82">
        <f t="shared" si="124"/>
        <v>171</v>
      </c>
      <c r="BB453" s="82">
        <f t="shared" si="124"/>
        <v>171</v>
      </c>
      <c r="BC453" s="82">
        <f t="shared" si="124"/>
        <v>171</v>
      </c>
      <c r="BD453" s="82">
        <f t="shared" si="124"/>
        <v>171</v>
      </c>
      <c r="BE453" s="82">
        <f t="shared" si="124"/>
        <v>171</v>
      </c>
      <c r="BF453" s="82">
        <f t="shared" si="124"/>
        <v>171</v>
      </c>
      <c r="BG453" s="82">
        <f t="shared" si="124"/>
        <v>171</v>
      </c>
      <c r="BH453" s="82">
        <f t="shared" si="124"/>
        <v>171</v>
      </c>
      <c r="BI453" s="82">
        <f t="shared" si="124"/>
        <v>171</v>
      </c>
      <c r="BJ453" s="82">
        <f t="shared" si="124"/>
        <v>171</v>
      </c>
      <c r="BK453" s="82">
        <f t="shared" si="124"/>
        <v>171</v>
      </c>
      <c r="BL453" s="82">
        <f t="shared" si="124"/>
        <v>171</v>
      </c>
      <c r="BM453" s="82">
        <f t="shared" si="125"/>
        <v>171</v>
      </c>
      <c r="BN453" s="82">
        <f t="shared" si="125"/>
        <v>171</v>
      </c>
      <c r="BO453" s="82">
        <f t="shared" si="125"/>
        <v>171</v>
      </c>
      <c r="BP453" s="82">
        <f t="shared" si="125"/>
        <v>171</v>
      </c>
      <c r="BQ453" s="82">
        <f t="shared" si="125"/>
        <v>171</v>
      </c>
    </row>
    <row r="454" spans="2:72">
      <c r="B454" s="18" t="s">
        <v>555</v>
      </c>
      <c r="C454" t="s">
        <v>183</v>
      </c>
      <c r="I454" s="22" t="s">
        <v>553</v>
      </c>
      <c r="N454" s="51">
        <v>6.5</v>
      </c>
      <c r="O454" s="51">
        <v>6.5</v>
      </c>
      <c r="P454" s="51">
        <v>5.7</v>
      </c>
      <c r="Q454" s="51">
        <v>5.7</v>
      </c>
      <c r="R454" s="51">
        <v>5.7</v>
      </c>
      <c r="S454" s="51">
        <v>5.7</v>
      </c>
      <c r="T454" s="51">
        <v>5.7</v>
      </c>
      <c r="U454" s="51">
        <v>5.6</v>
      </c>
      <c r="V454" s="51">
        <v>5.6</v>
      </c>
      <c r="W454" s="51">
        <v>5.5</v>
      </c>
      <c r="X454" s="51">
        <v>5.5</v>
      </c>
      <c r="Y454" s="51">
        <v>5.4</v>
      </c>
      <c r="Z454" s="51">
        <v>5.4</v>
      </c>
      <c r="AA454" s="51">
        <v>5.4</v>
      </c>
      <c r="AB454" s="51">
        <v>5.3</v>
      </c>
      <c r="AC454" s="51">
        <v>5.3</v>
      </c>
      <c r="AD454" s="51">
        <v>5.3</v>
      </c>
      <c r="AE454" s="51">
        <v>5.2</v>
      </c>
      <c r="AF454" s="51">
        <v>5.2</v>
      </c>
      <c r="AG454" s="51">
        <v>5.0999999999999996</v>
      </c>
      <c r="AH454" s="51">
        <v>5.0999999999999996</v>
      </c>
      <c r="AI454" s="51">
        <v>5.0999999999999996</v>
      </c>
      <c r="AJ454" s="51">
        <v>5</v>
      </c>
      <c r="AK454" s="51">
        <v>5</v>
      </c>
      <c r="AL454" s="51">
        <v>4.9000000000000004</v>
      </c>
      <c r="AM454" s="51">
        <v>4.8</v>
      </c>
      <c r="AN454" s="51">
        <v>4.8</v>
      </c>
      <c r="AO454" s="51">
        <v>4.7</v>
      </c>
      <c r="AP454" s="51">
        <v>4.5999999999999996</v>
      </c>
      <c r="AQ454" s="51">
        <v>4.5999999999999996</v>
      </c>
      <c r="AR454" s="51">
        <v>4.5</v>
      </c>
      <c r="AS454" s="51">
        <v>4.4000000000000004</v>
      </c>
      <c r="AT454" s="51">
        <v>4.4000000000000004</v>
      </c>
      <c r="AU454" s="51">
        <v>4.3</v>
      </c>
      <c r="AV454" s="51">
        <v>4.2</v>
      </c>
      <c r="AW454" s="184">
        <f t="shared" si="124"/>
        <v>4.2</v>
      </c>
      <c r="AX454" s="82">
        <f t="shared" si="124"/>
        <v>4.2</v>
      </c>
      <c r="AY454" s="82">
        <f t="shared" si="124"/>
        <v>4.2</v>
      </c>
      <c r="AZ454" s="82">
        <f t="shared" si="124"/>
        <v>4.2</v>
      </c>
      <c r="BA454" s="82">
        <f t="shared" si="124"/>
        <v>4.2</v>
      </c>
      <c r="BB454" s="82">
        <f t="shared" si="124"/>
        <v>4.2</v>
      </c>
      <c r="BC454" s="82">
        <f t="shared" si="124"/>
        <v>4.2</v>
      </c>
      <c r="BD454" s="82">
        <f t="shared" si="124"/>
        <v>4.2</v>
      </c>
      <c r="BE454" s="82">
        <f t="shared" si="124"/>
        <v>4.2</v>
      </c>
      <c r="BF454" s="82">
        <f t="shared" si="124"/>
        <v>4.2</v>
      </c>
      <c r="BG454" s="82">
        <f t="shared" si="124"/>
        <v>4.2</v>
      </c>
      <c r="BH454" s="82">
        <f t="shared" si="124"/>
        <v>4.2</v>
      </c>
      <c r="BI454" s="82">
        <f t="shared" si="124"/>
        <v>4.2</v>
      </c>
      <c r="BJ454" s="82">
        <f t="shared" si="124"/>
        <v>4.2</v>
      </c>
      <c r="BK454" s="82">
        <f t="shared" si="124"/>
        <v>4.2</v>
      </c>
      <c r="BL454" s="82">
        <f t="shared" si="124"/>
        <v>4.2</v>
      </c>
      <c r="BM454" s="82">
        <f t="shared" si="125"/>
        <v>4.2</v>
      </c>
      <c r="BN454" s="82">
        <f t="shared" si="125"/>
        <v>4.2</v>
      </c>
      <c r="BO454" s="82">
        <f t="shared" si="125"/>
        <v>4.2</v>
      </c>
      <c r="BP454" s="82">
        <f t="shared" si="125"/>
        <v>4.2</v>
      </c>
      <c r="BQ454" s="82">
        <f t="shared" si="125"/>
        <v>4.2</v>
      </c>
    </row>
    <row r="455" spans="2:72">
      <c r="B455" t="s">
        <v>558</v>
      </c>
      <c r="AX455" s="82"/>
      <c r="AY455" s="82"/>
      <c r="AZ455" s="82"/>
      <c r="BA455" s="82"/>
      <c r="BB455" s="82"/>
      <c r="BC455" s="82"/>
      <c r="BD455" s="82"/>
      <c r="BE455" s="82"/>
      <c r="BF455" s="82"/>
      <c r="BG455" s="82"/>
      <c r="BH455" s="82"/>
      <c r="BI455" s="82"/>
      <c r="BJ455" s="82"/>
      <c r="BK455" s="82"/>
      <c r="BL455" s="82"/>
      <c r="BM455" s="82"/>
      <c r="BN455" s="82"/>
      <c r="BO455" s="82"/>
      <c r="BP455" s="82"/>
      <c r="BQ455" s="82"/>
    </row>
    <row r="456" spans="2:72">
      <c r="B456" s="18" t="s">
        <v>552</v>
      </c>
      <c r="C456" t="s">
        <v>183</v>
      </c>
      <c r="D456" s="19"/>
      <c r="I456" s="22" t="s">
        <v>553</v>
      </c>
      <c r="N456" s="51">
        <v>9.6999999999999993</v>
      </c>
      <c r="O456" s="51">
        <v>9.5</v>
      </c>
      <c r="P456" s="51">
        <v>9.3000000000000007</v>
      </c>
      <c r="Q456" s="51">
        <v>9.1</v>
      </c>
      <c r="R456" s="51">
        <v>8.6</v>
      </c>
      <c r="S456" s="51">
        <v>8.1</v>
      </c>
      <c r="T456" s="51">
        <v>7.5</v>
      </c>
      <c r="U456" s="51">
        <v>6.9</v>
      </c>
      <c r="V456" s="51">
        <v>6.3</v>
      </c>
      <c r="W456" s="51">
        <v>5.8</v>
      </c>
      <c r="X456" s="51">
        <v>5.2</v>
      </c>
      <c r="Y456" s="51">
        <v>4.5999999999999996</v>
      </c>
      <c r="Z456" s="51">
        <v>4.0999999999999996</v>
      </c>
      <c r="AA456" s="51">
        <v>3.5</v>
      </c>
      <c r="AB456" s="51">
        <v>3.1</v>
      </c>
      <c r="AC456" s="51">
        <v>2.9</v>
      </c>
      <c r="AD456" s="51">
        <v>2.7</v>
      </c>
      <c r="AE456" s="51">
        <v>2.4</v>
      </c>
      <c r="AF456" s="51">
        <v>2.2000000000000002</v>
      </c>
      <c r="AG456" s="51">
        <v>2</v>
      </c>
      <c r="AH456" s="51">
        <v>1.8</v>
      </c>
      <c r="AI456" s="51">
        <v>1.6</v>
      </c>
      <c r="AJ456" s="51">
        <v>1.5</v>
      </c>
      <c r="AK456" s="51">
        <v>1.3</v>
      </c>
      <c r="AL456" s="51">
        <v>1.2</v>
      </c>
      <c r="AM456" s="51">
        <v>1.1000000000000001</v>
      </c>
      <c r="AN456" s="51">
        <v>1</v>
      </c>
      <c r="AO456" s="51">
        <v>0.9</v>
      </c>
      <c r="AP456" s="51">
        <v>0.8</v>
      </c>
      <c r="AQ456" s="51">
        <v>0.7</v>
      </c>
      <c r="AR456" s="51">
        <v>0.7</v>
      </c>
      <c r="AS456" s="51">
        <v>0.6</v>
      </c>
      <c r="AT456" s="51">
        <v>0.6</v>
      </c>
      <c r="AU456" s="51">
        <v>0.5</v>
      </c>
      <c r="AV456" s="51">
        <v>0.5</v>
      </c>
      <c r="AW456" s="184">
        <f t="shared" ref="AW456:BL462" si="126">$AV456</f>
        <v>0.5</v>
      </c>
      <c r="AX456" s="82">
        <f t="shared" si="126"/>
        <v>0.5</v>
      </c>
      <c r="AY456" s="82">
        <f t="shared" si="126"/>
        <v>0.5</v>
      </c>
      <c r="AZ456" s="82">
        <f t="shared" si="126"/>
        <v>0.5</v>
      </c>
      <c r="BA456" s="82">
        <f t="shared" si="126"/>
        <v>0.5</v>
      </c>
      <c r="BB456" s="82">
        <f t="shared" si="126"/>
        <v>0.5</v>
      </c>
      <c r="BC456" s="82">
        <f t="shared" si="126"/>
        <v>0.5</v>
      </c>
      <c r="BD456" s="82">
        <f t="shared" si="126"/>
        <v>0.5</v>
      </c>
      <c r="BE456" s="82">
        <f t="shared" si="126"/>
        <v>0.5</v>
      </c>
      <c r="BF456" s="82">
        <f t="shared" si="126"/>
        <v>0.5</v>
      </c>
      <c r="BG456" s="82">
        <f t="shared" si="126"/>
        <v>0.5</v>
      </c>
      <c r="BH456" s="82">
        <f t="shared" si="126"/>
        <v>0.5</v>
      </c>
      <c r="BI456" s="82">
        <f t="shared" si="126"/>
        <v>0.5</v>
      </c>
      <c r="BJ456" s="82">
        <f t="shared" si="126"/>
        <v>0.5</v>
      </c>
      <c r="BK456" s="82">
        <f t="shared" si="126"/>
        <v>0.5</v>
      </c>
      <c r="BL456" s="82">
        <f t="shared" si="126"/>
        <v>0.5</v>
      </c>
      <c r="BM456" s="82">
        <f t="shared" ref="BM456:BQ462" si="127">$AV456</f>
        <v>0.5</v>
      </c>
      <c r="BN456" s="82">
        <f t="shared" si="127"/>
        <v>0.5</v>
      </c>
      <c r="BO456" s="82">
        <f t="shared" si="127"/>
        <v>0.5</v>
      </c>
      <c r="BP456" s="82">
        <f t="shared" si="127"/>
        <v>0.5</v>
      </c>
      <c r="BQ456" s="82">
        <f t="shared" si="127"/>
        <v>0.5</v>
      </c>
    </row>
    <row r="457" spans="2:72">
      <c r="B457" s="18" t="s">
        <v>554</v>
      </c>
      <c r="C457" t="s">
        <v>183</v>
      </c>
      <c r="D457" s="19"/>
      <c r="I457" s="22" t="s">
        <v>553</v>
      </c>
      <c r="N457" s="51">
        <v>244</v>
      </c>
      <c r="O457" s="51">
        <v>229</v>
      </c>
      <c r="P457" s="51">
        <v>214</v>
      </c>
      <c r="Q457" s="51">
        <v>200</v>
      </c>
      <c r="R457" s="51">
        <v>183</v>
      </c>
      <c r="S457" s="51">
        <v>167</v>
      </c>
      <c r="T457" s="51">
        <v>157</v>
      </c>
      <c r="U457" s="51">
        <v>147</v>
      </c>
      <c r="V457" s="51">
        <v>138</v>
      </c>
      <c r="W457" s="51">
        <v>131</v>
      </c>
      <c r="X457" s="51">
        <v>119</v>
      </c>
      <c r="Y457" s="51">
        <v>112</v>
      </c>
      <c r="Z457" s="51">
        <v>105</v>
      </c>
      <c r="AA457" s="51">
        <v>98</v>
      </c>
      <c r="AB457" s="51">
        <v>93</v>
      </c>
      <c r="AC457" s="51">
        <v>88</v>
      </c>
      <c r="AD457" s="51">
        <v>83</v>
      </c>
      <c r="AE457" s="51">
        <v>78</v>
      </c>
      <c r="AF457" s="51">
        <v>73</v>
      </c>
      <c r="AG457" s="51">
        <v>68</v>
      </c>
      <c r="AH457" s="51">
        <v>64</v>
      </c>
      <c r="AI457" s="51">
        <v>60</v>
      </c>
      <c r="AJ457" s="51">
        <v>56</v>
      </c>
      <c r="AK457" s="51">
        <v>52</v>
      </c>
      <c r="AL457" s="51">
        <v>49</v>
      </c>
      <c r="AM457" s="51">
        <v>46</v>
      </c>
      <c r="AN457" s="51">
        <v>42</v>
      </c>
      <c r="AO457" s="51">
        <v>39</v>
      </c>
      <c r="AP457" s="51">
        <v>36</v>
      </c>
      <c r="AQ457" s="51">
        <v>33</v>
      </c>
      <c r="AR457" s="51">
        <v>30</v>
      </c>
      <c r="AS457" s="51">
        <v>28</v>
      </c>
      <c r="AT457" s="51">
        <v>26</v>
      </c>
      <c r="AU457" s="51">
        <v>24</v>
      </c>
      <c r="AV457" s="51">
        <v>23</v>
      </c>
      <c r="AW457" s="184">
        <f t="shared" si="126"/>
        <v>23</v>
      </c>
      <c r="AX457" s="82">
        <f t="shared" si="126"/>
        <v>23</v>
      </c>
      <c r="AY457" s="82">
        <f t="shared" si="126"/>
        <v>23</v>
      </c>
      <c r="AZ457" s="82">
        <f t="shared" si="126"/>
        <v>23</v>
      </c>
      <c r="BA457" s="82">
        <f t="shared" si="126"/>
        <v>23</v>
      </c>
      <c r="BB457" s="82">
        <f t="shared" si="126"/>
        <v>23</v>
      </c>
      <c r="BC457" s="82">
        <f t="shared" si="126"/>
        <v>23</v>
      </c>
      <c r="BD457" s="82">
        <f t="shared" si="126"/>
        <v>23</v>
      </c>
      <c r="BE457" s="82">
        <f t="shared" si="126"/>
        <v>23</v>
      </c>
      <c r="BF457" s="82">
        <f t="shared" si="126"/>
        <v>23</v>
      </c>
      <c r="BG457" s="82">
        <f t="shared" si="126"/>
        <v>23</v>
      </c>
      <c r="BH457" s="82">
        <f t="shared" si="126"/>
        <v>23</v>
      </c>
      <c r="BI457" s="82">
        <f t="shared" si="126"/>
        <v>23</v>
      </c>
      <c r="BJ457" s="82">
        <f t="shared" si="126"/>
        <v>23</v>
      </c>
      <c r="BK457" s="82">
        <f t="shared" si="126"/>
        <v>23</v>
      </c>
      <c r="BL457" s="82">
        <f t="shared" si="126"/>
        <v>23</v>
      </c>
      <c r="BM457" s="82">
        <f t="shared" si="127"/>
        <v>23</v>
      </c>
      <c r="BN457" s="82">
        <f t="shared" si="127"/>
        <v>23</v>
      </c>
      <c r="BO457" s="82">
        <f t="shared" si="127"/>
        <v>23</v>
      </c>
      <c r="BP457" s="82">
        <f t="shared" si="127"/>
        <v>23</v>
      </c>
      <c r="BQ457" s="82">
        <f t="shared" si="127"/>
        <v>23</v>
      </c>
    </row>
    <row r="458" spans="2:72">
      <c r="B458" s="18" t="s">
        <v>555</v>
      </c>
      <c r="C458" t="s">
        <v>183</v>
      </c>
      <c r="I458" s="22" t="s">
        <v>553</v>
      </c>
      <c r="N458" s="51">
        <v>6.5</v>
      </c>
      <c r="O458" s="51">
        <v>6.4</v>
      </c>
      <c r="P458" s="51">
        <v>5.0999999999999996</v>
      </c>
      <c r="Q458" s="51">
        <v>5</v>
      </c>
      <c r="R458" s="51">
        <v>4.8</v>
      </c>
      <c r="S458" s="51">
        <v>4.5</v>
      </c>
      <c r="T458" s="51">
        <v>4.2</v>
      </c>
      <c r="U458" s="51">
        <v>3.9</v>
      </c>
      <c r="V458" s="51">
        <v>3.6</v>
      </c>
      <c r="W458" s="51">
        <v>3.4</v>
      </c>
      <c r="X458" s="51">
        <v>3.1</v>
      </c>
      <c r="Y458" s="51">
        <v>2.8</v>
      </c>
      <c r="Z458" s="51">
        <v>2.6</v>
      </c>
      <c r="AA458" s="51">
        <v>2.2999999999999998</v>
      </c>
      <c r="AB458" s="51">
        <v>2.1</v>
      </c>
      <c r="AC458" s="51">
        <v>2</v>
      </c>
      <c r="AD458" s="51">
        <v>1.8</v>
      </c>
      <c r="AE458" s="51">
        <v>1.7</v>
      </c>
      <c r="AF458" s="51">
        <v>1.5</v>
      </c>
      <c r="AG458" s="51">
        <v>1.4</v>
      </c>
      <c r="AH458" s="51">
        <v>1.2</v>
      </c>
      <c r="AI458" s="51">
        <v>1.1000000000000001</v>
      </c>
      <c r="AJ458" s="51">
        <v>1</v>
      </c>
      <c r="AK458" s="51">
        <v>0.9</v>
      </c>
      <c r="AL458" s="51">
        <v>0.8</v>
      </c>
      <c r="AM458" s="51">
        <v>0.7</v>
      </c>
      <c r="AN458" s="51">
        <v>0.7</v>
      </c>
      <c r="AO458" s="51">
        <v>0.6</v>
      </c>
      <c r="AP458" s="51">
        <v>0.6</v>
      </c>
      <c r="AQ458" s="51">
        <v>0.5</v>
      </c>
      <c r="AR458" s="51">
        <v>0.5</v>
      </c>
      <c r="AS458" s="51">
        <v>0.4</v>
      </c>
      <c r="AT458" s="51">
        <v>0.4</v>
      </c>
      <c r="AU458" s="51">
        <v>0.4</v>
      </c>
      <c r="AV458" s="51">
        <v>0.3</v>
      </c>
      <c r="AW458" s="184">
        <f t="shared" si="126"/>
        <v>0.3</v>
      </c>
      <c r="AX458" s="82">
        <f t="shared" si="126"/>
        <v>0.3</v>
      </c>
      <c r="AY458" s="82">
        <f t="shared" si="126"/>
        <v>0.3</v>
      </c>
      <c r="AZ458" s="82">
        <f t="shared" si="126"/>
        <v>0.3</v>
      </c>
      <c r="BA458" s="82">
        <f t="shared" si="126"/>
        <v>0.3</v>
      </c>
      <c r="BB458" s="82">
        <f t="shared" si="126"/>
        <v>0.3</v>
      </c>
      <c r="BC458" s="82">
        <f t="shared" si="126"/>
        <v>0.3</v>
      </c>
      <c r="BD458" s="82">
        <f t="shared" si="126"/>
        <v>0.3</v>
      </c>
      <c r="BE458" s="82">
        <f t="shared" si="126"/>
        <v>0.3</v>
      </c>
      <c r="BF458" s="82">
        <f t="shared" si="126"/>
        <v>0.3</v>
      </c>
      <c r="BG458" s="82">
        <f t="shared" si="126"/>
        <v>0.3</v>
      </c>
      <c r="BH458" s="82">
        <f t="shared" si="126"/>
        <v>0.3</v>
      </c>
      <c r="BI458" s="82">
        <f t="shared" si="126"/>
        <v>0.3</v>
      </c>
      <c r="BJ458" s="82">
        <f t="shared" si="126"/>
        <v>0.3</v>
      </c>
      <c r="BK458" s="82">
        <f t="shared" si="126"/>
        <v>0.3</v>
      </c>
      <c r="BL458" s="82">
        <f t="shared" si="126"/>
        <v>0.3</v>
      </c>
      <c r="BM458" s="82">
        <f t="shared" si="127"/>
        <v>0.3</v>
      </c>
      <c r="BN458" s="82">
        <f t="shared" si="127"/>
        <v>0.3</v>
      </c>
      <c r="BO458" s="82">
        <f t="shared" si="127"/>
        <v>0.3</v>
      </c>
      <c r="BP458" s="82">
        <f t="shared" si="127"/>
        <v>0.3</v>
      </c>
      <c r="BQ458" s="82">
        <f t="shared" si="127"/>
        <v>0.3</v>
      </c>
    </row>
    <row r="459" spans="2:72">
      <c r="B459" t="s">
        <v>559</v>
      </c>
      <c r="AX459" s="82"/>
      <c r="AY459" s="82"/>
      <c r="AZ459" s="82"/>
      <c r="BA459" s="82"/>
      <c r="BB459" s="82"/>
      <c r="BC459" s="82"/>
      <c r="BD459" s="82"/>
      <c r="BE459" s="82"/>
      <c r="BF459" s="82"/>
      <c r="BG459" s="82"/>
      <c r="BH459" s="82"/>
      <c r="BI459" s="82"/>
      <c r="BJ459" s="82"/>
      <c r="BK459" s="82"/>
      <c r="BL459" s="82"/>
      <c r="BM459" s="82"/>
      <c r="BN459" s="82"/>
      <c r="BO459" s="82"/>
      <c r="BP459" s="82"/>
      <c r="BQ459" s="82"/>
    </row>
    <row r="460" spans="2:72">
      <c r="B460" s="18" t="s">
        <v>552</v>
      </c>
      <c r="C460" t="s">
        <v>183</v>
      </c>
      <c r="D460" s="19"/>
      <c r="I460" s="22" t="s">
        <v>553</v>
      </c>
      <c r="N460" s="51">
        <v>10</v>
      </c>
      <c r="O460" s="51">
        <v>9.8000000000000007</v>
      </c>
      <c r="P460" s="51">
        <v>9.5</v>
      </c>
      <c r="Q460" s="51">
        <v>9.1</v>
      </c>
      <c r="R460" s="51">
        <v>8.8000000000000007</v>
      </c>
      <c r="S460" s="51">
        <v>8.1999999999999993</v>
      </c>
      <c r="T460" s="51">
        <v>7.6</v>
      </c>
      <c r="U460" s="51">
        <v>7.1</v>
      </c>
      <c r="V460" s="51">
        <v>6.7</v>
      </c>
      <c r="W460" s="51">
        <v>6.3</v>
      </c>
      <c r="X460" s="51">
        <v>5.7</v>
      </c>
      <c r="Y460" s="51">
        <v>5.2</v>
      </c>
      <c r="Z460" s="51">
        <v>4.8</v>
      </c>
      <c r="AA460" s="51">
        <v>4.5</v>
      </c>
      <c r="AB460" s="51">
        <v>4.2</v>
      </c>
      <c r="AC460" s="51">
        <v>4</v>
      </c>
      <c r="AD460" s="51">
        <v>3.8</v>
      </c>
      <c r="AE460" s="51">
        <v>3.6</v>
      </c>
      <c r="AF460" s="51">
        <v>3.4</v>
      </c>
      <c r="AG460" s="51">
        <v>3.1</v>
      </c>
      <c r="AH460" s="51">
        <v>2.9</v>
      </c>
      <c r="AI460" s="51">
        <v>2.8</v>
      </c>
      <c r="AJ460" s="51">
        <v>2.6</v>
      </c>
      <c r="AK460" s="51">
        <v>2.4</v>
      </c>
      <c r="AL460" s="51">
        <v>2.2999999999999998</v>
      </c>
      <c r="AM460" s="51">
        <v>2.2000000000000002</v>
      </c>
      <c r="AN460" s="51">
        <v>2</v>
      </c>
      <c r="AO460" s="51">
        <v>1.9</v>
      </c>
      <c r="AP460" s="51">
        <v>1.8</v>
      </c>
      <c r="AQ460" s="51">
        <v>1.7</v>
      </c>
      <c r="AR460" s="51">
        <v>1.6</v>
      </c>
      <c r="AS460" s="51">
        <v>1.5</v>
      </c>
      <c r="AT460" s="51">
        <v>1.4</v>
      </c>
      <c r="AU460" s="51">
        <v>1.4</v>
      </c>
      <c r="AV460" s="51">
        <v>1.3</v>
      </c>
      <c r="AW460" s="184">
        <f t="shared" si="126"/>
        <v>1.3</v>
      </c>
      <c r="AX460" s="82">
        <f t="shared" si="126"/>
        <v>1.3</v>
      </c>
      <c r="AY460" s="82">
        <f t="shared" si="126"/>
        <v>1.3</v>
      </c>
      <c r="AZ460" s="82">
        <f t="shared" si="126"/>
        <v>1.3</v>
      </c>
      <c r="BA460" s="82">
        <f t="shared" si="126"/>
        <v>1.3</v>
      </c>
      <c r="BB460" s="82">
        <f t="shared" si="126"/>
        <v>1.3</v>
      </c>
      <c r="BC460" s="82">
        <f t="shared" si="126"/>
        <v>1.3</v>
      </c>
      <c r="BD460" s="82">
        <f t="shared" si="126"/>
        <v>1.3</v>
      </c>
      <c r="BE460" s="82">
        <f t="shared" si="126"/>
        <v>1.3</v>
      </c>
      <c r="BF460" s="82">
        <f t="shared" si="126"/>
        <v>1.3</v>
      </c>
      <c r="BG460" s="82">
        <f t="shared" si="126"/>
        <v>1.3</v>
      </c>
      <c r="BH460" s="82">
        <f t="shared" si="126"/>
        <v>1.3</v>
      </c>
      <c r="BI460" s="82">
        <f t="shared" si="126"/>
        <v>1.3</v>
      </c>
      <c r="BJ460" s="82">
        <f t="shared" si="126"/>
        <v>1.3</v>
      </c>
      <c r="BK460" s="82">
        <f t="shared" si="126"/>
        <v>1.3</v>
      </c>
      <c r="BL460" s="82">
        <f t="shared" si="126"/>
        <v>1.3</v>
      </c>
      <c r="BM460" s="82">
        <f t="shared" si="127"/>
        <v>1.3</v>
      </c>
      <c r="BN460" s="82">
        <f t="shared" si="127"/>
        <v>1.3</v>
      </c>
      <c r="BO460" s="82">
        <f t="shared" si="127"/>
        <v>1.3</v>
      </c>
      <c r="BP460" s="82">
        <f t="shared" si="127"/>
        <v>1.3</v>
      </c>
      <c r="BQ460" s="82">
        <f t="shared" si="127"/>
        <v>1.3</v>
      </c>
    </row>
    <row r="461" spans="2:72">
      <c r="B461" s="18" t="s">
        <v>554</v>
      </c>
      <c r="C461" t="s">
        <v>183</v>
      </c>
      <c r="D461" s="19"/>
      <c r="I461" s="22" t="s">
        <v>553</v>
      </c>
      <c r="N461" s="51">
        <v>188</v>
      </c>
      <c r="O461" s="51">
        <v>183</v>
      </c>
      <c r="P461" s="51">
        <v>177</v>
      </c>
      <c r="Q461" s="51">
        <v>172</v>
      </c>
      <c r="R461" s="51">
        <v>165</v>
      </c>
      <c r="S461" s="51">
        <v>157</v>
      </c>
      <c r="T461" s="51">
        <v>152</v>
      </c>
      <c r="U461" s="51">
        <v>147</v>
      </c>
      <c r="V461" s="51">
        <v>143</v>
      </c>
      <c r="W461" s="51">
        <v>137</v>
      </c>
      <c r="X461" s="51">
        <v>129</v>
      </c>
      <c r="Y461" s="51">
        <v>122</v>
      </c>
      <c r="Z461" s="51">
        <v>117</v>
      </c>
      <c r="AA461" s="51">
        <v>112</v>
      </c>
      <c r="AB461" s="51">
        <v>107</v>
      </c>
      <c r="AC461" s="51">
        <v>102</v>
      </c>
      <c r="AD461" s="51">
        <v>97</v>
      </c>
      <c r="AE461" s="51">
        <v>92</v>
      </c>
      <c r="AF461" s="51">
        <v>87</v>
      </c>
      <c r="AG461" s="51">
        <v>81</v>
      </c>
      <c r="AH461" s="51">
        <v>77</v>
      </c>
      <c r="AI461" s="51">
        <v>72</v>
      </c>
      <c r="AJ461" s="51">
        <v>68</v>
      </c>
      <c r="AK461" s="51">
        <v>64</v>
      </c>
      <c r="AL461" s="51">
        <v>60</v>
      </c>
      <c r="AM461" s="51">
        <v>56</v>
      </c>
      <c r="AN461" s="51">
        <v>52</v>
      </c>
      <c r="AO461" s="51">
        <v>49</v>
      </c>
      <c r="AP461" s="51">
        <v>46</v>
      </c>
      <c r="AQ461" s="51">
        <v>43</v>
      </c>
      <c r="AR461" s="51">
        <v>40</v>
      </c>
      <c r="AS461" s="51">
        <v>38</v>
      </c>
      <c r="AT461" s="51">
        <v>36</v>
      </c>
      <c r="AU461" s="51">
        <v>34</v>
      </c>
      <c r="AV461" s="51">
        <v>32</v>
      </c>
      <c r="AW461" s="184">
        <f t="shared" si="126"/>
        <v>32</v>
      </c>
      <c r="AX461" s="82">
        <f t="shared" si="126"/>
        <v>32</v>
      </c>
      <c r="AY461" s="82">
        <f t="shared" si="126"/>
        <v>32</v>
      </c>
      <c r="AZ461" s="82">
        <f t="shared" si="126"/>
        <v>32</v>
      </c>
      <c r="BA461" s="82">
        <f t="shared" si="126"/>
        <v>32</v>
      </c>
      <c r="BB461" s="82">
        <f t="shared" si="126"/>
        <v>32</v>
      </c>
      <c r="BC461" s="82">
        <f t="shared" si="126"/>
        <v>32</v>
      </c>
      <c r="BD461" s="82">
        <f t="shared" si="126"/>
        <v>32</v>
      </c>
      <c r="BE461" s="82">
        <f t="shared" si="126"/>
        <v>32</v>
      </c>
      <c r="BF461" s="82">
        <f t="shared" si="126"/>
        <v>32</v>
      </c>
      <c r="BG461" s="82">
        <f t="shared" si="126"/>
        <v>32</v>
      </c>
      <c r="BH461" s="82">
        <f t="shared" si="126"/>
        <v>32</v>
      </c>
      <c r="BI461" s="82">
        <f t="shared" si="126"/>
        <v>32</v>
      </c>
      <c r="BJ461" s="82">
        <f t="shared" si="126"/>
        <v>32</v>
      </c>
      <c r="BK461" s="82">
        <f t="shared" si="126"/>
        <v>32</v>
      </c>
      <c r="BL461" s="82">
        <f t="shared" si="126"/>
        <v>32</v>
      </c>
      <c r="BM461" s="82">
        <f t="shared" si="127"/>
        <v>32</v>
      </c>
      <c r="BN461" s="82">
        <f t="shared" si="127"/>
        <v>32</v>
      </c>
      <c r="BO461" s="82">
        <f t="shared" si="127"/>
        <v>32</v>
      </c>
      <c r="BP461" s="82">
        <f t="shared" si="127"/>
        <v>32</v>
      </c>
      <c r="BQ461" s="82">
        <f t="shared" si="127"/>
        <v>32</v>
      </c>
    </row>
    <row r="462" spans="2:72">
      <c r="B462" s="18" t="s">
        <v>555</v>
      </c>
      <c r="C462" t="s">
        <v>183</v>
      </c>
      <c r="I462" s="22" t="s">
        <v>553</v>
      </c>
      <c r="N462" s="51">
        <v>6.4</v>
      </c>
      <c r="O462" s="51">
        <v>6.3</v>
      </c>
      <c r="P462" s="51">
        <v>5.0999999999999996</v>
      </c>
      <c r="Q462" s="51">
        <v>4.9000000000000004</v>
      </c>
      <c r="R462" s="51">
        <v>4.7</v>
      </c>
      <c r="S462" s="51">
        <v>4.5</v>
      </c>
      <c r="T462" s="51">
        <v>4.2</v>
      </c>
      <c r="U462" s="51">
        <v>3.9</v>
      </c>
      <c r="V462" s="51">
        <v>3.7</v>
      </c>
      <c r="W462" s="51">
        <v>3.5</v>
      </c>
      <c r="X462" s="51">
        <v>3.3</v>
      </c>
      <c r="Y462" s="51">
        <v>3</v>
      </c>
      <c r="Z462" s="51">
        <v>2.8</v>
      </c>
      <c r="AA462" s="51">
        <v>2.6</v>
      </c>
      <c r="AB462" s="51">
        <v>2.5</v>
      </c>
      <c r="AC462" s="51">
        <v>2.4</v>
      </c>
      <c r="AD462" s="51">
        <v>2.2000000000000002</v>
      </c>
      <c r="AE462" s="51">
        <v>2.1</v>
      </c>
      <c r="AF462" s="51">
        <v>1.9</v>
      </c>
      <c r="AG462" s="51">
        <v>1.8</v>
      </c>
      <c r="AH462" s="51">
        <v>1.6</v>
      </c>
      <c r="AI462" s="51">
        <v>1.5</v>
      </c>
      <c r="AJ462" s="51">
        <v>1.4</v>
      </c>
      <c r="AK462" s="51">
        <v>1.3</v>
      </c>
      <c r="AL462" s="51">
        <v>1.2</v>
      </c>
      <c r="AM462" s="51">
        <v>1.1000000000000001</v>
      </c>
      <c r="AN462" s="51">
        <v>1</v>
      </c>
      <c r="AO462" s="51">
        <v>0.9</v>
      </c>
      <c r="AP462" s="51">
        <v>0.9</v>
      </c>
      <c r="AQ462" s="51">
        <v>0.8</v>
      </c>
      <c r="AR462" s="51">
        <v>0.7</v>
      </c>
      <c r="AS462" s="51">
        <v>0.7</v>
      </c>
      <c r="AT462" s="51">
        <v>0.6</v>
      </c>
      <c r="AU462" s="51">
        <v>0.6</v>
      </c>
      <c r="AV462" s="51">
        <v>0.5</v>
      </c>
      <c r="AW462" s="184">
        <f t="shared" si="126"/>
        <v>0.5</v>
      </c>
      <c r="AX462" s="82">
        <f t="shared" si="126"/>
        <v>0.5</v>
      </c>
      <c r="AY462" s="82">
        <f t="shared" si="126"/>
        <v>0.5</v>
      </c>
      <c r="AZ462" s="82">
        <f t="shared" si="126"/>
        <v>0.5</v>
      </c>
      <c r="BA462" s="82">
        <f t="shared" si="126"/>
        <v>0.5</v>
      </c>
      <c r="BB462" s="82">
        <f t="shared" si="126"/>
        <v>0.5</v>
      </c>
      <c r="BC462" s="82">
        <f t="shared" si="126"/>
        <v>0.5</v>
      </c>
      <c r="BD462" s="82">
        <f t="shared" si="126"/>
        <v>0.5</v>
      </c>
      <c r="BE462" s="82">
        <f t="shared" si="126"/>
        <v>0.5</v>
      </c>
      <c r="BF462" s="82">
        <f t="shared" si="126"/>
        <v>0.5</v>
      </c>
      <c r="BG462" s="82">
        <f t="shared" si="126"/>
        <v>0.5</v>
      </c>
      <c r="BH462" s="82">
        <f t="shared" si="126"/>
        <v>0.5</v>
      </c>
      <c r="BI462" s="82">
        <f t="shared" si="126"/>
        <v>0.5</v>
      </c>
      <c r="BJ462" s="82">
        <f t="shared" si="126"/>
        <v>0.5</v>
      </c>
      <c r="BK462" s="82">
        <f t="shared" si="126"/>
        <v>0.5</v>
      </c>
      <c r="BL462" s="82">
        <f t="shared" si="126"/>
        <v>0.5</v>
      </c>
      <c r="BM462" s="82">
        <f t="shared" si="127"/>
        <v>0.5</v>
      </c>
      <c r="BN462" s="82">
        <f t="shared" si="127"/>
        <v>0.5</v>
      </c>
      <c r="BO462" s="82">
        <f t="shared" si="127"/>
        <v>0.5</v>
      </c>
      <c r="BP462" s="82">
        <f t="shared" si="127"/>
        <v>0.5</v>
      </c>
      <c r="BQ462" s="82">
        <f t="shared" si="127"/>
        <v>0.5</v>
      </c>
    </row>
    <row r="463" spans="2:72">
      <c r="BQ463" s="4"/>
    </row>
    <row r="464" spans="2:72">
      <c r="B464" t="s">
        <v>560</v>
      </c>
      <c r="C464" s="185">
        <v>10160</v>
      </c>
      <c r="I464" s="22" t="s">
        <v>553</v>
      </c>
      <c r="BQ464" s="4"/>
      <c r="BT464" s="195" t="s">
        <v>561</v>
      </c>
    </row>
    <row r="465" spans="1:72">
      <c r="BQ465" s="4"/>
    </row>
    <row r="466" spans="1:72" ht="15.5">
      <c r="A466" s="55" t="s">
        <v>562</v>
      </c>
      <c r="B466" s="57"/>
      <c r="C466" s="55"/>
      <c r="D466" s="55"/>
      <c r="E466" s="193" t="s">
        <v>298</v>
      </c>
      <c r="F466" s="194">
        <v>2011</v>
      </c>
      <c r="G466" s="55"/>
      <c r="J466" s="118"/>
      <c r="K466" s="118"/>
      <c r="L466" s="118"/>
      <c r="M466" s="118"/>
      <c r="N466" s="118"/>
      <c r="O466" s="118"/>
      <c r="P466" s="118"/>
      <c r="Q466" s="118"/>
      <c r="R466" s="118"/>
      <c r="S466" s="118"/>
      <c r="T466" s="118"/>
      <c r="U466" s="118"/>
      <c r="V466" s="118"/>
      <c r="W466" s="118"/>
      <c r="X466" s="118"/>
      <c r="Y466" s="118"/>
      <c r="Z466" s="118"/>
      <c r="AA466" s="79"/>
      <c r="AB466" s="79"/>
      <c r="AC466" s="79"/>
      <c r="AD466" s="79"/>
      <c r="AE466" s="79"/>
      <c r="AF466" s="79"/>
      <c r="AG466" s="79"/>
      <c r="AH466" s="79"/>
      <c r="AI466" s="79"/>
      <c r="AJ466" s="79"/>
      <c r="AK466" s="79"/>
      <c r="AL466" s="79"/>
      <c r="AM466" s="79"/>
      <c r="AN466" s="79"/>
      <c r="AO466" s="79"/>
      <c r="AP466" s="79"/>
      <c r="AQ466" s="79"/>
      <c r="AR466" s="79"/>
      <c r="AS466" s="79"/>
      <c r="AT466" s="79"/>
      <c r="AU466" s="79"/>
      <c r="AV466" s="79"/>
      <c r="AW466" s="79"/>
      <c r="AX466" s="79"/>
      <c r="AY466" s="79"/>
      <c r="AZ466" s="79"/>
      <c r="BA466" s="79"/>
      <c r="BB466" s="79"/>
      <c r="BC466" s="79"/>
      <c r="BD466" s="79"/>
      <c r="BE466" s="79"/>
      <c r="BF466" s="79"/>
      <c r="BG466" s="79"/>
      <c r="BH466" s="79"/>
      <c r="BI466" s="79"/>
      <c r="BJ466" s="79"/>
      <c r="BK466" s="79"/>
      <c r="BL466" s="79"/>
      <c r="BM466" s="79"/>
      <c r="BN466" s="79"/>
      <c r="BO466" s="79"/>
      <c r="BP466" s="79"/>
      <c r="BQ466" s="79"/>
      <c r="BR466" s="160"/>
    </row>
    <row r="467" spans="1:72">
      <c r="B467" s="19" t="s">
        <v>155</v>
      </c>
      <c r="F467"/>
      <c r="AQ467" s="143"/>
      <c r="BS467" s="8" t="s">
        <v>563</v>
      </c>
      <c r="BT467" s="195" t="s">
        <v>564</v>
      </c>
    </row>
    <row r="468" spans="1:72" ht="16.5">
      <c r="B468" s="24" t="s">
        <v>175</v>
      </c>
      <c r="C468" s="172"/>
      <c r="D468" s="46">
        <v>368.4</v>
      </c>
      <c r="E468" s="41" t="s">
        <v>565</v>
      </c>
      <c r="F468" s="41"/>
      <c r="G468" s="41"/>
    </row>
    <row r="469" spans="1:72">
      <c r="B469" s="24" t="s">
        <v>566</v>
      </c>
      <c r="C469" s="172"/>
      <c r="D469" s="173">
        <v>1.034</v>
      </c>
      <c r="E469" s="41" t="s">
        <v>565</v>
      </c>
      <c r="F469" s="41"/>
      <c r="G469" s="41"/>
    </row>
    <row r="470" spans="1:72" ht="15.5">
      <c r="B470" s="24" t="s">
        <v>177</v>
      </c>
      <c r="C470" s="174"/>
      <c r="D470" s="173">
        <v>0.69299999999999995</v>
      </c>
      <c r="E470" s="41" t="s">
        <v>565</v>
      </c>
      <c r="F470" s="41"/>
      <c r="G470" s="41"/>
    </row>
    <row r="471" spans="1:72" ht="16.5">
      <c r="B471" s="24" t="s">
        <v>178</v>
      </c>
      <c r="C471" s="174"/>
      <c r="D471" s="128">
        <v>4.1000000000000003E-3</v>
      </c>
      <c r="E471" s="41" t="s">
        <v>565</v>
      </c>
      <c r="F471" s="41"/>
      <c r="G471" s="41"/>
    </row>
    <row r="472" spans="1:72">
      <c r="A472" s="19"/>
      <c r="C472" s="175"/>
      <c r="D472" s="176"/>
      <c r="E472" s="144"/>
      <c r="F472" s="144"/>
      <c r="G472" s="144"/>
      <c r="AQ472" s="172"/>
    </row>
    <row r="473" spans="1:72" ht="15.5">
      <c r="B473" s="19" t="s">
        <v>72</v>
      </c>
      <c r="C473" s="207"/>
      <c r="D473" s="208"/>
      <c r="E473" s="209"/>
      <c r="F473" s="209"/>
      <c r="G473" s="209"/>
      <c r="AQ473" s="143"/>
      <c r="BS473" s="8" t="s">
        <v>567</v>
      </c>
      <c r="BT473" s="195" t="s">
        <v>568</v>
      </c>
    </row>
    <row r="474" spans="1:72" ht="16.5">
      <c r="B474" s="24" t="s">
        <v>175</v>
      </c>
      <c r="C474" s="172"/>
      <c r="D474" s="46">
        <v>2.395</v>
      </c>
      <c r="E474" s="41" t="s">
        <v>565</v>
      </c>
      <c r="F474" s="41"/>
      <c r="G474" s="41"/>
    </row>
    <row r="475" spans="1:72">
      <c r="B475" s="24" t="s">
        <v>566</v>
      </c>
      <c r="C475" s="172"/>
      <c r="D475" s="46">
        <v>0.44500000000000001</v>
      </c>
      <c r="E475" s="41" t="s">
        <v>565</v>
      </c>
      <c r="F475" s="41"/>
      <c r="G475" s="41"/>
    </row>
    <row r="476" spans="1:72" ht="15.5">
      <c r="B476" s="24" t="s">
        <v>177</v>
      </c>
      <c r="C476" s="174"/>
      <c r="D476" s="46">
        <v>9.1910000000000007</v>
      </c>
      <c r="E476" s="41" t="s">
        <v>565</v>
      </c>
      <c r="F476" s="41"/>
      <c r="G476" s="41"/>
    </row>
    <row r="477" spans="1:72" ht="16.5">
      <c r="B477" s="24" t="s">
        <v>178</v>
      </c>
      <c r="C477" s="174"/>
      <c r="D477" s="177">
        <v>0.23300000000000001</v>
      </c>
      <c r="E477" s="41" t="s">
        <v>565</v>
      </c>
      <c r="F477" s="41"/>
      <c r="G477" s="41"/>
    </row>
    <row r="478" spans="1:72">
      <c r="J478" s="28"/>
      <c r="K478" s="28"/>
      <c r="L478" s="28"/>
      <c r="M478" s="28"/>
      <c r="N478" s="28"/>
      <c r="O478" s="28"/>
      <c r="P478" s="28"/>
      <c r="Q478" s="28"/>
      <c r="R478" s="28"/>
      <c r="S478" s="28"/>
      <c r="T478" s="28"/>
      <c r="U478" s="28"/>
      <c r="V478" s="28"/>
      <c r="W478" s="28"/>
      <c r="X478" s="28"/>
      <c r="Y478" s="28"/>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row>
    <row r="479" spans="1:72" ht="15.5">
      <c r="A479" s="55" t="s">
        <v>569</v>
      </c>
      <c r="B479" s="57"/>
      <c r="C479" s="55"/>
      <c r="D479" s="55"/>
      <c r="E479" s="193" t="s">
        <v>298</v>
      </c>
      <c r="F479" s="194">
        <v>2021</v>
      </c>
      <c r="G479" s="55"/>
      <c r="J479" s="118"/>
      <c r="K479" s="118"/>
      <c r="L479" s="118"/>
      <c r="M479" s="118"/>
      <c r="N479" s="118"/>
      <c r="O479" s="118"/>
      <c r="P479" s="118"/>
      <c r="Q479" s="118"/>
      <c r="R479" s="118"/>
      <c r="S479" s="118"/>
      <c r="T479" s="118"/>
      <c r="U479" s="118"/>
      <c r="V479" s="118"/>
      <c r="W479" s="118"/>
      <c r="X479" s="118"/>
      <c r="Y479" s="118"/>
      <c r="Z479" s="118"/>
      <c r="AA479" s="79"/>
      <c r="AB479" s="79"/>
      <c r="AC479" s="79"/>
      <c r="AD479" s="79"/>
      <c r="AE479" s="79"/>
      <c r="AF479" s="79"/>
      <c r="AG479" s="79"/>
      <c r="AH479" s="79"/>
      <c r="AI479" s="79"/>
      <c r="AJ479" s="79"/>
      <c r="AK479" s="79"/>
      <c r="AL479" s="79"/>
      <c r="AM479" s="79"/>
      <c r="AN479" s="79"/>
      <c r="AO479" s="79"/>
      <c r="AP479" s="79"/>
      <c r="AQ479" s="79"/>
      <c r="AR479" s="79"/>
      <c r="AS479" s="79"/>
      <c r="AT479" s="79"/>
      <c r="AU479" s="79"/>
      <c r="AV479" s="79"/>
      <c r="AW479" s="79"/>
      <c r="AX479" s="79"/>
      <c r="AY479" s="79"/>
      <c r="AZ479" s="79"/>
      <c r="BA479" s="79"/>
      <c r="BB479" s="79"/>
      <c r="BC479" s="79"/>
      <c r="BD479" s="79"/>
      <c r="BE479" s="79"/>
      <c r="BF479" s="79"/>
      <c r="BG479" s="79"/>
      <c r="BH479" s="79"/>
      <c r="BI479" s="79"/>
      <c r="BJ479" s="79"/>
      <c r="BK479" s="79"/>
      <c r="BL479" s="79"/>
      <c r="BM479" s="79"/>
      <c r="BN479" s="79"/>
      <c r="BO479" s="79"/>
      <c r="BP479" s="79"/>
      <c r="BQ479" s="79"/>
      <c r="BR479" s="160"/>
      <c r="BS479" s="8" t="s">
        <v>570</v>
      </c>
      <c r="BT479" s="195" t="s">
        <v>571</v>
      </c>
    </row>
    <row r="480" spans="1:72" s="3" customFormat="1" ht="15.5">
      <c r="A480" s="210" t="s">
        <v>572</v>
      </c>
      <c r="B480" s="210"/>
      <c r="C480" s="210"/>
      <c r="D480" s="210"/>
      <c r="E480" s="210"/>
      <c r="F480" s="86"/>
      <c r="G480" s="210"/>
      <c r="BS480" s="89"/>
    </row>
    <row r="481" spans="1:71">
      <c r="A481" s="18" t="s">
        <v>69</v>
      </c>
      <c r="C481" s="30"/>
      <c r="D481" s="30"/>
      <c r="E481" s="30"/>
      <c r="BS481"/>
    </row>
    <row r="482" spans="1:71">
      <c r="B482" t="s">
        <v>545</v>
      </c>
      <c r="C482" s="30">
        <v>2020</v>
      </c>
      <c r="D482" s="30">
        <v>2040</v>
      </c>
      <c r="E482" s="30"/>
      <c r="J482" s="17">
        <f t="shared" ref="J482:X482" si="128">K482-1</f>
        <v>2005</v>
      </c>
      <c r="K482" s="17">
        <f t="shared" si="128"/>
        <v>2006</v>
      </c>
      <c r="L482" s="17">
        <f t="shared" si="128"/>
        <v>2007</v>
      </c>
      <c r="M482" s="17">
        <f t="shared" si="128"/>
        <v>2008</v>
      </c>
      <c r="N482" s="17">
        <f t="shared" si="128"/>
        <v>2009</v>
      </c>
      <c r="O482" s="17">
        <f t="shared" si="128"/>
        <v>2010</v>
      </c>
      <c r="P482" s="17">
        <f t="shared" si="128"/>
        <v>2011</v>
      </c>
      <c r="Q482" s="17">
        <f t="shared" si="128"/>
        <v>2012</v>
      </c>
      <c r="R482" s="17">
        <f t="shared" si="128"/>
        <v>2013</v>
      </c>
      <c r="S482" s="17">
        <f t="shared" si="128"/>
        <v>2014</v>
      </c>
      <c r="T482" s="17">
        <f t="shared" si="128"/>
        <v>2015</v>
      </c>
      <c r="U482" s="17">
        <f t="shared" si="128"/>
        <v>2016</v>
      </c>
      <c r="V482" s="17">
        <f t="shared" si="128"/>
        <v>2017</v>
      </c>
      <c r="W482" s="17">
        <f t="shared" si="128"/>
        <v>2018</v>
      </c>
      <c r="X482" s="17">
        <f t="shared" si="128"/>
        <v>2019</v>
      </c>
      <c r="Y482" s="17">
        <f>Z482-1</f>
        <v>2020</v>
      </c>
      <c r="Z482" s="183">
        <f>$Z$26</f>
        <v>2021</v>
      </c>
      <c r="AA482" s="17">
        <f t="shared" ref="AA482:BQ482" si="129">Z482+1</f>
        <v>2022</v>
      </c>
      <c r="AB482" s="17">
        <f t="shared" si="129"/>
        <v>2023</v>
      </c>
      <c r="AC482" s="17">
        <f t="shared" si="129"/>
        <v>2024</v>
      </c>
      <c r="AD482" s="17">
        <f t="shared" si="129"/>
        <v>2025</v>
      </c>
      <c r="AE482" s="17">
        <f t="shared" si="129"/>
        <v>2026</v>
      </c>
      <c r="AF482" s="17">
        <f t="shared" si="129"/>
        <v>2027</v>
      </c>
      <c r="AG482" s="17">
        <f t="shared" si="129"/>
        <v>2028</v>
      </c>
      <c r="AH482" s="17">
        <f t="shared" si="129"/>
        <v>2029</v>
      </c>
      <c r="AI482" s="17">
        <f t="shared" si="129"/>
        <v>2030</v>
      </c>
      <c r="AJ482" s="17">
        <f t="shared" si="129"/>
        <v>2031</v>
      </c>
      <c r="AK482" s="17">
        <f t="shared" si="129"/>
        <v>2032</v>
      </c>
      <c r="AL482" s="17">
        <f t="shared" si="129"/>
        <v>2033</v>
      </c>
      <c r="AM482" s="17">
        <f t="shared" si="129"/>
        <v>2034</v>
      </c>
      <c r="AN482" s="17">
        <f t="shared" si="129"/>
        <v>2035</v>
      </c>
      <c r="AO482" s="17">
        <f t="shared" si="129"/>
        <v>2036</v>
      </c>
      <c r="AP482" s="17">
        <f t="shared" si="129"/>
        <v>2037</v>
      </c>
      <c r="AQ482" s="17">
        <f t="shared" si="129"/>
        <v>2038</v>
      </c>
      <c r="AR482" s="17">
        <f t="shared" si="129"/>
        <v>2039</v>
      </c>
      <c r="AS482" s="17">
        <f t="shared" si="129"/>
        <v>2040</v>
      </c>
      <c r="AT482" s="17">
        <f t="shared" si="129"/>
        <v>2041</v>
      </c>
      <c r="AU482" s="17">
        <f t="shared" si="129"/>
        <v>2042</v>
      </c>
      <c r="AV482" s="17">
        <f t="shared" si="129"/>
        <v>2043</v>
      </c>
      <c r="AW482" s="17">
        <f t="shared" si="129"/>
        <v>2044</v>
      </c>
      <c r="AX482" s="17">
        <f t="shared" si="129"/>
        <v>2045</v>
      </c>
      <c r="AY482" s="17">
        <f t="shared" si="129"/>
        <v>2046</v>
      </c>
      <c r="AZ482" s="17">
        <f t="shared" si="129"/>
        <v>2047</v>
      </c>
      <c r="BA482" s="17">
        <f t="shared" si="129"/>
        <v>2048</v>
      </c>
      <c r="BB482" s="17">
        <f t="shared" si="129"/>
        <v>2049</v>
      </c>
      <c r="BC482" s="17">
        <f t="shared" si="129"/>
        <v>2050</v>
      </c>
      <c r="BD482" s="17">
        <f t="shared" si="129"/>
        <v>2051</v>
      </c>
      <c r="BE482" s="17">
        <f t="shared" si="129"/>
        <v>2052</v>
      </c>
      <c r="BF482" s="17">
        <f t="shared" si="129"/>
        <v>2053</v>
      </c>
      <c r="BG482" s="17">
        <f t="shared" si="129"/>
        <v>2054</v>
      </c>
      <c r="BH482" s="17">
        <f t="shared" si="129"/>
        <v>2055</v>
      </c>
      <c r="BI482" s="17">
        <f t="shared" si="129"/>
        <v>2056</v>
      </c>
      <c r="BJ482" s="17">
        <f t="shared" si="129"/>
        <v>2057</v>
      </c>
      <c r="BK482" s="17">
        <f t="shared" si="129"/>
        <v>2058</v>
      </c>
      <c r="BL482" s="17">
        <f t="shared" si="129"/>
        <v>2059</v>
      </c>
      <c r="BM482" s="17">
        <f t="shared" si="129"/>
        <v>2060</v>
      </c>
      <c r="BN482" s="17">
        <f t="shared" si="129"/>
        <v>2061</v>
      </c>
      <c r="BO482" s="17">
        <f t="shared" si="129"/>
        <v>2062</v>
      </c>
      <c r="BP482" s="17">
        <f t="shared" si="129"/>
        <v>2063</v>
      </c>
      <c r="BQ482" s="17">
        <f t="shared" si="129"/>
        <v>2064</v>
      </c>
      <c r="BS482"/>
    </row>
    <row r="483" spans="1:71">
      <c r="B483" s="19">
        <v>0</v>
      </c>
      <c r="C483" s="211">
        <v>66.681799999999996</v>
      </c>
      <c r="D483" s="211">
        <v>41.513399999999997</v>
      </c>
      <c r="I483" s="22" t="s">
        <v>176</v>
      </c>
      <c r="J483" s="118">
        <f t="shared" ref="J483:Y498" si="130">$C483*POWER(POWER($D483/$C483,1/($D$482-$C$482)),J$482-$C$482)</f>
        <v>95.141845752094071</v>
      </c>
      <c r="K483" s="118">
        <f t="shared" si="130"/>
        <v>92.913885509654506</v>
      </c>
      <c r="L483" s="118">
        <f t="shared" si="130"/>
        <v>90.73809796580673</v>
      </c>
      <c r="M483" s="118">
        <f t="shared" si="130"/>
        <v>88.613261379504166</v>
      </c>
      <c r="N483" s="118">
        <f t="shared" si="130"/>
        <v>86.538182619513904</v>
      </c>
      <c r="O483" s="118">
        <f t="shared" si="130"/>
        <v>84.511696494453531</v>
      </c>
      <c r="P483" s="118">
        <f t="shared" si="130"/>
        <v>82.532665098516816</v>
      </c>
      <c r="Q483" s="118">
        <f t="shared" si="130"/>
        <v>80.599977172520511</v>
      </c>
      <c r="R483" s="118">
        <f t="shared" si="130"/>
        <v>78.712547479913766</v>
      </c>
      <c r="S483" s="118">
        <f t="shared" si="130"/>
        <v>76.869316197399741</v>
      </c>
      <c r="T483" s="118">
        <f t="shared" si="130"/>
        <v>75.069248319827011</v>
      </c>
      <c r="U483" s="118">
        <f t="shared" si="130"/>
        <v>73.311333079017032</v>
      </c>
      <c r="V483" s="118">
        <f t="shared" si="130"/>
        <v>71.594583376200816</v>
      </c>
      <c r="W483" s="118">
        <f t="shared" si="130"/>
        <v>69.918035227746486</v>
      </c>
      <c r="X483" s="118">
        <f t="shared" si="130"/>
        <v>68.280747223866442</v>
      </c>
      <c r="Y483" s="118">
        <f t="shared" si="130"/>
        <v>66.681799999999996</v>
      </c>
      <c r="Z483" s="118">
        <f t="shared" ref="Z483:AO498" si="131">$C483*POWER(POWER($D483/$C483,1/($D$482-$C$482)),Z$482-$C$482)</f>
        <v>65.120295720574802</v>
      </c>
      <c r="AA483" s="118">
        <f t="shared" si="131"/>
        <v>63.595357574857196</v>
      </c>
      <c r="AB483" s="118">
        <f t="shared" si="131"/>
        <v>62.10612928460835</v>
      </c>
      <c r="AC483" s="118">
        <f t="shared" si="131"/>
        <v>60.651774623269716</v>
      </c>
      <c r="AD483" s="118">
        <f t="shared" si="131"/>
        <v>59.231476946407845</v>
      </c>
      <c r="AE483" s="118">
        <f t="shared" si="131"/>
        <v>57.844438733154881</v>
      </c>
      <c r="AF483" s="118">
        <f t="shared" si="131"/>
        <v>56.489881138387346</v>
      </c>
      <c r="AG483" s="118">
        <f t="shared" si="131"/>
        <v>55.167043555391494</v>
      </c>
      <c r="AH483" s="118">
        <f t="shared" si="131"/>
        <v>53.875183188770016</v>
      </c>
      <c r="AI483" s="118">
        <f t="shared" si="131"/>
        <v>52.613574637349977</v>
      </c>
      <c r="AJ483" s="118">
        <f t="shared" si="131"/>
        <v>51.381509486857951</v>
      </c>
      <c r="AK483" s="118">
        <f t="shared" si="131"/>
        <v>50.178295912133592</v>
      </c>
      <c r="AL483" s="118">
        <f t="shared" si="131"/>
        <v>49.003258288658216</v>
      </c>
      <c r="AM483" s="118">
        <f t="shared" si="131"/>
        <v>47.855736813180371</v>
      </c>
      <c r="AN483" s="118">
        <f t="shared" si="131"/>
        <v>46.735087133225313</v>
      </c>
      <c r="AO483" s="118">
        <f t="shared" si="131"/>
        <v>45.640679985280279</v>
      </c>
      <c r="AP483" s="118">
        <f t="shared" ref="AP483:BE498" si="132">$C483*POWER(POWER($D483/$C483,1/($D$482-$C$482)),AP$482-$C$482)</f>
        <v>44.57190084145256</v>
      </c>
      <c r="AQ483" s="118">
        <f t="shared" si="132"/>
        <v>43.528149564401794</v>
      </c>
      <c r="AR483" s="118">
        <f t="shared" si="132"/>
        <v>42.508840070352839</v>
      </c>
      <c r="AS483" s="118">
        <f t="shared" si="132"/>
        <v>41.513399999999955</v>
      </c>
      <c r="AT483" s="118">
        <f t="shared" si="132"/>
        <v>40.541270397117458</v>
      </c>
      <c r="AU483" s="118">
        <f t="shared" si="132"/>
        <v>39.591905394696511</v>
      </c>
      <c r="AV483" s="118">
        <f t="shared" si="132"/>
        <v>38.664771908431646</v>
      </c>
      <c r="AW483" s="118">
        <f t="shared" si="132"/>
        <v>37.759349337385046</v>
      </c>
      <c r="AX483" s="118">
        <f t="shared" si="132"/>
        <v>36.875129271660398</v>
      </c>
      <c r="AY483" s="118">
        <f t="shared" si="132"/>
        <v>36.011615206922272</v>
      </c>
      <c r="AZ483" s="118">
        <f t="shared" si="132"/>
        <v>35.168322265600615</v>
      </c>
      <c r="BA483" s="118">
        <f t="shared" si="132"/>
        <v>34.344776924623922</v>
      </c>
      <c r="BB483" s="118">
        <f t="shared" si="132"/>
        <v>33.540516749528102</v>
      </c>
      <c r="BC483" s="118">
        <f t="shared" si="132"/>
        <v>32.755090134791836</v>
      </c>
      <c r="BD483" s="118">
        <f t="shared" si="132"/>
        <v>31.988056050252496</v>
      </c>
      <c r="BE483" s="118">
        <f t="shared" si="132"/>
        <v>31.238983793460346</v>
      </c>
      <c r="BF483" s="118">
        <f t="shared" ref="BF483:BQ498" si="133">$C483*POWER(POWER($D483/$C483,1/($D$482-$C$482)),BF$482-$C$482)</f>
        <v>30.507452747831959</v>
      </c>
      <c r="BG483" s="118">
        <f t="shared" si="133"/>
        <v>29.793052146466948</v>
      </c>
      <c r="BH483" s="118">
        <f t="shared" si="133"/>
        <v>29.09538084149548</v>
      </c>
      <c r="BI483" s="118">
        <f t="shared" si="133"/>
        <v>28.414047078827092</v>
      </c>
      <c r="BJ483" s="118">
        <f t="shared" si="133"/>
        <v>27.748668278174176</v>
      </c>
      <c r="BK483" s="118">
        <f t="shared" si="133"/>
        <v>27.098870818226793</v>
      </c>
      <c r="BL483" s="118">
        <f t="shared" si="133"/>
        <v>26.46428982685806</v>
      </c>
      <c r="BM483" s="118">
        <f t="shared" si="133"/>
        <v>25.844568976242336</v>
      </c>
      <c r="BN483" s="118">
        <f t="shared" si="133"/>
        <v>25.239360282771219</v>
      </c>
      <c r="BO483" s="118">
        <f t="shared" si="133"/>
        <v>24.648323911654938</v>
      </c>
      <c r="BP483" s="118">
        <f t="shared" si="133"/>
        <v>24.071127986099427</v>
      </c>
      <c r="BQ483" s="118">
        <f t="shared" si="133"/>
        <v>23.507448400951965</v>
      </c>
      <c r="BS483"/>
    </row>
    <row r="484" spans="1:71">
      <c r="B484" s="19">
        <v>5</v>
      </c>
      <c r="C484" s="211">
        <v>766.88909999999998</v>
      </c>
      <c r="D484" s="211">
        <v>512.19140000000004</v>
      </c>
      <c r="I484" s="22" t="s">
        <v>176</v>
      </c>
      <c r="J484" s="118">
        <f t="shared" si="130"/>
        <v>1038.0249139602117</v>
      </c>
      <c r="K484" s="118">
        <f t="shared" si="130"/>
        <v>1017.2852865015263</v>
      </c>
      <c r="L484" s="118">
        <f t="shared" si="130"/>
        <v>996.96003459523911</v>
      </c>
      <c r="M484" s="118">
        <f t="shared" si="130"/>
        <v>977.04087906185271</v>
      </c>
      <c r="N484" s="118">
        <f t="shared" si="130"/>
        <v>957.51970613899744</v>
      </c>
      <c r="O484" s="118">
        <f t="shared" si="130"/>
        <v>938.38856417641261</v>
      </c>
      <c r="P484" s="118">
        <f t="shared" si="130"/>
        <v>919.63966039696504</v>
      </c>
      <c r="Q484" s="118">
        <f t="shared" si="130"/>
        <v>901.26535772238003</v>
      </c>
      <c r="R484" s="118">
        <f t="shared" si="130"/>
        <v>883.25817166239551</v>
      </c>
      <c r="S484" s="118">
        <f t="shared" si="130"/>
        <v>865.61076726606927</v>
      </c>
      <c r="T484" s="118">
        <f t="shared" si="130"/>
        <v>848.31595613399929</v>
      </c>
      <c r="U484" s="118">
        <f t="shared" si="130"/>
        <v>831.36669349023975</v>
      </c>
      <c r="V484" s="118">
        <f t="shared" si="130"/>
        <v>814.75607531271908</v>
      </c>
      <c r="W484" s="118">
        <f t="shared" si="130"/>
        <v>798.47733552099373</v>
      </c>
      <c r="X484" s="118">
        <f t="shared" si="130"/>
        <v>782.5238432201877</v>
      </c>
      <c r="Y484" s="118">
        <f t="shared" si="130"/>
        <v>766.88909999999998</v>
      </c>
      <c r="Z484" s="118">
        <f t="shared" si="131"/>
        <v>751.56673728767669</v>
      </c>
      <c r="AA484" s="118">
        <f t="shared" si="131"/>
        <v>736.55051375387097</v>
      </c>
      <c r="AB484" s="118">
        <f t="shared" si="131"/>
        <v>721.83431277033264</v>
      </c>
      <c r="AC484" s="118">
        <f t="shared" si="131"/>
        <v>707.41213991839402</v>
      </c>
      <c r="AD484" s="118">
        <f t="shared" si="131"/>
        <v>693.2781205472354</v>
      </c>
      <c r="AE484" s="118">
        <f t="shared" si="131"/>
        <v>679.42649738093598</v>
      </c>
      <c r="AF484" s="118">
        <f t="shared" si="131"/>
        <v>665.85162817333605</v>
      </c>
      <c r="AG484" s="118">
        <f t="shared" si="131"/>
        <v>652.54798340975435</v>
      </c>
      <c r="AH484" s="118">
        <f t="shared" si="131"/>
        <v>639.51014405462547</v>
      </c>
      <c r="AI484" s="118">
        <f t="shared" si="131"/>
        <v>626.73279934413858</v>
      </c>
      <c r="AJ484" s="118">
        <f t="shared" si="131"/>
        <v>614.21074462297929</v>
      </c>
      <c r="AK484" s="118">
        <f t="shared" si="131"/>
        <v>601.93887922429337</v>
      </c>
      <c r="AL484" s="118">
        <f t="shared" si="131"/>
        <v>589.91220439200799</v>
      </c>
      <c r="AM484" s="118">
        <f t="shared" si="131"/>
        <v>578.12582124466576</v>
      </c>
      <c r="AN484" s="118">
        <f t="shared" si="131"/>
        <v>566.57492877993968</v>
      </c>
      <c r="AO484" s="118">
        <f t="shared" si="131"/>
        <v>555.25482191901938</v>
      </c>
      <c r="AP484" s="118">
        <f t="shared" si="132"/>
        <v>544.1608895900689</v>
      </c>
      <c r="AQ484" s="118">
        <f t="shared" si="132"/>
        <v>533.28861284997777</v>
      </c>
      <c r="AR484" s="118">
        <f t="shared" si="132"/>
        <v>522.63356304363788</v>
      </c>
      <c r="AS484" s="118">
        <f t="shared" si="132"/>
        <v>512.19140000000039</v>
      </c>
      <c r="AT484" s="118">
        <f t="shared" si="132"/>
        <v>501.95787026417202</v>
      </c>
      <c r="AU484" s="118">
        <f t="shared" si="132"/>
        <v>491.92880536483659</v>
      </c>
      <c r="AV484" s="118">
        <f t="shared" si="132"/>
        <v>482.10012011629163</v>
      </c>
      <c r="AW484" s="118">
        <f t="shared" si="132"/>
        <v>472.46781095441094</v>
      </c>
      <c r="AX484" s="118">
        <f t="shared" si="132"/>
        <v>463.027954305854</v>
      </c>
      <c r="AY484" s="118">
        <f t="shared" si="132"/>
        <v>453.77670498985862</v>
      </c>
      <c r="AZ484" s="118">
        <f t="shared" si="132"/>
        <v>444.71029465196551</v>
      </c>
      <c r="BA484" s="118">
        <f t="shared" si="132"/>
        <v>435.82503022903717</v>
      </c>
      <c r="BB484" s="118">
        <f t="shared" si="132"/>
        <v>427.11729244494484</v>
      </c>
      <c r="BC484" s="118">
        <f t="shared" si="132"/>
        <v>418.58353433631237</v>
      </c>
      <c r="BD484" s="118">
        <f t="shared" si="132"/>
        <v>410.22027980771469</v>
      </c>
      <c r="BE484" s="118">
        <f t="shared" si="132"/>
        <v>402.02412221574406</v>
      </c>
      <c r="BF484" s="118">
        <f t="shared" si="133"/>
        <v>393.99172298136585</v>
      </c>
      <c r="BG484" s="118">
        <f t="shared" si="133"/>
        <v>386.1198102299997</v>
      </c>
      <c r="BH484" s="118">
        <f t="shared" si="133"/>
        <v>378.40517745877179</v>
      </c>
      <c r="BI484" s="118">
        <f t="shared" si="133"/>
        <v>370.84468223039482</v>
      </c>
      <c r="BJ484" s="118">
        <f t="shared" si="133"/>
        <v>363.43524489314439</v>
      </c>
      <c r="BK484" s="118">
        <f t="shared" si="133"/>
        <v>356.17384732641045</v>
      </c>
      <c r="BL484" s="118">
        <f t="shared" si="133"/>
        <v>349.05753171131187</v>
      </c>
      <c r="BM484" s="118">
        <f t="shared" si="133"/>
        <v>342.08339932587438</v>
      </c>
      <c r="BN484" s="118">
        <f t="shared" si="133"/>
        <v>335.24860936428075</v>
      </c>
      <c r="BO484" s="118">
        <f t="shared" si="133"/>
        <v>328.55037777971205</v>
      </c>
      <c r="BP484" s="118">
        <f t="shared" si="133"/>
        <v>321.98597615030883</v>
      </c>
      <c r="BQ484" s="118">
        <f t="shared" si="133"/>
        <v>315.55273056779043</v>
      </c>
      <c r="BS484"/>
    </row>
    <row r="485" spans="1:71">
      <c r="B485" s="19">
        <v>6</v>
      </c>
      <c r="C485" s="211">
        <v>736.49369999999999</v>
      </c>
      <c r="D485" s="211">
        <v>492.79730000000001</v>
      </c>
      <c r="I485" s="22" t="s">
        <v>176</v>
      </c>
      <c r="J485" s="118">
        <f t="shared" si="130"/>
        <v>995.50758556983806</v>
      </c>
      <c r="K485" s="118">
        <f t="shared" si="130"/>
        <v>975.70726293410496</v>
      </c>
      <c r="L485" s="118">
        <f t="shared" si="130"/>
        <v>956.30076228643304</v>
      </c>
      <c r="M485" s="118">
        <f t="shared" si="130"/>
        <v>937.28025063535404</v>
      </c>
      <c r="N485" s="118">
        <f t="shared" si="130"/>
        <v>918.63805078505595</v>
      </c>
      <c r="O485" s="118">
        <f t="shared" si="130"/>
        <v>900.36663823665901</v>
      </c>
      <c r="P485" s="118">
        <f t="shared" si="130"/>
        <v>882.4586381511233</v>
      </c>
      <c r="Q485" s="118">
        <f t="shared" si="130"/>
        <v>864.90682237256226</v>
      </c>
      <c r="R485" s="118">
        <f t="shared" si="130"/>
        <v>847.70410651076361</v>
      </c>
      <c r="S485" s="118">
        <f t="shared" si="130"/>
        <v>830.84354708173498</v>
      </c>
      <c r="T485" s="118">
        <f t="shared" si="130"/>
        <v>814.31833870512742</v>
      </c>
      <c r="U485" s="118">
        <f t="shared" si="130"/>
        <v>798.12181135739638</v>
      </c>
      <c r="V485" s="118">
        <f t="shared" si="130"/>
        <v>782.24742767960015</v>
      </c>
      <c r="W485" s="118">
        <f t="shared" si="130"/>
        <v>766.68878033874398</v>
      </c>
      <c r="X485" s="118">
        <f t="shared" si="130"/>
        <v>751.43958944160568</v>
      </c>
      <c r="Y485" s="118">
        <f t="shared" si="130"/>
        <v>736.49369999999999</v>
      </c>
      <c r="Z485" s="118">
        <f t="shared" si="131"/>
        <v>721.8450794464585</v>
      </c>
      <c r="AA485" s="118">
        <f t="shared" si="131"/>
        <v>707.48781519932083</v>
      </c>
      <c r="AB485" s="118">
        <f t="shared" si="131"/>
        <v>693.41611227625594</v>
      </c>
      <c r="AC485" s="118">
        <f t="shared" si="131"/>
        <v>679.62429095524965</v>
      </c>
      <c r="AD485" s="118">
        <f t="shared" si="131"/>
        <v>666.10678448211479</v>
      </c>
      <c r="AE485" s="118">
        <f t="shared" si="131"/>
        <v>652.85813682359696</v>
      </c>
      <c r="AF485" s="118">
        <f t="shared" si="131"/>
        <v>639.87300046517203</v>
      </c>
      <c r="AG485" s="118">
        <f t="shared" si="131"/>
        <v>627.14613425264315</v>
      </c>
      <c r="AH485" s="118">
        <f t="shared" si="131"/>
        <v>614.67240127666889</v>
      </c>
      <c r="AI485" s="118">
        <f t="shared" si="131"/>
        <v>602.4467667993664</v>
      </c>
      <c r="AJ485" s="118">
        <f t="shared" si="131"/>
        <v>590.46429622215464</v>
      </c>
      <c r="AK485" s="118">
        <f t="shared" si="131"/>
        <v>578.72015309401615</v>
      </c>
      <c r="AL485" s="118">
        <f t="shared" si="131"/>
        <v>567.20959715937397</v>
      </c>
      <c r="AM485" s="118">
        <f t="shared" si="131"/>
        <v>555.92798244479491</v>
      </c>
      <c r="AN485" s="118">
        <f t="shared" si="131"/>
        <v>544.87075538374916</v>
      </c>
      <c r="AO485" s="118">
        <f t="shared" si="131"/>
        <v>534.03345297866679</v>
      </c>
      <c r="AP485" s="118">
        <f t="shared" si="132"/>
        <v>523.41170099955002</v>
      </c>
      <c r="AQ485" s="118">
        <f t="shared" si="132"/>
        <v>513.00121221841573</v>
      </c>
      <c r="AR485" s="118">
        <f t="shared" si="132"/>
        <v>502.79778467885313</v>
      </c>
      <c r="AS485" s="118">
        <f t="shared" si="132"/>
        <v>492.79730000000018</v>
      </c>
      <c r="AT485" s="118">
        <f t="shared" si="132"/>
        <v>482.9957217142528</v>
      </c>
      <c r="AU485" s="118">
        <f t="shared" si="132"/>
        <v>473.38909363803708</v>
      </c>
      <c r="AV485" s="118">
        <f t="shared" si="132"/>
        <v>463.97353827498574</v>
      </c>
      <c r="AW485" s="118">
        <f t="shared" si="132"/>
        <v>454.74525525087529</v>
      </c>
      <c r="AX485" s="118">
        <f t="shared" si="132"/>
        <v>445.70051977969143</v>
      </c>
      <c r="AY485" s="118">
        <f t="shared" si="132"/>
        <v>436.83568116020444</v>
      </c>
      <c r="AZ485" s="118">
        <f t="shared" si="132"/>
        <v>428.14716130244648</v>
      </c>
      <c r="BA485" s="118">
        <f t="shared" si="132"/>
        <v>419.63145328349736</v>
      </c>
      <c r="BB485" s="118">
        <f t="shared" si="132"/>
        <v>411.28511993199544</v>
      </c>
      <c r="BC485" s="118">
        <f t="shared" si="132"/>
        <v>403.10479244080085</v>
      </c>
      <c r="BD485" s="118">
        <f t="shared" si="132"/>
        <v>395.08716900725432</v>
      </c>
      <c r="BE485" s="118">
        <f t="shared" si="132"/>
        <v>387.22901350047931</v>
      </c>
      <c r="BF485" s="118">
        <f t="shared" si="133"/>
        <v>379.52715415519134</v>
      </c>
      <c r="BG485" s="118">
        <f t="shared" si="133"/>
        <v>371.97848229148792</v>
      </c>
      <c r="BH485" s="118">
        <f t="shared" si="133"/>
        <v>364.57995106010026</v>
      </c>
      <c r="BI485" s="118">
        <f t="shared" si="133"/>
        <v>357.32857421260229</v>
      </c>
      <c r="BJ485" s="118">
        <f t="shared" si="133"/>
        <v>350.22142489607944</v>
      </c>
      <c r="BK485" s="118">
        <f t="shared" si="133"/>
        <v>343.25563447177132</v>
      </c>
      <c r="BL485" s="118">
        <f t="shared" si="133"/>
        <v>336.4283913572109</v>
      </c>
      <c r="BM485" s="118">
        <f t="shared" si="133"/>
        <v>329.73693989139372</v>
      </c>
      <c r="BN485" s="118">
        <f t="shared" si="133"/>
        <v>323.17857922251778</v>
      </c>
      <c r="BO485" s="118">
        <f t="shared" si="133"/>
        <v>316.75066221784641</v>
      </c>
      <c r="BP485" s="118">
        <f t="shared" si="133"/>
        <v>310.4505943952538</v>
      </c>
      <c r="BQ485" s="118">
        <f t="shared" si="133"/>
        <v>304.27583287602084</v>
      </c>
      <c r="BS485"/>
    </row>
    <row r="486" spans="1:71">
      <c r="B486" s="19">
        <v>7</v>
      </c>
      <c r="C486" s="211">
        <v>706.09829999999999</v>
      </c>
      <c r="D486" s="211">
        <v>473.40320000000003</v>
      </c>
      <c r="I486" s="22" t="s">
        <v>176</v>
      </c>
      <c r="J486" s="118">
        <f t="shared" si="130"/>
        <v>952.99505772550629</v>
      </c>
      <c r="K486" s="118">
        <f t="shared" si="130"/>
        <v>934.1335053028846</v>
      </c>
      <c r="L486" s="118">
        <f t="shared" si="130"/>
        <v>915.64525823678821</v>
      </c>
      <c r="M486" s="118">
        <f t="shared" si="130"/>
        <v>897.5229281168638</v>
      </c>
      <c r="N486" s="118">
        <f t="shared" si="130"/>
        <v>879.75927276319942</v>
      </c>
      <c r="O486" s="118">
        <f t="shared" si="130"/>
        <v>862.34719333215378</v>
      </c>
      <c r="P486" s="118">
        <f t="shared" si="130"/>
        <v>845.27973147946057</v>
      </c>
      <c r="Q486" s="118">
        <f t="shared" si="130"/>
        <v>828.55006657948616</v>
      </c>
      <c r="R486" s="118">
        <f t="shared" si="130"/>
        <v>812.1515129995189</v>
      </c>
      <c r="S486" s="118">
        <f t="shared" si="130"/>
        <v>796.07751742800758</v>
      </c>
      <c r="T486" s="118">
        <f t="shared" si="130"/>
        <v>780.32165625567836</v>
      </c>
      <c r="U486" s="118">
        <f t="shared" si="130"/>
        <v>764.87763300848462</v>
      </c>
      <c r="V486" s="118">
        <f t="shared" si="130"/>
        <v>749.73927583136299</v>
      </c>
      <c r="W486" s="118">
        <f t="shared" si="130"/>
        <v>734.90053502179126</v>
      </c>
      <c r="X486" s="118">
        <f t="shared" si="130"/>
        <v>720.35548061216082</v>
      </c>
      <c r="Y486" s="118">
        <f t="shared" si="130"/>
        <v>706.09829999999999</v>
      </c>
      <c r="Z486" s="118">
        <f t="shared" si="131"/>
        <v>692.12329562509785</v>
      </c>
      <c r="AA486" s="118">
        <f t="shared" si="131"/>
        <v>678.42488269260321</v>
      </c>
      <c r="AB486" s="118">
        <f t="shared" si="131"/>
        <v>664.99758694118782</v>
      </c>
      <c r="AC486" s="118">
        <f t="shared" si="131"/>
        <v>651.83604245538118</v>
      </c>
      <c r="AD486" s="118">
        <f t="shared" si="131"/>
        <v>638.93498952120353</v>
      </c>
      <c r="AE486" s="118">
        <f t="shared" si="131"/>
        <v>626.28927252424012</v>
      </c>
      <c r="AF486" s="118">
        <f t="shared" si="131"/>
        <v>613.89383788931673</v>
      </c>
      <c r="AG486" s="118">
        <f t="shared" si="131"/>
        <v>601.74373206095163</v>
      </c>
      <c r="AH486" s="118">
        <f t="shared" si="131"/>
        <v>589.83409952377974</v>
      </c>
      <c r="AI486" s="118">
        <f t="shared" si="131"/>
        <v>578.16018086215524</v>
      </c>
      <c r="AJ486" s="118">
        <f t="shared" si="131"/>
        <v>566.71731085815895</v>
      </c>
      <c r="AK486" s="118">
        <f t="shared" si="131"/>
        <v>555.50091662724867</v>
      </c>
      <c r="AL486" s="118">
        <f t="shared" si="131"/>
        <v>544.50651579081</v>
      </c>
      <c r="AM486" s="118">
        <f t="shared" si="131"/>
        <v>533.72971468487412</v>
      </c>
      <c r="AN486" s="118">
        <f t="shared" si="131"/>
        <v>523.16620660429055</v>
      </c>
      <c r="AO486" s="118">
        <f t="shared" si="131"/>
        <v>512.81177008164786</v>
      </c>
      <c r="AP486" s="118">
        <f t="shared" si="132"/>
        <v>502.66226720026094</v>
      </c>
      <c r="AQ486" s="118">
        <f t="shared" si="132"/>
        <v>492.71364194054587</v>
      </c>
      <c r="AR486" s="118">
        <f t="shared" si="132"/>
        <v>482.96191855912281</v>
      </c>
      <c r="AS486" s="118">
        <f t="shared" si="132"/>
        <v>473.4032000000002</v>
      </c>
      <c r="AT486" s="118">
        <f t="shared" si="132"/>
        <v>464.03366633720469</v>
      </c>
      <c r="AU486" s="118">
        <f t="shared" si="132"/>
        <v>454.84957324823347</v>
      </c>
      <c r="AV486" s="118">
        <f t="shared" si="132"/>
        <v>445.84725051772068</v>
      </c>
      <c r="AW486" s="118">
        <f t="shared" si="132"/>
        <v>437.02310057071861</v>
      </c>
      <c r="AX486" s="118">
        <f t="shared" si="132"/>
        <v>428.37359703500817</v>
      </c>
      <c r="AY486" s="118">
        <f t="shared" si="132"/>
        <v>419.89528333186394</v>
      </c>
      <c r="AZ486" s="118">
        <f t="shared" si="132"/>
        <v>411.58477129471055</v>
      </c>
      <c r="BA486" s="118">
        <f t="shared" si="132"/>
        <v>403.43873981511814</v>
      </c>
      <c r="BB486" s="118">
        <f t="shared" si="132"/>
        <v>395.45393351559687</v>
      </c>
      <c r="BC486" s="118">
        <f t="shared" si="132"/>
        <v>387.62716144865834</v>
      </c>
      <c r="BD486" s="118">
        <f t="shared" si="132"/>
        <v>379.95529582162612</v>
      </c>
      <c r="BE486" s="118">
        <f t="shared" si="132"/>
        <v>372.43527074668333</v>
      </c>
      <c r="BF486" s="118">
        <f t="shared" si="133"/>
        <v>365.06408101566035</v>
      </c>
      <c r="BG486" s="118">
        <f t="shared" si="133"/>
        <v>357.83878089907108</v>
      </c>
      <c r="BH486" s="118">
        <f t="shared" si="133"/>
        <v>350.75648296891859</v>
      </c>
      <c r="BI486" s="118">
        <f t="shared" si="133"/>
        <v>343.81435694479995</v>
      </c>
      <c r="BJ486" s="118">
        <f t="shared" si="133"/>
        <v>337.00962856284843</v>
      </c>
      <c r="BK486" s="118">
        <f t="shared" si="133"/>
        <v>330.33957846706153</v>
      </c>
      <c r="BL486" s="118">
        <f t="shared" si="133"/>
        <v>323.80154112257208</v>
      </c>
      <c r="BM486" s="118">
        <f t="shared" si="133"/>
        <v>317.39290375042714</v>
      </c>
      <c r="BN486" s="118">
        <f t="shared" si="133"/>
        <v>311.11110528345</v>
      </c>
      <c r="BO486" s="118">
        <f t="shared" si="133"/>
        <v>304.95363534276771</v>
      </c>
      <c r="BP486" s="118">
        <f t="shared" si="133"/>
        <v>298.91803323459459</v>
      </c>
      <c r="BQ486" s="118">
        <f t="shared" si="133"/>
        <v>293.0018869668715</v>
      </c>
      <c r="BS486"/>
    </row>
    <row r="487" spans="1:71">
      <c r="B487" s="19">
        <v>8</v>
      </c>
      <c r="C487" s="211">
        <v>675.70280000000002</v>
      </c>
      <c r="D487" s="211">
        <v>454.00920000000002</v>
      </c>
      <c r="I487" s="22" t="s">
        <v>176</v>
      </c>
      <c r="J487" s="118">
        <f t="shared" si="130"/>
        <v>910.48756212510489</v>
      </c>
      <c r="K487" s="118">
        <f t="shared" si="130"/>
        <v>892.56420101172785</v>
      </c>
      <c r="L487" s="118">
        <f t="shared" si="130"/>
        <v>874.99366940087623</v>
      </c>
      <c r="M487" s="118">
        <f t="shared" si="130"/>
        <v>857.76902168357333</v>
      </c>
      <c r="N487" s="118">
        <f t="shared" si="130"/>
        <v>840.88344897830814</v>
      </c>
      <c r="O487" s="118">
        <f t="shared" si="130"/>
        <v>824.33027643949504</v>
      </c>
      <c r="P487" s="118">
        <f t="shared" si="130"/>
        <v>808.1029606189137</v>
      </c>
      <c r="Q487" s="118">
        <f t="shared" si="130"/>
        <v>792.19508687909433</v>
      </c>
      <c r="R487" s="118">
        <f t="shared" si="130"/>
        <v>776.60036685761827</v>
      </c>
      <c r="S487" s="118">
        <f t="shared" si="130"/>
        <v>761.31263598133671</v>
      </c>
      <c r="T487" s="118">
        <f t="shared" si="130"/>
        <v>746.32585102952237</v>
      </c>
      <c r="U487" s="118">
        <f t="shared" si="130"/>
        <v>731.63408774499248</v>
      </c>
      <c r="V487" s="118">
        <f t="shared" si="130"/>
        <v>717.23153849225707</v>
      </c>
      <c r="W487" s="118">
        <f t="shared" si="130"/>
        <v>703.11250996176784</v>
      </c>
      <c r="X487" s="118">
        <f t="shared" si="130"/>
        <v>689.27142091936059</v>
      </c>
      <c r="Y487" s="118">
        <f t="shared" si="130"/>
        <v>675.70280000000002</v>
      </c>
      <c r="Z487" s="118">
        <f t="shared" si="131"/>
        <v>662.40128354495585</v>
      </c>
      <c r="AA487" s="118">
        <f t="shared" si="131"/>
        <v>649.36161348155576</v>
      </c>
      <c r="AB487" s="118">
        <f t="shared" si="131"/>
        <v>636.57863524467564</v>
      </c>
      <c r="AC487" s="118">
        <f t="shared" si="131"/>
        <v>624.04729573914665</v>
      </c>
      <c r="AD487" s="118">
        <f t="shared" si="131"/>
        <v>611.76264134227256</v>
      </c>
      <c r="AE487" s="118">
        <f t="shared" si="131"/>
        <v>599.71981594566989</v>
      </c>
      <c r="AF487" s="118">
        <f t="shared" si="131"/>
        <v>587.91405903565362</v>
      </c>
      <c r="AG487" s="118">
        <f t="shared" si="131"/>
        <v>576.34070381141214</v>
      </c>
      <c r="AH487" s="118">
        <f t="shared" si="131"/>
        <v>564.99517534022743</v>
      </c>
      <c r="AI487" s="118">
        <f t="shared" si="131"/>
        <v>553.87298874900921</v>
      </c>
      <c r="AJ487" s="118">
        <f t="shared" si="131"/>
        <v>542.96974745143075</v>
      </c>
      <c r="AK487" s="118">
        <f t="shared" si="131"/>
        <v>532.28114140996331</v>
      </c>
      <c r="AL487" s="118">
        <f t="shared" si="131"/>
        <v>521.80294543212472</v>
      </c>
      <c r="AM487" s="118">
        <f t="shared" si="131"/>
        <v>511.53101750026485</v>
      </c>
      <c r="AN487" s="118">
        <f t="shared" si="131"/>
        <v>501.46129713423227</v>
      </c>
      <c r="AO487" s="118">
        <f t="shared" si="131"/>
        <v>491.58980378627098</v>
      </c>
      <c r="AP487" s="118">
        <f t="shared" si="132"/>
        <v>481.91263526751538</v>
      </c>
      <c r="AQ487" s="118">
        <f t="shared" si="132"/>
        <v>472.42596620545942</v>
      </c>
      <c r="AR487" s="118">
        <f t="shared" si="132"/>
        <v>463.12604653179216</v>
      </c>
      <c r="AS487" s="118">
        <f t="shared" si="132"/>
        <v>454.00920000000013</v>
      </c>
      <c r="AT487" s="118">
        <f t="shared" si="132"/>
        <v>445.07182273215182</v>
      </c>
      <c r="AU487" s="118">
        <f t="shared" si="132"/>
        <v>436.31038179428947</v>
      </c>
      <c r="AV487" s="118">
        <f t="shared" si="132"/>
        <v>427.72141379986448</v>
      </c>
      <c r="AW487" s="118">
        <f t="shared" si="132"/>
        <v>419.30152354066519</v>
      </c>
      <c r="AX487" s="118">
        <f t="shared" si="132"/>
        <v>411.04738264469552</v>
      </c>
      <c r="AY487" s="118">
        <f t="shared" si="132"/>
        <v>402.95572826047328</v>
      </c>
      <c r="AZ487" s="118">
        <f t="shared" si="132"/>
        <v>395.02336176722952</v>
      </c>
      <c r="BA487" s="118">
        <f t="shared" si="132"/>
        <v>387.2471475104976</v>
      </c>
      <c r="BB487" s="118">
        <f t="shared" si="132"/>
        <v>379.62401156259295</v>
      </c>
      <c r="BC487" s="118">
        <f t="shared" si="132"/>
        <v>372.15094050749337</v>
      </c>
      <c r="BD487" s="118">
        <f t="shared" si="132"/>
        <v>364.82498024963962</v>
      </c>
      <c r="BE487" s="118">
        <f t="shared" si="132"/>
        <v>357.64323484618438</v>
      </c>
      <c r="BF487" s="118">
        <f t="shared" si="133"/>
        <v>350.60286536223117</v>
      </c>
      <c r="BG487" s="118">
        <f t="shared" si="133"/>
        <v>343.70108874860551</v>
      </c>
      <c r="BH487" s="118">
        <f t="shared" si="133"/>
        <v>336.93517674172006</v>
      </c>
      <c r="BI487" s="118">
        <f t="shared" si="133"/>
        <v>330.30245478509471</v>
      </c>
      <c r="BJ487" s="118">
        <f t="shared" si="133"/>
        <v>323.80030097210852</v>
      </c>
      <c r="BK487" s="118">
        <f t="shared" si="133"/>
        <v>317.42614500956296</v>
      </c>
      <c r="BL487" s="118">
        <f t="shared" si="133"/>
        <v>311.17746720164808</v>
      </c>
      <c r="BM487" s="118">
        <f t="shared" si="133"/>
        <v>305.05179745391035</v>
      </c>
      <c r="BN487" s="118">
        <f t="shared" si="133"/>
        <v>299.04671429682708</v>
      </c>
      <c r="BO487" s="118">
        <f t="shared" si="133"/>
        <v>293.15984392860287</v>
      </c>
      <c r="BP487" s="118">
        <f t="shared" si="133"/>
        <v>287.38885927680849</v>
      </c>
      <c r="BQ487" s="118">
        <f t="shared" si="133"/>
        <v>281.73147907849221</v>
      </c>
      <c r="BS487"/>
    </row>
    <row r="488" spans="1:71">
      <c r="B488" s="19">
        <v>9</v>
      </c>
      <c r="C488" s="211">
        <v>645.30740000000003</v>
      </c>
      <c r="D488" s="211">
        <v>434.61509999999998</v>
      </c>
      <c r="I488" s="22" t="s">
        <v>176</v>
      </c>
      <c r="J488" s="118">
        <f t="shared" si="130"/>
        <v>867.98660096054653</v>
      </c>
      <c r="K488" s="118">
        <f t="shared" si="130"/>
        <v>851.0007235685714</v>
      </c>
      <c r="L488" s="118">
        <f t="shared" si="130"/>
        <v>834.34724765659121</v>
      </c>
      <c r="M488" s="118">
        <f t="shared" si="130"/>
        <v>818.0196683652249</v>
      </c>
      <c r="N488" s="118">
        <f t="shared" si="130"/>
        <v>802.01160813053991</v>
      </c>
      <c r="O488" s="118">
        <f t="shared" si="130"/>
        <v>786.31681419297126</v>
      </c>
      <c r="P488" s="118">
        <f t="shared" si="130"/>
        <v>770.92915615499032</v>
      </c>
      <c r="Q488" s="118">
        <f t="shared" si="130"/>
        <v>755.84262358656554</v>
      </c>
      <c r="R488" s="118">
        <f t="shared" si="130"/>
        <v>741.05132367748558</v>
      </c>
      <c r="S488" s="118">
        <f t="shared" si="130"/>
        <v>726.54947893562326</v>
      </c>
      <c r="T488" s="118">
        <f t="shared" si="130"/>
        <v>712.33142493024229</v>
      </c>
      <c r="U488" s="118">
        <f t="shared" si="130"/>
        <v>698.39160807946803</v>
      </c>
      <c r="V488" s="118">
        <f t="shared" si="130"/>
        <v>684.72458348105317</v>
      </c>
      <c r="W488" s="118">
        <f t="shared" si="130"/>
        <v>671.32501278559585</v>
      </c>
      <c r="X488" s="118">
        <f t="shared" si="130"/>
        <v>658.18766211137665</v>
      </c>
      <c r="Y488" s="118">
        <f t="shared" si="130"/>
        <v>645.30740000000003</v>
      </c>
      <c r="Z488" s="118">
        <f t="shared" si="131"/>
        <v>632.67919541204401</v>
      </c>
      <c r="AA488" s="118">
        <f t="shared" si="131"/>
        <v>620.29811576193197</v>
      </c>
      <c r="AB488" s="118">
        <f t="shared" si="131"/>
        <v>608.15932499126154</v>
      </c>
      <c r="AC488" s="118">
        <f t="shared" si="131"/>
        <v>596.25808167983678</v>
      </c>
      <c r="AD488" s="118">
        <f t="shared" si="131"/>
        <v>584.589737193666</v>
      </c>
      <c r="AE488" s="118">
        <f t="shared" si="131"/>
        <v>573.14973386920235</v>
      </c>
      <c r="AF488" s="118">
        <f t="shared" si="131"/>
        <v>561.93360323311663</v>
      </c>
      <c r="AG488" s="118">
        <f t="shared" si="131"/>
        <v>550.93696425690905</v>
      </c>
      <c r="AH488" s="118">
        <f t="shared" si="131"/>
        <v>540.15552164567657</v>
      </c>
      <c r="AI488" s="118">
        <f t="shared" si="131"/>
        <v>529.58506416036687</v>
      </c>
      <c r="AJ488" s="118">
        <f t="shared" si="131"/>
        <v>519.22146297286622</v>
      </c>
      <c r="AK488" s="118">
        <f t="shared" si="131"/>
        <v>509.06067005327606</v>
      </c>
      <c r="AL488" s="118">
        <f t="shared" si="131"/>
        <v>499.09871658874926</v>
      </c>
      <c r="AM488" s="118">
        <f t="shared" si="131"/>
        <v>489.3317114332699</v>
      </c>
      <c r="AN488" s="118">
        <f t="shared" si="131"/>
        <v>479.75583958776804</v>
      </c>
      <c r="AO488" s="118">
        <f t="shared" si="131"/>
        <v>470.36736070997898</v>
      </c>
      <c r="AP488" s="118">
        <f t="shared" si="132"/>
        <v>461.16260765346271</v>
      </c>
      <c r="AQ488" s="118">
        <f t="shared" si="132"/>
        <v>452.13798503521411</v>
      </c>
      <c r="AR488" s="118">
        <f t="shared" si="132"/>
        <v>443.28996783130339</v>
      </c>
      <c r="AS488" s="118">
        <f t="shared" si="132"/>
        <v>434.61509999999981</v>
      </c>
      <c r="AT488" s="118">
        <f t="shared" si="132"/>
        <v>426.10999313183902</v>
      </c>
      <c r="AU488" s="118">
        <f t="shared" si="132"/>
        <v>417.7713251261082</v>
      </c>
      <c r="AV488" s="118">
        <f t="shared" si="132"/>
        <v>409.59583889323062</v>
      </c>
      <c r="AW488" s="118">
        <f t="shared" si="132"/>
        <v>401.58034108254503</v>
      </c>
      <c r="AX488" s="118">
        <f t="shared" si="132"/>
        <v>393.72170083497997</v>
      </c>
      <c r="AY488" s="118">
        <f t="shared" si="132"/>
        <v>386.01684856013838</v>
      </c>
      <c r="AZ488" s="118">
        <f t="shared" si="132"/>
        <v>378.462774737313</v>
      </c>
      <c r="BA488" s="118">
        <f t="shared" si="132"/>
        <v>371.05652873996621</v>
      </c>
      <c r="BB488" s="118">
        <f t="shared" si="132"/>
        <v>363.79521768321234</v>
      </c>
      <c r="BC488" s="118">
        <f t="shared" si="132"/>
        <v>356.67600529385561</v>
      </c>
      <c r="BD488" s="118">
        <f t="shared" si="132"/>
        <v>349.69611080253924</v>
      </c>
      <c r="BE488" s="118">
        <f t="shared" si="132"/>
        <v>342.85280785757527</v>
      </c>
      <c r="BF488" s="118">
        <f t="shared" si="133"/>
        <v>336.14342346002979</v>
      </c>
      <c r="BG488" s="118">
        <f t="shared" si="133"/>
        <v>329.56533691964734</v>
      </c>
      <c r="BH488" s="118">
        <f t="shared" si="133"/>
        <v>323.11597883120766</v>
      </c>
      <c r="BI488" s="118">
        <f t="shared" si="133"/>
        <v>316.79283007091425</v>
      </c>
      <c r="BJ488" s="118">
        <f t="shared" si="133"/>
        <v>310.59342081242272</v>
      </c>
      <c r="BK488" s="118">
        <f t="shared" si="133"/>
        <v>304.51532956212498</v>
      </c>
      <c r="BL488" s="118">
        <f t="shared" si="133"/>
        <v>298.55618221331207</v>
      </c>
      <c r="BM488" s="118">
        <f t="shared" si="133"/>
        <v>292.71365111884637</v>
      </c>
      <c r="BN488" s="118">
        <f t="shared" si="133"/>
        <v>286.98545418198131</v>
      </c>
      <c r="BO488" s="118">
        <f t="shared" si="133"/>
        <v>281.36935396497228</v>
      </c>
      <c r="BP488" s="118">
        <f t="shared" si="133"/>
        <v>275.86315681513219</v>
      </c>
      <c r="BQ488" s="118">
        <f t="shared" si="133"/>
        <v>270.46471200798931</v>
      </c>
      <c r="BS488"/>
    </row>
    <row r="489" spans="1:71">
      <c r="B489" s="19">
        <v>10</v>
      </c>
      <c r="C489" s="211">
        <v>614.91200000000003</v>
      </c>
      <c r="D489" s="211">
        <v>415.22109999999998</v>
      </c>
      <c r="I489" s="22" t="s">
        <v>176</v>
      </c>
      <c r="J489" s="118">
        <f t="shared" si="130"/>
        <v>825.49250350179125</v>
      </c>
      <c r="K489" s="118">
        <f t="shared" si="130"/>
        <v>809.44334354439422</v>
      </c>
      <c r="L489" s="118">
        <f t="shared" si="130"/>
        <v>793.70621008541559</v>
      </c>
      <c r="M489" s="118">
        <f t="shared" si="130"/>
        <v>778.27503673035369</v>
      </c>
      <c r="N489" s="118">
        <f t="shared" si="130"/>
        <v>763.14387502706961</v>
      </c>
      <c r="O489" s="118">
        <f t="shared" si="130"/>
        <v>748.30689217276006</v>
      </c>
      <c r="P489" s="118">
        <f t="shared" si="130"/>
        <v>733.75836876551261</v>
      </c>
      <c r="Q489" s="118">
        <f t="shared" si="130"/>
        <v>719.49269659957406</v>
      </c>
      <c r="R489" s="118">
        <f t="shared" si="130"/>
        <v>705.50437650348465</v>
      </c>
      <c r="S489" s="118">
        <f t="shared" si="130"/>
        <v>691.78801622024025</v>
      </c>
      <c r="T489" s="118">
        <f t="shared" si="130"/>
        <v>678.33832832867142</v>
      </c>
      <c r="U489" s="118">
        <f t="shared" si="130"/>
        <v>665.15012820523259</v>
      </c>
      <c r="V489" s="118">
        <f t="shared" si="130"/>
        <v>652.2183320254195</v>
      </c>
      <c r="W489" s="118">
        <f t="shared" si="130"/>
        <v>639.53795480404131</v>
      </c>
      <c r="X489" s="118">
        <f t="shared" si="130"/>
        <v>627.10410847359526</v>
      </c>
      <c r="Y489" s="118">
        <f t="shared" si="130"/>
        <v>614.91200000000003</v>
      </c>
      <c r="Z489" s="118">
        <f t="shared" si="131"/>
        <v>602.95692953496405</v>
      </c>
      <c r="AA489" s="118">
        <f t="shared" si="131"/>
        <v>591.23428860427452</v>
      </c>
      <c r="AB489" s="118">
        <f t="shared" si="131"/>
        <v>579.73955833130947</v>
      </c>
      <c r="AC489" s="118">
        <f t="shared" si="131"/>
        <v>568.46830769508892</v>
      </c>
      <c r="AD489" s="118">
        <f t="shared" si="131"/>
        <v>557.41619182219245</v>
      </c>
      <c r="AE489" s="118">
        <f t="shared" si="131"/>
        <v>546.5789503118848</v>
      </c>
      <c r="AF489" s="118">
        <f t="shared" si="131"/>
        <v>535.95240559380488</v>
      </c>
      <c r="AG489" s="118">
        <f t="shared" si="131"/>
        <v>525.53246131758419</v>
      </c>
      <c r="AH489" s="118">
        <f t="shared" si="131"/>
        <v>515.31510077377379</v>
      </c>
      <c r="AI489" s="118">
        <f t="shared" si="131"/>
        <v>505.29638534547263</v>
      </c>
      <c r="AJ489" s="118">
        <f t="shared" si="131"/>
        <v>495.47245299005743</v>
      </c>
      <c r="AK489" s="118">
        <f t="shared" si="131"/>
        <v>485.83951675043232</v>
      </c>
      <c r="AL489" s="118">
        <f t="shared" si="131"/>
        <v>476.39386329522176</v>
      </c>
      <c r="AM489" s="118">
        <f t="shared" si="131"/>
        <v>467.1318514873451</v>
      </c>
      <c r="AN489" s="118">
        <f t="shared" si="131"/>
        <v>458.04991098042063</v>
      </c>
      <c r="AO489" s="118">
        <f t="shared" si="131"/>
        <v>449.14454084245887</v>
      </c>
      <c r="AP489" s="118">
        <f t="shared" si="132"/>
        <v>440.41230820631284</v>
      </c>
      <c r="AQ489" s="118">
        <f t="shared" si="132"/>
        <v>431.84984694636739</v>
      </c>
      <c r="AR489" s="118">
        <f t="shared" si="132"/>
        <v>423.45385638095507</v>
      </c>
      <c r="AS489" s="118">
        <f t="shared" si="132"/>
        <v>415.22110000000055</v>
      </c>
      <c r="AT489" s="118">
        <f t="shared" si="132"/>
        <v>407.14840421740121</v>
      </c>
      <c r="AU489" s="118">
        <f t="shared" si="132"/>
        <v>399.23265714766444</v>
      </c>
      <c r="AV489" s="118">
        <f t="shared" si="132"/>
        <v>391.4708074063293</v>
      </c>
      <c r="AW489" s="118">
        <f t="shared" si="132"/>
        <v>383.85986293371019</v>
      </c>
      <c r="AX489" s="118">
        <f t="shared" si="132"/>
        <v>376.39688984150916</v>
      </c>
      <c r="AY489" s="118">
        <f t="shared" si="132"/>
        <v>369.07901128185244</v>
      </c>
      <c r="AZ489" s="118">
        <f t="shared" si="132"/>
        <v>361.90340633831528</v>
      </c>
      <c r="BA489" s="118">
        <f t="shared" si="132"/>
        <v>354.86730893850671</v>
      </c>
      <c r="BB489" s="118">
        <f t="shared" si="132"/>
        <v>347.96800678779647</v>
      </c>
      <c r="BC489" s="118">
        <f t="shared" si="132"/>
        <v>341.20284032377202</v>
      </c>
      <c r="BD489" s="118">
        <f t="shared" si="132"/>
        <v>334.56920169102273</v>
      </c>
      <c r="BE489" s="118">
        <f t="shared" si="132"/>
        <v>328.06453373585686</v>
      </c>
      <c r="BF489" s="118">
        <f t="shared" si="133"/>
        <v>321.68632902056208</v>
      </c>
      <c r="BG489" s="118">
        <f t="shared" si="133"/>
        <v>315.43212885683209</v>
      </c>
      <c r="BH489" s="118">
        <f t="shared" si="133"/>
        <v>309.29952235798385</v>
      </c>
      <c r="BI489" s="118">
        <f t="shared" si="133"/>
        <v>303.28614550960293</v>
      </c>
      <c r="BJ489" s="118">
        <f t="shared" si="133"/>
        <v>297.38968025825562</v>
      </c>
      <c r="BK489" s="118">
        <f t="shared" si="133"/>
        <v>291.60785361792017</v>
      </c>
      <c r="BL489" s="118">
        <f t="shared" si="133"/>
        <v>285.93843679378904</v>
      </c>
      <c r="BM489" s="118">
        <f t="shared" si="133"/>
        <v>280.37924432310712</v>
      </c>
      <c r="BN489" s="118">
        <f t="shared" si="133"/>
        <v>274.92813323271326</v>
      </c>
      <c r="BO489" s="118">
        <f t="shared" si="133"/>
        <v>269.58300221296105</v>
      </c>
      <c r="BP489" s="118">
        <f t="shared" si="133"/>
        <v>264.34179080770002</v>
      </c>
      <c r="BQ489" s="118">
        <f t="shared" si="133"/>
        <v>259.20247862000514</v>
      </c>
      <c r="BS489"/>
    </row>
    <row r="490" spans="1:71">
      <c r="B490" s="19">
        <v>11</v>
      </c>
      <c r="C490" s="211">
        <v>593.45370000000003</v>
      </c>
      <c r="D490" s="211">
        <v>400.2645</v>
      </c>
      <c r="I490" s="22" t="s">
        <v>176</v>
      </c>
      <c r="J490" s="118">
        <f t="shared" si="130"/>
        <v>797.38244123816514</v>
      </c>
      <c r="K490" s="118">
        <f t="shared" si="130"/>
        <v>781.83422818538861</v>
      </c>
      <c r="L490" s="118">
        <f t="shared" si="130"/>
        <v>766.58919076908455</v>
      </c>
      <c r="M490" s="118">
        <f t="shared" si="130"/>
        <v>751.64141734743089</v>
      </c>
      <c r="N490" s="118">
        <f t="shared" si="130"/>
        <v>736.98511155009976</v>
      </c>
      <c r="O490" s="118">
        <f t="shared" si="130"/>
        <v>722.61459003057371</v>
      </c>
      <c r="P490" s="118">
        <f t="shared" si="130"/>
        <v>708.52428026228483</v>
      </c>
      <c r="Q490" s="118">
        <f t="shared" si="130"/>
        <v>694.70871837772995</v>
      </c>
      <c r="R490" s="118">
        <f t="shared" si="130"/>
        <v>681.16254704972073</v>
      </c>
      <c r="S490" s="118">
        <f t="shared" si="130"/>
        <v>667.88051341394669</v>
      </c>
      <c r="T490" s="118">
        <f t="shared" si="130"/>
        <v>654.85746703204575</v>
      </c>
      <c r="U490" s="118">
        <f t="shared" si="130"/>
        <v>642.08835789439593</v>
      </c>
      <c r="V490" s="118">
        <f t="shared" si="130"/>
        <v>629.56823446184615</v>
      </c>
      <c r="W490" s="118">
        <f t="shared" si="130"/>
        <v>617.2922417456366</v>
      </c>
      <c r="X490" s="118">
        <f t="shared" si="130"/>
        <v>605.25561942475383</v>
      </c>
      <c r="Y490" s="118">
        <f t="shared" si="130"/>
        <v>593.45370000000003</v>
      </c>
      <c r="Z490" s="118">
        <f t="shared" si="131"/>
        <v>581.88190698405299</v>
      </c>
      <c r="AA490" s="118">
        <f t="shared" si="131"/>
        <v>570.5357531268204</v>
      </c>
      <c r="AB490" s="118">
        <f t="shared" si="131"/>
        <v>559.41083867539646</v>
      </c>
      <c r="AC490" s="118">
        <f t="shared" si="131"/>
        <v>548.50284966794891</v>
      </c>
      <c r="AD490" s="118">
        <f t="shared" si="131"/>
        <v>537.80755626087341</v>
      </c>
      <c r="AE490" s="118">
        <f t="shared" si="131"/>
        <v>527.32081108856573</v>
      </c>
      <c r="AF490" s="118">
        <f t="shared" si="131"/>
        <v>517.03854765517883</v>
      </c>
      <c r="AG490" s="118">
        <f t="shared" si="131"/>
        <v>506.95677875773725</v>
      </c>
      <c r="AH490" s="118">
        <f t="shared" si="131"/>
        <v>497.07159494000081</v>
      </c>
      <c r="AI490" s="118">
        <f t="shared" si="131"/>
        <v>487.37916297647558</v>
      </c>
      <c r="AJ490" s="118">
        <f t="shared" si="131"/>
        <v>477.87572438598522</v>
      </c>
      <c r="AK490" s="118">
        <f t="shared" si="131"/>
        <v>468.55759397422707</v>
      </c>
      <c r="AL490" s="118">
        <f t="shared" si="131"/>
        <v>459.42115840474651</v>
      </c>
      <c r="AM490" s="118">
        <f t="shared" si="131"/>
        <v>450.46287479777533</v>
      </c>
      <c r="AN490" s="118">
        <f t="shared" si="131"/>
        <v>441.67926935639338</v>
      </c>
      <c r="AO490" s="118">
        <f t="shared" si="131"/>
        <v>433.06693601947609</v>
      </c>
      <c r="AP490" s="118">
        <f t="shared" si="132"/>
        <v>424.62253514091094</v>
      </c>
      <c r="AQ490" s="118">
        <f t="shared" si="132"/>
        <v>416.3427921945659</v>
      </c>
      <c r="AR490" s="118">
        <f t="shared" si="132"/>
        <v>408.22449650451142</v>
      </c>
      <c r="AS490" s="118">
        <f t="shared" si="132"/>
        <v>400.26449999999988</v>
      </c>
      <c r="AT490" s="118">
        <f t="shared" si="132"/>
        <v>392.45971599472443</v>
      </c>
      <c r="AU490" s="118">
        <f t="shared" si="132"/>
        <v>384.80711798987869</v>
      </c>
      <c r="AV490" s="118">
        <f t="shared" si="132"/>
        <v>377.30373850055724</v>
      </c>
      <c r="AW490" s="118">
        <f t="shared" si="132"/>
        <v>369.94666790503908</v>
      </c>
      <c r="AX490" s="118">
        <f t="shared" si="132"/>
        <v>362.73305331651022</v>
      </c>
      <c r="AY490" s="118">
        <f t="shared" si="132"/>
        <v>355.66009747678567</v>
      </c>
      <c r="AZ490" s="118">
        <f t="shared" si="132"/>
        <v>348.72505767160305</v>
      </c>
      <c r="BA490" s="118">
        <f t="shared" si="132"/>
        <v>341.92524466706709</v>
      </c>
      <c r="BB490" s="118">
        <f t="shared" si="132"/>
        <v>335.25802166683252</v>
      </c>
      <c r="BC490" s="118">
        <f t="shared" si="132"/>
        <v>328.72080328962045</v>
      </c>
      <c r="BD490" s="118">
        <f t="shared" si="132"/>
        <v>322.31105456667325</v>
      </c>
      <c r="BE490" s="118">
        <f t="shared" si="132"/>
        <v>316.02628995875659</v>
      </c>
      <c r="BF490" s="118">
        <f t="shared" si="133"/>
        <v>309.8640723923308</v>
      </c>
      <c r="BG490" s="118">
        <f t="shared" si="133"/>
        <v>303.82201231451432</v>
      </c>
      <c r="BH490" s="118">
        <f t="shared" si="133"/>
        <v>297.89776676647574</v>
      </c>
      <c r="BI490" s="118">
        <f t="shared" si="133"/>
        <v>292.08903847489279</v>
      </c>
      <c r="BJ490" s="118">
        <f t="shared" si="133"/>
        <v>286.39357496112848</v>
      </c>
      <c r="BK490" s="118">
        <f t="shared" si="133"/>
        <v>280.80916766777551</v>
      </c>
      <c r="BL490" s="118">
        <f t="shared" si="133"/>
        <v>275.33365110223417</v>
      </c>
      <c r="BM490" s="118">
        <f t="shared" si="133"/>
        <v>269.96490199698792</v>
      </c>
      <c r="BN490" s="118">
        <f t="shared" si="133"/>
        <v>264.70083848625478</v>
      </c>
      <c r="BO490" s="118">
        <f t="shared" si="133"/>
        <v>259.53941929869131</v>
      </c>
      <c r="BP490" s="118">
        <f t="shared" si="133"/>
        <v>254.47864296583913</v>
      </c>
      <c r="BQ490" s="118">
        <f t="shared" si="133"/>
        <v>249.51654704600617</v>
      </c>
      <c r="BS490"/>
    </row>
    <row r="491" spans="1:71">
      <c r="B491" s="19">
        <v>12</v>
      </c>
      <c r="C491" s="211">
        <v>571.99540000000002</v>
      </c>
      <c r="D491" s="211">
        <v>385.30790000000002</v>
      </c>
      <c r="I491" s="22" t="s">
        <v>176</v>
      </c>
      <c r="J491" s="118">
        <f t="shared" si="130"/>
        <v>769.27390945779257</v>
      </c>
      <c r="K491" s="118">
        <f t="shared" si="130"/>
        <v>754.2264734048465</v>
      </c>
      <c r="L491" s="118">
        <f t="shared" si="130"/>
        <v>739.47337377613576</v>
      </c>
      <c r="M491" s="118">
        <f t="shared" si="130"/>
        <v>725.00885318346991</v>
      </c>
      <c r="N491" s="118">
        <f t="shared" si="130"/>
        <v>710.82726685645241</v>
      </c>
      <c r="O491" s="118">
        <f t="shared" si="130"/>
        <v>696.92308043961168</v>
      </c>
      <c r="P491" s="118">
        <f t="shared" si="130"/>
        <v>683.2908678326238</v>
      </c>
      <c r="Q491" s="118">
        <f t="shared" si="130"/>
        <v>669.92530907277921</v>
      </c>
      <c r="R491" s="118">
        <f t="shared" si="130"/>
        <v>656.82118825887051</v>
      </c>
      <c r="S491" s="118">
        <f t="shared" si="130"/>
        <v>643.97339151569008</v>
      </c>
      <c r="T491" s="118">
        <f t="shared" si="130"/>
        <v>631.376904998344</v>
      </c>
      <c r="U491" s="118">
        <f t="shared" si="130"/>
        <v>619.02681293560136</v>
      </c>
      <c r="V491" s="118">
        <f t="shared" si="130"/>
        <v>606.918295711518</v>
      </c>
      <c r="W491" s="118">
        <f t="shared" si="130"/>
        <v>595.04662798458446</v>
      </c>
      <c r="X491" s="118">
        <f t="shared" si="130"/>
        <v>583.40717684366336</v>
      </c>
      <c r="Y491" s="118">
        <f t="shared" si="130"/>
        <v>571.99540000000002</v>
      </c>
      <c r="Z491" s="118">
        <f t="shared" si="131"/>
        <v>560.80684401459575</v>
      </c>
      <c r="AA491" s="118">
        <f t="shared" si="131"/>
        <v>549.83714256025667</v>
      </c>
      <c r="AB491" s="118">
        <f t="shared" si="131"/>
        <v>539.08201471763743</v>
      </c>
      <c r="AC491" s="118">
        <f t="shared" si="131"/>
        <v>528.53726330461404</v>
      </c>
      <c r="AD491" s="118">
        <f t="shared" si="131"/>
        <v>518.19877323833725</v>
      </c>
      <c r="AE491" s="118">
        <f t="shared" si="131"/>
        <v>508.06250992932291</v>
      </c>
      <c r="AF491" s="118">
        <f t="shared" si="131"/>
        <v>498.12451770695668</v>
      </c>
      <c r="AG491" s="118">
        <f t="shared" si="131"/>
        <v>488.38091827579547</v>
      </c>
      <c r="AH491" s="118">
        <f t="shared" si="131"/>
        <v>478.82790920206531</v>
      </c>
      <c r="AI491" s="118">
        <f t="shared" si="131"/>
        <v>469.46176242976361</v>
      </c>
      <c r="AJ491" s="118">
        <f t="shared" si="131"/>
        <v>460.27882282578781</v>
      </c>
      <c r="AK491" s="118">
        <f t="shared" si="131"/>
        <v>451.27550675352165</v>
      </c>
      <c r="AL491" s="118">
        <f t="shared" si="131"/>
        <v>442.44830067432338</v>
      </c>
      <c r="AM491" s="118">
        <f t="shared" si="131"/>
        <v>433.79375977636914</v>
      </c>
      <c r="AN491" s="118">
        <f t="shared" si="131"/>
        <v>425.30850663031771</v>
      </c>
      <c r="AO491" s="118">
        <f t="shared" si="131"/>
        <v>416.98922987127031</v>
      </c>
      <c r="AP491" s="118">
        <f t="shared" si="132"/>
        <v>408.83268290651267</v>
      </c>
      <c r="AQ491" s="118">
        <f t="shared" si="132"/>
        <v>400.83568264853409</v>
      </c>
      <c r="AR491" s="118">
        <f t="shared" si="132"/>
        <v>392.9951082728295</v>
      </c>
      <c r="AS491" s="118">
        <f t="shared" si="132"/>
        <v>385.30789999999968</v>
      </c>
      <c r="AT491" s="118">
        <f t="shared" si="132"/>
        <v>377.77105790167423</v>
      </c>
      <c r="AU491" s="118">
        <f t="shared" si="132"/>
        <v>370.38164072979077</v>
      </c>
      <c r="AV491" s="118">
        <f t="shared" si="132"/>
        <v>363.13676476877578</v>
      </c>
      <c r="AW491" s="118">
        <f t="shared" si="132"/>
        <v>356.03360271017522</v>
      </c>
      <c r="AX491" s="118">
        <f t="shared" si="132"/>
        <v>349.06938254929986</v>
      </c>
      <c r="AY491" s="118">
        <f t="shared" si="132"/>
        <v>342.24138650345157</v>
      </c>
      <c r="AZ491" s="118">
        <f t="shared" si="132"/>
        <v>335.54694995131103</v>
      </c>
      <c r="BA491" s="118">
        <f t="shared" si="132"/>
        <v>328.98346039307</v>
      </c>
      <c r="BB491" s="118">
        <f t="shared" si="132"/>
        <v>322.54835643090547</v>
      </c>
      <c r="BC491" s="118">
        <f t="shared" si="132"/>
        <v>316.23912676939534</v>
      </c>
      <c r="BD491" s="118">
        <f t="shared" si="132"/>
        <v>310.05330923548729</v>
      </c>
      <c r="BE491" s="118">
        <f t="shared" si="132"/>
        <v>303.98848981763683</v>
      </c>
      <c r="BF491" s="118">
        <f t="shared" si="133"/>
        <v>298.0423017237411</v>
      </c>
      <c r="BG491" s="118">
        <f t="shared" si="133"/>
        <v>292.21242445749937</v>
      </c>
      <c r="BH491" s="118">
        <f t="shared" si="133"/>
        <v>286.49658291284101</v>
      </c>
      <c r="BI491" s="118">
        <f t="shared" si="133"/>
        <v>280.89254648606669</v>
      </c>
      <c r="BJ491" s="118">
        <f t="shared" si="133"/>
        <v>275.3981282053565</v>
      </c>
      <c r="BK491" s="118">
        <f t="shared" si="133"/>
        <v>270.01118387730565</v>
      </c>
      <c r="BL491" s="118">
        <f t="shared" si="133"/>
        <v>264.72961125015422</v>
      </c>
      <c r="BM491" s="118">
        <f t="shared" si="133"/>
        <v>259.55134919338474</v>
      </c>
      <c r="BN491" s="118">
        <f t="shared" si="133"/>
        <v>254.47437689336729</v>
      </c>
      <c r="BO491" s="118">
        <f t="shared" si="133"/>
        <v>249.49671306473803</v>
      </c>
      <c r="BP491" s="118">
        <f t="shared" si="133"/>
        <v>244.61641517720398</v>
      </c>
      <c r="BQ491" s="118">
        <f t="shared" si="133"/>
        <v>239.83157869747174</v>
      </c>
      <c r="BS491"/>
    </row>
    <row r="492" spans="1:71">
      <c r="B492" s="19">
        <v>13</v>
      </c>
      <c r="C492" s="211">
        <v>550.53710000000001</v>
      </c>
      <c r="D492" s="211">
        <v>370.35129999999998</v>
      </c>
      <c r="I492" s="22" t="s">
        <v>176</v>
      </c>
      <c r="J492" s="118">
        <f t="shared" si="130"/>
        <v>741.16709304627341</v>
      </c>
      <c r="K492" s="118">
        <f t="shared" si="130"/>
        <v>726.62024346758415</v>
      </c>
      <c r="L492" s="118">
        <f t="shared" si="130"/>
        <v>712.358904180232</v>
      </c>
      <c r="M492" s="118">
        <f t="shared" si="130"/>
        <v>698.37747148796484</v>
      </c>
      <c r="N492" s="118">
        <f t="shared" si="130"/>
        <v>684.67045167799802</v>
      </c>
      <c r="O492" s="118">
        <f t="shared" si="130"/>
        <v>671.23245886237362</v>
      </c>
      <c r="P492" s="118">
        <f t="shared" si="130"/>
        <v>658.05821286168805</v>
      </c>
      <c r="Q492" s="118">
        <f t="shared" si="130"/>
        <v>645.14253713035544</v>
      </c>
      <c r="R492" s="118">
        <f t="shared" si="130"/>
        <v>632.48035672259232</v>
      </c>
      <c r="S492" s="118">
        <f t="shared" si="130"/>
        <v>620.06669629832311</v>
      </c>
      <c r="T492" s="118">
        <f t="shared" si="130"/>
        <v>607.89667816822327</v>
      </c>
      <c r="U492" s="118">
        <f t="shared" si="130"/>
        <v>595.96552037713411</v>
      </c>
      <c r="V492" s="118">
        <f t="shared" si="130"/>
        <v>584.26853482509182</v>
      </c>
      <c r="W492" s="118">
        <f t="shared" si="130"/>
        <v>572.80112542523727</v>
      </c>
      <c r="X492" s="118">
        <f t="shared" si="130"/>
        <v>561.55878629787844</v>
      </c>
      <c r="Y492" s="118">
        <f t="shared" si="130"/>
        <v>550.53710000000001</v>
      </c>
      <c r="Z492" s="118">
        <f t="shared" si="131"/>
        <v>539.73173578951992</v>
      </c>
      <c r="AA492" s="118">
        <f t="shared" si="131"/>
        <v>529.1384479236151</v>
      </c>
      <c r="AB492" s="118">
        <f t="shared" si="131"/>
        <v>518.7530739904455</v>
      </c>
      <c r="AC492" s="118">
        <f t="shared" si="131"/>
        <v>508.57153327362016</v>
      </c>
      <c r="AD492" s="118">
        <f t="shared" si="131"/>
        <v>498.58982514876578</v>
      </c>
      <c r="AE492" s="118">
        <f t="shared" si="131"/>
        <v>488.80402751156385</v>
      </c>
      <c r="AF492" s="118">
        <f t="shared" si="131"/>
        <v>479.2102952366418</v>
      </c>
      <c r="AG492" s="118">
        <f t="shared" si="131"/>
        <v>469.80485866671103</v>
      </c>
      <c r="AH492" s="118">
        <f t="shared" si="131"/>
        <v>460.58402213135861</v>
      </c>
      <c r="AI492" s="118">
        <f t="shared" si="131"/>
        <v>451.54416249491061</v>
      </c>
      <c r="AJ492" s="118">
        <f t="shared" si="131"/>
        <v>442.68172773279599</v>
      </c>
      <c r="AK492" s="118">
        <f t="shared" si="131"/>
        <v>433.99323553585333</v>
      </c>
      <c r="AL492" s="118">
        <f t="shared" si="131"/>
        <v>425.47527194202911</v>
      </c>
      <c r="AM492" s="118">
        <f t="shared" si="131"/>
        <v>417.1244899949329</v>
      </c>
      <c r="AN492" s="118">
        <f t="shared" si="131"/>
        <v>408.93760842872047</v>
      </c>
      <c r="AO492" s="118">
        <f t="shared" si="131"/>
        <v>400.91141037878884</v>
      </c>
      <c r="AP492" s="118">
        <f t="shared" si="132"/>
        <v>393.0427421177759</v>
      </c>
      <c r="AQ492" s="118">
        <f t="shared" si="132"/>
        <v>385.3285118163696</v>
      </c>
      <c r="AR492" s="118">
        <f t="shared" si="132"/>
        <v>377.76568832843719</v>
      </c>
      <c r="AS492" s="118">
        <f t="shared" si="132"/>
        <v>370.35130000000038</v>
      </c>
      <c r="AT492" s="118">
        <f t="shared" si="132"/>
        <v>363.08243350158489</v>
      </c>
      <c r="AU492" s="118">
        <f t="shared" si="132"/>
        <v>355.95623268348919</v>
      </c>
      <c r="AV492" s="118">
        <f t="shared" si="132"/>
        <v>348.9698974535192</v>
      </c>
      <c r="AW492" s="118">
        <f t="shared" si="132"/>
        <v>342.1206826767509</v>
      </c>
      <c r="AX492" s="118">
        <f t="shared" si="132"/>
        <v>335.40589709688641</v>
      </c>
      <c r="AY492" s="118">
        <f t="shared" si="132"/>
        <v>328.82290227878116</v>
      </c>
      <c r="AZ492" s="118">
        <f t="shared" si="132"/>
        <v>322.36911157172557</v>
      </c>
      <c r="BA492" s="118">
        <f t="shared" si="132"/>
        <v>316.04198909307445</v>
      </c>
      <c r="BB492" s="118">
        <f t="shared" si="132"/>
        <v>309.83904873182496</v>
      </c>
      <c r="BC492" s="118">
        <f t="shared" si="132"/>
        <v>303.75785317175087</v>
      </c>
      <c r="BD492" s="118">
        <f t="shared" si="132"/>
        <v>297.79601293371002</v>
      </c>
      <c r="BE492" s="118">
        <f t="shared" si="132"/>
        <v>291.95118543674829</v>
      </c>
      <c r="BF492" s="118">
        <f t="shared" si="133"/>
        <v>286.22107407763099</v>
      </c>
      <c r="BG492" s="118">
        <f t="shared" si="133"/>
        <v>280.60342732844072</v>
      </c>
      <c r="BH492" s="118">
        <f t="shared" si="133"/>
        <v>275.09603785188631</v>
      </c>
      <c r="BI492" s="118">
        <f t="shared" si="133"/>
        <v>269.69674163397536</v>
      </c>
      <c r="BJ492" s="118">
        <f t="shared" si="133"/>
        <v>264.40341713371038</v>
      </c>
      <c r="BK492" s="118">
        <f t="shared" si="133"/>
        <v>259.213984449473</v>
      </c>
      <c r="BL492" s="118">
        <f t="shared" si="133"/>
        <v>254.12640450177051</v>
      </c>
      <c r="BM492" s="118">
        <f t="shared" si="133"/>
        <v>249.13867823202153</v>
      </c>
      <c r="BN492" s="118">
        <f t="shared" si="133"/>
        <v>244.2488458170678</v>
      </c>
      <c r="BO492" s="118">
        <f t="shared" si="133"/>
        <v>239.45498589910258</v>
      </c>
      <c r="BP492" s="118">
        <f t="shared" si="133"/>
        <v>234.75521483071284</v>
      </c>
      <c r="BQ492" s="118">
        <f t="shared" si="133"/>
        <v>230.14768593473951</v>
      </c>
      <c r="BS492"/>
    </row>
    <row r="493" spans="1:71">
      <c r="B493" s="19">
        <v>14</v>
      </c>
      <c r="C493" s="211">
        <v>529.0788</v>
      </c>
      <c r="D493" s="211">
        <v>355.3947</v>
      </c>
      <c r="I493" s="22" t="s">
        <v>176</v>
      </c>
      <c r="J493" s="118">
        <f t="shared" si="130"/>
        <v>713.06220791887631</v>
      </c>
      <c r="K493" s="118">
        <f t="shared" si="130"/>
        <v>699.01573019062573</v>
      </c>
      <c r="L493" s="118">
        <f t="shared" si="130"/>
        <v>685.24595137360495</v>
      </c>
      <c r="M493" s="118">
        <f t="shared" si="130"/>
        <v>671.7474208282332</v>
      </c>
      <c r="N493" s="118">
        <f t="shared" si="130"/>
        <v>658.51479528604909</v>
      </c>
      <c r="O493" s="118">
        <f t="shared" si="130"/>
        <v>645.54283673462726</v>
      </c>
      <c r="P493" s="118">
        <f t="shared" si="130"/>
        <v>632.82641034415985</v>
      </c>
      <c r="Q493" s="118">
        <f t="shared" si="130"/>
        <v>620.36048243488085</v>
      </c>
      <c r="R493" s="118">
        <f t="shared" si="130"/>
        <v>608.14011848453151</v>
      </c>
      <c r="S493" s="118">
        <f t="shared" si="130"/>
        <v>596.16048117507466</v>
      </c>
      <c r="T493" s="118">
        <f t="shared" si="130"/>
        <v>584.41682847788741</v>
      </c>
      <c r="U493" s="118">
        <f t="shared" si="130"/>
        <v>572.90451177667273</v>
      </c>
      <c r="V493" s="118">
        <f t="shared" si="130"/>
        <v>561.61897402734814</v>
      </c>
      <c r="W493" s="118">
        <f t="shared" si="130"/>
        <v>550.55574795418124</v>
      </c>
      <c r="X493" s="118">
        <f t="shared" si="130"/>
        <v>539.71045428146078</v>
      </c>
      <c r="Y493" s="118">
        <f t="shared" si="130"/>
        <v>529.0788</v>
      </c>
      <c r="Z493" s="118">
        <f t="shared" si="131"/>
        <v>518.65657666778964</v>
      </c>
      <c r="AA493" s="118">
        <f t="shared" si="131"/>
        <v>508.4396587441243</v>
      </c>
      <c r="AB493" s="118">
        <f t="shared" si="131"/>
        <v>498.4240019565454</v>
      </c>
      <c r="AC493" s="118">
        <f t="shared" si="131"/>
        <v>488.60564169995388</v>
      </c>
      <c r="AD493" s="118">
        <f t="shared" si="131"/>
        <v>478.9806914672572</v>
      </c>
      <c r="AE493" s="118">
        <f t="shared" si="131"/>
        <v>469.5453413109322</v>
      </c>
      <c r="AF493" s="118">
        <f t="shared" si="131"/>
        <v>460.29585633489177</v>
      </c>
      <c r="AG493" s="118">
        <f t="shared" si="131"/>
        <v>451.22857521606176</v>
      </c>
      <c r="AH493" s="118">
        <f t="shared" si="131"/>
        <v>442.33990875507925</v>
      </c>
      <c r="AI493" s="118">
        <f t="shared" si="131"/>
        <v>433.62633845554171</v>
      </c>
      <c r="AJ493" s="118">
        <f t="shared" si="131"/>
        <v>425.08441513124239</v>
      </c>
      <c r="AK493" s="118">
        <f t="shared" si="131"/>
        <v>416.71075754084222</v>
      </c>
      <c r="AL493" s="118">
        <f t="shared" si="131"/>
        <v>408.50205104943643</v>
      </c>
      <c r="AM493" s="118">
        <f t="shared" si="131"/>
        <v>400.45504631648703</v>
      </c>
      <c r="AN493" s="118">
        <f t="shared" si="131"/>
        <v>392.56655800960135</v>
      </c>
      <c r="AO493" s="118">
        <f t="shared" si="131"/>
        <v>384.83346354364818</v>
      </c>
      <c r="AP493" s="118">
        <f t="shared" si="132"/>
        <v>377.25270184471049</v>
      </c>
      <c r="AQ493" s="118">
        <f t="shared" si="132"/>
        <v>369.82127213838822</v>
      </c>
      <c r="AR493" s="118">
        <f t="shared" si="132"/>
        <v>362.53623276196936</v>
      </c>
      <c r="AS493" s="118">
        <f t="shared" si="132"/>
        <v>355.39470000000006</v>
      </c>
      <c r="AT493" s="118">
        <f t="shared" si="132"/>
        <v>348.39384694279215</v>
      </c>
      <c r="AU493" s="118">
        <f t="shared" si="132"/>
        <v>341.53090236741758</v>
      </c>
      <c r="AV493" s="118">
        <f t="shared" si="132"/>
        <v>334.80314964074523</v>
      </c>
      <c r="AW493" s="118">
        <f t="shared" si="132"/>
        <v>328.20792564408674</v>
      </c>
      <c r="AX493" s="118">
        <f t="shared" si="132"/>
        <v>321.7426197190257</v>
      </c>
      <c r="AY493" s="118">
        <f t="shared" si="132"/>
        <v>315.4046726340128</v>
      </c>
      <c r="AZ493" s="118">
        <f t="shared" si="132"/>
        <v>309.19157557131751</v>
      </c>
      <c r="BA493" s="118">
        <f t="shared" si="132"/>
        <v>303.10086913393565</v>
      </c>
      <c r="BB493" s="118">
        <f t="shared" si="132"/>
        <v>297.13014237206028</v>
      </c>
      <c r="BC493" s="118">
        <f t="shared" si="132"/>
        <v>291.27703182872898</v>
      </c>
      <c r="BD493" s="118">
        <f t="shared" si="132"/>
        <v>285.53922060427175</v>
      </c>
      <c r="BE493" s="118">
        <f t="shared" si="132"/>
        <v>279.91443743918751</v>
      </c>
      <c r="BF493" s="118">
        <f t="shared" si="133"/>
        <v>274.40045581508684</v>
      </c>
      <c r="BG493" s="118">
        <f t="shared" si="133"/>
        <v>268.99509307334563</v>
      </c>
      <c r="BH493" s="118">
        <f t="shared" si="133"/>
        <v>263.69620955111964</v>
      </c>
      <c r="BI493" s="118">
        <f t="shared" si="133"/>
        <v>258.50170773437873</v>
      </c>
      <c r="BJ493" s="118">
        <f t="shared" si="133"/>
        <v>253.40953142762541</v>
      </c>
      <c r="BK493" s="118">
        <f t="shared" si="133"/>
        <v>248.417664939969</v>
      </c>
      <c r="BL493" s="118">
        <f t="shared" si="133"/>
        <v>243.52413228723267</v>
      </c>
      <c r="BM493" s="118">
        <f t="shared" si="133"/>
        <v>238.72699640977874</v>
      </c>
      <c r="BN493" s="118">
        <f t="shared" si="133"/>
        <v>234.02435840574134</v>
      </c>
      <c r="BO493" s="118">
        <f t="shared" si="133"/>
        <v>229.41435677936383</v>
      </c>
      <c r="BP493" s="118">
        <f t="shared" si="133"/>
        <v>224.89516670414267</v>
      </c>
      <c r="BQ493" s="118">
        <f t="shared" si="133"/>
        <v>220.46499930048705</v>
      </c>
      <c r="BS493"/>
    </row>
    <row r="494" spans="1:71">
      <c r="B494" s="19">
        <v>15</v>
      </c>
      <c r="C494" s="211">
        <v>507.62049999999999</v>
      </c>
      <c r="D494" s="211">
        <v>340.43810000000002</v>
      </c>
      <c r="I494" s="22" t="s">
        <v>176</v>
      </c>
      <c r="J494" s="118">
        <f t="shared" si="130"/>
        <v>684.95950781551426</v>
      </c>
      <c r="K494" s="118">
        <f t="shared" si="130"/>
        <v>671.41315897290156</v>
      </c>
      <c r="L494" s="118">
        <f t="shared" si="130"/>
        <v>658.13471438575482</v>
      </c>
      <c r="M494" s="118">
        <f t="shared" si="130"/>
        <v>645.118875748905</v>
      </c>
      <c r="N494" s="118">
        <f t="shared" si="130"/>
        <v>632.36044954102681</v>
      </c>
      <c r="O494" s="118">
        <f t="shared" si="130"/>
        <v>619.85434495234301</v>
      </c>
      <c r="P494" s="118">
        <f t="shared" si="130"/>
        <v>607.595571853313</v>
      </c>
      <c r="Q494" s="118">
        <f t="shared" si="130"/>
        <v>595.57923880349324</v>
      </c>
      <c r="R494" s="118">
        <f t="shared" si="130"/>
        <v>583.80055109977741</v>
      </c>
      <c r="S494" s="118">
        <f t="shared" si="130"/>
        <v>572.25480886323453</v>
      </c>
      <c r="T494" s="118">
        <f t="shared" si="130"/>
        <v>560.93740516378546</v>
      </c>
      <c r="U494" s="118">
        <f t="shared" si="130"/>
        <v>549.84382418196594</v>
      </c>
      <c r="V494" s="118">
        <f t="shared" si="130"/>
        <v>538.9696394070445</v>
      </c>
      <c r="W494" s="118">
        <f t="shared" si="130"/>
        <v>528.31051187077628</v>
      </c>
      <c r="X494" s="118">
        <f t="shared" si="130"/>
        <v>517.86218841608763</v>
      </c>
      <c r="Y494" s="118">
        <f t="shared" si="130"/>
        <v>507.62049999999999</v>
      </c>
      <c r="Z494" s="118">
        <f t="shared" si="131"/>
        <v>497.58136003011782</v>
      </c>
      <c r="AA494" s="118">
        <f t="shared" si="131"/>
        <v>487.74076273401442</v>
      </c>
      <c r="AB494" s="118">
        <f t="shared" si="131"/>
        <v>478.09478156086664</v>
      </c>
      <c r="AC494" s="118">
        <f t="shared" si="131"/>
        <v>468.63956761470064</v>
      </c>
      <c r="AD494" s="118">
        <f t="shared" si="131"/>
        <v>459.37134811862228</v>
      </c>
      <c r="AE494" s="118">
        <f t="shared" si="131"/>
        <v>450.2864249094211</v>
      </c>
      <c r="AF494" s="118">
        <f t="shared" si="131"/>
        <v>441.38117296194559</v>
      </c>
      <c r="AG494" s="118">
        <f t="shared" si="131"/>
        <v>432.65203894266205</v>
      </c>
      <c r="AH494" s="118">
        <f t="shared" si="131"/>
        <v>424.09553979181948</v>
      </c>
      <c r="AI494" s="118">
        <f t="shared" si="131"/>
        <v>415.70826133365478</v>
      </c>
      <c r="AJ494" s="118">
        <f t="shared" si="131"/>
        <v>407.48685691408366</v>
      </c>
      <c r="AK494" s="118">
        <f t="shared" si="131"/>
        <v>399.42804606533383</v>
      </c>
      <c r="AL494" s="118">
        <f t="shared" si="131"/>
        <v>391.52861319698741</v>
      </c>
      <c r="AM494" s="118">
        <f t="shared" si="131"/>
        <v>383.78540631291077</v>
      </c>
      <c r="AN494" s="118">
        <f t="shared" si="131"/>
        <v>376.19533575355911</v>
      </c>
      <c r="AO494" s="118">
        <f t="shared" si="131"/>
        <v>368.75537296315412</v>
      </c>
      <c r="AP494" s="118">
        <f t="shared" si="132"/>
        <v>361.4625492812437</v>
      </c>
      <c r="AQ494" s="118">
        <f t="shared" si="132"/>
        <v>354.31395475816038</v>
      </c>
      <c r="AR494" s="118">
        <f t="shared" si="132"/>
        <v>347.30673699390604</v>
      </c>
      <c r="AS494" s="118">
        <f t="shared" si="132"/>
        <v>340.43810000000042</v>
      </c>
      <c r="AT494" s="118">
        <f t="shared" si="132"/>
        <v>333.70530308383815</v>
      </c>
      <c r="AU494" s="118">
        <f t="shared" si="132"/>
        <v>327.10565975511008</v>
      </c>
      <c r="AV494" s="118">
        <f t="shared" si="132"/>
        <v>320.63653665385198</v>
      </c>
      <c r="AW494" s="118">
        <f t="shared" si="132"/>
        <v>314.29535249969297</v>
      </c>
      <c r="AX494" s="118">
        <f t="shared" si="132"/>
        <v>308.07957706188495</v>
      </c>
      <c r="AY494" s="118">
        <f t="shared" si="132"/>
        <v>301.9867301497008</v>
      </c>
      <c r="AZ494" s="118">
        <f t="shared" si="132"/>
        <v>296.01438062280056</v>
      </c>
      <c r="BA494" s="118">
        <f t="shared" si="132"/>
        <v>290.16014542116812</v>
      </c>
      <c r="BB494" s="118">
        <f t="shared" si="132"/>
        <v>284.42168861423363</v>
      </c>
      <c r="BC494" s="118">
        <f t="shared" si="132"/>
        <v>278.79672046880108</v>
      </c>
      <c r="BD494" s="118">
        <f t="shared" si="132"/>
        <v>273.28299653540921</v>
      </c>
      <c r="BE494" s="118">
        <f t="shared" si="132"/>
        <v>267.87831675276095</v>
      </c>
      <c r="BF494" s="118">
        <f t="shared" si="133"/>
        <v>262.58052456986564</v>
      </c>
      <c r="BG494" s="118">
        <f t="shared" si="133"/>
        <v>257.3875060855413</v>
      </c>
      <c r="BH494" s="118">
        <f t="shared" si="133"/>
        <v>252.29718920493536</v>
      </c>
      <c r="BI494" s="118">
        <f t="shared" si="133"/>
        <v>247.30754281272667</v>
      </c>
      <c r="BJ494" s="118">
        <f t="shared" si="133"/>
        <v>242.41657596267905</v>
      </c>
      <c r="BK494" s="118">
        <f t="shared" si="133"/>
        <v>237.62233708322302</v>
      </c>
      <c r="BL494" s="118">
        <f t="shared" si="133"/>
        <v>232.92291319874832</v>
      </c>
      <c r="BM494" s="118">
        <f t="shared" si="133"/>
        <v>228.31642916629704</v>
      </c>
      <c r="BN494" s="118">
        <f t="shared" si="133"/>
        <v>223.8010469273525</v>
      </c>
      <c r="BO494" s="118">
        <f t="shared" si="133"/>
        <v>219.37496477442556</v>
      </c>
      <c r="BP494" s="118">
        <f t="shared" si="133"/>
        <v>215.03641663214523</v>
      </c>
      <c r="BQ494" s="118">
        <f t="shared" si="133"/>
        <v>210.7836713525673</v>
      </c>
      <c r="BS494"/>
    </row>
    <row r="495" spans="1:71">
      <c r="B495" s="19">
        <v>16</v>
      </c>
      <c r="C495" s="211">
        <v>490.11540000000002</v>
      </c>
      <c r="D495" s="211">
        <v>328.93029999999999</v>
      </c>
      <c r="I495" s="22" t="s">
        <v>176</v>
      </c>
      <c r="J495" s="118">
        <f t="shared" si="130"/>
        <v>660.9889503212645</v>
      </c>
      <c r="K495" s="118">
        <f t="shared" si="130"/>
        <v>647.93952937660845</v>
      </c>
      <c r="L495" s="118">
        <f t="shared" si="130"/>
        <v>635.14773359634887</v>
      </c>
      <c r="M495" s="118">
        <f t="shared" si="130"/>
        <v>622.60847687546948</v>
      </c>
      <c r="N495" s="118">
        <f t="shared" si="130"/>
        <v>610.31677352020097</v>
      </c>
      <c r="O495" s="118">
        <f t="shared" si="130"/>
        <v>598.26773626567717</v>
      </c>
      <c r="P495" s="118">
        <f t="shared" si="130"/>
        <v>586.45657433272402</v>
      </c>
      <c r="Q495" s="118">
        <f t="shared" si="130"/>
        <v>574.87859152301257</v>
      </c>
      <c r="R495" s="118">
        <f t="shared" si="130"/>
        <v>563.52918435182062</v>
      </c>
      <c r="S495" s="118">
        <f t="shared" si="130"/>
        <v>552.40384021765408</v>
      </c>
      <c r="T495" s="118">
        <f t="shared" si="130"/>
        <v>541.49813560800646</v>
      </c>
      <c r="U495" s="118">
        <f t="shared" si="130"/>
        <v>530.80773434054061</v>
      </c>
      <c r="V495" s="118">
        <f t="shared" si="130"/>
        <v>520.32838583899263</v>
      </c>
      <c r="W495" s="118">
        <f t="shared" si="130"/>
        <v>510.05592344311401</v>
      </c>
      <c r="X495" s="118">
        <f t="shared" si="130"/>
        <v>499.98626275197927</v>
      </c>
      <c r="Y495" s="118">
        <f t="shared" si="130"/>
        <v>490.11540000000002</v>
      </c>
      <c r="Z495" s="118">
        <f t="shared" si="131"/>
        <v>480.43941046500106</v>
      </c>
      <c r="AA495" s="118">
        <f t="shared" si="131"/>
        <v>470.95444690772365</v>
      </c>
      <c r="AB495" s="118">
        <f t="shared" si="131"/>
        <v>461.65673804213742</v>
      </c>
      <c r="AC495" s="118">
        <f t="shared" si="131"/>
        <v>452.54258703595093</v>
      </c>
      <c r="AD495" s="118">
        <f t="shared" si="131"/>
        <v>443.60837004072647</v>
      </c>
      <c r="AE495" s="118">
        <f t="shared" si="131"/>
        <v>434.85053475101302</v>
      </c>
      <c r="AF495" s="118">
        <f t="shared" si="131"/>
        <v>426.26559899192551</v>
      </c>
      <c r="AG495" s="118">
        <f t="shared" si="131"/>
        <v>417.85014933460815</v>
      </c>
      <c r="AH495" s="118">
        <f t="shared" si="131"/>
        <v>409.60083973903244</v>
      </c>
      <c r="AI495" s="118">
        <f t="shared" si="131"/>
        <v>401.51439022358841</v>
      </c>
      <c r="AJ495" s="118">
        <f t="shared" si="131"/>
        <v>393.58758556094176</v>
      </c>
      <c r="AK495" s="118">
        <f t="shared" si="131"/>
        <v>385.81727399963762</v>
      </c>
      <c r="AL495" s="118">
        <f t="shared" si="131"/>
        <v>378.2003660109429</v>
      </c>
      <c r="AM495" s="118">
        <f t="shared" si="131"/>
        <v>370.73383306042825</v>
      </c>
      <c r="AN495" s="118">
        <f t="shared" si="131"/>
        <v>363.4147064038026</v>
      </c>
      <c r="AO495" s="118">
        <f t="shared" si="131"/>
        <v>356.24007590651985</v>
      </c>
      <c r="AP495" s="118">
        <f t="shared" si="132"/>
        <v>349.20708888668997</v>
      </c>
      <c r="AQ495" s="118">
        <f t="shared" si="132"/>
        <v>342.31294898083297</v>
      </c>
      <c r="AR495" s="118">
        <f t="shared" si="132"/>
        <v>335.55491503202592</v>
      </c>
      <c r="AS495" s="118">
        <f t="shared" si="132"/>
        <v>328.93030000000005</v>
      </c>
      <c r="AT495" s="118">
        <f t="shared" si="132"/>
        <v>322.43646989275578</v>
      </c>
      <c r="AU495" s="118">
        <f t="shared" si="132"/>
        <v>316.07084271926908</v>
      </c>
      <c r="AV495" s="118">
        <f t="shared" si="132"/>
        <v>309.83088746287444</v>
      </c>
      <c r="AW495" s="118">
        <f t="shared" si="132"/>
        <v>303.71412307491556</v>
      </c>
      <c r="AX495" s="118">
        <f t="shared" si="132"/>
        <v>297.71811748826337</v>
      </c>
      <c r="AY495" s="118">
        <f t="shared" si="132"/>
        <v>291.84048665030963</v>
      </c>
      <c r="AZ495" s="118">
        <f t="shared" si="132"/>
        <v>286.07889357505144</v>
      </c>
      <c r="BA495" s="118">
        <f t="shared" si="132"/>
        <v>280.43104741388959</v>
      </c>
      <c r="BB495" s="118">
        <f t="shared" si="132"/>
        <v>274.89470254477186</v>
      </c>
      <c r="BC495" s="118">
        <f t="shared" si="132"/>
        <v>269.46765767931799</v>
      </c>
      <c r="BD495" s="118">
        <f t="shared" si="132"/>
        <v>264.14775498757285</v>
      </c>
      <c r="BE495" s="118">
        <f t="shared" si="132"/>
        <v>258.93287924003823</v>
      </c>
      <c r="BF495" s="118">
        <f t="shared" si="133"/>
        <v>253.82095696664354</v>
      </c>
      <c r="BG495" s="118">
        <f t="shared" si="133"/>
        <v>248.80995563231966</v>
      </c>
      <c r="BH495" s="118">
        <f t="shared" si="133"/>
        <v>243.89788282884953</v>
      </c>
      <c r="BI495" s="118">
        <f t="shared" si="133"/>
        <v>239.08278548267279</v>
      </c>
      <c r="BJ495" s="118">
        <f t="shared" si="133"/>
        <v>234.36274907833058</v>
      </c>
      <c r="BK495" s="118">
        <f t="shared" si="133"/>
        <v>229.73589689724113</v>
      </c>
      <c r="BL495" s="118">
        <f t="shared" si="133"/>
        <v>225.20038927150381</v>
      </c>
      <c r="BM495" s="118">
        <f t="shared" si="133"/>
        <v>220.7544228524344</v>
      </c>
      <c r="BN495" s="118">
        <f t="shared" si="133"/>
        <v>216.39622989354166</v>
      </c>
      <c r="BO495" s="118">
        <f t="shared" si="133"/>
        <v>212.1240775476592</v>
      </c>
      <c r="BP495" s="118">
        <f t="shared" si="133"/>
        <v>207.93626717795348</v>
      </c>
      <c r="BQ495" s="118">
        <f t="shared" si="133"/>
        <v>203.83113368253458</v>
      </c>
      <c r="BS495"/>
    </row>
    <row r="496" spans="1:71">
      <c r="B496" s="19">
        <v>17</v>
      </c>
      <c r="C496" s="211">
        <v>472.61040000000003</v>
      </c>
      <c r="D496" s="211">
        <v>317.42239999999998</v>
      </c>
      <c r="I496" s="22" t="s">
        <v>176</v>
      </c>
      <c r="J496" s="118">
        <f t="shared" si="130"/>
        <v>637.01924306145202</v>
      </c>
      <c r="K496" s="118">
        <f t="shared" si="130"/>
        <v>624.46667436348628</v>
      </c>
      <c r="L496" s="118">
        <f t="shared" si="130"/>
        <v>612.1614560911687</v>
      </c>
      <c r="M496" s="118">
        <f t="shared" si="130"/>
        <v>600.09871416377962</v>
      </c>
      <c r="N496" s="118">
        <f t="shared" si="130"/>
        <v>588.27367054516026</v>
      </c>
      <c r="O496" s="118">
        <f t="shared" si="130"/>
        <v>576.68164135113761</v>
      </c>
      <c r="P496" s="118">
        <f t="shared" si="130"/>
        <v>565.31803499424564</v>
      </c>
      <c r="Q496" s="118">
        <f t="shared" si="130"/>
        <v>554.17835036500185</v>
      </c>
      <c r="R496" s="118">
        <f t="shared" si="130"/>
        <v>543.258175049025</v>
      </c>
      <c r="S496" s="118">
        <f t="shared" si="130"/>
        <v>532.55318357928309</v>
      </c>
      <c r="T496" s="118">
        <f t="shared" si="130"/>
        <v>522.05913572278166</v>
      </c>
      <c r="U496" s="118">
        <f t="shared" si="130"/>
        <v>511.77187480101298</v>
      </c>
      <c r="V496" s="118">
        <f t="shared" si="130"/>
        <v>501.68732604350134</v>
      </c>
      <c r="W496" s="118">
        <f t="shared" si="130"/>
        <v>491.80149497379193</v>
      </c>
      <c r="X496" s="118">
        <f t="shared" si="130"/>
        <v>482.11046582724362</v>
      </c>
      <c r="Y496" s="118">
        <f t="shared" si="130"/>
        <v>472.61040000000003</v>
      </c>
      <c r="Z496" s="118">
        <f t="shared" si="131"/>
        <v>463.29753452852367</v>
      </c>
      <c r="AA496" s="118">
        <f t="shared" si="131"/>
        <v>454.16818059909093</v>
      </c>
      <c r="AB496" s="118">
        <f t="shared" si="131"/>
        <v>445.21872208665764</v>
      </c>
      <c r="AC496" s="118">
        <f t="shared" si="131"/>
        <v>436.4456141225171</v>
      </c>
      <c r="AD496" s="118">
        <f t="shared" si="131"/>
        <v>427.84538169018197</v>
      </c>
      <c r="AE496" s="118">
        <f t="shared" si="131"/>
        <v>419.41461824893503</v>
      </c>
      <c r="AF496" s="118">
        <f t="shared" si="131"/>
        <v>411.1499843845026</v>
      </c>
      <c r="AG496" s="118">
        <f t="shared" si="131"/>
        <v>403.04820648631744</v>
      </c>
      <c r="AH496" s="118">
        <f t="shared" si="131"/>
        <v>395.10607545084531</v>
      </c>
      <c r="AI496" s="118">
        <f t="shared" si="131"/>
        <v>387.32044541046389</v>
      </c>
      <c r="AJ496" s="118">
        <f t="shared" si="131"/>
        <v>379.68823248738829</v>
      </c>
      <c r="AK496" s="118">
        <f t="shared" si="131"/>
        <v>372.2064135721514</v>
      </c>
      <c r="AL496" s="118">
        <f t="shared" si="131"/>
        <v>364.87202512615414</v>
      </c>
      <c r="AM496" s="118">
        <f t="shared" si="131"/>
        <v>357.68216200781188</v>
      </c>
      <c r="AN496" s="118">
        <f t="shared" si="131"/>
        <v>350.63397632183126</v>
      </c>
      <c r="AO496" s="118">
        <f t="shared" si="131"/>
        <v>343.72467629116329</v>
      </c>
      <c r="AP496" s="118">
        <f t="shared" si="132"/>
        <v>336.95152515118338</v>
      </c>
      <c r="AQ496" s="118">
        <f t="shared" si="132"/>
        <v>330.31184006566315</v>
      </c>
      <c r="AR496" s="118">
        <f t="shared" si="132"/>
        <v>323.80299106410223</v>
      </c>
      <c r="AS496" s="118">
        <f t="shared" si="132"/>
        <v>317.42240000000032</v>
      </c>
      <c r="AT496" s="118">
        <f t="shared" si="132"/>
        <v>311.16753952965695</v>
      </c>
      <c r="AU496" s="118">
        <f t="shared" si="132"/>
        <v>305.03593211109404</v>
      </c>
      <c r="AV496" s="118">
        <f t="shared" si="132"/>
        <v>299.02514902270451</v>
      </c>
      <c r="AW496" s="118">
        <f t="shared" si="132"/>
        <v>293.13280940123917</v>
      </c>
      <c r="AX496" s="118">
        <f t="shared" si="132"/>
        <v>287.35657929874958</v>
      </c>
      <c r="AY496" s="118">
        <f t="shared" si="132"/>
        <v>281.69417075811469</v>
      </c>
      <c r="AZ496" s="118">
        <f t="shared" si="132"/>
        <v>276.14334090678381</v>
      </c>
      <c r="BA496" s="118">
        <f t="shared" si="132"/>
        <v>270.70189106837802</v>
      </c>
      <c r="BB496" s="118">
        <f t="shared" si="132"/>
        <v>265.36766589179695</v>
      </c>
      <c r="BC496" s="118">
        <f t="shared" si="132"/>
        <v>260.13855249748747</v>
      </c>
      <c r="BD496" s="118">
        <f t="shared" si="132"/>
        <v>255.01247964053448</v>
      </c>
      <c r="BE496" s="118">
        <f t="shared" si="132"/>
        <v>249.98741689024399</v>
      </c>
      <c r="BF496" s="118">
        <f t="shared" si="133"/>
        <v>245.06137382589182</v>
      </c>
      <c r="BG496" s="118">
        <f t="shared" si="133"/>
        <v>240.23239924832072</v>
      </c>
      <c r="BH496" s="118">
        <f t="shared" si="133"/>
        <v>235.49858040707304</v>
      </c>
      <c r="BI496" s="118">
        <f t="shared" si="133"/>
        <v>230.85804224275267</v>
      </c>
      <c r="BJ496" s="118">
        <f t="shared" si="133"/>
        <v>226.30894664431651</v>
      </c>
      <c r="BK496" s="118">
        <f t="shared" si="133"/>
        <v>221.84949172100116</v>
      </c>
      <c r="BL496" s="118">
        <f t="shared" si="133"/>
        <v>217.47791108859636</v>
      </c>
      <c r="BM496" s="118">
        <f t="shared" si="133"/>
        <v>213.19247316978252</v>
      </c>
      <c r="BN496" s="118">
        <f t="shared" si="133"/>
        <v>208.99148050825514</v>
      </c>
      <c r="BO496" s="118">
        <f t="shared" si="133"/>
        <v>204.87326909636485</v>
      </c>
      <c r="BP496" s="118">
        <f t="shared" si="133"/>
        <v>200.83620771600584</v>
      </c>
      <c r="BQ496" s="118">
        <f t="shared" si="133"/>
        <v>196.87869729249286</v>
      </c>
      <c r="BS496"/>
    </row>
    <row r="497" spans="2:71">
      <c r="B497" s="19">
        <v>18</v>
      </c>
      <c r="C497" s="211">
        <v>455.1053</v>
      </c>
      <c r="D497" s="211">
        <v>305.91460000000001</v>
      </c>
      <c r="I497" s="22" t="s">
        <v>176</v>
      </c>
      <c r="J497" s="118">
        <f t="shared" si="130"/>
        <v>613.04966533824654</v>
      </c>
      <c r="K497" s="118">
        <f t="shared" si="130"/>
        <v>600.99391557352817</v>
      </c>
      <c r="L497" s="118">
        <f t="shared" si="130"/>
        <v>589.17524464696442</v>
      </c>
      <c r="M497" s="118">
        <f t="shared" si="130"/>
        <v>577.58899035366585</v>
      </c>
      <c r="N497" s="118">
        <f t="shared" si="130"/>
        <v>566.23058217197615</v>
      </c>
      <c r="O497" s="118">
        <f t="shared" si="130"/>
        <v>555.09553946050232</v>
      </c>
      <c r="P497" s="118">
        <f t="shared" si="130"/>
        <v>544.17946969060063</v>
      </c>
      <c r="Q497" s="118">
        <f t="shared" si="130"/>
        <v>533.47806671362105</v>
      </c>
      <c r="R497" s="118">
        <f t="shared" si="130"/>
        <v>522.98710906222652</v>
      </c>
      <c r="S497" s="118">
        <f t="shared" si="130"/>
        <v>512.70245828511702</v>
      </c>
      <c r="T497" s="118">
        <f t="shared" si="130"/>
        <v>502.62005731450239</v>
      </c>
      <c r="U497" s="118">
        <f t="shared" si="130"/>
        <v>492.73592886567803</v>
      </c>
      <c r="V497" s="118">
        <f t="shared" si="130"/>
        <v>483.04617386807416</v>
      </c>
      <c r="W497" s="118">
        <f t="shared" si="130"/>
        <v>473.54696992715839</v>
      </c>
      <c r="X497" s="118">
        <f t="shared" si="130"/>
        <v>464.23456981658575</v>
      </c>
      <c r="Y497" s="118">
        <f t="shared" si="130"/>
        <v>455.1053</v>
      </c>
      <c r="Z497" s="118">
        <f t="shared" si="131"/>
        <v>446.15555918190518</v>
      </c>
      <c r="AA497" s="118">
        <f t="shared" si="131"/>
        <v>437.38181688703361</v>
      </c>
      <c r="AB497" s="118">
        <f t="shared" si="131"/>
        <v>428.78061206765142</v>
      </c>
      <c r="AC497" s="118">
        <f t="shared" si="131"/>
        <v>420.34855173825179</v>
      </c>
      <c r="AD497" s="118">
        <f t="shared" si="131"/>
        <v>412.08230963709656</v>
      </c>
      <c r="AE497" s="118">
        <f t="shared" si="131"/>
        <v>403.97862491407989</v>
      </c>
      <c r="AF497" s="118">
        <f t="shared" si="131"/>
        <v>396.03430084439452</v>
      </c>
      <c r="AG497" s="118">
        <f t="shared" si="131"/>
        <v>388.24620356749466</v>
      </c>
      <c r="AH497" s="118">
        <f t="shared" si="131"/>
        <v>380.61126085085664</v>
      </c>
      <c r="AI497" s="118">
        <f t="shared" si="131"/>
        <v>373.12646087805155</v>
      </c>
      <c r="AJ497" s="118">
        <f t="shared" si="131"/>
        <v>365.78885106064979</v>
      </c>
      <c r="AK497" s="118">
        <f t="shared" si="131"/>
        <v>358.59553687349029</v>
      </c>
      <c r="AL497" s="118">
        <f t="shared" si="131"/>
        <v>351.54368071285387</v>
      </c>
      <c r="AM497" s="118">
        <f t="shared" si="131"/>
        <v>344.63050077709141</v>
      </c>
      <c r="AN497" s="118">
        <f t="shared" si="131"/>
        <v>337.85326996926472</v>
      </c>
      <c r="AO497" s="118">
        <f t="shared" si="131"/>
        <v>331.2093148213666</v>
      </c>
      <c r="AP497" s="118">
        <f t="shared" si="132"/>
        <v>324.69601443969668</v>
      </c>
      <c r="AQ497" s="118">
        <f t="shared" si="132"/>
        <v>318.31079947097697</v>
      </c>
      <c r="AR497" s="118">
        <f t="shared" si="132"/>
        <v>312.05115108879863</v>
      </c>
      <c r="AS497" s="118">
        <f t="shared" si="132"/>
        <v>305.91460000000029</v>
      </c>
      <c r="AT497" s="118">
        <f t="shared" si="132"/>
        <v>299.89872547058667</v>
      </c>
      <c r="AU497" s="118">
        <f t="shared" si="132"/>
        <v>294.00115437080223</v>
      </c>
      <c r="AV497" s="118">
        <f t="shared" si="132"/>
        <v>288.219560238984</v>
      </c>
      <c r="AW497" s="118">
        <f t="shared" si="132"/>
        <v>282.55166236382377</v>
      </c>
      <c r="AX497" s="118">
        <f t="shared" si="132"/>
        <v>276.99522488467761</v>
      </c>
      <c r="AY497" s="118">
        <f t="shared" si="132"/>
        <v>271.5480559095684</v>
      </c>
      <c r="AZ497" s="118">
        <f t="shared" si="132"/>
        <v>266.20800665053287</v>
      </c>
      <c r="BA497" s="118">
        <f t="shared" si="132"/>
        <v>260.97297057597183</v>
      </c>
      <c r="BB497" s="118">
        <f t="shared" si="132"/>
        <v>255.84088257967022</v>
      </c>
      <c r="BC497" s="118">
        <f t="shared" si="132"/>
        <v>250.80971816615826</v>
      </c>
      <c r="BD497" s="118">
        <f t="shared" si="132"/>
        <v>245.87749265209251</v>
      </c>
      <c r="BE497" s="118">
        <f t="shared" si="132"/>
        <v>241.04226038334238</v>
      </c>
      <c r="BF497" s="118">
        <f t="shared" si="133"/>
        <v>236.30211396747191</v>
      </c>
      <c r="BG497" s="118">
        <f t="shared" si="133"/>
        <v>231.65518352131633</v>
      </c>
      <c r="BH497" s="118">
        <f t="shared" si="133"/>
        <v>227.0996359333538</v>
      </c>
      <c r="BI497" s="118">
        <f t="shared" si="133"/>
        <v>222.63367414058362</v>
      </c>
      <c r="BJ497" s="118">
        <f t="shared" si="133"/>
        <v>218.25553641962452</v>
      </c>
      <c r="BK497" s="118">
        <f t="shared" si="133"/>
        <v>213.96349569175365</v>
      </c>
      <c r="BL497" s="118">
        <f t="shared" si="133"/>
        <v>209.75585884161202</v>
      </c>
      <c r="BM497" s="118">
        <f t="shared" si="133"/>
        <v>205.63096604930814</v>
      </c>
      <c r="BN497" s="118">
        <f t="shared" si="133"/>
        <v>201.58719013565528</v>
      </c>
      <c r="BO497" s="118">
        <f t="shared" si="133"/>
        <v>197.62293592028553</v>
      </c>
      <c r="BP497" s="118">
        <f t="shared" si="133"/>
        <v>193.73663959238615</v>
      </c>
      <c r="BQ497" s="118">
        <f t="shared" si="133"/>
        <v>189.92676809381103</v>
      </c>
      <c r="BS497"/>
    </row>
    <row r="498" spans="2:71">
      <c r="B498" s="19">
        <v>19</v>
      </c>
      <c r="C498" s="211">
        <v>437.6003</v>
      </c>
      <c r="D498" s="211">
        <v>294.4067</v>
      </c>
      <c r="I498" s="22" t="s">
        <v>176</v>
      </c>
      <c r="J498" s="118">
        <f t="shared" si="130"/>
        <v>589.08105018039282</v>
      </c>
      <c r="K498" s="118">
        <f t="shared" si="130"/>
        <v>577.52203124320056</v>
      </c>
      <c r="L498" s="118">
        <f t="shared" si="130"/>
        <v>566.18982476033761</v>
      </c>
      <c r="M498" s="118">
        <f t="shared" si="130"/>
        <v>555.07998019065371</v>
      </c>
      <c r="N498" s="118">
        <f t="shared" si="130"/>
        <v>544.18813432205002</v>
      </c>
      <c r="O498" s="118">
        <f t="shared" si="130"/>
        <v>533.510009557898</v>
      </c>
      <c r="P498" s="118">
        <f t="shared" si="130"/>
        <v>523.04141223708291</v>
      </c>
      <c r="Q498" s="118">
        <f t="shared" si="130"/>
        <v>512.77823098701072</v>
      </c>
      <c r="R498" s="118">
        <f t="shared" si="130"/>
        <v>502.7164351089329</v>
      </c>
      <c r="S498" s="118">
        <f t="shared" si="130"/>
        <v>492.85207299495465</v>
      </c>
      <c r="T498" s="118">
        <f t="shared" si="130"/>
        <v>483.18127057610485</v>
      </c>
      <c r="U498" s="118">
        <f t="shared" si="130"/>
        <v>473.70022980085747</v>
      </c>
      <c r="V498" s="118">
        <f t="shared" si="130"/>
        <v>464.40522714350891</v>
      </c>
      <c r="W498" s="118">
        <f t="shared" si="130"/>
        <v>455.29261214182264</v>
      </c>
      <c r="X498" s="118">
        <f t="shared" si="130"/>
        <v>446.35880596336989</v>
      </c>
      <c r="Y498" s="118">
        <f t="shared" ref="Y498:AN513" si="134">$C498*POWER(POWER($D498/$C498,1/($D$482-$C$482)),Y$482-$C$482)</f>
        <v>437.6003</v>
      </c>
      <c r="Z498" s="118">
        <f t="shared" si="134"/>
        <v>429.01365448989225</v>
      </c>
      <c r="AA498" s="118">
        <f t="shared" si="134"/>
        <v>420.59549716664418</v>
      </c>
      <c r="AB498" s="118">
        <f t="shared" si="134"/>
        <v>412.34252193486873</v>
      </c>
      <c r="AC498" s="118">
        <f t="shared" si="134"/>
        <v>404.25148757177863</v>
      </c>
      <c r="AD498" s="118">
        <f t="shared" si="131"/>
        <v>396.31921645424831</v>
      </c>
      <c r="AE498" s="118">
        <f t="shared" si="131"/>
        <v>388.54259331085399</v>
      </c>
      <c r="AF498" s="118">
        <f t="shared" si="131"/>
        <v>380.91856399840094</v>
      </c>
      <c r="AG498" s="118">
        <f t="shared" si="131"/>
        <v>373.44413430245788</v>
      </c>
      <c r="AH498" s="118">
        <f t="shared" si="131"/>
        <v>366.11636876142813</v>
      </c>
      <c r="AI498" s="118">
        <f t="shared" si="131"/>
        <v>358.93238951369392</v>
      </c>
      <c r="AJ498" s="118">
        <f t="shared" si="131"/>
        <v>351.88937516738292</v>
      </c>
      <c r="AK498" s="118">
        <f t="shared" si="131"/>
        <v>344.98455969231208</v>
      </c>
      <c r="AL498" s="118">
        <f t="shared" si="131"/>
        <v>338.21523133367413</v>
      </c>
      <c r="AM498" s="118">
        <f t="shared" si="131"/>
        <v>331.5787315470393</v>
      </c>
      <c r="AN498" s="118">
        <f t="shared" si="131"/>
        <v>325.07245395425514</v>
      </c>
      <c r="AO498" s="118">
        <f t="shared" si="131"/>
        <v>318.69384331983366</v>
      </c>
      <c r="AP498" s="118">
        <f t="shared" si="132"/>
        <v>312.44039454742369</v>
      </c>
      <c r="AQ498" s="118">
        <f t="shared" si="132"/>
        <v>306.30965169597471</v>
      </c>
      <c r="AR498" s="118">
        <f t="shared" si="132"/>
        <v>300.29920701520575</v>
      </c>
      <c r="AS498" s="118">
        <f t="shared" si="132"/>
        <v>294.40670000000023</v>
      </c>
      <c r="AT498" s="118">
        <f t="shared" si="132"/>
        <v>288.62981646335584</v>
      </c>
      <c r="AU498" s="118">
        <f t="shared" si="132"/>
        <v>282.96628762752482</v>
      </c>
      <c r="AV498" s="118">
        <f t="shared" si="132"/>
        <v>277.41388923298825</v>
      </c>
      <c r="AW498" s="118">
        <f t="shared" si="132"/>
        <v>271.97044066491372</v>
      </c>
      <c r="AX498" s="118">
        <f t="shared" si="132"/>
        <v>266.63380409675455</v>
      </c>
      <c r="AY498" s="118">
        <f t="shared" si="132"/>
        <v>261.40188365065262</v>
      </c>
      <c r="AZ498" s="118">
        <f t="shared" si="132"/>
        <v>256.27262457431607</v>
      </c>
      <c r="BA498" s="118">
        <f t="shared" si="132"/>
        <v>251.24401243404887</v>
      </c>
      <c r="BB498" s="118">
        <f t="shared" si="132"/>
        <v>246.31407232361414</v>
      </c>
      <c r="BC498" s="118">
        <f t="shared" si="132"/>
        <v>241.4808680886218</v>
      </c>
      <c r="BD498" s="118">
        <f t="shared" si="132"/>
        <v>236.74250156613519</v>
      </c>
      <c r="BE498" s="118">
        <f t="shared" ref="BE498:BQ513" si="135">$C498*POWER(POWER($D498/$C498,1/($D$482-$C$482)),BE$482-$C$482)</f>
        <v>232.09711183919819</v>
      </c>
      <c r="BF498" s="118">
        <f t="shared" si="135"/>
        <v>227.5428745059902</v>
      </c>
      <c r="BG498" s="118">
        <f t="shared" si="135"/>
        <v>223.07800096332153</v>
      </c>
      <c r="BH498" s="118">
        <f t="shared" si="133"/>
        <v>218.70073770418864</v>
      </c>
      <c r="BI498" s="118">
        <f t="shared" si="133"/>
        <v>214.40936562911253</v>
      </c>
      <c r="BJ498" s="118">
        <f t="shared" si="133"/>
        <v>210.20219937099006</v>
      </c>
      <c r="BK498" s="118">
        <f t="shared" si="133"/>
        <v>206.07758663319331</v>
      </c>
      <c r="BL498" s="118">
        <f t="shared" si="133"/>
        <v>202.03390754065668</v>
      </c>
      <c r="BM498" s="118">
        <f t="shared" si="133"/>
        <v>198.06957400369728</v>
      </c>
      <c r="BN498" s="118">
        <f t="shared" si="133"/>
        <v>194.18302909431807</v>
      </c>
      <c r="BO498" s="118">
        <f t="shared" si="133"/>
        <v>190.37274643474987</v>
      </c>
      <c r="BP498" s="118">
        <f t="shared" si="133"/>
        <v>186.63722959799077</v>
      </c>
      <c r="BQ498" s="118">
        <f t="shared" si="133"/>
        <v>182.97501152010889</v>
      </c>
      <c r="BS498"/>
    </row>
    <row r="499" spans="2:71">
      <c r="B499" s="19">
        <v>20</v>
      </c>
      <c r="C499" s="211">
        <v>420.09519999999998</v>
      </c>
      <c r="D499" s="211">
        <v>282.89890000000003</v>
      </c>
      <c r="I499" s="22" t="s">
        <v>176</v>
      </c>
      <c r="J499" s="118">
        <f t="shared" ref="J499:Y514" si="136">$C499*POWER(POWER($D499/$C499,1/($D$482-$C$482)),J$482-$C$482)</f>
        <v>565.11269642370257</v>
      </c>
      <c r="K499" s="118">
        <f t="shared" si="136"/>
        <v>554.05036038634069</v>
      </c>
      <c r="L499" s="118">
        <f t="shared" si="136"/>
        <v>543.20457456874544</v>
      </c>
      <c r="M499" s="118">
        <f t="shared" si="136"/>
        <v>532.57109990264757</v>
      </c>
      <c r="N499" s="118">
        <f t="shared" si="136"/>
        <v>522.14578030145185</v>
      </c>
      <c r="O499" s="118">
        <f t="shared" si="136"/>
        <v>511.92454103583378</v>
      </c>
      <c r="P499" s="118">
        <f t="shared" si="136"/>
        <v>501.90338714113403</v>
      </c>
      <c r="Q499" s="118">
        <f t="shared" si="136"/>
        <v>492.07840185592897</v>
      </c>
      <c r="R499" s="118">
        <f t="shared" si="136"/>
        <v>482.44574509116757</v>
      </c>
      <c r="S499" s="118">
        <f t="shared" si="136"/>
        <v>473.00165192927466</v>
      </c>
      <c r="T499" s="118">
        <f t="shared" si="136"/>
        <v>463.74243115263539</v>
      </c>
      <c r="U499" s="118">
        <f t="shared" si="136"/>
        <v>454.66446380088564</v>
      </c>
      <c r="V499" s="118">
        <f t="shared" si="136"/>
        <v>445.76420175644313</v>
      </c>
      <c r="W499" s="118">
        <f t="shared" si="136"/>
        <v>437.03816635772876</v>
      </c>
      <c r="X499" s="118">
        <f t="shared" si="136"/>
        <v>428.48294703953309</v>
      </c>
      <c r="Y499" s="118">
        <f t="shared" si="136"/>
        <v>420.09519999999998</v>
      </c>
      <c r="Z499" s="118">
        <f t="shared" si="134"/>
        <v>411.87164689370337</v>
      </c>
      <c r="AA499" s="118">
        <f t="shared" si="134"/>
        <v>403.80907355030831</v>
      </c>
      <c r="AB499" s="118">
        <f t="shared" si="134"/>
        <v>395.90432871831456</v>
      </c>
      <c r="AC499" s="118">
        <f t="shared" si="134"/>
        <v>388.15432283339186</v>
      </c>
      <c r="AD499" s="118">
        <f t="shared" si="134"/>
        <v>380.55602681082604</v>
      </c>
      <c r="AE499" s="118">
        <f t="shared" si="134"/>
        <v>373.10647086160299</v>
      </c>
      <c r="AF499" s="118">
        <f t="shared" si="134"/>
        <v>365.80274333166858</v>
      </c>
      <c r="AG499" s="118">
        <f t="shared" si="134"/>
        <v>358.64198956391078</v>
      </c>
      <c r="AH499" s="118">
        <f t="shared" si="134"/>
        <v>351.62141078241865</v>
      </c>
      <c r="AI499" s="118">
        <f t="shared" si="134"/>
        <v>344.73826299858263</v>
      </c>
      <c r="AJ499" s="118">
        <f t="shared" si="134"/>
        <v>337.9898559386084</v>
      </c>
      <c r="AK499" s="118">
        <f t="shared" si="134"/>
        <v>331.37355199202517</v>
      </c>
      <c r="AL499" s="118">
        <f t="shared" si="134"/>
        <v>324.88676518077716</v>
      </c>
      <c r="AM499" s="118">
        <f t="shared" si="134"/>
        <v>318.52696014849636</v>
      </c>
      <c r="AN499" s="118">
        <f t="shared" si="134"/>
        <v>312.29165116955926</v>
      </c>
      <c r="AO499" s="118">
        <f t="shared" ref="AO499:BD514" si="137">$C499*POWER(POWER($D499/$C499,1/($D$482-$C$482)),AO$482-$C$482)</f>
        <v>306.17840117754332</v>
      </c>
      <c r="AP499" s="118">
        <f t="shared" si="137"/>
        <v>300.18482081270099</v>
      </c>
      <c r="AQ499" s="118">
        <f t="shared" si="137"/>
        <v>294.30856748807986</v>
      </c>
      <c r="AR499" s="118">
        <f t="shared" si="137"/>
        <v>288.54734447392423</v>
      </c>
      <c r="AS499" s="118">
        <f t="shared" si="137"/>
        <v>282.89889999999986</v>
      </c>
      <c r="AT499" s="118">
        <f t="shared" si="137"/>
        <v>277.36102637549072</v>
      </c>
      <c r="AU499" s="118">
        <f t="shared" si="137"/>
        <v>271.93155912612491</v>
      </c>
      <c r="AV499" s="118">
        <f t="shared" si="137"/>
        <v>266.60837614819104</v>
      </c>
      <c r="AW499" s="118">
        <f t="shared" si="137"/>
        <v>261.38939687911545</v>
      </c>
      <c r="AX499" s="118">
        <f t="shared" si="137"/>
        <v>256.2725814842758</v>
      </c>
      <c r="AY499" s="118">
        <f t="shared" si="137"/>
        <v>251.2559300597328</v>
      </c>
      <c r="AZ499" s="118">
        <f t="shared" si="137"/>
        <v>246.33748185056939</v>
      </c>
      <c r="BA499" s="118">
        <f t="shared" si="137"/>
        <v>241.51531448453062</v>
      </c>
      <c r="BB499" s="118">
        <f t="shared" si="137"/>
        <v>236.78754322066595</v>
      </c>
      <c r="BC499" s="118">
        <f t="shared" si="137"/>
        <v>232.1523202126796</v>
      </c>
      <c r="BD499" s="118">
        <f t="shared" si="137"/>
        <v>227.60783378670055</v>
      </c>
      <c r="BE499" s="118">
        <f t="shared" si="135"/>
        <v>223.15230773319158</v>
      </c>
      <c r="BF499" s="118">
        <f t="shared" si="135"/>
        <v>218.78400061271856</v>
      </c>
      <c r="BG499" s="118">
        <f t="shared" si="135"/>
        <v>214.50120507531005</v>
      </c>
      <c r="BH499" s="118">
        <f t="shared" si="135"/>
        <v>210.30224719314091</v>
      </c>
      <c r="BI499" s="118">
        <f t="shared" si="135"/>
        <v>206.18548580627834</v>
      </c>
      <c r="BJ499" s="118">
        <f t="shared" si="135"/>
        <v>202.14931188123589</v>
      </c>
      <c r="BK499" s="118">
        <f t="shared" si="135"/>
        <v>198.19214788208367</v>
      </c>
      <c r="BL499" s="118">
        <f t="shared" si="135"/>
        <v>194.31244715386941</v>
      </c>
      <c r="BM499" s="118">
        <f t="shared" si="135"/>
        <v>190.50869331810958</v>
      </c>
      <c r="BN499" s="118">
        <f t="shared" si="135"/>
        <v>186.77939968011358</v>
      </c>
      <c r="BO499" s="118">
        <f t="shared" si="135"/>
        <v>183.12310864791039</v>
      </c>
      <c r="BP499" s="118">
        <f t="shared" si="135"/>
        <v>179.53839116254943</v>
      </c>
      <c r="BQ499" s="118">
        <f t="shared" si="135"/>
        <v>176.023846139554</v>
      </c>
      <c r="BS499"/>
    </row>
    <row r="500" spans="2:71">
      <c r="B500" s="19">
        <v>21</v>
      </c>
      <c r="C500" s="211">
        <v>407.56720000000001</v>
      </c>
      <c r="D500" s="211">
        <v>274.6096</v>
      </c>
      <c r="I500" s="22" t="s">
        <v>176</v>
      </c>
      <c r="J500" s="118">
        <f t="shared" si="136"/>
        <v>548.03949628168868</v>
      </c>
      <c r="K500" s="118">
        <f t="shared" si="136"/>
        <v>537.32578639958922</v>
      </c>
      <c r="L500" s="118">
        <f t="shared" si="136"/>
        <v>526.82152050869206</v>
      </c>
      <c r="M500" s="118">
        <f t="shared" si="136"/>
        <v>516.52260415563478</v>
      </c>
      <c r="N500" s="118">
        <f t="shared" si="136"/>
        <v>506.42502293016474</v>
      </c>
      <c r="O500" s="118">
        <f t="shared" si="136"/>
        <v>496.5248409003633</v>
      </c>
      <c r="P500" s="118">
        <f t="shared" si="136"/>
        <v>486.81819907846102</v>
      </c>
      <c r="Q500" s="118">
        <f t="shared" si="136"/>
        <v>477.30131391664406</v>
      </c>
      <c r="R500" s="118">
        <f t="shared" si="136"/>
        <v>467.97047583226725</v>
      </c>
      <c r="S500" s="118">
        <f t="shared" si="136"/>
        <v>458.82204776189695</v>
      </c>
      <c r="T500" s="118">
        <f t="shared" si="136"/>
        <v>449.8524637436218</v>
      </c>
      <c r="U500" s="118">
        <f t="shared" si="136"/>
        <v>441.05822752707797</v>
      </c>
      <c r="V500" s="118">
        <f t="shared" si="136"/>
        <v>432.43591121064702</v>
      </c>
      <c r="W500" s="118">
        <f t="shared" si="136"/>
        <v>423.982153905296</v>
      </c>
      <c r="X500" s="118">
        <f t="shared" si="136"/>
        <v>415.69366042453737</v>
      </c>
      <c r="Y500" s="118">
        <f t="shared" si="136"/>
        <v>407.56720000000001</v>
      </c>
      <c r="Z500" s="118">
        <f t="shared" si="134"/>
        <v>399.59960502210947</v>
      </c>
      <c r="AA500" s="118">
        <f t="shared" si="134"/>
        <v>391.7877698053864</v>
      </c>
      <c r="AB500" s="118">
        <f t="shared" si="134"/>
        <v>384.12864937788311</v>
      </c>
      <c r="AC500" s="118">
        <f t="shared" si="134"/>
        <v>376.6192582942848</v>
      </c>
      <c r="AD500" s="118">
        <f t="shared" si="134"/>
        <v>369.2566694722147</v>
      </c>
      <c r="AE500" s="118">
        <f t="shared" si="134"/>
        <v>362.03801305128729</v>
      </c>
      <c r="AF500" s="118">
        <f t="shared" si="134"/>
        <v>354.96047527446694</v>
      </c>
      <c r="AG500" s="118">
        <f t="shared" si="134"/>
        <v>348.02129739129452</v>
      </c>
      <c r="AH500" s="118">
        <f t="shared" si="134"/>
        <v>341.21777458255565</v>
      </c>
      <c r="AI500" s="118">
        <f t="shared" si="134"/>
        <v>334.54725490596991</v>
      </c>
      <c r="AJ500" s="118">
        <f t="shared" si="134"/>
        <v>328.00713826249154</v>
      </c>
      <c r="AK500" s="118">
        <f t="shared" si="134"/>
        <v>321.59487538281797</v>
      </c>
      <c r="AL500" s="118">
        <f t="shared" si="134"/>
        <v>315.3079668337113</v>
      </c>
      <c r="AM500" s="118">
        <f t="shared" si="134"/>
        <v>309.14396204374498</v>
      </c>
      <c r="AN500" s="118">
        <f t="shared" si="134"/>
        <v>303.10045834809694</v>
      </c>
      <c r="AO500" s="118">
        <f t="shared" si="137"/>
        <v>297.17510005201564</v>
      </c>
      <c r="AP500" s="118">
        <f t="shared" si="137"/>
        <v>291.36557751259494</v>
      </c>
      <c r="AQ500" s="118">
        <f t="shared" si="137"/>
        <v>285.66962623849946</v>
      </c>
      <c r="AR500" s="118">
        <f t="shared" si="137"/>
        <v>280.08502600728917</v>
      </c>
      <c r="AS500" s="118">
        <f t="shared" si="137"/>
        <v>274.6096</v>
      </c>
      <c r="AT500" s="118">
        <f t="shared" si="137"/>
        <v>269.24121395264257</v>
      </c>
      <c r="AU500" s="118">
        <f t="shared" si="137"/>
        <v>263.97777532428819</v>
      </c>
      <c r="AV500" s="118">
        <f t="shared" si="137"/>
        <v>258.81723248141833</v>
      </c>
      <c r="AW500" s="118">
        <f t="shared" si="137"/>
        <v>253.75757389821905</v>
      </c>
      <c r="AX500" s="118">
        <f t="shared" si="137"/>
        <v>248.79682737250957</v>
      </c>
      <c r="AY500" s="118">
        <f t="shared" si="137"/>
        <v>243.93305925699806</v>
      </c>
      <c r="AZ500" s="118">
        <f t="shared" si="137"/>
        <v>239.16437370556622</v>
      </c>
      <c r="BA500" s="118">
        <f t="shared" si="137"/>
        <v>234.48891193428821</v>
      </c>
      <c r="BB500" s="118">
        <f t="shared" si="137"/>
        <v>229.90485149689613</v>
      </c>
      <c r="BC500" s="118">
        <f t="shared" si="137"/>
        <v>225.41040557440942</v>
      </c>
      <c r="BD500" s="118">
        <f t="shared" si="137"/>
        <v>221.00382227865123</v>
      </c>
      <c r="BE500" s="118">
        <f t="shared" si="135"/>
        <v>216.68338396938097</v>
      </c>
      <c r="BF500" s="118">
        <f t="shared" si="135"/>
        <v>212.44740658477602</v>
      </c>
      <c r="BG500" s="118">
        <f t="shared" si="135"/>
        <v>208.2942389850017</v>
      </c>
      <c r="BH500" s="118">
        <f t="shared" si="135"/>
        <v>204.22226230861452</v>
      </c>
      <c r="BI500" s="118">
        <f t="shared" si="135"/>
        <v>200.22988934154657</v>
      </c>
      <c r="BJ500" s="118">
        <f t="shared" si="135"/>
        <v>196.31556389842629</v>
      </c>
      <c r="BK500" s="118">
        <f t="shared" si="135"/>
        <v>192.47776021599344</v>
      </c>
      <c r="BL500" s="118">
        <f t="shared" si="135"/>
        <v>188.71498235837248</v>
      </c>
      <c r="BM500" s="118">
        <f t="shared" si="135"/>
        <v>185.02576363397247</v>
      </c>
      <c r="BN500" s="118">
        <f t="shared" si="135"/>
        <v>181.40866602378597</v>
      </c>
      <c r="BO500" s="118">
        <f t="shared" si="135"/>
        <v>177.86227962086409</v>
      </c>
      <c r="BP500" s="118">
        <f t="shared" si="135"/>
        <v>174.3852220807496</v>
      </c>
      <c r="BQ500" s="118">
        <f t="shared" si="135"/>
        <v>170.97613808265331</v>
      </c>
      <c r="BS500"/>
    </row>
    <row r="501" spans="2:71">
      <c r="B501" s="19">
        <v>22</v>
      </c>
      <c r="C501" s="211">
        <v>395.03919999999999</v>
      </c>
      <c r="D501" s="211">
        <v>266.32040000000001</v>
      </c>
      <c r="I501" s="22" t="s">
        <v>176</v>
      </c>
      <c r="J501" s="118">
        <f t="shared" si="136"/>
        <v>530.9663665643377</v>
      </c>
      <c r="K501" s="118">
        <f t="shared" si="136"/>
        <v>520.60127110301687</v>
      </c>
      <c r="L501" s="118">
        <f t="shared" si="136"/>
        <v>510.43851464221967</v>
      </c>
      <c r="M501" s="118">
        <f t="shared" si="136"/>
        <v>500.47414728382051</v>
      </c>
      <c r="N501" s="118">
        <f t="shared" si="136"/>
        <v>490.70429623640712</v>
      </c>
      <c r="O501" s="118">
        <f t="shared" si="136"/>
        <v>481.12516431006446</v>
      </c>
      <c r="P501" s="118">
        <f t="shared" si="136"/>
        <v>471.73302844054467</v>
      </c>
      <c r="Q501" s="118">
        <f t="shared" si="136"/>
        <v>462.52423824224553</v>
      </c>
      <c r="R501" s="118">
        <f t="shared" si="136"/>
        <v>453.49521458943627</v>
      </c>
      <c r="S501" s="118">
        <f t="shared" si="136"/>
        <v>444.64244822518094</v>
      </c>
      <c r="T501" s="118">
        <f t="shared" si="136"/>
        <v>435.9624983974154</v>
      </c>
      <c r="U501" s="118">
        <f t="shared" si="136"/>
        <v>427.45199152165151</v>
      </c>
      <c r="V501" s="118">
        <f t="shared" si="136"/>
        <v>419.10761986978582</v>
      </c>
      <c r="W501" s="118">
        <f t="shared" si="136"/>
        <v>410.92614028450419</v>
      </c>
      <c r="X501" s="118">
        <f t="shared" si="136"/>
        <v>402.90437291878368</v>
      </c>
      <c r="Y501" s="118">
        <f t="shared" si="136"/>
        <v>395.03919999999999</v>
      </c>
      <c r="Z501" s="118">
        <f t="shared" si="134"/>
        <v>387.32756461816143</v>
      </c>
      <c r="AA501" s="118">
        <f t="shared" si="134"/>
        <v>379.76646953779783</v>
      </c>
      <c r="AB501" s="118">
        <f t="shared" si="134"/>
        <v>372.35297603304292</v>
      </c>
      <c r="AC501" s="118">
        <f t="shared" si="134"/>
        <v>365.08420274545699</v>
      </c>
      <c r="AD501" s="118">
        <f t="shared" si="134"/>
        <v>357.95732456414692</v>
      </c>
      <c r="AE501" s="118">
        <f t="shared" si="134"/>
        <v>350.96957152774661</v>
      </c>
      <c r="AF501" s="118">
        <f t="shared" si="134"/>
        <v>344.11822774783292</v>
      </c>
      <c r="AG501" s="118">
        <f t="shared" si="134"/>
        <v>337.4006303533572</v>
      </c>
      <c r="AH501" s="118">
        <f t="shared" si="134"/>
        <v>330.81416845568333</v>
      </c>
      <c r="AI501" s="118">
        <f t="shared" si="134"/>
        <v>324.35628213382876</v>
      </c>
      <c r="AJ501" s="118">
        <f t="shared" si="134"/>
        <v>318.02446143951579</v>
      </c>
      <c r="AK501" s="118">
        <f t="shared" si="134"/>
        <v>311.8162454216444</v>
      </c>
      <c r="AL501" s="118">
        <f t="shared" si="134"/>
        <v>305.72922116980908</v>
      </c>
      <c r="AM501" s="118">
        <f t="shared" si="134"/>
        <v>299.76102287648769</v>
      </c>
      <c r="AN501" s="118">
        <f t="shared" si="134"/>
        <v>293.90933091753669</v>
      </c>
      <c r="AO501" s="118">
        <f t="shared" si="137"/>
        <v>288.17187095063679</v>
      </c>
      <c r="AP501" s="118">
        <f t="shared" si="137"/>
        <v>282.54641303133781</v>
      </c>
      <c r="AQ501" s="118">
        <f t="shared" si="137"/>
        <v>277.03077074635939</v>
      </c>
      <c r="AR501" s="118">
        <f t="shared" si="137"/>
        <v>271.62280036381094</v>
      </c>
      <c r="AS501" s="118">
        <f t="shared" si="137"/>
        <v>266.32039999999989</v>
      </c>
      <c r="AT501" s="118">
        <f t="shared" si="137"/>
        <v>261.12150880250505</v>
      </c>
      <c r="AU501" s="118">
        <f t="shared" si="137"/>
        <v>256.02410614919756</v>
      </c>
      <c r="AV501" s="118">
        <f t="shared" si="137"/>
        <v>251.02621086289753</v>
      </c>
      <c r="AW501" s="118">
        <f t="shared" si="137"/>
        <v>246.12588044136166</v>
      </c>
      <c r="AX501" s="118">
        <f t="shared" si="137"/>
        <v>241.3212103023026</v>
      </c>
      <c r="AY501" s="118">
        <f t="shared" si="137"/>
        <v>236.6103330431462</v>
      </c>
      <c r="AZ501" s="118">
        <f t="shared" si="137"/>
        <v>231.99141771523918</v>
      </c>
      <c r="BA501" s="118">
        <f t="shared" si="137"/>
        <v>227.46266911222531</v>
      </c>
      <c r="BB501" s="118">
        <f t="shared" si="137"/>
        <v>223.02232707231309</v>
      </c>
      <c r="BC501" s="118">
        <f t="shared" si="137"/>
        <v>218.66866579416447</v>
      </c>
      <c r="BD501" s="118">
        <f t="shared" si="137"/>
        <v>214.39999316613739</v>
      </c>
      <c r="BE501" s="118">
        <f t="shared" si="135"/>
        <v>210.21465010862326</v>
      </c>
      <c r="BF501" s="118">
        <f t="shared" si="135"/>
        <v>206.11100992922218</v>
      </c>
      <c r="BG501" s="118">
        <f t="shared" si="135"/>
        <v>202.08747769050595</v>
      </c>
      <c r="BH501" s="118">
        <f t="shared" si="135"/>
        <v>198.14248959012349</v>
      </c>
      <c r="BI501" s="118">
        <f t="shared" si="135"/>
        <v>194.2745123530068</v>
      </c>
      <c r="BJ501" s="118">
        <f t="shared" si="135"/>
        <v>190.48204263544235</v>
      </c>
      <c r="BK501" s="118">
        <f t="shared" si="135"/>
        <v>186.76360644077519</v>
      </c>
      <c r="BL501" s="118">
        <f t="shared" si="135"/>
        <v>183.11775854651952</v>
      </c>
      <c r="BM501" s="118">
        <f t="shared" si="135"/>
        <v>179.54308194265258</v>
      </c>
      <c r="BN501" s="118">
        <f t="shared" si="135"/>
        <v>176.03818728087396</v>
      </c>
      <c r="BO501" s="118">
        <f t="shared" si="135"/>
        <v>172.60171233461568</v>
      </c>
      <c r="BP501" s="118">
        <f t="shared" si="135"/>
        <v>169.23232146959384</v>
      </c>
      <c r="BQ501" s="118">
        <f t="shared" si="135"/>
        <v>165.92870512469543</v>
      </c>
      <c r="BS501"/>
    </row>
    <row r="502" spans="2:71">
      <c r="B502" s="19">
        <v>23</v>
      </c>
      <c r="C502" s="211">
        <v>382.51119999999997</v>
      </c>
      <c r="D502" s="211">
        <v>258.03120000000001</v>
      </c>
      <c r="I502" s="22" t="s">
        <v>176</v>
      </c>
      <c r="J502" s="118">
        <f t="shared" si="136"/>
        <v>513.89347835036392</v>
      </c>
      <c r="K502" s="118">
        <f t="shared" si="136"/>
        <v>503.8769704952187</v>
      </c>
      <c r="L502" s="118">
        <f t="shared" si="136"/>
        <v>494.05569848921152</v>
      </c>
      <c r="M502" s="118">
        <f t="shared" si="136"/>
        <v>484.42585691059838</v>
      </c>
      <c r="N502" s="118">
        <f t="shared" si="136"/>
        <v>474.9837145106664</v>
      </c>
      <c r="O502" s="118">
        <f t="shared" si="136"/>
        <v>465.72561276799667</v>
      </c>
      <c r="P502" s="118">
        <f t="shared" si="136"/>
        <v>456.6479644709064</v>
      </c>
      <c r="Q502" s="118">
        <f t="shared" si="136"/>
        <v>447.7472523275224</v>
      </c>
      <c r="R502" s="118">
        <f t="shared" si="136"/>
        <v>439.02002760294505</v>
      </c>
      <c r="S502" s="118">
        <f t="shared" si="136"/>
        <v>430.46290878297657</v>
      </c>
      <c r="T502" s="118">
        <f t="shared" si="136"/>
        <v>422.07258026389451</v>
      </c>
      <c r="U502" s="118">
        <f t="shared" si="136"/>
        <v>413.84579106776403</v>
      </c>
      <c r="V502" s="118">
        <f t="shared" si="136"/>
        <v>405.77935358279001</v>
      </c>
      <c r="W502" s="118">
        <f t="shared" si="136"/>
        <v>397.87014232822207</v>
      </c>
      <c r="X502" s="118">
        <f t="shared" si="136"/>
        <v>390.11509274333264</v>
      </c>
      <c r="Y502" s="118">
        <f t="shared" si="136"/>
        <v>382.51119999999997</v>
      </c>
      <c r="Z502" s="118">
        <f t="shared" si="134"/>
        <v>375.05551783843566</v>
      </c>
      <c r="AA502" s="118">
        <f t="shared" si="134"/>
        <v>367.74515742560521</v>
      </c>
      <c r="AB502" s="118">
        <f t="shared" si="134"/>
        <v>360.57728623589958</v>
      </c>
      <c r="AC502" s="118">
        <f t="shared" si="134"/>
        <v>353.5491269536243</v>
      </c>
      <c r="AD502" s="118">
        <f t="shared" si="134"/>
        <v>346.65795639688042</v>
      </c>
      <c r="AE502" s="118">
        <f t="shared" si="134"/>
        <v>339.90110446242062</v>
      </c>
      <c r="AF502" s="118">
        <f t="shared" si="134"/>
        <v>333.27595309107136</v>
      </c>
      <c r="AG502" s="118">
        <f t="shared" si="134"/>
        <v>326.77993525332062</v>
      </c>
      <c r="AH502" s="118">
        <f t="shared" si="134"/>
        <v>320.41053395467804</v>
      </c>
      <c r="AI502" s="118">
        <f t="shared" si="134"/>
        <v>314.16528126042186</v>
      </c>
      <c r="AJ502" s="118">
        <f t="shared" si="134"/>
        <v>308.0417573393546</v>
      </c>
      <c r="AK502" s="118">
        <f t="shared" si="134"/>
        <v>302.03758952619785</v>
      </c>
      <c r="AL502" s="118">
        <f t="shared" si="134"/>
        <v>296.15045140226232</v>
      </c>
      <c r="AM502" s="118">
        <f t="shared" si="134"/>
        <v>290.37806189403602</v>
      </c>
      <c r="AN502" s="118">
        <f t="shared" si="134"/>
        <v>284.71818438934343</v>
      </c>
      <c r="AO502" s="118">
        <f t="shared" si="137"/>
        <v>279.16862587073115</v>
      </c>
      <c r="AP502" s="118">
        <f t="shared" si="137"/>
        <v>273.7272360657455</v>
      </c>
      <c r="AQ502" s="118">
        <f t="shared" si="137"/>
        <v>268.39190661377216</v>
      </c>
      <c r="AR502" s="118">
        <f t="shared" si="137"/>
        <v>263.16057024911532</v>
      </c>
      <c r="AS502" s="118">
        <f t="shared" si="137"/>
        <v>258.03119999999996</v>
      </c>
      <c r="AT502" s="118">
        <f t="shared" si="137"/>
        <v>253.00180840318652</v>
      </c>
      <c r="AU502" s="118">
        <f t="shared" si="137"/>
        <v>248.0704467338939</v>
      </c>
      <c r="AV502" s="118">
        <f t="shared" si="137"/>
        <v>243.23520425073215</v>
      </c>
      <c r="AW502" s="118">
        <f t="shared" si="137"/>
        <v>238.49420745535298</v>
      </c>
      <c r="AX502" s="118">
        <f t="shared" si="137"/>
        <v>233.84561936653026</v>
      </c>
      <c r="AY502" s="118">
        <f t="shared" si="137"/>
        <v>229.28763880838977</v>
      </c>
      <c r="AZ502" s="118">
        <f t="shared" si="137"/>
        <v>224.81849971251259</v>
      </c>
      <c r="BA502" s="118">
        <f t="shared" si="137"/>
        <v>220.43647043364118</v>
      </c>
      <c r="BB502" s="118">
        <f t="shared" si="137"/>
        <v>216.13985307872377</v>
      </c>
      <c r="BC502" s="118">
        <f t="shared" si="137"/>
        <v>211.92698284903599</v>
      </c>
      <c r="BD502" s="118">
        <f t="shared" si="137"/>
        <v>207.7962273951259</v>
      </c>
      <c r="BE502" s="118">
        <f t="shared" si="135"/>
        <v>203.74598618433205</v>
      </c>
      <c r="BF502" s="118">
        <f t="shared" si="135"/>
        <v>199.77468988062947</v>
      </c>
      <c r="BG502" s="118">
        <f t="shared" si="135"/>
        <v>195.88079973656295</v>
      </c>
      <c r="BH502" s="118">
        <f t="shared" si="135"/>
        <v>192.06280699703314</v>
      </c>
      <c r="BI502" s="118">
        <f t="shared" si="135"/>
        <v>188.31923231470293</v>
      </c>
      <c r="BJ502" s="118">
        <f t="shared" si="135"/>
        <v>184.64862517679896</v>
      </c>
      <c r="BK502" s="118">
        <f t="shared" si="135"/>
        <v>181.04956334308528</v>
      </c>
      <c r="BL502" s="118">
        <f t="shared" si="135"/>
        <v>177.52065229479169</v>
      </c>
      <c r="BM502" s="118">
        <f t="shared" si="135"/>
        <v>174.0605246942834</v>
      </c>
      <c r="BN502" s="118">
        <f t="shared" si="135"/>
        <v>170.66783985526251</v>
      </c>
      <c r="BO502" s="118">
        <f t="shared" si="135"/>
        <v>167.3412832232957</v>
      </c>
      <c r="BP502" s="118">
        <f t="shared" si="135"/>
        <v>164.07956586646745</v>
      </c>
      <c r="BQ502" s="118">
        <f t="shared" si="135"/>
        <v>160.88142397596116</v>
      </c>
      <c r="BS502"/>
    </row>
    <row r="503" spans="2:71">
      <c r="B503" s="19">
        <v>24</v>
      </c>
      <c r="C503" s="211">
        <v>369.98309999999998</v>
      </c>
      <c r="D503" s="211">
        <v>249.74189999999999</v>
      </c>
      <c r="I503" s="22" t="s">
        <v>176</v>
      </c>
      <c r="J503" s="118">
        <f t="shared" si="136"/>
        <v>496.82076993416587</v>
      </c>
      <c r="K503" s="118">
        <f t="shared" si="136"/>
        <v>487.15281870310474</v>
      </c>
      <c r="L503" s="118">
        <f t="shared" si="136"/>
        <v>477.67300228174292</v>
      </c>
      <c r="M503" s="118">
        <f t="shared" si="136"/>
        <v>468.3776596352057</v>
      </c>
      <c r="N503" s="118">
        <f t="shared" si="136"/>
        <v>459.2632009710245</v>
      </c>
      <c r="O503" s="118">
        <f t="shared" si="136"/>
        <v>450.3261063527836</v>
      </c>
      <c r="P503" s="118">
        <f t="shared" si="136"/>
        <v>441.56292434074885</v>
      </c>
      <c r="Q503" s="118">
        <f t="shared" si="136"/>
        <v>432.97027065894565</v>
      </c>
      <c r="R503" s="118">
        <f t="shared" si="136"/>
        <v>424.54482688817757</v>
      </c>
      <c r="S503" s="118">
        <f t="shared" si="136"/>
        <v>416.28333918447697</v>
      </c>
      <c r="T503" s="118">
        <f t="shared" si="136"/>
        <v>408.18261702249464</v>
      </c>
      <c r="U503" s="118">
        <f t="shared" si="136"/>
        <v>400.23953196334281</v>
      </c>
      <c r="V503" s="118">
        <f t="shared" si="136"/>
        <v>392.45101644641494</v>
      </c>
      <c r="W503" s="118">
        <f t="shared" si="136"/>
        <v>384.81406260471647</v>
      </c>
      <c r="X503" s="118">
        <f t="shared" si="136"/>
        <v>377.32572110324935</v>
      </c>
      <c r="Y503" s="118">
        <f t="shared" si="136"/>
        <v>369.98309999999998</v>
      </c>
      <c r="Z503" s="118">
        <f t="shared" si="134"/>
        <v>362.7833636290934</v>
      </c>
      <c r="AA503" s="118">
        <f t="shared" si="134"/>
        <v>355.72373150567967</v>
      </c>
      <c r="AB503" s="118">
        <f t="shared" si="134"/>
        <v>348.80147725213124</v>
      </c>
      <c r="AC503" s="118">
        <f t="shared" si="134"/>
        <v>342.01392754513626</v>
      </c>
      <c r="AD503" s="118">
        <f t="shared" si="134"/>
        <v>335.35846108328076</v>
      </c>
      <c r="AE503" s="118">
        <f t="shared" si="134"/>
        <v>328.83250757472177</v>
      </c>
      <c r="AF503" s="118">
        <f t="shared" si="134"/>
        <v>322.43354674455918</v>
      </c>
      <c r="AG503" s="118">
        <f t="shared" si="134"/>
        <v>316.15910736152466</v>
      </c>
      <c r="AH503" s="118">
        <f t="shared" si="134"/>
        <v>310.0067662836102</v>
      </c>
      <c r="AI503" s="118">
        <f t="shared" si="134"/>
        <v>303.97414752226888</v>
      </c>
      <c r="AJ503" s="118">
        <f t="shared" si="134"/>
        <v>298.05892132482523</v>
      </c>
      <c r="AK503" s="118">
        <f t="shared" si="134"/>
        <v>292.25880327474266</v>
      </c>
      <c r="AL503" s="118">
        <f t="shared" si="134"/>
        <v>286.57155340939801</v>
      </c>
      <c r="AM503" s="118">
        <f t="shared" si="134"/>
        <v>280.99497535502525</v>
      </c>
      <c r="AN503" s="118">
        <f t="shared" si="134"/>
        <v>275.52691547849145</v>
      </c>
      <c r="AO503" s="118">
        <f t="shared" si="137"/>
        <v>270.16526205558057</v>
      </c>
      <c r="AP503" s="118">
        <f t="shared" si="137"/>
        <v>264.90794445546027</v>
      </c>
      <c r="AQ503" s="118">
        <f t="shared" si="137"/>
        <v>259.75293234102026</v>
      </c>
      <c r="AR503" s="118">
        <f t="shared" si="137"/>
        <v>254.69823488477084</v>
      </c>
      <c r="AS503" s="118">
        <f t="shared" si="137"/>
        <v>249.74190000000021</v>
      </c>
      <c r="AT503" s="118">
        <f t="shared" si="137"/>
        <v>244.88201358689292</v>
      </c>
      <c r="AU503" s="118">
        <f t="shared" si="137"/>
        <v>240.1166987933189</v>
      </c>
      <c r="AV503" s="118">
        <f t="shared" si="137"/>
        <v>235.44411529000681</v>
      </c>
      <c r="AW503" s="118">
        <f t="shared" si="137"/>
        <v>230.86245855982267</v>
      </c>
      <c r="AX503" s="118">
        <f t="shared" si="137"/>
        <v>226.36995920087881</v>
      </c>
      <c r="AY503" s="118">
        <f t="shared" si="137"/>
        <v>221.96488224320373</v>
      </c>
      <c r="AZ503" s="118">
        <f t="shared" si="137"/>
        <v>217.64552647870966</v>
      </c>
      <c r="BA503" s="118">
        <f t="shared" si="137"/>
        <v>213.41022380419867</v>
      </c>
      <c r="BB503" s="118">
        <f t="shared" si="137"/>
        <v>209.25733857715346</v>
      </c>
      <c r="BC503" s="118">
        <f t="shared" si="137"/>
        <v>205.18526698406438</v>
      </c>
      <c r="BD503" s="118">
        <f t="shared" si="137"/>
        <v>201.19243642104854</v>
      </c>
      <c r="BE503" s="118">
        <f t="shared" si="135"/>
        <v>197.2773048865219</v>
      </c>
      <c r="BF503" s="118">
        <f t="shared" si="135"/>
        <v>193.43836038568952</v>
      </c>
      <c r="BG503" s="118">
        <f t="shared" si="135"/>
        <v>189.67412034662456</v>
      </c>
      <c r="BH503" s="118">
        <f t="shared" si="135"/>
        <v>185.98313104770983</v>
      </c>
      <c r="BI503" s="118">
        <f t="shared" si="135"/>
        <v>182.36396705622138</v>
      </c>
      <c r="BJ503" s="118">
        <f t="shared" si="135"/>
        <v>178.81523067783684</v>
      </c>
      <c r="BK503" s="118">
        <f t="shared" si="135"/>
        <v>175.33555141685636</v>
      </c>
      <c r="BL503" s="118">
        <f t="shared" si="135"/>
        <v>171.92358544692721</v>
      </c>
      <c r="BM503" s="118">
        <f t="shared" si="135"/>
        <v>168.57801509206803</v>
      </c>
      <c r="BN503" s="118">
        <f t="shared" si="135"/>
        <v>165.29754831779212</v>
      </c>
      <c r="BO503" s="118">
        <f t="shared" si="135"/>
        <v>162.08091823213337</v>
      </c>
      <c r="BP503" s="118">
        <f t="shared" si="135"/>
        <v>158.92688259638183</v>
      </c>
      <c r="BQ503" s="118">
        <f t="shared" si="135"/>
        <v>155.83422334534049</v>
      </c>
      <c r="BS503"/>
    </row>
    <row r="504" spans="2:71">
      <c r="B504" s="19">
        <v>25</v>
      </c>
      <c r="C504" s="211">
        <v>357.45510000000002</v>
      </c>
      <c r="D504" s="211">
        <v>241.45269999999999</v>
      </c>
      <c r="I504" s="22" t="s">
        <v>176</v>
      </c>
      <c r="J504" s="118">
        <f t="shared" si="136"/>
        <v>479.7484402447576</v>
      </c>
      <c r="K504" s="118">
        <f t="shared" si="136"/>
        <v>470.42901462934174</v>
      </c>
      <c r="L504" s="118">
        <f t="shared" si="136"/>
        <v>461.29062492048769</v>
      </c>
      <c r="M504" s="118">
        <f t="shared" si="136"/>
        <v>452.32975437791345</v>
      </c>
      <c r="N504" s="118">
        <f t="shared" si="136"/>
        <v>443.54295457630559</v>
      </c>
      <c r="O504" s="118">
        <f t="shared" si="136"/>
        <v>434.92684407825629</v>
      </c>
      <c r="P504" s="118">
        <f t="shared" si="136"/>
        <v>426.4781071329794</v>
      </c>
      <c r="Q504" s="118">
        <f t="shared" si="136"/>
        <v>418.19349240030527</v>
      </c>
      <c r="R504" s="118">
        <f t="shared" si="136"/>
        <v>410.06981169946272</v>
      </c>
      <c r="S504" s="118">
        <f t="shared" si="136"/>
        <v>402.10393878216678</v>
      </c>
      <c r="T504" s="118">
        <f t="shared" si="136"/>
        <v>394.29280812953914</v>
      </c>
      <c r="U504" s="118">
        <f t="shared" si="136"/>
        <v>386.63341377240062</v>
      </c>
      <c r="V504" s="118">
        <f t="shared" si="136"/>
        <v>379.12280813447938</v>
      </c>
      <c r="W504" s="118">
        <f t="shared" si="136"/>
        <v>371.7581008980905</v>
      </c>
      <c r="X504" s="118">
        <f t="shared" si="136"/>
        <v>364.53645789185072</v>
      </c>
      <c r="Y504" s="118">
        <f t="shared" si="136"/>
        <v>357.45510000000002</v>
      </c>
      <c r="Z504" s="118">
        <f t="shared" si="134"/>
        <v>350.51130209291046</v>
      </c>
      <c r="AA504" s="118">
        <f t="shared" si="134"/>
        <v>343.7023919783702</v>
      </c>
      <c r="AB504" s="118">
        <f t="shared" si="134"/>
        <v>337.02574937323999</v>
      </c>
      <c r="AC504" s="118">
        <f t="shared" si="134"/>
        <v>330.47880489508537</v>
      </c>
      <c r="AD504" s="118">
        <f t="shared" si="134"/>
        <v>324.05903907339768</v>
      </c>
      <c r="AE504" s="118">
        <f t="shared" si="134"/>
        <v>317.76398138002219</v>
      </c>
      <c r="AF504" s="118">
        <f t="shared" si="134"/>
        <v>311.5912092784211</v>
      </c>
      <c r="AG504" s="118">
        <f t="shared" si="134"/>
        <v>305.53834729140505</v>
      </c>
      <c r="AH504" s="118">
        <f t="shared" si="134"/>
        <v>299.60306608697499</v>
      </c>
      <c r="AI504" s="118">
        <f t="shared" si="134"/>
        <v>293.78308158192146</v>
      </c>
      <c r="AJ504" s="118">
        <f t="shared" si="134"/>
        <v>288.07615406283765</v>
      </c>
      <c r="AK504" s="118">
        <f t="shared" si="134"/>
        <v>282.48008732420681</v>
      </c>
      <c r="AL504" s="118">
        <f t="shared" si="134"/>
        <v>276.99272782323368</v>
      </c>
      <c r="AM504" s="118">
        <f t="shared" si="134"/>
        <v>271.61196385109287</v>
      </c>
      <c r="AN504" s="118">
        <f t="shared" si="134"/>
        <v>266.33572472027697</v>
      </c>
      <c r="AO504" s="118">
        <f t="shared" si="137"/>
        <v>261.16197996773087</v>
      </c>
      <c r="AP504" s="118">
        <f t="shared" si="137"/>
        <v>256.08873857346543</v>
      </c>
      <c r="AQ504" s="118">
        <f t="shared" si="137"/>
        <v>251.11404819435029</v>
      </c>
      <c r="AR504" s="118">
        <f t="shared" si="137"/>
        <v>246.2359944127908</v>
      </c>
      <c r="AS504" s="118">
        <f t="shared" si="137"/>
        <v>241.45269999999979</v>
      </c>
      <c r="AT504" s="118">
        <f t="shared" si="137"/>
        <v>236.76232419358067</v>
      </c>
      <c r="AU504" s="118">
        <f t="shared" si="137"/>
        <v>232.16306198914427</v>
      </c>
      <c r="AV504" s="118">
        <f t="shared" si="137"/>
        <v>227.653143445686</v>
      </c>
      <c r="AW504" s="118">
        <f t="shared" si="137"/>
        <v>223.23083300445711</v>
      </c>
      <c r="AX504" s="118">
        <f t="shared" si="137"/>
        <v>218.89442882106675</v>
      </c>
      <c r="AY504" s="118">
        <f t="shared" si="137"/>
        <v>214.64226211055882</v>
      </c>
      <c r="AZ504" s="118">
        <f t="shared" si="137"/>
        <v>210.47269650521071</v>
      </c>
      <c r="BA504" s="118">
        <f t="shared" si="137"/>
        <v>206.38412742480764</v>
      </c>
      <c r="BB504" s="118">
        <f t="shared" si="137"/>
        <v>202.37498145914961</v>
      </c>
      <c r="BC504" s="118">
        <f t="shared" si="137"/>
        <v>198.44371576255352</v>
      </c>
      <c r="BD504" s="118">
        <f t="shared" si="137"/>
        <v>194.58881746011753</v>
      </c>
      <c r="BE504" s="118">
        <f t="shared" si="135"/>
        <v>190.80880306551913</v>
      </c>
      <c r="BF504" s="118">
        <f t="shared" si="135"/>
        <v>187.10221791012307</v>
      </c>
      <c r="BG504" s="118">
        <f t="shared" si="135"/>
        <v>183.46763558317869</v>
      </c>
      <c r="BH504" s="118">
        <f t="shared" si="135"/>
        <v>179.90365738289245</v>
      </c>
      <c r="BI504" s="118">
        <f t="shared" si="135"/>
        <v>176.40891177816309</v>
      </c>
      <c r="BJ504" s="118">
        <f t="shared" si="135"/>
        <v>172.98205388077358</v>
      </c>
      <c r="BK504" s="118">
        <f t="shared" si="135"/>
        <v>169.62176492783553</v>
      </c>
      <c r="BL504" s="118">
        <f t="shared" si="135"/>
        <v>166.32675177428774</v>
      </c>
      <c r="BM504" s="118">
        <f t="shared" si="135"/>
        <v>163.09574639525326</v>
      </c>
      <c r="BN504" s="118">
        <f t="shared" si="135"/>
        <v>159.92750539806346</v>
      </c>
      <c r="BO504" s="118">
        <f t="shared" si="135"/>
        <v>156.82080954376141</v>
      </c>
      <c r="BP504" s="118">
        <f t="shared" si="135"/>
        <v>153.77446327790017</v>
      </c>
      <c r="BQ504" s="118">
        <f t="shared" si="135"/>
        <v>150.78729427045585</v>
      </c>
      <c r="BS504"/>
    </row>
    <row r="505" spans="2:71">
      <c r="B505" s="19">
        <v>26</v>
      </c>
      <c r="C505" s="211">
        <v>349.37819999999999</v>
      </c>
      <c r="D505" s="211">
        <v>235.91990000000001</v>
      </c>
      <c r="I505" s="22" t="s">
        <v>176</v>
      </c>
      <c r="J505" s="118">
        <f t="shared" si="136"/>
        <v>469.02309012706428</v>
      </c>
      <c r="K505" s="118">
        <f t="shared" si="136"/>
        <v>459.90450347622721</v>
      </c>
      <c r="L505" s="118">
        <f t="shared" si="136"/>
        <v>450.96319727119158</v>
      </c>
      <c r="M505" s="118">
        <f t="shared" si="136"/>
        <v>442.19572488610737</v>
      </c>
      <c r="N505" s="118">
        <f t="shared" si="136"/>
        <v>433.5987067032471</v>
      </c>
      <c r="O505" s="118">
        <f t="shared" si="136"/>
        <v>425.16882881025629</v>
      </c>
      <c r="P505" s="118">
        <f t="shared" si="136"/>
        <v>416.90284172273158</v>
      </c>
      <c r="Q505" s="118">
        <f t="shared" si="136"/>
        <v>408.79755913163569</v>
      </c>
      <c r="R505" s="118">
        <f t="shared" si="136"/>
        <v>400.84985667506231</v>
      </c>
      <c r="S505" s="118">
        <f t="shared" si="136"/>
        <v>393.05667073388213</v>
      </c>
      <c r="T505" s="118">
        <f t="shared" si="136"/>
        <v>385.41499725080166</v>
      </c>
      <c r="U505" s="118">
        <f t="shared" si="136"/>
        <v>377.92189057238329</v>
      </c>
      <c r="V505" s="118">
        <f t="shared" si="136"/>
        <v>370.57446231357659</v>
      </c>
      <c r="W505" s="118">
        <f t="shared" si="136"/>
        <v>363.36988024432657</v>
      </c>
      <c r="X505" s="118">
        <f t="shared" si="136"/>
        <v>356.30536719782702</v>
      </c>
      <c r="Y505" s="118">
        <f t="shared" si="136"/>
        <v>349.37819999999999</v>
      </c>
      <c r="Z505" s="118">
        <f t="shared" si="134"/>
        <v>342.58570841978724</v>
      </c>
      <c r="AA505" s="118">
        <f t="shared" si="134"/>
        <v>335.92527413985033</v>
      </c>
      <c r="AB505" s="118">
        <f t="shared" si="134"/>
        <v>329.39432974728209</v>
      </c>
      <c r="AC505" s="118">
        <f t="shared" si="134"/>
        <v>322.9903577439394</v>
      </c>
      <c r="AD505" s="118">
        <f t="shared" si="134"/>
        <v>316.71088957601813</v>
      </c>
      <c r="AE505" s="118">
        <f t="shared" si="134"/>
        <v>310.55350468249361</v>
      </c>
      <c r="AF505" s="118">
        <f t="shared" si="134"/>
        <v>304.51582956206136</v>
      </c>
      <c r="AG505" s="118">
        <f t="shared" si="134"/>
        <v>298.59553685821828</v>
      </c>
      <c r="AH505" s="118">
        <f t="shared" si="134"/>
        <v>292.79034446213132</v>
      </c>
      <c r="AI505" s="118">
        <f t="shared" si="134"/>
        <v>287.09801463294724</v>
      </c>
      <c r="AJ505" s="118">
        <f t="shared" si="134"/>
        <v>281.51635313520615</v>
      </c>
      <c r="AK505" s="118">
        <f t="shared" si="134"/>
        <v>276.04320839302392</v>
      </c>
      <c r="AL505" s="118">
        <f t="shared" si="134"/>
        <v>270.67647066071964</v>
      </c>
      <c r="AM505" s="118">
        <f t="shared" si="134"/>
        <v>265.41407120956717</v>
      </c>
      <c r="AN505" s="118">
        <f t="shared" si="134"/>
        <v>260.25398153035712</v>
      </c>
      <c r="AO505" s="118">
        <f t="shared" si="137"/>
        <v>255.19421255146312</v>
      </c>
      <c r="AP505" s="118">
        <f t="shared" si="137"/>
        <v>250.23281387210983</v>
      </c>
      <c r="AQ505" s="118">
        <f t="shared" si="137"/>
        <v>245.36787301054702</v>
      </c>
      <c r="AR505" s="118">
        <f t="shared" si="137"/>
        <v>240.59751466684136</v>
      </c>
      <c r="AS505" s="118">
        <f t="shared" si="137"/>
        <v>235.91989999999998</v>
      </c>
      <c r="AT505" s="118">
        <f t="shared" si="137"/>
        <v>231.33322591914822</v>
      </c>
      <c r="AU505" s="118">
        <f t="shared" si="137"/>
        <v>226.83572438848813</v>
      </c>
      <c r="AV505" s="118">
        <f t="shared" si="137"/>
        <v>222.42566174576953</v>
      </c>
      <c r="AW505" s="118">
        <f t="shared" si="137"/>
        <v>218.10133803401129</v>
      </c>
      <c r="AX505" s="118">
        <f t="shared" si="137"/>
        <v>213.86108634621519</v>
      </c>
      <c r="AY505" s="118">
        <f t="shared" si="137"/>
        <v>209.70327218281912</v>
      </c>
      <c r="AZ505" s="118">
        <f t="shared" si="137"/>
        <v>205.62629282164303</v>
      </c>
      <c r="BA505" s="118">
        <f t="shared" si="137"/>
        <v>201.62857670008367</v>
      </c>
      <c r="BB505" s="118">
        <f t="shared" si="137"/>
        <v>197.70858280932114</v>
      </c>
      <c r="BC505" s="118">
        <f t="shared" si="137"/>
        <v>193.86480010030235</v>
      </c>
      <c r="BD505" s="118">
        <f t="shared" si="137"/>
        <v>190.09574690127349</v>
      </c>
      <c r="BE505" s="118">
        <f t="shared" si="135"/>
        <v>186.39997034663682</v>
      </c>
      <c r="BF505" s="118">
        <f t="shared" si="135"/>
        <v>182.77604581691105</v>
      </c>
      <c r="BG505" s="118">
        <f t="shared" si="135"/>
        <v>179.22257638957998</v>
      </c>
      <c r="BH505" s="118">
        <f t="shared" si="135"/>
        <v>175.73819230061775</v>
      </c>
      <c r="BI505" s="118">
        <f t="shared" si="135"/>
        <v>172.32155041648255</v>
      </c>
      <c r="BJ505" s="118">
        <f t="shared" si="135"/>
        <v>168.97133371637599</v>
      </c>
      <c r="BK505" s="118">
        <f t="shared" si="135"/>
        <v>165.68625078456799</v>
      </c>
      <c r="BL505" s="118">
        <f t="shared" si="135"/>
        <v>162.46503531259177</v>
      </c>
      <c r="BM505" s="118">
        <f t="shared" si="135"/>
        <v>159.30644561111711</v>
      </c>
      <c r="BN505" s="118">
        <f t="shared" si="135"/>
        <v>156.20926413131346</v>
      </c>
      <c r="BO505" s="118">
        <f t="shared" si="135"/>
        <v>153.17229699551854</v>
      </c>
      <c r="BP505" s="118">
        <f t="shared" si="135"/>
        <v>150.19437353703168</v>
      </c>
      <c r="BQ505" s="118">
        <f t="shared" si="135"/>
        <v>147.27434584885418</v>
      </c>
      <c r="BS505"/>
    </row>
    <row r="506" spans="2:71">
      <c r="B506" s="19">
        <v>27</v>
      </c>
      <c r="C506" s="211">
        <v>341.30119999999999</v>
      </c>
      <c r="D506" s="211">
        <v>230.3871</v>
      </c>
      <c r="I506" s="22" t="s">
        <v>176</v>
      </c>
      <c r="J506" s="118">
        <f t="shared" si="136"/>
        <v>458.29757377203856</v>
      </c>
      <c r="K506" s="118">
        <f t="shared" si="136"/>
        <v>449.37982961288196</v>
      </c>
      <c r="L506" s="118">
        <f t="shared" si="136"/>
        <v>440.63561061606407</v>
      </c>
      <c r="M506" s="118">
        <f t="shared" si="136"/>
        <v>432.06154025704819</v>
      </c>
      <c r="N506" s="118">
        <f t="shared" si="136"/>
        <v>423.65430771311168</v>
      </c>
      <c r="O506" s="118">
        <f t="shared" si="136"/>
        <v>415.41066658489279</v>
      </c>
      <c r="P506" s="118">
        <f t="shared" si="136"/>
        <v>407.32743364281441</v>
      </c>
      <c r="Q506" s="118">
        <f t="shared" si="136"/>
        <v>399.40148759789986</v>
      </c>
      <c r="R506" s="118">
        <f t="shared" si="136"/>
        <v>391.6297678965073</v>
      </c>
      <c r="S506" s="118">
        <f t="shared" si="136"/>
        <v>384.00927353851603</v>
      </c>
      <c r="T506" s="118">
        <f t="shared" si="136"/>
        <v>376.53706191850995</v>
      </c>
      <c r="U506" s="118">
        <f t="shared" si="136"/>
        <v>369.21024768950872</v>
      </c>
      <c r="V506" s="118">
        <f t="shared" si="136"/>
        <v>362.02600164880948</v>
      </c>
      <c r="W506" s="118">
        <f t="shared" si="136"/>
        <v>354.98154964550838</v>
      </c>
      <c r="X506" s="118">
        <f t="shared" si="136"/>
        <v>348.07417150927989</v>
      </c>
      <c r="Y506" s="118">
        <f t="shared" si="136"/>
        <v>341.30119999999999</v>
      </c>
      <c r="Z506" s="118">
        <f t="shared" si="134"/>
        <v>334.66001977780877</v>
      </c>
      <c r="AA506" s="118">
        <f t="shared" si="134"/>
        <v>328.14806639321318</v>
      </c>
      <c r="AB506" s="118">
        <f t="shared" si="134"/>
        <v>321.7628252968417</v>
      </c>
      <c r="AC506" s="118">
        <f t="shared" si="134"/>
        <v>315.50183086846653</v>
      </c>
      <c r="AD506" s="118">
        <f t="shared" si="134"/>
        <v>309.36266546492038</v>
      </c>
      <c r="AE506" s="118">
        <f t="shared" si="134"/>
        <v>303.34295848653881</v>
      </c>
      <c r="AF506" s="118">
        <f t="shared" si="134"/>
        <v>297.44038546176836</v>
      </c>
      <c r="AG506" s="118">
        <f t="shared" si="134"/>
        <v>291.65266714958648</v>
      </c>
      <c r="AH506" s="118">
        <f t="shared" si="134"/>
        <v>285.97756865938732</v>
      </c>
      <c r="AI506" s="118">
        <f t="shared" si="134"/>
        <v>280.41289858799274</v>
      </c>
      <c r="AJ506" s="118">
        <f t="shared" si="134"/>
        <v>274.95650817345592</v>
      </c>
      <c r="AK506" s="118">
        <f t="shared" si="134"/>
        <v>269.60629046533091</v>
      </c>
      <c r="AL506" s="118">
        <f t="shared" si="134"/>
        <v>264.3601795110867</v>
      </c>
      <c r="AM506" s="118">
        <f t="shared" si="134"/>
        <v>259.21614955835298</v>
      </c>
      <c r="AN506" s="118">
        <f t="shared" si="134"/>
        <v>254.17221427268882</v>
      </c>
      <c r="AO506" s="118">
        <f t="shared" si="137"/>
        <v>249.22642597057234</v>
      </c>
      <c r="AP506" s="118">
        <f t="shared" si="137"/>
        <v>244.3768748673146</v>
      </c>
      <c r="AQ506" s="118">
        <f t="shared" si="137"/>
        <v>239.62168833960911</v>
      </c>
      <c r="AR506" s="118">
        <f t="shared" si="137"/>
        <v>234.95903020242974</v>
      </c>
      <c r="AS506" s="118">
        <f t="shared" si="137"/>
        <v>230.38709999999969</v>
      </c>
      <c r="AT506" s="118">
        <f t="shared" si="137"/>
        <v>225.90413231055712</v>
      </c>
      <c r="AU506" s="118">
        <f t="shared" si="137"/>
        <v>221.50839606464834</v>
      </c>
      <c r="AV506" s="118">
        <f t="shared" si="137"/>
        <v>217.19819387668693</v>
      </c>
      <c r="AW506" s="118">
        <f t="shared" si="137"/>
        <v>212.97186138951866</v>
      </c>
      <c r="AX506" s="118">
        <f t="shared" si="137"/>
        <v>208.82776663174073</v>
      </c>
      <c r="AY506" s="118">
        <f t="shared" si="137"/>
        <v>204.76430938752625</v>
      </c>
      <c r="AZ506" s="118">
        <f t="shared" si="137"/>
        <v>200.77992057871134</v>
      </c>
      <c r="BA506" s="118">
        <f t="shared" si="137"/>
        <v>196.87306165890544</v>
      </c>
      <c r="BB506" s="118">
        <f t="shared" si="137"/>
        <v>193.04222401939126</v>
      </c>
      <c r="BC506" s="118">
        <f t="shared" si="137"/>
        <v>189.28592840658533</v>
      </c>
      <c r="BD506" s="118">
        <f t="shared" si="137"/>
        <v>185.60272435083363</v>
      </c>
      <c r="BE506" s="118">
        <f t="shared" si="135"/>
        <v>181.99118960632183</v>
      </c>
      <c r="BF506" s="118">
        <f t="shared" si="135"/>
        <v>178.44992960188424</v>
      </c>
      <c r="BG506" s="118">
        <f t="shared" si="135"/>
        <v>174.97757690249887</v>
      </c>
      <c r="BH506" s="118">
        <f t="shared" si="135"/>
        <v>171.57279068126135</v>
      </c>
      <c r="BI506" s="118">
        <f t="shared" si="135"/>
        <v>168.23425620163297</v>
      </c>
      <c r="BJ506" s="118">
        <f t="shared" si="135"/>
        <v>164.96068430976345</v>
      </c>
      <c r="BK506" s="118">
        <f t="shared" si="135"/>
        <v>161.75081093669255</v>
      </c>
      <c r="BL506" s="118">
        <f t="shared" si="135"/>
        <v>158.60339661023792</v>
      </c>
      <c r="BM506" s="118">
        <f t="shared" si="135"/>
        <v>155.51722597638059</v>
      </c>
      <c r="BN506" s="118">
        <f t="shared" si="135"/>
        <v>152.49110732996391</v>
      </c>
      <c r="BO506" s="118">
        <f t="shared" si="135"/>
        <v>149.52387215452416</v>
      </c>
      <c r="BP506" s="118">
        <f t="shared" si="135"/>
        <v>146.61437467107527</v>
      </c>
      <c r="BQ506" s="118">
        <f t="shared" si="135"/>
        <v>143.76149139567374</v>
      </c>
      <c r="BS506"/>
    </row>
    <row r="507" spans="2:71">
      <c r="B507" s="19">
        <v>28</v>
      </c>
      <c r="C507" s="211">
        <v>333.22430000000003</v>
      </c>
      <c r="D507" s="211">
        <v>224.85429999999999</v>
      </c>
      <c r="I507" s="22" t="s">
        <v>176</v>
      </c>
      <c r="J507" s="118">
        <f t="shared" si="136"/>
        <v>447.5723661636062</v>
      </c>
      <c r="K507" s="118">
        <f t="shared" si="136"/>
        <v>438.85544515498333</v>
      </c>
      <c r="L507" s="118">
        <f t="shared" si="136"/>
        <v>430.30829493118767</v>
      </c>
      <c r="M507" s="118">
        <f t="shared" si="136"/>
        <v>421.92760903580523</v>
      </c>
      <c r="N507" s="118">
        <f t="shared" si="136"/>
        <v>413.71014540897858</v>
      </c>
      <c r="O507" s="118">
        <f t="shared" si="136"/>
        <v>405.65272513321986</v>
      </c>
      <c r="P507" s="118">
        <f t="shared" si="136"/>
        <v>397.75223120364984</v>
      </c>
      <c r="Q507" s="118">
        <f t="shared" si="136"/>
        <v>390.0056073221873</v>
      </c>
      <c r="R507" s="118">
        <f t="shared" si="136"/>
        <v>382.4098567152235</v>
      </c>
      <c r="S507" s="118">
        <f t="shared" si="136"/>
        <v>374.96204097432303</v>
      </c>
      <c r="T507" s="118">
        <f t="shared" si="136"/>
        <v>367.65927891950395</v>
      </c>
      <c r="U507" s="118">
        <f t="shared" si="136"/>
        <v>360.49874548465596</v>
      </c>
      <c r="V507" s="118">
        <f t="shared" si="136"/>
        <v>353.4776706246663</v>
      </c>
      <c r="W507" s="118">
        <f t="shared" si="136"/>
        <v>346.593338243831</v>
      </c>
      <c r="X507" s="118">
        <f t="shared" si="136"/>
        <v>339.84308514513549</v>
      </c>
      <c r="Y507" s="118">
        <f t="shared" si="136"/>
        <v>333.22430000000003</v>
      </c>
      <c r="Z507" s="118">
        <f t="shared" si="134"/>
        <v>326.73442233808953</v>
      </c>
      <c r="AA507" s="118">
        <f t="shared" si="134"/>
        <v>320.37094155679836</v>
      </c>
      <c r="AB507" s="118">
        <f t="shared" si="134"/>
        <v>314.13139595002622</v>
      </c>
      <c r="AC507" s="118">
        <f t="shared" si="134"/>
        <v>308.0133717558698</v>
      </c>
      <c r="AD507" s="118">
        <f t="shared" si="134"/>
        <v>302.01450222286104</v>
      </c>
      <c r="AE507" s="118">
        <f t="shared" si="134"/>
        <v>296.13246669439218</v>
      </c>
      <c r="AF507" s="118">
        <f t="shared" si="134"/>
        <v>290.36498971097171</v>
      </c>
      <c r="AG507" s="118">
        <f t="shared" si="134"/>
        <v>284.70984012996541</v>
      </c>
      <c r="AH507" s="118">
        <f t="shared" si="134"/>
        <v>279.16483026248102</v>
      </c>
      <c r="AI507" s="118">
        <f t="shared" si="134"/>
        <v>273.72781502706295</v>
      </c>
      <c r="AJ507" s="118">
        <f t="shared" si="134"/>
        <v>268.39669111986979</v>
      </c>
      <c r="AK507" s="118">
        <f t="shared" si="134"/>
        <v>263.16939620101317</v>
      </c>
      <c r="AL507" s="118">
        <f t="shared" si="134"/>
        <v>258.04390809674402</v>
      </c>
      <c r="AM507" s="118">
        <f t="shared" si="134"/>
        <v>253.01824401717607</v>
      </c>
      <c r="AN507" s="118">
        <f t="shared" si="134"/>
        <v>248.09045978924641</v>
      </c>
      <c r="AO507" s="118">
        <f t="shared" si="137"/>
        <v>243.25864910461348</v>
      </c>
      <c r="AP507" s="118">
        <f t="shared" si="137"/>
        <v>238.52094278220375</v>
      </c>
      <c r="AQ507" s="118">
        <f t="shared" si="137"/>
        <v>233.87550804512105</v>
      </c>
      <c r="AR507" s="118">
        <f t="shared" si="137"/>
        <v>229.32054781163868</v>
      </c>
      <c r="AS507" s="118">
        <f t="shared" si="137"/>
        <v>224.85429999999994</v>
      </c>
      <c r="AT507" s="118">
        <f t="shared" si="137"/>
        <v>220.47503684675897</v>
      </c>
      <c r="AU507" s="118">
        <f t="shared" si="137"/>
        <v>216.18106423839671</v>
      </c>
      <c r="AV507" s="118">
        <f t="shared" si="137"/>
        <v>211.97072105595527</v>
      </c>
      <c r="AW507" s="118">
        <f t="shared" si="137"/>
        <v>207.8423785324355</v>
      </c>
      <c r="AX507" s="118">
        <f t="shared" si="137"/>
        <v>203.79443962271012</v>
      </c>
      <c r="AY507" s="118">
        <f t="shared" si="137"/>
        <v>199.82533838570851</v>
      </c>
      <c r="AZ507" s="118">
        <f t="shared" si="137"/>
        <v>195.93353937863395</v>
      </c>
      <c r="BA507" s="118">
        <f t="shared" si="137"/>
        <v>192.1175370629791</v>
      </c>
      <c r="BB507" s="118">
        <f t="shared" si="137"/>
        <v>188.37585522211009</v>
      </c>
      <c r="BC507" s="118">
        <f t="shared" si="137"/>
        <v>184.70704639019331</v>
      </c>
      <c r="BD507" s="118">
        <f t="shared" si="137"/>
        <v>181.10969129224523</v>
      </c>
      <c r="BE507" s="118">
        <f t="shared" si="135"/>
        <v>177.5823982950867</v>
      </c>
      <c r="BF507" s="118">
        <f t="shared" si="135"/>
        <v>174.12380286899148</v>
      </c>
      <c r="BG507" s="118">
        <f t="shared" si="135"/>
        <v>170.73256705981919</v>
      </c>
      <c r="BH507" s="118">
        <f t="shared" si="135"/>
        <v>167.40737897142898</v>
      </c>
      <c r="BI507" s="118">
        <f t="shared" si="135"/>
        <v>164.14695225817408</v>
      </c>
      <c r="BJ507" s="118">
        <f t="shared" si="135"/>
        <v>160.95002562728007</v>
      </c>
      <c r="BK507" s="118">
        <f t="shared" si="135"/>
        <v>157.81536235091511</v>
      </c>
      <c r="BL507" s="118">
        <f t="shared" si="135"/>
        <v>154.74174978776315</v>
      </c>
      <c r="BM507" s="118">
        <f t="shared" si="135"/>
        <v>151.72799891391466</v>
      </c>
      <c r="BN507" s="118">
        <f t="shared" si="135"/>
        <v>148.77294386289407</v>
      </c>
      <c r="BO507" s="118">
        <f t="shared" si="135"/>
        <v>145.87544147464547</v>
      </c>
      <c r="BP507" s="118">
        <f t="shared" si="135"/>
        <v>143.03437085330233</v>
      </c>
      <c r="BQ507" s="118">
        <f t="shared" si="135"/>
        <v>140.24863293356995</v>
      </c>
      <c r="BS507"/>
    </row>
    <row r="508" spans="2:71">
      <c r="B508" s="19">
        <v>29</v>
      </c>
      <c r="C508" s="211">
        <v>325.1474</v>
      </c>
      <c r="D508" s="211">
        <v>219.32149999999999</v>
      </c>
      <c r="I508" s="22" t="s">
        <v>176</v>
      </c>
      <c r="J508" s="118">
        <f t="shared" si="136"/>
        <v>436.84723795232463</v>
      </c>
      <c r="K508" s="118">
        <f t="shared" si="136"/>
        <v>428.33113128179934</v>
      </c>
      <c r="L508" s="118">
        <f t="shared" si="136"/>
        <v>419.98104162253804</v>
      </c>
      <c r="M508" s="118">
        <f t="shared" si="136"/>
        <v>411.7937325604027</v>
      </c>
      <c r="N508" s="118">
        <f t="shared" si="136"/>
        <v>403.76603077344333</v>
      </c>
      <c r="O508" s="118">
        <f t="shared" si="136"/>
        <v>395.8948248019488</v>
      </c>
      <c r="P508" s="118">
        <f t="shared" si="136"/>
        <v>388.17706384247515</v>
      </c>
      <c r="Q508" s="118">
        <f t="shared" si="136"/>
        <v>380.60975656538398</v>
      </c>
      <c r="R508" s="118">
        <f t="shared" si="136"/>
        <v>373.18996995543125</v>
      </c>
      <c r="S508" s="118">
        <f t="shared" si="136"/>
        <v>365.91482817495978</v>
      </c>
      <c r="T508" s="118">
        <f t="shared" si="136"/>
        <v>358.78151144925124</v>
      </c>
      <c r="U508" s="118">
        <f t="shared" si="136"/>
        <v>351.78725497360978</v>
      </c>
      <c r="V508" s="118">
        <f t="shared" si="136"/>
        <v>344.92934784174992</v>
      </c>
      <c r="W508" s="118">
        <f t="shared" si="136"/>
        <v>338.20513199507525</v>
      </c>
      <c r="X508" s="118">
        <f t="shared" si="136"/>
        <v>331.61200119244108</v>
      </c>
      <c r="Y508" s="118">
        <f t="shared" si="136"/>
        <v>325.1474</v>
      </c>
      <c r="Z508" s="118">
        <f t="shared" si="134"/>
        <v>318.80882280074081</v>
      </c>
      <c r="AA508" s="118">
        <f t="shared" si="134"/>
        <v>312.59381282333538</v>
      </c>
      <c r="AB508" s="118">
        <f t="shared" si="134"/>
        <v>306.49996118991783</v>
      </c>
      <c r="AC508" s="118">
        <f t="shared" si="134"/>
        <v>300.52490598242656</v>
      </c>
      <c r="AD508" s="118">
        <f t="shared" si="134"/>
        <v>294.66633132714804</v>
      </c>
      <c r="AE508" s="118">
        <f t="shared" si="134"/>
        <v>288.92196649710598</v>
      </c>
      <c r="AF508" s="118">
        <f t="shared" si="134"/>
        <v>283.28958503194997</v>
      </c>
      <c r="AG508" s="118">
        <f t="shared" si="134"/>
        <v>277.76700387500046</v>
      </c>
      <c r="AH508" s="118">
        <f t="shared" si="134"/>
        <v>272.3520825271176</v>
      </c>
      <c r="AI508" s="118">
        <f t="shared" si="134"/>
        <v>267.04272221706395</v>
      </c>
      <c r="AJ508" s="118">
        <f t="shared" si="134"/>
        <v>261.83686508804129</v>
      </c>
      <c r="AK508" s="118">
        <f t="shared" si="134"/>
        <v>256.7324934000851</v>
      </c>
      <c r="AL508" s="118">
        <f t="shared" si="134"/>
        <v>251.72762874800813</v>
      </c>
      <c r="AM508" s="118">
        <f t="shared" si="134"/>
        <v>246.82033129458947</v>
      </c>
      <c r="AN508" s="118">
        <f t="shared" si="134"/>
        <v>242.00869901871249</v>
      </c>
      <c r="AO508" s="118">
        <f t="shared" si="137"/>
        <v>237.29086697815984</v>
      </c>
      <c r="AP508" s="118">
        <f t="shared" si="137"/>
        <v>232.66500658677981</v>
      </c>
      <c r="AQ508" s="118">
        <f t="shared" si="137"/>
        <v>228.12932490574391</v>
      </c>
      <c r="AR508" s="118">
        <f t="shared" si="137"/>
        <v>223.68206394862128</v>
      </c>
      <c r="AS508" s="118">
        <f t="shared" si="137"/>
        <v>219.32149999999993</v>
      </c>
      <c r="AT508" s="118">
        <f t="shared" si="137"/>
        <v>215.04594294739141</v>
      </c>
      <c r="AU508" s="118">
        <f t="shared" si="137"/>
        <v>210.85373562615951</v>
      </c>
      <c r="AV508" s="118">
        <f t="shared" si="137"/>
        <v>206.74325317721912</v>
      </c>
      <c r="AW508" s="118">
        <f t="shared" si="137"/>
        <v>202.71290241725674</v>
      </c>
      <c r="AX508" s="118">
        <f t="shared" si="137"/>
        <v>198.76112122122788</v>
      </c>
      <c r="AY508" s="118">
        <f t="shared" si="137"/>
        <v>194.88637791689249</v>
      </c>
      <c r="AZ508" s="118">
        <f t="shared" si="137"/>
        <v>191.08717069115357</v>
      </c>
      <c r="BA508" s="118">
        <f t="shared" si="137"/>
        <v>187.36202700796898</v>
      </c>
      <c r="BB508" s="118">
        <f t="shared" si="137"/>
        <v>183.70950303761063</v>
      </c>
      <c r="BC508" s="118">
        <f t="shared" si="137"/>
        <v>180.12818309705003</v>
      </c>
      <c r="BD508" s="118">
        <f t="shared" si="137"/>
        <v>176.61667910125325</v>
      </c>
      <c r="BE508" s="118">
        <f t="shared" si="135"/>
        <v>173.1736300251724</v>
      </c>
      <c r="BF508" s="118">
        <f t="shared" si="135"/>
        <v>169.7977013762258</v>
      </c>
      <c r="BG508" s="118">
        <f t="shared" si="135"/>
        <v>166.48758467706116</v>
      </c>
      <c r="BH508" s="118">
        <f t="shared" si="135"/>
        <v>163.24199695840264</v>
      </c>
      <c r="BI508" s="118">
        <f t="shared" si="135"/>
        <v>160.05968026178422</v>
      </c>
      <c r="BJ508" s="118">
        <f t="shared" si="135"/>
        <v>156.93940115197722</v>
      </c>
      <c r="BK508" s="118">
        <f t="shared" si="135"/>
        <v>153.87995023892267</v>
      </c>
      <c r="BL508" s="118">
        <f t="shared" si="135"/>
        <v>150.88014170898342</v>
      </c>
      <c r="BM508" s="118">
        <f t="shared" si="135"/>
        <v>147.9388128653342</v>
      </c>
      <c r="BN508" s="118">
        <f t="shared" si="135"/>
        <v>145.05482367731153</v>
      </c>
      <c r="BO508" s="118">
        <f t="shared" si="135"/>
        <v>142.22705633854895</v>
      </c>
      <c r="BP508" s="118">
        <f t="shared" si="135"/>
        <v>139.45441483372599</v>
      </c>
      <c r="BQ508" s="118">
        <f t="shared" si="135"/>
        <v>136.73582451376316</v>
      </c>
      <c r="BS508"/>
    </row>
    <row r="509" spans="2:71">
      <c r="B509" s="19">
        <v>30</v>
      </c>
      <c r="C509" s="211">
        <v>317.07040000000001</v>
      </c>
      <c r="D509" s="211">
        <v>213.78870000000001</v>
      </c>
      <c r="I509" s="22" t="s">
        <v>176</v>
      </c>
      <c r="J509" s="118">
        <f t="shared" si="136"/>
        <v>426.12196010583676</v>
      </c>
      <c r="K509" s="118">
        <f t="shared" si="136"/>
        <v>417.80666945423411</v>
      </c>
      <c r="L509" s="118">
        <f t="shared" si="136"/>
        <v>409.6536423447485</v>
      </c>
      <c r="M509" s="118">
        <f t="shared" si="136"/>
        <v>401.65971238690679</v>
      </c>
      <c r="N509" s="118">
        <f t="shared" si="136"/>
        <v>393.82177497878371</v>
      </c>
      <c r="O509" s="118">
        <f t="shared" si="136"/>
        <v>386.13678610126777</v>
      </c>
      <c r="P509" s="118">
        <f t="shared" si="136"/>
        <v>378.60176113585584</v>
      </c>
      <c r="Q509" s="118">
        <f t="shared" si="136"/>
        <v>371.21377370551699</v>
      </c>
      <c r="R509" s="118">
        <f t="shared" si="136"/>
        <v>363.9699545381759</v>
      </c>
      <c r="S509" s="118">
        <f t="shared" si="136"/>
        <v>356.86749035237358</v>
      </c>
      <c r="T509" s="118">
        <f t="shared" si="136"/>
        <v>349.9036227646742</v>
      </c>
      <c r="U509" s="118">
        <f t="shared" si="136"/>
        <v>343.07564721839083</v>
      </c>
      <c r="V509" s="118">
        <f t="shared" si="136"/>
        <v>336.38091193321787</v>
      </c>
      <c r="W509" s="118">
        <f t="shared" si="136"/>
        <v>329.816816875359</v>
      </c>
      <c r="X509" s="118">
        <f t="shared" si="136"/>
        <v>323.38081274775226</v>
      </c>
      <c r="Y509" s="118">
        <f t="shared" si="136"/>
        <v>317.07040000000001</v>
      </c>
      <c r="Z509" s="118">
        <f t="shared" si="134"/>
        <v>310.88312785761832</v>
      </c>
      <c r="AA509" s="118">
        <f t="shared" si="134"/>
        <v>304.81659337023029</v>
      </c>
      <c r="AB509" s="118">
        <f t="shared" si="134"/>
        <v>298.86844047833216</v>
      </c>
      <c r="AC509" s="118">
        <f t="shared" si="134"/>
        <v>293.03635909827068</v>
      </c>
      <c r="AD509" s="118">
        <f t="shared" si="134"/>
        <v>287.31808422507635</v>
      </c>
      <c r="AE509" s="118">
        <f t="shared" si="134"/>
        <v>281.71139505280331</v>
      </c>
      <c r="AF509" s="118">
        <f t="shared" si="134"/>
        <v>276.2141141120353</v>
      </c>
      <c r="AG509" s="118">
        <f t="shared" si="134"/>
        <v>270.82410642422201</v>
      </c>
      <c r="AH509" s="118">
        <f t="shared" si="134"/>
        <v>265.5392786725177</v>
      </c>
      <c r="AI509" s="118">
        <f t="shared" si="134"/>
        <v>260.35757838879965</v>
      </c>
      <c r="AJ509" s="118">
        <f t="shared" si="134"/>
        <v>255.27699315655167</v>
      </c>
      <c r="AK509" s="118">
        <f t="shared" si="134"/>
        <v>250.29554982930165</v>
      </c>
      <c r="AL509" s="118">
        <f t="shared" si="134"/>
        <v>245.41131376431122</v>
      </c>
      <c r="AM509" s="118">
        <f t="shared" si="134"/>
        <v>240.62238807121844</v>
      </c>
      <c r="AN509" s="118">
        <f t="shared" si="134"/>
        <v>235.92691287534268</v>
      </c>
      <c r="AO509" s="118">
        <f t="shared" si="137"/>
        <v>231.32306459536539</v>
      </c>
      <c r="AP509" s="118">
        <f t="shared" si="137"/>
        <v>226.80905523510577</v>
      </c>
      <c r="AQ509" s="118">
        <f t="shared" si="137"/>
        <v>222.38313168911699</v>
      </c>
      <c r="AR509" s="118">
        <f t="shared" si="137"/>
        <v>218.04357506183274</v>
      </c>
      <c r="AS509" s="118">
        <f t="shared" si="137"/>
        <v>213.78869999999984</v>
      </c>
      <c r="AT509" s="118">
        <f t="shared" si="137"/>
        <v>209.6168540381378</v>
      </c>
      <c r="AU509" s="118">
        <f t="shared" si="137"/>
        <v>205.52641695677084</v>
      </c>
      <c r="AV509" s="118">
        <f t="shared" si="137"/>
        <v>201.51580015318353</v>
      </c>
      <c r="AW509" s="118">
        <f t="shared" si="137"/>
        <v>197.58344602445518</v>
      </c>
      <c r="AX509" s="118">
        <f t="shared" si="137"/>
        <v>193.72782736253379</v>
      </c>
      <c r="AY509" s="118">
        <f t="shared" si="137"/>
        <v>189.94744676111426</v>
      </c>
      <c r="AZ509" s="118">
        <f t="shared" si="137"/>
        <v>186.24083603409099</v>
      </c>
      <c r="BA509" s="118">
        <f t="shared" si="137"/>
        <v>182.60655564535838</v>
      </c>
      <c r="BB509" s="118">
        <f t="shared" si="137"/>
        <v>179.04319414973847</v>
      </c>
      <c r="BC509" s="118">
        <f t="shared" si="137"/>
        <v>175.54936764481812</v>
      </c>
      <c r="BD509" s="118">
        <f t="shared" si="137"/>
        <v>172.12371923348266</v>
      </c>
      <c r="BE509" s="118">
        <f t="shared" si="135"/>
        <v>168.76491849693815</v>
      </c>
      <c r="BF509" s="118">
        <f t="shared" si="135"/>
        <v>165.47166097801673</v>
      </c>
      <c r="BG509" s="118">
        <f t="shared" si="135"/>
        <v>162.24266767456456</v>
      </c>
      <c r="BH509" s="118">
        <f t="shared" si="135"/>
        <v>159.07668454271587</v>
      </c>
      <c r="BI509" s="118">
        <f t="shared" si="135"/>
        <v>155.97248200986013</v>
      </c>
      <c r="BJ509" s="118">
        <f t="shared" si="135"/>
        <v>152.92885449711301</v>
      </c>
      <c r="BK509" s="118">
        <f t="shared" si="135"/>
        <v>149.94461995110581</v>
      </c>
      <c r="BL509" s="118">
        <f t="shared" si="135"/>
        <v>147.0186193849114</v>
      </c>
      <c r="BM509" s="118">
        <f t="shared" si="135"/>
        <v>144.14971642792872</v>
      </c>
      <c r="BN509" s="118">
        <f t="shared" si="135"/>
        <v>141.33679688455055</v>
      </c>
      <c r="BO509" s="118">
        <f t="shared" si="135"/>
        <v>138.57876830144335</v>
      </c>
      <c r="BP509" s="118">
        <f t="shared" si="135"/>
        <v>135.8745595432714</v>
      </c>
      <c r="BQ509" s="118">
        <f t="shared" si="135"/>
        <v>133.22312037669997</v>
      </c>
      <c r="BS509"/>
    </row>
    <row r="510" spans="2:71">
      <c r="B510" s="19">
        <v>31</v>
      </c>
      <c r="C510" s="211">
        <v>312.875</v>
      </c>
      <c r="D510" s="211">
        <v>210.72720000000001</v>
      </c>
      <c r="I510" s="22" t="s">
        <v>176</v>
      </c>
      <c r="J510" s="118">
        <f t="shared" si="136"/>
        <v>420.83181206666251</v>
      </c>
      <c r="K510" s="118">
        <f t="shared" si="136"/>
        <v>412.59698380510605</v>
      </c>
      <c r="L510" s="118">
        <f t="shared" si="136"/>
        <v>404.52329449396393</v>
      </c>
      <c r="M510" s="118">
        <f t="shared" si="136"/>
        <v>396.60759096956133</v>
      </c>
      <c r="N510" s="118">
        <f t="shared" si="136"/>
        <v>388.84678176926587</v>
      </c>
      <c r="O510" s="118">
        <f t="shared" si="136"/>
        <v>381.23783592412241</v>
      </c>
      <c r="P510" s="118">
        <f t="shared" si="136"/>
        <v>373.77778177511419</v>
      </c>
      <c r="Q510" s="118">
        <f t="shared" si="136"/>
        <v>366.46370581258691</v>
      </c>
      <c r="R510" s="118">
        <f t="shared" si="136"/>
        <v>359.29275153838347</v>
      </c>
      <c r="S510" s="118">
        <f t="shared" si="136"/>
        <v>352.26211835024418</v>
      </c>
      <c r="T510" s="118">
        <f t="shared" si="136"/>
        <v>345.36906044803698</v>
      </c>
      <c r="U510" s="118">
        <f t="shared" si="136"/>
        <v>338.61088576139002</v>
      </c>
      <c r="V510" s="118">
        <f t="shared" si="136"/>
        <v>331.98495489830964</v>
      </c>
      <c r="W510" s="118">
        <f t="shared" si="136"/>
        <v>325.48868011437037</v>
      </c>
      <c r="X510" s="118">
        <f t="shared" si="136"/>
        <v>319.11952430207657</v>
      </c>
      <c r="Y510" s="118">
        <f t="shared" si="136"/>
        <v>312.875</v>
      </c>
      <c r="Z510" s="118">
        <f t="shared" si="134"/>
        <v>306.75266842130668</v>
      </c>
      <c r="AA510" s="118">
        <f t="shared" si="134"/>
        <v>300.75013850129324</v>
      </c>
      <c r="AB510" s="118">
        <f t="shared" si="134"/>
        <v>294.86506596356134</v>
      </c>
      <c r="AC510" s="118">
        <f t="shared" si="134"/>
        <v>289.09515240446518</v>
      </c>
      <c r="AD510" s="118">
        <f t="shared" si="134"/>
        <v>283.4381443954743</v>
      </c>
      <c r="AE510" s="118">
        <f t="shared" si="134"/>
        <v>277.89183260310148</v>
      </c>
      <c r="AF510" s="118">
        <f t="shared" si="134"/>
        <v>272.45405092605176</v>
      </c>
      <c r="AG510" s="118">
        <f t="shared" si="134"/>
        <v>267.12267564925594</v>
      </c>
      <c r="AH510" s="118">
        <f t="shared" si="134"/>
        <v>261.89562461445774</v>
      </c>
      <c r="AI510" s="118">
        <f t="shared" si="134"/>
        <v>256.77085640703075</v>
      </c>
      <c r="AJ510" s="118">
        <f t="shared" si="134"/>
        <v>251.7463695587083</v>
      </c>
      <c r="AK510" s="118">
        <f t="shared" si="134"/>
        <v>246.82020176591345</v>
      </c>
      <c r="AL510" s="118">
        <f t="shared" si="134"/>
        <v>241.99042912338558</v>
      </c>
      <c r="AM510" s="118">
        <f t="shared" si="134"/>
        <v>237.25516537280262</v>
      </c>
      <c r="AN510" s="118">
        <f t="shared" si="134"/>
        <v>232.61256116610656</v>
      </c>
      <c r="AO510" s="118">
        <f t="shared" si="137"/>
        <v>228.06080334324446</v>
      </c>
      <c r="AP510" s="118">
        <f t="shared" si="137"/>
        <v>223.59811422404184</v>
      </c>
      <c r="AQ510" s="118">
        <f t="shared" si="137"/>
        <v>219.22275091393357</v>
      </c>
      <c r="AR510" s="118">
        <f t="shared" si="137"/>
        <v>214.93300462327946</v>
      </c>
      <c r="AS510" s="118">
        <f t="shared" si="137"/>
        <v>210.72720000000004</v>
      </c>
      <c r="AT510" s="118">
        <f t="shared" si="137"/>
        <v>206.60369447527091</v>
      </c>
      <c r="AU510" s="118">
        <f t="shared" si="137"/>
        <v>202.56087762202074</v>
      </c>
      <c r="AV510" s="118">
        <f t="shared" si="137"/>
        <v>198.59717052598194</v>
      </c>
      <c r="AW510" s="118">
        <f t="shared" si="137"/>
        <v>194.71102516904909</v>
      </c>
      <c r="AX510" s="118">
        <f t="shared" si="137"/>
        <v>190.9009238247032</v>
      </c>
      <c r="AY510" s="118">
        <f t="shared" si="137"/>
        <v>187.16537846526666</v>
      </c>
      <c r="AZ510" s="118">
        <f t="shared" si="137"/>
        <v>183.50293018075689</v>
      </c>
      <c r="BA510" s="118">
        <f t="shared" si="137"/>
        <v>179.91214860911197</v>
      </c>
      <c r="BB510" s="118">
        <f t="shared" si="137"/>
        <v>176.3916313775654</v>
      </c>
      <c r="BC510" s="118">
        <f t="shared" si="137"/>
        <v>172.94000355495223</v>
      </c>
      <c r="BD510" s="118">
        <f t="shared" si="137"/>
        <v>169.55591711473224</v>
      </c>
      <c r="BE510" s="118">
        <f t="shared" si="135"/>
        <v>166.23805040852105</v>
      </c>
      <c r="BF510" s="118">
        <f t="shared" si="135"/>
        <v>162.98510764992255</v>
      </c>
      <c r="BG510" s="118">
        <f t="shared" si="135"/>
        <v>159.7958184084624</v>
      </c>
      <c r="BH510" s="118">
        <f t="shared" si="135"/>
        <v>156.66893711342354</v>
      </c>
      <c r="BI510" s="118">
        <f t="shared" si="135"/>
        <v>153.60324256739133</v>
      </c>
      <c r="BJ510" s="118">
        <f t="shared" si="135"/>
        <v>150.5975374693169</v>
      </c>
      <c r="BK510" s="118">
        <f t="shared" si="135"/>
        <v>147.65064794691389</v>
      </c>
      <c r="BL510" s="118">
        <f t="shared" si="135"/>
        <v>144.76142309820457</v>
      </c>
      <c r="BM510" s="118">
        <f t="shared" si="135"/>
        <v>141.92873454203766</v>
      </c>
      <c r="BN510" s="118">
        <f t="shared" si="135"/>
        <v>139.15147597740099</v>
      </c>
      <c r="BO510" s="118">
        <f t="shared" si="135"/>
        <v>136.4285627513579</v>
      </c>
      <c r="BP510" s="118">
        <f t="shared" si="135"/>
        <v>133.7589314354382</v>
      </c>
      <c r="BQ510" s="118">
        <f t="shared" si="135"/>
        <v>131.14153941031805</v>
      </c>
      <c r="BS510"/>
    </row>
    <row r="511" spans="2:71">
      <c r="B511" s="19">
        <v>32</v>
      </c>
      <c r="C511" s="211">
        <v>308.67959999999999</v>
      </c>
      <c r="D511" s="211">
        <v>207.66560000000001</v>
      </c>
      <c r="I511" s="22" t="s">
        <v>176</v>
      </c>
      <c r="J511" s="118">
        <f t="shared" si="136"/>
        <v>415.54250595915858</v>
      </c>
      <c r="K511" s="118">
        <f t="shared" si="136"/>
        <v>407.38805048571385</v>
      </c>
      <c r="L511" s="118">
        <f t="shared" si="136"/>
        <v>399.39361508991419</v>
      </c>
      <c r="M511" s="118">
        <f t="shared" si="136"/>
        <v>391.5560595957744</v>
      </c>
      <c r="N511" s="118">
        <f t="shared" si="136"/>
        <v>383.87230544898438</v>
      </c>
      <c r="O511" s="118">
        <f t="shared" si="136"/>
        <v>376.33933450766762</v>
      </c>
      <c r="P511" s="118">
        <f t="shared" si="136"/>
        <v>368.95418785686934</v>
      </c>
      <c r="Q511" s="118">
        <f t="shared" si="136"/>
        <v>361.71396464630936</v>
      </c>
      <c r="R511" s="118">
        <f t="shared" si="136"/>
        <v>354.61582095094116</v>
      </c>
      <c r="S511" s="118">
        <f t="shared" si="136"/>
        <v>347.6569686538727</v>
      </c>
      <c r="T511" s="118">
        <f t="shared" si="136"/>
        <v>340.83467435120656</v>
      </c>
      <c r="U511" s="118">
        <f t="shared" si="136"/>
        <v>334.14625827837261</v>
      </c>
      <c r="V511" s="118">
        <f t="shared" si="136"/>
        <v>327.58909325752887</v>
      </c>
      <c r="W511" s="118">
        <f t="shared" si="136"/>
        <v>321.16060366561891</v>
      </c>
      <c r="X511" s="118">
        <f t="shared" si="136"/>
        <v>314.85826442267921</v>
      </c>
      <c r="Y511" s="118">
        <f t="shared" si="136"/>
        <v>308.67959999999999</v>
      </c>
      <c r="Z511" s="118">
        <f t="shared" si="134"/>
        <v>302.62218344774936</v>
      </c>
      <c r="AA511" s="118">
        <f t="shared" si="134"/>
        <v>296.68363544167886</v>
      </c>
      <c r="AB511" s="118">
        <f t="shared" si="134"/>
        <v>290.86162334853663</v>
      </c>
      <c r="AC511" s="118">
        <f t="shared" si="134"/>
        <v>285.15386030981966</v>
      </c>
      <c r="AD511" s="118">
        <f t="shared" si="134"/>
        <v>279.55810434350747</v>
      </c>
      <c r="AE511" s="118">
        <f t="shared" si="134"/>
        <v>274.07215746342155</v>
      </c>
      <c r="AF511" s="118">
        <f t="shared" si="134"/>
        <v>268.6938648158673</v>
      </c>
      <c r="AG511" s="118">
        <f t="shared" si="134"/>
        <v>263.42111383321787</v>
      </c>
      <c r="AH511" s="118">
        <f t="shared" si="134"/>
        <v>258.25183340410746</v>
      </c>
      <c r="AI511" s="118">
        <f t="shared" si="134"/>
        <v>253.18399305990877</v>
      </c>
      <c r="AJ511" s="118">
        <f t="shared" si="134"/>
        <v>248.21560217717467</v>
      </c>
      <c r="AK511" s="118">
        <f t="shared" si="134"/>
        <v>243.34470919573087</v>
      </c>
      <c r="AL511" s="118">
        <f t="shared" si="134"/>
        <v>238.5694008521123</v>
      </c>
      <c r="AM511" s="118">
        <f t="shared" si="134"/>
        <v>233.88780142804251</v>
      </c>
      <c r="AN511" s="118">
        <f t="shared" si="134"/>
        <v>229.29807201366029</v>
      </c>
      <c r="AO511" s="118">
        <f t="shared" si="137"/>
        <v>224.79840978520494</v>
      </c>
      <c r="AP511" s="118">
        <f t="shared" si="137"/>
        <v>220.38704729687555</v>
      </c>
      <c r="AQ511" s="118">
        <f t="shared" si="137"/>
        <v>216.06225178658676</v>
      </c>
      <c r="AR511" s="118">
        <f t="shared" si="137"/>
        <v>211.82232449534814</v>
      </c>
      <c r="AS511" s="118">
        <f t="shared" si="137"/>
        <v>207.66559999999978</v>
      </c>
      <c r="AT511" s="118">
        <f t="shared" si="137"/>
        <v>203.59044555904202</v>
      </c>
      <c r="AU511" s="118">
        <f t="shared" si="137"/>
        <v>199.59526047130245</v>
      </c>
      <c r="AV511" s="118">
        <f t="shared" si="137"/>
        <v>195.67847544718796</v>
      </c>
      <c r="AW511" s="118">
        <f t="shared" si="137"/>
        <v>191.8385519922756</v>
      </c>
      <c r="AX511" s="118">
        <f t="shared" si="137"/>
        <v>188.07398180299907</v>
      </c>
      <c r="AY511" s="118">
        <f t="shared" si="137"/>
        <v>184.38328617419438</v>
      </c>
      <c r="AZ511" s="118">
        <f t="shared" si="137"/>
        <v>180.76501541827162</v>
      </c>
      <c r="BA511" s="118">
        <f t="shared" si="137"/>
        <v>177.2177482957845</v>
      </c>
      <c r="BB511" s="118">
        <f t="shared" si="137"/>
        <v>173.74009145717426</v>
      </c>
      <c r="BC511" s="118">
        <f t="shared" si="137"/>
        <v>170.33067889546874</v>
      </c>
      <c r="BD511" s="118">
        <f t="shared" si="137"/>
        <v>166.98817140972139</v>
      </c>
      <c r="BE511" s="118">
        <f t="shared" si="135"/>
        <v>163.71125607897937</v>
      </c>
      <c r="BF511" s="118">
        <f t="shared" si="135"/>
        <v>160.49864574657468</v>
      </c>
      <c r="BG511" s="118">
        <f t="shared" si="135"/>
        <v>157.34907851453497</v>
      </c>
      <c r="BH511" s="118">
        <f t="shared" si="135"/>
        <v>154.26131724791637</v>
      </c>
      <c r="BI511" s="118">
        <f t="shared" si="135"/>
        <v>151.23414908886238</v>
      </c>
      <c r="BJ511" s="118">
        <f t="shared" si="135"/>
        <v>148.26638498019949</v>
      </c>
      <c r="BK511" s="118">
        <f t="shared" si="135"/>
        <v>145.35685919838099</v>
      </c>
      <c r="BL511" s="118">
        <f t="shared" si="135"/>
        <v>142.50442889559636</v>
      </c>
      <c r="BM511" s="118">
        <f t="shared" si="135"/>
        <v>139.70797365086619</v>
      </c>
      <c r="BN511" s="118">
        <f t="shared" si="135"/>
        <v>136.96639502994614</v>
      </c>
      <c r="BO511" s="118">
        <f t="shared" si="135"/>
        <v>134.2786161538672</v>
      </c>
      <c r="BP511" s="118">
        <f t="shared" si="135"/>
        <v>131.64358127594281</v>
      </c>
      <c r="BQ511" s="118">
        <f t="shared" si="135"/>
        <v>129.06025536707662</v>
      </c>
      <c r="BS511"/>
    </row>
    <row r="512" spans="2:71">
      <c r="B512" s="19">
        <v>33</v>
      </c>
      <c r="C512" s="211">
        <v>304.48419999999999</v>
      </c>
      <c r="D512" s="211">
        <v>204.60409999999999</v>
      </c>
      <c r="I512" s="22" t="s">
        <v>176</v>
      </c>
      <c r="J512" s="118">
        <f t="shared" si="136"/>
        <v>410.25377278937577</v>
      </c>
      <c r="K512" s="118">
        <f t="shared" si="136"/>
        <v>402.17962251224048</v>
      </c>
      <c r="L512" s="118">
        <f t="shared" si="136"/>
        <v>394.26437851951175</v>
      </c>
      <c r="M512" s="118">
        <f t="shared" si="136"/>
        <v>386.50491339760964</v>
      </c>
      <c r="N512" s="118">
        <f t="shared" si="136"/>
        <v>378.89816128316738</v>
      </c>
      <c r="O512" s="118">
        <f t="shared" si="136"/>
        <v>371.44111665167009</v>
      </c>
      <c r="P512" s="118">
        <f t="shared" si="136"/>
        <v>364.13083312993314</v>
      </c>
      <c r="Q512" s="118">
        <f t="shared" si="136"/>
        <v>356.96442233195376</v>
      </c>
      <c r="R512" s="118">
        <f t="shared" si="136"/>
        <v>349.93905271767181</v>
      </c>
      <c r="S512" s="118">
        <f t="shared" si="136"/>
        <v>343.05194847419318</v>
      </c>
      <c r="T512" s="118">
        <f t="shared" si="136"/>
        <v>336.30038841902996</v>
      </c>
      <c r="U512" s="118">
        <f t="shared" si="136"/>
        <v>329.68170492492771</v>
      </c>
      <c r="V512" s="118">
        <f t="shared" si="136"/>
        <v>323.19328286585085</v>
      </c>
      <c r="W512" s="118">
        <f t="shared" si="136"/>
        <v>316.8325585837141</v>
      </c>
      <c r="X512" s="118">
        <f t="shared" si="136"/>
        <v>310.59701887544787</v>
      </c>
      <c r="Y512" s="118">
        <f t="shared" si="136"/>
        <v>304.48419999999999</v>
      </c>
      <c r="Z512" s="118">
        <f t="shared" si="134"/>
        <v>298.49168670488035</v>
      </c>
      <c r="AA512" s="118">
        <f t="shared" si="134"/>
        <v>292.61711127186379</v>
      </c>
      <c r="AB512" s="118">
        <f t="shared" si="134"/>
        <v>286.85815258147477</v>
      </c>
      <c r="AC512" s="118">
        <f t="shared" si="134"/>
        <v>281.21253519588316</v>
      </c>
      <c r="AD512" s="118">
        <f t="shared" si="134"/>
        <v>275.67802845985011</v>
      </c>
      <c r="AE512" s="118">
        <f t="shared" si="134"/>
        <v>270.25244561936762</v>
      </c>
      <c r="AF512" s="118">
        <f t="shared" si="134"/>
        <v>264.93364295764445</v>
      </c>
      <c r="AG512" s="118">
        <f t="shared" si="134"/>
        <v>259.71951894809592</v>
      </c>
      <c r="AH512" s="118">
        <f t="shared" si="134"/>
        <v>254.60801342400458</v>
      </c>
      <c r="AI512" s="118">
        <f t="shared" si="134"/>
        <v>249.59710676452156</v>
      </c>
      <c r="AJ512" s="118">
        <f t="shared" si="134"/>
        <v>244.68481909668924</v>
      </c>
      <c r="AK512" s="118">
        <f t="shared" si="134"/>
        <v>239.86920951316779</v>
      </c>
      <c r="AL512" s="118">
        <f t="shared" si="134"/>
        <v>235.14837530535831</v>
      </c>
      <c r="AM512" s="118">
        <f t="shared" si="134"/>
        <v>230.52045121161828</v>
      </c>
      <c r="AN512" s="118">
        <f t="shared" si="134"/>
        <v>225.98360868027316</v>
      </c>
      <c r="AO512" s="118">
        <f t="shared" si="137"/>
        <v>221.536055147132</v>
      </c>
      <c r="AP512" s="118">
        <f t="shared" si="137"/>
        <v>217.17603332722297</v>
      </c>
      <c r="AQ512" s="118">
        <f t="shared" si="137"/>
        <v>212.90182052046734</v>
      </c>
      <c r="AR512" s="118">
        <f t="shared" si="137"/>
        <v>208.71172793101911</v>
      </c>
      <c r="AS512" s="118">
        <f t="shared" si="137"/>
        <v>204.6040999999999</v>
      </c>
      <c r="AT512" s="118">
        <f t="shared" si="137"/>
        <v>200.577313751367</v>
      </c>
      <c r="AU512" s="118">
        <f t="shared" si="137"/>
        <v>196.62977815065454</v>
      </c>
      <c r="AV512" s="118">
        <f t="shared" si="137"/>
        <v>192.75993347633576</v>
      </c>
      <c r="AW512" s="118">
        <f t="shared" si="137"/>
        <v>188.96625070355697</v>
      </c>
      <c r="AX512" s="118">
        <f t="shared" si="137"/>
        <v>185.24723090000074</v>
      </c>
      <c r="AY512" s="118">
        <f t="shared" si="137"/>
        <v>181.60140463363828</v>
      </c>
      <c r="AZ512" s="118">
        <f t="shared" si="137"/>
        <v>178.02733139213848</v>
      </c>
      <c r="BA512" s="118">
        <f t="shared" si="137"/>
        <v>174.52359901370286</v>
      </c>
      <c r="BB512" s="118">
        <f t="shared" si="137"/>
        <v>171.08882312910276</v>
      </c>
      <c r="BC512" s="118">
        <f t="shared" si="137"/>
        <v>167.72164661469733</v>
      </c>
      <c r="BD512" s="118">
        <f t="shared" si="137"/>
        <v>164.42073905621672</v>
      </c>
      <c r="BE512" s="118">
        <f t="shared" si="135"/>
        <v>161.18479622309832</v>
      </c>
      <c r="BF512" s="118">
        <f t="shared" si="135"/>
        <v>158.01253955316909</v>
      </c>
      <c r="BG512" s="118">
        <f t="shared" si="135"/>
        <v>154.90271564746891</v>
      </c>
      <c r="BH512" s="118">
        <f t="shared" si="135"/>
        <v>151.8540957750171</v>
      </c>
      <c r="BI512" s="118">
        <f t="shared" si="135"/>
        <v>148.86547538732484</v>
      </c>
      <c r="BJ512" s="118">
        <f t="shared" si="135"/>
        <v>145.93567364246303</v>
      </c>
      <c r="BK512" s="118">
        <f t="shared" si="135"/>
        <v>143.06353293849642</v>
      </c>
      <c r="BL512" s="118">
        <f t="shared" si="135"/>
        <v>140.24791845610054</v>
      </c>
      <c r="BM512" s="118">
        <f t="shared" si="135"/>
        <v>137.48771771017994</v>
      </c>
      <c r="BN512" s="118">
        <f t="shared" si="135"/>
        <v>134.78184011031132</v>
      </c>
      <c r="BO512" s="118">
        <f t="shared" si="135"/>
        <v>132.12921652983741</v>
      </c>
      <c r="BP512" s="118">
        <f t="shared" si="135"/>
        <v>129.52879888344137</v>
      </c>
      <c r="BQ512" s="118">
        <f t="shared" si="135"/>
        <v>126.9795597130348</v>
      </c>
      <c r="BS512"/>
    </row>
    <row r="513" spans="2:71">
      <c r="B513" s="19">
        <v>34</v>
      </c>
      <c r="C513" s="211">
        <v>300.28879999999998</v>
      </c>
      <c r="D513" s="211">
        <v>201.54259999999999</v>
      </c>
      <c r="I513" s="22" t="s">
        <v>176</v>
      </c>
      <c r="J513" s="118">
        <f t="shared" si="136"/>
        <v>404.96579505007259</v>
      </c>
      <c r="K513" s="118">
        <f t="shared" si="136"/>
        <v>396.97186598211965</v>
      </c>
      <c r="L513" s="118">
        <f t="shared" si="136"/>
        <v>389.13573518435288</v>
      </c>
      <c r="M513" s="118">
        <f t="shared" si="136"/>
        <v>381.4542877562194</v>
      </c>
      <c r="N513" s="118">
        <f t="shared" si="136"/>
        <v>373.92447028456684</v>
      </c>
      <c r="O513" s="118">
        <f t="shared" si="136"/>
        <v>366.54328962989672</v>
      </c>
      <c r="P513" s="118">
        <f t="shared" si="136"/>
        <v>359.30781173657687</v>
      </c>
      <c r="Q513" s="118">
        <f t="shared" si="136"/>
        <v>352.21516046653954</v>
      </c>
      <c r="R513" s="118">
        <f t="shared" si="136"/>
        <v>345.26251645600269</v>
      </c>
      <c r="S513" s="118">
        <f t="shared" si="136"/>
        <v>338.44711599475897</v>
      </c>
      <c r="T513" s="118">
        <f t="shared" si="136"/>
        <v>331.76624992758701</v>
      </c>
      <c r="U513" s="118">
        <f t="shared" si="136"/>
        <v>325.21726257734935</v>
      </c>
      <c r="V513" s="118">
        <f t="shared" si="136"/>
        <v>318.7975506893473</v>
      </c>
      <c r="W513" s="118">
        <f t="shared" si="136"/>
        <v>312.50456239651464</v>
      </c>
      <c r="X513" s="118">
        <f t="shared" si="136"/>
        <v>306.33579620503787</v>
      </c>
      <c r="Y513" s="118">
        <f t="shared" si="136"/>
        <v>300.28879999999998</v>
      </c>
      <c r="Z513" s="118">
        <f t="shared" si="134"/>
        <v>294.36117007065275</v>
      </c>
      <c r="AA513" s="118">
        <f t="shared" si="134"/>
        <v>288.55055015493008</v>
      </c>
      <c r="AB513" s="118">
        <f t="shared" si="134"/>
        <v>282.85463050282198</v>
      </c>
      <c r="AC513" s="118">
        <f t="shared" si="134"/>
        <v>277.27114695823764</v>
      </c>
      <c r="AD513" s="118">
        <f t="shared" si="134"/>
        <v>271.7978800589924</v>
      </c>
      <c r="AE513" s="118">
        <f t="shared" si="134"/>
        <v>266.4326541545604</v>
      </c>
      <c r="AF513" s="118">
        <f t="shared" si="134"/>
        <v>261.17333654124286</v>
      </c>
      <c r="AG513" s="118">
        <f t="shared" si="134"/>
        <v>256.01783661440794</v>
      </c>
      <c r="AH513" s="118">
        <f t="shared" si="134"/>
        <v>250.96410503746503</v>
      </c>
      <c r="AI513" s="118">
        <f t="shared" si="134"/>
        <v>246.01013292724346</v>
      </c>
      <c r="AJ513" s="118">
        <f t="shared" si="134"/>
        <v>241.1539510554513</v>
      </c>
      <c r="AK513" s="118">
        <f t="shared" si="134"/>
        <v>236.39362906589787</v>
      </c>
      <c r="AL513" s="118">
        <f t="shared" si="134"/>
        <v>231.72727470716711</v>
      </c>
      <c r="AM513" s="118">
        <f t="shared" si="134"/>
        <v>227.15303308043892</v>
      </c>
      <c r="AN513" s="118">
        <f t="shared" si="134"/>
        <v>222.66908590215718</v>
      </c>
      <c r="AO513" s="118">
        <f t="shared" si="137"/>
        <v>218.27365078125354</v>
      </c>
      <c r="AP513" s="118">
        <f t="shared" si="137"/>
        <v>213.96498051063793</v>
      </c>
      <c r="AQ513" s="118">
        <f t="shared" si="137"/>
        <v>209.74136237267524</v>
      </c>
      <c r="AR513" s="118">
        <f t="shared" si="137"/>
        <v>205.60111745837165</v>
      </c>
      <c r="AS513" s="118">
        <f t="shared" si="137"/>
        <v>201.54259999999999</v>
      </c>
      <c r="AT513" s="118">
        <f t="shared" si="137"/>
        <v>197.564196716899</v>
      </c>
      <c r="AU513" s="118">
        <f t="shared" si="137"/>
        <v>193.66432617418636</v>
      </c>
      <c r="AV513" s="118">
        <f t="shared" si="137"/>
        <v>189.84143815413046</v>
      </c>
      <c r="AW513" s="118">
        <f t="shared" si="137"/>
        <v>186.09401303993127</v>
      </c>
      <c r="AX513" s="118">
        <f t="shared" si="137"/>
        <v>182.42056121166516</v>
      </c>
      <c r="AY513" s="118">
        <f t="shared" si="137"/>
        <v>178.81962245415383</v>
      </c>
      <c r="AZ513" s="118">
        <f t="shared" si="137"/>
        <v>175.28976537652116</v>
      </c>
      <c r="BA513" s="118">
        <f t="shared" si="137"/>
        <v>171.82958684320889</v>
      </c>
      <c r="BB513" s="118">
        <f t="shared" si="137"/>
        <v>168.43771141622264</v>
      </c>
      <c r="BC513" s="118">
        <f t="shared" si="137"/>
        <v>165.11279080838932</v>
      </c>
      <c r="BD513" s="118">
        <f t="shared" si="137"/>
        <v>161.85350334740556</v>
      </c>
      <c r="BE513" s="118">
        <f t="shared" si="135"/>
        <v>158.65855345046711</v>
      </c>
      <c r="BF513" s="118">
        <f t="shared" si="135"/>
        <v>155.52667110926782</v>
      </c>
      <c r="BG513" s="118">
        <f t="shared" si="135"/>
        <v>152.45661138516544</v>
      </c>
      <c r="BH513" s="118">
        <f t="shared" si="135"/>
        <v>149.44715391431217</v>
      </c>
      <c r="BI513" s="118">
        <f t="shared" si="135"/>
        <v>146.49710242255412</v>
      </c>
      <c r="BJ513" s="118">
        <f t="shared" si="135"/>
        <v>143.60528424990642</v>
      </c>
      <c r="BK513" s="118">
        <f t="shared" si="135"/>
        <v>140.77054988441506</v>
      </c>
      <c r="BL513" s="118">
        <f t="shared" si="135"/>
        <v>137.99177250522035</v>
      </c>
      <c r="BM513" s="118">
        <f t="shared" si="135"/>
        <v>135.26784753464</v>
      </c>
      <c r="BN513" s="118">
        <f t="shared" si="135"/>
        <v>132.59769219909398</v>
      </c>
      <c r="BO513" s="118">
        <f t="shared" si="135"/>
        <v>129.98024509869691</v>
      </c>
      <c r="BP513" s="118">
        <f t="shared" si="135"/>
        <v>127.41446578534615</v>
      </c>
      <c r="BQ513" s="118">
        <f t="shared" si="135"/>
        <v>124.89933434913874</v>
      </c>
      <c r="BS513"/>
    </row>
    <row r="514" spans="2:71">
      <c r="B514" s="19">
        <v>35</v>
      </c>
      <c r="C514" s="211">
        <v>296.09339999999997</v>
      </c>
      <c r="D514" s="211">
        <v>198.4811</v>
      </c>
      <c r="I514" s="22" t="s">
        <v>176</v>
      </c>
      <c r="J514" s="118">
        <f t="shared" si="136"/>
        <v>399.67860746048422</v>
      </c>
      <c r="K514" s="118">
        <f t="shared" si="136"/>
        <v>391.76481171236611</v>
      </c>
      <c r="L514" s="118">
        <f t="shared" si="136"/>
        <v>384.00771227466799</v>
      </c>
      <c r="M514" s="118">
        <f t="shared" si="136"/>
        <v>376.40420649798131</v>
      </c>
      <c r="N514" s="118">
        <f t="shared" si="136"/>
        <v>368.95125316659232</v>
      </c>
      <c r="O514" s="118">
        <f t="shared" si="136"/>
        <v>361.64587128207063</v>
      </c>
      <c r="P514" s="118">
        <f t="shared" si="136"/>
        <v>354.48513887094316</v>
      </c>
      <c r="Q514" s="118">
        <f t="shared" si="136"/>
        <v>347.46619181597646</v>
      </c>
      <c r="R514" s="118">
        <f t="shared" si="136"/>
        <v>340.58622271059971</v>
      </c>
      <c r="S514" s="118">
        <f t="shared" si="136"/>
        <v>333.84247973601168</v>
      </c>
      <c r="T514" s="118">
        <f t="shared" si="136"/>
        <v>327.23226556051992</v>
      </c>
      <c r="U514" s="118">
        <f t="shared" si="136"/>
        <v>320.75293626067497</v>
      </c>
      <c r="V514" s="118">
        <f t="shared" si="136"/>
        <v>314.40190026376558</v>
      </c>
      <c r="W514" s="118">
        <f t="shared" si="136"/>
        <v>308.1766173112531</v>
      </c>
      <c r="X514" s="118">
        <f t="shared" si="136"/>
        <v>302.07459744273064</v>
      </c>
      <c r="Y514" s="118">
        <f t="shared" ref="Y514:AN529" si="138">$C514*POWER(POWER($D514/$C514,1/($D$482-$C$482)),Y$482-$C$482)</f>
        <v>296.09339999999997</v>
      </c>
      <c r="Z514" s="118">
        <f t="shared" si="138"/>
        <v>290.23063265086796</v>
      </c>
      <c r="AA514" s="118">
        <f t="shared" si="138"/>
        <v>284.48395043227265</v>
      </c>
      <c r="AB514" s="118">
        <f t="shared" si="138"/>
        <v>278.85105481235541</v>
      </c>
      <c r="AC514" s="118">
        <f t="shared" si="138"/>
        <v>273.32969277110459</v>
      </c>
      <c r="AD514" s="118">
        <f t="shared" si="138"/>
        <v>267.917655899203</v>
      </c>
      <c r="AE514" s="118">
        <f t="shared" si="138"/>
        <v>262.61277951471811</v>
      </c>
      <c r="AF514" s="118">
        <f t="shared" si="138"/>
        <v>257.41294179728271</v>
      </c>
      <c r="AG514" s="118">
        <f t="shared" si="138"/>
        <v>252.31606293941852</v>
      </c>
      <c r="AH514" s="118">
        <f t="shared" si="138"/>
        <v>247.32010431466446</v>
      </c>
      <c r="AI514" s="118">
        <f t="shared" si="138"/>
        <v>242.42306766217595</v>
      </c>
      <c r="AJ514" s="118">
        <f t="shared" si="138"/>
        <v>237.62299428746979</v>
      </c>
      <c r="AK514" s="118">
        <f t="shared" si="138"/>
        <v>232.91796427899425</v>
      </c>
      <c r="AL514" s="118">
        <f t="shared" si="138"/>
        <v>228.30609574021162</v>
      </c>
      <c r="AM514" s="118">
        <f t="shared" si="138"/>
        <v>223.78554403688585</v>
      </c>
      <c r="AN514" s="118">
        <f t="shared" si="138"/>
        <v>219.3545010592741</v>
      </c>
      <c r="AO514" s="118">
        <f t="shared" si="137"/>
        <v>215.0111944989271</v>
      </c>
      <c r="AP514" s="118">
        <f t="shared" si="137"/>
        <v>210.75388713980939</v>
      </c>
      <c r="AQ514" s="118">
        <f t="shared" si="137"/>
        <v>206.58087616345557</v>
      </c>
      <c r="AR514" s="118">
        <f t="shared" si="137"/>
        <v>202.49049246788456</v>
      </c>
      <c r="AS514" s="118">
        <f t="shared" si="137"/>
        <v>198.48109999999983</v>
      </c>
      <c r="AT514" s="118">
        <f t="shared" si="137"/>
        <v>194.55109510120846</v>
      </c>
      <c r="AU514" s="118">
        <f t="shared" si="137"/>
        <v>190.69890586599672</v>
      </c>
      <c r="AV514" s="118">
        <f t="shared" si="137"/>
        <v>186.92299151320682</v>
      </c>
      <c r="AW514" s="118">
        <f t="shared" si="137"/>
        <v>183.22184176976202</v>
      </c>
      <c r="AX514" s="118">
        <f t="shared" si="137"/>
        <v>179.59397626659447</v>
      </c>
      <c r="AY514" s="118">
        <f t="shared" si="137"/>
        <v>176.03794394653403</v>
      </c>
      <c r="AZ514" s="118">
        <f t="shared" si="137"/>
        <v>172.55232248392102</v>
      </c>
      <c r="BA514" s="118">
        <f t="shared" si="137"/>
        <v>169.13571771571063</v>
      </c>
      <c r="BB514" s="118">
        <f t="shared" si="137"/>
        <v>165.78676308384217</v>
      </c>
      <c r="BC514" s="118">
        <f t="shared" si="137"/>
        <v>162.50411908864933</v>
      </c>
      <c r="BD514" s="118">
        <f t="shared" ref="BD514:BQ529" si="139">$C514*POWER(POWER($D514/$C514,1/($D$482-$C$482)),BD$482-$C$482)</f>
        <v>159.28647275309308</v>
      </c>
      <c r="BE514" s="118">
        <f t="shared" si="139"/>
        <v>156.13253709760318</v>
      </c>
      <c r="BF514" s="118">
        <f t="shared" si="139"/>
        <v>153.04105062531787</v>
      </c>
      <c r="BG514" s="118">
        <f t="shared" si="139"/>
        <v>150.0107768175161</v>
      </c>
      <c r="BH514" s="118">
        <f t="shared" si="139"/>
        <v>147.04050363904045</v>
      </c>
      <c r="BI514" s="118">
        <f t="shared" si="139"/>
        <v>144.12904305351276</v>
      </c>
      <c r="BJ514" s="118">
        <f t="shared" si="139"/>
        <v>141.27523054814867</v>
      </c>
      <c r="BK514" s="118">
        <f t="shared" si="139"/>
        <v>138.47792466798117</v>
      </c>
      <c r="BL514" s="118">
        <f t="shared" si="139"/>
        <v>135.73600655930667</v>
      </c>
      <c r="BM514" s="118">
        <f t="shared" si="139"/>
        <v>133.04837952217088</v>
      </c>
      <c r="BN514" s="118">
        <f t="shared" si="139"/>
        <v>130.41396857171571</v>
      </c>
      <c r="BO514" s="118">
        <f t="shared" si="139"/>
        <v>127.83172000821179</v>
      </c>
      <c r="BP514" s="118">
        <f t="shared" si="139"/>
        <v>125.30060099560454</v>
      </c>
      <c r="BQ514" s="118">
        <f t="shared" si="139"/>
        <v>122.81959914840481</v>
      </c>
      <c r="BS514"/>
    </row>
    <row r="515" spans="2:71">
      <c r="B515" s="19">
        <v>36</v>
      </c>
      <c r="C515" s="211">
        <v>294.50189999999998</v>
      </c>
      <c r="D515" s="211">
        <v>197.2354</v>
      </c>
      <c r="I515" s="22" t="s">
        <v>176</v>
      </c>
      <c r="J515" s="118">
        <f t="shared" ref="J515:Y530" si="140">$C515*POWER(POWER($D515/$C515,1/($D$482-$C$482)),J$482-$C$482)</f>
        <v>397.80068614383111</v>
      </c>
      <c r="K515" s="118">
        <f t="shared" si="140"/>
        <v>389.90640201717065</v>
      </c>
      <c r="L515" s="118">
        <f t="shared" si="140"/>
        <v>382.16877856014497</v>
      </c>
      <c r="M515" s="118">
        <f t="shared" si="140"/>
        <v>374.58470686952523</v>
      </c>
      <c r="N515" s="118">
        <f t="shared" si="140"/>
        <v>367.15113973771622</v>
      </c>
      <c r="O515" s="118">
        <f t="shared" si="140"/>
        <v>359.86509042841772</v>
      </c>
      <c r="P515" s="118">
        <f t="shared" si="140"/>
        <v>352.72363147658189</v>
      </c>
      <c r="Q515" s="118">
        <f t="shared" si="140"/>
        <v>345.72389351218635</v>
      </c>
      <c r="R515" s="118">
        <f t="shared" si="140"/>
        <v>338.86306410734795</v>
      </c>
      <c r="S515" s="118">
        <f t="shared" si="140"/>
        <v>332.1383866463168</v>
      </c>
      <c r="T515" s="118">
        <f t="shared" si="140"/>
        <v>325.54715921789398</v>
      </c>
      <c r="U515" s="118">
        <f t="shared" si="140"/>
        <v>319.08673352982964</v>
      </c>
      <c r="V515" s="118">
        <f t="shared" si="140"/>
        <v>312.7545138447644</v>
      </c>
      <c r="W515" s="118">
        <f t="shared" si="140"/>
        <v>306.54795593728647</v>
      </c>
      <c r="X515" s="118">
        <f t="shared" si="140"/>
        <v>300.46456607168699</v>
      </c>
      <c r="Y515" s="118">
        <f t="shared" si="140"/>
        <v>294.50189999999998</v>
      </c>
      <c r="Z515" s="118">
        <f t="shared" si="138"/>
        <v>288.65756197992744</v>
      </c>
      <c r="AA515" s="118">
        <f t="shared" si="138"/>
        <v>282.92920381225269</v>
      </c>
      <c r="AB515" s="118">
        <f t="shared" si="138"/>
        <v>277.31452389735637</v>
      </c>
      <c r="AC515" s="118">
        <f t="shared" si="138"/>
        <v>271.81126631045584</v>
      </c>
      <c r="AD515" s="118">
        <f t="shared" si="138"/>
        <v>266.41721989519584</v>
      </c>
      <c r="AE515" s="118">
        <f t="shared" si="138"/>
        <v>261.13021737522729</v>
      </c>
      <c r="AF515" s="118">
        <f t="shared" si="138"/>
        <v>255.94813448341625</v>
      </c>
      <c r="AG515" s="118">
        <f t="shared" si="138"/>
        <v>250.86888910833355</v>
      </c>
      <c r="AH515" s="118">
        <f t="shared" si="138"/>
        <v>245.89044045768242</v>
      </c>
      <c r="AI515" s="118">
        <f t="shared" si="138"/>
        <v>241.01078823832759</v>
      </c>
      <c r="AJ515" s="118">
        <f t="shared" si="138"/>
        <v>236.2279718525966</v>
      </c>
      <c r="AK515" s="118">
        <f t="shared" si="138"/>
        <v>231.54006961053037</v>
      </c>
      <c r="AL515" s="118">
        <f t="shared" si="138"/>
        <v>226.94519795776665</v>
      </c>
      <c r="AM515" s="118">
        <f t="shared" si="138"/>
        <v>222.44151071874558</v>
      </c>
      <c r="AN515" s="118">
        <f t="shared" si="138"/>
        <v>218.02719835493417</v>
      </c>
      <c r="AO515" s="118">
        <f t="shared" ref="AO515:BD530" si="141">$C515*POWER(POWER($D515/$C515,1/($D$482-$C$482)),AO$482-$C$482)</f>
        <v>213.70048723777117</v>
      </c>
      <c r="AP515" s="118">
        <f t="shared" si="141"/>
        <v>209.45963893603954</v>
      </c>
      <c r="AQ515" s="118">
        <f t="shared" si="141"/>
        <v>205.30294951738196</v>
      </c>
      <c r="AR515" s="118">
        <f t="shared" si="141"/>
        <v>201.2287488636766</v>
      </c>
      <c r="AS515" s="118">
        <f t="shared" si="141"/>
        <v>197.23539999999994</v>
      </c>
      <c r="AT515" s="118">
        <f t="shared" si="141"/>
        <v>193.32129843690572</v>
      </c>
      <c r="AU515" s="118">
        <f t="shared" si="141"/>
        <v>189.48487152575643</v>
      </c>
      <c r="AV515" s="118">
        <f t="shared" si="141"/>
        <v>185.7245778268481</v>
      </c>
      <c r="AW515" s="118">
        <f t="shared" si="141"/>
        <v>182.03890649007448</v>
      </c>
      <c r="AX515" s="118">
        <f t="shared" si="141"/>
        <v>178.42637664788205</v>
      </c>
      <c r="AY515" s="118">
        <f t="shared" si="141"/>
        <v>174.88553682027143</v>
      </c>
      <c r="AZ515" s="118">
        <f t="shared" si="141"/>
        <v>171.41496433160663</v>
      </c>
      <c r="BA515" s="118">
        <f t="shared" si="141"/>
        <v>168.01326473899761</v>
      </c>
      <c r="BB515" s="118">
        <f t="shared" si="141"/>
        <v>164.67907127202631</v>
      </c>
      <c r="BC515" s="118">
        <f t="shared" si="141"/>
        <v>161.41104428359145</v>
      </c>
      <c r="BD515" s="118">
        <f t="shared" si="141"/>
        <v>158.20787071165114</v>
      </c>
      <c r="BE515" s="118">
        <f t="shared" si="139"/>
        <v>155.06826355164705</v>
      </c>
      <c r="BF515" s="118">
        <f t="shared" si="139"/>
        <v>151.9909613393981</v>
      </c>
      <c r="BG515" s="118">
        <f t="shared" si="139"/>
        <v>148.97472764425649</v>
      </c>
      <c r="BH515" s="118">
        <f t="shared" si="139"/>
        <v>146.01835057232157</v>
      </c>
      <c r="BI515" s="118">
        <f t="shared" si="139"/>
        <v>143.12064227951225</v>
      </c>
      <c r="BJ515" s="118">
        <f t="shared" si="139"/>
        <v>140.28043849430284</v>
      </c>
      <c r="BK515" s="118">
        <f t="shared" si="139"/>
        <v>137.49659804992982</v>
      </c>
      <c r="BL515" s="118">
        <f t="shared" si="139"/>
        <v>134.76800242588178</v>
      </c>
      <c r="BM515" s="118">
        <f t="shared" si="139"/>
        <v>132.09355529848867</v>
      </c>
      <c r="BN515" s="118">
        <f t="shared" si="139"/>
        <v>129.47218210042948</v>
      </c>
      <c r="BO515" s="118">
        <f t="shared" si="139"/>
        <v>126.90282958898118</v>
      </c>
      <c r="BP515" s="118">
        <f t="shared" si="139"/>
        <v>124.38446542283602</v>
      </c>
      <c r="BQ515" s="118">
        <f t="shared" si="139"/>
        <v>121.91607774731649</v>
      </c>
      <c r="BS515"/>
    </row>
    <row r="516" spans="2:71">
      <c r="B516" s="19">
        <v>37</v>
      </c>
      <c r="C516" s="211">
        <v>292.91050000000001</v>
      </c>
      <c r="D516" s="211">
        <v>195.9898</v>
      </c>
      <c r="I516" s="22" t="s">
        <v>176</v>
      </c>
      <c r="J516" s="118">
        <f t="shared" si="140"/>
        <v>395.92328391964401</v>
      </c>
      <c r="K516" s="118">
        <f t="shared" si="140"/>
        <v>388.04846467697132</v>
      </c>
      <c r="L516" s="118">
        <f t="shared" si="140"/>
        <v>380.33027370200455</v>
      </c>
      <c r="M516" s="118">
        <f t="shared" si="140"/>
        <v>372.76559569603165</v>
      </c>
      <c r="N516" s="118">
        <f t="shared" si="140"/>
        <v>365.35137732288536</v>
      </c>
      <c r="O516" s="118">
        <f t="shared" si="140"/>
        <v>358.08462597652306</v>
      </c>
      <c r="P516" s="118">
        <f t="shared" si="140"/>
        <v>350.96240857311955</v>
      </c>
      <c r="Q516" s="118">
        <f t="shared" si="140"/>
        <v>343.98185036718365</v>
      </c>
      <c r="R516" s="118">
        <f t="shared" si="140"/>
        <v>337.14013379122343</v>
      </c>
      <c r="S516" s="118">
        <f t="shared" si="140"/>
        <v>330.43449731848898</v>
      </c>
      <c r="T516" s="118">
        <f t="shared" si="140"/>
        <v>323.86223434833585</v>
      </c>
      <c r="U516" s="118">
        <f t="shared" si="140"/>
        <v>317.42069211375775</v>
      </c>
      <c r="V516" s="118">
        <f t="shared" si="140"/>
        <v>311.10727061064847</v>
      </c>
      <c r="W516" s="118">
        <f t="shared" si="140"/>
        <v>304.91942154836056</v>
      </c>
      <c r="X516" s="118">
        <f t="shared" si="140"/>
        <v>298.85464732113684</v>
      </c>
      <c r="Y516" s="118">
        <f t="shared" si="140"/>
        <v>292.91050000000001</v>
      </c>
      <c r="Z516" s="118">
        <f t="shared" si="138"/>
        <v>287.08458034469368</v>
      </c>
      <c r="AA516" s="118">
        <f t="shared" si="138"/>
        <v>281.37453683527525</v>
      </c>
      <c r="AB516" s="118">
        <f t="shared" si="138"/>
        <v>275.77806472297016</v>
      </c>
      <c r="AC516" s="118">
        <f t="shared" si="138"/>
        <v>270.29290509990477</v>
      </c>
      <c r="AD516" s="118">
        <f t="shared" si="138"/>
        <v>264.91684398734179</v>
      </c>
      <c r="AE516" s="118">
        <f t="shared" si="138"/>
        <v>259.64771144205042</v>
      </c>
      <c r="AF516" s="118">
        <f t="shared" si="138"/>
        <v>254.48338068045075</v>
      </c>
      <c r="AG516" s="118">
        <f t="shared" si="138"/>
        <v>249.42176722017865</v>
      </c>
      <c r="AH516" s="118">
        <f t="shared" si="138"/>
        <v>244.46082803872469</v>
      </c>
      <c r="AI516" s="118">
        <f t="shared" si="138"/>
        <v>239.59856074880759</v>
      </c>
      <c r="AJ516" s="118">
        <f t="shared" si="138"/>
        <v>234.83300279014927</v>
      </c>
      <c r="AK516" s="118">
        <f t="shared" si="138"/>
        <v>230.16223063732534</v>
      </c>
      <c r="AL516" s="118">
        <f t="shared" si="138"/>
        <v>225.58435902337112</v>
      </c>
      <c r="AM516" s="118">
        <f t="shared" si="138"/>
        <v>221.09754017883012</v>
      </c>
      <c r="AN516" s="118">
        <f t="shared" si="138"/>
        <v>216.69996308593747</v>
      </c>
      <c r="AO516" s="118">
        <f t="shared" si="141"/>
        <v>212.38985274763786</v>
      </c>
      <c r="AP516" s="118">
        <f t="shared" si="141"/>
        <v>208.16546947114185</v>
      </c>
      <c r="AQ516" s="118">
        <f t="shared" si="141"/>
        <v>204.02510816573292</v>
      </c>
      <c r="AR516" s="118">
        <f t="shared" si="141"/>
        <v>199.96709765454008</v>
      </c>
      <c r="AS516" s="118">
        <f t="shared" si="141"/>
        <v>195.98980000000009</v>
      </c>
      <c r="AT516" s="118">
        <f t="shared" si="141"/>
        <v>192.09160984273512</v>
      </c>
      <c r="AU516" s="118">
        <f t="shared" si="141"/>
        <v>188.27095375358087</v>
      </c>
      <c r="AV516" s="118">
        <f t="shared" si="141"/>
        <v>184.52628959850193</v>
      </c>
      <c r="AW516" s="118">
        <f t="shared" si="141"/>
        <v>180.8561059161394</v>
      </c>
      <c r="AX516" s="118">
        <f t="shared" si="141"/>
        <v>177.25892130773852</v>
      </c>
      <c r="AY516" s="118">
        <f t="shared" si="141"/>
        <v>173.73328383921097</v>
      </c>
      <c r="AZ516" s="118">
        <f t="shared" si="141"/>
        <v>170.2777704550893</v>
      </c>
      <c r="BA516" s="118">
        <f t="shared" si="141"/>
        <v>166.89098640413843</v>
      </c>
      <c r="BB516" s="118">
        <f t="shared" si="141"/>
        <v>163.57156467639112</v>
      </c>
      <c r="BC516" s="118">
        <f t="shared" si="141"/>
        <v>160.31816545138079</v>
      </c>
      <c r="BD516" s="118">
        <f t="shared" si="141"/>
        <v>157.1294755573488</v>
      </c>
      <c r="BE516" s="118">
        <f t="shared" si="139"/>
        <v>154.00420794120828</v>
      </c>
      <c r="BF516" s="118">
        <f t="shared" si="139"/>
        <v>150.9411011490497</v>
      </c>
      <c r="BG516" s="118">
        <f t="shared" si="139"/>
        <v>147.93891881697959</v>
      </c>
      <c r="BH516" s="118">
        <f t="shared" si="139"/>
        <v>144.99644917208596</v>
      </c>
      <c r="BI516" s="118">
        <f t="shared" si="139"/>
        <v>142.11250454332983</v>
      </c>
      <c r="BJ516" s="118">
        <f t="shared" si="139"/>
        <v>139.28592088216442</v>
      </c>
      <c r="BK516" s="118">
        <f t="shared" si="139"/>
        <v>136.51555729268966</v>
      </c>
      <c r="BL516" s="118">
        <f t="shared" si="139"/>
        <v>133.80029557115159</v>
      </c>
      <c r="BM516" s="118">
        <f t="shared" si="139"/>
        <v>131.13903975460093</v>
      </c>
      <c r="BN516" s="118">
        <f t="shared" si="139"/>
        <v>128.53071567852882</v>
      </c>
      <c r="BO516" s="118">
        <f t="shared" si="139"/>
        <v>125.97427054330106</v>
      </c>
      <c r="BP516" s="118">
        <f t="shared" si="139"/>
        <v>123.46867248921595</v>
      </c>
      <c r="BQ516" s="118">
        <f t="shared" si="139"/>
        <v>121.012910180014</v>
      </c>
      <c r="BS516"/>
    </row>
    <row r="517" spans="2:71">
      <c r="B517" s="19">
        <v>38</v>
      </c>
      <c r="C517" s="211">
        <v>291.31909999999999</v>
      </c>
      <c r="D517" s="211">
        <v>194.7441</v>
      </c>
      <c r="I517" s="22" t="s">
        <v>176</v>
      </c>
      <c r="J517" s="118">
        <f t="shared" si="140"/>
        <v>394.04647557221159</v>
      </c>
      <c r="K517" s="118">
        <f t="shared" si="140"/>
        <v>386.19105903522728</v>
      </c>
      <c r="L517" s="118">
        <f t="shared" si="140"/>
        <v>378.49224222135933</v>
      </c>
      <c r="M517" s="118">
        <f t="shared" si="140"/>
        <v>370.94690327536716</v>
      </c>
      <c r="N517" s="118">
        <f t="shared" si="140"/>
        <v>363.55198257698777</v>
      </c>
      <c r="O517" s="118">
        <f t="shared" si="140"/>
        <v>356.30448150026427</v>
      </c>
      <c r="P517" s="118">
        <f t="shared" si="140"/>
        <v>349.20146119761006</v>
      </c>
      <c r="Q517" s="118">
        <f t="shared" si="140"/>
        <v>342.24004140811093</v>
      </c>
      <c r="R517" s="118">
        <f t="shared" si="140"/>
        <v>335.4173992895856</v>
      </c>
      <c r="S517" s="118">
        <f t="shared" si="140"/>
        <v>328.73076827392811</v>
      </c>
      <c r="T517" s="118">
        <f t="shared" si="140"/>
        <v>322.17743694527036</v>
      </c>
      <c r="U517" s="118">
        <f t="shared" si="140"/>
        <v>315.7547479405078</v>
      </c>
      <c r="V517" s="118">
        <f t="shared" si="140"/>
        <v>309.46009687174416</v>
      </c>
      <c r="W517" s="118">
        <f t="shared" si="140"/>
        <v>303.29093127021713</v>
      </c>
      <c r="X517" s="118">
        <f t="shared" si="140"/>
        <v>297.24474955127721</v>
      </c>
      <c r="Y517" s="118">
        <f t="shared" si="140"/>
        <v>291.31909999999999</v>
      </c>
      <c r="Z517" s="118">
        <f t="shared" si="138"/>
        <v>285.51157977702064</v>
      </c>
      <c r="AA517" s="118">
        <f t="shared" si="138"/>
        <v>279.819833944187</v>
      </c>
      <c r="AB517" s="118">
        <f t="shared" si="138"/>
        <v>274.24155450963707</v>
      </c>
      <c r="AC517" s="118">
        <f t="shared" si="138"/>
        <v>268.77447949191242</v>
      </c>
      <c r="AD517" s="118">
        <f t="shared" si="138"/>
        <v>263.41639200272948</v>
      </c>
      <c r="AE517" s="118">
        <f t="shared" si="138"/>
        <v>258.16511934803532</v>
      </c>
      <c r="AF517" s="118">
        <f t="shared" si="138"/>
        <v>253.01853214698463</v>
      </c>
      <c r="AG517" s="118">
        <f t="shared" si="138"/>
        <v>247.97454346847999</v>
      </c>
      <c r="AH517" s="118">
        <f t="shared" si="138"/>
        <v>243.03110798492509</v>
      </c>
      <c r="AI517" s="118">
        <f t="shared" si="138"/>
        <v>238.18622114284869</v>
      </c>
      <c r="AJ517" s="118">
        <f t="shared" si="138"/>
        <v>233.43791835006192</v>
      </c>
      <c r="AK517" s="118">
        <f t="shared" si="138"/>
        <v>228.78427417901995</v>
      </c>
      <c r="AL517" s="118">
        <f t="shared" si="138"/>
        <v>224.22340158606491</v>
      </c>
      <c r="AM517" s="118">
        <f t="shared" si="138"/>
        <v>219.75345114623346</v>
      </c>
      <c r="AN517" s="118">
        <f t="shared" si="138"/>
        <v>215.3726103033184</v>
      </c>
      <c r="AO517" s="118">
        <f t="shared" si="141"/>
        <v>211.07910263488068</v>
      </c>
      <c r="AP517" s="118">
        <f t="shared" si="141"/>
        <v>206.87118713191364</v>
      </c>
      <c r="AQ517" s="118">
        <f t="shared" si="141"/>
        <v>202.74715749286719</v>
      </c>
      <c r="AR517" s="118">
        <f t="shared" si="141"/>
        <v>198.70534143174584</v>
      </c>
      <c r="AS517" s="118">
        <f t="shared" si="141"/>
        <v>194.74410000000009</v>
      </c>
      <c r="AT517" s="118">
        <f t="shared" si="141"/>
        <v>190.8618269219358</v>
      </c>
      <c r="AU517" s="118">
        <f t="shared" si="141"/>
        <v>187.05694794337265</v>
      </c>
      <c r="AV517" s="118">
        <f t="shared" si="141"/>
        <v>183.32792019328713</v>
      </c>
      <c r="AW517" s="118">
        <f t="shared" si="141"/>
        <v>179.6732315581813</v>
      </c>
      <c r="AX517" s="118">
        <f t="shared" si="141"/>
        <v>176.09140006892366</v>
      </c>
      <c r="AY517" s="118">
        <f t="shared" si="141"/>
        <v>172.58097329981368</v>
      </c>
      <c r="AZ517" s="118">
        <f t="shared" si="141"/>
        <v>169.1405277796259</v>
      </c>
      <c r="BA517" s="118">
        <f t="shared" si="141"/>
        <v>165.76866841439519</v>
      </c>
      <c r="BB517" s="118">
        <f t="shared" si="141"/>
        <v>162.46402792170878</v>
      </c>
      <c r="BC517" s="118">
        <f t="shared" si="141"/>
        <v>159.22526627627593</v>
      </c>
      <c r="BD517" s="118">
        <f t="shared" si="141"/>
        <v>156.0510701665504</v>
      </c>
      <c r="BE517" s="118">
        <f t="shared" si="139"/>
        <v>152.94015246218493</v>
      </c>
      <c r="BF517" s="118">
        <f t="shared" si="139"/>
        <v>149.8912516921026</v>
      </c>
      <c r="BG517" s="118">
        <f t="shared" si="139"/>
        <v>146.90313153297271</v>
      </c>
      <c r="BH517" s="118">
        <f t="shared" si="139"/>
        <v>143.974580307884</v>
      </c>
      <c r="BI517" s="118">
        <f t="shared" si="139"/>
        <v>141.1044104950121</v>
      </c>
      <c r="BJ517" s="118">
        <f t="shared" si="139"/>
        <v>138.29145824608176</v>
      </c>
      <c r="BK517" s="118">
        <f t="shared" si="139"/>
        <v>135.53458291442851</v>
      </c>
      <c r="BL517" s="118">
        <f t="shared" si="139"/>
        <v>132.83266659246877</v>
      </c>
      <c r="BM517" s="118">
        <f t="shared" si="139"/>
        <v>130.18461365839053</v>
      </c>
      <c r="BN517" s="118">
        <f t="shared" si="139"/>
        <v>127.58935033188064</v>
      </c>
      <c r="BO517" s="118">
        <f t="shared" si="139"/>
        <v>125.04582423870927</v>
      </c>
      <c r="BP517" s="118">
        <f t="shared" si="139"/>
        <v>122.553003983994</v>
      </c>
      <c r="BQ517" s="118">
        <f t="shared" si="139"/>
        <v>120.1098787339712</v>
      </c>
      <c r="BS517"/>
    </row>
    <row r="518" spans="2:71">
      <c r="B518" s="19">
        <v>39</v>
      </c>
      <c r="C518" s="211">
        <v>289.7276</v>
      </c>
      <c r="D518" s="211">
        <v>193.49850000000001</v>
      </c>
      <c r="I518" s="22" t="s">
        <v>176</v>
      </c>
      <c r="J518" s="118">
        <f t="shared" si="140"/>
        <v>392.16972939718556</v>
      </c>
      <c r="K518" s="118">
        <f t="shared" si="140"/>
        <v>384.33368964899614</v>
      </c>
      <c r="L518" s="118">
        <f t="shared" si="140"/>
        <v>376.65422373690973</v>
      </c>
      <c r="M518" s="118">
        <f t="shared" si="140"/>
        <v>369.12820312062541</v>
      </c>
      <c r="N518" s="118">
        <f t="shared" si="140"/>
        <v>361.75256177197491</v>
      </c>
      <c r="O518" s="118">
        <f t="shared" si="140"/>
        <v>354.5242949258523</v>
      </c>
      <c r="P518" s="118">
        <f t="shared" si="140"/>
        <v>347.44045785610172</v>
      </c>
      <c r="Q518" s="118">
        <f t="shared" si="140"/>
        <v>340.49816467586453</v>
      </c>
      <c r="R518" s="118">
        <f t="shared" si="140"/>
        <v>333.69458716189644</v>
      </c>
      <c r="S518" s="118">
        <f t="shared" si="140"/>
        <v>327.02695360237709</v>
      </c>
      <c r="T518" s="118">
        <f t="shared" si="140"/>
        <v>320.49254766774118</v>
      </c>
      <c r="U518" s="118">
        <f t="shared" si="140"/>
        <v>314.08870730407199</v>
      </c>
      <c r="V518" s="118">
        <f t="shared" si="140"/>
        <v>307.81282364860641</v>
      </c>
      <c r="W518" s="118">
        <f t="shared" si="140"/>
        <v>301.66233996690943</v>
      </c>
      <c r="X518" s="118">
        <f t="shared" si="140"/>
        <v>295.63475061128514</v>
      </c>
      <c r="Y518" s="118">
        <f t="shared" si="140"/>
        <v>289.7276</v>
      </c>
      <c r="Z518" s="118">
        <f t="shared" si="138"/>
        <v>283.93848161690272</v>
      </c>
      <c r="AA518" s="118">
        <f t="shared" si="138"/>
        <v>278.26503703103259</v>
      </c>
      <c r="AB518" s="118">
        <f t="shared" si="138"/>
        <v>272.70495493581763</v>
      </c>
      <c r="AC518" s="118">
        <f t="shared" si="138"/>
        <v>267.25597020747057</v>
      </c>
      <c r="AD518" s="118">
        <f t="shared" si="138"/>
        <v>261.91586298219909</v>
      </c>
      <c r="AE518" s="118">
        <f t="shared" si="138"/>
        <v>256.682457751855</v>
      </c>
      <c r="AF518" s="118">
        <f t="shared" si="138"/>
        <v>251.55362247765308</v>
      </c>
      <c r="AG518" s="118">
        <f t="shared" si="138"/>
        <v>246.52726772159915</v>
      </c>
      <c r="AH518" s="118">
        <f t="shared" si="138"/>
        <v>241.60134579527298</v>
      </c>
      <c r="AI518" s="118">
        <f t="shared" si="138"/>
        <v>236.77384992562003</v>
      </c>
      <c r="AJ518" s="118">
        <f t="shared" si="138"/>
        <v>232.04281343741138</v>
      </c>
      <c r="AK518" s="118">
        <f t="shared" si="138"/>
        <v>227.40630895203913</v>
      </c>
      <c r="AL518" s="118">
        <f t="shared" si="138"/>
        <v>222.86244760232117</v>
      </c>
      <c r="AM518" s="118">
        <f t="shared" si="138"/>
        <v>218.40937826299464</v>
      </c>
      <c r="AN518" s="118">
        <f t="shared" si="138"/>
        <v>214.04528679658569</v>
      </c>
      <c r="AO518" s="118">
        <f t="shared" si="141"/>
        <v>209.76839531434706</v>
      </c>
      <c r="AP518" s="118">
        <f t="shared" si="141"/>
        <v>205.57696145196354</v>
      </c>
      <c r="AQ518" s="118">
        <f t="shared" si="141"/>
        <v>201.46927765972958</v>
      </c>
      <c r="AR518" s="118">
        <f t="shared" si="141"/>
        <v>197.44367050690994</v>
      </c>
      <c r="AS518" s="118">
        <f t="shared" si="141"/>
        <v>193.49850000000015</v>
      </c>
      <c r="AT518" s="118">
        <f t="shared" si="141"/>
        <v>189.63215891460908</v>
      </c>
      <c r="AU518" s="118">
        <f t="shared" si="141"/>
        <v>185.84307214069113</v>
      </c>
      <c r="AV518" s="118">
        <f t="shared" si="141"/>
        <v>182.12969604086169</v>
      </c>
      <c r="AW518" s="118">
        <f t="shared" si="141"/>
        <v>178.49051782153404</v>
      </c>
      <c r="AX518" s="118">
        <f t="shared" si="141"/>
        <v>174.92405491662197</v>
      </c>
      <c r="AY518" s="118">
        <f t="shared" si="141"/>
        <v>171.42885438355665</v>
      </c>
      <c r="AZ518" s="118">
        <f t="shared" si="141"/>
        <v>168.00349231137176</v>
      </c>
      <c r="BA518" s="118">
        <f t="shared" si="141"/>
        <v>164.64657324061596</v>
      </c>
      <c r="BB518" s="118">
        <f t="shared" si="141"/>
        <v>161.3567295948562</v>
      </c>
      <c r="BC518" s="118">
        <f t="shared" si="141"/>
        <v>158.13262112354025</v>
      </c>
      <c r="BD518" s="118">
        <f t="shared" si="141"/>
        <v>154.97293435599158</v>
      </c>
      <c r="BE518" s="118">
        <f t="shared" si="139"/>
        <v>151.87638206631394</v>
      </c>
      <c r="BF518" s="118">
        <f t="shared" si="139"/>
        <v>148.8417027489883</v>
      </c>
      <c r="BG518" s="118">
        <f t="shared" si="139"/>
        <v>145.86766010494722</v>
      </c>
      <c r="BH518" s="118">
        <f t="shared" si="139"/>
        <v>142.95304253791898</v>
      </c>
      <c r="BI518" s="118">
        <f t="shared" si="139"/>
        <v>140.09666266083457</v>
      </c>
      <c r="BJ518" s="118">
        <f t="shared" si="139"/>
        <v>137.29735681209797</v>
      </c>
      <c r="BK518" s="118">
        <f t="shared" si="139"/>
        <v>134.55398458152146</v>
      </c>
      <c r="BL518" s="118">
        <f t="shared" si="139"/>
        <v>131.86542834573351</v>
      </c>
      <c r="BM518" s="118">
        <f t="shared" si="139"/>
        <v>129.23059281286993</v>
      </c>
      <c r="BN518" s="118">
        <f t="shared" si="139"/>
        <v>126.64840457636247</v>
      </c>
      <c r="BO518" s="118">
        <f t="shared" si="139"/>
        <v>124.11781167764323</v>
      </c>
      <c r="BP518" s="118">
        <f t="shared" si="139"/>
        <v>121.63778317758715</v>
      </c>
      <c r="BQ518" s="118">
        <f t="shared" si="139"/>
        <v>119.20730873651708</v>
      </c>
      <c r="BS518"/>
    </row>
    <row r="519" spans="2:71">
      <c r="B519" s="19">
        <v>40</v>
      </c>
      <c r="C519" s="211">
        <v>288.13619999999997</v>
      </c>
      <c r="D519" s="211">
        <v>192.25290000000001</v>
      </c>
      <c r="I519" s="22" t="s">
        <v>176</v>
      </c>
      <c r="J519" s="118">
        <f t="shared" si="140"/>
        <v>390.29367913791071</v>
      </c>
      <c r="K519" s="118">
        <f t="shared" si="140"/>
        <v>382.47695365291543</v>
      </c>
      <c r="L519" s="118">
        <f t="shared" si="140"/>
        <v>374.8167800173959</v>
      </c>
      <c r="M519" s="118">
        <f t="shared" si="140"/>
        <v>367.31002284152424</v>
      </c>
      <c r="N519" s="118">
        <f t="shared" si="140"/>
        <v>359.95360953044667</v>
      </c>
      <c r="O519" s="118">
        <f t="shared" si="140"/>
        <v>352.74452902663842</v>
      </c>
      <c r="P519" s="118">
        <f t="shared" si="140"/>
        <v>345.67983057744601</v>
      </c>
      <c r="Q519" s="118">
        <f t="shared" si="140"/>
        <v>338.75662252731303</v>
      </c>
      <c r="R519" s="118">
        <f t="shared" si="140"/>
        <v>331.97207113419518</v>
      </c>
      <c r="S519" s="118">
        <f t="shared" si="140"/>
        <v>325.32339940967967</v>
      </c>
      <c r="T519" s="118">
        <f t="shared" si="140"/>
        <v>318.80788598233465</v>
      </c>
      <c r="U519" s="118">
        <f t="shared" si="140"/>
        <v>312.42286398382299</v>
      </c>
      <c r="V519" s="118">
        <f t="shared" si="140"/>
        <v>306.16571995732534</v>
      </c>
      <c r="W519" s="118">
        <f t="shared" si="140"/>
        <v>300.03389278782424</v>
      </c>
      <c r="X519" s="118">
        <f t="shared" si="140"/>
        <v>294.02487265381319</v>
      </c>
      <c r="Y519" s="118">
        <f t="shared" si="140"/>
        <v>288.13619999999997</v>
      </c>
      <c r="Z519" s="118">
        <f t="shared" si="138"/>
        <v>282.36546453058475</v>
      </c>
      <c r="AA519" s="118">
        <f t="shared" si="138"/>
        <v>276.71030422270064</v>
      </c>
      <c r="AB519" s="118">
        <f t="shared" si="138"/>
        <v>271.16840435961291</v>
      </c>
      <c r="AC519" s="118">
        <f t="shared" si="138"/>
        <v>265.73749658328086</v>
      </c>
      <c r="AD519" s="118">
        <f t="shared" si="138"/>
        <v>260.41535796589523</v>
      </c>
      <c r="AE519" s="118">
        <f t="shared" si="138"/>
        <v>255.1998101000101</v>
      </c>
      <c r="AF519" s="118">
        <f t="shared" si="138"/>
        <v>250.08871820689785</v>
      </c>
      <c r="AG519" s="118">
        <f t="shared" si="138"/>
        <v>245.0799902627619</v>
      </c>
      <c r="AH519" s="118">
        <f t="shared" si="138"/>
        <v>240.17157614244914</v>
      </c>
      <c r="AI519" s="118">
        <f t="shared" si="138"/>
        <v>235.36146678031207</v>
      </c>
      <c r="AJ519" s="118">
        <f t="shared" si="138"/>
        <v>230.64769334787721</v>
      </c>
      <c r="AK519" s="118">
        <f t="shared" si="138"/>
        <v>226.02832644798261</v>
      </c>
      <c r="AL519" s="118">
        <f t="shared" si="138"/>
        <v>221.50147532505551</v>
      </c>
      <c r="AM519" s="118">
        <f t="shared" si="138"/>
        <v>217.06528709120605</v>
      </c>
      <c r="AN519" s="118">
        <f t="shared" si="138"/>
        <v>212.71794596782055</v>
      </c>
      <c r="AO519" s="118">
        <f t="shared" si="141"/>
        <v>208.45767254234445</v>
      </c>
      <c r="AP519" s="118">
        <f t="shared" si="141"/>
        <v>204.28272303994993</v>
      </c>
      <c r="AQ519" s="118">
        <f t="shared" si="141"/>
        <v>200.19138860979027</v>
      </c>
      <c r="AR519" s="118">
        <f t="shared" si="141"/>
        <v>196.18199462554946</v>
      </c>
      <c r="AS519" s="118">
        <f t="shared" si="141"/>
        <v>192.25289999999984</v>
      </c>
      <c r="AT519" s="118">
        <f t="shared" si="141"/>
        <v>188.40249651328784</v>
      </c>
      <c r="AU519" s="118">
        <f t="shared" si="141"/>
        <v>184.62920815467268</v>
      </c>
      <c r="AV519" s="118">
        <f t="shared" si="141"/>
        <v>180.93149047744845</v>
      </c>
      <c r="AW519" s="118">
        <f t="shared" si="141"/>
        <v>177.30782996678585</v>
      </c>
      <c r="AX519" s="118">
        <f t="shared" si="141"/>
        <v>173.75674342023464</v>
      </c>
      <c r="AY519" s="118">
        <f t="shared" si="141"/>
        <v>170.27677734063329</v>
      </c>
      <c r="AZ519" s="118">
        <f t="shared" si="141"/>
        <v>166.86650734117711</v>
      </c>
      <c r="BA519" s="118">
        <f t="shared" si="141"/>
        <v>163.52453756240172</v>
      </c>
      <c r="BB519" s="118">
        <f t="shared" si="141"/>
        <v>160.24950010084336</v>
      </c>
      <c r="BC519" s="118">
        <f t="shared" si="141"/>
        <v>157.04005444914114</v>
      </c>
      <c r="BD519" s="118">
        <f t="shared" si="141"/>
        <v>153.89488694735357</v>
      </c>
      <c r="BE519" s="118">
        <f t="shared" si="139"/>
        <v>150.81271024526359</v>
      </c>
      <c r="BF519" s="118">
        <f t="shared" si="139"/>
        <v>147.79226277545249</v>
      </c>
      <c r="BG519" s="118">
        <f t="shared" si="139"/>
        <v>144.83230823692719</v>
      </c>
      <c r="BH519" s="118">
        <f t="shared" si="139"/>
        <v>141.93163508908904</v>
      </c>
      <c r="BI519" s="118">
        <f t="shared" si="139"/>
        <v>139.08905605583772</v>
      </c>
      <c r="BJ519" s="118">
        <f t="shared" si="139"/>
        <v>136.30340763960641</v>
      </c>
      <c r="BK519" s="118">
        <f t="shared" si="139"/>
        <v>133.57354964513004</v>
      </c>
      <c r="BL519" s="118">
        <f t="shared" si="139"/>
        <v>130.89836471275137</v>
      </c>
      <c r="BM519" s="118">
        <f t="shared" si="139"/>
        <v>128.27675786107383</v>
      </c>
      <c r="BN519" s="118">
        <f t="shared" si="139"/>
        <v>125.70765603877419</v>
      </c>
      <c r="BO519" s="118">
        <f t="shared" si="139"/>
        <v>123.19000768539128</v>
      </c>
      <c r="BP519" s="118">
        <f t="shared" si="139"/>
        <v>120.72278230091123</v>
      </c>
      <c r="BQ519" s="118">
        <f t="shared" si="139"/>
        <v>118.30497002397287</v>
      </c>
      <c r="BS519"/>
    </row>
    <row r="520" spans="2:71">
      <c r="B520" s="19">
        <v>41</v>
      </c>
      <c r="C520" s="211">
        <v>288.47089999999997</v>
      </c>
      <c r="D520" s="211">
        <v>192.46979999999999</v>
      </c>
      <c r="I520" s="22" t="s">
        <v>176</v>
      </c>
      <c r="J520" s="118">
        <f t="shared" si="140"/>
        <v>390.75682334102748</v>
      </c>
      <c r="K520" s="118">
        <f t="shared" si="140"/>
        <v>382.93018329384114</v>
      </c>
      <c r="L520" s="118">
        <f t="shared" si="140"/>
        <v>375.26030645786233</v>
      </c>
      <c r="M520" s="118">
        <f t="shared" si="140"/>
        <v>367.74405295387874</v>
      </c>
      <c r="N520" s="118">
        <f t="shared" si="140"/>
        <v>360.37834579269747</v>
      </c>
      <c r="O520" s="118">
        <f t="shared" si="140"/>
        <v>353.160169615494</v>
      </c>
      <c r="P520" s="118">
        <f t="shared" si="140"/>
        <v>346.08656945939015</v>
      </c>
      <c r="Q520" s="118">
        <f t="shared" si="140"/>
        <v>339.15464954775695</v>
      </c>
      <c r="R520" s="118">
        <f t="shared" si="140"/>
        <v>332.36157210474755</v>
      </c>
      <c r="S520" s="118">
        <f t="shared" si="140"/>
        <v>325.70455619357404</v>
      </c>
      <c r="T520" s="118">
        <f t="shared" si="140"/>
        <v>319.18087657805285</v>
      </c>
      <c r="U520" s="118">
        <f t="shared" si="140"/>
        <v>312.7878626069529</v>
      </c>
      <c r="V520" s="118">
        <f t="shared" si="140"/>
        <v>306.52289712068966</v>
      </c>
      <c r="W520" s="118">
        <f t="shared" si="140"/>
        <v>300.38341537991749</v>
      </c>
      <c r="X520" s="118">
        <f t="shared" si="140"/>
        <v>294.36690401558161</v>
      </c>
      <c r="Y520" s="118">
        <f t="shared" si="140"/>
        <v>288.47089999999997</v>
      </c>
      <c r="Z520" s="118">
        <f t="shared" si="138"/>
        <v>282.69298963855385</v>
      </c>
      <c r="AA520" s="118">
        <f t="shared" si="138"/>
        <v>277.03080758157421</v>
      </c>
      <c r="AB520" s="118">
        <f t="shared" si="138"/>
        <v>271.48203585601931</v>
      </c>
      <c r="AC520" s="118">
        <f t="shared" si="138"/>
        <v>266.04440291654788</v>
      </c>
      <c r="AD520" s="118">
        <f t="shared" si="138"/>
        <v>260.71568271559772</v>
      </c>
      <c r="AE520" s="118">
        <f t="shared" si="138"/>
        <v>255.49369379209125</v>
      </c>
      <c r="AF520" s="118">
        <f t="shared" si="138"/>
        <v>250.37629837839279</v>
      </c>
      <c r="AG520" s="118">
        <f t="shared" si="138"/>
        <v>245.36140152515372</v>
      </c>
      <c r="AH520" s="118">
        <f t="shared" si="138"/>
        <v>240.44695024368608</v>
      </c>
      <c r="AI520" s="118">
        <f t="shared" si="138"/>
        <v>235.63093266551402</v>
      </c>
      <c r="AJ520" s="118">
        <f t="shared" si="138"/>
        <v>230.91137721875916</v>
      </c>
      <c r="AK520" s="118">
        <f t="shared" si="138"/>
        <v>226.28635182102209</v>
      </c>
      <c r="AL520" s="118">
        <f t="shared" si="138"/>
        <v>221.75396308843065</v>
      </c>
      <c r="AM520" s="118">
        <f t="shared" si="138"/>
        <v>217.31235556052962</v>
      </c>
      <c r="AN520" s="118">
        <f t="shared" si="138"/>
        <v>212.95971094069637</v>
      </c>
      <c r="AO520" s="118">
        <f t="shared" si="141"/>
        <v>208.69424735177</v>
      </c>
      <c r="AP520" s="118">
        <f t="shared" si="141"/>
        <v>204.51421860658985</v>
      </c>
      <c r="AQ520" s="118">
        <f t="shared" si="141"/>
        <v>200.41791349314491</v>
      </c>
      <c r="AR520" s="118">
        <f t="shared" si="141"/>
        <v>196.4036550740411</v>
      </c>
      <c r="AS520" s="118">
        <f t="shared" si="141"/>
        <v>192.46980000000005</v>
      </c>
      <c r="AT520" s="118">
        <f t="shared" si="141"/>
        <v>188.61473783710781</v>
      </c>
      <c r="AU520" s="118">
        <f t="shared" si="141"/>
        <v>184.83689040753879</v>
      </c>
      <c r="AV520" s="118">
        <f t="shared" si="141"/>
        <v>181.13471114348408</v>
      </c>
      <c r="AW520" s="118">
        <f t="shared" si="141"/>
        <v>177.50668445402081</v>
      </c>
      <c r="AX520" s="118">
        <f t="shared" si="141"/>
        <v>173.95132510466243</v>
      </c>
      <c r="AY520" s="118">
        <f t="shared" si="141"/>
        <v>170.46717760933618</v>
      </c>
      <c r="AZ520" s="118">
        <f t="shared" si="141"/>
        <v>167.0528156345392</v>
      </c>
      <c r="BA520" s="118">
        <f t="shared" si="141"/>
        <v>163.70684141542887</v>
      </c>
      <c r="BB520" s="118">
        <f t="shared" si="141"/>
        <v>160.42788518360857</v>
      </c>
      <c r="BC520" s="118">
        <f t="shared" si="141"/>
        <v>157.21460460637439</v>
      </c>
      <c r="BD520" s="118">
        <f t="shared" si="141"/>
        <v>154.06568423719389</v>
      </c>
      <c r="BE520" s="118">
        <f t="shared" si="139"/>
        <v>150.97983497719102</v>
      </c>
      <c r="BF520" s="118">
        <f t="shared" si="139"/>
        <v>147.95579354741722</v>
      </c>
      <c r="BG520" s="118">
        <f t="shared" si="139"/>
        <v>144.99232197169292</v>
      </c>
      <c r="BH520" s="118">
        <f t="shared" si="139"/>
        <v>142.08820706980723</v>
      </c>
      <c r="BI520" s="118">
        <f t="shared" si="139"/>
        <v>139.24225996086855</v>
      </c>
      <c r="BJ520" s="118">
        <f t="shared" si="139"/>
        <v>136.45331557660285</v>
      </c>
      <c r="BK520" s="118">
        <f t="shared" si="139"/>
        <v>133.72023218440026</v>
      </c>
      <c r="BL520" s="118">
        <f t="shared" si="139"/>
        <v>131.04189091991492</v>
      </c>
      <c r="BM520" s="118">
        <f t="shared" si="139"/>
        <v>128.41719532902633</v>
      </c>
      <c r="BN520" s="118">
        <f t="shared" si="139"/>
        <v>125.84507091897514</v>
      </c>
      <c r="BO520" s="118">
        <f t="shared" si="139"/>
        <v>123.32446471848952</v>
      </c>
      <c r="BP520" s="118">
        <f t="shared" si="139"/>
        <v>120.85434484672167</v>
      </c>
      <c r="BQ520" s="118">
        <f t="shared" si="139"/>
        <v>118.43370009081855</v>
      </c>
      <c r="BS520"/>
    </row>
    <row r="521" spans="2:71">
      <c r="B521" s="19">
        <v>42</v>
      </c>
      <c r="C521" s="211">
        <v>288.8057</v>
      </c>
      <c r="D521" s="211">
        <v>192.6867</v>
      </c>
      <c r="I521" s="22" t="s">
        <v>176</v>
      </c>
      <c r="J521" s="118">
        <f t="shared" si="140"/>
        <v>391.22020517113168</v>
      </c>
      <c r="K521" s="118">
        <f t="shared" si="140"/>
        <v>383.38363911233665</v>
      </c>
      <c r="L521" s="118">
        <f t="shared" si="140"/>
        <v>375.70404799190663</v>
      </c>
      <c r="M521" s="118">
        <f t="shared" si="140"/>
        <v>368.17828743115706</v>
      </c>
      <c r="N521" s="118">
        <f t="shared" si="140"/>
        <v>360.8032760367272</v>
      </c>
      <c r="O521" s="118">
        <f t="shared" si="140"/>
        <v>353.57599413891558</v>
      </c>
      <c r="P521" s="118">
        <f t="shared" si="140"/>
        <v>346.49348255528793</v>
      </c>
      <c r="Q521" s="118">
        <f t="shared" si="140"/>
        <v>339.55284137905147</v>
      </c>
      <c r="R521" s="118">
        <f t="shared" si="140"/>
        <v>332.75122879169919</v>
      </c>
      <c r="S521" s="118">
        <f t="shared" si="140"/>
        <v>326.08585989943884</v>
      </c>
      <c r="T521" s="118">
        <f t="shared" si="140"/>
        <v>319.5540055929286</v>
      </c>
      <c r="U521" s="118">
        <f t="shared" si="140"/>
        <v>313.1529914298535</v>
      </c>
      <c r="V521" s="118">
        <f t="shared" si="140"/>
        <v>306.88019653988653</v>
      </c>
      <c r="W521" s="118">
        <f t="shared" si="140"/>
        <v>300.73305255158243</v>
      </c>
      <c r="X521" s="118">
        <f t="shared" si="140"/>
        <v>294.70904254076862</v>
      </c>
      <c r="Y521" s="118">
        <f t="shared" si="140"/>
        <v>288.8057</v>
      </c>
      <c r="Z521" s="118">
        <f t="shared" si="138"/>
        <v>283.02060782865749</v>
      </c>
      <c r="AA521" s="118">
        <f t="shared" si="138"/>
        <v>277.35139734327521</v>
      </c>
      <c r="AB521" s="118">
        <f t="shared" si="138"/>
        <v>271.79574730769247</v>
      </c>
      <c r="AC521" s="118">
        <f t="shared" si="138"/>
        <v>266.35138298263269</v>
      </c>
      <c r="AD521" s="118">
        <f t="shared" si="138"/>
        <v>261.01607519432002</v>
      </c>
      <c r="AE521" s="118">
        <f t="shared" si="138"/>
        <v>255.78763942175317</v>
      </c>
      <c r="AF521" s="118">
        <f t="shared" si="138"/>
        <v>250.66393490226145</v>
      </c>
      <c r="AG521" s="118">
        <f t="shared" si="138"/>
        <v>245.64286375497804</v>
      </c>
      <c r="AH521" s="118">
        <f t="shared" si="138"/>
        <v>240.72237012187077</v>
      </c>
      <c r="AI521" s="118">
        <f t="shared" si="138"/>
        <v>235.90043932597911</v>
      </c>
      <c r="AJ521" s="118">
        <f t="shared" si="138"/>
        <v>231.17509704651235</v>
      </c>
      <c r="AK521" s="118">
        <f t="shared" si="138"/>
        <v>226.54440851047195</v>
      </c>
      <c r="AL521" s="118">
        <f t="shared" si="138"/>
        <v>222.00647770046592</v>
      </c>
      <c r="AM521" s="118">
        <f t="shared" si="138"/>
        <v>217.5594465783922</v>
      </c>
      <c r="AN521" s="118">
        <f t="shared" si="138"/>
        <v>213.20149432467187</v>
      </c>
      <c r="AO521" s="118">
        <f t="shared" si="141"/>
        <v>208.93083659272204</v>
      </c>
      <c r="AP521" s="118">
        <f t="shared" si="141"/>
        <v>204.74572477836173</v>
      </c>
      <c r="AQ521" s="118">
        <f t="shared" si="141"/>
        <v>200.6444453038529</v>
      </c>
      <c r="AR521" s="118">
        <f t="shared" si="141"/>
        <v>196.62531891628271</v>
      </c>
      <c r="AS521" s="118">
        <f t="shared" si="141"/>
        <v>192.68669999999986</v>
      </c>
      <c r="AT521" s="118">
        <f t="shared" si="141"/>
        <v>188.82697590282368</v>
      </c>
      <c r="AU521" s="118">
        <f t="shared" si="141"/>
        <v>185.04456627575019</v>
      </c>
      <c r="AV521" s="118">
        <f t="shared" si="141"/>
        <v>181.33792242588393</v>
      </c>
      <c r="AW521" s="118">
        <f t="shared" si="141"/>
        <v>177.70552668233211</v>
      </c>
      <c r="AX521" s="118">
        <f t="shared" si="141"/>
        <v>174.14589177479996</v>
      </c>
      <c r="AY521" s="118">
        <f t="shared" si="141"/>
        <v>170.65756022463367</v>
      </c>
      <c r="AZ521" s="118">
        <f t="shared" si="141"/>
        <v>167.23910374806152</v>
      </c>
      <c r="BA521" s="118">
        <f t="shared" si="141"/>
        <v>163.88912267138872</v>
      </c>
      <c r="BB521" s="118">
        <f t="shared" si="141"/>
        <v>160.60624535790618</v>
      </c>
      <c r="BC521" s="118">
        <f t="shared" si="141"/>
        <v>157.38912764627949</v>
      </c>
      <c r="BD521" s="118">
        <f t="shared" si="141"/>
        <v>154.23645230018721</v>
      </c>
      <c r="BE521" s="118">
        <f t="shared" si="139"/>
        <v>151.14692846898356</v>
      </c>
      <c r="BF521" s="118">
        <f t="shared" si="139"/>
        <v>148.11929115916459</v>
      </c>
      <c r="BG521" s="118">
        <f t="shared" si="139"/>
        <v>145.15230071642165</v>
      </c>
      <c r="BH521" s="118">
        <f t="shared" si="139"/>
        <v>142.24474231806963</v>
      </c>
      <c r="BI521" s="118">
        <f t="shared" si="139"/>
        <v>139.3954254756427</v>
      </c>
      <c r="BJ521" s="118">
        <f t="shared" si="139"/>
        <v>136.60318354745326</v>
      </c>
      <c r="BK521" s="118">
        <f t="shared" si="139"/>
        <v>133.86687326091516</v>
      </c>
      <c r="BL521" s="118">
        <f t="shared" si="139"/>
        <v>131.18537424443514</v>
      </c>
      <c r="BM521" s="118">
        <f t="shared" si="139"/>
        <v>128.5575885686811</v>
      </c>
      <c r="BN521" s="118">
        <f t="shared" si="139"/>
        <v>125.9824402970391</v>
      </c>
      <c r="BO521" s="118">
        <f t="shared" si="139"/>
        <v>123.4588750450755</v>
      </c>
      <c r="BP521" s="118">
        <f t="shared" si="139"/>
        <v>120.98585954882309</v>
      </c>
      <c r="BQ521" s="118">
        <f t="shared" si="139"/>
        <v>118.56238124171543</v>
      </c>
      <c r="BS521"/>
    </row>
    <row r="522" spans="2:71">
      <c r="B522" s="19">
        <v>43</v>
      </c>
      <c r="C522" s="211">
        <v>289.1404</v>
      </c>
      <c r="D522" s="211">
        <v>192.90360000000001</v>
      </c>
      <c r="I522" s="22" t="s">
        <v>176</v>
      </c>
      <c r="J522" s="118">
        <f t="shared" si="140"/>
        <v>391.68335051740979</v>
      </c>
      <c r="K522" s="118">
        <f t="shared" si="140"/>
        <v>383.83686976896803</v>
      </c>
      <c r="L522" s="118">
        <f t="shared" si="140"/>
        <v>376.14757532945242</v>
      </c>
      <c r="M522" s="118">
        <f t="shared" si="140"/>
        <v>368.61231833040767</v>
      </c>
      <c r="N522" s="118">
        <f t="shared" si="140"/>
        <v>361.22801298376146</v>
      </c>
      <c r="O522" s="118">
        <f t="shared" si="140"/>
        <v>353.99163531815282</v>
      </c>
      <c r="P522" s="118">
        <f t="shared" si="140"/>
        <v>346.90022194057582</v>
      </c>
      <c r="Q522" s="118">
        <f t="shared" si="140"/>
        <v>339.95086882283101</v>
      </c>
      <c r="R522" s="118">
        <f t="shared" si="140"/>
        <v>333.14073011228652</v>
      </c>
      <c r="S522" s="118">
        <f t="shared" si="140"/>
        <v>326.46701696646386</v>
      </c>
      <c r="T522" s="118">
        <f t="shared" si="140"/>
        <v>319.92699641097005</v>
      </c>
      <c r="U522" s="118">
        <f t="shared" si="140"/>
        <v>313.51799022030758</v>
      </c>
      <c r="V522" s="118">
        <f t="shared" si="140"/>
        <v>307.23737382110619</v>
      </c>
      <c r="W522" s="118">
        <f t="shared" si="140"/>
        <v>301.08257521732446</v>
      </c>
      <c r="X522" s="118">
        <f t="shared" si="140"/>
        <v>295.05107393698347</v>
      </c>
      <c r="Y522" s="118">
        <f t="shared" si="140"/>
        <v>289.1404</v>
      </c>
      <c r="Z522" s="118">
        <f t="shared" si="138"/>
        <v>283.34813290669678</v>
      </c>
      <c r="AA522" s="118">
        <f t="shared" si="138"/>
        <v>277.67190064657547</v>
      </c>
      <c r="AB522" s="118">
        <f t="shared" si="138"/>
        <v>272.10937872694706</v>
      </c>
      <c r="AC522" s="118">
        <f t="shared" si="138"/>
        <v>266.65828922102094</v>
      </c>
      <c r="AD522" s="118">
        <f t="shared" si="138"/>
        <v>261.31639983506358</v>
      </c>
      <c r="AE522" s="118">
        <f t="shared" si="138"/>
        <v>256.08152299424472</v>
      </c>
      <c r="AF522" s="118">
        <f t="shared" si="138"/>
        <v>250.95151494679601</v>
      </c>
      <c r="AG522" s="118">
        <f t="shared" si="138"/>
        <v>245.92427488611639</v>
      </c>
      <c r="AH522" s="118">
        <f t="shared" si="138"/>
        <v>240.99774409046381</v>
      </c>
      <c r="AI522" s="118">
        <f t="shared" si="138"/>
        <v>236.169905079881</v>
      </c>
      <c r="AJ522" s="118">
        <f t="shared" si="138"/>
        <v>231.43878079001095</v>
      </c>
      <c r="AK522" s="118">
        <f t="shared" si="138"/>
        <v>226.80243376246241</v>
      </c>
      <c r="AL522" s="118">
        <f t="shared" si="138"/>
        <v>222.25896535139498</v>
      </c>
      <c r="AM522" s="118">
        <f t="shared" si="138"/>
        <v>217.80651494599846</v>
      </c>
      <c r="AN522" s="118">
        <f t="shared" si="138"/>
        <v>213.44325920854786</v>
      </c>
      <c r="AO522" s="118">
        <f t="shared" si="141"/>
        <v>209.16741132772225</v>
      </c>
      <c r="AP522" s="118">
        <f t="shared" si="141"/>
        <v>204.97722028688193</v>
      </c>
      <c r="AQ522" s="118">
        <f t="shared" si="141"/>
        <v>200.87097014700359</v>
      </c>
      <c r="AR522" s="118">
        <f t="shared" si="141"/>
        <v>196.84697934398062</v>
      </c>
      <c r="AS522" s="118">
        <f t="shared" si="141"/>
        <v>192.90360000000001</v>
      </c>
      <c r="AT522" s="118">
        <f t="shared" si="141"/>
        <v>189.03921724871472</v>
      </c>
      <c r="AU522" s="118">
        <f t="shared" si="141"/>
        <v>185.25224857393417</v>
      </c>
      <c r="AV522" s="118">
        <f t="shared" si="141"/>
        <v>181.54114316156276</v>
      </c>
      <c r="AW522" s="118">
        <f t="shared" si="141"/>
        <v>177.90438126452111</v>
      </c>
      <c r="AX522" s="118">
        <f t="shared" si="141"/>
        <v>174.34047358038927</v>
      </c>
      <c r="AY522" s="118">
        <f t="shared" si="141"/>
        <v>170.84796064151737</v>
      </c>
      <c r="AZ522" s="118">
        <f t="shared" si="141"/>
        <v>167.42541221735448</v>
      </c>
      <c r="BA522" s="118">
        <f t="shared" si="141"/>
        <v>164.07142672874997</v>
      </c>
      <c r="BB522" s="118">
        <f t="shared" si="141"/>
        <v>160.78463067398812</v>
      </c>
      <c r="BC522" s="118">
        <f t="shared" si="141"/>
        <v>157.56367806632122</v>
      </c>
      <c r="BD522" s="118">
        <f t="shared" si="141"/>
        <v>154.40724988276963</v>
      </c>
      <c r="BE522" s="118">
        <f t="shared" si="139"/>
        <v>151.31405352396465</v>
      </c>
      <c r="BF522" s="118">
        <f t="shared" si="139"/>
        <v>148.28282228481169</v>
      </c>
      <c r="BG522" s="118">
        <f t="shared" si="139"/>
        <v>145.31231483575772</v>
      </c>
      <c r="BH522" s="118">
        <f t="shared" si="139"/>
        <v>142.40131471445028</v>
      </c>
      <c r="BI522" s="118">
        <f t="shared" si="139"/>
        <v>139.54862982757999</v>
      </c>
      <c r="BJ522" s="118">
        <f t="shared" si="139"/>
        <v>136.75309196270243</v>
      </c>
      <c r="BK522" s="118">
        <f t="shared" si="139"/>
        <v>134.01355630983954</v>
      </c>
      <c r="BL522" s="118">
        <f t="shared" si="139"/>
        <v>131.32890099266484</v>
      </c>
      <c r="BM522" s="118">
        <f t="shared" si="139"/>
        <v>128.69802660907993</v>
      </c>
      <c r="BN522" s="118">
        <f t="shared" si="139"/>
        <v>126.11985578099488</v>
      </c>
      <c r="BO522" s="118">
        <f t="shared" si="139"/>
        <v>123.59333271312748</v>
      </c>
      <c r="BP522" s="118">
        <f t="shared" si="139"/>
        <v>121.11742276064099</v>
      </c>
      <c r="BQ522" s="118">
        <f t="shared" si="139"/>
        <v>118.69111200544333</v>
      </c>
      <c r="BS522"/>
    </row>
    <row r="523" spans="2:71">
      <c r="B523" s="19">
        <v>44</v>
      </c>
      <c r="C523" s="211">
        <v>289.4751</v>
      </c>
      <c r="D523" s="211">
        <v>193.1206</v>
      </c>
      <c r="I523" s="22" t="s">
        <v>176</v>
      </c>
      <c r="J523" s="118">
        <f t="shared" si="140"/>
        <v>392.14634413604182</v>
      </c>
      <c r="K523" s="118">
        <f t="shared" si="140"/>
        <v>384.28996163545679</v>
      </c>
      <c r="L523" s="118">
        <f t="shared" si="140"/>
        <v>376.59097635893994</v>
      </c>
      <c r="M523" s="118">
        <f t="shared" si="140"/>
        <v>369.04623496127908</v>
      </c>
      <c r="N523" s="118">
        <f t="shared" si="140"/>
        <v>361.65264727236581</v>
      </c>
      <c r="O523" s="118">
        <f t="shared" si="140"/>
        <v>354.40718503152647</v>
      </c>
      <c r="P523" s="118">
        <f t="shared" si="140"/>
        <v>347.30688064720891</v>
      </c>
      <c r="Q523" s="118">
        <f t="shared" si="140"/>
        <v>340.34882598151779</v>
      </c>
      <c r="R523" s="118">
        <f t="shared" si="140"/>
        <v>333.53017115910217</v>
      </c>
      <c r="S523" s="118">
        <f t="shared" si="140"/>
        <v>326.84812339990538</v>
      </c>
      <c r="T523" s="118">
        <f t="shared" si="140"/>
        <v>320.29994587529922</v>
      </c>
      <c r="U523" s="118">
        <f t="shared" si="140"/>
        <v>313.88295658713685</v>
      </c>
      <c r="V523" s="118">
        <f t="shared" si="140"/>
        <v>307.59452726926065</v>
      </c>
      <c r="W523" s="118">
        <f t="shared" si="140"/>
        <v>301.43208231101926</v>
      </c>
      <c r="X523" s="118">
        <f t="shared" si="140"/>
        <v>295.39309770235076</v>
      </c>
      <c r="Y523" s="118">
        <f t="shared" si="140"/>
        <v>289.4751</v>
      </c>
      <c r="Z523" s="118">
        <f t="shared" si="138"/>
        <v>283.67566531444771</v>
      </c>
      <c r="AA523" s="118">
        <f t="shared" si="138"/>
        <v>277.99241831713522</v>
      </c>
      <c r="AB523" s="118">
        <f t="shared" si="138"/>
        <v>272.42303126757906</v>
      </c>
      <c r="AC523" s="118">
        <f t="shared" si="138"/>
        <v>266.96522305997678</v>
      </c>
      <c r="AD523" s="118">
        <f t="shared" si="138"/>
        <v>261.61675828891276</v>
      </c>
      <c r="AE523" s="118">
        <f t="shared" si="138"/>
        <v>256.37544633378263</v>
      </c>
      <c r="AF523" s="118">
        <f t="shared" si="138"/>
        <v>251.23914046156051</v>
      </c>
      <c r="AG523" s="118">
        <f t="shared" si="138"/>
        <v>246.20573694754108</v>
      </c>
      <c r="AH523" s="118">
        <f t="shared" si="138"/>
        <v>241.27317421369787</v>
      </c>
      <c r="AI523" s="118">
        <f t="shared" si="138"/>
        <v>236.43943198430327</v>
      </c>
      <c r="AJ523" s="118">
        <f t="shared" si="138"/>
        <v>231.70253045846545</v>
      </c>
      <c r="AK523" s="118">
        <f t="shared" si="138"/>
        <v>227.06052949924279</v>
      </c>
      <c r="AL523" s="118">
        <f t="shared" si="138"/>
        <v>222.51152783900409</v>
      </c>
      <c r="AM523" s="118">
        <f t="shared" si="138"/>
        <v>218.05366230070817</v>
      </c>
      <c r="AN523" s="118">
        <f t="shared" si="138"/>
        <v>213.68510703478569</v>
      </c>
      <c r="AO523" s="118">
        <f t="shared" si="141"/>
        <v>209.40407277130845</v>
      </c>
      <c r="AP523" s="118">
        <f t="shared" si="141"/>
        <v>205.20880608714168</v>
      </c>
      <c r="AQ523" s="118">
        <f t="shared" si="141"/>
        <v>201.09758868777797</v>
      </c>
      <c r="AR523" s="118">
        <f t="shared" si="141"/>
        <v>197.06873670355952</v>
      </c>
      <c r="AS523" s="118">
        <f t="shared" si="141"/>
        <v>193.12059999999991</v>
      </c>
      <c r="AT523" s="118">
        <f t="shared" si="141"/>
        <v>189.25156150192296</v>
      </c>
      <c r="AU523" s="118">
        <f t="shared" si="141"/>
        <v>185.46003653114244</v>
      </c>
      <c r="AV523" s="118">
        <f t="shared" si="141"/>
        <v>181.74447215741046</v>
      </c>
      <c r="AW523" s="118">
        <f t="shared" si="141"/>
        <v>178.10334656236935</v>
      </c>
      <c r="AX523" s="118">
        <f t="shared" si="141"/>
        <v>174.53516841624639</v>
      </c>
      <c r="AY523" s="118">
        <f t="shared" si="141"/>
        <v>171.03847626703603</v>
      </c>
      <c r="AZ523" s="118">
        <f t="shared" si="141"/>
        <v>167.61183794191905</v>
      </c>
      <c r="BA523" s="118">
        <f t="shared" si="141"/>
        <v>164.25384996067459</v>
      </c>
      <c r="BB523" s="118">
        <f t="shared" si="141"/>
        <v>160.9631369608434</v>
      </c>
      <c r="BC523" s="118">
        <f t="shared" si="141"/>
        <v>157.73835113440779</v>
      </c>
      <c r="BD523" s="118">
        <f t="shared" si="141"/>
        <v>154.57817167575757</v>
      </c>
      <c r="BE523" s="118">
        <f t="shared" si="139"/>
        <v>151.48130424071516</v>
      </c>
      <c r="BF523" s="118">
        <f t="shared" si="139"/>
        <v>148.446480416399</v>
      </c>
      <c r="BG523" s="118">
        <f t="shared" si="139"/>
        <v>145.47245720170793</v>
      </c>
      <c r="BH523" s="118">
        <f t="shared" si="139"/>
        <v>142.5580164982135</v>
      </c>
      <c r="BI523" s="118">
        <f t="shared" si="139"/>
        <v>139.70196461125232</v>
      </c>
      <c r="BJ523" s="118">
        <f t="shared" si="139"/>
        <v>136.90313176101304</v>
      </c>
      <c r="BK523" s="118">
        <f t="shared" si="139"/>
        <v>134.16037160341898</v>
      </c>
      <c r="BL523" s="118">
        <f t="shared" si="139"/>
        <v>131.47256076060918</v>
      </c>
      <c r="BM523" s="118">
        <f t="shared" si="139"/>
        <v>128.83859836082604</v>
      </c>
      <c r="BN523" s="118">
        <f t="shared" si="139"/>
        <v>126.25740558752113</v>
      </c>
      <c r="BO523" s="118">
        <f t="shared" si="139"/>
        <v>123.72792523749408</v>
      </c>
      <c r="BP523" s="118">
        <f t="shared" si="139"/>
        <v>121.24912128788408</v>
      </c>
      <c r="BQ523" s="118">
        <f t="shared" si="139"/>
        <v>118.81997847183636</v>
      </c>
      <c r="BS523"/>
    </row>
    <row r="524" spans="2:71">
      <c r="B524" s="19">
        <v>45</v>
      </c>
      <c r="C524" s="211">
        <v>289.8098</v>
      </c>
      <c r="D524" s="211">
        <v>193.33750000000001</v>
      </c>
      <c r="I524" s="22" t="s">
        <v>176</v>
      </c>
      <c r="J524" s="118">
        <f t="shared" si="140"/>
        <v>392.60949060306939</v>
      </c>
      <c r="K524" s="118">
        <f t="shared" si="140"/>
        <v>384.74319328787732</v>
      </c>
      <c r="L524" s="118">
        <f t="shared" si="140"/>
        <v>377.03450457597194</v>
      </c>
      <c r="M524" s="118">
        <f t="shared" si="140"/>
        <v>369.48026663199101</v>
      </c>
      <c r="N524" s="118">
        <f t="shared" si="140"/>
        <v>362.07738489074927</v>
      </c>
      <c r="O524" s="118">
        <f t="shared" si="140"/>
        <v>354.82282678956119</v>
      </c>
      <c r="P524" s="118">
        <f t="shared" si="140"/>
        <v>347.71362052596265</v>
      </c>
      <c r="Q524" s="118">
        <f t="shared" si="140"/>
        <v>340.74685384032392</v>
      </c>
      <c r="R524" s="118">
        <f t="shared" si="140"/>
        <v>333.91967282285282</v>
      </c>
      <c r="S524" s="118">
        <f t="shared" si="140"/>
        <v>327.22928074450181</v>
      </c>
      <c r="T524" s="118">
        <f t="shared" si="140"/>
        <v>320.67293691129811</v>
      </c>
      <c r="U524" s="118">
        <f t="shared" si="140"/>
        <v>314.24795554162881</v>
      </c>
      <c r="V524" s="118">
        <f t="shared" si="140"/>
        <v>307.95170466602048</v>
      </c>
      <c r="W524" s="118">
        <f t="shared" si="140"/>
        <v>301.78160504896312</v>
      </c>
      <c r="X524" s="118">
        <f t="shared" si="140"/>
        <v>295.73512913233515</v>
      </c>
      <c r="Y524" s="118">
        <f t="shared" si="140"/>
        <v>289.8098</v>
      </c>
      <c r="Z524" s="118">
        <f t="shared" si="138"/>
        <v>284.00319036314545</v>
      </c>
      <c r="AA524" s="118">
        <f t="shared" si="138"/>
        <v>278.31292156595475</v>
      </c>
      <c r="AB524" s="118">
        <f t="shared" si="138"/>
        <v>272.73666261119888</v>
      </c>
      <c r="AC524" s="118">
        <f t="shared" si="138"/>
        <v>267.27212920535226</v>
      </c>
      <c r="AD524" s="118">
        <f t="shared" si="138"/>
        <v>261.9170828228406</v>
      </c>
      <c r="AE524" s="118">
        <f t="shared" si="138"/>
        <v>256.66932978903725</v>
      </c>
      <c r="AF524" s="118">
        <f t="shared" si="138"/>
        <v>251.52672038163277</v>
      </c>
      <c r="AG524" s="118">
        <f t="shared" si="138"/>
        <v>246.48714795000896</v>
      </c>
      <c r="AH524" s="118">
        <f t="shared" si="138"/>
        <v>241.5485480522577</v>
      </c>
      <c r="AI524" s="118">
        <f t="shared" si="138"/>
        <v>236.70889760948987</v>
      </c>
      <c r="AJ524" s="118">
        <f t="shared" si="138"/>
        <v>231.96621407708869</v>
      </c>
      <c r="AK524" s="118">
        <f t="shared" si="138"/>
        <v>227.3185546325679</v>
      </c>
      <c r="AL524" s="118">
        <f t="shared" si="138"/>
        <v>222.76401537970165</v>
      </c>
      <c r="AM524" s="118">
        <f t="shared" si="138"/>
        <v>218.30073056860076</v>
      </c>
      <c r="AN524" s="118">
        <f t="shared" si="138"/>
        <v>213.92687183141513</v>
      </c>
      <c r="AO524" s="118">
        <f t="shared" si="141"/>
        <v>209.64064743334976</v>
      </c>
      <c r="AP524" s="118">
        <f t="shared" si="141"/>
        <v>205.44030153868741</v>
      </c>
      <c r="AQ524" s="118">
        <f t="shared" si="141"/>
        <v>201.32411349151701</v>
      </c>
      <c r="AR524" s="118">
        <f t="shared" si="141"/>
        <v>197.29039711087341</v>
      </c>
      <c r="AS524" s="118">
        <f t="shared" si="141"/>
        <v>193.33749999999986</v>
      </c>
      <c r="AT524" s="118">
        <f t="shared" si="141"/>
        <v>189.46380286944949</v>
      </c>
      <c r="AU524" s="118">
        <f t="shared" si="141"/>
        <v>185.66771887375006</v>
      </c>
      <c r="AV524" s="118">
        <f t="shared" si="141"/>
        <v>181.94769296135817</v>
      </c>
      <c r="AW524" s="118">
        <f t="shared" si="141"/>
        <v>178.30220123763846</v>
      </c>
      <c r="AX524" s="118">
        <f t="shared" si="141"/>
        <v>174.72975034060582</v>
      </c>
      <c r="AY524" s="118">
        <f t="shared" si="141"/>
        <v>171.22887682917539</v>
      </c>
      <c r="AZ524" s="118">
        <f t="shared" si="141"/>
        <v>167.79814658366931</v>
      </c>
      <c r="BA524" s="118">
        <f t="shared" si="141"/>
        <v>164.43615421833499</v>
      </c>
      <c r="BB524" s="118">
        <f t="shared" si="141"/>
        <v>161.14152250563416</v>
      </c>
      <c r="BC524" s="118">
        <f t="shared" si="141"/>
        <v>157.91290181206679</v>
      </c>
      <c r="BD524" s="118">
        <f t="shared" si="141"/>
        <v>154.74896954529865</v>
      </c>
      <c r="BE524" s="118">
        <f t="shared" si="139"/>
        <v>151.64842961236664</v>
      </c>
      <c r="BF524" s="118">
        <f t="shared" si="139"/>
        <v>148.61001188873882</v>
      </c>
      <c r="BG524" s="118">
        <f t="shared" si="139"/>
        <v>145.63247169801298</v>
      </c>
      <c r="BH524" s="118">
        <f t="shared" si="139"/>
        <v>142.7145893020394</v>
      </c>
      <c r="BI524" s="118">
        <f t="shared" si="139"/>
        <v>139.85516940125979</v>
      </c>
      <c r="BJ524" s="118">
        <f t="shared" si="139"/>
        <v>137.05304064505737</v>
      </c>
      <c r="BK524" s="118">
        <f t="shared" si="139"/>
        <v>134.30705515191735</v>
      </c>
      <c r="BL524" s="118">
        <f t="shared" si="139"/>
        <v>131.61608803920177</v>
      </c>
      <c r="BM524" s="118">
        <f t="shared" si="139"/>
        <v>128.97903696234542</v>
      </c>
      <c r="BN524" s="118">
        <f t="shared" si="139"/>
        <v>126.39482166328455</v>
      </c>
      <c r="BO524" s="118">
        <f t="shared" si="139"/>
        <v>123.86238352793323</v>
      </c>
      <c r="BP524" s="118">
        <f t="shared" si="139"/>
        <v>121.3806851525261</v>
      </c>
      <c r="BQ524" s="118">
        <f t="shared" si="139"/>
        <v>118.94870991864971</v>
      </c>
      <c r="BS524"/>
    </row>
    <row r="525" spans="2:71">
      <c r="B525" s="19">
        <v>46</v>
      </c>
      <c r="C525" s="211">
        <v>291.63749999999999</v>
      </c>
      <c r="D525" s="211">
        <v>194.4847</v>
      </c>
      <c r="I525" s="22" t="s">
        <v>176</v>
      </c>
      <c r="J525" s="118">
        <f t="shared" si="140"/>
        <v>395.19533618867644</v>
      </c>
      <c r="K525" s="118">
        <f t="shared" si="140"/>
        <v>387.27005254369158</v>
      </c>
      <c r="L525" s="118">
        <f t="shared" si="140"/>
        <v>379.50370326635181</v>
      </c>
      <c r="M525" s="118">
        <f t="shared" si="140"/>
        <v>371.89310107222042</v>
      </c>
      <c r="N525" s="118">
        <f t="shared" si="140"/>
        <v>364.43512259495611</v>
      </c>
      <c r="O525" s="118">
        <f t="shared" si="140"/>
        <v>357.12670710449356</v>
      </c>
      <c r="P525" s="118">
        <f t="shared" si="140"/>
        <v>349.96485525092999</v>
      </c>
      <c r="Q525" s="118">
        <f t="shared" si="140"/>
        <v>342.9466278336015</v>
      </c>
      <c r="R525" s="118">
        <f t="shared" si="140"/>
        <v>336.069144594845</v>
      </c>
      <c r="S525" s="118">
        <f t="shared" si="140"/>
        <v>329.32958303794953</v>
      </c>
      <c r="T525" s="118">
        <f t="shared" si="140"/>
        <v>322.7251772688129</v>
      </c>
      <c r="U525" s="118">
        <f t="shared" si="140"/>
        <v>316.25321686082805</v>
      </c>
      <c r="V525" s="118">
        <f t="shared" si="140"/>
        <v>309.91104574253245</v>
      </c>
      <c r="W525" s="118">
        <f t="shared" si="140"/>
        <v>303.69606110756484</v>
      </c>
      <c r="X525" s="118">
        <f t="shared" si="140"/>
        <v>297.60571234648279</v>
      </c>
      <c r="Y525" s="118">
        <f t="shared" si="140"/>
        <v>291.63749999999999</v>
      </c>
      <c r="Z525" s="118">
        <f t="shared" si="138"/>
        <v>285.78897473321695</v>
      </c>
      <c r="AA525" s="118">
        <f t="shared" si="138"/>
        <v>280.05773633042162</v>
      </c>
      <c r="AB525" s="118">
        <f t="shared" si="138"/>
        <v>274.44143271004856</v>
      </c>
      <c r="AC525" s="118">
        <f t="shared" si="138"/>
        <v>268.93775895939291</v>
      </c>
      <c r="AD525" s="118">
        <f t="shared" si="138"/>
        <v>263.54445638868094</v>
      </c>
      <c r="AE525" s="118">
        <f t="shared" si="138"/>
        <v>258.25931160411176</v>
      </c>
      <c r="AF525" s="118">
        <f t="shared" si="138"/>
        <v>253.08015559948734</v>
      </c>
      <c r="AG525" s="118">
        <f t="shared" si="138"/>
        <v>248.00486286605982</v>
      </c>
      <c r="AH525" s="118">
        <f t="shared" si="138"/>
        <v>243.03135052022907</v>
      </c>
      <c r="AI525" s="118">
        <f t="shared" si="138"/>
        <v>238.15757744873466</v>
      </c>
      <c r="AJ525" s="118">
        <f t="shared" si="138"/>
        <v>233.3815434709891</v>
      </c>
      <c r="AK525" s="118">
        <f t="shared" si="138"/>
        <v>228.70128851821076</v>
      </c>
      <c r="AL525" s="118">
        <f t="shared" si="138"/>
        <v>224.11489182901752</v>
      </c>
      <c r="AM525" s="118">
        <f t="shared" si="138"/>
        <v>219.62047116115295</v>
      </c>
      <c r="AN525" s="118">
        <f t="shared" si="138"/>
        <v>215.21618201901998</v>
      </c>
      <c r="AO525" s="118">
        <f t="shared" si="141"/>
        <v>210.90021689670616</v>
      </c>
      <c r="AP525" s="118">
        <f t="shared" si="141"/>
        <v>206.67080453618871</v>
      </c>
      <c r="AQ525" s="118">
        <f t="shared" si="141"/>
        <v>202.5262092004165</v>
      </c>
      <c r="AR525" s="118">
        <f t="shared" si="141"/>
        <v>198.46472996096881</v>
      </c>
      <c r="AS525" s="118">
        <f t="shared" si="141"/>
        <v>194.48470000000015</v>
      </c>
      <c r="AT525" s="118">
        <f t="shared" si="141"/>
        <v>190.58448592618345</v>
      </c>
      <c r="AU525" s="118">
        <f t="shared" si="141"/>
        <v>186.76248710437164</v>
      </c>
      <c r="AV525" s="118">
        <f t="shared" si="141"/>
        <v>183.01713499870226</v>
      </c>
      <c r="AW525" s="118">
        <f t="shared" si="141"/>
        <v>179.34689252887537</v>
      </c>
      <c r="AX525" s="118">
        <f t="shared" si="141"/>
        <v>175.75025343934072</v>
      </c>
      <c r="AY525" s="118">
        <f t="shared" si="141"/>
        <v>172.22574168113576</v>
      </c>
      <c r="AZ525" s="118">
        <f t="shared" si="141"/>
        <v>168.77191080611945</v>
      </c>
      <c r="BA525" s="118">
        <f t="shared" si="141"/>
        <v>165.38734337335501</v>
      </c>
      <c r="BB525" s="118">
        <f t="shared" si="141"/>
        <v>162.07065036739664</v>
      </c>
      <c r="BC525" s="118">
        <f t="shared" si="141"/>
        <v>158.82047062824211</v>
      </c>
      <c r="BD525" s="118">
        <f t="shared" si="141"/>
        <v>155.63547029271717</v>
      </c>
      <c r="BE525" s="118">
        <f t="shared" si="139"/>
        <v>152.51434224706253</v>
      </c>
      <c r="BF525" s="118">
        <f t="shared" si="139"/>
        <v>149.45580559049833</v>
      </c>
      <c r="BG525" s="118">
        <f t="shared" si="139"/>
        <v>146.45860510954702</v>
      </c>
      <c r="BH525" s="118">
        <f t="shared" si="139"/>
        <v>143.52151076289755</v>
      </c>
      <c r="BI525" s="118">
        <f t="shared" si="139"/>
        <v>140.64331717660062</v>
      </c>
      <c r="BJ525" s="118">
        <f t="shared" si="139"/>
        <v>137.82284314938693</v>
      </c>
      <c r="BK525" s="118">
        <f t="shared" si="139"/>
        <v>135.05893116790628</v>
      </c>
      <c r="BL525" s="118">
        <f t="shared" si="139"/>
        <v>132.35044693168766</v>
      </c>
      <c r="BM525" s="118">
        <f t="shared" si="139"/>
        <v>129.69627888762611</v>
      </c>
      <c r="BN525" s="118">
        <f t="shared" si="139"/>
        <v>127.09533777380494</v>
      </c>
      <c r="BO525" s="118">
        <f t="shared" si="139"/>
        <v>124.54655617246624</v>
      </c>
      <c r="BP525" s="118">
        <f t="shared" si="139"/>
        <v>122.04888807194595</v>
      </c>
      <c r="BQ525" s="118">
        <f t="shared" si="139"/>
        <v>119.60130843739432</v>
      </c>
      <c r="BS525"/>
    </row>
    <row r="526" spans="2:71">
      <c r="B526" s="19">
        <v>47</v>
      </c>
      <c r="C526" s="211">
        <v>293.46510000000001</v>
      </c>
      <c r="D526" s="211">
        <v>195.6319</v>
      </c>
      <c r="I526" s="22" t="s">
        <v>176</v>
      </c>
      <c r="J526" s="118">
        <f t="shared" si="140"/>
        <v>397.78101495267885</v>
      </c>
      <c r="K526" s="118">
        <f t="shared" si="140"/>
        <v>389.79674853142308</v>
      </c>
      <c r="L526" s="118">
        <f t="shared" si="140"/>
        <v>381.97274242398157</v>
      </c>
      <c r="M526" s="118">
        <f t="shared" si="140"/>
        <v>374.30577988296244</v>
      </c>
      <c r="N526" s="118">
        <f t="shared" si="140"/>
        <v>366.79270872757564</v>
      </c>
      <c r="O526" s="118">
        <f t="shared" si="140"/>
        <v>359.43044004765034</v>
      </c>
      <c r="P526" s="118">
        <f t="shared" si="140"/>
        <v>352.21594693366649</v>
      </c>
      <c r="Q526" s="118">
        <f t="shared" si="140"/>
        <v>345.14626323227668</v>
      </c>
      <c r="R526" s="118">
        <f t="shared" si="140"/>
        <v>338.21848232680742</v>
      </c>
      <c r="S526" s="118">
        <f t="shared" si="140"/>
        <v>331.42975594223816</v>
      </c>
      <c r="T526" s="118">
        <f t="shared" si="140"/>
        <v>324.7772929741667</v>
      </c>
      <c r="U526" s="118">
        <f t="shared" si="140"/>
        <v>318.25835834127969</v>
      </c>
      <c r="V526" s="118">
        <f t="shared" si="140"/>
        <v>311.87027186085646</v>
      </c>
      <c r="W526" s="118">
        <f t="shared" si="140"/>
        <v>305.6104071468435</v>
      </c>
      <c r="X526" s="118">
        <f t="shared" si="140"/>
        <v>299.47619053004723</v>
      </c>
      <c r="Y526" s="118">
        <f t="shared" si="140"/>
        <v>293.46510000000001</v>
      </c>
      <c r="Z526" s="118">
        <f t="shared" si="138"/>
        <v>287.57466416806574</v>
      </c>
      <c r="AA526" s="118">
        <f t="shared" si="138"/>
        <v>281.80246125135761</v>
      </c>
      <c r="AB526" s="118">
        <f t="shared" si="138"/>
        <v>276.1461180770508</v>
      </c>
      <c r="AC526" s="118">
        <f t="shared" si="138"/>
        <v>270.60330910668051</v>
      </c>
      <c r="AD526" s="118">
        <f t="shared" si="138"/>
        <v>265.1717554800245</v>
      </c>
      <c r="AE526" s="118">
        <f t="shared" si="138"/>
        <v>259.84922407817652</v>
      </c>
      <c r="AF526" s="118">
        <f t="shared" si="138"/>
        <v>254.63352660542625</v>
      </c>
      <c r="AG526" s="118">
        <f t="shared" si="138"/>
        <v>249.52251868956711</v>
      </c>
      <c r="AH526" s="118">
        <f t="shared" si="138"/>
        <v>244.51409900026329</v>
      </c>
      <c r="AI526" s="118">
        <f t="shared" si="138"/>
        <v>239.60620838511252</v>
      </c>
      <c r="AJ526" s="118">
        <f t="shared" si="138"/>
        <v>234.79682902305012</v>
      </c>
      <c r="AK526" s="118">
        <f t="shared" si="138"/>
        <v>230.08398359474566</v>
      </c>
      <c r="AL526" s="118">
        <f t="shared" si="138"/>
        <v>225.46573446965149</v>
      </c>
      <c r="AM526" s="118">
        <f t="shared" si="138"/>
        <v>220.94018290936918</v>
      </c>
      <c r="AN526" s="118">
        <f t="shared" si="138"/>
        <v>216.50546828700536</v>
      </c>
      <c r="AO526" s="118">
        <f t="shared" si="141"/>
        <v>212.1597673221973</v>
      </c>
      <c r="AP526" s="118">
        <f t="shared" si="141"/>
        <v>207.90129333149275</v>
      </c>
      <c r="AQ526" s="118">
        <f t="shared" si="141"/>
        <v>203.7282954937761</v>
      </c>
      <c r="AR526" s="118">
        <f t="shared" si="141"/>
        <v>199.63905813043905</v>
      </c>
      <c r="AS526" s="118">
        <f t="shared" si="141"/>
        <v>195.63189999999992</v>
      </c>
      <c r="AT526" s="118">
        <f t="shared" si="141"/>
        <v>191.70517360688066</v>
      </c>
      <c r="AU526" s="118">
        <f t="shared" si="141"/>
        <v>187.85726452405905</v>
      </c>
      <c r="AV526" s="118">
        <f t="shared" si="141"/>
        <v>184.0865907293159</v>
      </c>
      <c r="AW526" s="118">
        <f t="shared" si="141"/>
        <v>180.39160195480548</v>
      </c>
      <c r="AX526" s="118">
        <f t="shared" si="141"/>
        <v>176.77077904968112</v>
      </c>
      <c r="AY526" s="118">
        <f t="shared" si="141"/>
        <v>173.22263335551449</v>
      </c>
      <c r="AZ526" s="118">
        <f t="shared" si="141"/>
        <v>169.74570609425126</v>
      </c>
      <c r="BA526" s="118">
        <f t="shared" si="141"/>
        <v>166.33856776845187</v>
      </c>
      <c r="BB526" s="118">
        <f t="shared" si="141"/>
        <v>162.99981757357034</v>
      </c>
      <c r="BC526" s="118">
        <f t="shared" si="141"/>
        <v>159.72808282203056</v>
      </c>
      <c r="BD526" s="118">
        <f t="shared" si="141"/>
        <v>156.52201837886147</v>
      </c>
      <c r="BE526" s="118">
        <f t="shared" si="139"/>
        <v>153.38030610866127</v>
      </c>
      <c r="BF526" s="118">
        <f t="shared" si="139"/>
        <v>150.30165433366145</v>
      </c>
      <c r="BG526" s="118">
        <f t="shared" si="139"/>
        <v>147.28479730266866</v>
      </c>
      <c r="BH526" s="118">
        <f t="shared" si="139"/>
        <v>144.32849467066637</v>
      </c>
      <c r="BI526" s="118">
        <f t="shared" si="139"/>
        <v>141.43153098886151</v>
      </c>
      <c r="BJ526" s="118">
        <f t="shared" si="139"/>
        <v>138.59271520496725</v>
      </c>
      <c r="BK526" s="118">
        <f t="shared" si="139"/>
        <v>135.81088017351581</v>
      </c>
      <c r="BL526" s="118">
        <f t="shared" si="139"/>
        <v>133.08488217600055</v>
      </c>
      <c r="BM526" s="118">
        <f t="shared" si="139"/>
        <v>130.41360045064968</v>
      </c>
      <c r="BN526" s="118">
        <f t="shared" si="139"/>
        <v>127.79593673163825</v>
      </c>
      <c r="BO526" s="118">
        <f t="shared" si="139"/>
        <v>125.23081479754914</v>
      </c>
      <c r="BP526" s="118">
        <f t="shared" si="139"/>
        <v>122.71718002889759</v>
      </c>
      <c r="BQ526" s="118">
        <f t="shared" si="139"/>
        <v>120.25399897453663</v>
      </c>
      <c r="BS526"/>
    </row>
    <row r="527" spans="2:71">
      <c r="B527" s="19">
        <v>48</v>
      </c>
      <c r="C527" s="211">
        <v>295.29270000000002</v>
      </c>
      <c r="D527" s="211">
        <v>196.7791</v>
      </c>
      <c r="I527" s="22" t="s">
        <v>176</v>
      </c>
      <c r="J527" s="118">
        <f t="shared" si="140"/>
        <v>400.36676273509335</v>
      </c>
      <c r="K527" s="118">
        <f t="shared" si="140"/>
        <v>392.32350583981247</v>
      </c>
      <c r="L527" s="118">
        <f t="shared" si="140"/>
        <v>384.4418357382043</v>
      </c>
      <c r="M527" s="118">
        <f t="shared" si="140"/>
        <v>376.71850619653179</v>
      </c>
      <c r="N527" s="118">
        <f t="shared" si="140"/>
        <v>369.15033619699068</v>
      </c>
      <c r="O527" s="118">
        <f t="shared" si="140"/>
        <v>361.73420862753932</v>
      </c>
      <c r="P527" s="118">
        <f t="shared" si="140"/>
        <v>354.46706899805031</v>
      </c>
      <c r="Q527" s="118">
        <f t="shared" si="140"/>
        <v>347.34592418225299</v>
      </c>
      <c r="R527" s="118">
        <f t="shared" si="140"/>
        <v>340.36784118495098</v>
      </c>
      <c r="S527" s="118">
        <f t="shared" si="140"/>
        <v>333.52994593400547</v>
      </c>
      <c r="T527" s="118">
        <f t="shared" si="140"/>
        <v>326.82942209658751</v>
      </c>
      <c r="U527" s="118">
        <f t="shared" si="140"/>
        <v>320.2635099192114</v>
      </c>
      <c r="V527" s="118">
        <f t="shared" si="140"/>
        <v>313.82950509107093</v>
      </c>
      <c r="W527" s="118">
        <f t="shared" si="140"/>
        <v>307.52475763021209</v>
      </c>
      <c r="X527" s="118">
        <f t="shared" si="140"/>
        <v>301.34667079208117</v>
      </c>
      <c r="Y527" s="118">
        <f t="shared" si="140"/>
        <v>295.29270000000002</v>
      </c>
      <c r="Z527" s="118">
        <f t="shared" si="138"/>
        <v>289.36035179712832</v>
      </c>
      <c r="AA527" s="118">
        <f t="shared" si="138"/>
        <v>283.54718281947993</v>
      </c>
      <c r="AB527" s="118">
        <f t="shared" si="138"/>
        <v>277.85079878957168</v>
      </c>
      <c r="AC527" s="118">
        <f t="shared" si="138"/>
        <v>272.26885353028899</v>
      </c>
      <c r="AD527" s="118">
        <f t="shared" si="138"/>
        <v>266.79904799856286</v>
      </c>
      <c r="AE527" s="118">
        <f t="shared" si="138"/>
        <v>261.43912933845996</v>
      </c>
      <c r="AF527" s="118">
        <f t="shared" si="138"/>
        <v>256.18688995329614</v>
      </c>
      <c r="AG527" s="118">
        <f t="shared" si="138"/>
        <v>251.04016659639049</v>
      </c>
      <c r="AH527" s="118">
        <f t="shared" si="138"/>
        <v>245.99683948008618</v>
      </c>
      <c r="AI527" s="118">
        <f t="shared" si="138"/>
        <v>241.05483140267077</v>
      </c>
      <c r="AJ527" s="118">
        <f t="shared" si="138"/>
        <v>236.21210689283632</v>
      </c>
      <c r="AK527" s="118">
        <f t="shared" si="138"/>
        <v>231.46667137132746</v>
      </c>
      <c r="AL527" s="118">
        <f t="shared" si="138"/>
        <v>226.8165703294311</v>
      </c>
      <c r="AM527" s="118">
        <f t="shared" si="138"/>
        <v>222.25988852397052</v>
      </c>
      <c r="AN527" s="118">
        <f t="shared" si="138"/>
        <v>217.79474918847171</v>
      </c>
      <c r="AO527" s="118">
        <f t="shared" si="141"/>
        <v>213.41931326017709</v>
      </c>
      <c r="AP527" s="118">
        <f t="shared" si="141"/>
        <v>209.13177862258826</v>
      </c>
      <c r="AQ527" s="118">
        <f t="shared" si="141"/>
        <v>204.930379363226</v>
      </c>
      <c r="AR527" s="118">
        <f t="shared" si="141"/>
        <v>200.81338504630162</v>
      </c>
      <c r="AS527" s="118">
        <f t="shared" si="141"/>
        <v>196.77910000000003</v>
      </c>
      <c r="AT527" s="118">
        <f t="shared" si="141"/>
        <v>192.82586261808132</v>
      </c>
      <c r="AU527" s="118">
        <f t="shared" si="141"/>
        <v>188.95204467551258</v>
      </c>
      <c r="AV527" s="118">
        <f t="shared" si="141"/>
        <v>185.15605065784905</v>
      </c>
      <c r="AW527" s="118">
        <f t="shared" si="141"/>
        <v>181.43631710408724</v>
      </c>
      <c r="AX527" s="118">
        <f t="shared" si="141"/>
        <v>177.79131196272039</v>
      </c>
      <c r="AY527" s="118">
        <f t="shared" si="141"/>
        <v>174.21953396073036</v>
      </c>
      <c r="AZ527" s="118">
        <f t="shared" si="141"/>
        <v>170.71951198525622</v>
      </c>
      <c r="BA527" s="118">
        <f t="shared" si="141"/>
        <v>167.28980447768535</v>
      </c>
      <c r="BB527" s="118">
        <f t="shared" si="141"/>
        <v>163.9289988399166</v>
      </c>
      <c r="BC527" s="118">
        <f t="shared" si="141"/>
        <v>160.63571085255171</v>
      </c>
      <c r="BD527" s="118">
        <f t="shared" si="141"/>
        <v>157.40858410477517</v>
      </c>
      <c r="BE527" s="118">
        <f t="shared" si="139"/>
        <v>154.24628943568734</v>
      </c>
      <c r="BF527" s="118">
        <f t="shared" si="139"/>
        <v>151.14752438686145</v>
      </c>
      <c r="BG527" s="118">
        <f t="shared" si="139"/>
        <v>148.11101266589813</v>
      </c>
      <c r="BH527" s="118">
        <f t="shared" si="139"/>
        <v>145.13550362075731</v>
      </c>
      <c r="BI527" s="118">
        <f t="shared" si="139"/>
        <v>142.21977172465057</v>
      </c>
      <c r="BJ527" s="118">
        <f t="shared" si="139"/>
        <v>139.36261607128171</v>
      </c>
      <c r="BK527" s="118">
        <f t="shared" si="139"/>
        <v>136.56285988022799</v>
      </c>
      <c r="BL527" s="118">
        <f t="shared" si="139"/>
        <v>133.81935001225801</v>
      </c>
      <c r="BM527" s="118">
        <f t="shared" si="139"/>
        <v>131.13095649438682</v>
      </c>
      <c r="BN527" s="118">
        <f t="shared" si="139"/>
        <v>128.49657205447235</v>
      </c>
      <c r="BO527" s="118">
        <f t="shared" si="139"/>
        <v>125.91511166516194</v>
      </c>
      <c r="BP527" s="118">
        <f t="shared" si="139"/>
        <v>123.38551209700053</v>
      </c>
      <c r="BQ527" s="118">
        <f t="shared" si="139"/>
        <v>120.90673148051712</v>
      </c>
      <c r="BS527"/>
    </row>
    <row r="528" spans="2:71">
      <c r="B528" s="19">
        <v>49</v>
      </c>
      <c r="C528" s="211">
        <v>297.12040000000002</v>
      </c>
      <c r="D528" s="211">
        <v>197.9263</v>
      </c>
      <c r="I528" s="22" t="s">
        <v>176</v>
      </c>
      <c r="J528" s="118">
        <f t="shared" si="140"/>
        <v>402.95281566354879</v>
      </c>
      <c r="K528" s="118">
        <f t="shared" si="140"/>
        <v>394.850549313187</v>
      </c>
      <c r="L528" s="118">
        <f t="shared" si="140"/>
        <v>386.9111971241374</v>
      </c>
      <c r="M528" s="118">
        <f t="shared" si="140"/>
        <v>379.13148334331947</v>
      </c>
      <c r="N528" s="118">
        <f t="shared" si="140"/>
        <v>371.50819808398489</v>
      </c>
      <c r="O528" s="118">
        <f t="shared" si="140"/>
        <v>364.03819600132738</v>
      </c>
      <c r="P528" s="118">
        <f t="shared" si="140"/>
        <v>356.71839499472338</v>
      </c>
      <c r="Q528" s="118">
        <f t="shared" si="140"/>
        <v>349.54577493606604</v>
      </c>
      <c r="R528" s="118">
        <f t="shared" si="140"/>
        <v>342.5173764236697</v>
      </c>
      <c r="S528" s="118">
        <f t="shared" si="140"/>
        <v>335.63029956122921</v>
      </c>
      <c r="T528" s="118">
        <f t="shared" si="140"/>
        <v>328.8817027613315</v>
      </c>
      <c r="U528" s="118">
        <f t="shared" si="140"/>
        <v>322.26880157302531</v>
      </c>
      <c r="V528" s="118">
        <f t="shared" si="140"/>
        <v>315.78886753296462</v>
      </c>
      <c r="W528" s="118">
        <f t="shared" si="140"/>
        <v>309.43922703965296</v>
      </c>
      <c r="X528" s="118">
        <f t="shared" si="140"/>
        <v>303.21726025032365</v>
      </c>
      <c r="Y528" s="118">
        <f t="shared" si="140"/>
        <v>297.12040000000002</v>
      </c>
      <c r="Z528" s="118">
        <f t="shared" si="138"/>
        <v>291.14613074229101</v>
      </c>
      <c r="AA528" s="118">
        <f t="shared" si="138"/>
        <v>285.29198751148419</v>
      </c>
      <c r="AB528" s="118">
        <f t="shared" si="138"/>
        <v>279.55555490550842</v>
      </c>
      <c r="AC528" s="118">
        <f t="shared" si="138"/>
        <v>273.93446608934585</v>
      </c>
      <c r="AD528" s="118">
        <f t="shared" si="138"/>
        <v>268.42640181848287</v>
      </c>
      <c r="AE528" s="118">
        <f t="shared" si="138"/>
        <v>263.029089481997</v>
      </c>
      <c r="AF528" s="118">
        <f t="shared" si="138"/>
        <v>257.74030216488416</v>
      </c>
      <c r="AG528" s="118">
        <f t="shared" si="138"/>
        <v>252.55785772924025</v>
      </c>
      <c r="AH528" s="118">
        <f t="shared" si="138"/>
        <v>247.47961791391739</v>
      </c>
      <c r="AI528" s="118">
        <f t="shared" si="138"/>
        <v>242.50348745228405</v>
      </c>
      <c r="AJ528" s="118">
        <f t="shared" si="138"/>
        <v>237.62741320772389</v>
      </c>
      <c r="AK528" s="118">
        <f t="shared" si="138"/>
        <v>232.84938332651811</v>
      </c>
      <c r="AL528" s="118">
        <f t="shared" si="138"/>
        <v>228.16742640776016</v>
      </c>
      <c r="AM528" s="118">
        <f t="shared" si="138"/>
        <v>223.57961068996207</v>
      </c>
      <c r="AN528" s="118">
        <f t="shared" si="138"/>
        <v>219.08404325401489</v>
      </c>
      <c r="AO528" s="118">
        <f t="shared" si="141"/>
        <v>214.67886924217643</v>
      </c>
      <c r="AP528" s="118">
        <f t="shared" si="141"/>
        <v>210.362271092762</v>
      </c>
      <c r="AQ528" s="118">
        <f t="shared" si="141"/>
        <v>206.13246779022427</v>
      </c>
      <c r="AR528" s="118">
        <f t="shared" si="141"/>
        <v>201.98771413031119</v>
      </c>
      <c r="AS528" s="118">
        <f t="shared" si="141"/>
        <v>197.92630000000025</v>
      </c>
      <c r="AT528" s="118">
        <f t="shared" si="141"/>
        <v>193.9465496719107</v>
      </c>
      <c r="AU528" s="118">
        <f t="shared" si="141"/>
        <v>190.04682111290359</v>
      </c>
      <c r="AV528" s="118">
        <f t="shared" si="141"/>
        <v>186.22550530658347</v>
      </c>
      <c r="AW528" s="118">
        <f t="shared" si="141"/>
        <v>182.48102558942355</v>
      </c>
      <c r="AX528" s="118">
        <f t="shared" si="141"/>
        <v>178.81183700023846</v>
      </c>
      <c r="AY528" s="118">
        <f t="shared" si="141"/>
        <v>175.21642564273827</v>
      </c>
      <c r="AZ528" s="118">
        <f t="shared" si="141"/>
        <v>171.69330806089914</v>
      </c>
      <c r="BA528" s="118">
        <f t="shared" si="141"/>
        <v>168.24103062689397</v>
      </c>
      <c r="BB528" s="118">
        <f t="shared" si="141"/>
        <v>164.85816894132967</v>
      </c>
      <c r="BC528" s="118">
        <f t="shared" si="141"/>
        <v>161.54332724554448</v>
      </c>
      <c r="BD528" s="118">
        <f t="shared" si="141"/>
        <v>158.29513784572177</v>
      </c>
      <c r="BE528" s="118">
        <f t="shared" si="139"/>
        <v>155.11226054858392</v>
      </c>
      <c r="BF528" s="118">
        <f t="shared" si="139"/>
        <v>151.99338210843254</v>
      </c>
      <c r="BG528" s="118">
        <f t="shared" si="139"/>
        <v>148.937215685307</v>
      </c>
      <c r="BH528" s="118">
        <f t="shared" si="139"/>
        <v>145.94250031403828</v>
      </c>
      <c r="BI528" s="118">
        <f t="shared" si="139"/>
        <v>143.00800038397847</v>
      </c>
      <c r="BJ528" s="118">
        <f t="shared" si="139"/>
        <v>140.13250512919137</v>
      </c>
      <c r="BK528" s="118">
        <f t="shared" si="139"/>
        <v>137.31482812889425</v>
      </c>
      <c r="BL528" s="118">
        <f t="shared" si="139"/>
        <v>134.55380681794404</v>
      </c>
      <c r="BM528" s="118">
        <f t="shared" si="139"/>
        <v>131.84830200716647</v>
      </c>
      <c r="BN528" s="118">
        <f t="shared" si="139"/>
        <v>129.19719741332992</v>
      </c>
      <c r="BO528" s="118">
        <f t="shared" si="139"/>
        <v>126.59939919857047</v>
      </c>
      <c r="BP528" s="118">
        <f t="shared" si="139"/>
        <v>124.05383551907738</v>
      </c>
      <c r="BQ528" s="118">
        <f t="shared" si="139"/>
        <v>121.55945608285384</v>
      </c>
      <c r="BS528"/>
    </row>
    <row r="529" spans="2:71">
      <c r="B529" s="19">
        <v>50</v>
      </c>
      <c r="C529" s="211">
        <v>298.94799999999998</v>
      </c>
      <c r="D529" s="211">
        <v>199.0735</v>
      </c>
      <c r="I529" s="22" t="s">
        <v>176</v>
      </c>
      <c r="J529" s="118">
        <f t="shared" si="140"/>
        <v>405.53869795483126</v>
      </c>
      <c r="K529" s="118">
        <f t="shared" si="140"/>
        <v>397.37742612519713</v>
      </c>
      <c r="L529" s="118">
        <f t="shared" si="140"/>
        <v>389.38039597758507</v>
      </c>
      <c r="M529" s="118">
        <f t="shared" si="140"/>
        <v>381.5443022269028</v>
      </c>
      <c r="N529" s="118">
        <f t="shared" si="140"/>
        <v>373.86590610533551</v>
      </c>
      <c r="O529" s="118">
        <f t="shared" si="140"/>
        <v>366.34203402371725</v>
      </c>
      <c r="P529" s="118">
        <f t="shared" si="140"/>
        <v>358.96957625984282</v>
      </c>
      <c r="Q529" s="118">
        <f t="shared" si="140"/>
        <v>351.74548567317464</v>
      </c>
      <c r="R529" s="118">
        <f t="shared" si="140"/>
        <v>344.6667764454175</v>
      </c>
      <c r="S529" s="118">
        <f t="shared" si="140"/>
        <v>337.73052284643768</v>
      </c>
      <c r="T529" s="118">
        <f t="shared" si="140"/>
        <v>330.93385802501723</v>
      </c>
      <c r="U529" s="118">
        <f t="shared" si="140"/>
        <v>324.27397282394435</v>
      </c>
      <c r="V529" s="118">
        <f t="shared" si="140"/>
        <v>317.7481146189491</v>
      </c>
      <c r="W529" s="118">
        <f t="shared" si="140"/>
        <v>311.35358618100497</v>
      </c>
      <c r="X529" s="118">
        <f t="shared" si="140"/>
        <v>305.08774456152628</v>
      </c>
      <c r="Y529" s="118">
        <f t="shared" si="140"/>
        <v>298.94799999999998</v>
      </c>
      <c r="Z529" s="118">
        <f t="shared" si="138"/>
        <v>292.93181485360185</v>
      </c>
      <c r="AA529" s="118">
        <f t="shared" si="138"/>
        <v>287.03670254835254</v>
      </c>
      <c r="AB529" s="118">
        <f t="shared" si="138"/>
        <v>281.26022655138155</v>
      </c>
      <c r="AC529" s="118">
        <f t="shared" si="138"/>
        <v>275.59999936387408</v>
      </c>
      <c r="AD529" s="118">
        <f t="shared" si="138"/>
        <v>270.05368153428412</v>
      </c>
      <c r="AE529" s="118">
        <f t="shared" si="138"/>
        <v>264.61898069140614</v>
      </c>
      <c r="AF529" s="118">
        <f t="shared" si="138"/>
        <v>259.29365059690599</v>
      </c>
      <c r="AG529" s="118">
        <f t="shared" si="138"/>
        <v>254.07549021691867</v>
      </c>
      <c r="AH529" s="118">
        <f t="shared" si="138"/>
        <v>248.96234281233043</v>
      </c>
      <c r="AI529" s="118">
        <f t="shared" si="138"/>
        <v>243.95209504736795</v>
      </c>
      <c r="AJ529" s="118">
        <f t="shared" si="138"/>
        <v>239.04267611612681</v>
      </c>
      <c r="AK529" s="118">
        <f t="shared" si="138"/>
        <v>234.23205688667858</v>
      </c>
      <c r="AL529" s="118">
        <f t="shared" si="138"/>
        <v>229.51824906240176</v>
      </c>
      <c r="AM529" s="118">
        <f t="shared" si="138"/>
        <v>224.89930436019094</v>
      </c>
      <c r="AN529" s="118">
        <f t="shared" si="138"/>
        <v>220.37331370520397</v>
      </c>
      <c r="AO529" s="118">
        <f t="shared" si="141"/>
        <v>215.93840644181446</v>
      </c>
      <c r="AP529" s="118">
        <f t="shared" si="141"/>
        <v>211.59274956044337</v>
      </c>
      <c r="AQ529" s="118">
        <f t="shared" si="141"/>
        <v>207.3345469399506</v>
      </c>
      <c r="AR529" s="118">
        <f t="shared" si="141"/>
        <v>203.16203860527264</v>
      </c>
      <c r="AS529" s="118">
        <f t="shared" si="141"/>
        <v>199.07350000000017</v>
      </c>
      <c r="AT529" s="118">
        <f t="shared" si="141"/>
        <v>195.06724127359465</v>
      </c>
      <c r="AU529" s="118">
        <f t="shared" si="141"/>
        <v>191.14160658294927</v>
      </c>
      <c r="AV529" s="118">
        <f t="shared" si="141"/>
        <v>187.29497340800577</v>
      </c>
      <c r="AW529" s="118">
        <f t="shared" si="141"/>
        <v>183.52575188114403</v>
      </c>
      <c r="AX529" s="118">
        <f t="shared" si="141"/>
        <v>179.83238413006731</v>
      </c>
      <c r="AY529" s="118">
        <f t="shared" si="141"/>
        <v>176.2133436339119</v>
      </c>
      <c r="AZ529" s="118">
        <f t="shared" si="141"/>
        <v>172.66713459231443</v>
      </c>
      <c r="BA529" s="118">
        <f t="shared" si="141"/>
        <v>169.19229130717653</v>
      </c>
      <c r="BB529" s="118">
        <f t="shared" si="141"/>
        <v>165.78737757687131</v>
      </c>
      <c r="BC529" s="118">
        <f t="shared" si="141"/>
        <v>162.45098610264074</v>
      </c>
      <c r="BD529" s="118">
        <f t="shared" si="141"/>
        <v>159.1817379069397</v>
      </c>
      <c r="BE529" s="118">
        <f t="shared" si="139"/>
        <v>155.97828176348483</v>
      </c>
      <c r="BF529" s="118">
        <f t="shared" si="139"/>
        <v>152.8392936387736</v>
      </c>
      <c r="BG529" s="118">
        <f t="shared" si="139"/>
        <v>149.763476144843</v>
      </c>
      <c r="BH529" s="118">
        <f t="shared" si="139"/>
        <v>146.74955800304056</v>
      </c>
      <c r="BI529" s="118">
        <f t="shared" si="139"/>
        <v>143.79629351858716</v>
      </c>
      <c r="BJ529" s="118">
        <f t="shared" si="139"/>
        <v>140.90246206571368</v>
      </c>
      <c r="BK529" s="118">
        <f t="shared" si="139"/>
        <v>138.06686758315928</v>
      </c>
      <c r="BL529" s="118">
        <f t="shared" si="139"/>
        <v>135.28833807982255</v>
      </c>
      <c r="BM529" s="118">
        <f t="shared" si="139"/>
        <v>132.56572515036086</v>
      </c>
      <c r="BN529" s="118">
        <f t="shared" si="139"/>
        <v>129.89790350053849</v>
      </c>
      <c r="BO529" s="118">
        <f t="shared" si="139"/>
        <v>127.28377048212664</v>
      </c>
      <c r="BP529" s="118">
        <f t="shared" si="139"/>
        <v>124.72224563716324</v>
      </c>
      <c r="BQ529" s="118">
        <f t="shared" si="139"/>
        <v>122.21227025138472</v>
      </c>
      <c r="BS529"/>
    </row>
    <row r="530" spans="2:71">
      <c r="B530" s="19">
        <v>51</v>
      </c>
      <c r="C530" s="211">
        <v>301.26560000000001</v>
      </c>
      <c r="D530" s="211">
        <v>200.61600000000001</v>
      </c>
      <c r="I530" s="22" t="s">
        <v>176</v>
      </c>
      <c r="J530" s="118">
        <f t="shared" si="140"/>
        <v>408.68389880408847</v>
      </c>
      <c r="K530" s="118">
        <f t="shared" si="140"/>
        <v>400.45924936807762</v>
      </c>
      <c r="L530" s="118">
        <f t="shared" si="140"/>
        <v>392.40011870719638</v>
      </c>
      <c r="M530" s="118">
        <f t="shared" si="140"/>
        <v>384.50317580227687</v>
      </c>
      <c r="N530" s="118">
        <f t="shared" si="140"/>
        <v>376.76515666998279</v>
      </c>
      <c r="O530" s="118">
        <f t="shared" si="140"/>
        <v>369.18286301373138</v>
      </c>
      <c r="P530" s="118">
        <f t="shared" si="140"/>
        <v>361.75316090176642</v>
      </c>
      <c r="Q530" s="118">
        <f t="shared" si="140"/>
        <v>354.47297947183409</v>
      </c>
      <c r="R530" s="118">
        <f t="shared" si="140"/>
        <v>347.33930966192628</v>
      </c>
      <c r="S530" s="118">
        <f t="shared" si="140"/>
        <v>340.3492029665685</v>
      </c>
      <c r="T530" s="118">
        <f t="shared" si="140"/>
        <v>333.49977021813612</v>
      </c>
      <c r="U530" s="118">
        <f t="shared" si="140"/>
        <v>326.78818039269686</v>
      </c>
      <c r="V530" s="118">
        <f t="shared" si="140"/>
        <v>320.21165943988524</v>
      </c>
      <c r="W530" s="118">
        <f t="shared" si="140"/>
        <v>313.76748913632537</v>
      </c>
      <c r="X530" s="118">
        <f t="shared" si="140"/>
        <v>307.45300596212837</v>
      </c>
      <c r="Y530" s="118">
        <f t="shared" ref="Y530:AN545" si="142">$C530*POWER(POWER($D530/$C530,1/($D$482-$C$482)),Y$482-$C$482)</f>
        <v>301.26560000000001</v>
      </c>
      <c r="Z530" s="118">
        <f t="shared" si="142"/>
        <v>295.20271385650335</v>
      </c>
      <c r="AA530" s="118">
        <f t="shared" si="142"/>
        <v>289.2618416050309</v>
      </c>
      <c r="AB530" s="118">
        <f t="shared" si="142"/>
        <v>283.44052775004894</v>
      </c>
      <c r="AC530" s="118">
        <f t="shared" si="142"/>
        <v>277.73636621218617</v>
      </c>
      <c r="AD530" s="118">
        <f t="shared" si="142"/>
        <v>272.14699933374743</v>
      </c>
      <c r="AE530" s="118">
        <f t="shared" si="142"/>
        <v>266.67011690424079</v>
      </c>
      <c r="AF530" s="118">
        <f t="shared" si="142"/>
        <v>261.303455205516</v>
      </c>
      <c r="AG530" s="118">
        <f t="shared" si="142"/>
        <v>256.04479607611881</v>
      </c>
      <c r="AH530" s="118">
        <f t="shared" si="142"/>
        <v>250.8919659944755</v>
      </c>
      <c r="AI530" s="118">
        <f t="shared" si="142"/>
        <v>245.84283518052746</v>
      </c>
      <c r="AJ530" s="118">
        <f t="shared" si="142"/>
        <v>240.89531671544566</v>
      </c>
      <c r="AK530" s="118">
        <f t="shared" si="142"/>
        <v>236.04736567906014</v>
      </c>
      <c r="AL530" s="118">
        <f t="shared" si="142"/>
        <v>231.29697830464877</v>
      </c>
      <c r="AM530" s="118">
        <f t="shared" si="142"/>
        <v>226.64219115073575</v>
      </c>
      <c r="AN530" s="118">
        <f t="shared" si="142"/>
        <v>222.08108028955709</v>
      </c>
      <c r="AO530" s="118">
        <f t="shared" si="141"/>
        <v>217.61176051185817</v>
      </c>
      <c r="AP530" s="118">
        <f t="shared" si="141"/>
        <v>213.23238454769481</v>
      </c>
      <c r="AQ530" s="118">
        <f t="shared" si="141"/>
        <v>208.9411423029149</v>
      </c>
      <c r="AR530" s="118">
        <f t="shared" si="141"/>
        <v>204.73626011100617</v>
      </c>
      <c r="AS530" s="118">
        <f t="shared" si="141"/>
        <v>200.61599999999996</v>
      </c>
      <c r="AT530" s="118">
        <f t="shared" si="141"/>
        <v>196.5786589741287</v>
      </c>
      <c r="AU530" s="118">
        <f t="shared" si="141"/>
        <v>192.62256830993937</v>
      </c>
      <c r="AV530" s="118">
        <f t="shared" si="141"/>
        <v>188.74609286657292</v>
      </c>
      <c r="AW530" s="118">
        <f t="shared" si="141"/>
        <v>184.94763040992376</v>
      </c>
      <c r="AX530" s="118">
        <f t="shared" si="141"/>
        <v>181.22561095040078</v>
      </c>
      <c r="AY530" s="118">
        <f t="shared" si="141"/>
        <v>177.57849609401526</v>
      </c>
      <c r="AZ530" s="118">
        <f t="shared" si="141"/>
        <v>174.00477840652829</v>
      </c>
      <c r="BA530" s="118">
        <f t="shared" si="141"/>
        <v>170.50298079039439</v>
      </c>
      <c r="BB530" s="118">
        <f t="shared" si="141"/>
        <v>167.07165587424413</v>
      </c>
      <c r="BC530" s="118">
        <f t="shared" si="141"/>
        <v>163.70938541465301</v>
      </c>
      <c r="BD530" s="118">
        <f t="shared" ref="BD530:BQ545" si="143">$C530*POWER(POWER($D530/$C530,1/($D$482-$C$482)),BD$482-$C$482)</f>
        <v>160.41477970994978</v>
      </c>
      <c r="BE530" s="118">
        <f t="shared" si="143"/>
        <v>157.18647702582146</v>
      </c>
      <c r="BF530" s="118">
        <f t="shared" si="143"/>
        <v>154.02314303247834</v>
      </c>
      <c r="BG530" s="118">
        <f t="shared" si="143"/>
        <v>150.92347025314538</v>
      </c>
      <c r="BH530" s="118">
        <f t="shared" si="143"/>
        <v>147.88617752365278</v>
      </c>
      <c r="BI530" s="118">
        <f t="shared" si="143"/>
        <v>144.91000946290228</v>
      </c>
      <c r="BJ530" s="118">
        <f t="shared" si="143"/>
        <v>141.99373595398987</v>
      </c>
      <c r="BK530" s="118">
        <f t="shared" si="143"/>
        <v>139.13615163577111</v>
      </c>
      <c r="BL530" s="118">
        <f t="shared" si="143"/>
        <v>136.33607540465823</v>
      </c>
      <c r="BM530" s="118">
        <f t="shared" si="143"/>
        <v>133.5923499264436</v>
      </c>
      <c r="BN530" s="118">
        <f t="shared" si="143"/>
        <v>130.90384115794768</v>
      </c>
      <c r="BO530" s="118">
        <f t="shared" si="143"/>
        <v>128.26943787829339</v>
      </c>
      <c r="BP530" s="118">
        <f t="shared" si="143"/>
        <v>125.68805122961395</v>
      </c>
      <c r="BQ530" s="118">
        <f t="shared" si="143"/>
        <v>123.15861426700314</v>
      </c>
      <c r="BS530"/>
    </row>
    <row r="531" spans="2:71">
      <c r="B531" s="19">
        <v>52</v>
      </c>
      <c r="C531" s="211">
        <v>303.5831</v>
      </c>
      <c r="D531" s="211">
        <v>202.15860000000001</v>
      </c>
      <c r="I531" s="22" t="s">
        <v>176</v>
      </c>
      <c r="J531" s="118">
        <f t="shared" ref="J531:Y546" si="144">$C531*POWER(POWER($D531/$C531,1/($D$482-$C$482)),J$482-$C$482)</f>
        <v>411.82870947725968</v>
      </c>
      <c r="K531" s="118">
        <f t="shared" si="144"/>
        <v>403.54070691341798</v>
      </c>
      <c r="L531" s="118">
        <f t="shared" si="144"/>
        <v>395.41949939061527</v>
      </c>
      <c r="M531" s="118">
        <f t="shared" si="144"/>
        <v>387.46173017898792</v>
      </c>
      <c r="N531" s="118">
        <f t="shared" si="144"/>
        <v>379.66411010245145</v>
      </c>
      <c r="O531" s="118">
        <f t="shared" si="144"/>
        <v>372.02341617918933</v>
      </c>
      <c r="P531" s="118">
        <f t="shared" si="144"/>
        <v>364.53649028950093</v>
      </c>
      <c r="Q531" s="118">
        <f t="shared" si="144"/>
        <v>357.20023787045966</v>
      </c>
      <c r="R531" s="118">
        <f t="shared" si="144"/>
        <v>350.01162663684022</v>
      </c>
      <c r="S531" s="118">
        <f t="shared" si="144"/>
        <v>342.9676853277881</v>
      </c>
      <c r="T531" s="118">
        <f t="shared" si="144"/>
        <v>336.06550247871087</v>
      </c>
      <c r="U531" s="118">
        <f t="shared" si="144"/>
        <v>329.30222521788636</v>
      </c>
      <c r="V531" s="118">
        <f t="shared" si="144"/>
        <v>322.6750580872876</v>
      </c>
      <c r="W531" s="118">
        <f t="shared" si="144"/>
        <v>316.18126188713984</v>
      </c>
      <c r="X531" s="118">
        <f t="shared" si="144"/>
        <v>309.81815254372975</v>
      </c>
      <c r="Y531" s="118">
        <f t="shared" si="144"/>
        <v>303.5831</v>
      </c>
      <c r="Z531" s="118">
        <f t="shared" si="142"/>
        <v>297.47352712847118</v>
      </c>
      <c r="AA531" s="118">
        <f t="shared" si="142"/>
        <v>291.48690866603999</v>
      </c>
      <c r="AB531" s="118">
        <f t="shared" si="142"/>
        <v>285.62077017021517</v>
      </c>
      <c r="AC531" s="118">
        <f t="shared" si="142"/>
        <v>279.87268699635894</v>
      </c>
      <c r="AD531" s="118">
        <f t="shared" si="142"/>
        <v>274.24028329551118</v>
      </c>
      <c r="AE531" s="118">
        <f t="shared" si="142"/>
        <v>268.72123103238249</v>
      </c>
      <c r="AF531" s="118">
        <f t="shared" si="142"/>
        <v>263.31324902310968</v>
      </c>
      <c r="AG531" s="118">
        <f t="shared" si="142"/>
        <v>258.01410199237671</v>
      </c>
      <c r="AH531" s="118">
        <f t="shared" si="142"/>
        <v>252.8215996495108</v>
      </c>
      <c r="AI531" s="118">
        <f t="shared" si="142"/>
        <v>247.73359578317184</v>
      </c>
      <c r="AJ531" s="118">
        <f t="shared" si="142"/>
        <v>242.74798737426121</v>
      </c>
      <c r="AK531" s="118">
        <f t="shared" si="142"/>
        <v>237.8627137266833</v>
      </c>
      <c r="AL531" s="118">
        <f t="shared" si="142"/>
        <v>233.07575561560017</v>
      </c>
      <c r="AM531" s="118">
        <f t="shared" si="142"/>
        <v>228.38513445282743</v>
      </c>
      <c r="AN531" s="118">
        <f t="shared" si="142"/>
        <v>223.78891146902677</v>
      </c>
      <c r="AO531" s="118">
        <f t="shared" ref="AO531:BD546" si="145">$C531*POWER(POWER($D531/$C531,1/($D$482-$C$482)),AO$482-$C$482)</f>
        <v>219.28518691235632</v>
      </c>
      <c r="AP531" s="118">
        <f t="shared" si="145"/>
        <v>214.87209926324854</v>
      </c>
      <c r="AQ531" s="118">
        <f t="shared" si="145"/>
        <v>210.54782446499004</v>
      </c>
      <c r="AR531" s="118">
        <f t="shared" si="145"/>
        <v>206.31057516978649</v>
      </c>
      <c r="AS531" s="118">
        <f t="shared" si="145"/>
        <v>202.15859999999989</v>
      </c>
      <c r="AT531" s="118">
        <f t="shared" si="145"/>
        <v>198.09018282425382</v>
      </c>
      <c r="AU531" s="118">
        <f t="shared" si="145"/>
        <v>194.10364204810637</v>
      </c>
      <c r="AV531" s="118">
        <f t="shared" si="145"/>
        <v>190.19732991899889</v>
      </c>
      <c r="AW531" s="118">
        <f t="shared" si="145"/>
        <v>186.36963184519195</v>
      </c>
      <c r="AX531" s="118">
        <f t="shared" si="145"/>
        <v>182.61896572840814</v>
      </c>
      <c r="AY531" s="118">
        <f t="shared" si="145"/>
        <v>178.94378130990481</v>
      </c>
      <c r="AZ531" s="118">
        <f t="shared" si="145"/>
        <v>175.34255952970761</v>
      </c>
      <c r="BA531" s="118">
        <f t="shared" si="145"/>
        <v>171.81381189873895</v>
      </c>
      <c r="BB531" s="118">
        <f t="shared" si="145"/>
        <v>168.35607988358237</v>
      </c>
      <c r="BC531" s="118">
        <f t="shared" si="145"/>
        <v>164.96793430362854</v>
      </c>
      <c r="BD531" s="118">
        <f t="shared" si="143"/>
        <v>161.64797474035379</v>
      </c>
      <c r="BE531" s="118">
        <f t="shared" si="143"/>
        <v>158.39482895848633</v>
      </c>
      <c r="BF531" s="118">
        <f t="shared" si="143"/>
        <v>155.207152338822</v>
      </c>
      <c r="BG531" s="118">
        <f t="shared" si="143"/>
        <v>152.08362732245413</v>
      </c>
      <c r="BH531" s="118">
        <f t="shared" si="143"/>
        <v>149.02296286618841</v>
      </c>
      <c r="BI531" s="118">
        <f t="shared" si="143"/>
        <v>146.02389390891739</v>
      </c>
      <c r="BJ531" s="118">
        <f t="shared" si="143"/>
        <v>143.08518084873413</v>
      </c>
      <c r="BK531" s="118">
        <f t="shared" si="143"/>
        <v>140.20560903056892</v>
      </c>
      <c r="BL531" s="118">
        <f t="shared" si="143"/>
        <v>137.38398824413736</v>
      </c>
      <c r="BM531" s="118">
        <f t="shared" si="143"/>
        <v>134.61915223199168</v>
      </c>
      <c r="BN531" s="118">
        <f t="shared" si="143"/>
        <v>131.90995820747324</v>
      </c>
      <c r="BO531" s="118">
        <f t="shared" si="143"/>
        <v>129.25528638236545</v>
      </c>
      <c r="BP531" s="118">
        <f t="shared" si="143"/>
        <v>126.65403950405309</v>
      </c>
      <c r="BQ531" s="118">
        <f t="shared" si="143"/>
        <v>124.10514240199603</v>
      </c>
      <c r="BS531"/>
    </row>
    <row r="532" spans="2:71">
      <c r="B532" s="19">
        <v>53</v>
      </c>
      <c r="C532" s="211">
        <v>305.9006</v>
      </c>
      <c r="D532" s="211">
        <v>203.7011</v>
      </c>
      <c r="I532" s="22" t="s">
        <v>176</v>
      </c>
      <c r="J532" s="118">
        <f t="shared" si="144"/>
        <v>414.97367294355098</v>
      </c>
      <c r="K532" s="118">
        <f t="shared" si="144"/>
        <v>406.62230419555715</v>
      </c>
      <c r="L532" s="118">
        <f t="shared" si="144"/>
        <v>398.43900721816567</v>
      </c>
      <c r="M532" s="118">
        <f t="shared" si="144"/>
        <v>390.42039955744281</v>
      </c>
      <c r="N532" s="118">
        <f t="shared" si="144"/>
        <v>382.56316683153239</v>
      </c>
      <c r="O532" s="118">
        <f t="shared" si="144"/>
        <v>374.86406136070173</v>
      </c>
      <c r="P532" s="118">
        <f t="shared" si="144"/>
        <v>367.31990082495696</v>
      </c>
      <c r="Q532" s="118">
        <f t="shared" si="144"/>
        <v>359.92756694867501</v>
      </c>
      <c r="R532" s="118">
        <f t="shared" si="144"/>
        <v>352.68400421170708</v>
      </c>
      <c r="S532" s="118">
        <f t="shared" si="144"/>
        <v>345.5862185864209</v>
      </c>
      <c r="T532" s="118">
        <f t="shared" si="144"/>
        <v>338.63127630016021</v>
      </c>
      <c r="U532" s="118">
        <f t="shared" si="144"/>
        <v>331.81630262261052</v>
      </c>
      <c r="V532" s="118">
        <f t="shared" si="144"/>
        <v>325.13848067756811</v>
      </c>
      <c r="W532" s="118">
        <f t="shared" si="144"/>
        <v>318.59505027862269</v>
      </c>
      <c r="X532" s="118">
        <f t="shared" si="144"/>
        <v>312.18330678827277</v>
      </c>
      <c r="Y532" s="118">
        <f t="shared" si="144"/>
        <v>305.9006</v>
      </c>
      <c r="Z532" s="118">
        <f t="shared" si="142"/>
        <v>299.74433304284275</v>
      </c>
      <c r="AA532" s="118">
        <f t="shared" si="142"/>
        <v>293.71196130801519</v>
      </c>
      <c r="AB532" s="118">
        <f t="shared" si="142"/>
        <v>287.80099139712792</v>
      </c>
      <c r="AC532" s="118">
        <f t="shared" si="142"/>
        <v>282.00898009157561</v>
      </c>
      <c r="AD532" s="118">
        <f t="shared" si="142"/>
        <v>276.33353334266639</v>
      </c>
      <c r="AE532" s="118">
        <f t="shared" si="142"/>
        <v>270.77230528207429</v>
      </c>
      <c r="AF532" s="118">
        <f t="shared" si="142"/>
        <v>265.32299725220662</v>
      </c>
      <c r="AG532" s="118">
        <f t="shared" si="142"/>
        <v>259.98335685608549</v>
      </c>
      <c r="AH532" s="118">
        <f t="shared" si="142"/>
        <v>254.75117702635018</v>
      </c>
      <c r="AI532" s="118">
        <f t="shared" si="142"/>
        <v>249.62429511299584</v>
      </c>
      <c r="AJ532" s="118">
        <f t="shared" si="142"/>
        <v>244.60059198947206</v>
      </c>
      <c r="AK532" s="118">
        <f t="shared" si="142"/>
        <v>239.67799117677055</v>
      </c>
      <c r="AL532" s="118">
        <f t="shared" si="142"/>
        <v>234.85445798514107</v>
      </c>
      <c r="AM532" s="118">
        <f t="shared" si="142"/>
        <v>230.12799867308024</v>
      </c>
      <c r="AN532" s="118">
        <f t="shared" si="142"/>
        <v>225.49665962324571</v>
      </c>
      <c r="AO532" s="118">
        <f t="shared" si="145"/>
        <v>220.95852653495518</v>
      </c>
      <c r="AP532" s="118">
        <f t="shared" si="145"/>
        <v>216.51172363293637</v>
      </c>
      <c r="AQ532" s="118">
        <f t="shared" si="145"/>
        <v>212.15441289200089</v>
      </c>
      <c r="AR532" s="118">
        <f t="shared" si="145"/>
        <v>207.88479327732176</v>
      </c>
      <c r="AS532" s="118">
        <f t="shared" si="145"/>
        <v>203.70110000000017</v>
      </c>
      <c r="AT532" s="118">
        <f t="shared" si="145"/>
        <v>199.60160378761424</v>
      </c>
      <c r="AU532" s="118">
        <f t="shared" si="145"/>
        <v>195.58461016944781</v>
      </c>
      <c r="AV532" s="118">
        <f t="shared" si="145"/>
        <v>191.64845877610421</v>
      </c>
      <c r="AW532" s="118">
        <f t="shared" si="145"/>
        <v>187.79152265321508</v>
      </c>
      <c r="AX532" s="118">
        <f t="shared" si="145"/>
        <v>184.01220758896145</v>
      </c>
      <c r="AY532" s="118">
        <f t="shared" si="145"/>
        <v>180.3089514551275</v>
      </c>
      <c r="AZ532" s="118">
        <f t="shared" si="145"/>
        <v>176.68022356141674</v>
      </c>
      <c r="BA532" s="118">
        <f t="shared" si="145"/>
        <v>173.12452402276165</v>
      </c>
      <c r="BB532" s="118">
        <f t="shared" si="145"/>
        <v>169.64038313936717</v>
      </c>
      <c r="BC532" s="118">
        <f t="shared" si="145"/>
        <v>166.22636078923</v>
      </c>
      <c r="BD532" s="118">
        <f t="shared" si="143"/>
        <v>162.88104583288393</v>
      </c>
      <c r="BE532" s="118">
        <f t="shared" si="143"/>
        <v>159.60305553012478</v>
      </c>
      <c r="BF532" s="118">
        <f t="shared" si="143"/>
        <v>156.39103496847358</v>
      </c>
      <c r="BG532" s="118">
        <f t="shared" si="143"/>
        <v>153.24365650314192</v>
      </c>
      <c r="BH532" s="118">
        <f t="shared" si="143"/>
        <v>150.1596192082682</v>
      </c>
      <c r="BI532" s="118">
        <f t="shared" si="143"/>
        <v>147.13764833919774</v>
      </c>
      <c r="BJ532" s="118">
        <f t="shared" si="143"/>
        <v>144.17649480558447</v>
      </c>
      <c r="BK532" s="118">
        <f t="shared" si="143"/>
        <v>141.27493465509647</v>
      </c>
      <c r="BL532" s="118">
        <f t="shared" si="143"/>
        <v>138.43176856751208</v>
      </c>
      <c r="BM532" s="118">
        <f t="shared" si="143"/>
        <v>135.64582135899721</v>
      </c>
      <c r="BN532" s="118">
        <f t="shared" si="143"/>
        <v>132.91594149635932</v>
      </c>
      <c r="BO532" s="118">
        <f t="shared" si="143"/>
        <v>130.24100062107669</v>
      </c>
      <c r="BP532" s="118">
        <f t="shared" si="143"/>
        <v>127.61989308290703</v>
      </c>
      <c r="BQ532" s="118">
        <f t="shared" si="143"/>
        <v>125.0515354828819</v>
      </c>
      <c r="BS532"/>
    </row>
    <row r="533" spans="2:71">
      <c r="B533" s="19">
        <v>54</v>
      </c>
      <c r="C533" s="211">
        <v>308.21820000000002</v>
      </c>
      <c r="D533" s="211">
        <v>205.24369999999999</v>
      </c>
      <c r="I533" s="22" t="s">
        <v>176</v>
      </c>
      <c r="J533" s="118">
        <f t="shared" si="144"/>
        <v>418.11872102761726</v>
      </c>
      <c r="K533" s="118">
        <f t="shared" si="144"/>
        <v>409.70398772645183</v>
      </c>
      <c r="L533" s="118">
        <f t="shared" si="144"/>
        <v>401.45860282555833</v>
      </c>
      <c r="M533" s="118">
        <f t="shared" si="144"/>
        <v>393.37915815029237</v>
      </c>
      <c r="N533" s="118">
        <f t="shared" si="144"/>
        <v>385.46231411629128</v>
      </c>
      <c r="O533" s="118">
        <f t="shared" si="144"/>
        <v>377.70479834907832</v>
      </c>
      <c r="P533" s="118">
        <f t="shared" si="144"/>
        <v>370.1034043314495</v>
      </c>
      <c r="Q533" s="118">
        <f t="shared" si="144"/>
        <v>362.65499007808046</v>
      </c>
      <c r="R533" s="118">
        <f t="shared" si="144"/>
        <v>355.35647683680838</v>
      </c>
      <c r="S533" s="118">
        <f t="shared" si="144"/>
        <v>348.20484781604989</v>
      </c>
      <c r="T533" s="118">
        <f t="shared" si="144"/>
        <v>341.19714693783118</v>
      </c>
      <c r="U533" s="118">
        <f t="shared" si="144"/>
        <v>334.33047761591195</v>
      </c>
      <c r="V533" s="118">
        <f t="shared" si="144"/>
        <v>327.60200155850214</v>
      </c>
      <c r="W533" s="118">
        <f t="shared" si="144"/>
        <v>321.00893759507181</v>
      </c>
      <c r="X533" s="118">
        <f t="shared" si="144"/>
        <v>314.5485605267736</v>
      </c>
      <c r="Y533" s="118">
        <f t="shared" si="144"/>
        <v>308.21820000000002</v>
      </c>
      <c r="Z533" s="118">
        <f t="shared" si="142"/>
        <v>302.0152394026104</v>
      </c>
      <c r="AA533" s="118">
        <f t="shared" si="142"/>
        <v>295.93711478237191</v>
      </c>
      <c r="AB533" s="118">
        <f t="shared" si="142"/>
        <v>289.9813137871671</v>
      </c>
      <c r="AC533" s="118">
        <f t="shared" si="142"/>
        <v>284.14537462652999</v>
      </c>
      <c r="AD533" s="118">
        <f t="shared" si="142"/>
        <v>278.42688505408137</v>
      </c>
      <c r="AE533" s="118">
        <f t="shared" si="142"/>
        <v>272.82348137044295</v>
      </c>
      <c r="AF533" s="118">
        <f t="shared" si="142"/>
        <v>267.33284744621807</v>
      </c>
      <c r="AG533" s="118">
        <f t="shared" si="142"/>
        <v>261.95271376463518</v>
      </c>
      <c r="AH533" s="118">
        <f t="shared" si="142"/>
        <v>256.680856483458</v>
      </c>
      <c r="AI533" s="118">
        <f t="shared" si="142"/>
        <v>251.51509651577564</v>
      </c>
      <c r="AJ533" s="118">
        <f t="shared" si="142"/>
        <v>246.45329862929128</v>
      </c>
      <c r="AK533" s="118">
        <f t="shared" si="142"/>
        <v>241.49337056373838</v>
      </c>
      <c r="AL533" s="118">
        <f t="shared" si="142"/>
        <v>236.63326216605881</v>
      </c>
      <c r="AM533" s="118">
        <f t="shared" si="142"/>
        <v>231.8709645429858</v>
      </c>
      <c r="AN533" s="118">
        <f t="shared" si="142"/>
        <v>227.20450923068151</v>
      </c>
      <c r="AO533" s="118">
        <f t="shared" si="145"/>
        <v>222.63196738108545</v>
      </c>
      <c r="AP533" s="118">
        <f t="shared" si="145"/>
        <v>218.15144896463823</v>
      </c>
      <c r="AQ533" s="118">
        <f t="shared" si="145"/>
        <v>213.76110198905047</v>
      </c>
      <c r="AR533" s="118">
        <f t="shared" si="145"/>
        <v>209.45911173379406</v>
      </c>
      <c r="AS533" s="118">
        <f t="shared" si="145"/>
        <v>205.24369999999973</v>
      </c>
      <c r="AT533" s="118">
        <f t="shared" si="145"/>
        <v>201.11312437545044</v>
      </c>
      <c r="AU533" s="118">
        <f t="shared" si="145"/>
        <v>197.06567751436685</v>
      </c>
      <c r="AV533" s="118">
        <f t="shared" si="145"/>
        <v>193.09968643168739</v>
      </c>
      <c r="AW533" s="118">
        <f t="shared" si="145"/>
        <v>189.21351181155123</v>
      </c>
      <c r="AX533" s="118">
        <f t="shared" si="145"/>
        <v>185.4055473296979</v>
      </c>
      <c r="AY533" s="118">
        <f t="shared" si="145"/>
        <v>181.67421898950391</v>
      </c>
      <c r="AZ533" s="118">
        <f t="shared" si="145"/>
        <v>178.01798447138191</v>
      </c>
      <c r="BA533" s="118">
        <f t="shared" si="145"/>
        <v>174.43533249527309</v>
      </c>
      <c r="BB533" s="118">
        <f t="shared" si="145"/>
        <v>170.92478219596973</v>
      </c>
      <c r="BC533" s="118">
        <f t="shared" si="145"/>
        <v>167.48488251100952</v>
      </c>
      <c r="BD533" s="118">
        <f t="shared" si="143"/>
        <v>164.11421158088851</v>
      </c>
      <c r="BE533" s="118">
        <f t="shared" si="143"/>
        <v>160.81137616134507</v>
      </c>
      <c r="BF533" s="118">
        <f t="shared" si="143"/>
        <v>157.57501104747175</v>
      </c>
      <c r="BG533" s="118">
        <f t="shared" si="143"/>
        <v>154.40377850941687</v>
      </c>
      <c r="BH533" s="118">
        <f t="shared" si="143"/>
        <v>151.2963677394429</v>
      </c>
      <c r="BI533" s="118">
        <f t="shared" si="143"/>
        <v>148.25149431011283</v>
      </c>
      <c r="BJ533" s="118">
        <f t="shared" si="143"/>
        <v>145.26789964338076</v>
      </c>
      <c r="BK533" s="118">
        <f t="shared" si="143"/>
        <v>142.34435049036693</v>
      </c>
      <c r="BL533" s="118">
        <f t="shared" si="143"/>
        <v>139.47963842160277</v>
      </c>
      <c r="BM533" s="118">
        <f t="shared" si="143"/>
        <v>136.67257932753449</v>
      </c>
      <c r="BN533" s="118">
        <f t="shared" si="143"/>
        <v>133.92201292907941</v>
      </c>
      <c r="BO533" s="118">
        <f t="shared" si="143"/>
        <v>131.22680229803237</v>
      </c>
      <c r="BP533" s="118">
        <f t="shared" si="143"/>
        <v>128.58583338712401</v>
      </c>
      <c r="BQ533" s="118">
        <f t="shared" si="143"/>
        <v>125.99801456953686</v>
      </c>
      <c r="BS533"/>
    </row>
    <row r="534" spans="2:71">
      <c r="B534" s="19">
        <v>55</v>
      </c>
      <c r="C534" s="211">
        <v>310.53570000000002</v>
      </c>
      <c r="D534" s="211">
        <v>206.78620000000001</v>
      </c>
      <c r="I534" s="22" t="s">
        <v>176</v>
      </c>
      <c r="J534" s="118">
        <f t="shared" si="144"/>
        <v>421.26368450771508</v>
      </c>
      <c r="K534" s="118">
        <f t="shared" si="144"/>
        <v>412.78558502085701</v>
      </c>
      <c r="L534" s="118">
        <f t="shared" si="144"/>
        <v>404.4781106639411</v>
      </c>
      <c r="M534" s="118">
        <f t="shared" si="144"/>
        <v>396.33782753824835</v>
      </c>
      <c r="N534" s="118">
        <f t="shared" si="144"/>
        <v>388.36137085363958</v>
      </c>
      <c r="O534" s="118">
        <f t="shared" si="144"/>
        <v>380.54544353771769</v>
      </c>
      <c r="P534" s="118">
        <f t="shared" si="144"/>
        <v>372.88681487298106</v>
      </c>
      <c r="Q534" s="118">
        <f t="shared" si="144"/>
        <v>365.38231916140529</v>
      </c>
      <c r="R534" s="118">
        <f t="shared" si="144"/>
        <v>358.0288544158995</v>
      </c>
      <c r="S534" s="118">
        <f t="shared" si="144"/>
        <v>350.8233810780992</v>
      </c>
      <c r="T534" s="118">
        <f t="shared" si="144"/>
        <v>343.76292076196296</v>
      </c>
      <c r="U534" s="118">
        <f t="shared" si="144"/>
        <v>336.84455502265496</v>
      </c>
      <c r="V534" s="118">
        <f t="shared" si="144"/>
        <v>330.06542415020436</v>
      </c>
      <c r="W534" s="118">
        <f t="shared" si="144"/>
        <v>323.42272598744307</v>
      </c>
      <c r="X534" s="118">
        <f t="shared" si="144"/>
        <v>316.9137147717322</v>
      </c>
      <c r="Y534" s="118">
        <f t="shared" si="144"/>
        <v>310.53570000000002</v>
      </c>
      <c r="Z534" s="118">
        <f t="shared" si="142"/>
        <v>304.28604531662103</v>
      </c>
      <c r="AA534" s="118">
        <f t="shared" si="142"/>
        <v>298.16216742367703</v>
      </c>
      <c r="AB534" s="118">
        <f t="shared" si="142"/>
        <v>292.16153501314966</v>
      </c>
      <c r="AC534" s="118">
        <f t="shared" si="142"/>
        <v>286.2816677206028</v>
      </c>
      <c r="AD534" s="118">
        <f t="shared" si="142"/>
        <v>280.5201350999231</v>
      </c>
      <c r="AE534" s="118">
        <f t="shared" si="142"/>
        <v>274.87455561869331</v>
      </c>
      <c r="AF534" s="118">
        <f t="shared" si="142"/>
        <v>269.3425956737849</v>
      </c>
      <c r="AG534" s="118">
        <f t="shared" si="142"/>
        <v>263.92196862676218</v>
      </c>
      <c r="AH534" s="118">
        <f t="shared" si="142"/>
        <v>258.61043385869897</v>
      </c>
      <c r="AI534" s="118">
        <f t="shared" si="142"/>
        <v>253.4057958440176</v>
      </c>
      <c r="AJ534" s="118">
        <f t="shared" si="142"/>
        <v>248.30590324296742</v>
      </c>
      <c r="AK534" s="118">
        <f t="shared" si="142"/>
        <v>243.30864801236731</v>
      </c>
      <c r="AL534" s="118">
        <f t="shared" si="142"/>
        <v>238.41196453424516</v>
      </c>
      <c r="AM534" s="118">
        <f t="shared" si="142"/>
        <v>233.61382876201338</v>
      </c>
      <c r="AN534" s="118">
        <f t="shared" si="142"/>
        <v>228.91225738382849</v>
      </c>
      <c r="AO534" s="118">
        <f t="shared" si="145"/>
        <v>224.30530700278788</v>
      </c>
      <c r="AP534" s="118">
        <f t="shared" si="145"/>
        <v>219.79107333362606</v>
      </c>
      <c r="AQ534" s="118">
        <f t="shared" si="145"/>
        <v>215.36769041557704</v>
      </c>
      <c r="AR534" s="118">
        <f t="shared" si="145"/>
        <v>211.03332984107877</v>
      </c>
      <c r="AS534" s="118">
        <f t="shared" si="145"/>
        <v>206.78619999999975</v>
      </c>
      <c r="AT534" s="118">
        <f t="shared" si="145"/>
        <v>202.62454533907626</v>
      </c>
      <c r="AU534" s="118">
        <f t="shared" si="145"/>
        <v>198.54664563625337</v>
      </c>
      <c r="AV534" s="118">
        <f t="shared" si="145"/>
        <v>194.55081528963041</v>
      </c>
      <c r="AW534" s="118">
        <f t="shared" si="145"/>
        <v>190.63540262071655</v>
      </c>
      <c r="AX534" s="118">
        <f t="shared" si="145"/>
        <v>186.79878919170855</v>
      </c>
      <c r="AY534" s="118">
        <f t="shared" si="145"/>
        <v>183.03938913650882</v>
      </c>
      <c r="AZ534" s="118">
        <f t="shared" si="145"/>
        <v>179.3556485052068</v>
      </c>
      <c r="BA534" s="118">
        <f t="shared" si="145"/>
        <v>175.74604462175301</v>
      </c>
      <c r="BB534" s="118">
        <f t="shared" si="145"/>
        <v>172.2090854545601</v>
      </c>
      <c r="BC534" s="118">
        <f t="shared" si="145"/>
        <v>168.74330899977082</v>
      </c>
      <c r="BD534" s="118">
        <f t="shared" si="143"/>
        <v>165.34728267693811</v>
      </c>
      <c r="BE534" s="118">
        <f t="shared" si="143"/>
        <v>162.01960273686703</v>
      </c>
      <c r="BF534" s="118">
        <f t="shared" si="143"/>
        <v>158.75889368137464</v>
      </c>
      <c r="BG534" s="118">
        <f t="shared" si="143"/>
        <v>155.56380769472685</v>
      </c>
      <c r="BH534" s="118">
        <f t="shared" si="143"/>
        <v>152.43302408651812</v>
      </c>
      <c r="BI534" s="118">
        <f t="shared" si="143"/>
        <v>149.36524874576364</v>
      </c>
      <c r="BJ534" s="118">
        <f t="shared" si="143"/>
        <v>146.35921360597769</v>
      </c>
      <c r="BK534" s="118">
        <f t="shared" si="143"/>
        <v>143.41367612101777</v>
      </c>
      <c r="BL534" s="118">
        <f t="shared" si="143"/>
        <v>140.5274187514776</v>
      </c>
      <c r="BM534" s="118">
        <f t="shared" si="143"/>
        <v>137.69924846141646</v>
      </c>
      <c r="BN534" s="118">
        <f t="shared" si="143"/>
        <v>134.92799622521736</v>
      </c>
      <c r="BO534" s="118">
        <f t="shared" si="143"/>
        <v>132.21251654436946</v>
      </c>
      <c r="BP534" s="118">
        <f t="shared" si="143"/>
        <v>129.55168697397599</v>
      </c>
      <c r="BQ534" s="118">
        <f t="shared" si="143"/>
        <v>126.94440765879078</v>
      </c>
      <c r="BS534"/>
    </row>
    <row r="535" spans="2:71">
      <c r="B535" s="19">
        <v>56</v>
      </c>
      <c r="C535" s="211">
        <v>312.26010000000002</v>
      </c>
      <c r="D535" s="211">
        <v>208.17179999999999</v>
      </c>
      <c r="I535" s="22" t="s">
        <v>176</v>
      </c>
      <c r="J535" s="118">
        <f t="shared" si="144"/>
        <v>423.24071775293328</v>
      </c>
      <c r="K535" s="118">
        <f t="shared" si="144"/>
        <v>414.74648339749046</v>
      </c>
      <c r="L535" s="118">
        <f t="shared" si="144"/>
        <v>406.42272417418587</v>
      </c>
      <c r="M535" s="118">
        <f t="shared" si="144"/>
        <v>398.26601873043342</v>
      </c>
      <c r="N535" s="118">
        <f t="shared" si="144"/>
        <v>390.27301437852162</v>
      </c>
      <c r="O535" s="118">
        <f t="shared" si="144"/>
        <v>382.4404257175425</v>
      </c>
      <c r="P535" s="118">
        <f t="shared" si="144"/>
        <v>374.76503328297895</v>
      </c>
      <c r="Q535" s="118">
        <f t="shared" si="144"/>
        <v>367.24368222339297</v>
      </c>
      <c r="R535" s="118">
        <f t="shared" si="144"/>
        <v>359.87328100367318</v>
      </c>
      <c r="S535" s="118">
        <f t="shared" si="144"/>
        <v>352.65080013430708</v>
      </c>
      <c r="T535" s="118">
        <f t="shared" si="144"/>
        <v>345.573270926156</v>
      </c>
      <c r="U535" s="118">
        <f t="shared" si="144"/>
        <v>338.63778427022129</v>
      </c>
      <c r="V535" s="118">
        <f t="shared" si="144"/>
        <v>331.84148944190019</v>
      </c>
      <c r="W535" s="118">
        <f t="shared" si="144"/>
        <v>325.18159292923963</v>
      </c>
      <c r="X535" s="118">
        <f t="shared" si="144"/>
        <v>318.65535728470604</v>
      </c>
      <c r="Y535" s="118">
        <f t="shared" si="144"/>
        <v>312.26010000000002</v>
      </c>
      <c r="Z535" s="118">
        <f t="shared" si="142"/>
        <v>305.99319240345267</v>
      </c>
      <c r="AA535" s="118">
        <f t="shared" si="142"/>
        <v>299.85205857955083</v>
      </c>
      <c r="AB535" s="118">
        <f t="shared" si="142"/>
        <v>293.83417431014669</v>
      </c>
      <c r="AC535" s="118">
        <f t="shared" si="142"/>
        <v>287.9370660369172</v>
      </c>
      <c r="AD535" s="118">
        <f t="shared" si="142"/>
        <v>282.15830984464571</v>
      </c>
      <c r="AE535" s="118">
        <f t="shared" si="142"/>
        <v>276.49553046490951</v>
      </c>
      <c r="AF535" s="118">
        <f t="shared" si="142"/>
        <v>270.9464002997621</v>
      </c>
      <c r="AG535" s="118">
        <f t="shared" si="142"/>
        <v>265.50863846501045</v>
      </c>
      <c r="AH535" s="118">
        <f t="shared" si="142"/>
        <v>260.18000985269231</v>
      </c>
      <c r="AI535" s="118">
        <f t="shared" si="142"/>
        <v>254.95832421237</v>
      </c>
      <c r="AJ535" s="118">
        <f t="shared" si="142"/>
        <v>249.84143525086168</v>
      </c>
      <c r="AK535" s="118">
        <f t="shared" si="142"/>
        <v>244.82723975004069</v>
      </c>
      <c r="AL535" s="118">
        <f t="shared" si="142"/>
        <v>239.91367670234021</v>
      </c>
      <c r="AM535" s="118">
        <f t="shared" si="142"/>
        <v>235.09872646360816</v>
      </c>
      <c r="AN535" s="118">
        <f t="shared" si="142"/>
        <v>230.38040992296337</v>
      </c>
      <c r="AO535" s="118">
        <f t="shared" si="145"/>
        <v>225.75678768931289</v>
      </c>
      <c r="AP535" s="118">
        <f t="shared" si="145"/>
        <v>221.22595929419521</v>
      </c>
      <c r="AQ535" s="118">
        <f t="shared" si="145"/>
        <v>216.78606241062198</v>
      </c>
      <c r="AR535" s="118">
        <f t="shared" si="145"/>
        <v>212.4352720875973</v>
      </c>
      <c r="AS535" s="118">
        <f t="shared" si="145"/>
        <v>208.17179999999991</v>
      </c>
      <c r="AT535" s="118">
        <f t="shared" si="145"/>
        <v>203.99389371351972</v>
      </c>
      <c r="AU535" s="118">
        <f t="shared" si="145"/>
        <v>199.89983596434675</v>
      </c>
      <c r="AV535" s="118">
        <f t="shared" si="145"/>
        <v>195.88794395331638</v>
      </c>
      <c r="AW535" s="118">
        <f t="shared" si="145"/>
        <v>191.95656865422094</v>
      </c>
      <c r="AX535" s="118">
        <f t="shared" si="145"/>
        <v>188.10409413600263</v>
      </c>
      <c r="AY535" s="118">
        <f t="shared" si="145"/>
        <v>184.32893689855032</v>
      </c>
      <c r="AZ535" s="118">
        <f t="shared" si="145"/>
        <v>180.62954522182628</v>
      </c>
      <c r="BA535" s="118">
        <f t="shared" si="145"/>
        <v>177.00439852805542</v>
      </c>
      <c r="BB535" s="118">
        <f t="shared" si="145"/>
        <v>173.45200675671552</v>
      </c>
      <c r="BC535" s="118">
        <f t="shared" si="145"/>
        <v>169.97090975207087</v>
      </c>
      <c r="BD535" s="118">
        <f t="shared" si="143"/>
        <v>166.55967666299765</v>
      </c>
      <c r="BE535" s="118">
        <f t="shared" si="143"/>
        <v>163.21690535485482</v>
      </c>
      <c r="BF535" s="118">
        <f t="shared" si="143"/>
        <v>159.94122183315835</v>
      </c>
      <c r="BG535" s="118">
        <f t="shared" si="143"/>
        <v>156.73127967882201</v>
      </c>
      <c r="BH535" s="118">
        <f t="shared" si="143"/>
        <v>153.58575949473251</v>
      </c>
      <c r="BI535" s="118">
        <f t="shared" si="143"/>
        <v>150.50336836343192</v>
      </c>
      <c r="BJ535" s="118">
        <f t="shared" si="143"/>
        <v>147.48283931568372</v>
      </c>
      <c r="BK535" s="118">
        <f t="shared" si="143"/>
        <v>144.5229308097048</v>
      </c>
      <c r="BL535" s="118">
        <f t="shared" si="143"/>
        <v>141.62242622084881</v>
      </c>
      <c r="BM535" s="118">
        <f t="shared" si="143"/>
        <v>138.78013334153152</v>
      </c>
      <c r="BN535" s="118">
        <f t="shared" si="143"/>
        <v>135.99488389119222</v>
      </c>
      <c r="BO535" s="118">
        <f t="shared" si="143"/>
        <v>133.26553303609003</v>
      </c>
      <c r="BP535" s="118">
        <f t="shared" si="143"/>
        <v>130.59095891873787</v>
      </c>
      <c r="BQ535" s="118">
        <f t="shared" si="143"/>
        <v>127.97006219677998</v>
      </c>
      <c r="BS535"/>
    </row>
    <row r="536" spans="2:71">
      <c r="B536" s="19">
        <v>57</v>
      </c>
      <c r="C536" s="211">
        <v>313.98439999999999</v>
      </c>
      <c r="D536" s="211">
        <v>209.5573</v>
      </c>
      <c r="I536" s="22" t="s">
        <v>176</v>
      </c>
      <c r="J536" s="118">
        <f t="shared" si="144"/>
        <v>425.21838021898242</v>
      </c>
      <c r="K536" s="118">
        <f t="shared" si="144"/>
        <v>416.70792974962109</v>
      </c>
      <c r="L536" s="118">
        <f t="shared" si="144"/>
        <v>408.36781003396368</v>
      </c>
      <c r="M536" s="118">
        <f t="shared" si="144"/>
        <v>400.19461202030828</v>
      </c>
      <c r="N536" s="118">
        <f t="shared" si="144"/>
        <v>392.18499488675417</v>
      </c>
      <c r="O536" s="118">
        <f t="shared" si="144"/>
        <v>384.33568467563026</v>
      </c>
      <c r="P536" s="118">
        <f t="shared" si="144"/>
        <v>376.64347295525363</v>
      </c>
      <c r="Q536" s="118">
        <f t="shared" si="144"/>
        <v>369.10521550847261</v>
      </c>
      <c r="R536" s="118">
        <f t="shared" si="144"/>
        <v>361.71783104745737</v>
      </c>
      <c r="S536" s="118">
        <f t="shared" si="144"/>
        <v>354.47829995421336</v>
      </c>
      <c r="T536" s="118">
        <f t="shared" si="144"/>
        <v>347.38366304630233</v>
      </c>
      <c r="U536" s="118">
        <f t="shared" si="144"/>
        <v>340.43102036726685</v>
      </c>
      <c r="V536" s="118">
        <f t="shared" si="144"/>
        <v>333.61753000126316</v>
      </c>
      <c r="W536" s="118">
        <f t="shared" si="144"/>
        <v>326.94040691141873</v>
      </c>
      <c r="X536" s="118">
        <f t="shared" si="144"/>
        <v>320.39692180143936</v>
      </c>
      <c r="Y536" s="118">
        <f t="shared" si="144"/>
        <v>313.98439999999999</v>
      </c>
      <c r="Z536" s="118">
        <f t="shared" si="142"/>
        <v>307.70022036746388</v>
      </c>
      <c r="AA536" s="118">
        <f t="shared" si="142"/>
        <v>301.54181422448329</v>
      </c>
      <c r="AB536" s="118">
        <f t="shared" si="142"/>
        <v>295.50666430204291</v>
      </c>
      <c r="AC536" s="118">
        <f t="shared" si="142"/>
        <v>289.59230371251812</v>
      </c>
      <c r="AD536" s="118">
        <f t="shared" si="142"/>
        <v>283.79631494132627</v>
      </c>
      <c r="AE536" s="118">
        <f t="shared" si="142"/>
        <v>278.11632885875946</v>
      </c>
      <c r="AF536" s="118">
        <f t="shared" si="142"/>
        <v>272.55002375159518</v>
      </c>
      <c r="AG536" s="118">
        <f t="shared" si="142"/>
        <v>267.09512437408785</v>
      </c>
      <c r="AH536" s="118">
        <f t="shared" si="142"/>
        <v>261.74940101795505</v>
      </c>
      <c r="AI536" s="118">
        <f t="shared" si="142"/>
        <v>256.51066860097654</v>
      </c>
      <c r="AJ536" s="118">
        <f t="shared" si="142"/>
        <v>251.37678577383454</v>
      </c>
      <c r="AK536" s="118">
        <f t="shared" si="142"/>
        <v>246.34565404483044</v>
      </c>
      <c r="AL536" s="118">
        <f t="shared" si="142"/>
        <v>241.4152169221189</v>
      </c>
      <c r="AM536" s="118">
        <f t="shared" si="142"/>
        <v>236.58345907311028</v>
      </c>
      <c r="AN536" s="118">
        <f t="shared" si="142"/>
        <v>231.84840550069654</v>
      </c>
      <c r="AO536" s="118">
        <f t="shared" si="145"/>
        <v>227.20812073596477</v>
      </c>
      <c r="AP536" s="118">
        <f t="shared" si="145"/>
        <v>222.66070804706763</v>
      </c>
      <c r="AQ536" s="118">
        <f t="shared" si="145"/>
        <v>218.20430866392806</v>
      </c>
      <c r="AR536" s="118">
        <f t="shared" si="145"/>
        <v>213.83710101846071</v>
      </c>
      <c r="AS536" s="118">
        <f t="shared" si="145"/>
        <v>209.5573</v>
      </c>
      <c r="AT536" s="118">
        <f t="shared" si="145"/>
        <v>205.36315622563015</v>
      </c>
      <c r="AU536" s="118">
        <f t="shared" si="145"/>
        <v>201.25295532511905</v>
      </c>
      <c r="AV536" s="118">
        <f t="shared" si="145"/>
        <v>197.22501724016385</v>
      </c>
      <c r="AW536" s="118">
        <f t="shared" si="145"/>
        <v>193.27769553766137</v>
      </c>
      <c r="AX536" s="118">
        <f t="shared" si="145"/>
        <v>189.4093767367232</v>
      </c>
      <c r="AY536" s="118">
        <f t="shared" si="145"/>
        <v>185.61847964916004</v>
      </c>
      <c r="AZ536" s="118">
        <f t="shared" si="145"/>
        <v>181.90345473316555</v>
      </c>
      <c r="BA536" s="118">
        <f t="shared" si="145"/>
        <v>178.26278345993634</v>
      </c>
      <c r="BB536" s="118">
        <f t="shared" si="145"/>
        <v>174.69497769296794</v>
      </c>
      <c r="BC536" s="118">
        <f t="shared" si="145"/>
        <v>171.19857907977411</v>
      </c>
      <c r="BD536" s="118">
        <f t="shared" si="143"/>
        <v>167.77215845578053</v>
      </c>
      <c r="BE536" s="118">
        <f t="shared" si="143"/>
        <v>164.41431526014904</v>
      </c>
      <c r="BF536" s="118">
        <f t="shared" si="143"/>
        <v>161.12367696329355</v>
      </c>
      <c r="BG536" s="118">
        <f t="shared" si="143"/>
        <v>157.89889850585405</v>
      </c>
      <c r="BH536" s="118">
        <f t="shared" si="143"/>
        <v>154.73866174889935</v>
      </c>
      <c r="BI536" s="118">
        <f t="shared" si="143"/>
        <v>151.64167493513304</v>
      </c>
      <c r="BJ536" s="118">
        <f t="shared" si="143"/>
        <v>148.60667216088368</v>
      </c>
      <c r="BK536" s="118">
        <f t="shared" si="143"/>
        <v>145.63241285866229</v>
      </c>
      <c r="BL536" s="118">
        <f t="shared" si="143"/>
        <v>142.71768129007643</v>
      </c>
      <c r="BM536" s="118">
        <f t="shared" si="143"/>
        <v>139.86128604889285</v>
      </c>
      <c r="BN536" s="118">
        <f t="shared" si="143"/>
        <v>137.06205957404649</v>
      </c>
      <c r="BO536" s="118">
        <f t="shared" si="143"/>
        <v>134.31885767239572</v>
      </c>
      <c r="BP536" s="118">
        <f t="shared" si="143"/>
        <v>131.63055905102985</v>
      </c>
      <c r="BQ536" s="118">
        <f t="shared" si="143"/>
        <v>128.99606485893682</v>
      </c>
      <c r="BS536"/>
    </row>
    <row r="537" spans="2:71">
      <c r="B537" s="19">
        <v>58</v>
      </c>
      <c r="C537" s="211">
        <v>315.7088</v>
      </c>
      <c r="D537" s="211">
        <v>210.94290000000001</v>
      </c>
      <c r="I537" s="22" t="s">
        <v>176</v>
      </c>
      <c r="J537" s="118">
        <f t="shared" si="144"/>
        <v>427.19682755814546</v>
      </c>
      <c r="K537" s="118">
        <f t="shared" si="144"/>
        <v>418.67008454148004</v>
      </c>
      <c r="L537" s="118">
        <f t="shared" si="144"/>
        <v>410.31353320645189</v>
      </c>
      <c r="M537" s="118">
        <f t="shared" si="144"/>
        <v>402.12377656919023</v>
      </c>
      <c r="N537" s="118">
        <f t="shared" si="144"/>
        <v>394.09748544878198</v>
      </c>
      <c r="O537" s="118">
        <f t="shared" si="144"/>
        <v>386.23139711394197</v>
      </c>
      <c r="P537" s="118">
        <f t="shared" si="144"/>
        <v>378.52231395669401</v>
      </c>
      <c r="Q537" s="118">
        <f t="shared" si="144"/>
        <v>370.96710219252662</v>
      </c>
      <c r="R537" s="118">
        <f t="shared" si="144"/>
        <v>363.56269058649178</v>
      </c>
      <c r="S537" s="118">
        <f t="shared" si="144"/>
        <v>356.3060692047319</v>
      </c>
      <c r="T537" s="118">
        <f t="shared" si="144"/>
        <v>349.194288190924</v>
      </c>
      <c r="U537" s="118">
        <f t="shared" si="144"/>
        <v>342.22445656714825</v>
      </c>
      <c r="V537" s="118">
        <f t="shared" si="144"/>
        <v>335.39374105868887</v>
      </c>
      <c r="W537" s="118">
        <f t="shared" si="144"/>
        <v>328.69936494229262</v>
      </c>
      <c r="X537" s="118">
        <f t="shared" si="144"/>
        <v>322.1386069174157</v>
      </c>
      <c r="Y537" s="118">
        <f t="shared" si="144"/>
        <v>315.7088</v>
      </c>
      <c r="Z537" s="118">
        <f t="shared" si="142"/>
        <v>309.40733043832955</v>
      </c>
      <c r="AA537" s="118">
        <f t="shared" si="142"/>
        <v>303.23163665052618</v>
      </c>
      <c r="AB537" s="118">
        <f t="shared" si="142"/>
        <v>297.17920818325257</v>
      </c>
      <c r="AC537" s="118">
        <f t="shared" si="142"/>
        <v>291.24758469119882</v>
      </c>
      <c r="AD537" s="118">
        <f t="shared" si="142"/>
        <v>285.43435493693909</v>
      </c>
      <c r="AE537" s="118">
        <f t="shared" si="142"/>
        <v>279.73715581075015</v>
      </c>
      <c r="AF537" s="118">
        <f t="shared" si="142"/>
        <v>274.1536713699943</v>
      </c>
      <c r="AG537" s="118">
        <f t="shared" si="142"/>
        <v>268.68163189767603</v>
      </c>
      <c r="AH537" s="118">
        <f t="shared" si="142"/>
        <v>263.31881297978987</v>
      </c>
      <c r="AI537" s="118">
        <f t="shared" si="142"/>
        <v>258.06303460108342</v>
      </c>
      <c r="AJ537" s="118">
        <f t="shared" si="142"/>
        <v>252.91216025886987</v>
      </c>
      <c r="AK537" s="118">
        <f t="shared" si="142"/>
        <v>247.8640960945273</v>
      </c>
      <c r="AL537" s="118">
        <f t="shared" si="142"/>
        <v>242.91679004233421</v>
      </c>
      <c r="AM537" s="118">
        <f t="shared" si="142"/>
        <v>238.06823099529319</v>
      </c>
      <c r="AN537" s="118">
        <f t="shared" si="142"/>
        <v>233.31644798760522</v>
      </c>
      <c r="AO537" s="118">
        <f t="shared" si="145"/>
        <v>228.65950939346095</v>
      </c>
      <c r="AP537" s="118">
        <f t="shared" si="145"/>
        <v>224.09552214182466</v>
      </c>
      <c r="AQ537" s="118">
        <f t="shared" si="145"/>
        <v>219.62263094689013</v>
      </c>
      <c r="AR537" s="118">
        <f t="shared" si="145"/>
        <v>215.2390175538969</v>
      </c>
      <c r="AS537" s="118">
        <f t="shared" si="145"/>
        <v>210.94289999999995</v>
      </c>
      <c r="AT537" s="118">
        <f t="shared" si="145"/>
        <v>206.7325318898919</v>
      </c>
      <c r="AU537" s="118">
        <f t="shared" si="145"/>
        <v>202.60620168588355</v>
      </c>
      <c r="AV537" s="118">
        <f t="shared" si="145"/>
        <v>198.56223201215494</v>
      </c>
      <c r="AW537" s="118">
        <f t="shared" si="145"/>
        <v>194.59897897289235</v>
      </c>
      <c r="AX537" s="118">
        <f t="shared" si="145"/>
        <v>190.71483148403607</v>
      </c>
      <c r="AY537" s="118">
        <f t="shared" si="145"/>
        <v>186.90821061836567</v>
      </c>
      <c r="AZ537" s="118">
        <f t="shared" si="145"/>
        <v>183.17756896365754</v>
      </c>
      <c r="BA537" s="118">
        <f t="shared" si="145"/>
        <v>179.52138999365326</v>
      </c>
      <c r="BB537" s="118">
        <f t="shared" si="145"/>
        <v>175.93818745158356</v>
      </c>
      <c r="BC537" s="118">
        <f t="shared" si="145"/>
        <v>172.42650474599657</v>
      </c>
      <c r="BD537" s="118">
        <f t="shared" si="143"/>
        <v>168.98491435864557</v>
      </c>
      <c r="BE537" s="118">
        <f t="shared" si="143"/>
        <v>165.61201726419495</v>
      </c>
      <c r="BF537" s="118">
        <f t="shared" si="143"/>
        <v>162.30644236150874</v>
      </c>
      <c r="BG537" s="118">
        <f t="shared" si="143"/>
        <v>159.06684591629067</v>
      </c>
      <c r="BH537" s="118">
        <f t="shared" si="143"/>
        <v>155.89191101484849</v>
      </c>
      <c r="BI537" s="118">
        <f t="shared" si="143"/>
        <v>152.78034702876161</v>
      </c>
      <c r="BJ537" s="118">
        <f t="shared" si="143"/>
        <v>149.73088909023349</v>
      </c>
      <c r="BK537" s="118">
        <f t="shared" si="143"/>
        <v>146.74229757791591</v>
      </c>
      <c r="BL537" s="118">
        <f t="shared" si="143"/>
        <v>143.81335761299627</v>
      </c>
      <c r="BM537" s="118">
        <f t="shared" si="143"/>
        <v>140.94287856534245</v>
      </c>
      <c r="BN537" s="118">
        <f t="shared" si="143"/>
        <v>138.12969356950541</v>
      </c>
      <c r="BO537" s="118">
        <f t="shared" si="143"/>
        <v>135.37265905038177</v>
      </c>
      <c r="BP537" s="118">
        <f t="shared" si="143"/>
        <v>132.67065425834437</v>
      </c>
      <c r="BQ537" s="118">
        <f t="shared" si="143"/>
        <v>130.02258081365147</v>
      </c>
      <c r="BS537"/>
    </row>
    <row r="538" spans="2:71">
      <c r="B538" s="19">
        <v>59</v>
      </c>
      <c r="C538" s="211">
        <v>317.43310000000002</v>
      </c>
      <c r="D538" s="211">
        <v>212.32839999999999</v>
      </c>
      <c r="I538" s="22" t="s">
        <v>176</v>
      </c>
      <c r="J538" s="118">
        <f t="shared" si="144"/>
        <v>429.17587653508605</v>
      </c>
      <c r="K538" s="118">
        <f t="shared" si="144"/>
        <v>420.63276287043516</v>
      </c>
      <c r="L538" s="118">
        <f t="shared" si="144"/>
        <v>412.25970720549373</v>
      </c>
      <c r="M538" s="118">
        <f t="shared" si="144"/>
        <v>404.05332439002268</v>
      </c>
      <c r="N538" s="118">
        <f t="shared" si="144"/>
        <v>396.01029665809966</v>
      </c>
      <c r="O538" s="118">
        <f t="shared" si="144"/>
        <v>388.12737228677679</v>
      </c>
      <c r="P538" s="118">
        <f t="shared" si="144"/>
        <v>380.40136428143842</v>
      </c>
      <c r="Q538" s="118">
        <f t="shared" si="144"/>
        <v>372.82914908732795</v>
      </c>
      <c r="R538" s="118">
        <f t="shared" si="144"/>
        <v>365.40766532672399</v>
      </c>
      <c r="S538" s="118">
        <f t="shared" si="144"/>
        <v>358.13391256125203</v>
      </c>
      <c r="T538" s="118">
        <f t="shared" si="144"/>
        <v>351.00495007883529</v>
      </c>
      <c r="U538" s="118">
        <f t="shared" si="144"/>
        <v>344.01789570479139</v>
      </c>
      <c r="V538" s="118">
        <f t="shared" si="144"/>
        <v>337.16992463659506</v>
      </c>
      <c r="W538" s="118">
        <f t="shared" si="144"/>
        <v>330.4582683018366</v>
      </c>
      <c r="X538" s="118">
        <f t="shared" si="144"/>
        <v>323.88021323891297</v>
      </c>
      <c r="Y538" s="118">
        <f t="shared" si="144"/>
        <v>317.43310000000002</v>
      </c>
      <c r="Z538" s="118">
        <f t="shared" si="142"/>
        <v>311.11432207586193</v>
      </c>
      <c r="AA538" s="118">
        <f t="shared" si="142"/>
        <v>304.92132484206326</v>
      </c>
      <c r="AB538" s="118">
        <f t="shared" si="142"/>
        <v>298.85160452615747</v>
      </c>
      <c r="AC538" s="118">
        <f t="shared" si="142"/>
        <v>292.90270719543446</v>
      </c>
      <c r="AD538" s="118">
        <f t="shared" si="142"/>
        <v>287.07222776481808</v>
      </c>
      <c r="AE538" s="118">
        <f t="shared" si="142"/>
        <v>281.35780902451194</v>
      </c>
      <c r="AF538" s="118">
        <f t="shared" si="142"/>
        <v>275.75714068700103</v>
      </c>
      <c r="AG538" s="118">
        <f t="shared" si="142"/>
        <v>270.26795845302337</v>
      </c>
      <c r="AH538" s="118">
        <f t="shared" si="142"/>
        <v>264.88804309613454</v>
      </c>
      <c r="AI538" s="118">
        <f t="shared" si="142"/>
        <v>259.61521956549456</v>
      </c>
      <c r="AJ538" s="118">
        <f t="shared" si="142"/>
        <v>254.44735610651469</v>
      </c>
      <c r="AK538" s="118">
        <f t="shared" si="142"/>
        <v>249.38236339900831</v>
      </c>
      <c r="AL538" s="118">
        <f t="shared" si="142"/>
        <v>244.41819371249787</v>
      </c>
      <c r="AM538" s="118">
        <f t="shared" si="142"/>
        <v>239.55284007833612</v>
      </c>
      <c r="AN538" s="118">
        <f t="shared" si="142"/>
        <v>234.78433547830682</v>
      </c>
      <c r="AO538" s="118">
        <f t="shared" si="145"/>
        <v>230.11075204937723</v>
      </c>
      <c r="AP538" s="118">
        <f t="shared" si="145"/>
        <v>225.53020030428067</v>
      </c>
      <c r="AQ538" s="118">
        <f t="shared" si="145"/>
        <v>221.04082836761393</v>
      </c>
      <c r="AR538" s="118">
        <f t="shared" si="145"/>
        <v>216.64082122714095</v>
      </c>
      <c r="AS538" s="118">
        <f t="shared" si="145"/>
        <v>212.32839999999985</v>
      </c>
      <c r="AT538" s="118">
        <f t="shared" si="145"/>
        <v>208.10182121351679</v>
      </c>
      <c r="AU538" s="118">
        <f t="shared" si="145"/>
        <v>203.95937610033579</v>
      </c>
      <c r="AV538" s="118">
        <f t="shared" si="145"/>
        <v>199.89938990757966</v>
      </c>
      <c r="AW538" s="118">
        <f t="shared" si="145"/>
        <v>195.92022121976265</v>
      </c>
      <c r="AX538" s="118">
        <f t="shared" si="145"/>
        <v>192.02026129518111</v>
      </c>
      <c r="AY538" s="118">
        <f t="shared" si="145"/>
        <v>188.19793341551383</v>
      </c>
      <c r="AZ538" s="118">
        <f t="shared" si="145"/>
        <v>184.45169224836914</v>
      </c>
      <c r="BA538" s="118">
        <f t="shared" si="145"/>
        <v>180.78002322252118</v>
      </c>
      <c r="BB538" s="118">
        <f t="shared" si="145"/>
        <v>177.18144191558235</v>
      </c>
      <c r="BC538" s="118">
        <f t="shared" si="145"/>
        <v>173.65449345386511</v>
      </c>
      <c r="BD538" s="118">
        <f t="shared" si="143"/>
        <v>170.19775192418956</v>
      </c>
      <c r="BE538" s="118">
        <f t="shared" si="143"/>
        <v>166.80981979739971</v>
      </c>
      <c r="BF538" s="118">
        <f t="shared" si="143"/>
        <v>163.48932736335533</v>
      </c>
      <c r="BG538" s="118">
        <f t="shared" si="143"/>
        <v>160.23493217717041</v>
      </c>
      <c r="BH538" s="118">
        <f t="shared" si="143"/>
        <v>157.04531851647508</v>
      </c>
      <c r="BI538" s="118">
        <f t="shared" si="143"/>
        <v>153.9191968494809</v>
      </c>
      <c r="BJ538" s="118">
        <f t="shared" si="143"/>
        <v>150.85530331363486</v>
      </c>
      <c r="BK538" s="118">
        <f t="shared" si="143"/>
        <v>147.85239920465145</v>
      </c>
      <c r="BL538" s="118">
        <f t="shared" si="143"/>
        <v>144.90927047571549</v>
      </c>
      <c r="BM538" s="118">
        <f t="shared" si="143"/>
        <v>142.02472724665432</v>
      </c>
      <c r="BN538" s="118">
        <f t="shared" si="143"/>
        <v>139.19760332287984</v>
      </c>
      <c r="BO538" s="118">
        <f t="shared" si="143"/>
        <v>136.42675572390689</v>
      </c>
      <c r="BP538" s="118">
        <f t="shared" si="143"/>
        <v>133.71106422125641</v>
      </c>
      <c r="BQ538" s="118">
        <f t="shared" si="143"/>
        <v>131.04943088555737</v>
      </c>
      <c r="BS538"/>
    </row>
    <row r="539" spans="2:71">
      <c r="B539" s="19">
        <v>60</v>
      </c>
      <c r="C539" s="211">
        <v>319.15750000000003</v>
      </c>
      <c r="D539" s="211">
        <v>213.7139</v>
      </c>
      <c r="I539" s="22" t="s">
        <v>176</v>
      </c>
      <c r="J539" s="118">
        <f t="shared" si="144"/>
        <v>431.15583520699039</v>
      </c>
      <c r="K539" s="118">
        <f t="shared" si="144"/>
        <v>422.59626458907172</v>
      </c>
      <c r="L539" s="118">
        <f t="shared" si="144"/>
        <v>414.20662382755398</v>
      </c>
      <c r="M539" s="118">
        <f t="shared" si="144"/>
        <v>405.98353937049319</v>
      </c>
      <c r="N539" s="118">
        <f t="shared" si="144"/>
        <v>397.92370463977221</v>
      </c>
      <c r="O539" s="118">
        <f t="shared" si="144"/>
        <v>390.02387870149454</v>
      </c>
      <c r="P539" s="118">
        <f t="shared" si="144"/>
        <v>382.2808849627753</v>
      </c>
      <c r="Q539" s="118">
        <f t="shared" si="144"/>
        <v>374.69160989440371</v>
      </c>
      <c r="R539" s="118">
        <f t="shared" si="144"/>
        <v>367.25300177886447</v>
      </c>
      <c r="S539" s="118">
        <f t="shared" si="144"/>
        <v>359.96206948321401</v>
      </c>
      <c r="T539" s="118">
        <f t="shared" si="144"/>
        <v>352.81588125631794</v>
      </c>
      <c r="U539" s="118">
        <f t="shared" si="144"/>
        <v>345.81156354996739</v>
      </c>
      <c r="V539" s="118">
        <f t="shared" si="144"/>
        <v>338.94629986339851</v>
      </c>
      <c r="W539" s="118">
        <f t="shared" si="144"/>
        <v>332.21732961075151</v>
      </c>
      <c r="X539" s="118">
        <f t="shared" si="144"/>
        <v>325.62194701101373</v>
      </c>
      <c r="Y539" s="118">
        <f t="shared" si="144"/>
        <v>319.15750000000003</v>
      </c>
      <c r="Z539" s="118">
        <f t="shared" si="142"/>
        <v>312.82138916393336</v>
      </c>
      <c r="AA539" s="118">
        <f t="shared" si="142"/>
        <v>306.61106669419655</v>
      </c>
      <c r="AB539" s="118">
        <f t="shared" si="142"/>
        <v>300.52403536283487</v>
      </c>
      <c r="AC539" s="118">
        <f t="shared" si="142"/>
        <v>294.55784751839775</v>
      </c>
      <c r="AD539" s="118">
        <f t="shared" si="142"/>
        <v>288.71010410171539</v>
      </c>
      <c r="AE539" s="118">
        <f t="shared" si="142"/>
        <v>282.97845368121511</v>
      </c>
      <c r="AF539" s="118">
        <f t="shared" si="142"/>
        <v>277.36059150738896</v>
      </c>
      <c r="AG539" s="118">
        <f t="shared" si="142"/>
        <v>271.85425858603242</v>
      </c>
      <c r="AH539" s="118">
        <f t="shared" si="142"/>
        <v>266.45724076988262</v>
      </c>
      <c r="AI539" s="118">
        <f t="shared" si="142"/>
        <v>261.16736786828864</v>
      </c>
      <c r="AJ539" s="118">
        <f t="shared" si="142"/>
        <v>255.98251277455822</v>
      </c>
      <c r="AK539" s="118">
        <f t="shared" si="142"/>
        <v>250.90059061062831</v>
      </c>
      <c r="AL539" s="118">
        <f t="shared" si="142"/>
        <v>245.91955788871661</v>
      </c>
      <c r="AM539" s="118">
        <f t="shared" si="142"/>
        <v>241.03741168961611</v>
      </c>
      <c r="AN539" s="118">
        <f t="shared" si="142"/>
        <v>236.2521888573028</v>
      </c>
      <c r="AO539" s="118">
        <f t="shared" si="145"/>
        <v>231.56196520953256</v>
      </c>
      <c r="AP539" s="118">
        <f t="shared" si="145"/>
        <v>226.96485476410982</v>
      </c>
      <c r="AQ539" s="118">
        <f t="shared" si="145"/>
        <v>222.4590089805165</v>
      </c>
      <c r="AR539" s="118">
        <f t="shared" si="145"/>
        <v>218.04261601659712</v>
      </c>
      <c r="AS539" s="118">
        <f t="shared" si="145"/>
        <v>213.71390000000002</v>
      </c>
      <c r="AT539" s="118">
        <f t="shared" si="145"/>
        <v>209.47112031408298</v>
      </c>
      <c r="AU539" s="118">
        <f t="shared" si="145"/>
        <v>205.31257089799504</v>
      </c>
      <c r="AV539" s="118">
        <f t="shared" si="145"/>
        <v>201.23657956065378</v>
      </c>
      <c r="AW539" s="118">
        <f t="shared" si="145"/>
        <v>197.24150730834182</v>
      </c>
      <c r="AX539" s="118">
        <f t="shared" si="145"/>
        <v>193.32574768565237</v>
      </c>
      <c r="AY539" s="118">
        <f t="shared" si="145"/>
        <v>189.48772612951865</v>
      </c>
      <c r="AZ539" s="118">
        <f t="shared" si="145"/>
        <v>185.72589933606753</v>
      </c>
      <c r="BA539" s="118">
        <f t="shared" si="145"/>
        <v>182.03875464004284</v>
      </c>
      <c r="BB539" s="118">
        <f t="shared" si="145"/>
        <v>178.42480940654886</v>
      </c>
      <c r="BC539" s="118">
        <f t="shared" si="145"/>
        <v>174.88261043486884</v>
      </c>
      <c r="BD539" s="118">
        <f t="shared" si="143"/>
        <v>171.41073337411987</v>
      </c>
      <c r="BE539" s="118">
        <f t="shared" si="143"/>
        <v>168.00778215050804</v>
      </c>
      <c r="BF539" s="118">
        <f t="shared" si="143"/>
        <v>164.67238840595445</v>
      </c>
      <c r="BG539" s="118">
        <f t="shared" si="143"/>
        <v>161.40321094786574</v>
      </c>
      <c r="BH539" s="118">
        <f t="shared" si="143"/>
        <v>158.19893520982816</v>
      </c>
      <c r="BI539" s="118">
        <f t="shared" si="143"/>
        <v>155.05827272300832</v>
      </c>
      <c r="BJ539" s="118">
        <f t="shared" si="143"/>
        <v>151.97996059804797</v>
      </c>
      <c r="BK539" s="118">
        <f t="shared" si="143"/>
        <v>148.9627610172445</v>
      </c>
      <c r="BL539" s="118">
        <f t="shared" si="143"/>
        <v>146.00546073681315</v>
      </c>
      <c r="BM539" s="118">
        <f t="shared" si="143"/>
        <v>143.10687059903029</v>
      </c>
      <c r="BN539" s="118">
        <f t="shared" si="143"/>
        <v>140.26582505406236</v>
      </c>
      <c r="BO539" s="118">
        <f t="shared" si="143"/>
        <v>137.4811816912873</v>
      </c>
      <c r="BP539" s="118">
        <f t="shared" si="143"/>
        <v>134.75182077992093</v>
      </c>
      <c r="BQ539" s="118">
        <f t="shared" si="143"/>
        <v>132.07664481876265</v>
      </c>
      <c r="BS539"/>
    </row>
    <row r="540" spans="2:71">
      <c r="B540" s="19">
        <v>61</v>
      </c>
      <c r="C540" s="211">
        <v>321.16269999999997</v>
      </c>
      <c r="D540" s="211">
        <v>214.90729999999999</v>
      </c>
      <c r="I540" s="22" t="s">
        <v>176</v>
      </c>
      <c r="J540" s="118">
        <f t="shared" si="144"/>
        <v>434.09076807598296</v>
      </c>
      <c r="K540" s="118">
        <f t="shared" si="144"/>
        <v>425.45815560256381</v>
      </c>
      <c r="L540" s="118">
        <f t="shared" si="144"/>
        <v>416.9972168978511</v>
      </c>
      <c r="M540" s="118">
        <f t="shared" si="144"/>
        <v>408.70453794517795</v>
      </c>
      <c r="N540" s="118">
        <f t="shared" si="144"/>
        <v>400.57677262124236</v>
      </c>
      <c r="O540" s="118">
        <f t="shared" si="144"/>
        <v>392.61064134593539</v>
      </c>
      <c r="P540" s="118">
        <f t="shared" si="144"/>
        <v>384.80292975901966</v>
      </c>
      <c r="Q540" s="118">
        <f t="shared" si="144"/>
        <v>377.15048742312445</v>
      </c>
      <c r="R540" s="118">
        <f t="shared" si="144"/>
        <v>369.65022655253375</v>
      </c>
      <c r="S540" s="118">
        <f t="shared" si="144"/>
        <v>362.29912076725464</v>
      </c>
      <c r="T540" s="118">
        <f t="shared" si="144"/>
        <v>355.09420387186304</v>
      </c>
      <c r="U540" s="118">
        <f t="shared" si="144"/>
        <v>348.03256865863381</v>
      </c>
      <c r="V540" s="118">
        <f t="shared" si="144"/>
        <v>341.11136573447328</v>
      </c>
      <c r="W540" s="118">
        <f t="shared" si="144"/>
        <v>334.32780237117913</v>
      </c>
      <c r="X540" s="118">
        <f t="shared" si="144"/>
        <v>327.67914137856604</v>
      </c>
      <c r="Y540" s="118">
        <f t="shared" si="144"/>
        <v>321.16269999999997</v>
      </c>
      <c r="Z540" s="118">
        <f t="shared" si="142"/>
        <v>314.77584882989709</v>
      </c>
      <c r="AA540" s="118">
        <f t="shared" si="142"/>
        <v>308.51601075274999</v>
      </c>
      <c r="AB540" s="118">
        <f t="shared" si="142"/>
        <v>302.38065990325322</v>
      </c>
      <c r="AC540" s="118">
        <f t="shared" si="142"/>
        <v>296.36732064710804</v>
      </c>
      <c r="AD540" s="118">
        <f t="shared" si="142"/>
        <v>290.473566582096</v>
      </c>
      <c r="AE540" s="118">
        <f t="shared" si="142"/>
        <v>284.69701955901763</v>
      </c>
      <c r="AF540" s="118">
        <f t="shared" si="142"/>
        <v>279.03534872210122</v>
      </c>
      <c r="AG540" s="118">
        <f t="shared" si="142"/>
        <v>273.48626956849523</v>
      </c>
      <c r="AH540" s="118">
        <f t="shared" si="142"/>
        <v>268.04754302646336</v>
      </c>
      <c r="AI540" s="118">
        <f t="shared" si="142"/>
        <v>262.71697455191207</v>
      </c>
      <c r="AJ540" s="118">
        <f t="shared" si="142"/>
        <v>257.49241324288465</v>
      </c>
      <c r="AK540" s="118">
        <f t="shared" si="142"/>
        <v>252.37175097166531</v>
      </c>
      <c r="AL540" s="118">
        <f t="shared" si="142"/>
        <v>247.35292153414255</v>
      </c>
      <c r="AM540" s="118">
        <f t="shared" si="142"/>
        <v>242.43389981608905</v>
      </c>
      <c r="AN540" s="118">
        <f t="shared" si="142"/>
        <v>237.61270097602136</v>
      </c>
      <c r="AO540" s="118">
        <f t="shared" si="145"/>
        <v>232.88737964431004</v>
      </c>
      <c r="AP540" s="118">
        <f t="shared" si="145"/>
        <v>228.25602913821623</v>
      </c>
      <c r="AQ540" s="118">
        <f t="shared" si="145"/>
        <v>223.71678069253912</v>
      </c>
      <c r="AR540" s="118">
        <f t="shared" si="145"/>
        <v>219.26780270556304</v>
      </c>
      <c r="AS540" s="118">
        <f t="shared" si="145"/>
        <v>214.90730000000005</v>
      </c>
      <c r="AT540" s="118">
        <f t="shared" si="145"/>
        <v>210.63351309862998</v>
      </c>
      <c r="AU540" s="118">
        <f t="shared" si="145"/>
        <v>206.44471751434551</v>
      </c>
      <c r="AV540" s="118">
        <f t="shared" si="145"/>
        <v>202.33922305431619</v>
      </c>
      <c r="AW540" s="118">
        <f t="shared" si="145"/>
        <v>198.31537313798978</v>
      </c>
      <c r="AX540" s="118">
        <f t="shared" si="145"/>
        <v>194.37154412865664</v>
      </c>
      <c r="AY540" s="118">
        <f t="shared" si="145"/>
        <v>190.50614467830695</v>
      </c>
      <c r="AZ540" s="118">
        <f t="shared" si="145"/>
        <v>186.71761508551666</v>
      </c>
      <c r="BA540" s="118">
        <f t="shared" si="145"/>
        <v>183.00442666610255</v>
      </c>
      <c r="BB540" s="118">
        <f t="shared" si="145"/>
        <v>179.3650811362935</v>
      </c>
      <c r="BC540" s="118">
        <f t="shared" si="145"/>
        <v>175.7981100081677</v>
      </c>
      <c r="BD540" s="118">
        <f t="shared" si="143"/>
        <v>172.30207399711301</v>
      </c>
      <c r="BE540" s="118">
        <f t="shared" si="143"/>
        <v>168.87556244107114</v>
      </c>
      <c r="BF540" s="118">
        <f t="shared" si="143"/>
        <v>165.51719273133043</v>
      </c>
      <c r="BG540" s="118">
        <f t="shared" si="143"/>
        <v>162.22560975463904</v>
      </c>
      <c r="BH540" s="118">
        <f t="shared" si="143"/>
        <v>158.99948534641209</v>
      </c>
      <c r="BI540" s="118">
        <f t="shared" si="143"/>
        <v>155.83751775481289</v>
      </c>
      <c r="BJ540" s="118">
        <f t="shared" si="143"/>
        <v>152.73843111549189</v>
      </c>
      <c r="BK540" s="118">
        <f t="shared" si="143"/>
        <v>149.7009749367711</v>
      </c>
      <c r="BL540" s="118">
        <f t="shared" si="143"/>
        <v>146.72392359506651</v>
      </c>
      <c r="BM540" s="118">
        <f t="shared" si="143"/>
        <v>143.80607584034519</v>
      </c>
      <c r="BN540" s="118">
        <f t="shared" si="143"/>
        <v>140.94625431141668</v>
      </c>
      <c r="BO540" s="118">
        <f t="shared" si="143"/>
        <v>138.14330506086392</v>
      </c>
      <c r="BP540" s="118">
        <f t="shared" si="143"/>
        <v>135.39609708942186</v>
      </c>
      <c r="BQ540" s="118">
        <f t="shared" si="143"/>
        <v>132.70352188961522</v>
      </c>
      <c r="BS540"/>
    </row>
    <row r="541" spans="2:71">
      <c r="B541" s="19">
        <v>62</v>
      </c>
      <c r="C541" s="211">
        <v>323.16789999999997</v>
      </c>
      <c r="D541" s="211">
        <v>216.10059999999999</v>
      </c>
      <c r="I541" s="22" t="s">
        <v>176</v>
      </c>
      <c r="J541" s="118">
        <f t="shared" si="144"/>
        <v>437.02612425477014</v>
      </c>
      <c r="K541" s="118">
        <f t="shared" si="144"/>
        <v>428.32042674390783</v>
      </c>
      <c r="L541" s="118">
        <f t="shared" si="144"/>
        <v>419.78814945884977</v>
      </c>
      <c r="M541" s="118">
        <f t="shared" si="144"/>
        <v>411.425837814288</v>
      </c>
      <c r="N541" s="118">
        <f t="shared" si="144"/>
        <v>403.23010604133731</v>
      </c>
      <c r="O541" s="118">
        <f t="shared" si="144"/>
        <v>395.19763581669145</v>
      </c>
      <c r="P541" s="118">
        <f t="shared" si="144"/>
        <v>387.32517491908527</v>
      </c>
      <c r="Q541" s="118">
        <f t="shared" si="144"/>
        <v>379.60953591252178</v>
      </c>
      <c r="R541" s="118">
        <f t="shared" si="144"/>
        <v>372.04759485572879</v>
      </c>
      <c r="S541" s="118">
        <f t="shared" si="144"/>
        <v>364.63629003732478</v>
      </c>
      <c r="T541" s="118">
        <f t="shared" si="144"/>
        <v>357.37262073617916</v>
      </c>
      <c r="U541" s="118">
        <f t="shared" si="144"/>
        <v>350.25364600646805</v>
      </c>
      <c r="V541" s="118">
        <f t="shared" si="144"/>
        <v>343.27648348693089</v>
      </c>
      <c r="W541" s="118">
        <f t="shared" si="144"/>
        <v>336.43830823384792</v>
      </c>
      <c r="X541" s="118">
        <f t="shared" si="144"/>
        <v>329.73635157726443</v>
      </c>
      <c r="Y541" s="118">
        <f t="shared" si="144"/>
        <v>323.16789999999997</v>
      </c>
      <c r="Z541" s="118">
        <f t="shared" si="142"/>
        <v>316.73029403898767</v>
      </c>
      <c r="AA541" s="118">
        <f t="shared" si="142"/>
        <v>310.42092720849939</v>
      </c>
      <c r="AB541" s="118">
        <f t="shared" si="142"/>
        <v>304.23724494482036</v>
      </c>
      <c r="AC541" s="118">
        <f t="shared" si="142"/>
        <v>298.17674357194659</v>
      </c>
      <c r="AD541" s="118">
        <f t="shared" si="142"/>
        <v>292.23696928788559</v>
      </c>
      <c r="AE541" s="118">
        <f t="shared" si="142"/>
        <v>286.41551717115044</v>
      </c>
      <c r="AF541" s="118">
        <f t="shared" si="142"/>
        <v>280.71003020704478</v>
      </c>
      <c r="AG541" s="118">
        <f t="shared" si="142"/>
        <v>275.11819833334442</v>
      </c>
      <c r="AH541" s="118">
        <f t="shared" si="142"/>
        <v>269.63775750498957</v>
      </c>
      <c r="AI541" s="118">
        <f t="shared" si="142"/>
        <v>264.26648877740831</v>
      </c>
      <c r="AJ541" s="118">
        <f t="shared" si="142"/>
        <v>259.00221740810082</v>
      </c>
      <c r="AK541" s="118">
        <f t="shared" si="142"/>
        <v>253.84281197612012</v>
      </c>
      <c r="AL541" s="118">
        <f t="shared" si="142"/>
        <v>248.78618351909333</v>
      </c>
      <c r="AM541" s="118">
        <f t="shared" si="142"/>
        <v>243.83028468743333</v>
      </c>
      <c r="AN541" s="118">
        <f t="shared" si="142"/>
        <v>238.97310891539922</v>
      </c>
      <c r="AO541" s="118">
        <f t="shared" si="145"/>
        <v>234.21268960866919</v>
      </c>
      <c r="AP541" s="118">
        <f t="shared" si="145"/>
        <v>229.54709934809725</v>
      </c>
      <c r="AQ541" s="118">
        <f t="shared" si="145"/>
        <v>224.97444910933157</v>
      </c>
      <c r="AR541" s="118">
        <f t="shared" si="145"/>
        <v>220.49288749797822</v>
      </c>
      <c r="AS541" s="118">
        <f t="shared" si="145"/>
        <v>216.10060000000027</v>
      </c>
      <c r="AT541" s="118">
        <f t="shared" si="145"/>
        <v>211.79580824704973</v>
      </c>
      <c r="AU541" s="118">
        <f t="shared" si="145"/>
        <v>207.57676929643424</v>
      </c>
      <c r="AV541" s="118">
        <f t="shared" si="145"/>
        <v>203.44177492542647</v>
      </c>
      <c r="AW541" s="118">
        <f t="shared" si="145"/>
        <v>199.38915093963195</v>
      </c>
      <c r="AX541" s="118">
        <f t="shared" si="145"/>
        <v>195.41725649513376</v>
      </c>
      <c r="AY541" s="118">
        <f t="shared" si="145"/>
        <v>191.52448343414056</v>
      </c>
      <c r="AZ541" s="118">
        <f t="shared" si="145"/>
        <v>187.70925563386885</v>
      </c>
      <c r="BA541" s="118">
        <f t="shared" si="145"/>
        <v>183.97002836839548</v>
      </c>
      <c r="BB541" s="118">
        <f t="shared" si="145"/>
        <v>180.30528768322233</v>
      </c>
      <c r="BC541" s="118">
        <f t="shared" si="145"/>
        <v>176.71354978229976</v>
      </c>
      <c r="BD541" s="118">
        <f t="shared" si="143"/>
        <v>173.19336042726118</v>
      </c>
      <c r="BE541" s="118">
        <f t="shared" si="143"/>
        <v>169.7432943486244</v>
      </c>
      <c r="BF541" s="118">
        <f t="shared" si="143"/>
        <v>166.36195466872249</v>
      </c>
      <c r="BG541" s="118">
        <f t="shared" si="143"/>
        <v>163.04797233612999</v>
      </c>
      <c r="BH541" s="118">
        <f t="shared" si="143"/>
        <v>159.80000557135529</v>
      </c>
      <c r="BI541" s="118">
        <f t="shared" si="143"/>
        <v>156.61673932357525</v>
      </c>
      <c r="BJ541" s="118">
        <f t="shared" si="143"/>
        <v>153.49688473819174</v>
      </c>
      <c r="BK541" s="118">
        <f t="shared" si="143"/>
        <v>150.43917863499462</v>
      </c>
      <c r="BL541" s="118">
        <f t="shared" si="143"/>
        <v>147.4423829967198</v>
      </c>
      <c r="BM541" s="118">
        <f t="shared" si="143"/>
        <v>144.50528446779558</v>
      </c>
      <c r="BN541" s="118">
        <f t="shared" si="143"/>
        <v>141.62669386307383</v>
      </c>
      <c r="BO541" s="118">
        <f t="shared" si="143"/>
        <v>138.80544568634775</v>
      </c>
      <c r="BP541" s="118">
        <f t="shared" si="143"/>
        <v>136.04039765846071</v>
      </c>
      <c r="BQ541" s="118">
        <f t="shared" si="143"/>
        <v>133.33043025481516</v>
      </c>
      <c r="BS541"/>
    </row>
    <row r="542" spans="2:71">
      <c r="B542" s="19">
        <v>63</v>
      </c>
      <c r="C542" s="211">
        <v>325.173</v>
      </c>
      <c r="D542" s="211">
        <v>217.29390000000001</v>
      </c>
      <c r="I542" s="22" t="s">
        <v>176</v>
      </c>
      <c r="J542" s="118">
        <f t="shared" si="144"/>
        <v>439.9615111316275</v>
      </c>
      <c r="K542" s="118">
        <f t="shared" si="144"/>
        <v>431.1827101427819</v>
      </c>
      <c r="L542" s="118">
        <f t="shared" si="144"/>
        <v>422.57907753765136</v>
      </c>
      <c r="M542" s="118">
        <f t="shared" si="144"/>
        <v>414.14711808235472</v>
      </c>
      <c r="N542" s="118">
        <f t="shared" si="144"/>
        <v>405.88340628538981</v>
      </c>
      <c r="O542" s="118">
        <f t="shared" si="144"/>
        <v>397.7845850060254</v>
      </c>
      <c r="P542" s="118">
        <f t="shared" si="144"/>
        <v>389.84736409045843</v>
      </c>
      <c r="Q542" s="118">
        <f t="shared" si="144"/>
        <v>382.06851903518668</v>
      </c>
      <c r="R542" s="118">
        <f t="shared" si="144"/>
        <v>374.44488967705087</v>
      </c>
      <c r="S542" s="118">
        <f t="shared" si="144"/>
        <v>366.9733789094156</v>
      </c>
      <c r="T542" s="118">
        <f t="shared" si="144"/>
        <v>359.65095142396643</v>
      </c>
      <c r="U542" s="118">
        <f t="shared" si="144"/>
        <v>352.47463247761357</v>
      </c>
      <c r="V542" s="118">
        <f t="shared" si="144"/>
        <v>345.44150668399908</v>
      </c>
      <c r="W542" s="118">
        <f t="shared" si="144"/>
        <v>338.54871682911903</v>
      </c>
      <c r="X542" s="118">
        <f t="shared" si="144"/>
        <v>331.79346271057716</v>
      </c>
      <c r="Y542" s="118">
        <f t="shared" si="144"/>
        <v>325.173</v>
      </c>
      <c r="Z542" s="118">
        <f t="shared" si="142"/>
        <v>318.68463912815133</v>
      </c>
      <c r="AA542" s="118">
        <f t="shared" si="142"/>
        <v>312.32574419229161</v>
      </c>
      <c r="AB542" s="118">
        <f t="shared" si="142"/>
        <v>306.09373188534028</v>
      </c>
      <c r="AC542" s="118">
        <f t="shared" si="142"/>
        <v>299.98607044640477</v>
      </c>
      <c r="AD542" s="118">
        <f t="shared" si="142"/>
        <v>294.00027863225017</v>
      </c>
      <c r="AE542" s="118">
        <f t="shared" si="142"/>
        <v>288.13392470929188</v>
      </c>
      <c r="AF542" s="118">
        <f t="shared" si="142"/>
        <v>282.38462546570167</v>
      </c>
      <c r="AG542" s="118">
        <f t="shared" si="142"/>
        <v>276.75004524322532</v>
      </c>
      <c r="AH542" s="118">
        <f t="shared" si="142"/>
        <v>271.22789498831946</v>
      </c>
      <c r="AI542" s="118">
        <f t="shared" si="142"/>
        <v>265.81593132222145</v>
      </c>
      <c r="AJ542" s="118">
        <f t="shared" si="142"/>
        <v>260.5119556295744</v>
      </c>
      <c r="AK542" s="118">
        <f t="shared" si="142"/>
        <v>255.31381316523786</v>
      </c>
      <c r="AL542" s="118">
        <f t="shared" si="142"/>
        <v>250.2193921789204</v>
      </c>
      <c r="AM542" s="118">
        <f t="shared" si="142"/>
        <v>245.22662305727908</v>
      </c>
      <c r="AN542" s="118">
        <f t="shared" si="142"/>
        <v>240.33347748313719</v>
      </c>
      <c r="AO542" s="118">
        <f t="shared" si="145"/>
        <v>235.53796761147839</v>
      </c>
      <c r="AP542" s="118">
        <f t="shared" si="145"/>
        <v>230.83814526188269</v>
      </c>
      <c r="AQ542" s="118">
        <f t="shared" si="145"/>
        <v>226.23210112707653</v>
      </c>
      <c r="AR542" s="118">
        <f t="shared" si="145"/>
        <v>221.71796399727475</v>
      </c>
      <c r="AS542" s="118">
        <f t="shared" si="145"/>
        <v>217.29389999999987</v>
      </c>
      <c r="AT542" s="118">
        <f t="shared" si="145"/>
        <v>212.95811185506966</v>
      </c>
      <c r="AU542" s="118">
        <f t="shared" si="145"/>
        <v>208.70883814445031</v>
      </c>
      <c r="AV542" s="118">
        <f t="shared" si="145"/>
        <v>204.54435259667898</v>
      </c>
      <c r="AW542" s="118">
        <f t="shared" si="145"/>
        <v>200.46296338556394</v>
      </c>
      <c r="AX542" s="118">
        <f t="shared" si="145"/>
        <v>196.46301244287889</v>
      </c>
      <c r="AY542" s="118">
        <f t="shared" si="145"/>
        <v>192.54287478477104</v>
      </c>
      <c r="AZ542" s="118">
        <f t="shared" si="145"/>
        <v>188.70095785161004</v>
      </c>
      <c r="BA542" s="118">
        <f t="shared" si="145"/>
        <v>184.93570086100885</v>
      </c>
      <c r="BB542" s="118">
        <f t="shared" si="145"/>
        <v>181.24557417375476</v>
      </c>
      <c r="BC542" s="118">
        <f t="shared" si="145"/>
        <v>177.62907867239164</v>
      </c>
      <c r="BD542" s="118">
        <f t="shared" si="143"/>
        <v>174.08474515220246</v>
      </c>
      <c r="BE542" s="118">
        <f t="shared" si="143"/>
        <v>170.61113372434318</v>
      </c>
      <c r="BF542" s="118">
        <f t="shared" si="143"/>
        <v>167.20683323088653</v>
      </c>
      <c r="BG542" s="118">
        <f t="shared" si="143"/>
        <v>163.8704606715381</v>
      </c>
      <c r="BH542" s="118">
        <f t="shared" si="143"/>
        <v>160.6006606417908</v>
      </c>
      <c r="BI542" s="118">
        <f t="shared" si="143"/>
        <v>157.39610478229065</v>
      </c>
      <c r="BJ542" s="118">
        <f t="shared" si="143"/>
        <v>154.25549123918955</v>
      </c>
      <c r="BK542" s="118">
        <f t="shared" si="143"/>
        <v>151.17754413526595</v>
      </c>
      <c r="BL542" s="118">
        <f t="shared" si="143"/>
        <v>148.16101305159836</v>
      </c>
      <c r="BM542" s="118">
        <f t="shared" si="143"/>
        <v>145.20467251958169</v>
      </c>
      <c r="BN542" s="118">
        <f t="shared" si="143"/>
        <v>142.30732152307937</v>
      </c>
      <c r="BO542" s="118">
        <f t="shared" si="143"/>
        <v>139.46778301050932</v>
      </c>
      <c r="BP542" s="118">
        <f t="shared" si="143"/>
        <v>136.6849034166658</v>
      </c>
      <c r="BQ542" s="118">
        <f t="shared" si="143"/>
        <v>133.95755219408241</v>
      </c>
      <c r="BS542"/>
    </row>
    <row r="543" spans="2:71">
      <c r="B543" s="19">
        <v>64</v>
      </c>
      <c r="C543" s="211">
        <v>327.1782</v>
      </c>
      <c r="D543" s="211">
        <v>218.4873</v>
      </c>
      <c r="I543" s="22" t="s">
        <v>176</v>
      </c>
      <c r="J543" s="118">
        <f t="shared" si="144"/>
        <v>442.8972456797195</v>
      </c>
      <c r="K543" s="118">
        <f t="shared" si="144"/>
        <v>434.04531353326092</v>
      </c>
      <c r="L543" s="118">
        <f t="shared" si="144"/>
        <v>425.37029985601794</v>
      </c>
      <c r="M543" s="118">
        <f t="shared" si="144"/>
        <v>416.86866868044922</v>
      </c>
      <c r="N543" s="118">
        <f t="shared" si="144"/>
        <v>408.53695471035974</v>
      </c>
      <c r="O543" s="118">
        <f t="shared" si="144"/>
        <v>400.37176190843365</v>
      </c>
      <c r="P543" s="118">
        <f t="shared" si="144"/>
        <v>392.36976211199675</v>
      </c>
      <c r="Q543" s="118">
        <f t="shared" si="144"/>
        <v>384.52769367644549</v>
      </c>
      <c r="R543" s="118">
        <f t="shared" si="144"/>
        <v>376.84236014578823</v>
      </c>
      <c r="S543" s="118">
        <f t="shared" si="144"/>
        <v>369.31062894975793</v>
      </c>
      <c r="T543" s="118">
        <f t="shared" si="144"/>
        <v>361.92943012696537</v>
      </c>
      <c r="U543" s="118">
        <f t="shared" si="144"/>
        <v>354.69575507357126</v>
      </c>
      <c r="V543" s="118">
        <f t="shared" si="144"/>
        <v>347.60665531696839</v>
      </c>
      <c r="W543" s="118">
        <f t="shared" si="144"/>
        <v>340.65924131397333</v>
      </c>
      <c r="X543" s="118">
        <f t="shared" si="144"/>
        <v>333.85068127303771</v>
      </c>
      <c r="Y543" s="118">
        <f t="shared" si="144"/>
        <v>327.1782</v>
      </c>
      <c r="Z543" s="118">
        <f t="shared" si="142"/>
        <v>320.6390777669057</v>
      </c>
      <c r="AA543" s="118">
        <f t="shared" si="142"/>
        <v>314.2306492034366</v>
      </c>
      <c r="AB543" s="118">
        <f t="shared" si="142"/>
        <v>307.95030221049558</v>
      </c>
      <c r="AC543" s="118">
        <f t="shared" si="142"/>
        <v>301.79547689550594</v>
      </c>
      <c r="AD543" s="118">
        <f t="shared" si="142"/>
        <v>295.76366452898918</v>
      </c>
      <c r="AE543" s="118">
        <f t="shared" si="142"/>
        <v>289.85240652199803</v>
      </c>
      <c r="AF543" s="118">
        <f t="shared" si="142"/>
        <v>284.05929342398633</v>
      </c>
      <c r="AG543" s="118">
        <f t="shared" si="142"/>
        <v>278.38196394070832</v>
      </c>
      <c r="AH543" s="118">
        <f t="shared" si="142"/>
        <v>272.81810397174604</v>
      </c>
      <c r="AI543" s="118">
        <f t="shared" si="142"/>
        <v>267.36544566727383</v>
      </c>
      <c r="AJ543" s="118">
        <f t="shared" si="142"/>
        <v>262.0217665036742</v>
      </c>
      <c r="AK543" s="118">
        <f t="shared" si="142"/>
        <v>256.7848883776291</v>
      </c>
      <c r="AL543" s="118">
        <f t="shared" si="142"/>
        <v>251.65267671831688</v>
      </c>
      <c r="AM543" s="118">
        <f t="shared" si="142"/>
        <v>246.62303961735344</v>
      </c>
      <c r="AN543" s="118">
        <f t="shared" si="142"/>
        <v>241.6939269761227</v>
      </c>
      <c r="AO543" s="118">
        <f t="shared" si="145"/>
        <v>236.86332967014869</v>
      </c>
      <c r="AP543" s="118">
        <f t="shared" si="145"/>
        <v>232.12927873016915</v>
      </c>
      <c r="AQ543" s="118">
        <f t="shared" si="145"/>
        <v>227.48984453957641</v>
      </c>
      <c r="AR543" s="118">
        <f t="shared" si="145"/>
        <v>222.94313604789846</v>
      </c>
      <c r="AS543" s="118">
        <f t="shared" si="145"/>
        <v>218.48729999999989</v>
      </c>
      <c r="AT543" s="118">
        <f t="shared" si="145"/>
        <v>214.12052018068815</v>
      </c>
      <c r="AU543" s="118">
        <f t="shared" si="145"/>
        <v>209.84101667441772</v>
      </c>
      <c r="AV543" s="118">
        <f t="shared" si="145"/>
        <v>205.64704513978978</v>
      </c>
      <c r="AW543" s="118">
        <f t="shared" si="145"/>
        <v>201.53689609855255</v>
      </c>
      <c r="AX543" s="118">
        <f t="shared" si="145"/>
        <v>197.50889423881108</v>
      </c>
      <c r="AY543" s="118">
        <f t="shared" si="145"/>
        <v>193.56139773216464</v>
      </c>
      <c r="AZ543" s="118">
        <f t="shared" si="145"/>
        <v>189.69279756449089</v>
      </c>
      <c r="BA543" s="118">
        <f t="shared" si="145"/>
        <v>185.90151688010596</v>
      </c>
      <c r="BB543" s="118">
        <f t="shared" si="145"/>
        <v>182.18601033903249</v>
      </c>
      <c r="BC543" s="118">
        <f t="shared" si="145"/>
        <v>178.54476348711293</v>
      </c>
      <c r="BD543" s="118">
        <f t="shared" si="143"/>
        <v>174.97629213871275</v>
      </c>
      <c r="BE543" s="118">
        <f t="shared" si="143"/>
        <v>171.47914177176088</v>
      </c>
      <c r="BF543" s="118">
        <f t="shared" si="143"/>
        <v>168.05188693488103</v>
      </c>
      <c r="BG543" s="118">
        <f t="shared" si="143"/>
        <v>164.69313066637253</v>
      </c>
      <c r="BH543" s="118">
        <f t="shared" si="143"/>
        <v>161.40150392480362</v>
      </c>
      <c r="BI543" s="118">
        <f t="shared" si="143"/>
        <v>158.1756650309851</v>
      </c>
      <c r="BJ543" s="118">
        <f t="shared" si="143"/>
        <v>155.01429912109688</v>
      </c>
      <c r="BK543" s="118">
        <f t="shared" si="143"/>
        <v>151.91611761074475</v>
      </c>
      <c r="BL543" s="118">
        <f t="shared" si="143"/>
        <v>148.87985766972855</v>
      </c>
      <c r="BM543" s="118">
        <f t="shared" si="143"/>
        <v>145.90428170730797</v>
      </c>
      <c r="BN543" s="118">
        <f t="shared" si="143"/>
        <v>142.98817686775598</v>
      </c>
      <c r="BO543" s="118">
        <f t="shared" si="143"/>
        <v>140.1303545359944</v>
      </c>
      <c r="BP543" s="118">
        <f t="shared" si="143"/>
        <v>137.32964985310994</v>
      </c>
      <c r="BQ543" s="118">
        <f t="shared" si="143"/>
        <v>134.58492124155353</v>
      </c>
      <c r="BS543"/>
    </row>
    <row r="544" spans="2:71">
      <c r="B544" s="19">
        <v>65</v>
      </c>
      <c r="C544" s="211">
        <v>329.18340000000001</v>
      </c>
      <c r="D544" s="211">
        <v>219.6806</v>
      </c>
      <c r="I544" s="22" t="s">
        <v>176</v>
      </c>
      <c r="J544" s="118">
        <f t="shared" si="144"/>
        <v>445.83339080287539</v>
      </c>
      <c r="K544" s="118">
        <f t="shared" si="144"/>
        <v>436.90828571163536</v>
      </c>
      <c r="L544" s="118">
        <f t="shared" si="144"/>
        <v>428.16185162739674</v>
      </c>
      <c r="M544" s="118">
        <f t="shared" si="144"/>
        <v>419.59051174871979</v>
      </c>
      <c r="N544" s="118">
        <f t="shared" si="144"/>
        <v>411.19076087788301</v>
      </c>
      <c r="O544" s="118">
        <f t="shared" si="144"/>
        <v>402.95916398745464</v>
      </c>
      <c r="P544" s="118">
        <f t="shared" si="144"/>
        <v>394.89235481555829</v>
      </c>
      <c r="Q544" s="118">
        <f t="shared" si="144"/>
        <v>386.98703448926074</v>
      </c>
      <c r="R544" s="118">
        <f t="shared" si="144"/>
        <v>379.23997017551767</v>
      </c>
      <c r="S544" s="118">
        <f t="shared" si="144"/>
        <v>371.64799375912622</v>
      </c>
      <c r="T544" s="118">
        <f t="shared" si="144"/>
        <v>364.20800054714323</v>
      </c>
      <c r="U544" s="118">
        <f t="shared" si="144"/>
        <v>356.91694799923988</v>
      </c>
      <c r="V544" s="118">
        <f t="shared" si="144"/>
        <v>349.77185448347319</v>
      </c>
      <c r="W544" s="118">
        <f t="shared" si="144"/>
        <v>342.76979805696561</v>
      </c>
      <c r="X544" s="118">
        <f t="shared" si="144"/>
        <v>335.90791527099412</v>
      </c>
      <c r="Y544" s="118">
        <f t="shared" si="144"/>
        <v>329.18340000000001</v>
      </c>
      <c r="Z544" s="118">
        <f t="shared" si="142"/>
        <v>322.59350229404112</v>
      </c>
      <c r="AA544" s="118">
        <f t="shared" si="142"/>
        <v>316.13552725421613</v>
      </c>
      <c r="AB544" s="118">
        <f t="shared" si="142"/>
        <v>309.80683393060178</v>
      </c>
      <c r="AC544" s="118">
        <f t="shared" si="142"/>
        <v>303.60483424225282</v>
      </c>
      <c r="AD544" s="118">
        <f t="shared" si="142"/>
        <v>297.52699191882147</v>
      </c>
      <c r="AE544" s="118">
        <f t="shared" si="142"/>
        <v>291.57082146336506</v>
      </c>
      <c r="AF544" s="118">
        <f t="shared" si="142"/>
        <v>285.73388713591726</v>
      </c>
      <c r="AG544" s="118">
        <f t="shared" si="142"/>
        <v>280.01380195740683</v>
      </c>
      <c r="AH544" s="118">
        <f t="shared" si="142"/>
        <v>274.40822673351659</v>
      </c>
      <c r="AI544" s="118">
        <f t="shared" si="142"/>
        <v>268.91486909808469</v>
      </c>
      <c r="AJ544" s="118">
        <f t="shared" si="142"/>
        <v>263.53148257565465</v>
      </c>
      <c r="AK544" s="118">
        <f t="shared" si="142"/>
        <v>258.25586566279316</v>
      </c>
      <c r="AL544" s="118">
        <f t="shared" si="142"/>
        <v>253.08586092779842</v>
      </c>
      <c r="AM544" s="118">
        <f t="shared" si="142"/>
        <v>248.01935412843147</v>
      </c>
      <c r="AN544" s="118">
        <f t="shared" si="142"/>
        <v>243.05427334730965</v>
      </c>
      <c r="AO544" s="118">
        <f t="shared" si="145"/>
        <v>238.18858814460827</v>
      </c>
      <c r="AP544" s="118">
        <f t="shared" si="145"/>
        <v>233.42030872772474</v>
      </c>
      <c r="AQ544" s="118">
        <f t="shared" si="145"/>
        <v>228.74748513756484</v>
      </c>
      <c r="AR544" s="118">
        <f t="shared" si="145"/>
        <v>224.16820645111864</v>
      </c>
      <c r="AS544" s="118">
        <f t="shared" si="145"/>
        <v>219.68060000000008</v>
      </c>
      <c r="AT544" s="118">
        <f t="shared" si="145"/>
        <v>215.28283060463056</v>
      </c>
      <c r="AU544" s="118">
        <f t="shared" si="145"/>
        <v>210.97309982375347</v>
      </c>
      <c r="AV544" s="118">
        <f t="shared" si="145"/>
        <v>206.74964521897209</v>
      </c>
      <c r="AW544" s="118">
        <f t="shared" si="145"/>
        <v>202.61073963401154</v>
      </c>
      <c r="AX544" s="118">
        <f t="shared" si="145"/>
        <v>198.55469048840817</v>
      </c>
      <c r="AY544" s="118">
        <f t="shared" si="145"/>
        <v>194.57983908533947</v>
      </c>
      <c r="AZ544" s="118">
        <f t="shared" si="145"/>
        <v>190.68455993330954</v>
      </c>
      <c r="BA544" s="118">
        <f t="shared" si="145"/>
        <v>186.86726008141454</v>
      </c>
      <c r="BB544" s="118">
        <f t="shared" si="145"/>
        <v>183.12637846791478</v>
      </c>
      <c r="BC544" s="118">
        <f t="shared" si="145"/>
        <v>179.46038528184809</v>
      </c>
      <c r="BD544" s="118">
        <f t="shared" si="143"/>
        <v>175.86778133742277</v>
      </c>
      <c r="BE544" s="118">
        <f t="shared" si="143"/>
        <v>172.34709746093461</v>
      </c>
      <c r="BF544" s="118">
        <f t="shared" si="143"/>
        <v>168.89689388995717</v>
      </c>
      <c r="BG544" s="118">
        <f t="shared" si="143"/>
        <v>165.51575968455981</v>
      </c>
      <c r="BH544" s="118">
        <f t="shared" si="143"/>
        <v>162.20231215031197</v>
      </c>
      <c r="BI544" s="118">
        <f t="shared" si="143"/>
        <v>158.95519627283892</v>
      </c>
      <c r="BJ544" s="118">
        <f t="shared" si="143"/>
        <v>155.77308416369664</v>
      </c>
      <c r="BK544" s="118">
        <f t="shared" si="143"/>
        <v>152.65467451734</v>
      </c>
      <c r="BL544" s="118">
        <f t="shared" si="143"/>
        <v>149.59869207896153</v>
      </c>
      <c r="BM544" s="118">
        <f t="shared" si="143"/>
        <v>146.60388712298382</v>
      </c>
      <c r="BN544" s="118">
        <f t="shared" si="143"/>
        <v>143.66903494199167</v>
      </c>
      <c r="BO544" s="118">
        <f t="shared" si="143"/>
        <v>140.79293534589553</v>
      </c>
      <c r="BP544" s="118">
        <f t="shared" si="143"/>
        <v>137.97441217112083</v>
      </c>
      <c r="BQ544" s="118">
        <f t="shared" si="143"/>
        <v>135.21231279962308</v>
      </c>
      <c r="BS544"/>
    </row>
    <row r="545" spans="1:71">
      <c r="B545" s="19">
        <v>66</v>
      </c>
      <c r="C545" s="211">
        <v>332.12740000000002</v>
      </c>
      <c r="D545" s="211">
        <v>220.947</v>
      </c>
      <c r="I545" s="22" t="s">
        <v>176</v>
      </c>
      <c r="J545" s="118">
        <f t="shared" si="144"/>
        <v>450.88641783150769</v>
      </c>
      <c r="K545" s="118">
        <f t="shared" si="144"/>
        <v>441.7904496289276</v>
      </c>
      <c r="L545" s="118">
        <f t="shared" si="144"/>
        <v>432.87797916384915</v>
      </c>
      <c r="M545" s="118">
        <f t="shared" si="144"/>
        <v>424.14530464016696</v>
      </c>
      <c r="N545" s="118">
        <f t="shared" si="144"/>
        <v>415.58879894004997</v>
      </c>
      <c r="O545" s="118">
        <f t="shared" si="144"/>
        <v>407.20490811741757</v>
      </c>
      <c r="P545" s="118">
        <f t="shared" si="144"/>
        <v>398.99014992180764</v>
      </c>
      <c r="Q545" s="118">
        <f t="shared" si="144"/>
        <v>390.94111235202286</v>
      </c>
      <c r="R545" s="118">
        <f t="shared" si="144"/>
        <v>383.05445223895606</v>
      </c>
      <c r="S545" s="118">
        <f t="shared" si="144"/>
        <v>375.32689385700382</v>
      </c>
      <c r="T545" s="118">
        <f t="shared" si="144"/>
        <v>367.75522756349335</v>
      </c>
      <c r="U545" s="118">
        <f t="shared" si="144"/>
        <v>360.33630846555724</v>
      </c>
      <c r="V545" s="118">
        <f t="shared" si="144"/>
        <v>353.06705511390135</v>
      </c>
      <c r="W545" s="118">
        <f t="shared" si="144"/>
        <v>345.94444822292428</v>
      </c>
      <c r="X545" s="118">
        <f t="shared" si="144"/>
        <v>338.96552941665686</v>
      </c>
      <c r="Y545" s="118">
        <f t="shared" si="144"/>
        <v>332.12740000000002</v>
      </c>
      <c r="Z545" s="118">
        <f t="shared" si="142"/>
        <v>325.42721975475132</v>
      </c>
      <c r="AA545" s="118">
        <f t="shared" si="142"/>
        <v>318.86220575991985</v>
      </c>
      <c r="AB545" s="118">
        <f t="shared" si="142"/>
        <v>312.42963123583951</v>
      </c>
      <c r="AC545" s="118">
        <f t="shared" si="142"/>
        <v>306.12682441160064</v>
      </c>
      <c r="AD545" s="118">
        <f t="shared" si="142"/>
        <v>299.95116741532956</v>
      </c>
      <c r="AE545" s="118">
        <f t="shared" si="142"/>
        <v>293.90009518685491</v>
      </c>
      <c r="AF545" s="118">
        <f t="shared" si="142"/>
        <v>287.97109441230975</v>
      </c>
      <c r="AG545" s="118">
        <f t="shared" si="142"/>
        <v>282.16170248022581</v>
      </c>
      <c r="AH545" s="118">
        <f t="shared" si="142"/>
        <v>276.46950645868782</v>
      </c>
      <c r="AI545" s="118">
        <f t="shared" si="142"/>
        <v>270.89214209312161</v>
      </c>
      <c r="AJ545" s="118">
        <f t="shared" si="142"/>
        <v>265.42729282430059</v>
      </c>
      <c r="AK545" s="118">
        <f t="shared" si="142"/>
        <v>260.07268882616245</v>
      </c>
      <c r="AL545" s="118">
        <f t="shared" si="142"/>
        <v>254.82610606303672</v>
      </c>
      <c r="AM545" s="118">
        <f t="shared" si="142"/>
        <v>249.68536536589093</v>
      </c>
      <c r="AN545" s="118">
        <f t="shared" si="142"/>
        <v>244.64833152721263</v>
      </c>
      <c r="AO545" s="118">
        <f t="shared" si="145"/>
        <v>239.71291241415034</v>
      </c>
      <c r="AP545" s="118">
        <f t="shared" si="145"/>
        <v>234.87705809954599</v>
      </c>
      <c r="AQ545" s="118">
        <f t="shared" si="145"/>
        <v>230.13876001049732</v>
      </c>
      <c r="AR545" s="118">
        <f t="shared" si="145"/>
        <v>225.49605009409663</v>
      </c>
      <c r="AS545" s="118">
        <f t="shared" si="145"/>
        <v>220.94699999999997</v>
      </c>
      <c r="AT545" s="118">
        <f t="shared" si="145"/>
        <v>216.48972027948622</v>
      </c>
      <c r="AU545" s="118">
        <f t="shared" si="145"/>
        <v>212.12235960067432</v>
      </c>
      <c r="AV545" s="118">
        <f t="shared" si="145"/>
        <v>207.84310397957236</v>
      </c>
      <c r="AW545" s="118">
        <f t="shared" si="145"/>
        <v>203.65017602663892</v>
      </c>
      <c r="AX545" s="118">
        <f t="shared" si="145"/>
        <v>199.54183420854406</v>
      </c>
      <c r="AY545" s="118">
        <f t="shared" si="145"/>
        <v>195.51637212482325</v>
      </c>
      <c r="AZ545" s="118">
        <f t="shared" si="145"/>
        <v>191.57211779912345</v>
      </c>
      <c r="BA545" s="118">
        <f t="shared" si="145"/>
        <v>187.70743298474756</v>
      </c>
      <c r="BB545" s="118">
        <f t="shared" si="145"/>
        <v>183.92071248420845</v>
      </c>
      <c r="BC545" s="118">
        <f t="shared" si="145"/>
        <v>180.21038348250983</v>
      </c>
      <c r="BD545" s="118">
        <f t="shared" si="143"/>
        <v>176.57490489387729</v>
      </c>
      <c r="BE545" s="118">
        <f t="shared" si="143"/>
        <v>173.01276672166799</v>
      </c>
      <c r="BF545" s="118">
        <f t="shared" si="143"/>
        <v>169.52248943119346</v>
      </c>
      <c r="BG545" s="118">
        <f t="shared" si="143"/>
        <v>166.10262333519458</v>
      </c>
      <c r="BH545" s="118">
        <f t="shared" si="143"/>
        <v>162.75174799171356</v>
      </c>
      <c r="BI545" s="118">
        <f t="shared" si="143"/>
        <v>159.46847161411333</v>
      </c>
      <c r="BJ545" s="118">
        <f t="shared" si="143"/>
        <v>156.25143049299874</v>
      </c>
      <c r="BK545" s="118">
        <f t="shared" si="143"/>
        <v>153.09928842979934</v>
      </c>
      <c r="BL545" s="118">
        <f t="shared" si="143"/>
        <v>150.01073618177955</v>
      </c>
      <c r="BM545" s="118">
        <f t="shared" si="143"/>
        <v>146.98449091824401</v>
      </c>
      <c r="BN545" s="118">
        <f t="shared" si="143"/>
        <v>144.01929568771391</v>
      </c>
      <c r="BO545" s="118">
        <f t="shared" si="143"/>
        <v>141.11391889585195</v>
      </c>
      <c r="BP545" s="118">
        <f t="shared" si="143"/>
        <v>138.26715379391936</v>
      </c>
      <c r="BQ545" s="118">
        <f t="shared" si="143"/>
        <v>135.47781797755252</v>
      </c>
      <c r="BS545"/>
    </row>
    <row r="546" spans="1:71">
      <c r="B546" s="19">
        <v>67</v>
      </c>
      <c r="C546" s="211">
        <v>335.07130000000001</v>
      </c>
      <c r="D546" s="211">
        <v>222.21340000000001</v>
      </c>
      <c r="I546" s="22" t="s">
        <v>176</v>
      </c>
      <c r="J546" s="118">
        <f t="shared" si="144"/>
        <v>455.94501344179099</v>
      </c>
      <c r="K546" s="118">
        <f t="shared" si="144"/>
        <v>446.67754546857464</v>
      </c>
      <c r="L546" s="118">
        <f t="shared" si="144"/>
        <v>437.59844661905231</v>
      </c>
      <c r="M546" s="118">
        <f t="shared" si="144"/>
        <v>428.70388813148804</v>
      </c>
      <c r="N546" s="118">
        <f t="shared" si="144"/>
        <v>419.99011906696671</v>
      </c>
      <c r="O546" s="118">
        <f t="shared" si="144"/>
        <v>411.45346472757825</v>
      </c>
      <c r="P546" s="118">
        <f t="shared" si="144"/>
        <v>403.0903251067553</v>
      </c>
      <c r="Q546" s="118">
        <f t="shared" si="144"/>
        <v>394.89717337110829</v>
      </c>
      <c r="R546" s="118">
        <f t="shared" si="144"/>
        <v>386.87055437311903</v>
      </c>
      <c r="S546" s="118">
        <f t="shared" si="144"/>
        <v>379.00708319406414</v>
      </c>
      <c r="T546" s="118">
        <f t="shared" si="144"/>
        <v>371.30344371655616</v>
      </c>
      <c r="U546" s="118">
        <f t="shared" si="144"/>
        <v>363.75638722609762</v>
      </c>
      <c r="V546" s="118">
        <f t="shared" si="144"/>
        <v>356.36273104106056</v>
      </c>
      <c r="W546" s="118">
        <f t="shared" si="144"/>
        <v>349.11935717051261</v>
      </c>
      <c r="X546" s="118">
        <f t="shared" si="144"/>
        <v>342.02321099932379</v>
      </c>
      <c r="Y546" s="118">
        <f t="shared" ref="Y546:AN549" si="146">$C546*POWER(POWER($D546/$C546,1/($D$482-$C$482)),Y$482-$C$482)</f>
        <v>335.07130000000001</v>
      </c>
      <c r="Z546" s="118">
        <f t="shared" si="146"/>
        <v>328.26069247069893</v>
      </c>
      <c r="AA546" s="118">
        <f t="shared" si="146"/>
        <v>321.5885162988975</v>
      </c>
      <c r="AB546" s="118">
        <f t="shared" si="146"/>
        <v>315.05195775018854</v>
      </c>
      <c r="AC546" s="118">
        <f t="shared" si="146"/>
        <v>308.64826028169608</v>
      </c>
      <c r="AD546" s="118">
        <f t="shared" si="146"/>
        <v>302.37472337960929</v>
      </c>
      <c r="AE546" s="118">
        <f t="shared" si="146"/>
        <v>296.22870142034424</v>
      </c>
      <c r="AF546" s="118">
        <f t="shared" si="146"/>
        <v>290.20760255485357</v>
      </c>
      <c r="AG546" s="118">
        <f t="shared" si="146"/>
        <v>284.3088876156138</v>
      </c>
      <c r="AH546" s="118">
        <f t="shared" si="146"/>
        <v>278.5300690458285</v>
      </c>
      <c r="AI546" s="118">
        <f t="shared" si="146"/>
        <v>272.86870985039673</v>
      </c>
      <c r="AJ546" s="118">
        <f t="shared" si="146"/>
        <v>267.32242256820405</v>
      </c>
      <c r="AK546" s="118">
        <f t="shared" si="146"/>
        <v>261.88886826530194</v>
      </c>
      <c r="AL546" s="118">
        <f t="shared" si="146"/>
        <v>256.56575554855237</v>
      </c>
      <c r="AM546" s="118">
        <f t="shared" si="146"/>
        <v>251.35083959932072</v>
      </c>
      <c r="AN546" s="118">
        <f t="shared" si="146"/>
        <v>246.2419212268093</v>
      </c>
      <c r="AO546" s="118">
        <f t="shared" si="145"/>
        <v>241.23684594063332</v>
      </c>
      <c r="AP546" s="118">
        <f t="shared" si="145"/>
        <v>236.33350304224686</v>
      </c>
      <c r="AQ546" s="118">
        <f t="shared" si="145"/>
        <v>231.52982473483698</v>
      </c>
      <c r="AR546" s="118">
        <f t="shared" si="145"/>
        <v>226.82378525130963</v>
      </c>
      <c r="AS546" s="118">
        <f t="shared" si="145"/>
        <v>222.21340000000004</v>
      </c>
      <c r="AT546" s="118">
        <f t="shared" si="145"/>
        <v>217.69672472774727</v>
      </c>
      <c r="AU546" s="118">
        <f t="shared" si="145"/>
        <v>213.27185469998008</v>
      </c>
      <c r="AV546" s="118">
        <f t="shared" si="145"/>
        <v>208.93692389746826</v>
      </c>
      <c r="AW546" s="118">
        <f t="shared" si="145"/>
        <v>204.6901042294003</v>
      </c>
      <c r="AX546" s="118">
        <f t="shared" si="145"/>
        <v>200.52960476245647</v>
      </c>
      <c r="AY546" s="118">
        <f t="shared" si="145"/>
        <v>196.45367096555131</v>
      </c>
      <c r="AZ546" s="118">
        <f t="shared" si="145"/>
        <v>192.46058396992731</v>
      </c>
      <c r="BA546" s="118">
        <f t="shared" si="145"/>
        <v>188.54865984428821</v>
      </c>
      <c r="BB546" s="118">
        <f t="shared" si="145"/>
        <v>184.71624888466516</v>
      </c>
      <c r="BC546" s="118">
        <f t="shared" si="145"/>
        <v>180.96173491871781</v>
      </c>
      <c r="BD546" s="118">
        <f t="shared" si="145"/>
        <v>177.28353462417508</v>
      </c>
      <c r="BE546" s="118">
        <f t="shared" ref="BE546:BQ549" si="147">$C546*POWER(POWER($D546/$C546,1/($D$482-$C$482)),BE$482-$C$482)</f>
        <v>173.68009686113029</v>
      </c>
      <c r="BF546" s="118">
        <f t="shared" si="147"/>
        <v>170.14990201790692</v>
      </c>
      <c r="BG546" s="118">
        <f t="shared" si="147"/>
        <v>166.69146137022091</v>
      </c>
      <c r="BH546" s="118">
        <f t="shared" si="147"/>
        <v>163.30331645336818</v>
      </c>
      <c r="BI546" s="118">
        <f t="shared" si="147"/>
        <v>159.98403844717328</v>
      </c>
      <c r="BJ546" s="118">
        <f t="shared" si="147"/>
        <v>156.73222757343891</v>
      </c>
      <c r="BK546" s="118">
        <f t="shared" si="147"/>
        <v>153.54651250564353</v>
      </c>
      <c r="BL546" s="118">
        <f t="shared" si="147"/>
        <v>150.42554979063669</v>
      </c>
      <c r="BM546" s="118">
        <f t="shared" si="147"/>
        <v>147.36802328208955</v>
      </c>
      <c r="BN546" s="118">
        <f t="shared" si="147"/>
        <v>144.37264358546017</v>
      </c>
      <c r="BO546" s="118">
        <f t="shared" si="147"/>
        <v>141.43814751424119</v>
      </c>
      <c r="BP546" s="118">
        <f t="shared" si="147"/>
        <v>138.56329755725923</v>
      </c>
      <c r="BQ546" s="118">
        <f t="shared" si="147"/>
        <v>135.74688135680205</v>
      </c>
      <c r="BS546"/>
    </row>
    <row r="547" spans="1:71">
      <c r="B547" s="19">
        <v>68</v>
      </c>
      <c r="C547" s="211">
        <v>338.01519999999999</v>
      </c>
      <c r="D547" s="211">
        <v>223.47980000000001</v>
      </c>
      <c r="I547" s="22" t="s">
        <v>176</v>
      </c>
      <c r="J547" s="118">
        <f t="shared" ref="J547:Y549" si="148">$C547*POWER(POWER($D547/$C547,1/($D$482-$C$482)),J$482-$C$482)</f>
        <v>461.00931151590942</v>
      </c>
      <c r="K547" s="118">
        <f t="shared" si="148"/>
        <v>451.56970645600541</v>
      </c>
      <c r="L547" s="118">
        <f t="shared" si="148"/>
        <v>442.32338630697222</v>
      </c>
      <c r="M547" s="118">
        <f t="shared" si="148"/>
        <v>433.26639337603194</v>
      </c>
      <c r="N547" s="118">
        <f t="shared" si="148"/>
        <v>424.39485100793905</v>
      </c>
      <c r="O547" s="118">
        <f t="shared" si="148"/>
        <v>415.70496192565844</v>
      </c>
      <c r="P547" s="118">
        <f t="shared" si="148"/>
        <v>407.19300660502233</v>
      </c>
      <c r="Q547" s="118">
        <f t="shared" si="148"/>
        <v>398.85534168266491</v>
      </c>
      <c r="R547" s="118">
        <f t="shared" si="148"/>
        <v>390.6883983965584</v>
      </c>
      <c r="S547" s="118">
        <f t="shared" si="148"/>
        <v>382.68868105847878</v>
      </c>
      <c r="T547" s="118">
        <f t="shared" si="148"/>
        <v>374.8527655577505</v>
      </c>
      <c r="U547" s="118">
        <f t="shared" si="148"/>
        <v>367.17729789562742</v>
      </c>
      <c r="V547" s="118">
        <f t="shared" si="148"/>
        <v>359.65899274968496</v>
      </c>
      <c r="W547" s="118">
        <f t="shared" si="148"/>
        <v>352.29463206760624</v>
      </c>
      <c r="X547" s="118">
        <f t="shared" si="148"/>
        <v>345.08106368976308</v>
      </c>
      <c r="Y547" s="118">
        <f t="shared" si="148"/>
        <v>338.01519999999999</v>
      </c>
      <c r="Z547" s="118">
        <f t="shared" si="146"/>
        <v>331.09401660404518</v>
      </c>
      <c r="AA547" s="118">
        <f t="shared" si="146"/>
        <v>324.31455103498229</v>
      </c>
      <c r="AB547" s="118">
        <f t="shared" si="146"/>
        <v>317.67390148522867</v>
      </c>
      <c r="AC547" s="118">
        <f t="shared" si="146"/>
        <v>311.16922556447793</v>
      </c>
      <c r="AD547" s="118">
        <f t="shared" si="146"/>
        <v>304.79773908307419</v>
      </c>
      <c r="AE547" s="118">
        <f t="shared" si="146"/>
        <v>298.5567148602986</v>
      </c>
      <c r="AF547" s="118">
        <f t="shared" si="146"/>
        <v>292.44348155705683</v>
      </c>
      <c r="AG547" s="118">
        <f t="shared" si="146"/>
        <v>286.45542253246879</v>
      </c>
      <c r="AH547" s="118">
        <f t="shared" si="146"/>
        <v>280.5899747238704</v>
      </c>
      <c r="AI547" s="118">
        <f t="shared" si="146"/>
        <v>274.84462754974857</v>
      </c>
      <c r="AJ547" s="118">
        <f t="shared" si="146"/>
        <v>269.21692183513949</v>
      </c>
      <c r="AK547" s="118">
        <f t="shared" si="146"/>
        <v>263.70444875903104</v>
      </c>
      <c r="AL547" s="118">
        <f t="shared" si="146"/>
        <v>258.30484882331677</v>
      </c>
      <c r="AM547" s="118">
        <f t="shared" si="146"/>
        <v>253.01581084286337</v>
      </c>
      <c r="AN547" s="118">
        <f t="shared" si="146"/>
        <v>247.83507095625569</v>
      </c>
      <c r="AO547" s="118">
        <f t="shared" ref="AO547:BD549" si="149">$C547*POWER(POWER($D547/$C547,1/($D$482-$C$482)),AO$482-$C$482)</f>
        <v>242.76041165679894</v>
      </c>
      <c r="AP547" s="118">
        <f t="shared" si="149"/>
        <v>237.78966084336159</v>
      </c>
      <c r="AQ547" s="118">
        <f t="shared" si="149"/>
        <v>232.92069089065293</v>
      </c>
      <c r="AR547" s="118">
        <f t="shared" si="149"/>
        <v>228.15141773853813</v>
      </c>
      <c r="AS547" s="118">
        <f t="shared" si="149"/>
        <v>223.47979999999998</v>
      </c>
      <c r="AT547" s="118">
        <f t="shared" si="149"/>
        <v>218.90383808736613</v>
      </c>
      <c r="AU547" s="118">
        <f t="shared" si="149"/>
        <v>214.42157335642781</v>
      </c>
      <c r="AV547" s="118">
        <f t="shared" si="149"/>
        <v>210.03108726808324</v>
      </c>
      <c r="AW547" s="118">
        <f t="shared" si="149"/>
        <v>205.73050056714729</v>
      </c>
      <c r="AX547" s="118">
        <f t="shared" si="149"/>
        <v>201.51797247797612</v>
      </c>
      <c r="AY547" s="118">
        <f t="shared" si="149"/>
        <v>197.39169991656158</v>
      </c>
      <c r="AZ547" s="118">
        <f t="shared" si="149"/>
        <v>193.3499167187592</v>
      </c>
      <c r="BA547" s="118">
        <f t="shared" si="149"/>
        <v>189.39089288431884</v>
      </c>
      <c r="BB547" s="118">
        <f t="shared" si="149"/>
        <v>185.51293383639435</v>
      </c>
      <c r="BC547" s="118">
        <f t="shared" si="149"/>
        <v>181.7143796962157</v>
      </c>
      <c r="BD547" s="118">
        <f t="shared" si="149"/>
        <v>177.99360457261275</v>
      </c>
      <c r="BE547" s="118">
        <f t="shared" si="147"/>
        <v>174.34901586608677</v>
      </c>
      <c r="BF547" s="118">
        <f t="shared" si="147"/>
        <v>170.77905358713178</v>
      </c>
      <c r="BG547" s="118">
        <f t="shared" si="147"/>
        <v>167.2821896885138</v>
      </c>
      <c r="BH547" s="118">
        <f t="shared" si="147"/>
        <v>163.85692741122239</v>
      </c>
      <c r="BI547" s="118">
        <f t="shared" si="147"/>
        <v>160.50180064381451</v>
      </c>
      <c r="BJ547" s="118">
        <f t="shared" si="147"/>
        <v>157.21537329487631</v>
      </c>
      <c r="BK547" s="118">
        <f t="shared" si="147"/>
        <v>153.99623867833441</v>
      </c>
      <c r="BL547" s="118">
        <f t="shared" si="147"/>
        <v>150.84301891135354</v>
      </c>
      <c r="BM547" s="118">
        <f t="shared" si="147"/>
        <v>147.75436432456289</v>
      </c>
      <c r="BN547" s="118">
        <f t="shared" si="147"/>
        <v>144.72895288435834</v>
      </c>
      <c r="BO547" s="118">
        <f t="shared" si="147"/>
        <v>141.76548962703399</v>
      </c>
      <c r="BP547" s="118">
        <f t="shared" si="147"/>
        <v>138.86270610449998</v>
      </c>
      <c r="BQ547" s="118">
        <f t="shared" si="147"/>
        <v>136.01935984135022</v>
      </c>
      <c r="BS547"/>
    </row>
    <row r="548" spans="1:71">
      <c r="B548" s="19">
        <v>69</v>
      </c>
      <c r="C548" s="211">
        <v>340.95920000000001</v>
      </c>
      <c r="D548" s="211">
        <v>224.74629999999999</v>
      </c>
      <c r="I548" s="22" t="s">
        <v>176</v>
      </c>
      <c r="J548" s="118">
        <f t="shared" si="148"/>
        <v>466.07929504694391</v>
      </c>
      <c r="K548" s="118">
        <f t="shared" si="148"/>
        <v>456.46692781059892</v>
      </c>
      <c r="L548" s="118">
        <f t="shared" si="148"/>
        <v>447.05280496070969</v>
      </c>
      <c r="M548" s="118">
        <f t="shared" si="148"/>
        <v>437.8328379272296</v>
      </c>
      <c r="N548" s="118">
        <f t="shared" si="148"/>
        <v>428.80302246232299</v>
      </c>
      <c r="O548" s="118">
        <f t="shared" si="148"/>
        <v>419.95943690131361</v>
      </c>
      <c r="P548" s="118">
        <f t="shared" si="148"/>
        <v>411.29824045949891</v>
      </c>
      <c r="Q548" s="118">
        <f t="shared" si="148"/>
        <v>402.81567156409011</v>
      </c>
      <c r="R548" s="118">
        <f t="shared" si="148"/>
        <v>394.508046220555</v>
      </c>
      <c r="S548" s="118">
        <f t="shared" si="148"/>
        <v>386.37175641265225</v>
      </c>
      <c r="T548" s="118">
        <f t="shared" si="148"/>
        <v>378.40326853546384</v>
      </c>
      <c r="U548" s="118">
        <f t="shared" si="148"/>
        <v>370.59912186074445</v>
      </c>
      <c r="V548" s="118">
        <f t="shared" si="148"/>
        <v>362.95592703392066</v>
      </c>
      <c r="W548" s="118">
        <f t="shared" si="148"/>
        <v>355.47036460208875</v>
      </c>
      <c r="X548" s="118">
        <f t="shared" si="148"/>
        <v>348.13918357237026</v>
      </c>
      <c r="Y548" s="118">
        <f t="shared" si="148"/>
        <v>340.95920000000001</v>
      </c>
      <c r="Z548" s="118">
        <f t="shared" si="146"/>
        <v>333.92729560553357</v>
      </c>
      <c r="AA548" s="118">
        <f t="shared" si="146"/>
        <v>327.04041642057291</v>
      </c>
      <c r="AB548" s="118">
        <f t="shared" si="146"/>
        <v>320.29557146142253</v>
      </c>
      <c r="AC548" s="118">
        <f t="shared" si="146"/>
        <v>313.68983143009996</v>
      </c>
      <c r="AD548" s="118">
        <f t="shared" si="146"/>
        <v>307.22032744213675</v>
      </c>
      <c r="AE548" s="118">
        <f t="shared" si="146"/>
        <v>300.88424978061659</v>
      </c>
      <c r="AF548" s="118">
        <f t="shared" si="146"/>
        <v>294.67884667591068</v>
      </c>
      <c r="AG548" s="118">
        <f t="shared" si="146"/>
        <v>288.60142311057899</v>
      </c>
      <c r="AH548" s="118">
        <f t="shared" si="146"/>
        <v>282.64933964891986</v>
      </c>
      <c r="AI548" s="118">
        <f t="shared" si="146"/>
        <v>276.82001129065799</v>
      </c>
      <c r="AJ548" s="118">
        <f t="shared" si="146"/>
        <v>271.11090634827474</v>
      </c>
      <c r="AK548" s="118">
        <f t="shared" si="146"/>
        <v>265.51954534749166</v>
      </c>
      <c r="AL548" s="118">
        <f t="shared" si="146"/>
        <v>260.04349995043026</v>
      </c>
      <c r="AM548" s="118">
        <f t="shared" si="146"/>
        <v>254.68039190098071</v>
      </c>
      <c r="AN548" s="118">
        <f t="shared" si="146"/>
        <v>249.42789199192143</v>
      </c>
      <c r="AO548" s="118">
        <f t="shared" si="149"/>
        <v>244.28371905333964</v>
      </c>
      <c r="AP548" s="118">
        <f t="shared" si="149"/>
        <v>239.24563896191586</v>
      </c>
      <c r="AQ548" s="118">
        <f t="shared" si="149"/>
        <v>234.31146367063991</v>
      </c>
      <c r="AR548" s="118">
        <f t="shared" si="149"/>
        <v>229.47905025853828</v>
      </c>
      <c r="AS548" s="118">
        <f t="shared" si="149"/>
        <v>224.74630000000002</v>
      </c>
      <c r="AT548" s="118">
        <f t="shared" si="149"/>
        <v>220.11115745329627</v>
      </c>
      <c r="AU548" s="118">
        <f t="shared" si="149"/>
        <v>215.57160956789849</v>
      </c>
      <c r="AV548" s="118">
        <f t="shared" si="149"/>
        <v>211.12568481020693</v>
      </c>
      <c r="AW548" s="118">
        <f t="shared" si="149"/>
        <v>206.77145230731034</v>
      </c>
      <c r="AX548" s="118">
        <f t="shared" si="149"/>
        <v>202.50702100840425</v>
      </c>
      <c r="AY548" s="118">
        <f t="shared" si="149"/>
        <v>198.3305388635045</v>
      </c>
      <c r="AZ548" s="118">
        <f t="shared" si="149"/>
        <v>194.24019201909854</v>
      </c>
      <c r="BA548" s="118">
        <f t="shared" si="149"/>
        <v>190.23420403038583</v>
      </c>
      <c r="BB548" s="118">
        <f t="shared" si="149"/>
        <v>186.31083508976454</v>
      </c>
      <c r="BC548" s="118">
        <f t="shared" si="149"/>
        <v>182.4683812712301</v>
      </c>
      <c r="BD548" s="118">
        <f t="shared" si="149"/>
        <v>178.70517379035755</v>
      </c>
      <c r="BE548" s="118">
        <f t="shared" si="147"/>
        <v>175.01957827954479</v>
      </c>
      <c r="BF548" s="118">
        <f t="shared" si="147"/>
        <v>171.40999407820459</v>
      </c>
      <c r="BG548" s="118">
        <f t="shared" si="147"/>
        <v>167.8748535375945</v>
      </c>
      <c r="BH548" s="118">
        <f t="shared" si="147"/>
        <v>164.4126213399843</v>
      </c>
      <c r="BI548" s="118">
        <f t="shared" si="147"/>
        <v>161.0217938318649</v>
      </c>
      <c r="BJ548" s="118">
        <f t="shared" si="147"/>
        <v>157.70089837090899</v>
      </c>
      <c r="BK548" s="118">
        <f t="shared" si="147"/>
        <v>154.44849268639982</v>
      </c>
      <c r="BL548" s="118">
        <f t="shared" si="147"/>
        <v>151.26316425285057</v>
      </c>
      <c r="BM548" s="118">
        <f t="shared" si="147"/>
        <v>148.14352967654199</v>
      </c>
      <c r="BN548" s="118">
        <f t="shared" si="147"/>
        <v>145.08823409471211</v>
      </c>
      <c r="BO548" s="118">
        <f t="shared" si="147"/>
        <v>142.09595058713708</v>
      </c>
      <c r="BP548" s="118">
        <f t="shared" si="147"/>
        <v>139.16537959984717</v>
      </c>
      <c r="BQ548" s="118">
        <f t="shared" si="147"/>
        <v>136.29524838072842</v>
      </c>
      <c r="BS548"/>
    </row>
    <row r="549" spans="1:71">
      <c r="B549" s="19">
        <v>70</v>
      </c>
      <c r="C549" s="211">
        <v>343.90309999999999</v>
      </c>
      <c r="D549" s="211">
        <v>226.0127</v>
      </c>
      <c r="I549" s="22" t="s">
        <v>176</v>
      </c>
      <c r="J549" s="118">
        <f t="shared" si="148"/>
        <v>471.15469806729857</v>
      </c>
      <c r="K549" s="118">
        <f t="shared" si="148"/>
        <v>461.36895038884558</v>
      </c>
      <c r="L549" s="118">
        <f t="shared" si="148"/>
        <v>451.78644987744673</v>
      </c>
      <c r="M549" s="118">
        <f t="shared" si="148"/>
        <v>442.40297514785129</v>
      </c>
      <c r="N549" s="118">
        <f t="shared" si="148"/>
        <v>433.21439249176723</v>
      </c>
      <c r="O549" s="118">
        <f t="shared" si="148"/>
        <v>424.21665405683564</v>
      </c>
      <c r="P549" s="118">
        <f t="shared" si="148"/>
        <v>415.40579606342828</v>
      </c>
      <c r="Q549" s="118">
        <f t="shared" si="148"/>
        <v>406.77793705848018</v>
      </c>
      <c r="R549" s="118">
        <f t="shared" si="148"/>
        <v>398.32927620559133</v>
      </c>
      <c r="S549" s="118">
        <f t="shared" si="148"/>
        <v>390.05609161064126</v>
      </c>
      <c r="T549" s="118">
        <f t="shared" si="148"/>
        <v>381.95473868218124</v>
      </c>
      <c r="U549" s="118">
        <f t="shared" si="148"/>
        <v>374.02164852587902</v>
      </c>
      <c r="V549" s="118">
        <f t="shared" si="148"/>
        <v>366.25332637231236</v>
      </c>
      <c r="W549" s="118">
        <f t="shared" si="148"/>
        <v>358.64635003741535</v>
      </c>
      <c r="X549" s="118">
        <f t="shared" si="148"/>
        <v>351.1973684149018</v>
      </c>
      <c r="Y549" s="118">
        <f t="shared" si="148"/>
        <v>343.90309999999999</v>
      </c>
      <c r="Z549" s="118">
        <f t="shared" si="146"/>
        <v>336.7603314438494</v>
      </c>
      <c r="AA549" s="118">
        <f t="shared" si="146"/>
        <v>329.76591613792164</v>
      </c>
      <c r="AB549" s="118">
        <f t="shared" si="146"/>
        <v>322.91677282784349</v>
      </c>
      <c r="AC549" s="118">
        <f t="shared" si="146"/>
        <v>316.20988425600927</v>
      </c>
      <c r="AD549" s="118">
        <f t="shared" si="146"/>
        <v>309.64229583238688</v>
      </c>
      <c r="AE549" s="118">
        <f t="shared" si="146"/>
        <v>303.21111433293004</v>
      </c>
      <c r="AF549" s="118">
        <f t="shared" si="146"/>
        <v>296.91350662502435</v>
      </c>
      <c r="AG549" s="118">
        <f t="shared" si="146"/>
        <v>290.7466984194059</v>
      </c>
      <c r="AH549" s="118">
        <f t="shared" si="146"/>
        <v>284.70797304800118</v>
      </c>
      <c r="AI549" s="118">
        <f t="shared" si="146"/>
        <v>278.79467026715201</v>
      </c>
      <c r="AJ549" s="118">
        <f t="shared" si="146"/>
        <v>273.00418508569652</v>
      </c>
      <c r="AK549" s="118">
        <f t="shared" si="146"/>
        <v>267.33396661739067</v>
      </c>
      <c r="AL549" s="118">
        <f t="shared" si="146"/>
        <v>261.78151695716451</v>
      </c>
      <c r="AM549" s="118">
        <f t="shared" si="146"/>
        <v>256.34439008071871</v>
      </c>
      <c r="AN549" s="118">
        <f t="shared" si="146"/>
        <v>251.02019076697545</v>
      </c>
      <c r="AO549" s="118">
        <f t="shared" si="149"/>
        <v>245.80657354291066</v>
      </c>
      <c r="AP549" s="118">
        <f t="shared" si="149"/>
        <v>240.70124165030072</v>
      </c>
      <c r="AQ549" s="118">
        <f t="shared" si="149"/>
        <v>235.70194603393031</v>
      </c>
      <c r="AR549" s="118">
        <f t="shared" si="149"/>
        <v>230.80648435081477</v>
      </c>
      <c r="AS549" s="118">
        <f t="shared" si="149"/>
        <v>226.01270000000005</v>
      </c>
      <c r="AT549" s="118">
        <f t="shared" si="149"/>
        <v>221.31848117251434</v>
      </c>
      <c r="AU549" s="118">
        <f t="shared" si="149"/>
        <v>216.72175992105119</v>
      </c>
      <c r="AV549" s="118">
        <f t="shared" si="149"/>
        <v>212.22051124897553</v>
      </c>
      <c r="AW549" s="118">
        <f t="shared" si="149"/>
        <v>207.8127522182503</v>
      </c>
      <c r="AX549" s="118">
        <f t="shared" si="149"/>
        <v>203.4965410758918</v>
      </c>
      <c r="AY549" s="118">
        <f t="shared" si="149"/>
        <v>199.26997639856756</v>
      </c>
      <c r="AZ549" s="118">
        <f t="shared" si="149"/>
        <v>195.13119625496154</v>
      </c>
      <c r="BA549" s="118">
        <f t="shared" si="149"/>
        <v>191.07837738553582</v>
      </c>
      <c r="BB549" s="118">
        <f t="shared" si="149"/>
        <v>187.10973439932926</v>
      </c>
      <c r="BC549" s="118">
        <f t="shared" si="149"/>
        <v>183.2235189874379</v>
      </c>
      <c r="BD549" s="118">
        <f t="shared" si="149"/>
        <v>179.41801915283116</v>
      </c>
      <c r="BE549" s="118">
        <f t="shared" si="147"/>
        <v>175.69155845616498</v>
      </c>
      <c r="BF549" s="118">
        <f t="shared" si="147"/>
        <v>172.04249527725852</v>
      </c>
      <c r="BG549" s="118">
        <f t="shared" si="147"/>
        <v>168.46922209191035</v>
      </c>
      <c r="BH549" s="118">
        <f t="shared" si="147"/>
        <v>164.97016476373491</v>
      </c>
      <c r="BI549" s="118">
        <f t="shared" si="147"/>
        <v>161.54378185070684</v>
      </c>
      <c r="BJ549" s="118">
        <f t="shared" si="147"/>
        <v>158.18856392610863</v>
      </c>
      <c r="BK549" s="118">
        <f t="shared" si="147"/>
        <v>154.90303291358205</v>
      </c>
      <c r="BL549" s="118">
        <f t="shared" si="147"/>
        <v>151.68574143598997</v>
      </c>
      <c r="BM549" s="118">
        <f t="shared" si="147"/>
        <v>148.53527217780245</v>
      </c>
      <c r="BN549" s="118">
        <f t="shared" si="147"/>
        <v>145.45023726072588</v>
      </c>
      <c r="BO549" s="118">
        <f t="shared" si="147"/>
        <v>142.42927763229986</v>
      </c>
      <c r="BP549" s="118">
        <f t="shared" si="147"/>
        <v>139.47106246719304</v>
      </c>
      <c r="BQ549" s="118">
        <f t="shared" si="147"/>
        <v>136.57428858093385</v>
      </c>
      <c r="BS549"/>
    </row>
    <row r="550" spans="1:71">
      <c r="A550" s="18" t="s">
        <v>72</v>
      </c>
      <c r="C550" s="30"/>
      <c r="D550" s="30"/>
      <c r="E550" s="30"/>
      <c r="J550" s="118"/>
      <c r="K550" s="118"/>
      <c r="L550" s="118"/>
      <c r="M550" s="118"/>
      <c r="N550" s="118"/>
      <c r="O550" s="118"/>
      <c r="P550" s="118"/>
      <c r="Q550" s="118"/>
      <c r="R550" s="118"/>
      <c r="S550" s="118"/>
      <c r="T550" s="118"/>
      <c r="U550" s="118"/>
      <c r="V550" s="118"/>
      <c r="W550" s="118"/>
      <c r="X550" s="118"/>
      <c r="Y550" s="118"/>
      <c r="BS550"/>
    </row>
    <row r="551" spans="1:71">
      <c r="B551" t="s">
        <v>545</v>
      </c>
      <c r="C551" s="30">
        <v>2020</v>
      </c>
      <c r="D551" s="30">
        <v>2040</v>
      </c>
      <c r="E551" s="30"/>
      <c r="J551" s="17">
        <f t="shared" ref="J551:X551" si="150">K551-1</f>
        <v>2005</v>
      </c>
      <c r="K551" s="17">
        <f t="shared" si="150"/>
        <v>2006</v>
      </c>
      <c r="L551" s="17">
        <f t="shared" si="150"/>
        <v>2007</v>
      </c>
      <c r="M551" s="17">
        <f t="shared" si="150"/>
        <v>2008</v>
      </c>
      <c r="N551" s="17">
        <f t="shared" si="150"/>
        <v>2009</v>
      </c>
      <c r="O551" s="17">
        <f t="shared" si="150"/>
        <v>2010</v>
      </c>
      <c r="P551" s="17">
        <f t="shared" si="150"/>
        <v>2011</v>
      </c>
      <c r="Q551" s="17">
        <f t="shared" si="150"/>
        <v>2012</v>
      </c>
      <c r="R551" s="17">
        <f t="shared" si="150"/>
        <v>2013</v>
      </c>
      <c r="S551" s="17">
        <f t="shared" si="150"/>
        <v>2014</v>
      </c>
      <c r="T551" s="17">
        <f t="shared" si="150"/>
        <v>2015</v>
      </c>
      <c r="U551" s="17">
        <f t="shared" si="150"/>
        <v>2016</v>
      </c>
      <c r="V551" s="17">
        <f t="shared" si="150"/>
        <v>2017</v>
      </c>
      <c r="W551" s="17">
        <f t="shared" si="150"/>
        <v>2018</v>
      </c>
      <c r="X551" s="17">
        <f t="shared" si="150"/>
        <v>2019</v>
      </c>
      <c r="Y551" s="17">
        <f>Z551-1</f>
        <v>2020</v>
      </c>
      <c r="Z551" s="183">
        <f>$Z$26</f>
        <v>2021</v>
      </c>
      <c r="AA551" s="17">
        <f t="shared" ref="AA551:BP551" si="151">Z551+1</f>
        <v>2022</v>
      </c>
      <c r="AB551" s="17">
        <f t="shared" si="151"/>
        <v>2023</v>
      </c>
      <c r="AC551" s="17">
        <f t="shared" si="151"/>
        <v>2024</v>
      </c>
      <c r="AD551" s="17">
        <f t="shared" si="151"/>
        <v>2025</v>
      </c>
      <c r="AE551" s="17">
        <f t="shared" si="151"/>
        <v>2026</v>
      </c>
      <c r="AF551" s="17">
        <f t="shared" si="151"/>
        <v>2027</v>
      </c>
      <c r="AG551" s="17">
        <f t="shared" si="151"/>
        <v>2028</v>
      </c>
      <c r="AH551" s="17">
        <f t="shared" si="151"/>
        <v>2029</v>
      </c>
      <c r="AI551" s="17">
        <f t="shared" si="151"/>
        <v>2030</v>
      </c>
      <c r="AJ551" s="17">
        <f t="shared" si="151"/>
        <v>2031</v>
      </c>
      <c r="AK551" s="17">
        <f t="shared" si="151"/>
        <v>2032</v>
      </c>
      <c r="AL551" s="17">
        <f t="shared" si="151"/>
        <v>2033</v>
      </c>
      <c r="AM551" s="17">
        <f t="shared" si="151"/>
        <v>2034</v>
      </c>
      <c r="AN551" s="17">
        <f t="shared" si="151"/>
        <v>2035</v>
      </c>
      <c r="AO551" s="17">
        <f t="shared" si="151"/>
        <v>2036</v>
      </c>
      <c r="AP551" s="17">
        <f t="shared" si="151"/>
        <v>2037</v>
      </c>
      <c r="AQ551" s="17">
        <f t="shared" si="151"/>
        <v>2038</v>
      </c>
      <c r="AR551" s="17">
        <f t="shared" si="151"/>
        <v>2039</v>
      </c>
      <c r="AS551" s="17">
        <f t="shared" si="151"/>
        <v>2040</v>
      </c>
      <c r="AT551" s="17">
        <f t="shared" si="151"/>
        <v>2041</v>
      </c>
      <c r="AU551" s="17">
        <f t="shared" si="151"/>
        <v>2042</v>
      </c>
      <c r="AV551" s="17">
        <f t="shared" si="151"/>
        <v>2043</v>
      </c>
      <c r="AW551" s="17">
        <f t="shared" si="151"/>
        <v>2044</v>
      </c>
      <c r="AX551" s="17">
        <f t="shared" si="151"/>
        <v>2045</v>
      </c>
      <c r="AY551" s="17">
        <f t="shared" si="151"/>
        <v>2046</v>
      </c>
      <c r="AZ551" s="17">
        <f t="shared" si="151"/>
        <v>2047</v>
      </c>
      <c r="BA551" s="17">
        <f t="shared" si="151"/>
        <v>2048</v>
      </c>
      <c r="BB551" s="17">
        <f t="shared" si="151"/>
        <v>2049</v>
      </c>
      <c r="BC551" s="17">
        <f t="shared" si="151"/>
        <v>2050</v>
      </c>
      <c r="BD551" s="17">
        <f t="shared" si="151"/>
        <v>2051</v>
      </c>
      <c r="BE551" s="17">
        <f t="shared" si="151"/>
        <v>2052</v>
      </c>
      <c r="BF551" s="17">
        <f t="shared" si="151"/>
        <v>2053</v>
      </c>
      <c r="BG551" s="17">
        <f t="shared" si="151"/>
        <v>2054</v>
      </c>
      <c r="BH551" s="17">
        <f t="shared" si="151"/>
        <v>2055</v>
      </c>
      <c r="BI551" s="17">
        <f t="shared" si="151"/>
        <v>2056</v>
      </c>
      <c r="BJ551" s="17">
        <f t="shared" si="151"/>
        <v>2057</v>
      </c>
      <c r="BK551" s="17">
        <f t="shared" si="151"/>
        <v>2058</v>
      </c>
      <c r="BL551" s="17">
        <f t="shared" si="151"/>
        <v>2059</v>
      </c>
      <c r="BM551" s="17">
        <f t="shared" si="151"/>
        <v>2060</v>
      </c>
      <c r="BN551" s="17">
        <f t="shared" si="151"/>
        <v>2061</v>
      </c>
      <c r="BO551" s="17">
        <f t="shared" si="151"/>
        <v>2062</v>
      </c>
      <c r="BP551" s="17">
        <f t="shared" si="151"/>
        <v>2063</v>
      </c>
      <c r="BS551"/>
    </row>
    <row r="552" spans="1:71">
      <c r="B552" s="19">
        <v>0</v>
      </c>
      <c r="C552" s="211">
        <v>9.0246999999999993</v>
      </c>
      <c r="D552" s="211">
        <v>6.2183999999999999</v>
      </c>
      <c r="I552" s="22" t="s">
        <v>176</v>
      </c>
      <c r="J552" s="118">
        <f t="shared" ref="J552:Y567" si="152">$C552*POWER(POWER($D552/$C552,1/($D$482-$C$482)),J$482-$C$482)</f>
        <v>11.932964906091573</v>
      </c>
      <c r="K552" s="118">
        <f t="shared" si="152"/>
        <v>11.712798107057393</v>
      </c>
      <c r="L552" s="118">
        <f t="shared" si="152"/>
        <v>11.49669345182221</v>
      </c>
      <c r="M552" s="118">
        <f t="shared" si="152"/>
        <v>11.284575992608634</v>
      </c>
      <c r="N552" s="118">
        <f t="shared" si="152"/>
        <v>11.076372164448346</v>
      </c>
      <c r="O552" s="118">
        <f t="shared" si="152"/>
        <v>10.872009759668874</v>
      </c>
      <c r="P552" s="118">
        <f t="shared" si="152"/>
        <v>10.671417902851065</v>
      </c>
      <c r="Q552" s="118">
        <f t="shared" si="152"/>
        <v>10.474527026248605</v>
      </c>
      <c r="R552" s="118">
        <f t="shared" si="152"/>
        <v>10.281268845661065</v>
      </c>
      <c r="S552" s="118">
        <f t="shared" si="152"/>
        <v>10.091576336752109</v>
      </c>
      <c r="T552" s="118">
        <f t="shared" si="152"/>
        <v>9.9053837118045909</v>
      </c>
      <c r="U552" s="118">
        <f t="shared" si="152"/>
        <v>9.7226263969045821</v>
      </c>
      <c r="V552" s="118">
        <f t="shared" si="152"/>
        <v>9.5432410095463247</v>
      </c>
      <c r="W552" s="118">
        <f t="shared" si="152"/>
        <v>9.3671653366503982</v>
      </c>
      <c r="X552" s="118">
        <f t="shared" si="152"/>
        <v>9.1943383129874459</v>
      </c>
      <c r="Y552" s="118">
        <f t="shared" si="152"/>
        <v>9.0246999999999993</v>
      </c>
      <c r="Z552" s="118">
        <f t="shared" ref="Z552:AO567" si="153">$C552*POWER(POWER($D552/$C552,1/($D$482-$C$482)),Z$482-$C$482)</f>
        <v>8.8581915650150371</v>
      </c>
      <c r="AA552" s="118">
        <f t="shared" si="153"/>
        <v>8.6947552608400898</v>
      </c>
      <c r="AB552" s="118">
        <f t="shared" si="153"/>
        <v>8.5343344057357946</v>
      </c>
      <c r="AC552" s="118">
        <f t="shared" si="153"/>
        <v>8.3768733637579569</v>
      </c>
      <c r="AD552" s="118">
        <f t="shared" si="153"/>
        <v>8.22231752546233</v>
      </c>
      <c r="AE552" s="118">
        <f t="shared" si="153"/>
        <v>8.0706132889653652</v>
      </c>
      <c r="AF552" s="118">
        <f t="shared" si="153"/>
        <v>7.9217080413544245</v>
      </c>
      <c r="AG552" s="118">
        <f t="shared" si="153"/>
        <v>7.7755501404409619</v>
      </c>
      <c r="AH552" s="118">
        <f t="shared" si="153"/>
        <v>7.6320888968503802</v>
      </c>
      <c r="AI552" s="118">
        <f t="shared" si="153"/>
        <v>7.491274556442316</v>
      </c>
      <c r="AJ552" s="118">
        <f t="shared" si="153"/>
        <v>7.3530582830552929</v>
      </c>
      <c r="AK552" s="118">
        <f t="shared" si="153"/>
        <v>7.2173921415697304</v>
      </c>
      <c r="AL552" s="118">
        <f t="shared" si="153"/>
        <v>7.0842290812834561</v>
      </c>
      <c r="AM552" s="118">
        <f t="shared" si="153"/>
        <v>6.9535229195939303</v>
      </c>
      <c r="AN552" s="118">
        <f t="shared" si="153"/>
        <v>6.8252283259815512</v>
      </c>
      <c r="AO552" s="118">
        <f t="shared" si="153"/>
        <v>6.6993008062884609</v>
      </c>
      <c r="AP552" s="118">
        <f t="shared" ref="AP552:BE567" si="154">$C552*POWER(POWER($D552/$C552,1/($D$482-$C$482)),AP$482-$C$482)</f>
        <v>6.5756966872874321</v>
      </c>
      <c r="AQ552" s="118">
        <f t="shared" si="154"/>
        <v>6.4543731015354364</v>
      </c>
      <c r="AR552" s="118">
        <f t="shared" si="154"/>
        <v>6.335287972506694</v>
      </c>
      <c r="AS552" s="118">
        <f t="shared" si="154"/>
        <v>6.2184000000000017</v>
      </c>
      <c r="AT552" s="118">
        <f t="shared" si="154"/>
        <v>6.1036686458153211</v>
      </c>
      <c r="AU552" s="118">
        <f t="shared" si="154"/>
        <v>5.9910541196946205</v>
      </c>
      <c r="AV552" s="118">
        <f t="shared" si="154"/>
        <v>5.8805173655221203</v>
      </c>
      <c r="AW552" s="118">
        <f t="shared" si="154"/>
        <v>5.7720200477791499</v>
      </c>
      <c r="AX552" s="118">
        <f t="shared" si="154"/>
        <v>5.6655245382489134</v>
      </c>
      <c r="AY552" s="118">
        <f t="shared" si="154"/>
        <v>5.560993902966552</v>
      </c>
      <c r="AZ552" s="118">
        <f t="shared" si="154"/>
        <v>5.4583918894099934</v>
      </c>
      <c r="BA552" s="118">
        <f t="shared" si="154"/>
        <v>5.357682913927122</v>
      </c>
      <c r="BB552" s="118">
        <f t="shared" si="154"/>
        <v>5.258832049394929</v>
      </c>
      <c r="BC552" s="118">
        <f t="shared" si="154"/>
        <v>5.1618050131063544</v>
      </c>
      <c r="BD552" s="118">
        <f t="shared" si="154"/>
        <v>5.0665681548806116</v>
      </c>
      <c r="BE552" s="118">
        <f t="shared" si="154"/>
        <v>4.9730884453928912</v>
      </c>
      <c r="BF552" s="118">
        <f t="shared" ref="BF552:BQ567" si="155">$C552*POWER(POWER($D552/$C552,1/($D$482-$C$482)),BF$482-$C$482)</f>
        <v>4.8813334647193871</v>
      </c>
      <c r="BG552" s="118">
        <f t="shared" si="155"/>
        <v>4.7912713910936562</v>
      </c>
      <c r="BH552" s="118">
        <f t="shared" si="155"/>
        <v>4.7028709898704317</v>
      </c>
      <c r="BI552" s="118">
        <f t="shared" si="155"/>
        <v>4.6161016026930737</v>
      </c>
      <c r="BJ552" s="118">
        <f t="shared" si="155"/>
        <v>4.5309331368608579</v>
      </c>
      <c r="BK552" s="118">
        <f t="shared" si="155"/>
        <v>4.4473360548924594</v>
      </c>
      <c r="BL552" s="118">
        <f t="shared" si="155"/>
        <v>4.3652813642819863</v>
      </c>
      <c r="BM552" s="118">
        <f t="shared" si="155"/>
        <v>4.284740607444018</v>
      </c>
      <c r="BN552" s="118">
        <f t="shared" si="155"/>
        <v>4.2056858518441613</v>
      </c>
      <c r="BO552" s="118">
        <f t="shared" si="155"/>
        <v>4.1280896803117049</v>
      </c>
      <c r="BP552" s="118">
        <f t="shared" si="155"/>
        <v>4.0519251815309945</v>
      </c>
      <c r="BQ552" s="118">
        <f t="shared" si="155"/>
        <v>3.9771659407082653</v>
      </c>
      <c r="BS552"/>
    </row>
    <row r="553" spans="1:71">
      <c r="B553" s="19">
        <v>5</v>
      </c>
      <c r="C553" s="211">
        <v>2632.6795000000002</v>
      </c>
      <c r="D553" s="211">
        <v>2133.8128000000002</v>
      </c>
      <c r="I553" s="22" t="s">
        <v>176</v>
      </c>
      <c r="J553" s="118">
        <f t="shared" si="152"/>
        <v>3081.9759719950657</v>
      </c>
      <c r="K553" s="118">
        <f t="shared" si="152"/>
        <v>3049.7705384990618</v>
      </c>
      <c r="L553" s="118">
        <f t="shared" si="152"/>
        <v>3017.9016390825218</v>
      </c>
      <c r="M553" s="118">
        <f t="shared" si="152"/>
        <v>2986.3657570970308</v>
      </c>
      <c r="N553" s="118">
        <f t="shared" si="152"/>
        <v>2955.1594126417649</v>
      </c>
      <c r="O553" s="118">
        <f t="shared" si="152"/>
        <v>2924.2791621794886</v>
      </c>
      <c r="P553" s="118">
        <f t="shared" si="152"/>
        <v>2893.7215981565741</v>
      </c>
      <c r="Q553" s="118">
        <f t="shared" si="152"/>
        <v>2863.4833486269858</v>
      </c>
      <c r="R553" s="118">
        <f t="shared" si="152"/>
        <v>2833.5610768801935</v>
      </c>
      <c r="S553" s="118">
        <f t="shared" si="152"/>
        <v>2803.9514810729756</v>
      </c>
      <c r="T553" s="118">
        <f t="shared" si="152"/>
        <v>2774.6512938650717</v>
      </c>
      <c r="U553" s="118">
        <f t="shared" si="152"/>
        <v>2745.6572820586366</v>
      </c>
      <c r="V553" s="118">
        <f t="shared" si="152"/>
        <v>2716.9662462414694</v>
      </c>
      <c r="W553" s="118">
        <f t="shared" si="152"/>
        <v>2688.5750204339647</v>
      </c>
      <c r="X553" s="118">
        <f t="shared" si="152"/>
        <v>2660.4804717397533</v>
      </c>
      <c r="Y553" s="118">
        <f t="shared" si="152"/>
        <v>2632.6795000000002</v>
      </c>
      <c r="Z553" s="118">
        <f t="shared" si="153"/>
        <v>2605.1690374513068</v>
      </c>
      <c r="AA553" s="118">
        <f t="shared" si="153"/>
        <v>2577.9460483871917</v>
      </c>
      <c r="AB553" s="118">
        <f t="shared" si="153"/>
        <v>2551.0075288231092</v>
      </c>
      <c r="AC553" s="118">
        <f t="shared" si="153"/>
        <v>2524.3505061649685</v>
      </c>
      <c r="AD553" s="118">
        <f t="shared" si="153"/>
        <v>2497.9720388811129</v>
      </c>
      <c r="AE553" s="118">
        <f t="shared" si="153"/>
        <v>2471.8692161777335</v>
      </c>
      <c r="AF553" s="118">
        <f t="shared" si="153"/>
        <v>2446.0391576776669</v>
      </c>
      <c r="AG553" s="118">
        <f t="shared" si="153"/>
        <v>2420.4790131025566</v>
      </c>
      <c r="AH553" s="118">
        <f t="shared" si="153"/>
        <v>2395.1859619583302</v>
      </c>
      <c r="AI553" s="118">
        <f t="shared" si="153"/>
        <v>2370.1572132239662</v>
      </c>
      <c r="AJ553" s="118">
        <f t="shared" si="153"/>
        <v>2345.3900050435122</v>
      </c>
      <c r="AK553" s="118">
        <f t="shared" si="153"/>
        <v>2320.8816044213213</v>
      </c>
      <c r="AL553" s="118">
        <f t="shared" si="153"/>
        <v>2296.629306920473</v>
      </c>
      <c r="AM553" s="118">
        <f t="shared" si="153"/>
        <v>2272.6304363643467</v>
      </c>
      <c r="AN553" s="118">
        <f t="shared" si="153"/>
        <v>2248.8823445413113</v>
      </c>
      <c r="AO553" s="118">
        <f t="shared" si="153"/>
        <v>2225.3824109125044</v>
      </c>
      <c r="AP553" s="118">
        <f t="shared" si="154"/>
        <v>2202.128042322659</v>
      </c>
      <c r="AQ553" s="118">
        <f t="shared" si="154"/>
        <v>2179.1166727139598</v>
      </c>
      <c r="AR553" s="118">
        <f t="shared" si="154"/>
        <v>2156.3457628428832</v>
      </c>
      <c r="AS553" s="118">
        <f t="shared" si="154"/>
        <v>2133.8127999999988</v>
      </c>
      <c r="AT553" s="118">
        <f t="shared" si="154"/>
        <v>2111.5152977326998</v>
      </c>
      <c r="AU553" s="118">
        <f t="shared" si="154"/>
        <v>2089.4507955708264</v>
      </c>
      <c r="AV553" s="118">
        <f t="shared" si="154"/>
        <v>2067.6168587551647</v>
      </c>
      <c r="AW553" s="118">
        <f t="shared" si="154"/>
        <v>2046.0110779687714</v>
      </c>
      <c r="AX553" s="118">
        <f t="shared" si="154"/>
        <v>2024.6310690711171</v>
      </c>
      <c r="AY553" s="118">
        <f t="shared" si="154"/>
        <v>2003.4744728349999</v>
      </c>
      <c r="AZ553" s="118">
        <f t="shared" si="154"/>
        <v>1982.5389546862129</v>
      </c>
      <c r="BA553" s="118">
        <f t="shared" si="154"/>
        <v>1961.8222044459267</v>
      </c>
      <c r="BB553" s="118">
        <f t="shared" si="154"/>
        <v>1941.3219360757721</v>
      </c>
      <c r="BC553" s="118">
        <f t="shared" si="154"/>
        <v>1921.0358874255776</v>
      </c>
      <c r="BD553" s="118">
        <f t="shared" si="154"/>
        <v>1900.9618199837496</v>
      </c>
      <c r="BE553" s="118">
        <f t="shared" si="154"/>
        <v>1881.0975186302583</v>
      </c>
      <c r="BF553" s="118">
        <f t="shared" si="155"/>
        <v>1861.4407913922039</v>
      </c>
      <c r="BG553" s="118">
        <f t="shared" si="155"/>
        <v>1841.9894692019388</v>
      </c>
      <c r="BH553" s="118">
        <f t="shared" si="155"/>
        <v>1822.7414056577179</v>
      </c>
      <c r="BI553" s="118">
        <f t="shared" si="155"/>
        <v>1803.6944767868472</v>
      </c>
      <c r="BJ553" s="118">
        <f t="shared" si="155"/>
        <v>1784.8465808113097</v>
      </c>
      <c r="BK553" s="118">
        <f t="shared" si="155"/>
        <v>1766.1956379158401</v>
      </c>
      <c r="BL553" s="118">
        <f t="shared" si="155"/>
        <v>1747.7395900184226</v>
      </c>
      <c r="BM553" s="118">
        <f t="shared" si="155"/>
        <v>1729.4764005431864</v>
      </c>
      <c r="BN553" s="118">
        <f t="shared" si="155"/>
        <v>1711.4040541956751</v>
      </c>
      <c r="BO553" s="118">
        <f t="shared" si="155"/>
        <v>1693.5205567404655</v>
      </c>
      <c r="BP553" s="118">
        <f t="shared" si="155"/>
        <v>1675.8239347811077</v>
      </c>
      <c r="BQ553" s="118">
        <f t="shared" si="155"/>
        <v>1658.3122355423664</v>
      </c>
      <c r="BS553"/>
    </row>
    <row r="554" spans="1:71">
      <c r="B554" s="19">
        <v>6</v>
      </c>
      <c r="C554" s="211">
        <v>2514.9122000000002</v>
      </c>
      <c r="D554" s="211">
        <v>2037.2309</v>
      </c>
      <c r="I554" s="22" t="s">
        <v>176</v>
      </c>
      <c r="J554" s="118">
        <f t="shared" si="152"/>
        <v>2945.3354008898937</v>
      </c>
      <c r="K554" s="118">
        <f t="shared" si="152"/>
        <v>2914.4769753439614</v>
      </c>
      <c r="L554" s="118">
        <f t="shared" si="152"/>
        <v>2883.9418550578939</v>
      </c>
      <c r="M554" s="118">
        <f t="shared" si="152"/>
        <v>2853.7266527463967</v>
      </c>
      <c r="N554" s="118">
        <f t="shared" si="152"/>
        <v>2823.8280166129325</v>
      </c>
      <c r="O554" s="118">
        <f t="shared" si="152"/>
        <v>2794.2426299779027</v>
      </c>
      <c r="P554" s="118">
        <f t="shared" si="152"/>
        <v>2764.9672109107255</v>
      </c>
      <c r="Q554" s="118">
        <f t="shared" si="152"/>
        <v>2735.9985118657696</v>
      </c>
      <c r="R554" s="118">
        <f t="shared" si="152"/>
        <v>2707.3333193221015</v>
      </c>
      <c r="S554" s="118">
        <f t="shared" si="152"/>
        <v>2678.9684534270045</v>
      </c>
      <c r="T554" s="118">
        <f t="shared" si="152"/>
        <v>2650.9007676432393</v>
      </c>
      <c r="U554" s="118">
        <f t="shared" si="152"/>
        <v>2623.1271483999913</v>
      </c>
      <c r="V554" s="118">
        <f t="shared" si="152"/>
        <v>2595.6445147474847</v>
      </c>
      <c r="W554" s="118">
        <f t="shared" si="152"/>
        <v>2568.4498180152068</v>
      </c>
      <c r="X554" s="118">
        <f t="shared" si="152"/>
        <v>2541.5400414737173</v>
      </c>
      <c r="Y554" s="118">
        <f t="shared" si="152"/>
        <v>2514.9122000000002</v>
      </c>
      <c r="Z554" s="118">
        <f t="shared" si="153"/>
        <v>2488.5633397463225</v>
      </c>
      <c r="AA554" s="118">
        <f t="shared" si="153"/>
        <v>2462.4905378125609</v>
      </c>
      <c r="AB554" s="118">
        <f t="shared" si="153"/>
        <v>2436.6909019219615</v>
      </c>
      <c r="AC554" s="118">
        <f t="shared" si="153"/>
        <v>2411.1615701002984</v>
      </c>
      <c r="AD554" s="118">
        <f t="shared" si="153"/>
        <v>2385.8997103583915</v>
      </c>
      <c r="AE554" s="118">
        <f t="shared" si="153"/>
        <v>2360.9025203779529</v>
      </c>
      <c r="AF554" s="118">
        <f t="shared" si="153"/>
        <v>2336.1672272007222</v>
      </c>
      <c r="AG554" s="118">
        <f t="shared" si="153"/>
        <v>2311.6910869208614</v>
      </c>
      <c r="AH554" s="118">
        <f t="shared" si="153"/>
        <v>2287.4713843805698</v>
      </c>
      <c r="AI554" s="118">
        <f t="shared" si="153"/>
        <v>2263.5054328688911</v>
      </c>
      <c r="AJ554" s="118">
        <f t="shared" si="153"/>
        <v>2239.7905738236718</v>
      </c>
      <c r="AK554" s="118">
        <f t="shared" si="153"/>
        <v>2216.3241765366474</v>
      </c>
      <c r="AL554" s="118">
        <f t="shared" si="153"/>
        <v>2193.103637861615</v>
      </c>
      <c r="AM554" s="118">
        <f t="shared" si="153"/>
        <v>2170.1263819256633</v>
      </c>
      <c r="AN554" s="118">
        <f t="shared" si="153"/>
        <v>2147.3898598434303</v>
      </c>
      <c r="AO554" s="118">
        <f t="shared" si="153"/>
        <v>2124.8915494343514</v>
      </c>
      <c r="AP554" s="118">
        <f t="shared" si="154"/>
        <v>2102.6289549428752</v>
      </c>
      <c r="AQ554" s="118">
        <f t="shared" si="154"/>
        <v>2080.5996067616043</v>
      </c>
      <c r="AR554" s="118">
        <f t="shared" si="154"/>
        <v>2058.8010611573413</v>
      </c>
      <c r="AS554" s="118">
        <f t="shared" si="154"/>
        <v>2037.2309000000023</v>
      </c>
      <c r="AT554" s="118">
        <f t="shared" si="154"/>
        <v>2015.8867304943735</v>
      </c>
      <c r="AU554" s="118">
        <f t="shared" si="154"/>
        <v>1994.7661849146753</v>
      </c>
      <c r="AV554" s="118">
        <f t="shared" si="154"/>
        <v>1973.866920341909</v>
      </c>
      <c r="AW554" s="118">
        <f t="shared" si="154"/>
        <v>1953.1866184039538</v>
      </c>
      <c r="AX554" s="118">
        <f t="shared" si="154"/>
        <v>1932.7229850183912</v>
      </c>
      <c r="AY554" s="118">
        <f t="shared" si="154"/>
        <v>1912.4737501380166</v>
      </c>
      <c r="AZ554" s="118">
        <f t="shared" si="154"/>
        <v>1892.4366674990229</v>
      </c>
      <c r="BA554" s="118">
        <f t="shared" si="154"/>
        <v>1872.6095143718214</v>
      </c>
      <c r="BB554" s="118">
        <f t="shared" si="154"/>
        <v>1852.9900913144718</v>
      </c>
      <c r="BC554" s="118">
        <f t="shared" si="154"/>
        <v>1833.5762219286962</v>
      </c>
      <c r="BD554" s="118">
        <f t="shared" si="154"/>
        <v>1814.3657526184493</v>
      </c>
      <c r="BE554" s="118">
        <f t="shared" si="154"/>
        <v>1795.3565523510197</v>
      </c>
      <c r="BF554" s="118">
        <f t="shared" si="155"/>
        <v>1776.5465124206312</v>
      </c>
      <c r="BG554" s="118">
        <f t="shared" si="155"/>
        <v>1757.9335462145229</v>
      </c>
      <c r="BH554" s="118">
        <f t="shared" si="155"/>
        <v>1739.5155889814798</v>
      </c>
      <c r="BI554" s="118">
        <f t="shared" si="155"/>
        <v>1721.290597602788</v>
      </c>
      <c r="BJ554" s="118">
        <f t="shared" si="155"/>
        <v>1703.2565503655903</v>
      </c>
      <c r="BK554" s="118">
        <f t="shared" si="155"/>
        <v>1685.4114467386153</v>
      </c>
      <c r="BL554" s="118">
        <f t="shared" si="155"/>
        <v>1667.7533071502573</v>
      </c>
      <c r="BM554" s="118">
        <f t="shared" si="155"/>
        <v>1650.2801727689814</v>
      </c>
      <c r="BN554" s="118">
        <f t="shared" si="155"/>
        <v>1632.9901052860268</v>
      </c>
      <c r="BO554" s="118">
        <f t="shared" si="155"/>
        <v>1615.8811867003924</v>
      </c>
      <c r="BP554" s="118">
        <f t="shared" si="155"/>
        <v>1598.9515191060661</v>
      </c>
      <c r="BQ554" s="118">
        <f t="shared" si="155"/>
        <v>1582.199224481494</v>
      </c>
      <c r="BS554"/>
    </row>
    <row r="555" spans="1:71">
      <c r="B555" s="19">
        <v>7</v>
      </c>
      <c r="C555" s="211">
        <v>2397.1448999999998</v>
      </c>
      <c r="D555" s="211">
        <v>1940.6488999999999</v>
      </c>
      <c r="I555" s="22" t="s">
        <v>176</v>
      </c>
      <c r="J555" s="118">
        <f t="shared" si="152"/>
        <v>2808.6962453912711</v>
      </c>
      <c r="K555" s="118">
        <f t="shared" si="152"/>
        <v>2779.1846850851507</v>
      </c>
      <c r="L555" s="118">
        <f t="shared" si="152"/>
        <v>2749.9832089303977</v>
      </c>
      <c r="M555" s="118">
        <f t="shared" si="152"/>
        <v>2721.088558807824</v>
      </c>
      <c r="N555" s="118">
        <f t="shared" si="152"/>
        <v>2692.4975108319813</v>
      </c>
      <c r="O555" s="118">
        <f t="shared" si="152"/>
        <v>2664.2068749914624</v>
      </c>
      <c r="P555" s="118">
        <f t="shared" si="152"/>
        <v>2636.2134947929794</v>
      </c>
      <c r="Q555" s="118">
        <f t="shared" si="152"/>
        <v>2608.5142469091793</v>
      </c>
      <c r="R555" s="118">
        <f t="shared" si="152"/>
        <v>2581.106040830166</v>
      </c>
      <c r="S555" s="118">
        <f t="shared" si="152"/>
        <v>2553.9858185186786</v>
      </c>
      <c r="T555" s="118">
        <f t="shared" si="152"/>
        <v>2527.150554068895</v>
      </c>
      <c r="U555" s="118">
        <f t="shared" si="152"/>
        <v>2500.5972533688187</v>
      </c>
      <c r="V555" s="118">
        <f t="shared" si="152"/>
        <v>2474.3229537662169</v>
      </c>
      <c r="W555" s="118">
        <f t="shared" si="152"/>
        <v>2448.3247237380642</v>
      </c>
      <c r="X555" s="118">
        <f t="shared" si="152"/>
        <v>2422.5996625634639</v>
      </c>
      <c r="Y555" s="118">
        <f t="shared" si="152"/>
        <v>2397.1448999999998</v>
      </c>
      <c r="Z555" s="118">
        <f t="shared" si="153"/>
        <v>2371.9575959634954</v>
      </c>
      <c r="AA555" s="118">
        <f t="shared" si="153"/>
        <v>2347.0349402111337</v>
      </c>
      <c r="AB555" s="118">
        <f t="shared" si="153"/>
        <v>2322.3741520279091</v>
      </c>
      <c r="AC555" s="118">
        <f t="shared" si="153"/>
        <v>2297.9724799163705</v>
      </c>
      <c r="AD555" s="118">
        <f t="shared" si="153"/>
        <v>2273.8272012896286</v>
      </c>
      <c r="AE555" s="118">
        <f t="shared" si="153"/>
        <v>2249.9356221675839</v>
      </c>
      <c r="AF555" s="118">
        <f t="shared" si="153"/>
        <v>2226.2950768763512</v>
      </c>
      <c r="AG555" s="118">
        <f t="shared" si="153"/>
        <v>2202.9029277508403</v>
      </c>
      <c r="AH555" s="118">
        <f t="shared" si="153"/>
        <v>2179.7565648404602</v>
      </c>
      <c r="AI555" s="118">
        <f t="shared" si="153"/>
        <v>2156.8534056179187</v>
      </c>
      <c r="AJ555" s="118">
        <f t="shared" si="153"/>
        <v>2134.1908946910785</v>
      </c>
      <c r="AK555" s="118">
        <f t="shared" si="153"/>
        <v>2111.7665035178443</v>
      </c>
      <c r="AL555" s="118">
        <f t="shared" si="153"/>
        <v>2089.5777301240414</v>
      </c>
      <c r="AM555" s="118">
        <f t="shared" si="153"/>
        <v>2067.6220988242635</v>
      </c>
      <c r="AN555" s="118">
        <f t="shared" si="153"/>
        <v>2045.897159945649</v>
      </c>
      <c r="AO555" s="118">
        <f t="shared" si="153"/>
        <v>2024.4004895545634</v>
      </c>
      <c r="AP555" s="118">
        <f t="shared" si="154"/>
        <v>2003.1296891861502</v>
      </c>
      <c r="AQ555" s="118">
        <f t="shared" si="154"/>
        <v>1982.0823855767269</v>
      </c>
      <c r="AR555" s="118">
        <f t="shared" si="154"/>
        <v>1961.2562303989896</v>
      </c>
      <c r="AS555" s="118">
        <f t="shared" si="154"/>
        <v>1940.6489000000022</v>
      </c>
      <c r="AT555" s="118">
        <f t="shared" si="154"/>
        <v>1920.2580951419361</v>
      </c>
      <c r="AU555" s="118">
        <f t="shared" si="154"/>
        <v>1900.0815407455377</v>
      </c>
      <c r="AV555" s="118">
        <f t="shared" si="154"/>
        <v>1880.1169856362874</v>
      </c>
      <c r="AW555" s="118">
        <f t="shared" si="154"/>
        <v>1860.3622022932291</v>
      </c>
      <c r="AX555" s="118">
        <f t="shared" si="154"/>
        <v>1840.8149866004351</v>
      </c>
      <c r="AY555" s="118">
        <f t="shared" si="154"/>
        <v>1821.473157601087</v>
      </c>
      <c r="AZ555" s="118">
        <f t="shared" si="154"/>
        <v>1802.3345572541366</v>
      </c>
      <c r="BA555" s="118">
        <f t="shared" si="154"/>
        <v>1783.3970501935253</v>
      </c>
      <c r="BB555" s="118">
        <f t="shared" si="154"/>
        <v>1764.658523489933</v>
      </c>
      <c r="BC555" s="118">
        <f t="shared" si="154"/>
        <v>1746.116886415032</v>
      </c>
      <c r="BD555" s="118">
        <f t="shared" si="154"/>
        <v>1727.7700702082143</v>
      </c>
      <c r="BE555" s="118">
        <f t="shared" si="154"/>
        <v>1709.6160278457744</v>
      </c>
      <c r="BF555" s="118">
        <f t="shared" si="155"/>
        <v>1691.6527338125131</v>
      </c>
      <c r="BG555" s="118">
        <f t="shared" si="155"/>
        <v>1673.8781838757448</v>
      </c>
      <c r="BH555" s="118">
        <f t="shared" si="155"/>
        <v>1656.2903948616758</v>
      </c>
      <c r="BI555" s="118">
        <f t="shared" si="155"/>
        <v>1638.8874044341374</v>
      </c>
      <c r="BJ555" s="118">
        <f t="shared" si="155"/>
        <v>1621.6672708756359</v>
      </c>
      <c r="BK555" s="118">
        <f t="shared" si="155"/>
        <v>1604.6280728707122</v>
      </c>
      <c r="BL555" s="118">
        <f t="shared" si="155"/>
        <v>1587.7679092915705</v>
      </c>
      <c r="BM555" s="118">
        <f t="shared" si="155"/>
        <v>1571.0848989859639</v>
      </c>
      <c r="BN555" s="118">
        <f t="shared" si="155"/>
        <v>1554.5771805673069</v>
      </c>
      <c r="BO555" s="118">
        <f t="shared" si="155"/>
        <v>1538.2429122069916</v>
      </c>
      <c r="BP555" s="118">
        <f t="shared" si="155"/>
        <v>1522.0802714288909</v>
      </c>
      <c r="BQ555" s="118">
        <f t="shared" si="155"/>
        <v>1506.0874549060163</v>
      </c>
      <c r="BS555"/>
    </row>
    <row r="556" spans="1:71">
      <c r="B556" s="19">
        <v>8</v>
      </c>
      <c r="C556" s="211">
        <v>2279.3775000000001</v>
      </c>
      <c r="D556" s="211">
        <v>1844.067</v>
      </c>
      <c r="I556" s="22" t="s">
        <v>176</v>
      </c>
      <c r="J556" s="118">
        <f t="shared" si="152"/>
        <v>2672.0582885220633</v>
      </c>
      <c r="K556" s="118">
        <f t="shared" si="152"/>
        <v>2643.8934541597137</v>
      </c>
      <c r="L556" s="118">
        <f t="shared" si="152"/>
        <v>2616.0254912758282</v>
      </c>
      <c r="M556" s="118">
        <f t="shared" si="152"/>
        <v>2588.4512706961482</v>
      </c>
      <c r="N556" s="118">
        <f t="shared" si="152"/>
        <v>2561.1676962294791</v>
      </c>
      <c r="O556" s="118">
        <f t="shared" si="152"/>
        <v>2534.1717043200351</v>
      </c>
      <c r="P556" s="118">
        <f t="shared" si="152"/>
        <v>2507.4602637034432</v>
      </c>
      <c r="Q556" s="118">
        <f t="shared" si="152"/>
        <v>2481.0303750663793</v>
      </c>
      <c r="R556" s="118">
        <f t="shared" si="152"/>
        <v>2454.8790707097842</v>
      </c>
      <c r="S556" s="118">
        <f t="shared" si="152"/>
        <v>2429.0034142156346</v>
      </c>
      <c r="T556" s="118">
        <f t="shared" si="152"/>
        <v>2403.4005001172277</v>
      </c>
      <c r="U556" s="118">
        <f t="shared" si="152"/>
        <v>2378.0674535729358</v>
      </c>
      <c r="V556" s="118">
        <f t="shared" si="152"/>
        <v>2353.0014300434027</v>
      </c>
      <c r="W556" s="118">
        <f t="shared" si="152"/>
        <v>2328.1996149721449</v>
      </c>
      <c r="X556" s="118">
        <f t="shared" si="152"/>
        <v>2303.6592234695154</v>
      </c>
      <c r="Y556" s="118">
        <f t="shared" si="152"/>
        <v>2279.3775000000001</v>
      </c>
      <c r="Z556" s="118">
        <f t="shared" si="153"/>
        <v>2255.3517180728113</v>
      </c>
      <c r="AA556" s="118">
        <f t="shared" si="153"/>
        <v>2231.5791799357421</v>
      </c>
      <c r="AB556" s="118">
        <f t="shared" si="153"/>
        <v>2208.057216272246</v>
      </c>
      <c r="AC556" s="118">
        <f t="shared" si="153"/>
        <v>2184.7831859017124</v>
      </c>
      <c r="AD556" s="118">
        <f t="shared" si="153"/>
        <v>2161.7544754828969</v>
      </c>
      <c r="AE556" s="118">
        <f t="shared" si="153"/>
        <v>2138.9684992204852</v>
      </c>
      <c r="AF556" s="118">
        <f t="shared" si="153"/>
        <v>2116.4226985747396</v>
      </c>
      <c r="AG556" s="118">
        <f t="shared" si="153"/>
        <v>2094.114541974217</v>
      </c>
      <c r="AH556" s="118">
        <f t="shared" si="153"/>
        <v>2072.0415245315039</v>
      </c>
      <c r="AI556" s="118">
        <f t="shared" si="153"/>
        <v>2050.2011677619594</v>
      </c>
      <c r="AJ556" s="118">
        <f t="shared" si="153"/>
        <v>2028.5910193054108</v>
      </c>
      <c r="AK556" s="118">
        <f t="shared" si="153"/>
        <v>2007.2086526507935</v>
      </c>
      <c r="AL556" s="118">
        <f t="shared" si="153"/>
        <v>1986.0516668636856</v>
      </c>
      <c r="AM556" s="118">
        <f t="shared" si="153"/>
        <v>1965.1176863167175</v>
      </c>
      <c r="AN556" s="118">
        <f t="shared" si="153"/>
        <v>1944.4043604228248</v>
      </c>
      <c r="AO556" s="118">
        <f t="shared" si="153"/>
        <v>1923.9093633713082</v>
      </c>
      <c r="AP556" s="118">
        <f t="shared" si="154"/>
        <v>1903.6303938666802</v>
      </c>
      <c r="AQ556" s="118">
        <f t="shared" si="154"/>
        <v>1883.5651748702617</v>
      </c>
      <c r="AR556" s="118">
        <f t="shared" si="154"/>
        <v>1863.7114533445031</v>
      </c>
      <c r="AS556" s="118">
        <f t="shared" si="154"/>
        <v>1844.0670000000007</v>
      </c>
      <c r="AT556" s="118">
        <f t="shared" si="154"/>
        <v>1824.6296090451785</v>
      </c>
      <c r="AU556" s="118">
        <f t="shared" si="154"/>
        <v>1805.3970979386111</v>
      </c>
      <c r="AV556" s="118">
        <f t="shared" si="154"/>
        <v>1786.3673071439521</v>
      </c>
      <c r="AW556" s="118">
        <f t="shared" si="154"/>
        <v>1767.5380998874537</v>
      </c>
      <c r="AX556" s="118">
        <f t="shared" si="154"/>
        <v>1748.9073619180328</v>
      </c>
      <c r="AY556" s="118">
        <f t="shared" si="154"/>
        <v>1730.4730012698747</v>
      </c>
      <c r="AZ556" s="118">
        <f t="shared" si="154"/>
        <v>1712.2329480275323</v>
      </c>
      <c r="BA556" s="118">
        <f t="shared" si="154"/>
        <v>1694.1851540935056</v>
      </c>
      <c r="BB556" s="118">
        <f t="shared" si="154"/>
        <v>1676.3275929582699</v>
      </c>
      <c r="BC556" s="118">
        <f t="shared" si="154"/>
        <v>1658.6582594727265</v>
      </c>
      <c r="BD556" s="118">
        <f t="shared" si="154"/>
        <v>1641.175169623054</v>
      </c>
      <c r="BE556" s="118">
        <f t="shared" si="154"/>
        <v>1623.8763603079317</v>
      </c>
      <c r="BF556" s="118">
        <f t="shared" si="155"/>
        <v>1606.7598891181112</v>
      </c>
      <c r="BG556" s="118">
        <f t="shared" si="155"/>
        <v>1589.8238341183117</v>
      </c>
      <c r="BH556" s="118">
        <f t="shared" si="155"/>
        <v>1573.0662936314138</v>
      </c>
      <c r="BI556" s="118">
        <f t="shared" si="155"/>
        <v>1556.4853860249298</v>
      </c>
      <c r="BJ556" s="118">
        <f t="shared" si="155"/>
        <v>1540.0792494997202</v>
      </c>
      <c r="BK556" s="118">
        <f t="shared" si="155"/>
        <v>1523.8460418809434</v>
      </c>
      <c r="BL556" s="118">
        <f t="shared" si="155"/>
        <v>1507.783940411204</v>
      </c>
      <c r="BM556" s="118">
        <f t="shared" si="155"/>
        <v>1491.8911415458836</v>
      </c>
      <c r="BN556" s="118">
        <f t="shared" si="155"/>
        <v>1476.165860750629</v>
      </c>
      <c r="BO556" s="118">
        <f t="shared" si="155"/>
        <v>1460.606332300973</v>
      </c>
      <c r="BP556" s="118">
        <f t="shared" si="155"/>
        <v>1445.2108090840711</v>
      </c>
      <c r="BQ556" s="118">
        <f t="shared" si="155"/>
        <v>1429.9775624025235</v>
      </c>
      <c r="BS556"/>
    </row>
    <row r="557" spans="1:71">
      <c r="B557" s="19">
        <v>9</v>
      </c>
      <c r="C557" s="211">
        <v>2161.6102000000001</v>
      </c>
      <c r="D557" s="211">
        <v>1747.4849999999999</v>
      </c>
      <c r="I557" s="22" t="s">
        <v>176</v>
      </c>
      <c r="J557" s="118">
        <f t="shared" si="152"/>
        <v>2535.422408149796</v>
      </c>
      <c r="K557" s="118">
        <f t="shared" si="152"/>
        <v>2508.6041020915832</v>
      </c>
      <c r="L557" s="118">
        <f t="shared" si="152"/>
        <v>2482.0694653491882</v>
      </c>
      <c r="M557" s="118">
        <f t="shared" si="152"/>
        <v>2455.8154974243503</v>
      </c>
      <c r="N557" s="118">
        <f t="shared" si="152"/>
        <v>2429.8392295564286</v>
      </c>
      <c r="O557" s="118">
        <f t="shared" si="152"/>
        <v>2404.1377243867037</v>
      </c>
      <c r="P557" s="118">
        <f t="shared" si="152"/>
        <v>2378.7080756262235</v>
      </c>
      <c r="Q557" s="118">
        <f t="shared" si="152"/>
        <v>2353.5474077271647</v>
      </c>
      <c r="R557" s="118">
        <f t="shared" si="152"/>
        <v>2328.6528755576705</v>
      </c>
      <c r="S557" s="118">
        <f t="shared" si="152"/>
        <v>2304.0216640801254</v>
      </c>
      <c r="T557" s="118">
        <f t="shared" si="152"/>
        <v>2279.6509880328363</v>
      </c>
      <c r="U557" s="118">
        <f t="shared" si="152"/>
        <v>2255.5380916150802</v>
      </c>
      <c r="V557" s="118">
        <f t="shared" si="152"/>
        <v>2231.6802481754803</v>
      </c>
      <c r="W557" s="118">
        <f t="shared" si="152"/>
        <v>2208.0747599036799</v>
      </c>
      <c r="X557" s="118">
        <f t="shared" si="152"/>
        <v>2184.7189575252796</v>
      </c>
      <c r="Y557" s="118">
        <f t="shared" si="152"/>
        <v>2161.6102000000001</v>
      </c>
      <c r="Z557" s="118">
        <f t="shared" si="153"/>
        <v>2138.7458742230342</v>
      </c>
      <c r="AA557" s="118">
        <f t="shared" si="153"/>
        <v>2116.1233947295636</v>
      </c>
      <c r="AB557" s="118">
        <f t="shared" si="153"/>
        <v>2093.7402034023967</v>
      </c>
      <c r="AC557" s="118">
        <f t="shared" si="153"/>
        <v>2071.5937691827007</v>
      </c>
      <c r="AD557" s="118">
        <f t="shared" si="153"/>
        <v>2049.6815877837948</v>
      </c>
      <c r="AE557" s="118">
        <f t="shared" si="153"/>
        <v>2028.0011814079655</v>
      </c>
      <c r="AF557" s="118">
        <f t="shared" si="153"/>
        <v>2006.5500984662847</v>
      </c>
      <c r="AG557" s="118">
        <f t="shared" si="153"/>
        <v>1985.3259133013848</v>
      </c>
      <c r="AH557" s="118">
        <f t="shared" si="153"/>
        <v>1964.3262259131707</v>
      </c>
      <c r="AI557" s="118">
        <f t="shared" si="153"/>
        <v>1943.5486616874298</v>
      </c>
      <c r="AJ557" s="118">
        <f t="shared" si="153"/>
        <v>1922.9908711273151</v>
      </c>
      <c r="AK557" s="118">
        <f t="shared" si="153"/>
        <v>1902.6505295876675</v>
      </c>
      <c r="AL557" s="118">
        <f t="shared" si="153"/>
        <v>1882.525337012147</v>
      </c>
      <c r="AM557" s="118">
        <f t="shared" si="153"/>
        <v>1862.6130176731479</v>
      </c>
      <c r="AN557" s="118">
        <f t="shared" si="153"/>
        <v>1842.9113199144601</v>
      </c>
      <c r="AO557" s="118">
        <f t="shared" si="153"/>
        <v>1823.4180158966578</v>
      </c>
      <c r="AP557" s="118">
        <f t="shared" si="154"/>
        <v>1804.1309013451767</v>
      </c>
      <c r="AQ557" s="118">
        <f t="shared" si="154"/>
        <v>1785.0477953010586</v>
      </c>
      <c r="AR557" s="118">
        <f t="shared" si="154"/>
        <v>1766.1665398743316</v>
      </c>
      <c r="AS557" s="118">
        <f t="shared" si="154"/>
        <v>1747.4849999999994</v>
      </c>
      <c r="AT557" s="118">
        <f t="shared" si="154"/>
        <v>1729.0010631966104</v>
      </c>
      <c r="AU557" s="118">
        <f t="shared" si="154"/>
        <v>1710.712639327382</v>
      </c>
      <c r="AV557" s="118">
        <f t="shared" si="154"/>
        <v>1692.617660363851</v>
      </c>
      <c r="AW557" s="118">
        <f t="shared" si="154"/>
        <v>1674.7140801520231</v>
      </c>
      <c r="AX557" s="118">
        <f t="shared" si="154"/>
        <v>1656.9998741809986</v>
      </c>
      <c r="AY557" s="118">
        <f t="shared" si="154"/>
        <v>1639.4730393540415</v>
      </c>
      <c r="AZ557" s="118">
        <f t="shared" si="154"/>
        <v>1622.1315937620736</v>
      </c>
      <c r="BA557" s="118">
        <f t="shared" si="154"/>
        <v>1604.9735764595621</v>
      </c>
      <c r="BB557" s="118">
        <f t="shared" si="154"/>
        <v>1587.9970472427806</v>
      </c>
      <c r="BC557" s="118">
        <f t="shared" si="154"/>
        <v>1571.2000864304109</v>
      </c>
      <c r="BD557" s="118">
        <f t="shared" si="154"/>
        <v>1554.5807946464704</v>
      </c>
      <c r="BE557" s="118">
        <f t="shared" si="154"/>
        <v>1538.1372926055328</v>
      </c>
      <c r="BF557" s="118">
        <f t="shared" si="155"/>
        <v>1521.867720900221</v>
      </c>
      <c r="BG557" s="118">
        <f t="shared" si="155"/>
        <v>1505.7702397909484</v>
      </c>
      <c r="BH557" s="118">
        <f t="shared" si="155"/>
        <v>1489.843028997883</v>
      </c>
      <c r="BI557" s="118">
        <f t="shared" si="155"/>
        <v>1474.0842874951138</v>
      </c>
      <c r="BJ557" s="118">
        <f t="shared" si="155"/>
        <v>1458.4922333069928</v>
      </c>
      <c r="BK557" s="118">
        <f t="shared" si="155"/>
        <v>1443.0651033066322</v>
      </c>
      <c r="BL557" s="118">
        <f t="shared" si="155"/>
        <v>1427.801153016532</v>
      </c>
      <c r="BM557" s="118">
        <f t="shared" si="155"/>
        <v>1412.6986564113172</v>
      </c>
      <c r="BN557" s="118">
        <f t="shared" si="155"/>
        <v>1397.7559057225619</v>
      </c>
      <c r="BO557" s="118">
        <f t="shared" si="155"/>
        <v>1382.9712112456766</v>
      </c>
      <c r="BP557" s="118">
        <f t="shared" si="155"/>
        <v>1368.3429011488395</v>
      </c>
      <c r="BQ557" s="118">
        <f t="shared" si="155"/>
        <v>1353.8693212839476</v>
      </c>
      <c r="BS557"/>
    </row>
    <row r="558" spans="1:71">
      <c r="B558" s="19">
        <v>10</v>
      </c>
      <c r="C558" s="211">
        <v>2043.8427999999999</v>
      </c>
      <c r="D558" s="211">
        <v>1650.9031</v>
      </c>
      <c r="I558" s="22" t="s">
        <v>176</v>
      </c>
      <c r="J558" s="118">
        <f t="shared" si="152"/>
        <v>2398.7882853288265</v>
      </c>
      <c r="K558" s="118">
        <f t="shared" si="152"/>
        <v>2373.3163106549018</v>
      </c>
      <c r="L558" s="118">
        <f t="shared" si="152"/>
        <v>2348.1148148297175</v>
      </c>
      <c r="M558" s="118">
        <f t="shared" si="152"/>
        <v>2323.1809257238638</v>
      </c>
      <c r="N558" s="118">
        <f t="shared" si="152"/>
        <v>2298.5118017061623</v>
      </c>
      <c r="O558" s="118">
        <f t="shared" si="152"/>
        <v>2274.1046313198221</v>
      </c>
      <c r="P558" s="118">
        <f t="shared" si="152"/>
        <v>2249.9566329620206</v>
      </c>
      <c r="Q558" s="118">
        <f t="shared" si="152"/>
        <v>2226.0650545668968</v>
      </c>
      <c r="R558" s="118">
        <f t="shared" si="152"/>
        <v>2202.4271732919074</v>
      </c>
      <c r="S558" s="118">
        <f t="shared" si="152"/>
        <v>2179.0402952075142</v>
      </c>
      <c r="T558" s="118">
        <f t="shared" si="152"/>
        <v>2155.901754990165</v>
      </c>
      <c r="U558" s="118">
        <f t="shared" si="152"/>
        <v>2133.008915618535</v>
      </c>
      <c r="V558" s="118">
        <f t="shared" si="152"/>
        <v>2110.3591680729974</v>
      </c>
      <c r="W558" s="118">
        <f t="shared" si="152"/>
        <v>2087.949931038278</v>
      </c>
      <c r="X558" s="118">
        <f t="shared" si="152"/>
        <v>2065.7786506092757</v>
      </c>
      <c r="Y558" s="118">
        <f t="shared" si="152"/>
        <v>2043.8427999999999</v>
      </c>
      <c r="Z558" s="118">
        <f t="shared" si="153"/>
        <v>2022.139879255601</v>
      </c>
      <c r="AA558" s="118">
        <f t="shared" si="153"/>
        <v>2000.6674149674607</v>
      </c>
      <c r="AB558" s="118">
        <f t="shared" si="153"/>
        <v>1979.4229599913049</v>
      </c>
      <c r="AC558" s="118">
        <f t="shared" si="153"/>
        <v>1958.404093168311</v>
      </c>
      <c r="AD558" s="118">
        <f t="shared" si="153"/>
        <v>1937.6084190491767</v>
      </c>
      <c r="AE558" s="118">
        <f t="shared" si="153"/>
        <v>1917.0335676211198</v>
      </c>
      <c r="AF558" s="118">
        <f t="shared" si="153"/>
        <v>1896.677194037773</v>
      </c>
      <c r="AG558" s="118">
        <f t="shared" si="153"/>
        <v>1876.5369783519527</v>
      </c>
      <c r="AH558" s="118">
        <f t="shared" si="153"/>
        <v>1856.6106252512609</v>
      </c>
      <c r="AI558" s="118">
        <f t="shared" si="153"/>
        <v>1836.895863796497</v>
      </c>
      <c r="AJ558" s="118">
        <f t="shared" si="153"/>
        <v>1817.3904471628452</v>
      </c>
      <c r="AK558" s="118">
        <f t="shared" si="153"/>
        <v>1798.0921523838126</v>
      </c>
      <c r="AL558" s="118">
        <f t="shared" si="153"/>
        <v>1778.9987800978854</v>
      </c>
      <c r="AM558" s="118">
        <f t="shared" si="153"/>
        <v>1760.1081542978745</v>
      </c>
      <c r="AN558" s="118">
        <f t="shared" si="153"/>
        <v>1741.418122082923</v>
      </c>
      <c r="AO558" s="118">
        <f t="shared" si="153"/>
        <v>1722.9265534131475</v>
      </c>
      <c r="AP558" s="118">
        <f t="shared" si="154"/>
        <v>1704.6313408668861</v>
      </c>
      <c r="AQ558" s="118">
        <f t="shared" si="154"/>
        <v>1686.5303994005208</v>
      </c>
      <c r="AR558" s="118">
        <f t="shared" si="154"/>
        <v>1668.6216661108524</v>
      </c>
      <c r="AS558" s="118">
        <f t="shared" si="154"/>
        <v>1650.9030999999995</v>
      </c>
      <c r="AT558" s="118">
        <f t="shared" si="154"/>
        <v>1633.3726817427917</v>
      </c>
      <c r="AU558" s="118">
        <f t="shared" si="154"/>
        <v>1616.0284134566348</v>
      </c>
      <c r="AV558" s="118">
        <f t="shared" si="154"/>
        <v>1598.8683184738181</v>
      </c>
      <c r="AW558" s="118">
        <f t="shared" si="154"/>
        <v>1581.8904411162405</v>
      </c>
      <c r="AX558" s="118">
        <f t="shared" si="154"/>
        <v>1565.0928464725291</v>
      </c>
      <c r="AY558" s="118">
        <f t="shared" si="154"/>
        <v>1548.4736201775231</v>
      </c>
      <c r="AZ558" s="118">
        <f t="shared" si="154"/>
        <v>1532.0308681940999</v>
      </c>
      <c r="BA558" s="118">
        <f t="shared" si="154"/>
        <v>1515.7627165973186</v>
      </c>
      <c r="BB558" s="118">
        <f t="shared" si="154"/>
        <v>1499.667311360856</v>
      </c>
      <c r="BC558" s="118">
        <f t="shared" si="154"/>
        <v>1483.7428181457076</v>
      </c>
      <c r="BD558" s="118">
        <f t="shared" si="154"/>
        <v>1467.9874220911345</v>
      </c>
      <c r="BE558" s="118">
        <f t="shared" si="154"/>
        <v>1452.3993276078315</v>
      </c>
      <c r="BF558" s="118">
        <f t="shared" si="155"/>
        <v>1436.9767581732881</v>
      </c>
      <c r="BG558" s="118">
        <f t="shared" si="155"/>
        <v>1421.7179561293258</v>
      </c>
      <c r="BH558" s="118">
        <f t="shared" si="155"/>
        <v>1406.621182481781</v>
      </c>
      <c r="BI558" s="118">
        <f t="shared" si="155"/>
        <v>1391.6847167023218</v>
      </c>
      <c r="BJ558" s="118">
        <f t="shared" si="155"/>
        <v>1376.9068565323603</v>
      </c>
      <c r="BK558" s="118">
        <f t="shared" si="155"/>
        <v>1362.2859177890573</v>
      </c>
      <c r="BL558" s="118">
        <f t="shared" si="155"/>
        <v>1347.820234173377</v>
      </c>
      <c r="BM558" s="118">
        <f t="shared" si="155"/>
        <v>1333.5081570801865</v>
      </c>
      <c r="BN558" s="118">
        <f t="shared" si="155"/>
        <v>1319.3480554103705</v>
      </c>
      <c r="BO558" s="118">
        <f t="shared" si="155"/>
        <v>1305.3383153849402</v>
      </c>
      <c r="BP558" s="118">
        <f t="shared" si="155"/>
        <v>1291.4773403611141</v>
      </c>
      <c r="BQ558" s="118">
        <f t="shared" si="155"/>
        <v>1277.763550650357</v>
      </c>
      <c r="BS558"/>
    </row>
    <row r="559" spans="1:71">
      <c r="B559" s="19">
        <v>11</v>
      </c>
      <c r="C559" s="211">
        <v>1905.7080000000001</v>
      </c>
      <c r="D559" s="211">
        <v>1541.7982999999999</v>
      </c>
      <c r="I559" s="22" t="s">
        <v>176</v>
      </c>
      <c r="J559" s="118">
        <f t="shared" si="152"/>
        <v>2233.9731707359497</v>
      </c>
      <c r="K559" s="118">
        <f t="shared" si="152"/>
        <v>2210.4287130557204</v>
      </c>
      <c r="L559" s="118">
        <f t="shared" si="152"/>
        <v>2187.1323968906695</v>
      </c>
      <c r="M559" s="118">
        <f t="shared" si="152"/>
        <v>2164.0816070091205</v>
      </c>
      <c r="N559" s="118">
        <f t="shared" si="152"/>
        <v>2141.2737557420414</v>
      </c>
      <c r="O559" s="118">
        <f t="shared" si="152"/>
        <v>2118.7062826925567</v>
      </c>
      <c r="P559" s="118">
        <f t="shared" si="152"/>
        <v>2096.3766544485175</v>
      </c>
      <c r="Q559" s="118">
        <f t="shared" si="152"/>
        <v>2074.2823642981016</v>
      </c>
      <c r="R559" s="118">
        <f t="shared" si="152"/>
        <v>2052.4209319484125</v>
      </c>
      <c r="S559" s="118">
        <f t="shared" si="152"/>
        <v>2030.7899032470439</v>
      </c>
      <c r="T559" s="118">
        <f t="shared" si="152"/>
        <v>2009.3868499065748</v>
      </c>
      <c r="U559" s="118">
        <f t="shared" si="152"/>
        <v>1988.2093692319745</v>
      </c>
      <c r="V559" s="118">
        <f t="shared" si="152"/>
        <v>1967.2550838508762</v>
      </c>
      <c r="W559" s="118">
        <f t="shared" si="152"/>
        <v>1946.5216414466929</v>
      </c>
      <c r="X559" s="118">
        <f t="shared" si="152"/>
        <v>1926.0067144945508</v>
      </c>
      <c r="Y559" s="118">
        <f t="shared" si="152"/>
        <v>1905.7080000000001</v>
      </c>
      <c r="Z559" s="118">
        <f t="shared" si="153"/>
        <v>1885.6232192404827</v>
      </c>
      <c r="AA559" s="118">
        <f t="shared" si="153"/>
        <v>1865.7501175095247</v>
      </c>
      <c r="AB559" s="118">
        <f t="shared" si="153"/>
        <v>1846.0864638636237</v>
      </c>
      <c r="AC559" s="118">
        <f t="shared" si="153"/>
        <v>1826.6300508718045</v>
      </c>
      <c r="AD559" s="118">
        <f t="shared" si="153"/>
        <v>1807.3786943678144</v>
      </c>
      <c r="AE559" s="118">
        <f t="shared" si="153"/>
        <v>1788.3302332049288</v>
      </c>
      <c r="AF559" s="118">
        <f t="shared" si="153"/>
        <v>1769.4825290133435</v>
      </c>
      <c r="AG559" s="118">
        <f t="shared" si="153"/>
        <v>1750.8334659601217</v>
      </c>
      <c r="AH559" s="118">
        <f t="shared" si="153"/>
        <v>1732.3809505116715</v>
      </c>
      <c r="AI559" s="118">
        <f t="shared" si="153"/>
        <v>1714.1229111987279</v>
      </c>
      <c r="AJ559" s="118">
        <f t="shared" si="153"/>
        <v>1696.0572983838094</v>
      </c>
      <c r="AK559" s="118">
        <f t="shared" si="153"/>
        <v>1678.1820840311291</v>
      </c>
      <c r="AL559" s="118">
        <f t="shared" si="153"/>
        <v>1660.4952614789252</v>
      </c>
      <c r="AM559" s="118">
        <f t="shared" si="153"/>
        <v>1642.9948452141973</v>
      </c>
      <c r="AN559" s="118">
        <f t="shared" si="153"/>
        <v>1625.6788706498128</v>
      </c>
      <c r="AO559" s="118">
        <f t="shared" si="153"/>
        <v>1608.5453939039623</v>
      </c>
      <c r="AP559" s="118">
        <f t="shared" si="154"/>
        <v>1591.5924915819419</v>
      </c>
      <c r="AQ559" s="118">
        <f t="shared" si="154"/>
        <v>1574.818260560234</v>
      </c>
      <c r="AR559" s="118">
        <f t="shared" si="154"/>
        <v>1558.2208177728621</v>
      </c>
      <c r="AS559" s="118">
        <f t="shared" si="154"/>
        <v>1541.7983000000008</v>
      </c>
      <c r="AT559" s="118">
        <f t="shared" si="154"/>
        <v>1525.5488636588107</v>
      </c>
      <c r="AU559" s="118">
        <f t="shared" si="154"/>
        <v>1509.470684596479</v>
      </c>
      <c r="AV559" s="118">
        <f t="shared" si="154"/>
        <v>1493.5619578854407</v>
      </c>
      <c r="AW559" s="118">
        <f t="shared" si="154"/>
        <v>1477.82089762076</v>
      </c>
      <c r="AX559" s="118">
        <f t="shared" si="154"/>
        <v>1462.2457367196428</v>
      </c>
      <c r="AY559" s="118">
        <f t="shared" si="154"/>
        <v>1446.8347267230679</v>
      </c>
      <c r="AZ559" s="118">
        <f t="shared" si="154"/>
        <v>1431.5861375995034</v>
      </c>
      <c r="BA559" s="118">
        <f t="shared" si="154"/>
        <v>1416.4982575506974</v>
      </c>
      <c r="BB559" s="118">
        <f t="shared" si="154"/>
        <v>1401.5693928195089</v>
      </c>
      <c r="BC559" s="118">
        <f t="shared" si="154"/>
        <v>1386.7978674997694</v>
      </c>
      <c r="BD559" s="118">
        <f t="shared" si="154"/>
        <v>1372.1820233481476</v>
      </c>
      <c r="BE559" s="118">
        <f t="shared" si="154"/>
        <v>1357.7202195979937</v>
      </c>
      <c r="BF559" s="118">
        <f t="shared" si="155"/>
        <v>1343.4108327751492</v>
      </c>
      <c r="BG559" s="118">
        <f t="shared" si="155"/>
        <v>1329.252256515696</v>
      </c>
      <c r="BH559" s="118">
        <f t="shared" si="155"/>
        <v>1315.2429013856281</v>
      </c>
      <c r="BI559" s="118">
        <f t="shared" si="155"/>
        <v>1301.3811947024205</v>
      </c>
      <c r="BJ559" s="118">
        <f t="shared" si="155"/>
        <v>1287.6655803584829</v>
      </c>
      <c r="BK559" s="118">
        <f t="shared" si="155"/>
        <v>1274.0945186464699</v>
      </c>
      <c r="BL559" s="118">
        <f t="shared" si="155"/>
        <v>1260.666486086436</v>
      </c>
      <c r="BM559" s="118">
        <f t="shared" si="155"/>
        <v>1247.3799752548096</v>
      </c>
      <c r="BN559" s="118">
        <f t="shared" si="155"/>
        <v>1234.2334946151705</v>
      </c>
      <c r="BO559" s="118">
        <f t="shared" si="155"/>
        <v>1221.2255683508117</v>
      </c>
      <c r="BP559" s="118">
        <f t="shared" si="155"/>
        <v>1208.3547361990638</v>
      </c>
      <c r="BQ559" s="118">
        <f t="shared" si="155"/>
        <v>1195.6195532873678</v>
      </c>
      <c r="BS559"/>
    </row>
    <row r="560" spans="1:71">
      <c r="B560" s="19">
        <v>12</v>
      </c>
      <c r="C560" s="211">
        <v>1767.5732</v>
      </c>
      <c r="D560" s="211">
        <v>1432.6935000000001</v>
      </c>
      <c r="I560" s="22" t="s">
        <v>176</v>
      </c>
      <c r="J560" s="118">
        <f t="shared" si="152"/>
        <v>2069.1667755687417</v>
      </c>
      <c r="K560" s="118">
        <f t="shared" si="152"/>
        <v>2047.5489377817703</v>
      </c>
      <c r="L560" s="118">
        <f t="shared" si="152"/>
        <v>2026.1569546316032</v>
      </c>
      <c r="M560" s="118">
        <f t="shared" si="152"/>
        <v>2004.988466478138</v>
      </c>
      <c r="N560" s="118">
        <f t="shared" si="152"/>
        <v>1984.0411383338615</v>
      </c>
      <c r="O560" s="118">
        <f t="shared" si="152"/>
        <v>1963.3126596062873</v>
      </c>
      <c r="P560" s="118">
        <f t="shared" si="152"/>
        <v>1942.8007438430882</v>
      </c>
      <c r="Q560" s="118">
        <f t="shared" si="152"/>
        <v>1922.5031284798881</v>
      </c>
      <c r="R560" s="118">
        <f t="shared" si="152"/>
        <v>1902.41757459069</v>
      </c>
      <c r="S560" s="118">
        <f t="shared" si="152"/>
        <v>1882.5418666409134</v>
      </c>
      <c r="T560" s="118">
        <f t="shared" si="152"/>
        <v>1862.8738122430075</v>
      </c>
      <c r="U560" s="118">
        <f t="shared" si="152"/>
        <v>1843.4112419146215</v>
      </c>
      <c r="V560" s="118">
        <f t="shared" si="152"/>
        <v>1824.1520088392999</v>
      </c>
      <c r="W560" s="118">
        <f t="shared" si="152"/>
        <v>1805.0939886296783</v>
      </c>
      <c r="X560" s="118">
        <f t="shared" si="152"/>
        <v>1786.2350790931537</v>
      </c>
      <c r="Y560" s="118">
        <f t="shared" si="152"/>
        <v>1767.5732</v>
      </c>
      <c r="Z560" s="118">
        <f t="shared" si="153"/>
        <v>1749.106292853912</v>
      </c>
      <c r="AA560" s="118">
        <f t="shared" si="153"/>
        <v>1730.8323206649407</v>
      </c>
      <c r="AB560" s="118">
        <f t="shared" si="153"/>
        <v>1712.7492677248035</v>
      </c>
      <c r="AC560" s="118">
        <f t="shared" si="153"/>
        <v>1694.8551393845435</v>
      </c>
      <c r="AD560" s="118">
        <f t="shared" si="153"/>
        <v>1677.1479618345081</v>
      </c>
      <c r="AE560" s="118">
        <f t="shared" si="153"/>
        <v>1659.6257818866291</v>
      </c>
      <c r="AF560" s="118">
        <f t="shared" si="153"/>
        <v>1642.286666758976</v>
      </c>
      <c r="AG560" s="118">
        <f t="shared" si="153"/>
        <v>1625.1287038625615</v>
      </c>
      <c r="AH560" s="118">
        <f t="shared" si="153"/>
        <v>1608.1500005903733</v>
      </c>
      <c r="AI560" s="118">
        <f t="shared" si="153"/>
        <v>1591.3486841086096</v>
      </c>
      <c r="AJ560" s="118">
        <f t="shared" si="153"/>
        <v>1574.7229011500974</v>
      </c>
      <c r="AK560" s="118">
        <f t="shared" si="153"/>
        <v>1558.2708178098674</v>
      </c>
      <c r="AL560" s="118">
        <f t="shared" si="153"/>
        <v>1541.9906193428656</v>
      </c>
      <c r="AM560" s="118">
        <f t="shared" si="153"/>
        <v>1525.8805099637784</v>
      </c>
      <c r="AN560" s="118">
        <f t="shared" si="153"/>
        <v>1509.9387126489478</v>
      </c>
      <c r="AO560" s="118">
        <f t="shared" si="153"/>
        <v>1494.1634689403579</v>
      </c>
      <c r="AP560" s="118">
        <f t="shared" si="154"/>
        <v>1478.5530387516685</v>
      </c>
      <c r="AQ560" s="118">
        <f t="shared" si="154"/>
        <v>1463.1057001762742</v>
      </c>
      <c r="AR560" s="118">
        <f t="shared" si="154"/>
        <v>1447.8197492973702</v>
      </c>
      <c r="AS560" s="118">
        <f t="shared" si="154"/>
        <v>1432.6935000000019</v>
      </c>
      <c r="AT560" s="118">
        <f t="shared" si="154"/>
        <v>1417.7252837850785</v>
      </c>
      <c r="AU560" s="118">
        <f t="shared" si="154"/>
        <v>1402.9134495853295</v>
      </c>
      <c r="AV560" s="118">
        <f t="shared" si="154"/>
        <v>1388.2563635831823</v>
      </c>
      <c r="AW560" s="118">
        <f t="shared" si="154"/>
        <v>1373.7524090305469</v>
      </c>
      <c r="AX560" s="118">
        <f t="shared" si="154"/>
        <v>1359.3999860704782</v>
      </c>
      <c r="AY560" s="118">
        <f t="shared" si="154"/>
        <v>1345.1975115607061</v>
      </c>
      <c r="AZ560" s="118">
        <f t="shared" si="154"/>
        <v>1331.1434188990045</v>
      </c>
      <c r="BA560" s="118">
        <f t="shared" si="154"/>
        <v>1317.2361578503906</v>
      </c>
      <c r="BB560" s="118">
        <f t="shared" si="154"/>
        <v>1303.4741943761237</v>
      </c>
      <c r="BC560" s="118">
        <f t="shared" si="154"/>
        <v>1289.8560104644953</v>
      </c>
      <c r="BD560" s="118">
        <f t="shared" si="154"/>
        <v>1276.3801039633831</v>
      </c>
      <c r="BE560" s="118">
        <f t="shared" si="154"/>
        <v>1263.0449884145582</v>
      </c>
      <c r="BF560" s="118">
        <f t="shared" si="155"/>
        <v>1249.8491928897204</v>
      </c>
      <c r="BG560" s="118">
        <f t="shared" si="155"/>
        <v>1236.7912618282471</v>
      </c>
      <c r="BH560" s="118">
        <f t="shared" si="155"/>
        <v>1223.8697548766399</v>
      </c>
      <c r="BI560" s="118">
        <f t="shared" si="155"/>
        <v>1211.0832467296434</v>
      </c>
      <c r="BJ560" s="118">
        <f t="shared" si="155"/>
        <v>1198.4303269730308</v>
      </c>
      <c r="BK560" s="118">
        <f t="shared" si="155"/>
        <v>1185.9095999280253</v>
      </c>
      <c r="BL560" s="118">
        <f t="shared" si="155"/>
        <v>1173.5196844973518</v>
      </c>
      <c r="BM560" s="118">
        <f t="shared" si="155"/>
        <v>1161.2592140128936</v>
      </c>
      <c r="BN560" s="118">
        <f t="shared" si="155"/>
        <v>1149.126836084944</v>
      </c>
      <c r="BO560" s="118">
        <f t="shared" si="155"/>
        <v>1137.1212124530298</v>
      </c>
      <c r="BP560" s="118">
        <f t="shared" si="155"/>
        <v>1125.2410188382944</v>
      </c>
      <c r="BQ560" s="118">
        <f t="shared" si="155"/>
        <v>1113.4849447974252</v>
      </c>
      <c r="BS560"/>
    </row>
    <row r="561" spans="2:71">
      <c r="B561" s="19">
        <v>13</v>
      </c>
      <c r="C561" s="211">
        <v>1629.4383</v>
      </c>
      <c r="D561" s="211">
        <v>1323.5888</v>
      </c>
      <c r="I561" s="22" t="s">
        <v>176</v>
      </c>
      <c r="J561" s="118">
        <f t="shared" si="152"/>
        <v>1904.3709487388651</v>
      </c>
      <c r="K561" s="118">
        <f t="shared" si="152"/>
        <v>1884.6786284217085</v>
      </c>
      <c r="L561" s="118">
        <f t="shared" si="152"/>
        <v>1865.1899383267678</v>
      </c>
      <c r="M561" s="118">
        <f t="shared" si="152"/>
        <v>1845.902772797283</v>
      </c>
      <c r="N561" s="118">
        <f t="shared" si="152"/>
        <v>1826.8150479502287</v>
      </c>
      <c r="O561" s="118">
        <f t="shared" si="152"/>
        <v>1807.9247014511598</v>
      </c>
      <c r="P561" s="118">
        <f t="shared" si="152"/>
        <v>1789.2296922913883</v>
      </c>
      <c r="Q561" s="118">
        <f t="shared" si="152"/>
        <v>1770.7280005674609</v>
      </c>
      <c r="R561" s="118">
        <f t="shared" si="152"/>
        <v>1752.4176272629193</v>
      </c>
      <c r="S561" s="118">
        <f t="shared" si="152"/>
        <v>1734.2965940323159</v>
      </c>
      <c r="T561" s="118">
        <f t="shared" si="152"/>
        <v>1716.3629429874629</v>
      </c>
      <c r="U561" s="118">
        <f t="shared" si="152"/>
        <v>1698.6147364858939</v>
      </c>
      <c r="V561" s="118">
        <f t="shared" si="152"/>
        <v>1681.0500569215083</v>
      </c>
      <c r="W561" s="118">
        <f t="shared" si="152"/>
        <v>1663.6670065173867</v>
      </c>
      <c r="X561" s="118">
        <f t="shared" si="152"/>
        <v>1646.4637071207428</v>
      </c>
      <c r="Y561" s="118">
        <f t="shared" si="152"/>
        <v>1629.4383</v>
      </c>
      <c r="Z561" s="118">
        <f t="shared" si="153"/>
        <v>1612.5889456439634</v>
      </c>
      <c r="AA561" s="118">
        <f t="shared" si="153"/>
        <v>1595.9138235630703</v>
      </c>
      <c r="AB561" s="118">
        <f t="shared" si="153"/>
        <v>1579.4111320926957</v>
      </c>
      <c r="AC561" s="118">
        <f t="shared" si="153"/>
        <v>1563.0790881984906</v>
      </c>
      <c r="AD561" s="118">
        <f t="shared" si="153"/>
        <v>1546.9159272837342</v>
      </c>
      <c r="AE561" s="118">
        <f t="shared" si="153"/>
        <v>1530.9199029986778</v>
      </c>
      <c r="AF561" s="118">
        <f t="shared" si="153"/>
        <v>1515.089287051861</v>
      </c>
      <c r="AG561" s="118">
        <f t="shared" si="153"/>
        <v>1499.4223690233771</v>
      </c>
      <c r="AH561" s="118">
        <f t="shared" si="153"/>
        <v>1483.9174561800721</v>
      </c>
      <c r="AI561" s="118">
        <f t="shared" si="153"/>
        <v>1468.5728732926523</v>
      </c>
      <c r="AJ561" s="118">
        <f t="shared" si="153"/>
        <v>1453.3869624546837</v>
      </c>
      <c r="AK561" s="118">
        <f t="shared" si="153"/>
        <v>1438.3580829034647</v>
      </c>
      <c r="AL561" s="118">
        <f t="shared" si="153"/>
        <v>1423.4846108427491</v>
      </c>
      <c r="AM561" s="118">
        <f t="shared" si="153"/>
        <v>1408.764939267302</v>
      </c>
      <c r="AN561" s="118">
        <f t="shared" si="153"/>
        <v>1394.1974777892729</v>
      </c>
      <c r="AO561" s="118">
        <f t="shared" si="153"/>
        <v>1379.7806524663599</v>
      </c>
      <c r="AP561" s="118">
        <f t="shared" si="154"/>
        <v>1365.5129056317551</v>
      </c>
      <c r="AQ561" s="118">
        <f t="shared" si="154"/>
        <v>1351.3926957258441</v>
      </c>
      <c r="AR561" s="118">
        <f t="shared" si="154"/>
        <v>1337.4184971296499</v>
      </c>
      <c r="AS561" s="118">
        <f t="shared" si="154"/>
        <v>1323.5887999999977</v>
      </c>
      <c r="AT561" s="118">
        <f t="shared" si="154"/>
        <v>1309.9021101063813</v>
      </c>
      <c r="AU561" s="118">
        <f t="shared" si="154"/>
        <v>1296.3569486695214</v>
      </c>
      <c r="AV561" s="118">
        <f t="shared" si="154"/>
        <v>1282.9518522015894</v>
      </c>
      <c r="AW561" s="118">
        <f t="shared" si="154"/>
        <v>1269.6853723480849</v>
      </c>
      <c r="AX561" s="118">
        <f t="shared" si="154"/>
        <v>1256.5560757313492</v>
      </c>
      <c r="AY561" s="118">
        <f t="shared" si="154"/>
        <v>1243.5625437956949</v>
      </c>
      <c r="AZ561" s="118">
        <f t="shared" si="154"/>
        <v>1230.7033726541376</v>
      </c>
      <c r="BA561" s="118">
        <f t="shared" si="154"/>
        <v>1217.9771729367139</v>
      </c>
      <c r="BB561" s="118">
        <f t="shared" si="154"/>
        <v>1205.3825696403669</v>
      </c>
      <c r="BC561" s="118">
        <f t="shared" si="154"/>
        <v>1192.9182019803818</v>
      </c>
      <c r="BD561" s="118">
        <f t="shared" si="154"/>
        <v>1180.5827232433633</v>
      </c>
      <c r="BE561" s="118">
        <f t="shared" si="154"/>
        <v>1168.3748006417268</v>
      </c>
      <c r="BF561" s="118">
        <f t="shared" si="155"/>
        <v>1156.2931151696985</v>
      </c>
      <c r="BG561" s="118">
        <f t="shared" si="155"/>
        <v>1144.336361460804</v>
      </c>
      <c r="BH561" s="118">
        <f t="shared" si="155"/>
        <v>1132.5032476468284</v>
      </c>
      <c r="BI561" s="118">
        <f t="shared" si="155"/>
        <v>1120.7924952182375</v>
      </c>
      <c r="BJ561" s="118">
        <f t="shared" si="155"/>
        <v>1109.202838886041</v>
      </c>
      <c r="BK561" s="118">
        <f t="shared" si="155"/>
        <v>1097.7330264450834</v>
      </c>
      <c r="BL561" s="118">
        <f t="shared" si="155"/>
        <v>1086.3818186387505</v>
      </c>
      <c r="BM561" s="118">
        <f t="shared" si="155"/>
        <v>1075.147989025073</v>
      </c>
      <c r="BN561" s="118">
        <f t="shared" si="155"/>
        <v>1064.0303238442168</v>
      </c>
      <c r="BO561" s="118">
        <f t="shared" si="155"/>
        <v>1053.02762188734</v>
      </c>
      <c r="BP561" s="118">
        <f t="shared" si="155"/>
        <v>1042.1386943668108</v>
      </c>
      <c r="BQ561" s="118">
        <f t="shared" si="155"/>
        <v>1031.3623647877628</v>
      </c>
      <c r="BS561"/>
    </row>
    <row r="562" spans="2:71">
      <c r="B562" s="19">
        <v>14</v>
      </c>
      <c r="C562" s="211">
        <v>1491.3035</v>
      </c>
      <c r="D562" s="211">
        <v>1214.4839999999999</v>
      </c>
      <c r="I562" s="22" t="s">
        <v>176</v>
      </c>
      <c r="J562" s="118">
        <f t="shared" si="152"/>
        <v>1739.5892560279265</v>
      </c>
      <c r="K562" s="118">
        <f t="shared" si="152"/>
        <v>1721.8210175194292</v>
      </c>
      <c r="L562" s="118">
        <f t="shared" si="152"/>
        <v>1704.2342645533386</v>
      </c>
      <c r="M562" s="118">
        <f t="shared" si="152"/>
        <v>1686.8271434286203</v>
      </c>
      <c r="N562" s="118">
        <f t="shared" si="152"/>
        <v>1669.5978193780206</v>
      </c>
      <c r="O562" s="118">
        <f t="shared" si="152"/>
        <v>1652.5444763746771</v>
      </c>
      <c r="P562" s="118">
        <f t="shared" si="152"/>
        <v>1635.6653169407025</v>
      </c>
      <c r="Q562" s="118">
        <f t="shared" si="152"/>
        <v>1618.9585619577247</v>
      </c>
      <c r="R562" s="118">
        <f t="shared" si="152"/>
        <v>1602.4224504793629</v>
      </c>
      <c r="S562" s="118">
        <f t="shared" si="152"/>
        <v>1586.0552395456166</v>
      </c>
      <c r="T562" s="118">
        <f t="shared" si="152"/>
        <v>1569.8552039991532</v>
      </c>
      <c r="U562" s="118">
        <f t="shared" si="152"/>
        <v>1553.8206363034706</v>
      </c>
      <c r="V562" s="118">
        <f t="shared" si="152"/>
        <v>1537.9498463629159</v>
      </c>
      <c r="W562" s="118">
        <f t="shared" si="152"/>
        <v>1522.2411613445461</v>
      </c>
      <c r="X562" s="118">
        <f t="shared" si="152"/>
        <v>1506.6929255018044</v>
      </c>
      <c r="Y562" s="118">
        <f t="shared" si="152"/>
        <v>1491.3035</v>
      </c>
      <c r="Z562" s="118">
        <f t="shared" si="153"/>
        <v>1476.0712627435685</v>
      </c>
      <c r="AA562" s="118">
        <f t="shared" si="153"/>
        <v>1460.994608205099</v>
      </c>
      <c r="AB562" s="118">
        <f t="shared" si="153"/>
        <v>1446.0719472561054</v>
      </c>
      <c r="AC562" s="118">
        <f t="shared" si="153"/>
        <v>1431.3017069995281</v>
      </c>
      <c r="AD562" s="118">
        <f t="shared" si="153"/>
        <v>1416.6823306039437</v>
      </c>
      <c r="AE562" s="118">
        <f t="shared" si="153"/>
        <v>1402.212277139472</v>
      </c>
      <c r="AF562" s="118">
        <f t="shared" si="153"/>
        <v>1387.8900214153559</v>
      </c>
      <c r="AG562" s="118">
        <f t="shared" si="153"/>
        <v>1373.7140538192009</v>
      </c>
      <c r="AH562" s="118">
        <f t="shared" si="153"/>
        <v>1359.6828801578581</v>
      </c>
      <c r="AI562" s="118">
        <f t="shared" si="153"/>
        <v>1345.7950214999305</v>
      </c>
      <c r="AJ562" s="118">
        <f t="shared" si="153"/>
        <v>1332.0490140198895</v>
      </c>
      <c r="AK562" s="118">
        <f t="shared" si="153"/>
        <v>1318.4434088437824</v>
      </c>
      <c r="AL562" s="118">
        <f t="shared" si="153"/>
        <v>1304.9767718965168</v>
      </c>
      <c r="AM562" s="118">
        <f t="shared" si="153"/>
        <v>1291.6476837507032</v>
      </c>
      <c r="AN562" s="118">
        <f t="shared" si="153"/>
        <v>1278.4547394770455</v>
      </c>
      <c r="AO562" s="118">
        <f t="shared" si="153"/>
        <v>1265.3965484962532</v>
      </c>
      <c r="AP562" s="118">
        <f t="shared" si="154"/>
        <v>1252.4717344324731</v>
      </c>
      <c r="AQ562" s="118">
        <f t="shared" si="154"/>
        <v>1239.6789349682128</v>
      </c>
      <c r="AR562" s="118">
        <f t="shared" si="154"/>
        <v>1227.0168017007484</v>
      </c>
      <c r="AS562" s="118">
        <f t="shared" si="154"/>
        <v>1214.4839999999988</v>
      </c>
      <c r="AT562" s="118">
        <f t="shared" si="154"/>
        <v>1202.0792088678518</v>
      </c>
      <c r="AU562" s="118">
        <f t="shared" si="154"/>
        <v>1189.801120798925</v>
      </c>
      <c r="AV562" s="118">
        <f t="shared" si="154"/>
        <v>1177.6484416427525</v>
      </c>
      <c r="AW562" s="118">
        <f t="shared" si="154"/>
        <v>1165.6198904673752</v>
      </c>
      <c r="AX562" s="118">
        <f t="shared" si="154"/>
        <v>1153.7141994243282</v>
      </c>
      <c r="AY562" s="118">
        <f t="shared" si="154"/>
        <v>1141.9301136150038</v>
      </c>
      <c r="AZ562" s="118">
        <f t="shared" si="154"/>
        <v>1130.2663909583835</v>
      </c>
      <c r="BA562" s="118">
        <f t="shared" si="154"/>
        <v>1118.7218020601151</v>
      </c>
      <c r="BB562" s="118">
        <f t="shared" si="154"/>
        <v>1107.2951300829338</v>
      </c>
      <c r="BC562" s="118">
        <f t="shared" si="154"/>
        <v>1095.985170618402</v>
      </c>
      <c r="BD562" s="118">
        <f t="shared" si="154"/>
        <v>1084.7907315599607</v>
      </c>
      <c r="BE562" s="118">
        <f t="shared" si="154"/>
        <v>1073.7106329772782</v>
      </c>
      <c r="BF562" s="118">
        <f t="shared" si="155"/>
        <v>1062.7437069918815</v>
      </c>
      <c r="BG562" s="118">
        <f t="shared" si="155"/>
        <v>1051.8887976540575</v>
      </c>
      <c r="BH562" s="118">
        <f t="shared" si="155"/>
        <v>1041.1447608210124</v>
      </c>
      <c r="BI562" s="118">
        <f t="shared" si="155"/>
        <v>1030.5104640362758</v>
      </c>
      <c r="BJ562" s="118">
        <f t="shared" si="155"/>
        <v>1019.9847864103358</v>
      </c>
      <c r="BK562" s="118">
        <f t="shared" si="155"/>
        <v>1009.5666185024935</v>
      </c>
      <c r="BL562" s="118">
        <f t="shared" si="155"/>
        <v>999.2548622039244</v>
      </c>
      <c r="BM562" s="118">
        <f t="shared" si="155"/>
        <v>989.04843062193379</v>
      </c>
      <c r="BN562" s="118">
        <f t="shared" si="155"/>
        <v>978.94624796539586</v>
      </c>
      <c r="BO562" s="118">
        <f t="shared" si="155"/>
        <v>968.94724943136009</v>
      </c>
      <c r="BP562" s="118">
        <f t="shared" si="155"/>
        <v>959.05038109281907</v>
      </c>
      <c r="BQ562" s="118">
        <f t="shared" si="155"/>
        <v>949.25459978762092</v>
      </c>
      <c r="BS562"/>
    </row>
    <row r="563" spans="2:71">
      <c r="B563" s="19">
        <v>15</v>
      </c>
      <c r="C563" s="211">
        <v>1353.1686999999999</v>
      </c>
      <c r="D563" s="211">
        <v>1105.3793000000001</v>
      </c>
      <c r="I563" s="22" t="s">
        <v>176</v>
      </c>
      <c r="J563" s="118">
        <f t="shared" si="152"/>
        <v>1574.8253815626808</v>
      </c>
      <c r="K563" s="118">
        <f t="shared" si="152"/>
        <v>1558.9793941174983</v>
      </c>
      <c r="L563" s="118">
        <f t="shared" si="152"/>
        <v>1543.2928499484099</v>
      </c>
      <c r="M563" s="118">
        <f t="shared" si="152"/>
        <v>1527.7641447276085</v>
      </c>
      <c r="N563" s="118">
        <f t="shared" si="152"/>
        <v>1512.3916902701296</v>
      </c>
      <c r="O563" s="118">
        <f t="shared" si="152"/>
        <v>1497.1739143714208</v>
      </c>
      <c r="P563" s="118">
        <f t="shared" si="152"/>
        <v>1482.1092606465468</v>
      </c>
      <c r="Q563" s="118">
        <f t="shared" si="152"/>
        <v>1467.1961883710096</v>
      </c>
      <c r="R563" s="118">
        <f t="shared" si="152"/>
        <v>1452.4331723231753</v>
      </c>
      <c r="S563" s="118">
        <f t="shared" si="152"/>
        <v>1437.8187026282797</v>
      </c>
      <c r="T563" s="118">
        <f t="shared" si="152"/>
        <v>1423.3512846040105</v>
      </c>
      <c r="U563" s="118">
        <f t="shared" si="152"/>
        <v>1409.0294386076378</v>
      </c>
      <c r="V563" s="118">
        <f t="shared" si="152"/>
        <v>1394.8516998846851</v>
      </c>
      <c r="W563" s="118">
        <f t="shared" si="152"/>
        <v>1380.8166184191246</v>
      </c>
      <c r="X563" s="118">
        <f t="shared" si="152"/>
        <v>1366.922758785076</v>
      </c>
      <c r="Y563" s="118">
        <f t="shared" si="152"/>
        <v>1353.1686999999999</v>
      </c>
      <c r="Z563" s="118">
        <f t="shared" si="153"/>
        <v>1339.5530353793692</v>
      </c>
      <c r="AA563" s="118">
        <f t="shared" si="153"/>
        <v>1326.0743723928006</v>
      </c>
      <c r="AB563" s="118">
        <f t="shared" si="153"/>
        <v>1312.7313325216344</v>
      </c>
      <c r="AC563" s="118">
        <f t="shared" si="153"/>
        <v>1299.5225511179499</v>
      </c>
      <c r="AD563" s="118">
        <f t="shared" si="153"/>
        <v>1286.4466772649937</v>
      </c>
      <c r="AE563" s="118">
        <f t="shared" si="153"/>
        <v>1273.5023736390197</v>
      </c>
      <c r="AF563" s="118">
        <f t="shared" si="153"/>
        <v>1260.6883163725115</v>
      </c>
      <c r="AG563" s="118">
        <f t="shared" si="153"/>
        <v>1248.0031949187892</v>
      </c>
      <c r="AH563" s="118">
        <f t="shared" si="153"/>
        <v>1235.4457119179706</v>
      </c>
      <c r="AI563" s="118">
        <f t="shared" si="153"/>
        <v>1223.0145830642871</v>
      </c>
      <c r="AJ563" s="118">
        <f t="shared" si="153"/>
        <v>1210.7085369747315</v>
      </c>
      <c r="AK563" s="118">
        <f t="shared" si="153"/>
        <v>1198.5263150590292</v>
      </c>
      <c r="AL563" s="118">
        <f t="shared" si="153"/>
        <v>1186.466671390916</v>
      </c>
      <c r="AM563" s="118">
        <f t="shared" si="153"/>
        <v>1174.5283725807124</v>
      </c>
      <c r="AN563" s="118">
        <f t="shared" si="153"/>
        <v>1162.7101976491799</v>
      </c>
      <c r="AO563" s="118">
        <f t="shared" si="153"/>
        <v>1151.0109379026469</v>
      </c>
      <c r="AP563" s="118">
        <f t="shared" si="154"/>
        <v>1139.4293968093893</v>
      </c>
      <c r="AQ563" s="118">
        <f t="shared" si="154"/>
        <v>1127.9643898772572</v>
      </c>
      <c r="AR563" s="118">
        <f t="shared" si="154"/>
        <v>1116.6147445325319</v>
      </c>
      <c r="AS563" s="118">
        <f t="shared" si="154"/>
        <v>1105.3793000000014</v>
      </c>
      <c r="AT563" s="118">
        <f t="shared" si="154"/>
        <v>1094.256907184244</v>
      </c>
      <c r="AU563" s="118">
        <f t="shared" si="154"/>
        <v>1083.2464285521053</v>
      </c>
      <c r="AV563" s="118">
        <f t="shared" si="154"/>
        <v>1072.3467380163563</v>
      </c>
      <c r="AW563" s="118">
        <f t="shared" si="154"/>
        <v>1061.5567208205271</v>
      </c>
      <c r="AX563" s="118">
        <f t="shared" si="154"/>
        <v>1050.8752734248928</v>
      </c>
      <c r="AY563" s="118">
        <f t="shared" si="154"/>
        <v>1040.3013033936122</v>
      </c>
      <c r="AZ563" s="118">
        <f t="shared" si="154"/>
        <v>1029.8337292829988</v>
      </c>
      <c r="BA563" s="118">
        <f t="shared" si="154"/>
        <v>1019.4714805309172</v>
      </c>
      <c r="BB563" s="118">
        <f t="shared" si="154"/>
        <v>1009.2134973472929</v>
      </c>
      <c r="BC563" s="118">
        <f t="shared" si="154"/>
        <v>999.05873060572219</v>
      </c>
      <c r="BD563" s="118">
        <f t="shared" si="154"/>
        <v>989.00614173617419</v>
      </c>
      <c r="BE563" s="118">
        <f t="shared" si="154"/>
        <v>979.05470261877258</v>
      </c>
      <c r="BF563" s="118">
        <f t="shared" si="155"/>
        <v>969.20339547864398</v>
      </c>
      <c r="BG563" s="118">
        <f t="shared" si="155"/>
        <v>959.45121278182739</v>
      </c>
      <c r="BH563" s="118">
        <f t="shared" si="155"/>
        <v>949.7971571322289</v>
      </c>
      <c r="BI563" s="118">
        <f t="shared" si="155"/>
        <v>940.24024116961402</v>
      </c>
      <c r="BJ563" s="118">
        <f t="shared" si="155"/>
        <v>930.7794874686258</v>
      </c>
      <c r="BK563" s="118">
        <f t="shared" si="155"/>
        <v>921.41392843882022</v>
      </c>
      <c r="BL563" s="118">
        <f t="shared" si="155"/>
        <v>912.142606225706</v>
      </c>
      <c r="BM563" s="118">
        <f t="shared" si="155"/>
        <v>902.96457261278158</v>
      </c>
      <c r="BN563" s="118">
        <f t="shared" si="155"/>
        <v>893.87888892455658</v>
      </c>
      <c r="BO563" s="118">
        <f t="shared" si="155"/>
        <v>884.8846259305493</v>
      </c>
      <c r="BP563" s="118">
        <f t="shared" si="155"/>
        <v>875.98086375025161</v>
      </c>
      <c r="BQ563" s="118">
        <f t="shared" si="155"/>
        <v>867.16669175904758</v>
      </c>
      <c r="BS563"/>
    </row>
    <row r="564" spans="2:71">
      <c r="B564" s="19">
        <v>16</v>
      </c>
      <c r="C564" s="211">
        <v>1328.7488000000001</v>
      </c>
      <c r="D564" s="211">
        <v>1083.3924999999999</v>
      </c>
      <c r="I564" s="22" t="s">
        <v>176</v>
      </c>
      <c r="J564" s="118">
        <f t="shared" si="152"/>
        <v>1548.5872552300943</v>
      </c>
      <c r="K564" s="118">
        <f t="shared" si="152"/>
        <v>1532.8611868210257</v>
      </c>
      <c r="L564" s="118">
        <f t="shared" si="152"/>
        <v>1517.2948183105391</v>
      </c>
      <c r="M564" s="118">
        <f t="shared" si="152"/>
        <v>1501.8865279291672</v>
      </c>
      <c r="N564" s="118">
        <f t="shared" si="152"/>
        <v>1486.6347103766823</v>
      </c>
      <c r="O564" s="118">
        <f t="shared" si="152"/>
        <v>1471.5377766548515</v>
      </c>
      <c r="P564" s="118">
        <f t="shared" si="152"/>
        <v>1456.5941539018897</v>
      </c>
      <c r="Q564" s="118">
        <f t="shared" si="152"/>
        <v>1441.802285228589</v>
      </c>
      <c r="R564" s="118">
        <f t="shared" si="152"/>
        <v>1427.1606295561173</v>
      </c>
      <c r="S564" s="118">
        <f t="shared" si="152"/>
        <v>1412.6676614554635</v>
      </c>
      <c r="T564" s="118">
        <f t="shared" si="152"/>
        <v>1398.3218709885082</v>
      </c>
      <c r="U564" s="118">
        <f t="shared" si="152"/>
        <v>1384.1217635507164</v>
      </c>
      <c r="V564" s="118">
        <f t="shared" si="152"/>
        <v>1370.0658597154202</v>
      </c>
      <c r="W564" s="118">
        <f t="shared" si="152"/>
        <v>1356.152695079687</v>
      </c>
      <c r="X564" s="118">
        <f t="shared" si="152"/>
        <v>1342.3808201117522</v>
      </c>
      <c r="Y564" s="118">
        <f t="shared" si="152"/>
        <v>1328.7488000000001</v>
      </c>
      <c r="Z564" s="118">
        <f t="shared" si="153"/>
        <v>1315.2552145034804</v>
      </c>
      <c r="AA564" s="118">
        <f t="shared" si="153"/>
        <v>1301.8986578039398</v>
      </c>
      <c r="AB564" s="118">
        <f t="shared" si="153"/>
        <v>1288.6777383593603</v>
      </c>
      <c r="AC564" s="118">
        <f t="shared" si="153"/>
        <v>1275.5910787589801</v>
      </c>
      <c r="AD564" s="118">
        <f t="shared" si="153"/>
        <v>1262.6373155797905</v>
      </c>
      <c r="AE564" s="118">
        <f t="shared" si="153"/>
        <v>1249.8150992444889</v>
      </c>
      <c r="AF564" s="118">
        <f t="shared" si="153"/>
        <v>1237.1230938808742</v>
      </c>
      <c r="AG564" s="118">
        <f t="shared" si="153"/>
        <v>1224.5599771826685</v>
      </c>
      <c r="AH564" s="118">
        <f t="shared" si="153"/>
        <v>1212.1244402717562</v>
      </c>
      <c r="AI564" s="118">
        <f t="shared" si="153"/>
        <v>1199.8151875618171</v>
      </c>
      <c r="AJ564" s="118">
        <f t="shared" si="153"/>
        <v>1187.630936623349</v>
      </c>
      <c r="AK564" s="118">
        <f t="shared" si="153"/>
        <v>1175.5704180500575</v>
      </c>
      <c r="AL564" s="118">
        <f t="shared" si="153"/>
        <v>1163.6323753266036</v>
      </c>
      <c r="AM564" s="118">
        <f t="shared" si="153"/>
        <v>1151.8155646976961</v>
      </c>
      <c r="AN564" s="118">
        <f t="shared" si="153"/>
        <v>1140.1187550385109</v>
      </c>
      <c r="AO564" s="118">
        <f t="shared" si="153"/>
        <v>1128.5407277264278</v>
      </c>
      <c r="AP564" s="118">
        <f t="shared" si="154"/>
        <v>1117.0802765140684</v>
      </c>
      <c r="AQ564" s="118">
        <f t="shared" si="154"/>
        <v>1105.736207403625</v>
      </c>
      <c r="AR564" s="118">
        <f t="shared" si="154"/>
        <v>1094.5073385224653</v>
      </c>
      <c r="AS564" s="118">
        <f t="shared" si="154"/>
        <v>1083.3924999999988</v>
      </c>
      <c r="AT564" s="118">
        <f t="shared" si="154"/>
        <v>1072.3905338457955</v>
      </c>
      <c r="AU564" s="118">
        <f t="shared" si="154"/>
        <v>1061.5002938289413</v>
      </c>
      <c r="AV564" s="118">
        <f t="shared" si="154"/>
        <v>1050.7206453586198</v>
      </c>
      <c r="AW564" s="118">
        <f t="shared" si="154"/>
        <v>1040.0504653659041</v>
      </c>
      <c r="AX564" s="118">
        <f t="shared" si="154"/>
        <v>1029.4886421867525</v>
      </c>
      <c r="AY564" s="118">
        <f t="shared" si="154"/>
        <v>1019.0340754461893</v>
      </c>
      <c r="AZ564" s="118">
        <f t="shared" si="154"/>
        <v>1008.6856759436648</v>
      </c>
      <c r="BA564" s="118">
        <f t="shared" si="154"/>
        <v>998.4423655395758</v>
      </c>
      <c r="BB564" s="118">
        <f t="shared" si="154"/>
        <v>988.30307704294216</v>
      </c>
      <c r="BC564" s="118">
        <f t="shared" si="154"/>
        <v>978.26675410022142</v>
      </c>
      <c r="BD564" s="118">
        <f t="shared" si="154"/>
        <v>968.33235108525412</v>
      </c>
      <c r="BE564" s="118">
        <f t="shared" si="154"/>
        <v>958.49883299032547</v>
      </c>
      <c r="BF564" s="118">
        <f t="shared" si="155"/>
        <v>948.76517531833395</v>
      </c>
      <c r="BG564" s="118">
        <f t="shared" si="155"/>
        <v>939.13036397605572</v>
      </c>
      <c r="BH564" s="118">
        <f t="shared" si="155"/>
        <v>929.59339516849138</v>
      </c>
      <c r="BI564" s="118">
        <f t="shared" si="155"/>
        <v>920.15327529428635</v>
      </c>
      <c r="BJ564" s="118">
        <f t="shared" si="155"/>
        <v>910.80902084221384</v>
      </c>
      <c r="BK564" s="118">
        <f t="shared" si="155"/>
        <v>901.55965828870774</v>
      </c>
      <c r="BL564" s="118">
        <f t="shared" si="155"/>
        <v>892.4042239964383</v>
      </c>
      <c r="BM564" s="118">
        <f t="shared" si="155"/>
        <v>883.34176411391479</v>
      </c>
      <c r="BN564" s="118">
        <f t="shared" si="155"/>
        <v>874.37133447610984</v>
      </c>
      <c r="BO564" s="118">
        <f t="shared" si="155"/>
        <v>865.49200050609272</v>
      </c>
      <c r="BP564" s="118">
        <f t="shared" si="155"/>
        <v>856.70283711766069</v>
      </c>
      <c r="BQ564" s="118">
        <f t="shared" si="155"/>
        <v>848.00292861896014</v>
      </c>
      <c r="BS564"/>
    </row>
    <row r="565" spans="2:71">
      <c r="B565" s="19">
        <v>17</v>
      </c>
      <c r="C565" s="211">
        <v>1304.3289</v>
      </c>
      <c r="D565" s="211">
        <v>1061.4058</v>
      </c>
      <c r="I565" s="22" t="s">
        <v>176</v>
      </c>
      <c r="J565" s="118">
        <f t="shared" si="152"/>
        <v>1522.3564880556874</v>
      </c>
      <c r="K565" s="118">
        <f t="shared" si="152"/>
        <v>1506.7495812317593</v>
      </c>
      <c r="L565" s="118">
        <f t="shared" si="152"/>
        <v>1491.3026734241732</v>
      </c>
      <c r="M565" s="118">
        <f t="shared" si="152"/>
        <v>1476.0141243536909</v>
      </c>
      <c r="N565" s="118">
        <f t="shared" si="152"/>
        <v>1460.8823105569038</v>
      </c>
      <c r="O565" s="118">
        <f t="shared" si="152"/>
        <v>1445.9056252138366</v>
      </c>
      <c r="P565" s="118">
        <f t="shared" si="152"/>
        <v>1431.0824779773268</v>
      </c>
      <c r="Q565" s="118">
        <f t="shared" si="152"/>
        <v>1416.4112948041441</v>
      </c>
      <c r="R565" s="118">
        <f t="shared" si="152"/>
        <v>1401.8905177878482</v>
      </c>
      <c r="S565" s="118">
        <f t="shared" si="152"/>
        <v>1387.5186049933575</v>
      </c>
      <c r="T565" s="118">
        <f t="shared" si="152"/>
        <v>1373.2940302932129</v>
      </c>
      <c r="U565" s="118">
        <f t="shared" si="152"/>
        <v>1359.2152832055208</v>
      </c>
      <c r="V565" s="118">
        <f t="shared" si="152"/>
        <v>1345.2808687335596</v>
      </c>
      <c r="W565" s="118">
        <f t="shared" si="152"/>
        <v>1331.4893072070258</v>
      </c>
      <c r="X565" s="118">
        <f t="shared" si="152"/>
        <v>1317.8391341249137</v>
      </c>
      <c r="Y565" s="118">
        <f t="shared" si="152"/>
        <v>1304.3289</v>
      </c>
      <c r="Z565" s="118">
        <f t="shared" si="153"/>
        <v>1290.957170204927</v>
      </c>
      <c r="AA565" s="118">
        <f t="shared" si="153"/>
        <v>1277.722524819862</v>
      </c>
      <c r="AB565" s="118">
        <f t="shared" si="153"/>
        <v>1264.6235584817171</v>
      </c>
      <c r="AC565" s="118">
        <f t="shared" si="153"/>
        <v>1251.6588802349183</v>
      </c>
      <c r="AD565" s="118">
        <f t="shared" si="153"/>
        <v>1238.8271133837011</v>
      </c>
      <c r="AE565" s="118">
        <f t="shared" si="153"/>
        <v>1226.1268953459216</v>
      </c>
      <c r="AF565" s="118">
        <f t="shared" si="153"/>
        <v>1213.5568775083677</v>
      </c>
      <c r="AG565" s="118">
        <f t="shared" si="153"/>
        <v>1201.1157250835506</v>
      </c>
      <c r="AH565" s="118">
        <f t="shared" si="153"/>
        <v>1188.8021169679669</v>
      </c>
      <c r="AI565" s="118">
        <f t="shared" si="153"/>
        <v>1176.6147456018136</v>
      </c>
      <c r="AJ565" s="118">
        <f t="shared" si="153"/>
        <v>1164.5523168301397</v>
      </c>
      <c r="AK565" s="118">
        <f t="shared" si="153"/>
        <v>1152.6135497654227</v>
      </c>
      <c r="AL565" s="118">
        <f t="shared" si="153"/>
        <v>1140.7971766515532</v>
      </c>
      <c r="AM565" s="118">
        <f t="shared" si="153"/>
        <v>1129.1019427292147</v>
      </c>
      <c r="AN565" s="118">
        <f t="shared" si="153"/>
        <v>1117.5266061026423</v>
      </c>
      <c r="AO565" s="118">
        <f t="shared" si="153"/>
        <v>1106.0699376077487</v>
      </c>
      <c r="AP565" s="118">
        <f t="shared" si="154"/>
        <v>1094.7307206816008</v>
      </c>
      <c r="AQ565" s="118">
        <f t="shared" si="154"/>
        <v>1083.5077512332357</v>
      </c>
      <c r="AR565" s="118">
        <f t="shared" si="154"/>
        <v>1072.3998375157998</v>
      </c>
      <c r="AS565" s="118">
        <f t="shared" si="154"/>
        <v>1061.4058000000007</v>
      </c>
      <c r="AT565" s="118">
        <f t="shared" si="154"/>
        <v>1050.5244712488527</v>
      </c>
      <c r="AU565" s="118">
        <f t="shared" si="154"/>
        <v>1039.7546957937113</v>
      </c>
      <c r="AV565" s="118">
        <f t="shared" si="154"/>
        <v>1029.095330011575</v>
      </c>
      <c r="AW565" s="118">
        <f t="shared" si="154"/>
        <v>1018.5452420036454</v>
      </c>
      <c r="AX565" s="118">
        <f t="shared" si="154"/>
        <v>1008.1033114751339</v>
      </c>
      <c r="AY565" s="118">
        <f t="shared" si="154"/>
        <v>997.76842961629939</v>
      </c>
      <c r="AZ565" s="118">
        <f t="shared" si="154"/>
        <v>987.53949898470535</v>
      </c>
      <c r="BA565" s="118">
        <f t="shared" si="154"/>
        <v>977.41543338868507</v>
      </c>
      <c r="BB565" s="118">
        <f t="shared" si="154"/>
        <v>967.39515777199995</v>
      </c>
      <c r="BC565" s="118">
        <f t="shared" si="154"/>
        <v>957.4776080996827</v>
      </c>
      <c r="BD565" s="118">
        <f t="shared" si="154"/>
        <v>947.66173124504769</v>
      </c>
      <c r="BE565" s="118">
        <f t="shared" si="154"/>
        <v>937.94648487786242</v>
      </c>
      <c r="BF565" s="118">
        <f t="shared" si="155"/>
        <v>928.33083735366415</v>
      </c>
      <c r="BG565" s="118">
        <f t="shared" si="155"/>
        <v>918.81376760421153</v>
      </c>
      <c r="BH565" s="118">
        <f t="shared" si="155"/>
        <v>909.3942650290586</v>
      </c>
      <c r="BI565" s="118">
        <f t="shared" si="155"/>
        <v>900.07132938824179</v>
      </c>
      <c r="BJ565" s="118">
        <f t="shared" si="155"/>
        <v>890.84397069606564</v>
      </c>
      <c r="BK565" s="118">
        <f t="shared" si="155"/>
        <v>881.71120911597825</v>
      </c>
      <c r="BL565" s="118">
        <f t="shared" si="155"/>
        <v>872.67207485652443</v>
      </c>
      <c r="BM565" s="118">
        <f t="shared" si="155"/>
        <v>863.72560806836475</v>
      </c>
      <c r="BN565" s="118">
        <f t="shared" si="155"/>
        <v>854.87085874235095</v>
      </c>
      <c r="BO565" s="118">
        <f t="shared" si="155"/>
        <v>846.10688660864719</v>
      </c>
      <c r="BP565" s="118">
        <f t="shared" si="155"/>
        <v>837.43276103688288</v>
      </c>
      <c r="BQ565" s="118">
        <f t="shared" si="155"/>
        <v>828.8475609373321</v>
      </c>
      <c r="BS565"/>
    </row>
    <row r="566" spans="2:71">
      <c r="B566" s="19">
        <v>18</v>
      </c>
      <c r="C566" s="211">
        <v>1279.9090000000001</v>
      </c>
      <c r="D566" s="211">
        <v>1039.4190000000001</v>
      </c>
      <c r="I566" s="22" t="s">
        <v>176</v>
      </c>
      <c r="J566" s="118">
        <f t="shared" si="152"/>
        <v>1496.1337647479625</v>
      </c>
      <c r="K566" s="118">
        <f t="shared" si="152"/>
        <v>1480.6451968102847</v>
      </c>
      <c r="L566" s="118">
        <f t="shared" si="152"/>
        <v>1465.3169726482856</v>
      </c>
      <c r="M566" s="118">
        <f t="shared" si="152"/>
        <v>1450.1474323198383</v>
      </c>
      <c r="N566" s="118">
        <f t="shared" si="152"/>
        <v>1435.1349330671937</v>
      </c>
      <c r="O566" s="118">
        <f t="shared" si="152"/>
        <v>1420.2778491390795</v>
      </c>
      <c r="P566" s="118">
        <f t="shared" si="152"/>
        <v>1405.5745716146425</v>
      </c>
      <c r="Q566" s="118">
        <f t="shared" si="152"/>
        <v>1391.0235082292152</v>
      </c>
      <c r="R566" s="118">
        <f t="shared" si="152"/>
        <v>1376.6230832018814</v>
      </c>
      <c r="S566" s="118">
        <f t="shared" si="152"/>
        <v>1362.3717370648335</v>
      </c>
      <c r="T566" s="118">
        <f t="shared" si="152"/>
        <v>1348.2679264944898</v>
      </c>
      <c r="U566" s="118">
        <f t="shared" si="152"/>
        <v>1334.3101241443635</v>
      </c>
      <c r="V566" s="118">
        <f t="shared" si="152"/>
        <v>1320.4968184796637</v>
      </c>
      <c r="W566" s="118">
        <f t="shared" si="152"/>
        <v>1306.8265136136044</v>
      </c>
      <c r="X566" s="118">
        <f t="shared" si="152"/>
        <v>1293.2977291454101</v>
      </c>
      <c r="Y566" s="118">
        <f t="shared" si="152"/>
        <v>1279.9090000000001</v>
      </c>
      <c r="Z566" s="118">
        <f t="shared" si="153"/>
        <v>1266.6588762693289</v>
      </c>
      <c r="AA566" s="118">
        <f t="shared" si="153"/>
        <v>1253.5459230553727</v>
      </c>
      <c r="AB566" s="118">
        <f t="shared" si="153"/>
        <v>1240.5687203147386</v>
      </c>
      <c r="AC566" s="118">
        <f t="shared" si="153"/>
        <v>1227.7258627048845</v>
      </c>
      <c r="AD566" s="118">
        <f t="shared" si="153"/>
        <v>1215.0159594319293</v>
      </c>
      <c r="AE566" s="118">
        <f t="shared" si="153"/>
        <v>1202.43763410004</v>
      </c>
      <c r="AF566" s="118">
        <f t="shared" si="153"/>
        <v>1189.9895245623768</v>
      </c>
      <c r="AG566" s="118">
        <f t="shared" si="153"/>
        <v>1177.6702827735824</v>
      </c>
      <c r="AH566" s="118">
        <f t="shared" si="153"/>
        <v>1165.4785746437976</v>
      </c>
      <c r="AI566" s="118">
        <f t="shared" si="153"/>
        <v>1153.413079894189</v>
      </c>
      <c r="AJ566" s="118">
        <f t="shared" si="153"/>
        <v>1141.4724919139715</v>
      </c>
      <c r="AK566" s="118">
        <f t="shared" si="153"/>
        <v>1129.6555176189099</v>
      </c>
      <c r="AL566" s="118">
        <f t="shared" si="153"/>
        <v>1117.9608773112896</v>
      </c>
      <c r="AM566" s="118">
        <f t="shared" si="153"/>
        <v>1106.3873045413316</v>
      </c>
      <c r="AN566" s="118">
        <f t="shared" si="153"/>
        <v>1094.9335459700453</v>
      </c>
      <c r="AO566" s="118">
        <f t="shared" si="153"/>
        <v>1083.598361233501</v>
      </c>
      <c r="AP566" s="118">
        <f t="shared" si="154"/>
        <v>1072.3805228085064</v>
      </c>
      <c r="AQ566" s="118">
        <f t="shared" si="154"/>
        <v>1061.2788158796743</v>
      </c>
      <c r="AR566" s="118">
        <f t="shared" si="154"/>
        <v>1050.2920382078664</v>
      </c>
      <c r="AS566" s="118">
        <f t="shared" si="154"/>
        <v>1039.4189999999994</v>
      </c>
      <c r="AT566" s="118">
        <f t="shared" si="154"/>
        <v>1028.6585237801974</v>
      </c>
      <c r="AU566" s="118">
        <f t="shared" si="154"/>
        <v>1018.0094442622807</v>
      </c>
      <c r="AV566" s="118">
        <f t="shared" si="154"/>
        <v>1007.4706082235723</v>
      </c>
      <c r="AW566" s="118">
        <f t="shared" si="154"/>
        <v>997.0408743800125</v>
      </c>
      <c r="AX566" s="118">
        <f t="shared" si="154"/>
        <v>986.71911326256452</v>
      </c>
      <c r="AY566" s="118">
        <f t="shared" si="154"/>
        <v>976.50420709490163</v>
      </c>
      <c r="AZ566" s="118">
        <f t="shared" si="154"/>
        <v>966.39504967235962</v>
      </c>
      <c r="BA566" s="118">
        <f t="shared" si="154"/>
        <v>956.39054624214145</v>
      </c>
      <c r="BB566" s="118">
        <f t="shared" si="154"/>
        <v>946.48961338476454</v>
      </c>
      <c r="BC566" s="118">
        <f t="shared" si="154"/>
        <v>936.69117889673191</v>
      </c>
      <c r="BD566" s="118">
        <f t="shared" si="154"/>
        <v>926.99418167442161</v>
      </c>
      <c r="BE566" s="118">
        <f t="shared" si="154"/>
        <v>917.39757159917542</v>
      </c>
      <c r="BF566" s="118">
        <f t="shared" si="155"/>
        <v>907.90030942357828</v>
      </c>
      <c r="BG566" s="118">
        <f t="shared" si="155"/>
        <v>898.50136665891523</v>
      </c>
      <c r="BH566" s="118">
        <f t="shared" si="155"/>
        <v>889.1997254637929</v>
      </c>
      <c r="BI566" s="118">
        <f t="shared" si="155"/>
        <v>879.9943785339143</v>
      </c>
      <c r="BJ566" s="118">
        <f t="shared" si="155"/>
        <v>870.88432899299414</v>
      </c>
      <c r="BK566" s="118">
        <f t="shared" si="155"/>
        <v>861.8685902848049</v>
      </c>
      <c r="BL566" s="118">
        <f t="shared" si="155"/>
        <v>852.94618606633867</v>
      </c>
      <c r="BM566" s="118">
        <f t="shared" si="155"/>
        <v>844.1161501020764</v>
      </c>
      <c r="BN566" s="118">
        <f t="shared" si="155"/>
        <v>835.37752615935051</v>
      </c>
      <c r="BO566" s="118">
        <f t="shared" si="155"/>
        <v>826.72936790479218</v>
      </c>
      <c r="BP566" s="118">
        <f t="shared" si="155"/>
        <v>818.17073880184978</v>
      </c>
      <c r="BQ566" s="118">
        <f t="shared" si="155"/>
        <v>809.70071200936741</v>
      </c>
      <c r="BS566"/>
    </row>
    <row r="567" spans="2:71">
      <c r="B567" s="19">
        <v>19</v>
      </c>
      <c r="C567" s="211">
        <v>1255.4891</v>
      </c>
      <c r="D567" s="211">
        <v>1017.4323000000001</v>
      </c>
      <c r="I567" s="22" t="s">
        <v>176</v>
      </c>
      <c r="J567" s="118">
        <f t="shared" si="152"/>
        <v>1469.9193799866341</v>
      </c>
      <c r="K567" s="118">
        <f t="shared" si="152"/>
        <v>1454.5482915440061</v>
      </c>
      <c r="L567" s="118">
        <f t="shared" si="152"/>
        <v>1439.3379400527563</v>
      </c>
      <c r="M567" s="118">
        <f t="shared" si="152"/>
        <v>1424.2866446711125</v>
      </c>
      <c r="N567" s="118">
        <f t="shared" si="152"/>
        <v>1409.392742134027</v>
      </c>
      <c r="O567" s="118">
        <f t="shared" si="152"/>
        <v>1394.6545865693747</v>
      </c>
      <c r="P567" s="118">
        <f t="shared" si="152"/>
        <v>1380.0705493160733</v>
      </c>
      <c r="Q567" s="118">
        <f t="shared" si="152"/>
        <v>1365.6390187441061</v>
      </c>
      <c r="R567" s="118">
        <f t="shared" si="152"/>
        <v>1351.3584000764272</v>
      </c>
      <c r="S567" s="118">
        <f t="shared" si="152"/>
        <v>1337.2271152127282</v>
      </c>
      <c r="T567" s="118">
        <f t="shared" si="152"/>
        <v>1323.243602555046</v>
      </c>
      <c r="U567" s="118">
        <f t="shared" si="152"/>
        <v>1309.4063168351988</v>
      </c>
      <c r="V567" s="118">
        <f t="shared" si="152"/>
        <v>1295.7137289440227</v>
      </c>
      <c r="W567" s="118">
        <f t="shared" si="152"/>
        <v>1282.1643257623957</v>
      </c>
      <c r="X567" s="118">
        <f t="shared" si="152"/>
        <v>1268.7566099940277</v>
      </c>
      <c r="Y567" s="118">
        <f t="shared" ref="Y567:AN582" si="156">$C567*POWER(POWER($D567/$C567,1/($D$482-$C$482)),Y$482-$C$482)</f>
        <v>1255.4891</v>
      </c>
      <c r="Z567" s="118">
        <f t="shared" si="156"/>
        <v>1242.3603296350354</v>
      </c>
      <c r="AA567" s="118">
        <f t="shared" si="156"/>
        <v>1229.368848085478</v>
      </c>
      <c r="AB567" s="118">
        <f t="shared" si="156"/>
        <v>1216.5132197089711</v>
      </c>
      <c r="AC567" s="118">
        <f t="shared" si="156"/>
        <v>1203.792023875807</v>
      </c>
      <c r="AD567" s="118">
        <f t="shared" si="153"/>
        <v>1191.2038548119406</v>
      </c>
      <c r="AE567" s="118">
        <f t="shared" si="153"/>
        <v>1178.7473214436407</v>
      </c>
      <c r="AF567" s="118">
        <f t="shared" si="153"/>
        <v>1166.4210472437685</v>
      </c>
      <c r="AG567" s="118">
        <f t="shared" si="153"/>
        <v>1154.2236700796618</v>
      </c>
      <c r="AH567" s="118">
        <f t="shared" si="153"/>
        <v>1142.1538420626102</v>
      </c>
      <c r="AI567" s="118">
        <f t="shared" si="153"/>
        <v>1130.2102293989064</v>
      </c>
      <c r="AJ567" s="118">
        <f t="shared" si="153"/>
        <v>1118.3915122424514</v>
      </c>
      <c r="AK567" s="118">
        <f t="shared" si="153"/>
        <v>1106.6963845489042</v>
      </c>
      <c r="AL567" s="118">
        <f t="shared" si="153"/>
        <v>1095.123553931355</v>
      </c>
      <c r="AM567" s="118">
        <f t="shared" si="153"/>
        <v>1083.6717415175087</v>
      </c>
      <c r="AN567" s="118">
        <f t="shared" si="153"/>
        <v>1072.3396818083606</v>
      </c>
      <c r="AO567" s="118">
        <f t="shared" si="153"/>
        <v>1061.1261225383507</v>
      </c>
      <c r="AP567" s="118">
        <f t="shared" si="154"/>
        <v>1050.0298245369811</v>
      </c>
      <c r="AQ567" s="118">
        <f t="shared" si="154"/>
        <v>1039.0495615918785</v>
      </c>
      <c r="AR567" s="118">
        <f t="shared" si="154"/>
        <v>1028.1841203132908</v>
      </c>
      <c r="AS567" s="118">
        <f t="shared" si="154"/>
        <v>1017.432299999999</v>
      </c>
      <c r="AT567" s="118">
        <f t="shared" si="154"/>
        <v>1006.7929125066327</v>
      </c>
      <c r="AU567" s="118">
        <f t="shared" si="154"/>
        <v>996.26478211237156</v>
      </c>
      <c r="AV567" s="118">
        <f t="shared" si="154"/>
        <v>985.8467453910215</v>
      </c>
      <c r="AW567" s="118">
        <f t="shared" si="154"/>
        <v>975.5376510824475</v>
      </c>
      <c r="AX567" s="118">
        <f t="shared" si="154"/>
        <v>965.33635996535338</v>
      </c>
      <c r="AY567" s="118">
        <f t="shared" si="154"/>
        <v>955.24174473138919</v>
      </c>
      <c r="AZ567" s="118">
        <f t="shared" si="154"/>
        <v>945.25268986057711</v>
      </c>
      <c r="BA567" s="118">
        <f t="shared" si="154"/>
        <v>935.36809149803867</v>
      </c>
      <c r="BB567" s="118">
        <f t="shared" si="154"/>
        <v>925.58685733201287</v>
      </c>
      <c r="BC567" s="118">
        <f t="shared" si="154"/>
        <v>915.90790647314725</v>
      </c>
      <c r="BD567" s="118">
        <f t="shared" si="154"/>
        <v>906.33016933505405</v>
      </c>
      <c r="BE567" s="118">
        <f t="shared" ref="BE567:BQ582" si="157">$C567*POWER(POWER($D567/$C567,1/($D$482-$C$482)),BE$482-$C$482)</f>
        <v>896.85258751611229</v>
      </c>
      <c r="BF567" s="118">
        <f t="shared" si="157"/>
        <v>887.4741136825096</v>
      </c>
      <c r="BG567" s="118">
        <f t="shared" si="157"/>
        <v>878.19371145250363</v>
      </c>
      <c r="BH567" s="118">
        <f t="shared" si="155"/>
        <v>869.01035528189573</v>
      </c>
      <c r="BI567" s="118">
        <f t="shared" si="155"/>
        <v>859.92303035070165</v>
      </c>
      <c r="BJ567" s="118">
        <f t="shared" si="155"/>
        <v>850.93073245100743</v>
      </c>
      <c r="BK567" s="118">
        <f t="shared" si="155"/>
        <v>842.03246787599801</v>
      </c>
      <c r="BL567" s="118">
        <f t="shared" si="155"/>
        <v>833.22725331014612</v>
      </c>
      <c r="BM567" s="118">
        <f t="shared" si="155"/>
        <v>824.51411572054928</v>
      </c>
      <c r="BN567" s="118">
        <f t="shared" si="155"/>
        <v>815.89209224940385</v>
      </c>
      <c r="BO567" s="118">
        <f t="shared" si="155"/>
        <v>807.36023010760368</v>
      </c>
      <c r="BP567" s="118">
        <f t="shared" si="155"/>
        <v>798.91758646944879</v>
      </c>
      <c r="BQ567" s="118">
        <f t="shared" si="155"/>
        <v>790.56322836845914</v>
      </c>
      <c r="BS567"/>
    </row>
    <row r="568" spans="2:71">
      <c r="B568" s="19">
        <v>20</v>
      </c>
      <c r="C568" s="211">
        <v>1231.0691999999999</v>
      </c>
      <c r="D568" s="211">
        <v>995.44560000000001</v>
      </c>
      <c r="I568" s="22" t="s">
        <v>176</v>
      </c>
      <c r="J568" s="118">
        <f t="shared" ref="J568:Y583" si="158">$C568*POWER(POWER($D568/$C568,1/($D$482-$C$482)),J$482-$C$482)</f>
        <v>1443.7139962316003</v>
      </c>
      <c r="K568" s="118">
        <f t="shared" si="158"/>
        <v>1428.4594618383305</v>
      </c>
      <c r="L568" s="118">
        <f t="shared" si="158"/>
        <v>1413.3661095214018</v>
      </c>
      <c r="M568" s="118">
        <f t="shared" si="158"/>
        <v>1398.432236202827</v>
      </c>
      <c r="N568" s="118">
        <f t="shared" si="158"/>
        <v>1383.656156799638</v>
      </c>
      <c r="O568" s="118">
        <f t="shared" si="158"/>
        <v>1369.0362040337488</v>
      </c>
      <c r="P568" s="118">
        <f t="shared" si="158"/>
        <v>1354.5707282438236</v>
      </c>
      <c r="Q568" s="118">
        <f t="shared" si="158"/>
        <v>1340.2580971991376</v>
      </c>
      <c r="R568" s="118">
        <f t="shared" si="158"/>
        <v>1326.0966959154011</v>
      </c>
      <c r="S568" s="118">
        <f t="shared" si="158"/>
        <v>1312.0849264725302</v>
      </c>
      <c r="T568" s="118">
        <f t="shared" si="158"/>
        <v>1298.2212078343441</v>
      </c>
      <c r="U568" s="118">
        <f t="shared" si="158"/>
        <v>1284.5039756701667</v>
      </c>
      <c r="V568" s="118">
        <f t="shared" si="158"/>
        <v>1270.9316821783129</v>
      </c>
      <c r="W568" s="118">
        <f t="shared" si="158"/>
        <v>1257.5027959114414</v>
      </c>
      <c r="X568" s="118">
        <f t="shared" si="158"/>
        <v>1244.2158016037495</v>
      </c>
      <c r="Y568" s="118">
        <f t="shared" si="158"/>
        <v>1231.0691999999999</v>
      </c>
      <c r="Z568" s="118">
        <f t="shared" si="156"/>
        <v>1218.0615076863469</v>
      </c>
      <c r="AA568" s="118">
        <f t="shared" si="156"/>
        <v>1205.1912569229548</v>
      </c>
      <c r="AB568" s="118">
        <f t="shared" si="156"/>
        <v>1192.4569954783842</v>
      </c>
      <c r="AC568" s="118">
        <f t="shared" si="156"/>
        <v>1179.8572864657258</v>
      </c>
      <c r="AD568" s="118">
        <f t="shared" si="156"/>
        <v>1167.3907081804696</v>
      </c>
      <c r="AE568" s="118">
        <f t="shared" si="156"/>
        <v>1155.0558539400831</v>
      </c>
      <c r="AF568" s="118">
        <f t="shared" si="156"/>
        <v>1142.8513319252879</v>
      </c>
      <c r="AG568" s="118">
        <f t="shared" si="156"/>
        <v>1130.775765023011</v>
      </c>
      <c r="AH568" s="118">
        <f t="shared" si="156"/>
        <v>1118.8277906709966</v>
      </c>
      <c r="AI568" s="118">
        <f t="shared" si="156"/>
        <v>1107.00606070406</v>
      </c>
      <c r="AJ568" s="118">
        <f t="shared" si="156"/>
        <v>1095.3092412019657</v>
      </c>
      <c r="AK568" s="118">
        <f t="shared" si="156"/>
        <v>1083.7360123389124</v>
      </c>
      <c r="AL568" s="118">
        <f t="shared" si="156"/>
        <v>1072.2850682346086</v>
      </c>
      <c r="AM568" s="118">
        <f t="shared" si="156"/>
        <v>1060.9551168069227</v>
      </c>
      <c r="AN568" s="118">
        <f t="shared" si="156"/>
        <v>1049.744879626088</v>
      </c>
      <c r="AO568" s="118">
        <f t="shared" ref="AO568:BD583" si="159">$C568*POWER(POWER($D568/$C568,1/($D$482-$C$482)),AO$482-$C$482)</f>
        <v>1038.6530917704511</v>
      </c>
      <c r="AP568" s="118">
        <f t="shared" si="159"/>
        <v>1027.6785016837407</v>
      </c>
      <c r="AQ568" s="118">
        <f t="shared" si="159"/>
        <v>1016.8198710338486</v>
      </c>
      <c r="AR568" s="118">
        <f t="shared" si="159"/>
        <v>1006.0759745731</v>
      </c>
      <c r="AS568" s="118">
        <f t="shared" si="159"/>
        <v>995.44560000000081</v>
      </c>
      <c r="AT568" s="118">
        <f t="shared" si="159"/>
        <v>984.92754782244674</v>
      </c>
      <c r="AU568" s="118">
        <f t="shared" si="159"/>
        <v>974.52063122237644</v>
      </c>
      <c r="AV568" s="118">
        <f t="shared" si="159"/>
        <v>964.22367592185583</v>
      </c>
      <c r="AW568" s="118">
        <f t="shared" si="159"/>
        <v>954.03552005057668</v>
      </c>
      <c r="AX568" s="118">
        <f t="shared" si="159"/>
        <v>943.95501401475531</v>
      </c>
      <c r="AY568" s="118">
        <f t="shared" si="159"/>
        <v>933.98102036741682</v>
      </c>
      <c r="AZ568" s="118">
        <f t="shared" si="159"/>
        <v>924.11241368005017</v>
      </c>
      <c r="BA568" s="118">
        <f t="shared" si="159"/>
        <v>914.34808041561848</v>
      </c>
      <c r="BB568" s="118">
        <f t="shared" si="159"/>
        <v>904.68691880291158</v>
      </c>
      <c r="BC568" s="118">
        <f t="shared" si="159"/>
        <v>895.127838712227</v>
      </c>
      <c r="BD568" s="118">
        <f t="shared" si="159"/>
        <v>885.66976153236271</v>
      </c>
      <c r="BE568" s="118">
        <f t="shared" si="157"/>
        <v>876.31162004891121</v>
      </c>
      <c r="BF568" s="118">
        <f t="shared" si="157"/>
        <v>867.05235832383914</v>
      </c>
      <c r="BG568" s="118">
        <f t="shared" si="157"/>
        <v>857.89093157633874</v>
      </c>
      <c r="BH568" s="118">
        <f t="shared" si="157"/>
        <v>848.82630606493933</v>
      </c>
      <c r="BI568" s="118">
        <f t="shared" si="157"/>
        <v>839.85745897086258</v>
      </c>
      <c r="BJ568" s="118">
        <f t="shared" si="157"/>
        <v>830.98337828261242</v>
      </c>
      <c r="BK568" s="118">
        <f t="shared" si="157"/>
        <v>822.20306268178331</v>
      </c>
      <c r="BL568" s="118">
        <f t="shared" si="157"/>
        <v>813.51552143007484</v>
      </c>
      <c r="BM568" s="118">
        <f t="shared" si="157"/>
        <v>804.91977425750053</v>
      </c>
      <c r="BN568" s="118">
        <f t="shared" si="157"/>
        <v>796.4148512517778</v>
      </c>
      <c r="BO568" s="118">
        <f t="shared" si="157"/>
        <v>787.99979274888699</v>
      </c>
      <c r="BP568" s="118">
        <f t="shared" si="157"/>
        <v>779.67364922478623</v>
      </c>
      <c r="BQ568" s="118">
        <f t="shared" si="157"/>
        <v>771.4354811882705</v>
      </c>
      <c r="BS568"/>
    </row>
    <row r="569" spans="2:71">
      <c r="B569" s="19">
        <v>21</v>
      </c>
      <c r="C569" s="211">
        <v>1198.9332999999999</v>
      </c>
      <c r="D569" s="211">
        <v>964.96029999999996</v>
      </c>
      <c r="I569" s="22" t="s">
        <v>176</v>
      </c>
      <c r="J569" s="118">
        <f t="shared" si="158"/>
        <v>1410.9421421861427</v>
      </c>
      <c r="K569" s="118">
        <f t="shared" si="158"/>
        <v>1395.7091523450094</v>
      </c>
      <c r="L569" s="118">
        <f t="shared" si="158"/>
        <v>1380.6406228120366</v>
      </c>
      <c r="M569" s="118">
        <f t="shared" si="158"/>
        <v>1365.7347780202965</v>
      </c>
      <c r="N569" s="118">
        <f t="shared" si="158"/>
        <v>1350.9898615724601</v>
      </c>
      <c r="O569" s="118">
        <f t="shared" si="158"/>
        <v>1336.4041360338347</v>
      </c>
      <c r="P569" s="118">
        <f t="shared" si="158"/>
        <v>1321.9758827276362</v>
      </c>
      <c r="Q569" s="118">
        <f t="shared" si="158"/>
        <v>1307.7034015324743</v>
      </c>
      <c r="R569" s="118">
        <f t="shared" si="158"/>
        <v>1293.5850106820212</v>
      </c>
      <c r="S569" s="118">
        <f t="shared" si="158"/>
        <v>1279.6190465668451</v>
      </c>
      <c r="T569" s="118">
        <f t="shared" si="158"/>
        <v>1265.8038635383818</v>
      </c>
      <c r="U569" s="118">
        <f t="shared" si="158"/>
        <v>1252.1378337150247</v>
      </c>
      <c r="V569" s="118">
        <f t="shared" si="158"/>
        <v>1238.6193467903047</v>
      </c>
      <c r="W569" s="118">
        <f t="shared" si="158"/>
        <v>1225.2468098431457</v>
      </c>
      <c r="X569" s="118">
        <f t="shared" si="158"/>
        <v>1212.0186471501645</v>
      </c>
      <c r="Y569" s="118">
        <f t="shared" si="158"/>
        <v>1198.9332999999999</v>
      </c>
      <c r="Z569" s="118">
        <f t="shared" si="156"/>
        <v>1185.9892265096448</v>
      </c>
      <c r="AA569" s="118">
        <f t="shared" si="156"/>
        <v>1173.1849014427623</v>
      </c>
      <c r="AB569" s="118">
        <f t="shared" si="156"/>
        <v>1160.5188160299624</v>
      </c>
      <c r="AC569" s="118">
        <f t="shared" si="156"/>
        <v>1147.9894777910197</v>
      </c>
      <c r="AD569" s="118">
        <f t="shared" si="156"/>
        <v>1135.5954103590107</v>
      </c>
      <c r="AE569" s="118">
        <f t="shared" si="156"/>
        <v>1123.335153306348</v>
      </c>
      <c r="AF569" s="118">
        <f t="shared" si="156"/>
        <v>1111.2072619726964</v>
      </c>
      <c r="AG569" s="118">
        <f t="shared" si="156"/>
        <v>1099.2103072947414</v>
      </c>
      <c r="AH569" s="118">
        <f t="shared" si="156"/>
        <v>1087.3428756378021</v>
      </c>
      <c r="AI569" s="118">
        <f t="shared" si="156"/>
        <v>1075.6035686292555</v>
      </c>
      <c r="AJ569" s="118">
        <f t="shared" si="156"/>
        <v>1063.9910029937651</v>
      </c>
      <c r="AK569" s="118">
        <f t="shared" si="156"/>
        <v>1052.5038103902832</v>
      </c>
      <c r="AL569" s="118">
        <f t="shared" si="156"/>
        <v>1041.1406372508179</v>
      </c>
      <c r="AM569" s="118">
        <f t="shared" si="156"/>
        <v>1029.9001446209363</v>
      </c>
      <c r="AN569" s="118">
        <f t="shared" si="156"/>
        <v>1018.781008001993</v>
      </c>
      <c r="AO569" s="118">
        <f t="shared" si="159"/>
        <v>1007.7819171950599</v>
      </c>
      <c r="AP569" s="118">
        <f t="shared" si="159"/>
        <v>996.90157614654299</v>
      </c>
      <c r="AQ569" s="118">
        <f t="shared" si="159"/>
        <v>986.13870279546359</v>
      </c>
      <c r="AR569" s="118">
        <f t="shared" si="159"/>
        <v>975.49202892239009</v>
      </c>
      <c r="AS569" s="118">
        <f t="shared" si="159"/>
        <v>964.96029999999962</v>
      </c>
      <c r="AT569" s="118">
        <f t="shared" si="159"/>
        <v>954.54227504525443</v>
      </c>
      <c r="AU569" s="118">
        <f t="shared" si="159"/>
        <v>944.23672647317244</v>
      </c>
      <c r="AV569" s="118">
        <f t="shared" si="159"/>
        <v>934.04243995217848</v>
      </c>
      <c r="AW569" s="118">
        <f t="shared" si="159"/>
        <v>923.95821426101475</v>
      </c>
      <c r="AX569" s="118">
        <f t="shared" si="159"/>
        <v>913.98286114719951</v>
      </c>
      <c r="AY569" s="118">
        <f t="shared" si="159"/>
        <v>904.11520518701025</v>
      </c>
      <c r="AZ569" s="118">
        <f t="shared" si="159"/>
        <v>894.35408364698128</v>
      </c>
      <c r="BA569" s="118">
        <f t="shared" si="159"/>
        <v>884.69834634689482</v>
      </c>
      <c r="BB569" s="118">
        <f t="shared" si="159"/>
        <v>875.14685552425283</v>
      </c>
      <c r="BC569" s="118">
        <f t="shared" si="159"/>
        <v>865.69848570021088</v>
      </c>
      <c r="BD569" s="118">
        <f t="shared" si="159"/>
        <v>856.35212354695977</v>
      </c>
      <c r="BE569" s="118">
        <f t="shared" si="157"/>
        <v>847.10666775653874</v>
      </c>
      <c r="BF569" s="118">
        <f t="shared" si="157"/>
        <v>837.96102891106625</v>
      </c>
      <c r="BG569" s="118">
        <f t="shared" si="157"/>
        <v>828.91412935437006</v>
      </c>
      <c r="BH569" s="118">
        <f t="shared" si="157"/>
        <v>819.9649030650038</v>
      </c>
      <c r="BI569" s="118">
        <f t="shared" si="157"/>
        <v>811.11229553063527</v>
      </c>
      <c r="BJ569" s="118">
        <f t="shared" si="157"/>
        <v>802.35526362379017</v>
      </c>
      <c r="BK569" s="118">
        <f t="shared" si="157"/>
        <v>793.69277547893705</v>
      </c>
      <c r="BL569" s="118">
        <f t="shared" si="157"/>
        <v>785.12381037090051</v>
      </c>
      <c r="BM569" s="118">
        <f t="shared" si="157"/>
        <v>776.64735859458517</v>
      </c>
      <c r="BN569" s="118">
        <f t="shared" si="157"/>
        <v>768.26242134600068</v>
      </c>
      <c r="BO569" s="118">
        <f t="shared" si="157"/>
        <v>759.96801060456858</v>
      </c>
      <c r="BP569" s="118">
        <f t="shared" si="157"/>
        <v>751.76314901670162</v>
      </c>
      <c r="BQ569" s="118">
        <f t="shared" si="157"/>
        <v>743.6468697806398</v>
      </c>
      <c r="BS569"/>
    </row>
    <row r="570" spans="2:71">
      <c r="B570" s="19">
        <v>22</v>
      </c>
      <c r="C570" s="211">
        <v>1166.7974999999999</v>
      </c>
      <c r="D570" s="211">
        <v>934.47500000000002</v>
      </c>
      <c r="I570" s="22" t="s">
        <v>176</v>
      </c>
      <c r="J570" s="118">
        <f t="shared" si="158"/>
        <v>1378.2129996465144</v>
      </c>
      <c r="K570" s="118">
        <f t="shared" si="158"/>
        <v>1362.9971628681394</v>
      </c>
      <c r="L570" s="118">
        <f t="shared" si="158"/>
        <v>1347.9493129603898</v>
      </c>
      <c r="M570" s="118">
        <f t="shared" si="158"/>
        <v>1333.0675953036932</v>
      </c>
      <c r="N570" s="118">
        <f t="shared" si="158"/>
        <v>1318.3501757539686</v>
      </c>
      <c r="O570" s="118">
        <f t="shared" si="158"/>
        <v>1303.7952404165719</v>
      </c>
      <c r="P570" s="118">
        <f t="shared" si="158"/>
        <v>1289.4009954227363</v>
      </c>
      <c r="Q570" s="118">
        <f t="shared" si="158"/>
        <v>1275.1656667084817</v>
      </c>
      <c r="R570" s="118">
        <f t="shared" si="158"/>
        <v>1261.0874997959647</v>
      </c>
      <c r="S570" s="118">
        <f t="shared" si="158"/>
        <v>1247.1647595772422</v>
      </c>
      <c r="T570" s="118">
        <f t="shared" si="158"/>
        <v>1233.3957301004227</v>
      </c>
      <c r="U570" s="118">
        <f t="shared" si="158"/>
        <v>1219.7787143581781</v>
      </c>
      <c r="V570" s="118">
        <f t="shared" si="158"/>
        <v>1206.3120340785908</v>
      </c>
      <c r="W570" s="118">
        <f t="shared" si="158"/>
        <v>1192.9940295183108</v>
      </c>
      <c r="X570" s="118">
        <f t="shared" si="158"/>
        <v>1179.8230592579935</v>
      </c>
      <c r="Y570" s="118">
        <f t="shared" si="158"/>
        <v>1166.7974999999999</v>
      </c>
      <c r="Z570" s="118">
        <f t="shared" si="156"/>
        <v>1153.9157463683264</v>
      </c>
      <c r="AA570" s="118">
        <f t="shared" si="156"/>
        <v>1141.1762107107461</v>
      </c>
      <c r="AB570" s="118">
        <f t="shared" si="156"/>
        <v>1128.5773229031338</v>
      </c>
      <c r="AC570" s="118">
        <f t="shared" si="156"/>
        <v>1116.1175301559501</v>
      </c>
      <c r="AD570" s="118">
        <f t="shared" si="156"/>
        <v>1103.7952968228644</v>
      </c>
      <c r="AE570" s="118">
        <f t="shared" si="156"/>
        <v>1091.6091042114883</v>
      </c>
      <c r="AF570" s="118">
        <f t="shared" si="156"/>
        <v>1079.5574503961998</v>
      </c>
      <c r="AG570" s="118">
        <f t="shared" si="156"/>
        <v>1067.6388500330333</v>
      </c>
      <c r="AH570" s="118">
        <f t="shared" si="156"/>
        <v>1055.8518341766155</v>
      </c>
      <c r="AI570" s="118">
        <f t="shared" si="156"/>
        <v>1044.1949500991179</v>
      </c>
      <c r="AJ570" s="118">
        <f t="shared" si="156"/>
        <v>1032.6667611112134</v>
      </c>
      <c r="AK570" s="118">
        <f t="shared" si="156"/>
        <v>1021.2658463850051</v>
      </c>
      <c r="AL570" s="118">
        <f t="shared" si="156"/>
        <v>1009.9908007789131</v>
      </c>
      <c r="AM570" s="118">
        <f t="shared" si="156"/>
        <v>998.84023466449253</v>
      </c>
      <c r="AN570" s="118">
        <f t="shared" si="156"/>
        <v>987.81277375516515</v>
      </c>
      <c r="AO570" s="118">
        <f t="shared" si="159"/>
        <v>976.90705893684026</v>
      </c>
      <c r="AP570" s="118">
        <f t="shared" si="159"/>
        <v>966.1217461004079</v>
      </c>
      <c r="AQ570" s="118">
        <f t="shared" si="159"/>
        <v>955.45550597607814</v>
      </c>
      <c r="AR570" s="118">
        <f t="shared" si="159"/>
        <v>944.9070239695518</v>
      </c>
      <c r="AS570" s="118">
        <f t="shared" si="159"/>
        <v>934.47499999999945</v>
      </c>
      <c r="AT570" s="118">
        <f t="shared" si="159"/>
        <v>924.1581483398287</v>
      </c>
      <c r="AU570" s="118">
        <f t="shared" si="159"/>
        <v>913.95519745622005</v>
      </c>
      <c r="AV570" s="118">
        <f t="shared" si="159"/>
        <v>903.86488985441383</v>
      </c>
      <c r="AW570" s="118">
        <f t="shared" si="159"/>
        <v>893.88598192272514</v>
      </c>
      <c r="AX570" s="118">
        <f t="shared" si="159"/>
        <v>884.01724377927269</v>
      </c>
      <c r="AY570" s="118">
        <f t="shared" si="159"/>
        <v>874.25745912039577</v>
      </c>
      <c r="AZ570" s="118">
        <f t="shared" si="159"/>
        <v>864.60542507074979</v>
      </c>
      <c r="BA570" s="118">
        <f t="shared" si="159"/>
        <v>855.05995203505188</v>
      </c>
      <c r="BB570" s="118">
        <f t="shared" si="159"/>
        <v>845.61986355146644</v>
      </c>
      <c r="BC570" s="118">
        <f t="shared" si="159"/>
        <v>836.28399614660884</v>
      </c>
      <c r="BD570" s="118">
        <f t="shared" si="159"/>
        <v>827.05119919214837</v>
      </c>
      <c r="BE570" s="118">
        <f t="shared" si="157"/>
        <v>817.92033476299628</v>
      </c>
      <c r="BF570" s="118">
        <f t="shared" si="157"/>
        <v>808.89027749705872</v>
      </c>
      <c r="BG570" s="118">
        <f t="shared" si="157"/>
        <v>799.95991445653681</v>
      </c>
      <c r="BH570" s="118">
        <f t="shared" si="157"/>
        <v>791.12814499076092</v>
      </c>
      <c r="BI570" s="118">
        <f t="shared" si="157"/>
        <v>782.39388060053557</v>
      </c>
      <c r="BJ570" s="118">
        <f t="shared" si="157"/>
        <v>773.75604480398556</v>
      </c>
      <c r="BK570" s="118">
        <f t="shared" si="157"/>
        <v>765.21357300388036</v>
      </c>
      <c r="BL570" s="118">
        <f t="shared" si="157"/>
        <v>756.76541235642571</v>
      </c>
      <c r="BM570" s="118">
        <f t="shared" si="157"/>
        <v>748.41052164150085</v>
      </c>
      <c r="BN570" s="118">
        <f t="shared" si="157"/>
        <v>740.14787113433226</v>
      </c>
      <c r="BO570" s="118">
        <f t="shared" si="157"/>
        <v>731.97644247857988</v>
      </c>
      <c r="BP570" s="118">
        <f t="shared" si="157"/>
        <v>723.89522856082817</v>
      </c>
      <c r="BQ570" s="118">
        <f t="shared" si="157"/>
        <v>715.90323338646022</v>
      </c>
      <c r="BS570"/>
    </row>
    <row r="571" spans="2:71">
      <c r="B571" s="19">
        <v>23</v>
      </c>
      <c r="C571" s="211">
        <v>1134.6615999999999</v>
      </c>
      <c r="D571" s="211">
        <v>903.98969999999997</v>
      </c>
      <c r="I571" s="22" t="s">
        <v>176</v>
      </c>
      <c r="J571" s="118">
        <f t="shared" si="158"/>
        <v>1345.5303983934614</v>
      </c>
      <c r="K571" s="118">
        <f t="shared" si="158"/>
        <v>1330.3268914897865</v>
      </c>
      <c r="L571" s="118">
        <f t="shared" si="158"/>
        <v>1315.2951730662869</v>
      </c>
      <c r="M571" s="118">
        <f t="shared" si="158"/>
        <v>1300.4333020390998</v>
      </c>
      <c r="N571" s="118">
        <f t="shared" si="158"/>
        <v>1285.7393592571852</v>
      </c>
      <c r="O571" s="118">
        <f t="shared" si="158"/>
        <v>1271.2114472545036</v>
      </c>
      <c r="P571" s="118">
        <f t="shared" si="158"/>
        <v>1256.8476900049905</v>
      </c>
      <c r="Q571" s="118">
        <f t="shared" si="158"/>
        <v>1242.6462326802998</v>
      </c>
      <c r="R571" s="118">
        <f t="shared" si="158"/>
        <v>1228.605241410286</v>
      </c>
      <c r="S571" s="118">
        <f t="shared" si="158"/>
        <v>1214.722903046192</v>
      </c>
      <c r="T571" s="118">
        <f t="shared" si="158"/>
        <v>1200.997424926511</v>
      </c>
      <c r="U571" s="118">
        <f t="shared" si="158"/>
        <v>1187.427034645498</v>
      </c>
      <c r="V571" s="118">
        <f t="shared" si="158"/>
        <v>1174.0099798242929</v>
      </c>
      <c r="W571" s="118">
        <f t="shared" si="158"/>
        <v>1160.7445278846315</v>
      </c>
      <c r="X571" s="118">
        <f t="shared" si="158"/>
        <v>1147.6289658251139</v>
      </c>
      <c r="Y571" s="118">
        <f t="shared" si="158"/>
        <v>1134.6615999999999</v>
      </c>
      <c r="Z571" s="118">
        <f t="shared" si="156"/>
        <v>1121.8407559005043</v>
      </c>
      <c r="AA571" s="118">
        <f t="shared" si="156"/>
        <v>1109.1647779385632</v>
      </c>
      <c r="AB571" s="118">
        <f t="shared" si="156"/>
        <v>1096.6320292330442</v>
      </c>
      <c r="AC571" s="118">
        <f t="shared" si="156"/>
        <v>1084.2408913983713</v>
      </c>
      <c r="AD571" s="118">
        <f t="shared" si="156"/>
        <v>1071.9897643355389</v>
      </c>
      <c r="AE571" s="118">
        <f t="shared" si="156"/>
        <v>1059.8770660254868</v>
      </c>
      <c r="AF571" s="118">
        <f t="shared" si="156"/>
        <v>1047.9012323248103</v>
      </c>
      <c r="AG571" s="118">
        <f t="shared" si="156"/>
        <v>1036.0607167637779</v>
      </c>
      <c r="AH571" s="118">
        <f t="shared" si="156"/>
        <v>1024.3539903466328</v>
      </c>
      <c r="AI571" s="118">
        <f t="shared" si="156"/>
        <v>1012.7795413541488</v>
      </c>
      <c r="AJ571" s="118">
        <f t="shared" si="156"/>
        <v>1001.335875148418</v>
      </c>
      <c r="AK571" s="118">
        <f t="shared" si="156"/>
        <v>990.02151397984596</v>
      </c>
      <c r="AL571" s="118">
        <f t="shared" si="156"/>
        <v>978.83499679632428</v>
      </c>
      <c r="AM571" s="118">
        <f t="shared" si="156"/>
        <v>967.77487905456223</v>
      </c>
      <c r="AN571" s="118">
        <f t="shared" si="156"/>
        <v>956.83973253354952</v>
      </c>
      <c r="AO571" s="118">
        <f t="shared" si="159"/>
        <v>946.0281451501254</v>
      </c>
      <c r="AP571" s="118">
        <f t="shared" si="159"/>
        <v>935.33872077663398</v>
      </c>
      <c r="AQ571" s="118">
        <f t="shared" si="159"/>
        <v>924.77007906063784</v>
      </c>
      <c r="AR571" s="118">
        <f t="shared" si="159"/>
        <v>914.32085524667013</v>
      </c>
      <c r="AS571" s="118">
        <f t="shared" si="159"/>
        <v>903.98969999999997</v>
      </c>
      <c r="AT571" s="118">
        <f t="shared" si="159"/>
        <v>893.77527923238983</v>
      </c>
      <c r="AU571" s="118">
        <f t="shared" si="159"/>
        <v>883.67627392982047</v>
      </c>
      <c r="AV571" s="118">
        <f t="shared" si="159"/>
        <v>873.69137998216479</v>
      </c>
      <c r="AW571" s="118">
        <f t="shared" si="159"/>
        <v>863.81930801478291</v>
      </c>
      <c r="AX571" s="118">
        <f t="shared" si="159"/>
        <v>854.05878322202375</v>
      </c>
      <c r="AY571" s="118">
        <f t="shared" si="159"/>
        <v>844.40854520260518</v>
      </c>
      <c r="AZ571" s="118">
        <f t="shared" si="159"/>
        <v>834.86734779685469</v>
      </c>
      <c r="BA571" s="118">
        <f t="shared" si="159"/>
        <v>825.43395892579133</v>
      </c>
      <c r="BB571" s="118">
        <f t="shared" si="159"/>
        <v>816.10716043202285</v>
      </c>
      <c r="BC571" s="118">
        <f t="shared" si="159"/>
        <v>806.88574792244196</v>
      </c>
      <c r="BD571" s="118">
        <f t="shared" si="159"/>
        <v>797.76853061270083</v>
      </c>
      <c r="BE571" s="118">
        <f t="shared" si="157"/>
        <v>788.7543311734413</v>
      </c>
      <c r="BF571" s="118">
        <f t="shared" si="157"/>
        <v>779.84198557826414</v>
      </c>
      <c r="BG571" s="118">
        <f t="shared" si="157"/>
        <v>771.03034295341456</v>
      </c>
      <c r="BH571" s="118">
        <f t="shared" si="157"/>
        <v>762.31826542916724</v>
      </c>
      <c r="BI571" s="118">
        <f t="shared" si="157"/>
        <v>753.70462799289089</v>
      </c>
      <c r="BJ571" s="118">
        <f t="shared" si="157"/>
        <v>745.18831834377147</v>
      </c>
      <c r="BK571" s="118">
        <f t="shared" si="157"/>
        <v>736.7682367491791</v>
      </c>
      <c r="BL571" s="118">
        <f t="shared" si="157"/>
        <v>728.44329590265568</v>
      </c>
      <c r="BM571" s="118">
        <f t="shared" si="157"/>
        <v>720.2124207835094</v>
      </c>
      <c r="BN571" s="118">
        <f t="shared" si="157"/>
        <v>712.07454851799366</v>
      </c>
      <c r="BO571" s="118">
        <f t="shared" si="157"/>
        <v>704.0286282420559</v>
      </c>
      <c r="BP571" s="118">
        <f t="shared" si="157"/>
        <v>696.07362096563691</v>
      </c>
      <c r="BQ571" s="118">
        <f t="shared" si="157"/>
        <v>688.20849943850328</v>
      </c>
      <c r="BS571"/>
    </row>
    <row r="572" spans="2:71">
      <c r="B572" s="19">
        <v>24</v>
      </c>
      <c r="C572" s="211">
        <v>1102.5257999999999</v>
      </c>
      <c r="D572" s="211">
        <v>873.50440000000003</v>
      </c>
      <c r="I572" s="22" t="s">
        <v>176</v>
      </c>
      <c r="J572" s="118">
        <f t="shared" si="158"/>
        <v>1312.8995794748198</v>
      </c>
      <c r="K572" s="118">
        <f t="shared" si="158"/>
        <v>1297.7030519504415</v>
      </c>
      <c r="L572" s="118">
        <f t="shared" si="158"/>
        <v>1282.6824209320937</v>
      </c>
      <c r="M572" s="118">
        <f t="shared" si="158"/>
        <v>1267.8356504559174</v>
      </c>
      <c r="N572" s="118">
        <f t="shared" si="158"/>
        <v>1253.1607281238919</v>
      </c>
      <c r="O572" s="118">
        <f t="shared" si="158"/>
        <v>1238.6556648310673</v>
      </c>
      <c r="P572" s="118">
        <f t="shared" si="158"/>
        <v>1224.3184944959507</v>
      </c>
      <c r="Q572" s="118">
        <f t="shared" si="158"/>
        <v>1210.1472737940173</v>
      </c>
      <c r="R572" s="118">
        <f t="shared" si="158"/>
        <v>1196.1400818942996</v>
      </c>
      <c r="S572" s="118">
        <f t="shared" si="158"/>
        <v>1182.2950201990325</v>
      </c>
      <c r="T572" s="118">
        <f t="shared" si="158"/>
        <v>1168.6102120863072</v>
      </c>
      <c r="U572" s="118">
        <f t="shared" si="158"/>
        <v>1155.0838026557069</v>
      </c>
      <c r="V572" s="118">
        <f t="shared" si="158"/>
        <v>1141.7139584768831</v>
      </c>
      <c r="W572" s="118">
        <f t="shared" si="158"/>
        <v>1128.4988673410467</v>
      </c>
      <c r="X572" s="118">
        <f t="shared" si="158"/>
        <v>1115.4367380153305</v>
      </c>
      <c r="Y572" s="118">
        <f t="shared" si="158"/>
        <v>1102.5257999999999</v>
      </c>
      <c r="Z572" s="118">
        <f t="shared" si="156"/>
        <v>1089.7643032884696</v>
      </c>
      <c r="AA572" s="118">
        <f t="shared" si="156"/>
        <v>1077.1505181301004</v>
      </c>
      <c r="AB572" s="118">
        <f t="shared" si="156"/>
        <v>1064.6827347957415</v>
      </c>
      <c r="AC572" s="118">
        <f t="shared" si="156"/>
        <v>1052.3592633459859</v>
      </c>
      <c r="AD572" s="118">
        <f t="shared" si="156"/>
        <v>1040.1784334021077</v>
      </c>
      <c r="AE572" s="118">
        <f t="shared" si="156"/>
        <v>1028.1385939196521</v>
      </c>
      <c r="AF572" s="118">
        <f t="shared" si="156"/>
        <v>1016.2381129646457</v>
      </c>
      <c r="AG572" s="118">
        <f t="shared" si="156"/>
        <v>1004.4753774923962</v>
      </c>
      <c r="AH572" s="118">
        <f t="shared" si="156"/>
        <v>992.84879312885346</v>
      </c>
      <c r="AI572" s="118">
        <f t="shared" si="156"/>
        <v>981.35678395450054</v>
      </c>
      <c r="AJ572" s="118">
        <f t="shared" si="156"/>
        <v>969.9977922907467</v>
      </c>
      <c r="AK572" s="118">
        <f t="shared" si="156"/>
        <v>958.77027848879288</v>
      </c>
      <c r="AL572" s="118">
        <f t="shared" si="156"/>
        <v>947.67272072094056</v>
      </c>
      <c r="AM572" s="118">
        <f t="shared" si="156"/>
        <v>936.7036147743155</v>
      </c>
      <c r="AN572" s="118">
        <f t="shared" si="156"/>
        <v>925.86147384698211</v>
      </c>
      <c r="AO572" s="118">
        <f t="shared" si="159"/>
        <v>915.14482834641319</v>
      </c>
      <c r="AP572" s="118">
        <f t="shared" si="159"/>
        <v>904.55222569029684</v>
      </c>
      <c r="AQ572" s="118">
        <f t="shared" si="159"/>
        <v>894.08223010964537</v>
      </c>
      <c r="AR572" s="118">
        <f t="shared" si="159"/>
        <v>883.73342245418542</v>
      </c>
      <c r="AS572" s="118">
        <f t="shared" si="159"/>
        <v>873.50440000000015</v>
      </c>
      <c r="AT572" s="118">
        <f t="shared" si="159"/>
        <v>863.39377625939721</v>
      </c>
      <c r="AU572" s="118">
        <f t="shared" si="159"/>
        <v>853.40018079297806</v>
      </c>
      <c r="AV572" s="118">
        <f t="shared" si="159"/>
        <v>843.52225902388284</v>
      </c>
      <c r="AW572" s="118">
        <f t="shared" si="159"/>
        <v>833.75867205418467</v>
      </c>
      <c r="AX572" s="118">
        <f t="shared" si="159"/>
        <v>824.10809648340955</v>
      </c>
      <c r="AY572" s="118">
        <f t="shared" si="159"/>
        <v>814.56922422915602</v>
      </c>
      <c r="AZ572" s="118">
        <f t="shared" si="159"/>
        <v>805.14076234979279</v>
      </c>
      <c r="BA572" s="118">
        <f t="shared" si="159"/>
        <v>795.82143286920746</v>
      </c>
      <c r="BB572" s="118">
        <f t="shared" si="159"/>
        <v>786.60997260358317</v>
      </c>
      <c r="BC572" s="118">
        <f t="shared" si="159"/>
        <v>777.50513299018121</v>
      </c>
      <c r="BD572" s="118">
        <f t="shared" si="159"/>
        <v>768.5056799181059</v>
      </c>
      <c r="BE572" s="118">
        <f t="shared" si="157"/>
        <v>759.61039356102708</v>
      </c>
      <c r="BF572" s="118">
        <f t="shared" si="157"/>
        <v>750.81806821183943</v>
      </c>
      <c r="BG572" s="118">
        <f t="shared" si="157"/>
        <v>742.12751211923546</v>
      </c>
      <c r="BH572" s="118">
        <f t="shared" si="157"/>
        <v>733.5375473261704</v>
      </c>
      <c r="BI572" s="118">
        <f t="shared" si="157"/>
        <v>725.0470095101964</v>
      </c>
      <c r="BJ572" s="118">
        <f t="shared" si="157"/>
        <v>716.65474782564502</v>
      </c>
      <c r="BK572" s="118">
        <f t="shared" si="157"/>
        <v>708.35962474763664</v>
      </c>
      <c r="BL572" s="118">
        <f t="shared" si="157"/>
        <v>700.16051591789505</v>
      </c>
      <c r="BM572" s="118">
        <f t="shared" si="157"/>
        <v>692.056309992347</v>
      </c>
      <c r="BN572" s="118">
        <f t="shared" si="157"/>
        <v>684.04590849048532</v>
      </c>
      <c r="BO572" s="118">
        <f t="shared" si="157"/>
        <v>676.12822564647649</v>
      </c>
      <c r="BP572" s="118">
        <f t="shared" si="157"/>
        <v>668.30218826199041</v>
      </c>
      <c r="BQ572" s="118">
        <f t="shared" si="157"/>
        <v>660.56673556073474</v>
      </c>
      <c r="BS572"/>
    </row>
    <row r="573" spans="2:71">
      <c r="B573" s="19">
        <v>25</v>
      </c>
      <c r="C573" s="211">
        <v>1070.3898999999999</v>
      </c>
      <c r="D573" s="211">
        <v>843.01919999999996</v>
      </c>
      <c r="I573" s="22" t="s">
        <v>176</v>
      </c>
      <c r="J573" s="118">
        <f t="shared" si="158"/>
        <v>1280.3255284101078</v>
      </c>
      <c r="K573" s="118">
        <f t="shared" si="158"/>
        <v>1265.1300695410209</v>
      </c>
      <c r="L573" s="118">
        <f t="shared" si="158"/>
        <v>1250.1149569706827</v>
      </c>
      <c r="M573" s="118">
        <f t="shared" si="158"/>
        <v>1235.278050270972</v>
      </c>
      <c r="N573" s="118">
        <f t="shared" si="158"/>
        <v>1220.6172344172978</v>
      </c>
      <c r="O573" s="118">
        <f t="shared" si="158"/>
        <v>1206.1304194870986</v>
      </c>
      <c r="P573" s="118">
        <f t="shared" si="158"/>
        <v>1191.8155403619203</v>
      </c>
      <c r="Q573" s="118">
        <f t="shared" si="158"/>
        <v>1177.6705564330307</v>
      </c>
      <c r="R573" s="118">
        <f t="shared" si="158"/>
        <v>1163.6934513105271</v>
      </c>
      <c r="S573" s="118">
        <f t="shared" si="158"/>
        <v>1149.8822325358979</v>
      </c>
      <c r="T573" s="118">
        <f t="shared" si="158"/>
        <v>1136.2349312979925</v>
      </c>
      <c r="U573" s="118">
        <f t="shared" si="158"/>
        <v>1122.7496021523657</v>
      </c>
      <c r="V573" s="118">
        <f t="shared" si="158"/>
        <v>1109.424322743952</v>
      </c>
      <c r="W573" s="118">
        <f t="shared" si="158"/>
        <v>1096.2571935330279</v>
      </c>
      <c r="X573" s="118">
        <f t="shared" si="158"/>
        <v>1083.2463375244331</v>
      </c>
      <c r="Y573" s="118">
        <f t="shared" si="158"/>
        <v>1070.3898999999999</v>
      </c>
      <c r="Z573" s="118">
        <f t="shared" si="156"/>
        <v>1057.6860482541601</v>
      </c>
      <c r="AA573" s="118">
        <f t="shared" si="156"/>
        <v>1045.1329713326904</v>
      </c>
      <c r="AB573" s="118">
        <f t="shared" si="156"/>
        <v>1032.7288797745587</v>
      </c>
      <c r="AC573" s="118">
        <f t="shared" si="156"/>
        <v>1020.4720053568317</v>
      </c>
      <c r="AD573" s="118">
        <f t="shared" si="156"/>
        <v>1008.360600842614</v>
      </c>
      <c r="AE573" s="118">
        <f t="shared" si="156"/>
        <v>996.39293973197516</v>
      </c>
      <c r="AF573" s="118">
        <f t="shared" si="156"/>
        <v>984.56731601583522</v>
      </c>
      <c r="AG573" s="118">
        <f t="shared" si="156"/>
        <v>972.88204393277033</v>
      </c>
      <c r="AH573" s="118">
        <f t="shared" si="156"/>
        <v>961.33545772870434</v>
      </c>
      <c r="AI573" s="118">
        <f t="shared" si="156"/>
        <v>949.92591141945331</v>
      </c>
      <c r="AJ573" s="118">
        <f t="shared" si="156"/>
        <v>938.65177855608783</v>
      </c>
      <c r="AK573" s="118">
        <f t="shared" si="156"/>
        <v>927.51145199307973</v>
      </c>
      <c r="AL573" s="118">
        <f t="shared" si="156"/>
        <v>916.50334365920185</v>
      </c>
      <c r="AM573" s="118">
        <f t="shared" si="156"/>
        <v>905.62588433114479</v>
      </c>
      <c r="AN573" s="118">
        <f t="shared" si="156"/>
        <v>894.87752340982263</v>
      </c>
      <c r="AO573" s="118">
        <f t="shared" si="159"/>
        <v>884.2567286993318</v>
      </c>
      <c r="AP573" s="118">
        <f t="shared" si="159"/>
        <v>873.76198618853482</v>
      </c>
      <c r="AQ573" s="118">
        <f t="shared" si="159"/>
        <v>863.39179983523525</v>
      </c>
      <c r="AR573" s="118">
        <f t="shared" si="159"/>
        <v>853.14469135291426</v>
      </c>
      <c r="AS573" s="118">
        <f t="shared" si="159"/>
        <v>843.01919999999916</v>
      </c>
      <c r="AT573" s="118">
        <f t="shared" si="159"/>
        <v>833.01388237163167</v>
      </c>
      <c r="AU573" s="118">
        <f t="shared" si="159"/>
        <v>823.12731219390878</v>
      </c>
      <c r="AV573" s="118">
        <f t="shared" si="159"/>
        <v>813.35808012056521</v>
      </c>
      <c r="AW573" s="118">
        <f t="shared" si="159"/>
        <v>803.70479353206827</v>
      </c>
      <c r="AX573" s="118">
        <f t="shared" si="159"/>
        <v>794.16607633709827</v>
      </c>
      <c r="AY573" s="118">
        <f t="shared" si="159"/>
        <v>784.74056877638429</v>
      </c>
      <c r="AZ573" s="118">
        <f t="shared" si="159"/>
        <v>775.42692722886852</v>
      </c>
      <c r="BA573" s="118">
        <f t="shared" si="159"/>
        <v>766.22382402017058</v>
      </c>
      <c r="BB573" s="118">
        <f t="shared" si="159"/>
        <v>757.12994723332622</v>
      </c>
      <c r="BC573" s="118">
        <f t="shared" si="159"/>
        <v>748.14400052177018</v>
      </c>
      <c r="BD573" s="118">
        <f t="shared" si="159"/>
        <v>739.26470292454133</v>
      </c>
      <c r="BE573" s="118">
        <f t="shared" si="157"/>
        <v>730.49078868367849</v>
      </c>
      <c r="BF573" s="118">
        <f t="shared" si="157"/>
        <v>721.8210070637856</v>
      </c>
      <c r="BG573" s="118">
        <f t="shared" si="157"/>
        <v>713.2541221737365</v>
      </c>
      <c r="BH573" s="118">
        <f t="shared" si="157"/>
        <v>704.78891279049742</v>
      </c>
      <c r="BI573" s="118">
        <f t="shared" si="157"/>
        <v>696.42417218503931</v>
      </c>
      <c r="BJ573" s="118">
        <f t="shared" si="157"/>
        <v>688.15870795031708</v>
      </c>
      <c r="BK573" s="118">
        <f t="shared" si="157"/>
        <v>679.99134183128922</v>
      </c>
      <c r="BL573" s="118">
        <f t="shared" si="157"/>
        <v>671.92090955695687</v>
      </c>
      <c r="BM573" s="118">
        <f t="shared" si="157"/>
        <v>663.94626067439413</v>
      </c>
      <c r="BN573" s="118">
        <f t="shared" si="157"/>
        <v>656.06625838474974</v>
      </c>
      <c r="BO573" s="118">
        <f t="shared" si="157"/>
        <v>648.27977938119443</v>
      </c>
      <c r="BP573" s="118">
        <f t="shared" si="157"/>
        <v>640.58571368879154</v>
      </c>
      <c r="BQ573" s="118">
        <f t="shared" si="157"/>
        <v>632.9829645062689</v>
      </c>
      <c r="BS573"/>
    </row>
    <row r="574" spans="2:71">
      <c r="B574" s="19">
        <v>26</v>
      </c>
      <c r="C574" s="211">
        <v>1057.3246999999999</v>
      </c>
      <c r="D574" s="211">
        <v>829.32960000000003</v>
      </c>
      <c r="I574" s="22" t="s">
        <v>176</v>
      </c>
      <c r="J574" s="118">
        <f t="shared" si="158"/>
        <v>1268.5841662221471</v>
      </c>
      <c r="K574" s="118">
        <f t="shared" si="158"/>
        <v>1253.2716794242601</v>
      </c>
      <c r="L574" s="118">
        <f t="shared" si="158"/>
        <v>1238.1440225006363</v>
      </c>
      <c r="M574" s="118">
        <f t="shared" si="158"/>
        <v>1223.198964456215</v>
      </c>
      <c r="N574" s="118">
        <f t="shared" si="158"/>
        <v>1208.4343012252341</v>
      </c>
      <c r="O574" s="118">
        <f t="shared" si="158"/>
        <v>1193.8478553461791</v>
      </c>
      <c r="P574" s="118">
        <f t="shared" si="158"/>
        <v>1179.4374756406569</v>
      </c>
      <c r="Q574" s="118">
        <f t="shared" si="158"/>
        <v>1165.2010368961439</v>
      </c>
      <c r="R574" s="118">
        <f t="shared" si="158"/>
        <v>1151.1364395525629</v>
      </c>
      <c r="S574" s="118">
        <f t="shared" si="158"/>
        <v>1137.241609392647</v>
      </c>
      <c r="T574" s="118">
        <f t="shared" si="158"/>
        <v>1123.5144972360356</v>
      </c>
      <c r="U574" s="118">
        <f t="shared" si="158"/>
        <v>1109.9530786370674</v>
      </c>
      <c r="V574" s="118">
        <f t="shared" si="158"/>
        <v>1096.5553535862189</v>
      </c>
      <c r="W574" s="118">
        <f t="shared" si="158"/>
        <v>1083.3193462151471</v>
      </c>
      <c r="X574" s="118">
        <f t="shared" si="158"/>
        <v>1070.2431045052924</v>
      </c>
      <c r="Y574" s="118">
        <f t="shared" si="158"/>
        <v>1057.3246999999999</v>
      </c>
      <c r="Z574" s="118">
        <f t="shared" si="156"/>
        <v>1044.5622275201133</v>
      </c>
      <c r="AA574" s="118">
        <f t="shared" si="156"/>
        <v>1031.9538048830043</v>
      </c>
      <c r="AB574" s="118">
        <f t="shared" si="156"/>
        <v>1019.4975726249918</v>
      </c>
      <c r="AC574" s="118">
        <f t="shared" si="156"/>
        <v>1007.1916937271114</v>
      </c>
      <c r="AD574" s="118">
        <f t="shared" si="156"/>
        <v>995.03435334419737</v>
      </c>
      <c r="AE574" s="118">
        <f t="shared" si="156"/>
        <v>983.02375853723117</v>
      </c>
      <c r="AF574" s="118">
        <f t="shared" si="156"/>
        <v>971.15813800892431</v>
      </c>
      <c r="AG574" s="118">
        <f t="shared" si="156"/>
        <v>959.43574184248951</v>
      </c>
      <c r="AH574" s="118">
        <f t="shared" si="156"/>
        <v>947.85484124356822</v>
      </c>
      <c r="AI574" s="118">
        <f t="shared" si="156"/>
        <v>936.41372828527039</v>
      </c>
      <c r="AJ574" s="118">
        <f t="shared" si="156"/>
        <v>925.11071565629402</v>
      </c>
      <c r="AK574" s="118">
        <f t="shared" si="156"/>
        <v>913.94413641208303</v>
      </c>
      <c r="AL574" s="118">
        <f t="shared" si="156"/>
        <v>902.91234372899066</v>
      </c>
      <c r="AM574" s="118">
        <f t="shared" si="156"/>
        <v>892.01371066140871</v>
      </c>
      <c r="AN574" s="118">
        <f t="shared" si="156"/>
        <v>881.24662990182969</v>
      </c>
      <c r="AO574" s="118">
        <f t="shared" si="159"/>
        <v>870.6095135438037</v>
      </c>
      <c r="AP574" s="118">
        <f t="shared" si="159"/>
        <v>860.10079284775816</v>
      </c>
      <c r="AQ574" s="118">
        <f t="shared" si="159"/>
        <v>849.71891800964249</v>
      </c>
      <c r="AR574" s="118">
        <f t="shared" si="159"/>
        <v>839.46235793236724</v>
      </c>
      <c r="AS574" s="118">
        <f t="shared" si="159"/>
        <v>829.32960000000037</v>
      </c>
      <c r="AT574" s="118">
        <f t="shared" si="159"/>
        <v>819.31914985468995</v>
      </c>
      <c r="AU574" s="118">
        <f t="shared" si="159"/>
        <v>809.42953117627962</v>
      </c>
      <c r="AV574" s="118">
        <f t="shared" si="159"/>
        <v>799.65928546458417</v>
      </c>
      <c r="AW574" s="118">
        <f t="shared" si="159"/>
        <v>790.00697182429235</v>
      </c>
      <c r="AX574" s="118">
        <f t="shared" si="159"/>
        <v>780.47116675246707</v>
      </c>
      <c r="AY574" s="118">
        <f t="shared" si="159"/>
        <v>771.05046392861061</v>
      </c>
      <c r="AZ574" s="118">
        <f t="shared" si="159"/>
        <v>761.74347400726231</v>
      </c>
      <c r="BA574" s="118">
        <f t="shared" si="159"/>
        <v>752.54882441310167</v>
      </c>
      <c r="BB574" s="118">
        <f t="shared" si="159"/>
        <v>743.4651591385242</v>
      </c>
      <c r="BC574" s="118">
        <f t="shared" si="159"/>
        <v>734.49113854365885</v>
      </c>
      <c r="BD574" s="118">
        <f t="shared" si="159"/>
        <v>725.6254391588019</v>
      </c>
      <c r="BE574" s="118">
        <f t="shared" si="157"/>
        <v>716.86675348923427</v>
      </c>
      <c r="BF574" s="118">
        <f t="shared" si="157"/>
        <v>708.21378982239492</v>
      </c>
      <c r="BG574" s="118">
        <f t="shared" si="157"/>
        <v>699.66527203738087</v>
      </c>
      <c r="BH574" s="118">
        <f t="shared" si="157"/>
        <v>691.21993941674941</v>
      </c>
      <c r="BI574" s="118">
        <f t="shared" si="157"/>
        <v>682.87654646058843</v>
      </c>
      <c r="BJ574" s="118">
        <f t="shared" si="157"/>
        <v>674.63386270283331</v>
      </c>
      <c r="BK574" s="118">
        <f t="shared" si="157"/>
        <v>666.49067252980092</v>
      </c>
      <c r="BL574" s="118">
        <f t="shared" si="157"/>
        <v>658.44577500091248</v>
      </c>
      <c r="BM574" s="118">
        <f t="shared" si="157"/>
        <v>650.49798367158223</v>
      </c>
      <c r="BN574" s="118">
        <f t="shared" si="157"/>
        <v>642.6461264182426</v>
      </c>
      <c r="BO574" s="118">
        <f t="shared" si="157"/>
        <v>634.88904526548163</v>
      </c>
      <c r="BP574" s="118">
        <f t="shared" si="157"/>
        <v>627.22559621526841</v>
      </c>
      <c r="BQ574" s="118">
        <f t="shared" si="157"/>
        <v>619.65464907823673</v>
      </c>
      <c r="BS574"/>
    </row>
    <row r="575" spans="2:71">
      <c r="B575" s="19">
        <v>27</v>
      </c>
      <c r="C575" s="211">
        <v>1044.2594999999999</v>
      </c>
      <c r="D575" s="211">
        <v>815.63990000000001</v>
      </c>
      <c r="I575" s="22" t="s">
        <v>176</v>
      </c>
      <c r="J575" s="118">
        <f t="shared" si="158"/>
        <v>1256.8716025714932</v>
      </c>
      <c r="K575" s="118">
        <f t="shared" si="158"/>
        <v>1241.4390877780504</v>
      </c>
      <c r="L575" s="118">
        <f t="shared" si="158"/>
        <v>1226.196061324039</v>
      </c>
      <c r="M575" s="118">
        <f t="shared" si="158"/>
        <v>1211.1401965743476</v>
      </c>
      <c r="N575" s="118">
        <f t="shared" si="158"/>
        <v>1196.2691954614845</v>
      </c>
      <c r="O575" s="118">
        <f t="shared" si="158"/>
        <v>1181.5807881348107</v>
      </c>
      <c r="P575" s="118">
        <f t="shared" si="158"/>
        <v>1167.0727326140791</v>
      </c>
      <c r="Q575" s="118">
        <f t="shared" si="158"/>
        <v>1152.7428144472267</v>
      </c>
      <c r="R575" s="118">
        <f t="shared" si="158"/>
        <v>1138.5888463723693</v>
      </c>
      <c r="S575" s="118">
        <f t="shared" si="158"/>
        <v>1124.6086679839477</v>
      </c>
      <c r="T575" s="118">
        <f t="shared" si="158"/>
        <v>1110.8001454029718</v>
      </c>
      <c r="U575" s="118">
        <f t="shared" si="158"/>
        <v>1097.1611709513118</v>
      </c>
      <c r="V575" s="118">
        <f t="shared" si="158"/>
        <v>1083.6896628299928</v>
      </c>
      <c r="W575" s="118">
        <f t="shared" si="158"/>
        <v>1070.3835648014367</v>
      </c>
      <c r="X575" s="118">
        <f t="shared" si="158"/>
        <v>1057.2408458756054</v>
      </c>
      <c r="Y575" s="118">
        <f t="shared" si="158"/>
        <v>1044.2594999999999</v>
      </c>
      <c r="Z575" s="118">
        <f t="shared" si="156"/>
        <v>1031.4375457534632</v>
      </c>
      <c r="AA575" s="118">
        <f t="shared" si="156"/>
        <v>1018.7730260437443</v>
      </c>
      <c r="AB575" s="118">
        <f t="shared" si="156"/>
        <v>1006.2640078087761</v>
      </c>
      <c r="AC575" s="118">
        <f t="shared" si="156"/>
        <v>993.90858172161973</v>
      </c>
      <c r="AD575" s="118">
        <f t="shared" si="156"/>
        <v>981.70486189903261</v>
      </c>
      <c r="AE575" s="118">
        <f t="shared" si="156"/>
        <v>969.65098561361492</v>
      </c>
      <c r="AF575" s="118">
        <f t="shared" si="156"/>
        <v>957.74511300949007</v>
      </c>
      <c r="AG575" s="118">
        <f t="shared" si="156"/>
        <v>945.98542682147649</v>
      </c>
      <c r="AH575" s="118">
        <f t="shared" si="156"/>
        <v>934.3701320977076</v>
      </c>
      <c r="AI575" s="118">
        <f t="shared" si="156"/>
        <v>922.89745592565703</v>
      </c>
      <c r="AJ575" s="118">
        <f t="shared" si="156"/>
        <v>911.565647161529</v>
      </c>
      <c r="AK575" s="118">
        <f t="shared" si="156"/>
        <v>900.37297616296996</v>
      </c>
      <c r="AL575" s="118">
        <f t="shared" si="156"/>
        <v>889.31773452506309</v>
      </c>
      <c r="AM575" s="118">
        <f t="shared" si="156"/>
        <v>878.39823481956444</v>
      </c>
      <c r="AN575" s="118">
        <f t="shared" si="156"/>
        <v>867.61281033734031</v>
      </c>
      <c r="AO575" s="118">
        <f t="shared" si="159"/>
        <v>856.95981483396713</v>
      </c>
      <c r="AP575" s="118">
        <f t="shared" si="159"/>
        <v>846.43762227845605</v>
      </c>
      <c r="AQ575" s="118">
        <f t="shared" si="159"/>
        <v>836.0446266050609</v>
      </c>
      <c r="AR575" s="118">
        <f t="shared" si="159"/>
        <v>825.77924146813552</v>
      </c>
      <c r="AS575" s="118">
        <f t="shared" si="159"/>
        <v>815.63990000000024</v>
      </c>
      <c r="AT575" s="118">
        <f t="shared" si="159"/>
        <v>805.62505457178065</v>
      </c>
      <c r="AU575" s="118">
        <f t="shared" si="159"/>
        <v>795.73317655718461</v>
      </c>
      <c r="AV575" s="118">
        <f t="shared" si="159"/>
        <v>785.96275609917814</v>
      </c>
      <c r="AW575" s="118">
        <f t="shared" si="159"/>
        <v>776.31230187952701</v>
      </c>
      <c r="AX575" s="118">
        <f t="shared" si="159"/>
        <v>766.78034089116841</v>
      </c>
      <c r="AY575" s="118">
        <f t="shared" si="159"/>
        <v>757.36541821337562</v>
      </c>
      <c r="AZ575" s="118">
        <f t="shared" si="159"/>
        <v>748.0660967896863</v>
      </c>
      <c r="BA575" s="118">
        <f t="shared" si="159"/>
        <v>738.88095720855472</v>
      </c>
      <c r="BB575" s="118">
        <f t="shared" si="159"/>
        <v>729.80859748669877</v>
      </c>
      <c r="BC575" s="118">
        <f t="shared" si="159"/>
        <v>720.84763285510701</v>
      </c>
      <c r="BD575" s="118">
        <f t="shared" si="159"/>
        <v>711.99669554767286</v>
      </c>
      <c r="BE575" s="118">
        <f t="shared" si="157"/>
        <v>703.2544345924241</v>
      </c>
      <c r="BF575" s="118">
        <f t="shared" si="157"/>
        <v>694.61951560531588</v>
      </c>
      <c r="BG575" s="118">
        <f t="shared" si="157"/>
        <v>686.0906205865557</v>
      </c>
      <c r="BH575" s="118">
        <f t="shared" si="157"/>
        <v>677.66644771942936</v>
      </c>
      <c r="BI575" s="118">
        <f t="shared" si="157"/>
        <v>669.34571117159658</v>
      </c>
      <c r="BJ575" s="118">
        <f t="shared" si="157"/>
        <v>661.12714089882638</v>
      </c>
      <c r="BK575" s="118">
        <f t="shared" si="157"/>
        <v>653.00948245114319</v>
      </c>
      <c r="BL575" s="118">
        <f t="shared" si="157"/>
        <v>644.991496781352</v>
      </c>
      <c r="BM575" s="118">
        <f t="shared" si="157"/>
        <v>637.07196005591561</v>
      </c>
      <c r="BN575" s="118">
        <f t="shared" si="157"/>
        <v>629.24966346815324</v>
      </c>
      <c r="BO575" s="118">
        <f t="shared" si="157"/>
        <v>621.52341305373284</v>
      </c>
      <c r="BP575" s="118">
        <f t="shared" si="157"/>
        <v>613.89202950842991</v>
      </c>
      <c r="BQ575" s="118">
        <f t="shared" si="157"/>
        <v>606.35434800812209</v>
      </c>
      <c r="BS575"/>
    </row>
    <row r="576" spans="2:71">
      <c r="B576" s="19">
        <v>28</v>
      </c>
      <c r="C576" s="211">
        <v>1031.1941999999999</v>
      </c>
      <c r="D576" s="211">
        <v>801.95029999999997</v>
      </c>
      <c r="I576" s="22" t="s">
        <v>176</v>
      </c>
      <c r="J576" s="118">
        <f t="shared" si="158"/>
        <v>1245.1888330261124</v>
      </c>
      <c r="K576" s="118">
        <f t="shared" si="158"/>
        <v>1229.6331611919488</v>
      </c>
      <c r="L576" s="118">
        <f t="shared" si="158"/>
        <v>1214.271820466284</v>
      </c>
      <c r="M576" s="118">
        <f t="shared" si="158"/>
        <v>1199.1023831442826</v>
      </c>
      <c r="N576" s="118">
        <f t="shared" si="158"/>
        <v>1184.1224518495046</v>
      </c>
      <c r="O576" s="118">
        <f t="shared" si="158"/>
        <v>1169.3296591550254</v>
      </c>
      <c r="P576" s="118">
        <f t="shared" si="158"/>
        <v>1154.7216672092861</v>
      </c>
      <c r="Q576" s="118">
        <f t="shared" si="158"/>
        <v>1140.2961673666214</v>
      </c>
      <c r="R576" s="118">
        <f t="shared" si="158"/>
        <v>1126.0508798224007</v>
      </c>
      <c r="S576" s="118">
        <f t="shared" si="158"/>
        <v>1111.9835532527277</v>
      </c>
      <c r="T576" s="118">
        <f t="shared" si="158"/>
        <v>1098.0919644586418</v>
      </c>
      <c r="U576" s="118">
        <f t="shared" si="158"/>
        <v>1084.3739180147636</v>
      </c>
      <c r="V576" s="118">
        <f t="shared" si="158"/>
        <v>1070.8272459223308</v>
      </c>
      <c r="W576" s="118">
        <f t="shared" si="158"/>
        <v>1057.4498072665669</v>
      </c>
      <c r="X576" s="118">
        <f t="shared" si="158"/>
        <v>1044.2394878783323</v>
      </c>
      <c r="Y576" s="118">
        <f t="shared" si="158"/>
        <v>1031.1941999999999</v>
      </c>
      <c r="Z576" s="118">
        <f t="shared" si="156"/>
        <v>1018.3118819555075</v>
      </c>
      <c r="AA576" s="118">
        <f t="shared" si="156"/>
        <v>1005.5904978245295</v>
      </c>
      <c r="AB576" s="118">
        <f t="shared" si="156"/>
        <v>993.02803712072114</v>
      </c>
      <c r="AC576" s="118">
        <f t="shared" si="156"/>
        <v>980.6225144739808</v>
      </c>
      <c r="AD576" s="118">
        <f t="shared" si="156"/>
        <v>968.37196931668291</v>
      </c>
      <c r="AE576" s="118">
        <f t="shared" si="156"/>
        <v>956.27446557382927</v>
      </c>
      <c r="AF576" s="118">
        <f t="shared" si="156"/>
        <v>944.32809135707248</v>
      </c>
      <c r="AG576" s="118">
        <f t="shared" si="156"/>
        <v>932.53095866256126</v>
      </c>
      <c r="AH576" s="118">
        <f t="shared" si="156"/>
        <v>920.88120307256031</v>
      </c>
      <c r="AI576" s="118">
        <f t="shared" si="156"/>
        <v>909.37698346079787</v>
      </c>
      <c r="AJ576" s="118">
        <f t="shared" si="156"/>
        <v>898.01648170149474</v>
      </c>
      <c r="AK576" s="118">
        <f t="shared" si="156"/>
        <v>886.79790238202725</v>
      </c>
      <c r="AL576" s="118">
        <f t="shared" si="156"/>
        <v>875.71947251918084</v>
      </c>
      <c r="AM576" s="118">
        <f t="shared" si="156"/>
        <v>864.77944127894773</v>
      </c>
      <c r="AN576" s="118">
        <f t="shared" si="156"/>
        <v>853.97607969982528</v>
      </c>
      <c r="AO576" s="118">
        <f t="shared" si="159"/>
        <v>843.3076804195714</v>
      </c>
      <c r="AP576" s="118">
        <f t="shared" si="159"/>
        <v>832.77255740537282</v>
      </c>
      <c r="AQ576" s="118">
        <f t="shared" si="159"/>
        <v>822.36904568738464</v>
      </c>
      <c r="AR576" s="118">
        <f t="shared" si="159"/>
        <v>812.09550109559905</v>
      </c>
      <c r="AS576" s="118">
        <f t="shared" si="159"/>
        <v>801.95030000000042</v>
      </c>
      <c r="AT576" s="118">
        <f t="shared" si="159"/>
        <v>791.931839053967</v>
      </c>
      <c r="AU576" s="118">
        <f t="shared" si="159"/>
        <v>782.03853494087855</v>
      </c>
      <c r="AV576" s="118">
        <f t="shared" si="159"/>
        <v>772.26882412388852</v>
      </c>
      <c r="AW576" s="118">
        <f t="shared" si="159"/>
        <v>762.6211625988235</v>
      </c>
      <c r="AX576" s="118">
        <f t="shared" si="159"/>
        <v>753.09402565016865</v>
      </c>
      <c r="AY576" s="118">
        <f t="shared" si="159"/>
        <v>743.68590761010137</v>
      </c>
      <c r="AZ576" s="118">
        <f t="shared" si="159"/>
        <v>734.39532162053672</v>
      </c>
      <c r="BA576" s="118">
        <f t="shared" si="159"/>
        <v>725.2207993981433</v>
      </c>
      <c r="BB576" s="118">
        <f t="shared" si="159"/>
        <v>716.16089100229715</v>
      </c>
      <c r="BC576" s="118">
        <f t="shared" si="159"/>
        <v>707.21416460593196</v>
      </c>
      <c r="BD576" s="118">
        <f t="shared" si="159"/>
        <v>698.37920626925438</v>
      </c>
      <c r="BE576" s="118">
        <f t="shared" si="157"/>
        <v>689.65461971628429</v>
      </c>
      <c r="BF576" s="118">
        <f t="shared" si="157"/>
        <v>681.03902611418812</v>
      </c>
      <c r="BG576" s="118">
        <f t="shared" si="157"/>
        <v>672.53106385536773</v>
      </c>
      <c r="BH576" s="118">
        <f t="shared" si="157"/>
        <v>664.1293883422727</v>
      </c>
      <c r="BI576" s="118">
        <f t="shared" si="157"/>
        <v>655.83267177489927</v>
      </c>
      <c r="BJ576" s="118">
        <f t="shared" si="157"/>
        <v>647.63960294094579</v>
      </c>
      <c r="BK576" s="118">
        <f t="shared" si="157"/>
        <v>639.54888700858885</v>
      </c>
      <c r="BL576" s="118">
        <f t="shared" si="157"/>
        <v>631.55924532184758</v>
      </c>
      <c r="BM576" s="118">
        <f t="shared" si="157"/>
        <v>623.66941519850548</v>
      </c>
      <c r="BN576" s="118">
        <f t="shared" si="157"/>
        <v>615.87814973055606</v>
      </c>
      <c r="BO576" s="118">
        <f t="shared" si="157"/>
        <v>608.18421758714146</v>
      </c>
      <c r="BP576" s="118">
        <f t="shared" si="157"/>
        <v>600.58640281995383</v>
      </c>
      <c r="BQ576" s="118">
        <f t="shared" si="157"/>
        <v>593.0835046710655</v>
      </c>
      <c r="BS576"/>
    </row>
    <row r="577" spans="2:71">
      <c r="B577" s="19">
        <v>29</v>
      </c>
      <c r="C577" s="211">
        <v>1018.129</v>
      </c>
      <c r="D577" s="211">
        <v>788.26070000000004</v>
      </c>
      <c r="I577" s="22" t="s">
        <v>176</v>
      </c>
      <c r="J577" s="118">
        <f t="shared" si="158"/>
        <v>1233.5379291592371</v>
      </c>
      <c r="K577" s="118">
        <f t="shared" si="158"/>
        <v>1217.8557786699721</v>
      </c>
      <c r="L577" s="118">
        <f t="shared" si="158"/>
        <v>1202.3729976837881</v>
      </c>
      <c r="M577" s="118">
        <f t="shared" si="158"/>
        <v>1187.0870515866477</v>
      </c>
      <c r="N577" s="118">
        <f t="shared" si="158"/>
        <v>1171.9954379874387</v>
      </c>
      <c r="O577" s="118">
        <f t="shared" si="158"/>
        <v>1157.0956863083165</v>
      </c>
      <c r="P577" s="118">
        <f t="shared" si="158"/>
        <v>1142.3853573802598</v>
      </c>
      <c r="Q577" s="118">
        <f t="shared" si="158"/>
        <v>1127.8620430437636</v>
      </c>
      <c r="R577" s="118">
        <f t="shared" si="158"/>
        <v>1113.5233657546123</v>
      </c>
      <c r="S577" s="118">
        <f t="shared" si="158"/>
        <v>1099.3669781946617</v>
      </c>
      <c r="T577" s="118">
        <f t="shared" si="158"/>
        <v>1085.3905628875718</v>
      </c>
      <c r="U577" s="118">
        <f t="shared" si="158"/>
        <v>1071.5918318194217</v>
      </c>
      <c r="V577" s="118">
        <f t="shared" si="158"/>
        <v>1057.9685260641513</v>
      </c>
      <c r="W577" s="118">
        <f t="shared" si="158"/>
        <v>1044.5184154137619</v>
      </c>
      <c r="X577" s="118">
        <f t="shared" si="158"/>
        <v>1031.2392980132197</v>
      </c>
      <c r="Y577" s="118">
        <f t="shared" si="158"/>
        <v>1018.129</v>
      </c>
      <c r="Z577" s="118">
        <f t="shared" si="156"/>
        <v>1005.1853751482149</v>
      </c>
      <c r="AA577" s="118">
        <f t="shared" si="156"/>
        <v>992.40630451726418</v>
      </c>
      <c r="AB577" s="118">
        <f t="shared" si="156"/>
        <v>979.78969610495312</v>
      </c>
      <c r="AC577" s="118">
        <f t="shared" si="156"/>
        <v>967.33348450502126</v>
      </c>
      <c r="AD577" s="118">
        <f t="shared" si="156"/>
        <v>955.03563056902397</v>
      </c>
      <c r="AE577" s="118">
        <f t="shared" si="156"/>
        <v>942.8941210725128</v>
      </c>
      <c r="AF577" s="118">
        <f t="shared" si="156"/>
        <v>930.90696838546023</v>
      </c>
      <c r="AG577" s="118">
        <f t="shared" si="156"/>
        <v>919.07221014687354</v>
      </c>
      <c r="AH577" s="118">
        <f t="shared" si="156"/>
        <v>907.38790894354656</v>
      </c>
      <c r="AI577" s="118">
        <f t="shared" si="156"/>
        <v>895.85215199289405</v>
      </c>
      <c r="AJ577" s="118">
        <f t="shared" si="156"/>
        <v>884.46305082981905</v>
      </c>
      <c r="AK577" s="118">
        <f t="shared" si="156"/>
        <v>873.21874099756155</v>
      </c>
      <c r="AL577" s="118">
        <f t="shared" si="156"/>
        <v>862.11738174247648</v>
      </c>
      <c r="AM577" s="118">
        <f t="shared" si="156"/>
        <v>851.15715571269266</v>
      </c>
      <c r="AN577" s="118">
        <f t="shared" si="156"/>
        <v>840.33626866060263</v>
      </c>
      <c r="AO577" s="118">
        <f t="shared" si="159"/>
        <v>829.6529491491342</v>
      </c>
      <c r="AP577" s="118">
        <f t="shared" si="159"/>
        <v>819.10544826175794</v>
      </c>
      <c r="AQ577" s="118">
        <f t="shared" si="159"/>
        <v>808.69203931617903</v>
      </c>
      <c r="AR577" s="118">
        <f t="shared" si="159"/>
        <v>798.41101758167019</v>
      </c>
      <c r="AS577" s="118">
        <f t="shared" si="159"/>
        <v>788.26069999999925</v>
      </c>
      <c r="AT577" s="118">
        <f t="shared" si="159"/>
        <v>778.23942490990214</v>
      </c>
      <c r="AU577" s="118">
        <f t="shared" si="159"/>
        <v>768.34555177506093</v>
      </c>
      <c r="AV577" s="118">
        <f t="shared" si="159"/>
        <v>758.57746091553906</v>
      </c>
      <c r="AW577" s="118">
        <f t="shared" si="159"/>
        <v>748.93355324263075</v>
      </c>
      <c r="AX577" s="118">
        <f t="shared" si="159"/>
        <v>739.41224999708243</v>
      </c>
      <c r="AY577" s="118">
        <f t="shared" si="159"/>
        <v>730.01199249064018</v>
      </c>
      <c r="AZ577" s="118">
        <f t="shared" si="159"/>
        <v>720.73124185088523</v>
      </c>
      <c r="BA577" s="118">
        <f t="shared" si="159"/>
        <v>711.56847876931215</v>
      </c>
      <c r="BB577" s="118">
        <f t="shared" si="159"/>
        <v>702.52220325260896</v>
      </c>
      <c r="BC577" s="118">
        <f t="shared" si="159"/>
        <v>693.59093437710192</v>
      </c>
      <c r="BD577" s="118">
        <f t="shared" si="159"/>
        <v>684.77321004631847</v>
      </c>
      <c r="BE577" s="118">
        <f t="shared" si="157"/>
        <v>676.06758675163553</v>
      </c>
      <c r="BF577" s="118">
        <f t="shared" si="157"/>
        <v>667.47263933596923</v>
      </c>
      <c r="BG577" s="118">
        <f t="shared" si="157"/>
        <v>658.98696076046895</v>
      </c>
      <c r="BH577" s="118">
        <f t="shared" si="157"/>
        <v>650.60916187417706</v>
      </c>
      <c r="BI577" s="118">
        <f t="shared" si="157"/>
        <v>642.33787118661814</v>
      </c>
      <c r="BJ577" s="118">
        <f t="shared" si="157"/>
        <v>634.17173464327846</v>
      </c>
      <c r="BK577" s="118">
        <f t="shared" si="157"/>
        <v>626.10941540394015</v>
      </c>
      <c r="BL577" s="118">
        <f t="shared" si="157"/>
        <v>618.14959362383263</v>
      </c>
      <c r="BM577" s="118">
        <f t="shared" si="157"/>
        <v>610.290966237568</v>
      </c>
      <c r="BN577" s="118">
        <f t="shared" si="157"/>
        <v>602.53224674582134</v>
      </c>
      <c r="BO577" s="118">
        <f t="shared" si="157"/>
        <v>594.87216500472459</v>
      </c>
      <c r="BP577" s="118">
        <f t="shared" si="157"/>
        <v>587.30946701793664</v>
      </c>
      <c r="BQ577" s="118">
        <f t="shared" si="157"/>
        <v>579.84291473135818</v>
      </c>
      <c r="BS577"/>
    </row>
    <row r="578" spans="2:71">
      <c r="B578" s="19">
        <v>30</v>
      </c>
      <c r="C578" s="211">
        <v>1005.0638</v>
      </c>
      <c r="D578" s="211">
        <v>774.5711</v>
      </c>
      <c r="I578" s="22" t="s">
        <v>176</v>
      </c>
      <c r="J578" s="118">
        <f t="shared" si="158"/>
        <v>1221.9203215117454</v>
      </c>
      <c r="K578" s="118">
        <f t="shared" si="158"/>
        <v>1206.1082008541482</v>
      </c>
      <c r="L578" s="118">
        <f t="shared" si="158"/>
        <v>1190.5006951418047</v>
      </c>
      <c r="M578" s="118">
        <f t="shared" si="158"/>
        <v>1175.0951565783362</v>
      </c>
      <c r="N578" s="118">
        <f t="shared" si="158"/>
        <v>1159.8889716308702</v>
      </c>
      <c r="O578" s="118">
        <f t="shared" si="158"/>
        <v>1144.8795605866599</v>
      </c>
      <c r="P578" s="118">
        <f t="shared" si="158"/>
        <v>1130.0643771154362</v>
      </c>
      <c r="Q578" s="118">
        <f t="shared" si="158"/>
        <v>1115.4409078374276</v>
      </c>
      <c r="R578" s="118">
        <f t="shared" si="158"/>
        <v>1101.0066718969661</v>
      </c>
      <c r="S578" s="118">
        <f t="shared" si="158"/>
        <v>1086.7592205416145</v>
      </c>
      <c r="T578" s="118">
        <f t="shared" si="158"/>
        <v>1072.696136706737</v>
      </c>
      <c r="U578" s="118">
        <f t="shared" si="158"/>
        <v>1058.8150346054474</v>
      </c>
      <c r="V578" s="118">
        <f t="shared" si="158"/>
        <v>1045.1135593238628</v>
      </c>
      <c r="W578" s="118">
        <f t="shared" si="158"/>
        <v>1031.5893864215948</v>
      </c>
      <c r="X578" s="118">
        <f t="shared" si="158"/>
        <v>1018.2402215374115</v>
      </c>
      <c r="Y578" s="118">
        <f t="shared" si="158"/>
        <v>1005.0638</v>
      </c>
      <c r="Z578" s="118">
        <f t="shared" si="156"/>
        <v>992.05788644376958</v>
      </c>
      <c r="AA578" s="118">
        <f t="shared" si="156"/>
        <v>979.22027442962258</v>
      </c>
      <c r="AB578" s="118">
        <f t="shared" si="156"/>
        <v>966.54878607063483</v>
      </c>
      <c r="AC578" s="118">
        <f t="shared" si="156"/>
        <v>954.04127166258036</v>
      </c>
      <c r="AD578" s="118">
        <f t="shared" si="156"/>
        <v>941.69560931923502</v>
      </c>
      <c r="AE578" s="118">
        <f t="shared" si="156"/>
        <v>929.50970461240172</v>
      </c>
      <c r="AF578" s="118">
        <f t="shared" si="156"/>
        <v>917.4814902165931</v>
      </c>
      <c r="AG578" s="118">
        <f t="shared" si="156"/>
        <v>905.60892555831128</v>
      </c>
      <c r="AH578" s="118">
        <f t="shared" si="156"/>
        <v>893.88999646986724</v>
      </c>
      <c r="AI578" s="118">
        <f t="shared" si="156"/>
        <v>882.32271484767944</v>
      </c>
      <c r="AJ578" s="118">
        <f t="shared" si="156"/>
        <v>870.90511831499418</v>
      </c>
      <c r="AK578" s="118">
        <f t="shared" si="156"/>
        <v>859.63526988897058</v>
      </c>
      <c r="AL578" s="118">
        <f t="shared" si="156"/>
        <v>848.51125765207303</v>
      </c>
      <c r="AM578" s="118">
        <f t="shared" si="156"/>
        <v>837.53119442771731</v>
      </c>
      <c r="AN578" s="118">
        <f t="shared" si="156"/>
        <v>826.69321746011258</v>
      </c>
      <c r="AO578" s="118">
        <f t="shared" si="159"/>
        <v>815.99548809824705</v>
      </c>
      <c r="AP578" s="118">
        <f t="shared" si="159"/>
        <v>805.4361914839626</v>
      </c>
      <c r="AQ578" s="118">
        <f t="shared" si="159"/>
        <v>795.01353624406659</v>
      </c>
      <c r="AR578" s="118">
        <f t="shared" si="159"/>
        <v>784.72575418642657</v>
      </c>
      <c r="AS578" s="118">
        <f t="shared" si="159"/>
        <v>774.57109999999955</v>
      </c>
      <c r="AT578" s="118">
        <f t="shared" si="159"/>
        <v>764.54785095874036</v>
      </c>
      <c r="AU578" s="118">
        <f t="shared" si="159"/>
        <v>754.65430662934455</v>
      </c>
      <c r="AV578" s="118">
        <f t="shared" si="159"/>
        <v>744.88878858277053</v>
      </c>
      <c r="AW578" s="118">
        <f t="shared" si="159"/>
        <v>735.2496401094968</v>
      </c>
      <c r="AX578" s="118">
        <f t="shared" si="159"/>
        <v>725.73522593846235</v>
      </c>
      <c r="AY578" s="118">
        <f t="shared" si="159"/>
        <v>716.34393195964537</v>
      </c>
      <c r="AZ578" s="118">
        <f t="shared" si="159"/>
        <v>707.07416495023028</v>
      </c>
      <c r="BA578" s="118">
        <f t="shared" si="159"/>
        <v>697.92435230432022</v>
      </c>
      <c r="BB578" s="118">
        <f t="shared" si="159"/>
        <v>688.89294176614533</v>
      </c>
      <c r="BC578" s="118">
        <f t="shared" si="159"/>
        <v>679.97840116672501</v>
      </c>
      <c r="BD578" s="118">
        <f t="shared" si="159"/>
        <v>671.1792181639363</v>
      </c>
      <c r="BE578" s="118">
        <f t="shared" si="157"/>
        <v>662.49389998594756</v>
      </c>
      <c r="BF578" s="118">
        <f t="shared" si="157"/>
        <v>653.92097317797061</v>
      </c>
      <c r="BG578" s="118">
        <f t="shared" si="157"/>
        <v>645.45898335229117</v>
      </c>
      <c r="BH578" s="118">
        <f t="shared" si="157"/>
        <v>637.10649494153324</v>
      </c>
      <c r="BI578" s="118">
        <f t="shared" si="157"/>
        <v>628.8620909551172</v>
      </c>
      <c r="BJ578" s="118">
        <f t="shared" si="157"/>
        <v>620.72437273886806</v>
      </c>
      <c r="BK578" s="118">
        <f t="shared" si="157"/>
        <v>612.69195973773617</v>
      </c>
      <c r="BL578" s="118">
        <f t="shared" si="157"/>
        <v>604.76348926158687</v>
      </c>
      <c r="BM578" s="118">
        <f t="shared" si="157"/>
        <v>596.93761625402215</v>
      </c>
      <c r="BN578" s="118">
        <f t="shared" si="157"/>
        <v>589.21301306419275</v>
      </c>
      <c r="BO578" s="118">
        <f t="shared" si="157"/>
        <v>581.58836922156399</v>
      </c>
      <c r="BP578" s="118">
        <f t="shared" si="157"/>
        <v>574.06239121359613</v>
      </c>
      <c r="BQ578" s="118">
        <f t="shared" si="157"/>
        <v>566.63380226630056</v>
      </c>
      <c r="BS578"/>
    </row>
    <row r="579" spans="2:71">
      <c r="B579" s="19">
        <v>31</v>
      </c>
      <c r="C579" s="211">
        <v>1009.5733</v>
      </c>
      <c r="D579" s="211">
        <v>772.33389999999997</v>
      </c>
      <c r="I579" s="22" t="s">
        <v>176</v>
      </c>
      <c r="J579" s="118">
        <f t="shared" si="158"/>
        <v>1234.2053518970663</v>
      </c>
      <c r="K579" s="118">
        <f t="shared" si="158"/>
        <v>1217.7854683709777</v>
      </c>
      <c r="L579" s="118">
        <f t="shared" si="158"/>
        <v>1201.5840351818579</v>
      </c>
      <c r="M579" s="118">
        <f t="shared" si="158"/>
        <v>1185.598146063676</v>
      </c>
      <c r="N579" s="118">
        <f t="shared" si="158"/>
        <v>1169.8249334154004</v>
      </c>
      <c r="O579" s="118">
        <f t="shared" si="158"/>
        <v>1154.2615677866013</v>
      </c>
      <c r="P579" s="118">
        <f t="shared" si="158"/>
        <v>1138.9052573698914</v>
      </c>
      <c r="Q579" s="118">
        <f t="shared" si="158"/>
        <v>1123.7532475001244</v>
      </c>
      <c r="R579" s="118">
        <f t="shared" si="158"/>
        <v>1108.8028201602544</v>
      </c>
      <c r="S579" s="118">
        <f t="shared" si="158"/>
        <v>1094.0512934937681</v>
      </c>
      <c r="T579" s="118">
        <f t="shared" si="158"/>
        <v>1079.4960213236047</v>
      </c>
      <c r="U579" s="118">
        <f t="shared" si="158"/>
        <v>1065.1343926774769</v>
      </c>
      <c r="V579" s="118">
        <f t="shared" si="158"/>
        <v>1050.9638313195046</v>
      </c>
      <c r="W579" s="118">
        <f t="shared" si="158"/>
        <v>1036.9817952880833</v>
      </c>
      <c r="X579" s="118">
        <f t="shared" si="158"/>
        <v>1023.1857764398969</v>
      </c>
      <c r="Y579" s="118">
        <f t="shared" si="158"/>
        <v>1009.5733</v>
      </c>
      <c r="Z579" s="118">
        <f t="shared" si="156"/>
        <v>996.14192411788406</v>
      </c>
      <c r="AA579" s="118">
        <f t="shared" si="156"/>
        <v>982.8892394294503</v>
      </c>
      <c r="AB579" s="118">
        <f t="shared" si="156"/>
        <v>969.81286862481033</v>
      </c>
      <c r="AC579" s="118">
        <f t="shared" si="156"/>
        <v>956.91046602183644</v>
      </c>
      <c r="AD579" s="118">
        <f t="shared" si="156"/>
        <v>944.17971714538533</v>
      </c>
      <c r="AE579" s="118">
        <f t="shared" si="156"/>
        <v>931.61833831212016</v>
      </c>
      <c r="AF579" s="118">
        <f t="shared" si="156"/>
        <v>919.22407622085609</v>
      </c>
      <c r="AG579" s="118">
        <f t="shared" si="156"/>
        <v>906.99470754835545</v>
      </c>
      <c r="AH579" s="118">
        <f t="shared" si="156"/>
        <v>894.92803855050079</v>
      </c>
      <c r="AI579" s="118">
        <f t="shared" si="156"/>
        <v>883.02190466877414</v>
      </c>
      <c r="AJ579" s="118">
        <f t="shared" si="156"/>
        <v>871.27417014197135</v>
      </c>
      <c r="AK579" s="118">
        <f t="shared" si="156"/>
        <v>859.68272762308197</v>
      </c>
      <c r="AL579" s="118">
        <f t="shared" si="156"/>
        <v>848.24549780126688</v>
      </c>
      <c r="AM579" s="118">
        <f t="shared" si="156"/>
        <v>836.96042902886427</v>
      </c>
      <c r="AN579" s="118">
        <f t="shared" si="156"/>
        <v>825.82549695335888</v>
      </c>
      <c r="AO579" s="118">
        <f t="shared" si="159"/>
        <v>814.8387041542469</v>
      </c>
      <c r="AP579" s="118">
        <f t="shared" si="159"/>
        <v>803.99807978473166</v>
      </c>
      <c r="AQ579" s="118">
        <f t="shared" si="159"/>
        <v>793.30167921818713</v>
      </c>
      <c r="AR579" s="118">
        <f t="shared" si="159"/>
        <v>782.74758369932465</v>
      </c>
      <c r="AS579" s="118">
        <f t="shared" si="159"/>
        <v>772.33389999999974</v>
      </c>
      <c r="AT579" s="118">
        <f t="shared" si="159"/>
        <v>762.05876007959921</v>
      </c>
      <c r="AU579" s="118">
        <f t="shared" si="159"/>
        <v>751.9203207499454</v>
      </c>
      <c r="AV579" s="118">
        <f t="shared" si="159"/>
        <v>741.91676334465967</v>
      </c>
      <c r="AW579" s="118">
        <f t="shared" si="159"/>
        <v>732.04629339292364</v>
      </c>
      <c r="AX579" s="118">
        <f t="shared" si="159"/>
        <v>722.30714029758121</v>
      </c>
      <c r="AY579" s="118">
        <f t="shared" si="159"/>
        <v>712.69755701752308</v>
      </c>
      <c r="AZ579" s="118">
        <f t="shared" si="159"/>
        <v>703.21581975429694</v>
      </c>
      <c r="BA579" s="118">
        <f t="shared" si="159"/>
        <v>693.86022764288691</v>
      </c>
      <c r="BB579" s="118">
        <f t="shared" si="159"/>
        <v>684.62910244660623</v>
      </c>
      <c r="BC579" s="118">
        <f t="shared" si="159"/>
        <v>675.52078825605065</v>
      </c>
      <c r="BD579" s="118">
        <f t="shared" si="159"/>
        <v>666.533651192055</v>
      </c>
      <c r="BE579" s="118">
        <f t="shared" si="157"/>
        <v>657.66607911260371</v>
      </c>
      <c r="BF579" s="118">
        <f t="shared" si="157"/>
        <v>648.91648132363798</v>
      </c>
      <c r="BG579" s="118">
        <f t="shared" si="157"/>
        <v>640.28328829371355</v>
      </c>
      <c r="BH579" s="118">
        <f t="shared" si="157"/>
        <v>631.76495137245183</v>
      </c>
      <c r="BI579" s="118">
        <f t="shared" si="157"/>
        <v>623.35994251273837</v>
      </c>
      <c r="BJ579" s="118">
        <f t="shared" si="157"/>
        <v>615.06675399661697</v>
      </c>
      <c r="BK579" s="118">
        <f t="shared" si="157"/>
        <v>606.88389816482982</v>
      </c>
      <c r="BL579" s="118">
        <f t="shared" si="157"/>
        <v>598.80990714995687</v>
      </c>
      <c r="BM579" s="118">
        <f t="shared" si="157"/>
        <v>590.84333261310451</v>
      </c>
      <c r="BN579" s="118">
        <f t="shared" si="157"/>
        <v>582.98274548409802</v>
      </c>
      <c r="BO579" s="118">
        <f t="shared" si="157"/>
        <v>575.22673570513018</v>
      </c>
      <c r="BP579" s="118">
        <f t="shared" si="157"/>
        <v>567.57391197782056</v>
      </c>
      <c r="BQ579" s="118">
        <f t="shared" si="157"/>
        <v>560.02290151364025</v>
      </c>
      <c r="BS579"/>
    </row>
    <row r="580" spans="2:71">
      <c r="B580" s="19">
        <v>32</v>
      </c>
      <c r="C580" s="211">
        <v>1014.0828</v>
      </c>
      <c r="D580" s="211">
        <v>770.09659999999997</v>
      </c>
      <c r="I580" s="22" t="s">
        <v>176</v>
      </c>
      <c r="J580" s="118">
        <f t="shared" si="158"/>
        <v>1246.578334679999</v>
      </c>
      <c r="K580" s="118">
        <f t="shared" si="158"/>
        <v>1229.541421611267</v>
      </c>
      <c r="L580" s="118">
        <f t="shared" si="158"/>
        <v>1212.7373510353307</v>
      </c>
      <c r="M580" s="118">
        <f t="shared" si="158"/>
        <v>1196.1629407074815</v>
      </c>
      <c r="N580" s="118">
        <f t="shared" si="158"/>
        <v>1179.8150518745642</v>
      </c>
      <c r="O580" s="118">
        <f t="shared" si="158"/>
        <v>1163.690588680578</v>
      </c>
      <c r="P580" s="118">
        <f t="shared" si="158"/>
        <v>1147.7864975804055</v>
      </c>
      <c r="Q580" s="118">
        <f t="shared" si="158"/>
        <v>1132.0997667615504</v>
      </c>
      <c r="R580" s="118">
        <f t="shared" si="158"/>
        <v>1116.6274255737828</v>
      </c>
      <c r="S580" s="118">
        <f t="shared" si="158"/>
        <v>1101.3665439665747</v>
      </c>
      <c r="T580" s="118">
        <f t="shared" si="158"/>
        <v>1086.3142319342269</v>
      </c>
      <c r="U580" s="118">
        <f t="shared" si="158"/>
        <v>1071.4676389685785</v>
      </c>
      <c r="V580" s="118">
        <f t="shared" si="158"/>
        <v>1056.8239535191976</v>
      </c>
      <c r="W580" s="118">
        <f t="shared" si="158"/>
        <v>1042.3804024609467</v>
      </c>
      <c r="X580" s="118">
        <f t="shared" si="158"/>
        <v>1028.1342505688272</v>
      </c>
      <c r="Y580" s="118">
        <f t="shared" si="158"/>
        <v>1014.0828</v>
      </c>
      <c r="Z580" s="118">
        <f t="shared" si="156"/>
        <v>1000.2233897828867</v>
      </c>
      <c r="AA580" s="118">
        <f t="shared" si="156"/>
        <v>986.55339531325103</v>
      </c>
      <c r="AB580" s="118">
        <f t="shared" si="156"/>
        <v>973.07022785716913</v>
      </c>
      <c r="AC580" s="118">
        <f t="shared" si="156"/>
        <v>959.77133406079236</v>
      </c>
      <c r="AD580" s="118">
        <f t="shared" si="156"/>
        <v>946.65419546680903</v>
      </c>
      <c r="AE580" s="118">
        <f t="shared" si="156"/>
        <v>933.7163280375164</v>
      </c>
      <c r="AF580" s="118">
        <f t="shared" si="156"/>
        <v>920.95528168440933</v>
      </c>
      <c r="AG580" s="118">
        <f t="shared" si="156"/>
        <v>908.36863980419844</v>
      </c>
      <c r="AH580" s="118">
        <f t="shared" si="156"/>
        <v>895.95401882117051</v>
      </c>
      <c r="AI580" s="118">
        <f t="shared" si="156"/>
        <v>883.7090677358018</v>
      </c>
      <c r="AJ580" s="118">
        <f t="shared" si="156"/>
        <v>871.63146767954083</v>
      </c>
      <c r="AK580" s="118">
        <f t="shared" si="156"/>
        <v>859.71893147567732</v>
      </c>
      <c r="AL580" s="118">
        <f t="shared" si="156"/>
        <v>847.96920320621075</v>
      </c>
      <c r="AM580" s="118">
        <f t="shared" si="156"/>
        <v>836.38005778464003</v>
      </c>
      <c r="AN580" s="118">
        <f t="shared" si="156"/>
        <v>824.94930053459075</v>
      </c>
      <c r="AO580" s="118">
        <f t="shared" si="159"/>
        <v>813.67476677420188</v>
      </c>
      <c r="AP580" s="118">
        <f t="shared" si="159"/>
        <v>802.5543214061928</v>
      </c>
      <c r="AQ580" s="118">
        <f t="shared" si="159"/>
        <v>791.58585851353212</v>
      </c>
      <c r="AR580" s="118">
        <f t="shared" si="159"/>
        <v>780.76730096063318</v>
      </c>
      <c r="AS580" s="118">
        <f t="shared" si="159"/>
        <v>770.09659999999985</v>
      </c>
      <c r="AT580" s="118">
        <f t="shared" si="159"/>
        <v>759.57173488424769</v>
      </c>
      <c r="AU580" s="118">
        <f t="shared" si="159"/>
        <v>749.19071248342868</v>
      </c>
      <c r="AV580" s="118">
        <f t="shared" si="159"/>
        <v>738.95156690758495</v>
      </c>
      <c r="AW580" s="118">
        <f t="shared" si="159"/>
        <v>728.85235913446138</v>
      </c>
      <c r="AX580" s="118">
        <f t="shared" si="159"/>
        <v>718.8911766423065</v>
      </c>
      <c r="AY580" s="118">
        <f t="shared" si="159"/>
        <v>709.06613304769189</v>
      </c>
      <c r="AZ580" s="118">
        <f t="shared" si="159"/>
        <v>699.37536774828015</v>
      </c>
      <c r="BA580" s="118">
        <f t="shared" si="159"/>
        <v>689.81704557047783</v>
      </c>
      <c r="BB580" s="118">
        <f t="shared" si="159"/>
        <v>680.38935642190097</v>
      </c>
      <c r="BC580" s="118">
        <f t="shared" si="159"/>
        <v>671.0905149485925</v>
      </c>
      <c r="BD580" s="118">
        <f t="shared" si="159"/>
        <v>661.9187601969229</v>
      </c>
      <c r="BE580" s="118">
        <f t="shared" si="157"/>
        <v>652.87235528011308</v>
      </c>
      <c r="BF580" s="118">
        <f t="shared" si="157"/>
        <v>643.94958704931366</v>
      </c>
      <c r="BG580" s="118">
        <f t="shared" si="157"/>
        <v>635.14876576918039</v>
      </c>
      <c r="BH580" s="118">
        <f t="shared" si="157"/>
        <v>626.46822479788261</v>
      </c>
      <c r="BI580" s="118">
        <f t="shared" si="157"/>
        <v>617.90632027148649</v>
      </c>
      <c r="BJ580" s="118">
        <f t="shared" si="157"/>
        <v>609.46143079264937</v>
      </c>
      <c r="BK580" s="118">
        <f t="shared" si="157"/>
        <v>601.13195712357219</v>
      </c>
      <c r="BL580" s="118">
        <f t="shared" si="157"/>
        <v>592.91632188314429</v>
      </c>
      <c r="BM580" s="118">
        <f t="shared" si="157"/>
        <v>584.81296924823073</v>
      </c>
      <c r="BN580" s="118">
        <f t="shared" si="157"/>
        <v>576.82036465904002</v>
      </c>
      <c r="BO580" s="118">
        <f t="shared" si="157"/>
        <v>568.93699452851968</v>
      </c>
      <c r="BP580" s="118">
        <f t="shared" si="157"/>
        <v>561.16136595572232</v>
      </c>
      <c r="BQ580" s="118">
        <f t="shared" si="157"/>
        <v>553.49200644309076</v>
      </c>
      <c r="BS580"/>
    </row>
    <row r="581" spans="2:71">
      <c r="B581" s="19">
        <v>33</v>
      </c>
      <c r="C581" s="211">
        <v>1018.5923</v>
      </c>
      <c r="D581" s="211">
        <v>767.85940000000005</v>
      </c>
      <c r="I581" s="22" t="s">
        <v>176</v>
      </c>
      <c r="J581" s="118">
        <f t="shared" si="158"/>
        <v>1259.0396335019295</v>
      </c>
      <c r="K581" s="118">
        <f t="shared" si="158"/>
        <v>1241.3763504827405</v>
      </c>
      <c r="L581" s="118">
        <f t="shared" si="158"/>
        <v>1223.9608686913398</v>
      </c>
      <c r="M581" s="118">
        <f t="shared" si="158"/>
        <v>1206.7897116817899</v>
      </c>
      <c r="N581" s="118">
        <f t="shared" si="158"/>
        <v>1189.8594517798099</v>
      </c>
      <c r="O581" s="118">
        <f t="shared" si="158"/>
        <v>1173.1667093985498</v>
      </c>
      <c r="P581" s="118">
        <f t="shared" si="158"/>
        <v>1156.7081523639627</v>
      </c>
      <c r="Q581" s="118">
        <f t="shared" si="158"/>
        <v>1140.4804952496429</v>
      </c>
      <c r="R581" s="118">
        <f t="shared" si="158"/>
        <v>1124.4804987209964</v>
      </c>
      <c r="S581" s="118">
        <f t="shared" si="158"/>
        <v>1108.7049688886088</v>
      </c>
      <c r="T581" s="118">
        <f t="shared" si="158"/>
        <v>1093.1507566706894</v>
      </c>
      <c r="U581" s="118">
        <f t="shared" si="158"/>
        <v>1077.8147571644549</v>
      </c>
      <c r="V581" s="118">
        <f t="shared" si="158"/>
        <v>1062.693909026337</v>
      </c>
      <c r="W581" s="118">
        <f t="shared" si="158"/>
        <v>1047.7851938608808</v>
      </c>
      <c r="X581" s="118">
        <f t="shared" si="158"/>
        <v>1033.0856356182194</v>
      </c>
      <c r="Y581" s="118">
        <f t="shared" si="158"/>
        <v>1018.5923</v>
      </c>
      <c r="Z581" s="118">
        <f t="shared" si="156"/>
        <v>1004.3022938736447</v>
      </c>
      <c r="AA581" s="118">
        <f t="shared" si="156"/>
        <v>990.21276469482893</v>
      </c>
      <c r="AB581" s="118">
        <f t="shared" si="156"/>
        <v>976.32089993806176</v>
      </c>
      <c r="AC581" s="118">
        <f t="shared" si="156"/>
        <v>962.62392653525501</v>
      </c>
      <c r="AD581" s="118">
        <f t="shared" si="156"/>
        <v>949.11911032216858</v>
      </c>
      <c r="AE581" s="118">
        <f t="shared" si="156"/>
        <v>935.80375549262135</v>
      </c>
      <c r="AF581" s="118">
        <f t="shared" si="156"/>
        <v>922.67520406035942</v>
      </c>
      <c r="AG581" s="118">
        <f t="shared" si="156"/>
        <v>909.73083532847454</v>
      </c>
      <c r="AH581" s="118">
        <f t="shared" si="156"/>
        <v>896.96806536626457</v>
      </c>
      <c r="AI581" s="118">
        <f t="shared" si="156"/>
        <v>884.38434649343492</v>
      </c>
      <c r="AJ581" s="118">
        <f t="shared" si="156"/>
        <v>871.97716677153448</v>
      </c>
      <c r="AK581" s="118">
        <f t="shared" si="156"/>
        <v>859.74404950252779</v>
      </c>
      <c r="AL581" s="118">
        <f t="shared" si="156"/>
        <v>847.68255273440116</v>
      </c>
      <c r="AM581" s="118">
        <f t="shared" si="156"/>
        <v>835.7902687737045</v>
      </c>
      <c r="AN581" s="118">
        <f t="shared" si="156"/>
        <v>824.06482370493222</v>
      </c>
      <c r="AO581" s="118">
        <f t="shared" si="159"/>
        <v>812.5038769166465</v>
      </c>
      <c r="AP581" s="118">
        <f t="shared" si="159"/>
        <v>801.10512063424937</v>
      </c>
      <c r="AQ581" s="118">
        <f t="shared" si="159"/>
        <v>789.86627945930832</v>
      </c>
      <c r="AR581" s="118">
        <f t="shared" si="159"/>
        <v>778.7851099153454</v>
      </c>
      <c r="AS581" s="118">
        <f t="shared" si="159"/>
        <v>767.85939999999982</v>
      </c>
      <c r="AT581" s="118">
        <f t="shared" si="159"/>
        <v>757.08696874347118</v>
      </c>
      <c r="AU581" s="118">
        <f t="shared" si="159"/>
        <v>746.46566577315809</v>
      </c>
      <c r="AV581" s="118">
        <f t="shared" si="159"/>
        <v>735.99337088440575</v>
      </c>
      <c r="AW581" s="118">
        <f t="shared" si="159"/>
        <v>725.66799361727442</v>
      </c>
      <c r="AX581" s="118">
        <f t="shared" si="159"/>
        <v>715.4874728392449</v>
      </c>
      <c r="AY581" s="118">
        <f t="shared" si="159"/>
        <v>705.44977633378028</v>
      </c>
      <c r="AZ581" s="118">
        <f t="shared" si="159"/>
        <v>695.5529003946574</v>
      </c>
      <c r="BA581" s="118">
        <f t="shared" si="159"/>
        <v>685.79486942599226</v>
      </c>
      <c r="BB581" s="118">
        <f t="shared" si="159"/>
        <v>676.17373554787389</v>
      </c>
      <c r="BC581" s="118">
        <f t="shared" si="159"/>
        <v>666.68757820753308</v>
      </c>
      <c r="BD581" s="118">
        <f t="shared" si="159"/>
        <v>657.33450379596457</v>
      </c>
      <c r="BE581" s="118">
        <f t="shared" si="157"/>
        <v>648.11264526992898</v>
      </c>
      <c r="BF581" s="118">
        <f t="shared" si="157"/>
        <v>639.02016177925691</v>
      </c>
      <c r="BG581" s="118">
        <f t="shared" si="157"/>
        <v>630.0552382993817</v>
      </c>
      <c r="BH581" s="118">
        <f t="shared" si="157"/>
        <v>621.21608526902742</v>
      </c>
      <c r="BI581" s="118">
        <f t="shared" si="157"/>
        <v>612.50093823298084</v>
      </c>
      <c r="BJ581" s="118">
        <f t="shared" si="157"/>
        <v>603.90805748987327</v>
      </c>
      <c r="BK581" s="118">
        <f t="shared" si="157"/>
        <v>595.43572774490497</v>
      </c>
      <c r="BL581" s="118">
        <f t="shared" si="157"/>
        <v>587.08225776744143</v>
      </c>
      <c r="BM581" s="118">
        <f t="shared" si="157"/>
        <v>578.84598005341263</v>
      </c>
      <c r="BN581" s="118">
        <f t="shared" si="157"/>
        <v>570.7252504924495</v>
      </c>
      <c r="BO581" s="118">
        <f t="shared" si="157"/>
        <v>562.71844803968918</v>
      </c>
      <c r="BP581" s="118">
        <f t="shared" si="157"/>
        <v>554.82397439218539</v>
      </c>
      <c r="BQ581" s="118">
        <f t="shared" si="157"/>
        <v>547.04025366985786</v>
      </c>
      <c r="BS581"/>
    </row>
    <row r="582" spans="2:71">
      <c r="B582" s="19">
        <v>34</v>
      </c>
      <c r="C582" s="211">
        <v>1023.1018</v>
      </c>
      <c r="D582" s="211">
        <v>765.62220000000002</v>
      </c>
      <c r="I582" s="22" t="s">
        <v>176</v>
      </c>
      <c r="J582" s="118">
        <f t="shared" si="158"/>
        <v>1271.5899797672248</v>
      </c>
      <c r="K582" s="118">
        <f t="shared" si="158"/>
        <v>1253.2908830097304</v>
      </c>
      <c r="L582" s="118">
        <f t="shared" si="158"/>
        <v>1235.2551234501282</v>
      </c>
      <c r="M582" s="118">
        <f t="shared" si="158"/>
        <v>1217.4789114762475</v>
      </c>
      <c r="N582" s="118">
        <f t="shared" si="158"/>
        <v>1199.958512011169</v>
      </c>
      <c r="O582" s="118">
        <f t="shared" si="158"/>
        <v>1182.6902437284232</v>
      </c>
      <c r="P582" s="118">
        <f t="shared" si="158"/>
        <v>1165.6704782784836</v>
      </c>
      <c r="Q582" s="118">
        <f t="shared" si="158"/>
        <v>1148.8956395263899</v>
      </c>
      <c r="R582" s="118">
        <f t="shared" si="158"/>
        <v>1132.3622028003426</v>
      </c>
      <c r="S582" s="118">
        <f t="shared" si="158"/>
        <v>1116.0666941511108</v>
      </c>
      <c r="T582" s="118">
        <f t="shared" si="158"/>
        <v>1100.0056896220983</v>
      </c>
      <c r="U582" s="118">
        <f t="shared" si="158"/>
        <v>1084.1758145299134</v>
      </c>
      <c r="V582" s="118">
        <f t="shared" si="158"/>
        <v>1068.5737427552911</v>
      </c>
      <c r="W582" s="118">
        <f t="shared" si="158"/>
        <v>1053.1961960442227</v>
      </c>
      <c r="X582" s="118">
        <f t="shared" si="158"/>
        <v>1038.0399433191369</v>
      </c>
      <c r="Y582" s="118">
        <f t="shared" si="158"/>
        <v>1023.1018</v>
      </c>
      <c r="Z582" s="118">
        <f t="shared" si="156"/>
        <v>1008.3786273351807</v>
      </c>
      <c r="AA582" s="118">
        <f t="shared" si="156"/>
        <v>993.86733174194705</v>
      </c>
      <c r="AB582" s="118">
        <f t="shared" si="156"/>
        <v>979.56486415645361</v>
      </c>
      <c r="AC582" s="118">
        <f t="shared" si="156"/>
        <v>965.46821939308245</v>
      </c>
      <c r="AD582" s="118">
        <f t="shared" si="156"/>
        <v>951.57443551300321</v>
      </c>
      <c r="AE582" s="118">
        <f t="shared" si="156"/>
        <v>937.88059320182174</v>
      </c>
      <c r="AF582" s="118">
        <f t="shared" si="156"/>
        <v>924.38381515618289</v>
      </c>
      <c r="AG582" s="118">
        <f t="shared" si="156"/>
        <v>911.08126547920165</v>
      </c>
      <c r="AH582" s="118">
        <f t="shared" si="156"/>
        <v>897.97014908459414</v>
      </c>
      <c r="AI582" s="118">
        <f t="shared" si="156"/>
        <v>885.04771110938384</v>
      </c>
      <c r="AJ582" s="118">
        <f t="shared" si="156"/>
        <v>872.31123633505865</v>
      </c>
      <c r="AK582" s="118">
        <f t="shared" si="156"/>
        <v>859.75804861705933</v>
      </c>
      <c r="AL582" s="118">
        <f t="shared" si="156"/>
        <v>847.38551032247608</v>
      </c>
      <c r="AM582" s="118">
        <f t="shared" si="156"/>
        <v>835.19102177583898</v>
      </c>
      <c r="AN582" s="118">
        <f t="shared" si="156"/>
        <v>823.17202071288261</v>
      </c>
      <c r="AO582" s="118">
        <f t="shared" si="159"/>
        <v>811.32598174217208</v>
      </c>
      <c r="AP582" s="118">
        <f t="shared" si="159"/>
        <v>799.65041581447645</v>
      </c>
      <c r="AQ582" s="118">
        <f t="shared" si="159"/>
        <v>788.14286969977786</v>
      </c>
      <c r="AR582" s="118">
        <f t="shared" si="159"/>
        <v>776.80092547180755</v>
      </c>
      <c r="AS582" s="118">
        <f t="shared" si="159"/>
        <v>765.62219999999934</v>
      </c>
      <c r="AT582" s="118">
        <f t="shared" si="159"/>
        <v>754.60434444875432</v>
      </c>
      <c r="AU582" s="118">
        <f t="shared" si="159"/>
        <v>743.74504378391157</v>
      </c>
      <c r="AV582" s="118">
        <f t="shared" si="159"/>
        <v>733.0420162863212</v>
      </c>
      <c r="AW582" s="118">
        <f t="shared" si="159"/>
        <v>722.4930130724174</v>
      </c>
      <c r="AX582" s="118">
        <f t="shared" si="159"/>
        <v>712.09581762169012</v>
      </c>
      <c r="AY582" s="118">
        <f t="shared" si="159"/>
        <v>701.8482453109583</v>
      </c>
      <c r="AZ582" s="118">
        <f t="shared" si="159"/>
        <v>691.74814295534361</v>
      </c>
      <c r="BA582" s="118">
        <f t="shared" si="159"/>
        <v>681.79338835585054</v>
      </c>
      <c r="BB582" s="118">
        <f t="shared" si="159"/>
        <v>671.9818898534578</v>
      </c>
      <c r="BC582" s="118">
        <f t="shared" si="159"/>
        <v>662.31158588962535</v>
      </c>
      <c r="BD582" s="118">
        <f t="shared" si="159"/>
        <v>652.78044457312751</v>
      </c>
      <c r="BE582" s="118">
        <f t="shared" si="157"/>
        <v>643.38646325311845</v>
      </c>
      <c r="BF582" s="118">
        <f t="shared" si="157"/>
        <v>634.12766809834193</v>
      </c>
      <c r="BG582" s="118">
        <f t="shared" si="157"/>
        <v>625.00211368239707</v>
      </c>
      <c r="BH582" s="118">
        <f t="shared" si="157"/>
        <v>616.00788257497152</v>
      </c>
      <c r="BI582" s="118">
        <f t="shared" si="157"/>
        <v>607.14308493895817</v>
      </c>
      <c r="BJ582" s="118">
        <f t="shared" si="157"/>
        <v>598.40585813336827</v>
      </c>
      <c r="BK582" s="118">
        <f t="shared" si="157"/>
        <v>589.79436632196007</v>
      </c>
      <c r="BL582" s="118">
        <f t="shared" si="157"/>
        <v>581.30680008749948</v>
      </c>
      <c r="BM582" s="118">
        <f t="shared" si="157"/>
        <v>572.94137605157073</v>
      </c>
      <c r="BN582" s="118">
        <f t="shared" si="157"/>
        <v>564.69633649986008</v>
      </c>
      <c r="BO582" s="118">
        <f t="shared" si="157"/>
        <v>556.56994901282951</v>
      </c>
      <c r="BP582" s="118">
        <f t="shared" si="157"/>
        <v>548.56050610170803</v>
      </c>
      <c r="BQ582" s="118">
        <f t="shared" si="157"/>
        <v>540.66632484971922</v>
      </c>
      <c r="BS582"/>
    </row>
    <row r="583" spans="2:71">
      <c r="B583" s="19">
        <v>35</v>
      </c>
      <c r="C583" s="211">
        <v>1027.6114</v>
      </c>
      <c r="D583" s="211">
        <v>763.38499999999999</v>
      </c>
      <c r="I583" s="22" t="s">
        <v>176</v>
      </c>
      <c r="J583" s="118">
        <f t="shared" si="158"/>
        <v>1284.2302104918899</v>
      </c>
      <c r="K583" s="118">
        <f t="shared" si="158"/>
        <v>1265.2857518582023</v>
      </c>
      <c r="L583" s="118">
        <f t="shared" si="158"/>
        <v>1246.6207544223521</v>
      </c>
      <c r="M583" s="118">
        <f t="shared" si="158"/>
        <v>1228.2310956827364</v>
      </c>
      <c r="N583" s="118">
        <f t="shared" si="158"/>
        <v>1210.1127139512721</v>
      </c>
      <c r="O583" s="118">
        <f t="shared" si="158"/>
        <v>1192.2616074563014</v>
      </c>
      <c r="P583" s="118">
        <f t="shared" si="158"/>
        <v>1174.6738334587258</v>
      </c>
      <c r="Q583" s="118">
        <f t="shared" si="158"/>
        <v>1157.3455073811836</v>
      </c>
      <c r="R583" s="118">
        <f t="shared" si="158"/>
        <v>1140.2728019500682</v>
      </c>
      <c r="S583" s="118">
        <f t="shared" si="158"/>
        <v>1123.4519463502079</v>
      </c>
      <c r="T583" s="118">
        <f t="shared" si="158"/>
        <v>1106.8792253920119</v>
      </c>
      <c r="U583" s="118">
        <f t="shared" si="158"/>
        <v>1090.550978690904</v>
      </c>
      <c r="V583" s="118">
        <f t="shared" si="158"/>
        <v>1074.4635998588608</v>
      </c>
      <c r="W583" s="118">
        <f t="shared" si="158"/>
        <v>1058.6135357078756</v>
      </c>
      <c r="X583" s="118">
        <f t="shared" si="158"/>
        <v>1042.9972854651733</v>
      </c>
      <c r="Y583" s="118">
        <f t="shared" ref="Y583:AN598" si="160">$C583*POWER(POWER($D583/$C583,1/($D$482-$C$482)),Y$482-$C$482)</f>
        <v>1027.6114</v>
      </c>
      <c r="Z583" s="118">
        <f t="shared" si="160"/>
        <v>1012.4524810618219</v>
      </c>
      <c r="AA583" s="118">
        <f t="shared" si="160"/>
        <v>997.51718052975934</v>
      </c>
      <c r="AB583" s="118">
        <f t="shared" si="160"/>
        <v>982.80219967309449</v>
      </c>
      <c r="AC583" s="118">
        <f t="shared" si="160"/>
        <v>968.30428842268634</v>
      </c>
      <c r="AD583" s="118">
        <f t="shared" si="160"/>
        <v>954.02024465313525</v>
      </c>
      <c r="AE583" s="118">
        <f t="shared" si="160"/>
        <v>939.94691347553464</v>
      </c>
      <c r="AF583" s="118">
        <f t="shared" si="160"/>
        <v>926.081186540658</v>
      </c>
      <c r="AG583" s="118">
        <f t="shared" si="160"/>
        <v>912.42000135242279</v>
      </c>
      <c r="AH583" s="118">
        <f t="shared" si="160"/>
        <v>898.96034059148371</v>
      </c>
      <c r="AI583" s="118">
        <f t="shared" si="160"/>
        <v>885.69923144880249</v>
      </c>
      <c r="AJ583" s="118">
        <f t="shared" si="160"/>
        <v>872.63374496905044</v>
      </c>
      <c r="AK583" s="118">
        <f t="shared" si="160"/>
        <v>859.76099540369466</v>
      </c>
      <c r="AL583" s="118">
        <f t="shared" si="160"/>
        <v>847.07813957362907</v>
      </c>
      <c r="AM583" s="118">
        <f t="shared" si="160"/>
        <v>834.58237624120648</v>
      </c>
      <c r="AN583" s="118">
        <f t="shared" si="160"/>
        <v>822.27094549153549</v>
      </c>
      <c r="AO583" s="118">
        <f t="shared" si="159"/>
        <v>810.1411281229025</v>
      </c>
      <c r="AP583" s="118">
        <f t="shared" si="159"/>
        <v>798.19024504618767</v>
      </c>
      <c r="AQ583" s="118">
        <f t="shared" si="159"/>
        <v>786.41565669313923</v>
      </c>
      <c r="AR583" s="118">
        <f t="shared" si="159"/>
        <v>774.81476243337772</v>
      </c>
      <c r="AS583" s="118">
        <f t="shared" si="159"/>
        <v>763.38499999999954</v>
      </c>
      <c r="AT583" s="118">
        <f t="shared" si="159"/>
        <v>752.12384492365345</v>
      </c>
      <c r="AU583" s="118">
        <f t="shared" si="159"/>
        <v>741.02880997496698</v>
      </c>
      <c r="AV583" s="118">
        <f t="shared" si="159"/>
        <v>730.09744461519665</v>
      </c>
      <c r="AW583" s="118">
        <f t="shared" si="159"/>
        <v>719.32733445498161</v>
      </c>
      <c r="AX583" s="118">
        <f t="shared" si="159"/>
        <v>708.71610072108319</v>
      </c>
      <c r="AY583" s="118">
        <f t="shared" si="159"/>
        <v>698.26139973098839</v>
      </c>
      <c r="AZ583" s="118">
        <f t="shared" si="159"/>
        <v>687.96092237526727</v>
      </c>
      <c r="BA583" s="118">
        <f t="shared" si="159"/>
        <v>677.81239360756297</v>
      </c>
      <c r="BB583" s="118">
        <f t="shared" si="159"/>
        <v>667.81357194210705</v>
      </c>
      <c r="BC583" s="118">
        <f t="shared" si="159"/>
        <v>657.9622489586468</v>
      </c>
      <c r="BD583" s="118">
        <f t="shared" ref="BD583:BQ598" si="161">$C583*POWER(POWER($D583/$C583,1/($D$482-$C$482)),BD$482-$C$482)</f>
        <v>648.25624881467661</v>
      </c>
      <c r="BE583" s="118">
        <f t="shared" si="161"/>
        <v>638.69342776486224</v>
      </c>
      <c r="BF583" s="118">
        <f t="shared" si="161"/>
        <v>629.27167368755772</v>
      </c>
      <c r="BG583" s="118">
        <f t="shared" si="161"/>
        <v>619.98890561830365</v>
      </c>
      <c r="BH583" s="118">
        <f t="shared" si="161"/>
        <v>610.8430732902101</v>
      </c>
      <c r="BI583" s="118">
        <f t="shared" si="161"/>
        <v>601.83215668111643</v>
      </c>
      <c r="BJ583" s="118">
        <f t="shared" si="161"/>
        <v>592.95416556743476</v>
      </c>
      <c r="BK583" s="118">
        <f t="shared" si="161"/>
        <v>584.20713908457196</v>
      </c>
      <c r="BL583" s="118">
        <f t="shared" si="161"/>
        <v>575.58914529383742</v>
      </c>
      <c r="BM583" s="118">
        <f t="shared" si="161"/>
        <v>567.09828075574012</v>
      </c>
      <c r="BN583" s="118">
        <f t="shared" si="161"/>
        <v>558.7326701095792</v>
      </c>
      <c r="BO583" s="118">
        <f t="shared" si="161"/>
        <v>550.49046565923629</v>
      </c>
      <c r="BP583" s="118">
        <f t="shared" si="161"/>
        <v>542.36984696507989</v>
      </c>
      <c r="BQ583" s="118">
        <f t="shared" si="161"/>
        <v>534.36902044188673</v>
      </c>
      <c r="BS583"/>
    </row>
    <row r="584" spans="2:71">
      <c r="B584" s="19">
        <v>36</v>
      </c>
      <c r="C584" s="211">
        <v>1026.1846</v>
      </c>
      <c r="D584" s="211">
        <v>758.74090000000001</v>
      </c>
      <c r="I584" s="22" t="s">
        <v>176</v>
      </c>
      <c r="J584" s="118">
        <f t="shared" ref="J584:Y599" si="162">$C584*POWER(POWER($D584/$C584,1/($D$482-$C$482)),J$482-$C$482)</f>
        <v>1286.9879807498126</v>
      </c>
      <c r="K584" s="118">
        <f t="shared" si="162"/>
        <v>1267.7040889817956</v>
      </c>
      <c r="L584" s="118">
        <f t="shared" si="162"/>
        <v>1248.7091420114641</v>
      </c>
      <c r="M584" s="118">
        <f t="shared" si="162"/>
        <v>1229.9988103654352</v>
      </c>
      <c r="N584" s="118">
        <f t="shared" si="162"/>
        <v>1211.5688294420258</v>
      </c>
      <c r="O584" s="118">
        <f t="shared" si="162"/>
        <v>1193.4149985392303</v>
      </c>
      <c r="P584" s="118">
        <f t="shared" si="162"/>
        <v>1175.5331798972641</v>
      </c>
      <c r="Q584" s="118">
        <f t="shared" si="162"/>
        <v>1157.9192977554558</v>
      </c>
      <c r="R584" s="118">
        <f t="shared" si="162"/>
        <v>1140.5693374232662</v>
      </c>
      <c r="S584" s="118">
        <f t="shared" si="162"/>
        <v>1123.4793443652313</v>
      </c>
      <c r="T584" s="118">
        <f t="shared" si="162"/>
        <v>1106.6454232996134</v>
      </c>
      <c r="U584" s="118">
        <f t="shared" si="162"/>
        <v>1090.063737310559</v>
      </c>
      <c r="V584" s="118">
        <f t="shared" si="162"/>
        <v>1073.7305069735596</v>
      </c>
      <c r="W584" s="118">
        <f t="shared" si="162"/>
        <v>1057.6420094940165</v>
      </c>
      <c r="X584" s="118">
        <f t="shared" si="162"/>
        <v>1041.7945778587127</v>
      </c>
      <c r="Y584" s="118">
        <f t="shared" si="162"/>
        <v>1026.1846</v>
      </c>
      <c r="Z584" s="118">
        <f t="shared" si="160"/>
        <v>1010.8085179725081</v>
      </c>
      <c r="AA584" s="118">
        <f t="shared" si="160"/>
        <v>995.66282714219074</v>
      </c>
      <c r="AB584" s="118">
        <f t="shared" si="160"/>
        <v>980.74407538752314</v>
      </c>
      <c r="AC584" s="118">
        <f t="shared" si="160"/>
        <v>966.04886231266767</v>
      </c>
      <c r="AD584" s="118">
        <f t="shared" si="160"/>
        <v>951.57383847242988</v>
      </c>
      <c r="AE584" s="118">
        <f t="shared" si="160"/>
        <v>937.31570460882722</v>
      </c>
      <c r="AF584" s="118">
        <f t="shared" si="160"/>
        <v>923.27121089909724</v>
      </c>
      <c r="AG584" s="118">
        <f t="shared" si="160"/>
        <v>909.43715621497279</v>
      </c>
      <c r="AH584" s="118">
        <f t="shared" si="160"/>
        <v>895.81038739305677</v>
      </c>
      <c r="AI584" s="118">
        <f t="shared" si="160"/>
        <v>882.38779851612856</v>
      </c>
      <c r="AJ584" s="118">
        <f t="shared" si="160"/>
        <v>869.16633020522022</v>
      </c>
      <c r="AK584" s="118">
        <f t="shared" si="160"/>
        <v>856.14296892229936</v>
      </c>
      <c r="AL584" s="118">
        <f t="shared" si="160"/>
        <v>843.31474628340015</v>
      </c>
      <c r="AM584" s="118">
        <f t="shared" si="160"/>
        <v>830.67873838204673</v>
      </c>
      <c r="AN584" s="118">
        <f t="shared" si="160"/>
        <v>818.23206512281456</v>
      </c>
      <c r="AO584" s="118">
        <f t="shared" ref="AO584:BD599" si="163">$C584*POWER(POWER($D584/$C584,1/($D$482-$C$482)),AO$482-$C$482)</f>
        <v>805.97188956487639</v>
      </c>
      <c r="AP584" s="118">
        <f t="shared" si="163"/>
        <v>793.89541727538551</v>
      </c>
      <c r="AQ584" s="118">
        <f t="shared" si="163"/>
        <v>781.99989569254728</v>
      </c>
      <c r="AR584" s="118">
        <f t="shared" si="163"/>
        <v>770.28261349823379</v>
      </c>
      <c r="AS584" s="118">
        <f t="shared" si="163"/>
        <v>758.74089999999978</v>
      </c>
      <c r="AT584" s="118">
        <f t="shared" si="163"/>
        <v>747.3721245223586</v>
      </c>
      <c r="AU584" s="118">
        <f t="shared" si="163"/>
        <v>736.17369580717741</v>
      </c>
      <c r="AV584" s="118">
        <f t="shared" si="163"/>
        <v>725.14306142305873</v>
      </c>
      <c r="AW584" s="118">
        <f t="shared" si="163"/>
        <v>714.27770718357033</v>
      </c>
      <c r="AX584" s="118">
        <f t="shared" si="163"/>
        <v>703.57515657419322</v>
      </c>
      <c r="AY584" s="118">
        <f t="shared" si="163"/>
        <v>693.03297018785463</v>
      </c>
      <c r="AZ584" s="118">
        <f t="shared" si="163"/>
        <v>682.64874516892053</v>
      </c>
      <c r="BA584" s="118">
        <f t="shared" si="163"/>
        <v>672.42011466551821</v>
      </c>
      <c r="BB584" s="118">
        <f t="shared" si="163"/>
        <v>662.3447472900649</v>
      </c>
      <c r="BC584" s="118">
        <f t="shared" si="163"/>
        <v>652.42034658788077</v>
      </c>
      <c r="BD584" s="118">
        <f t="shared" si="163"/>
        <v>642.64465051376317</v>
      </c>
      <c r="BE584" s="118">
        <f t="shared" si="161"/>
        <v>633.0154309164036</v>
      </c>
      <c r="BF584" s="118">
        <f t="shared" si="161"/>
        <v>623.53049303053126</v>
      </c>
      <c r="BG584" s="118">
        <f t="shared" si="161"/>
        <v>614.18767497666454</v>
      </c>
      <c r="BH584" s="118">
        <f t="shared" si="161"/>
        <v>604.98484726835977</v>
      </c>
      <c r="BI584" s="118">
        <f t="shared" si="161"/>
        <v>595.91991232684131</v>
      </c>
      <c r="BJ584" s="118">
        <f t="shared" si="161"/>
        <v>586.99080400290688</v>
      </c>
      <c r="BK584" s="118">
        <f t="shared" si="161"/>
        <v>578.19548710599372</v>
      </c>
      <c r="BL584" s="118">
        <f t="shared" si="161"/>
        <v>569.53195694030273</v>
      </c>
      <c r="BM584" s="118">
        <f t="shared" si="161"/>
        <v>560.99823884787372</v>
      </c>
      <c r="BN584" s="118">
        <f t="shared" si="161"/>
        <v>552.59238775850486</v>
      </c>
      <c r="BO584" s="118">
        <f t="shared" si="161"/>
        <v>544.31248774641904</v>
      </c>
      <c r="BP584" s="118">
        <f t="shared" si="161"/>
        <v>536.15665159356968</v>
      </c>
      <c r="BQ584" s="118">
        <f t="shared" si="161"/>
        <v>528.12302035949324</v>
      </c>
      <c r="BS584"/>
    </row>
    <row r="585" spans="2:71">
      <c r="B585" s="19">
        <v>37</v>
      </c>
      <c r="C585" s="211">
        <v>1024.7579000000001</v>
      </c>
      <c r="D585" s="211">
        <v>754.09680000000003</v>
      </c>
      <c r="I585" s="22" t="s">
        <v>176</v>
      </c>
      <c r="J585" s="118">
        <f t="shared" si="162"/>
        <v>1289.7837706673304</v>
      </c>
      <c r="K585" s="118">
        <f t="shared" si="162"/>
        <v>1270.1563947295181</v>
      </c>
      <c r="L585" s="118">
        <f t="shared" si="162"/>
        <v>1250.8276997760422</v>
      </c>
      <c r="M585" s="118">
        <f t="shared" si="162"/>
        <v>1231.7931406078562</v>
      </c>
      <c r="N585" s="118">
        <f t="shared" si="162"/>
        <v>1213.0482411928017</v>
      </c>
      <c r="O585" s="118">
        <f t="shared" si="162"/>
        <v>1194.5885936130571</v>
      </c>
      <c r="P585" s="118">
        <f t="shared" si="162"/>
        <v>1176.4098570286026</v>
      </c>
      <c r="Q585" s="118">
        <f t="shared" si="162"/>
        <v>1158.5077566564589</v>
      </c>
      <c r="R585" s="118">
        <f t="shared" si="162"/>
        <v>1140.87808276546</v>
      </c>
      <c r="S585" s="118">
        <f t="shared" si="162"/>
        <v>1123.5166896863223</v>
      </c>
      <c r="T585" s="118">
        <f t="shared" si="162"/>
        <v>1106.4194948367776</v>
      </c>
      <c r="U585" s="118">
        <f t="shared" si="162"/>
        <v>1089.5824777615435</v>
      </c>
      <c r="V585" s="118">
        <f t="shared" si="162"/>
        <v>1073.0016791869</v>
      </c>
      <c r="W585" s="118">
        <f t="shared" si="162"/>
        <v>1056.673200089657</v>
      </c>
      <c r="X585" s="118">
        <f t="shared" si="162"/>
        <v>1040.593200780284</v>
      </c>
      <c r="Y585" s="118">
        <f t="shared" si="162"/>
        <v>1024.7579000000001</v>
      </c>
      <c r="Z585" s="118">
        <f t="shared" si="160"/>
        <v>1009.1635740315965</v>
      </c>
      <c r="AA585" s="118">
        <f t="shared" si="160"/>
        <v>993.80655582379552</v>
      </c>
      <c r="AB585" s="118">
        <f t="shared" si="160"/>
        <v>978.68323412893199</v>
      </c>
      <c r="AC585" s="118">
        <f t="shared" si="160"/>
        <v>963.79005265375815</v>
      </c>
      <c r="AD585" s="118">
        <f t="shared" si="160"/>
        <v>949.1235092231708</v>
      </c>
      <c r="AE585" s="118">
        <f t="shared" si="160"/>
        <v>934.68015495666418</v>
      </c>
      <c r="AF585" s="118">
        <f t="shared" si="160"/>
        <v>920.45659345731679</v>
      </c>
      <c r="AG585" s="118">
        <f t="shared" si="160"/>
        <v>906.44948001311718</v>
      </c>
      <c r="AH585" s="118">
        <f t="shared" si="160"/>
        <v>892.65552081044643</v>
      </c>
      <c r="AI585" s="118">
        <f t="shared" si="160"/>
        <v>879.07147215952784</v>
      </c>
      <c r="AJ585" s="118">
        <f t="shared" si="160"/>
        <v>865.69413973166354</v>
      </c>
      <c r="AK585" s="118">
        <f t="shared" si="160"/>
        <v>852.52037780807927</v>
      </c>
      <c r="AL585" s="118">
        <f t="shared" si="160"/>
        <v>839.54708854019873</v>
      </c>
      <c r="AM585" s="118">
        <f t="shared" si="160"/>
        <v>826.77122122117623</v>
      </c>
      <c r="AN585" s="118">
        <f t="shared" si="160"/>
        <v>814.18977156851372</v>
      </c>
      <c r="AO585" s="118">
        <f t="shared" si="163"/>
        <v>801.79978101759491</v>
      </c>
      <c r="AP585" s="118">
        <f t="shared" si="163"/>
        <v>789.59833602597018</v>
      </c>
      <c r="AQ585" s="118">
        <f t="shared" si="163"/>
        <v>777.58256738822843</v>
      </c>
      <c r="AR585" s="118">
        <f t="shared" si="163"/>
        <v>765.74964956129554</v>
      </c>
      <c r="AS585" s="118">
        <f t="shared" si="163"/>
        <v>754.09679999999958</v>
      </c>
      <c r="AT585" s="118">
        <f t="shared" si="163"/>
        <v>742.62127850274635</v>
      </c>
      <c r="AU585" s="118">
        <f t="shared" si="163"/>
        <v>731.32038656715406</v>
      </c>
      <c r="AV585" s="118">
        <f t="shared" si="163"/>
        <v>720.19146675549212</v>
      </c>
      <c r="AW585" s="118">
        <f t="shared" si="163"/>
        <v>709.23190206977677</v>
      </c>
      <c r="AX585" s="118">
        <f t="shared" si="163"/>
        <v>698.43911533637663</v>
      </c>
      <c r="AY585" s="118">
        <f t="shared" si="163"/>
        <v>687.81056859998262</v>
      </c>
      <c r="AZ585" s="118">
        <f t="shared" si="163"/>
        <v>677.34376252680079</v>
      </c>
      <c r="BA585" s="118">
        <f t="shared" si="163"/>
        <v>667.03623581682575</v>
      </c>
      <c r="BB585" s="118">
        <f t="shared" si="163"/>
        <v>656.88556462505994</v>
      </c>
      <c r="BC585" s="118">
        <f t="shared" si="163"/>
        <v>646.88936199153829</v>
      </c>
      <c r="BD585" s="118">
        <f t="shared" si="163"/>
        <v>637.0452772800287</v>
      </c>
      <c r="BE585" s="118">
        <f t="shared" si="161"/>
        <v>627.35099562527216</v>
      </c>
      <c r="BF585" s="118">
        <f t="shared" si="161"/>
        <v>617.80423738863601</v>
      </c>
      <c r="BG585" s="118">
        <f t="shared" si="161"/>
        <v>608.40275762204976</v>
      </c>
      <c r="BH585" s="118">
        <f t="shared" si="161"/>
        <v>599.14434554009961</v>
      </c>
      <c r="BI585" s="118">
        <f t="shared" si="161"/>
        <v>590.02682400015522</v>
      </c>
      <c r="BJ585" s="118">
        <f t="shared" si="161"/>
        <v>581.04804899040869</v>
      </c>
      <c r="BK585" s="118">
        <f t="shared" si="161"/>
        <v>572.20590912570367</v>
      </c>
      <c r="BL585" s="118">
        <f t="shared" si="161"/>
        <v>563.49832515103708</v>
      </c>
      <c r="BM585" s="118">
        <f t="shared" si="161"/>
        <v>554.92324945261635</v>
      </c>
      <c r="BN585" s="118">
        <f t="shared" si="161"/>
        <v>546.47866557635655</v>
      </c>
      <c r="BO585" s="118">
        <f t="shared" si="161"/>
        <v>538.16258775370613</v>
      </c>
      <c r="BP585" s="118">
        <f t="shared" si="161"/>
        <v>529.97306043468677</v>
      </c>
      <c r="BQ585" s="118">
        <f t="shared" si="161"/>
        <v>521.90815782804088</v>
      </c>
      <c r="BS585"/>
    </row>
    <row r="586" spans="2:71">
      <c r="B586" s="19">
        <v>38</v>
      </c>
      <c r="C586" s="211">
        <v>1023.3312</v>
      </c>
      <c r="D586" s="211">
        <v>749.45270000000005</v>
      </c>
      <c r="I586" s="22" t="s">
        <v>176</v>
      </c>
      <c r="J586" s="118">
        <f t="shared" si="162"/>
        <v>1292.6180185790608</v>
      </c>
      <c r="K586" s="118">
        <f t="shared" si="162"/>
        <v>1272.6430384149905</v>
      </c>
      <c r="L586" s="118">
        <f t="shared" si="162"/>
        <v>1252.9767339979855</v>
      </c>
      <c r="M586" s="118">
        <f t="shared" si="162"/>
        <v>1233.6143353249699</v>
      </c>
      <c r="N586" s="118">
        <f t="shared" si="162"/>
        <v>1214.5511461042929</v>
      </c>
      <c r="O586" s="118">
        <f t="shared" si="162"/>
        <v>1195.7825426166585</v>
      </c>
      <c r="P586" s="118">
        <f t="shared" si="162"/>
        <v>1177.3039725936546</v>
      </c>
      <c r="Q586" s="118">
        <f t="shared" si="162"/>
        <v>1159.1109541136163</v>
      </c>
      <c r="R586" s="118">
        <f t="shared" si="162"/>
        <v>1141.199074514547</v>
      </c>
      <c r="S586" s="118">
        <f t="shared" si="162"/>
        <v>1123.5639893238408</v>
      </c>
      <c r="T586" s="118">
        <f t="shared" si="162"/>
        <v>1106.2014212045456</v>
      </c>
      <c r="U586" s="118">
        <f t="shared" si="162"/>
        <v>1089.1071589179055</v>
      </c>
      <c r="V586" s="118">
        <f t="shared" si="162"/>
        <v>1072.2770563019396</v>
      </c>
      <c r="W586" s="118">
        <f t="shared" si="162"/>
        <v>1055.7070312658011</v>
      </c>
      <c r="X586" s="118">
        <f t="shared" si="162"/>
        <v>1039.393064799679</v>
      </c>
      <c r="Y586" s="118">
        <f t="shared" si="162"/>
        <v>1023.3312</v>
      </c>
      <c r="Z586" s="118">
        <f t="shared" si="160"/>
        <v>1007.5175411096926</v>
      </c>
      <c r="AA586" s="118">
        <f t="shared" si="160"/>
        <v>991.9482525732833</v>
      </c>
      <c r="AB586" s="118">
        <f t="shared" si="160"/>
        <v>976.61955810659424</v>
      </c>
      <c r="AC586" s="118">
        <f t="shared" si="160"/>
        <v>961.5277397808162</v>
      </c>
      <c r="AD586" s="118">
        <f t="shared" si="160"/>
        <v>946.66913712073688</v>
      </c>
      <c r="AE586" s="118">
        <f t="shared" si="160"/>
        <v>932.04014621690351</v>
      </c>
      <c r="AF586" s="118">
        <f t="shared" si="160"/>
        <v>917.63721885150483</v>
      </c>
      <c r="AG586" s="118">
        <f t="shared" si="160"/>
        <v>903.45686163776202</v>
      </c>
      <c r="AH586" s="118">
        <f t="shared" si="160"/>
        <v>889.49563517261834</v>
      </c>
      <c r="AI586" s="118">
        <f t="shared" si="160"/>
        <v>875.75015320252203</v>
      </c>
      <c r="AJ586" s="118">
        <f t="shared" si="160"/>
        <v>862.21708180210044</v>
      </c>
      <c r="AK586" s="118">
        <f t="shared" si="160"/>
        <v>848.8931385655269</v>
      </c>
      <c r="AL586" s="118">
        <f t="shared" si="160"/>
        <v>835.77509181038283</v>
      </c>
      <c r="AM586" s="118">
        <f t="shared" si="160"/>
        <v>822.85975979382283</v>
      </c>
      <c r="AN586" s="118">
        <f t="shared" si="160"/>
        <v>810.1440099408527</v>
      </c>
      <c r="AO586" s="118">
        <f t="shared" si="163"/>
        <v>797.62475808453246</v>
      </c>
      <c r="AP586" s="118">
        <f t="shared" si="163"/>
        <v>785.29896771792119</v>
      </c>
      <c r="AQ586" s="118">
        <f t="shared" si="163"/>
        <v>773.16364925758137</v>
      </c>
      <c r="AR586" s="118">
        <f t="shared" si="163"/>
        <v>761.21585931846425</v>
      </c>
      <c r="AS586" s="118">
        <f t="shared" si="163"/>
        <v>749.45270000000085</v>
      </c>
      <c r="AT586" s="118">
        <f t="shared" si="163"/>
        <v>737.87131818322439</v>
      </c>
      <c r="AU586" s="118">
        <f t="shared" si="163"/>
        <v>726.46890483875598</v>
      </c>
      <c r="AV586" s="118">
        <f t="shared" si="163"/>
        <v>715.24269434548148</v>
      </c>
      <c r="AW586" s="118">
        <f t="shared" si="163"/>
        <v>704.18996381975933</v>
      </c>
      <c r="AX586" s="118">
        <f t="shared" si="163"/>
        <v>693.30803245499339</v>
      </c>
      <c r="AY586" s="118">
        <f t="shared" si="163"/>
        <v>682.59426087141082</v>
      </c>
      <c r="AZ586" s="118">
        <f t="shared" si="163"/>
        <v>672.04605047588882</v>
      </c>
      <c r="BA586" s="118">
        <f t="shared" si="163"/>
        <v>661.66084283167356</v>
      </c>
      <c r="BB586" s="118">
        <f t="shared" si="163"/>
        <v>651.43611903783881</v>
      </c>
      <c r="BC586" s="118">
        <f t="shared" si="163"/>
        <v>641.36939911833474</v>
      </c>
      <c r="BD586" s="118">
        <f t="shared" si="163"/>
        <v>631.45824142047638</v>
      </c>
      <c r="BE586" s="118">
        <f t="shared" si="161"/>
        <v>621.70024202272828</v>
      </c>
      <c r="BF586" s="118">
        <f t="shared" si="161"/>
        <v>612.09303415164129</v>
      </c>
      <c r="BG586" s="118">
        <f t="shared" si="161"/>
        <v>602.63428760779755</v>
      </c>
      <c r="BH586" s="118">
        <f t="shared" si="161"/>
        <v>593.32170820062913</v>
      </c>
      <c r="BI586" s="118">
        <f t="shared" si="161"/>
        <v>584.1530371919672</v>
      </c>
      <c r="BJ586" s="118">
        <f t="shared" si="161"/>
        <v>575.12605074819328</v>
      </c>
      <c r="BK586" s="118">
        <f t="shared" si="161"/>
        <v>566.2385594008548</v>
      </c>
      <c r="BL586" s="118">
        <f t="shared" si="161"/>
        <v>557.48840751561545</v>
      </c>
      <c r="BM586" s="118">
        <f t="shared" si="161"/>
        <v>548.87347276941341</v>
      </c>
      <c r="BN586" s="118">
        <f t="shared" si="161"/>
        <v>540.39166563569768</v>
      </c>
      <c r="BO586" s="118">
        <f t="shared" si="161"/>
        <v>532.04092887761976</v>
      </c>
      <c r="BP586" s="118">
        <f t="shared" si="161"/>
        <v>523.81923704905739</v>
      </c>
      <c r="BQ586" s="118">
        <f t="shared" si="161"/>
        <v>515.72459600334821</v>
      </c>
      <c r="BS586"/>
    </row>
    <row r="587" spans="2:71">
      <c r="B587" s="19">
        <v>39</v>
      </c>
      <c r="C587" s="211">
        <v>1021.9044</v>
      </c>
      <c r="D587" s="211">
        <v>744.80859999999996</v>
      </c>
      <c r="I587" s="22" t="s">
        <v>176</v>
      </c>
      <c r="J587" s="118">
        <f t="shared" si="162"/>
        <v>1295.4911751904731</v>
      </c>
      <c r="K587" s="118">
        <f t="shared" si="162"/>
        <v>1275.1644000546016</v>
      </c>
      <c r="L587" s="118">
        <f t="shared" si="162"/>
        <v>1255.1565601576083</v>
      </c>
      <c r="M587" s="118">
        <f t="shared" si="162"/>
        <v>1235.4626512779228</v>
      </c>
      <c r="N587" s="118">
        <f t="shared" si="162"/>
        <v>1216.0777477122137</v>
      </c>
      <c r="O587" s="118">
        <f t="shared" si="162"/>
        <v>1196.9970010434079</v>
      </c>
      <c r="P587" s="118">
        <f t="shared" si="162"/>
        <v>1178.2156389280349</v>
      </c>
      <c r="Q587" s="118">
        <f t="shared" si="162"/>
        <v>1159.728963902606</v>
      </c>
      <c r="R587" s="118">
        <f t="shared" si="162"/>
        <v>1141.5323522087131</v>
      </c>
      <c r="S587" s="118">
        <f t="shared" si="162"/>
        <v>1123.6212526365703</v>
      </c>
      <c r="T587" s="118">
        <f t="shared" si="162"/>
        <v>1105.9911853866931</v>
      </c>
      <c r="U587" s="118">
        <f t="shared" si="162"/>
        <v>1088.6377409494464</v>
      </c>
      <c r="V587" s="118">
        <f t="shared" si="162"/>
        <v>1071.5565790021647</v>
      </c>
      <c r="W587" s="118">
        <f t="shared" si="162"/>
        <v>1054.7434273235835</v>
      </c>
      <c r="X587" s="118">
        <f t="shared" si="162"/>
        <v>1038.1940807252997</v>
      </c>
      <c r="Y587" s="118">
        <f t="shared" si="162"/>
        <v>1021.9044</v>
      </c>
      <c r="Z587" s="118">
        <f t="shared" si="160"/>
        <v>1005.8703108861905</v>
      </c>
      <c r="AA587" s="118">
        <f t="shared" si="160"/>
        <v>990.08780304917127</v>
      </c>
      <c r="AB587" s="118">
        <f t="shared" si="160"/>
        <v>974.55292907799912</v>
      </c>
      <c r="AC587" s="118">
        <f t="shared" si="160"/>
        <v>959.26180349818878</v>
      </c>
      <c r="AD587" s="118">
        <f t="shared" si="160"/>
        <v>944.21060179990513</v>
      </c>
      <c r="AE587" s="118">
        <f t="shared" si="160"/>
        <v>929.3955594814031</v>
      </c>
      <c r="AF587" s="118">
        <f t="shared" si="160"/>
        <v>914.81297110747721</v>
      </c>
      <c r="AG587" s="118">
        <f t="shared" si="160"/>
        <v>900.45918938268369</v>
      </c>
      <c r="AH587" s="118">
        <f t="shared" si="160"/>
        <v>886.33062423910405</v>
      </c>
      <c r="AI587" s="118">
        <f t="shared" si="160"/>
        <v>872.42374193842284</v>
      </c>
      <c r="AJ587" s="118">
        <f t="shared" si="160"/>
        <v>858.73506418809347</v>
      </c>
      <c r="AK587" s="118">
        <f t="shared" si="160"/>
        <v>845.26116727137116</v>
      </c>
      <c r="AL587" s="118">
        <f t="shared" si="160"/>
        <v>831.99868119099824</v>
      </c>
      <c r="AM587" s="118">
        <f t="shared" si="160"/>
        <v>818.94428882632258</v>
      </c>
      <c r="AN587" s="118">
        <f t="shared" si="160"/>
        <v>806.0947251036431</v>
      </c>
      <c r="AO587" s="118">
        <f t="shared" si="163"/>
        <v>793.44677617957188</v>
      </c>
      <c r="AP587" s="118">
        <f t="shared" si="163"/>
        <v>780.99727863721068</v>
      </c>
      <c r="AQ587" s="118">
        <f t="shared" si="163"/>
        <v>768.7431186949384</v>
      </c>
      <c r="AR587" s="118">
        <f t="shared" si="163"/>
        <v>756.68123142761431</v>
      </c>
      <c r="AS587" s="118">
        <f t="shared" si="163"/>
        <v>744.80859999999984</v>
      </c>
      <c r="AT587" s="118">
        <f t="shared" si="163"/>
        <v>733.1222549122092</v>
      </c>
      <c r="AU587" s="118">
        <f t="shared" si="163"/>
        <v>721.6192732569981</v>
      </c>
      <c r="AV587" s="118">
        <f t="shared" si="163"/>
        <v>710.29677798870784</v>
      </c>
      <c r="AW587" s="118">
        <f t="shared" si="163"/>
        <v>699.15193720367665</v>
      </c>
      <c r="AX587" s="118">
        <f t="shared" si="163"/>
        <v>688.18196343194586</v>
      </c>
      <c r="AY587" s="118">
        <f t="shared" si="163"/>
        <v>677.38411294007574</v>
      </c>
      <c r="AZ587" s="118">
        <f t="shared" si="163"/>
        <v>666.75568504490286</v>
      </c>
      <c r="BA587" s="118">
        <f t="shared" si="163"/>
        <v>656.2940214380634</v>
      </c>
      <c r="BB587" s="118">
        <f t="shared" si="163"/>
        <v>645.99650552111621</v>
      </c>
      <c r="BC587" s="118">
        <f t="shared" si="163"/>
        <v>635.86056175109707</v>
      </c>
      <c r="BD587" s="118">
        <f t="shared" si="163"/>
        <v>625.88365499634187</v>
      </c>
      <c r="BE587" s="118">
        <f t="shared" si="161"/>
        <v>616.06328990241707</v>
      </c>
      <c r="BF587" s="118">
        <f t="shared" si="161"/>
        <v>606.39701026799924</v>
      </c>
      <c r="BG587" s="118">
        <f t="shared" si="161"/>
        <v>596.88239843054669</v>
      </c>
      <c r="BH587" s="118">
        <f t="shared" si="161"/>
        <v>587.51707466161122</v>
      </c>
      <c r="BI587" s="118">
        <f t="shared" si="161"/>
        <v>578.29869657163636</v>
      </c>
      <c r="BJ587" s="118">
        <f t="shared" si="161"/>
        <v>569.22495852409543</v>
      </c>
      <c r="BK587" s="118">
        <f t="shared" si="161"/>
        <v>560.2935910588219</v>
      </c>
      <c r="BL587" s="118">
        <f t="shared" si="161"/>
        <v>551.50236032438772</v>
      </c>
      <c r="BM587" s="118">
        <f t="shared" si="161"/>
        <v>542.84906751938797</v>
      </c>
      <c r="BN587" s="118">
        <f t="shared" si="161"/>
        <v>534.33154834249217</v>
      </c>
      <c r="BO587" s="118">
        <f t="shared" si="161"/>
        <v>525.94767245112371</v>
      </c>
      <c r="BP587" s="118">
        <f t="shared" si="161"/>
        <v>517.69534292863409</v>
      </c>
      <c r="BQ587" s="118">
        <f t="shared" si="161"/>
        <v>509.57249575983644</v>
      </c>
      <c r="BS587"/>
    </row>
    <row r="588" spans="2:71">
      <c r="B588" s="19">
        <v>40</v>
      </c>
      <c r="C588" s="211">
        <v>1020.4777</v>
      </c>
      <c r="D588" s="211">
        <v>740.16449999999998</v>
      </c>
      <c r="I588" s="22" t="s">
        <v>176</v>
      </c>
      <c r="J588" s="118">
        <f t="shared" si="162"/>
        <v>1298.4043719375948</v>
      </c>
      <c r="K588" s="118">
        <f t="shared" si="162"/>
        <v>1277.7215092527367</v>
      </c>
      <c r="L588" s="118">
        <f t="shared" si="162"/>
        <v>1257.3681131178123</v>
      </c>
      <c r="M588" s="118">
        <f t="shared" si="162"/>
        <v>1237.3389353131149</v>
      </c>
      <c r="N588" s="118">
        <f t="shared" si="162"/>
        <v>1217.6288112201719</v>
      </c>
      <c r="O588" s="118">
        <f t="shared" si="162"/>
        <v>1198.2326584900238</v>
      </c>
      <c r="P588" s="118">
        <f t="shared" si="162"/>
        <v>1179.1454757327151</v>
      </c>
      <c r="Q588" s="118">
        <f t="shared" si="162"/>
        <v>1160.3623412276634</v>
      </c>
      <c r="R588" s="118">
        <f t="shared" si="162"/>
        <v>1141.8784116545692</v>
      </c>
      <c r="S588" s="118">
        <f t="shared" si="162"/>
        <v>1123.6889208445441</v>
      </c>
      <c r="T588" s="118">
        <f t="shared" si="162"/>
        <v>1105.789178551131</v>
      </c>
      <c r="U588" s="118">
        <f t="shared" si="162"/>
        <v>1088.1745692409013</v>
      </c>
      <c r="V588" s="118">
        <f t="shared" si="162"/>
        <v>1070.8405509033184</v>
      </c>
      <c r="W588" s="118">
        <f t="shared" si="162"/>
        <v>1053.7826538795587</v>
      </c>
      <c r="X588" s="118">
        <f t="shared" si="162"/>
        <v>1036.9964797099883</v>
      </c>
      <c r="Y588" s="118">
        <f t="shared" si="162"/>
        <v>1020.4777</v>
      </c>
      <c r="Z588" s="118">
        <f t="shared" si="160"/>
        <v>1004.222055303916</v>
      </c>
      <c r="AA588" s="118">
        <f t="shared" si="160"/>
        <v>988.22535402666938</v>
      </c>
      <c r="AB588" s="118">
        <f t="shared" si="160"/>
        <v>972.48347134298183</v>
      </c>
      <c r="AC588" s="118">
        <f t="shared" si="160"/>
        <v>956.99234813375733</v>
      </c>
      <c r="AD588" s="118">
        <f t="shared" si="160"/>
        <v>941.74798993942011</v>
      </c>
      <c r="AE588" s="118">
        <f t="shared" si="160"/>
        <v>926.74646592992281</v>
      </c>
      <c r="AF588" s="118">
        <f t="shared" si="160"/>
        <v>911.98390789116479</v>
      </c>
      <c r="AG588" s="118">
        <f t="shared" si="160"/>
        <v>897.45650922755351</v>
      </c>
      <c r="AH588" s="118">
        <f t="shared" si="160"/>
        <v>883.16052398045701</v>
      </c>
      <c r="AI588" s="118">
        <f t="shared" si="160"/>
        <v>869.09226586228976</v>
      </c>
      <c r="AJ588" s="118">
        <f t="shared" si="160"/>
        <v>855.2481073059862</v>
      </c>
      <c r="AK588" s="118">
        <f t="shared" si="160"/>
        <v>841.62447852961566</v>
      </c>
      <c r="AL588" s="118">
        <f t="shared" si="160"/>
        <v>828.21786661589681</v>
      </c>
      <c r="AM588" s="118">
        <f t="shared" si="160"/>
        <v>815.02481460637546</v>
      </c>
      <c r="AN588" s="118">
        <f t="shared" si="160"/>
        <v>802.04192061003141</v>
      </c>
      <c r="AO588" s="118">
        <f t="shared" si="163"/>
        <v>789.2658369260846</v>
      </c>
      <c r="AP588" s="118">
        <f t="shared" si="163"/>
        <v>776.69326918077491</v>
      </c>
      <c r="AQ588" s="118">
        <f t="shared" si="163"/>
        <v>764.32097547789181</v>
      </c>
      <c r="AR588" s="118">
        <f t="shared" si="163"/>
        <v>752.14576556283635</v>
      </c>
      <c r="AS588" s="118">
        <f t="shared" si="163"/>
        <v>740.16449999999884</v>
      </c>
      <c r="AT588" s="118">
        <f t="shared" si="163"/>
        <v>728.37408936324061</v>
      </c>
      <c r="AU588" s="118">
        <f t="shared" si="163"/>
        <v>716.77149343927033</v>
      </c>
      <c r="AV588" s="118">
        <f t="shared" si="163"/>
        <v>705.35372044371115</v>
      </c>
      <c r="AW588" s="118">
        <f t="shared" si="163"/>
        <v>694.11782624965485</v>
      </c>
      <c r="AX588" s="118">
        <f t="shared" si="163"/>
        <v>683.0609136285043</v>
      </c>
      <c r="AY588" s="118">
        <f t="shared" si="163"/>
        <v>672.18013150291006</v>
      </c>
      <c r="AZ588" s="118">
        <f t="shared" si="163"/>
        <v>661.47267421160598</v>
      </c>
      <c r="BA588" s="118">
        <f t="shared" si="163"/>
        <v>650.9357807859559</v>
      </c>
      <c r="BB588" s="118">
        <f t="shared" si="163"/>
        <v>640.56673423802602</v>
      </c>
      <c r="BC588" s="118">
        <f t="shared" si="163"/>
        <v>630.36286085999518</v>
      </c>
      <c r="BD588" s="118">
        <f t="shared" si="163"/>
        <v>620.32152953472746</v>
      </c>
      <c r="BE588" s="118">
        <f t="shared" si="161"/>
        <v>610.44015105732603</v>
      </c>
      <c r="BF588" s="118">
        <f t="shared" si="161"/>
        <v>600.71617746749473</v>
      </c>
      <c r="BG588" s="118">
        <f t="shared" si="161"/>
        <v>591.14710139253361</v>
      </c>
      <c r="BH588" s="118">
        <f t="shared" si="161"/>
        <v>581.73045540080159</v>
      </c>
      <c r="BI588" s="118">
        <f t="shared" si="161"/>
        <v>572.46381136547723</v>
      </c>
      <c r="BJ588" s="118">
        <f t="shared" si="161"/>
        <v>563.34477983845488</v>
      </c>
      <c r="BK588" s="118">
        <f t="shared" si="161"/>
        <v>554.3710094342141</v>
      </c>
      <c r="BL588" s="118">
        <f t="shared" si="161"/>
        <v>545.54018622350407</v>
      </c>
      <c r="BM588" s="118">
        <f t="shared" si="161"/>
        <v>536.85003313668517</v>
      </c>
      <c r="BN588" s="118">
        <f t="shared" si="161"/>
        <v>528.29830937657664</v>
      </c>
      <c r="BO588" s="118">
        <f t="shared" si="161"/>
        <v>519.8828098406558</v>
      </c>
      <c r="BP588" s="118">
        <f t="shared" si="161"/>
        <v>511.60136455246248</v>
      </c>
      <c r="BQ588" s="118">
        <f t="shared" si="161"/>
        <v>503.4518381020593</v>
      </c>
      <c r="BS588"/>
    </row>
    <row r="589" spans="2:71">
      <c r="B589" s="19">
        <v>41</v>
      </c>
      <c r="C589" s="211">
        <v>1013.9423</v>
      </c>
      <c r="D589" s="211">
        <v>734.58619999999996</v>
      </c>
      <c r="I589" s="22" t="s">
        <v>176</v>
      </c>
      <c r="J589" s="118">
        <f t="shared" si="162"/>
        <v>1291.1928086055175</v>
      </c>
      <c r="K589" s="118">
        <f t="shared" si="162"/>
        <v>1270.5523820305186</v>
      </c>
      <c r="L589" s="118">
        <f t="shared" si="162"/>
        <v>1250.2419040165389</v>
      </c>
      <c r="M589" s="118">
        <f t="shared" si="162"/>
        <v>1230.2561001545193</v>
      </c>
      <c r="N589" s="118">
        <f t="shared" si="162"/>
        <v>1210.5897803497271</v>
      </c>
      <c r="O589" s="118">
        <f t="shared" si="162"/>
        <v>1191.2378374739467</v>
      </c>
      <c r="P589" s="118">
        <f t="shared" si="162"/>
        <v>1172.1952460392129</v>
      </c>
      <c r="Q589" s="118">
        <f t="shared" si="162"/>
        <v>1153.4570608927472</v>
      </c>
      <c r="R589" s="118">
        <f t="shared" si="162"/>
        <v>1135.0184159327559</v>
      </c>
      <c r="S589" s="118">
        <f t="shared" si="162"/>
        <v>1116.8745228447569</v>
      </c>
      <c r="T589" s="118">
        <f t="shared" si="162"/>
        <v>1099.0206698581057</v>
      </c>
      <c r="U589" s="118">
        <f t="shared" si="162"/>
        <v>1081.4522205224009</v>
      </c>
      <c r="V589" s="118">
        <f t="shared" si="162"/>
        <v>1064.164612503449</v>
      </c>
      <c r="W589" s="118">
        <f t="shared" si="162"/>
        <v>1047.1533563984747</v>
      </c>
      <c r="X589" s="118">
        <f t="shared" si="162"/>
        <v>1030.4140345702738</v>
      </c>
      <c r="Y589" s="118">
        <f t="shared" si="162"/>
        <v>1013.9423</v>
      </c>
      <c r="Z589" s="118">
        <f t="shared" si="160"/>
        <v>997.73387515829268</v>
      </c>
      <c r="AA589" s="118">
        <f t="shared" si="160"/>
        <v>981.78455089444799</v>
      </c>
      <c r="AB589" s="118">
        <f t="shared" si="160"/>
        <v>966.09018534334894</v>
      </c>
      <c r="AC589" s="118">
        <f t="shared" si="160"/>
        <v>950.64670284986903</v>
      </c>
      <c r="AD589" s="118">
        <f t="shared" si="160"/>
        <v>935.45009291046813</v>
      </c>
      <c r="AE589" s="118">
        <f t="shared" si="160"/>
        <v>920.49640913170936</v>
      </c>
      <c r="AF589" s="118">
        <f t="shared" si="160"/>
        <v>905.78176820542308</v>
      </c>
      <c r="AG589" s="118">
        <f t="shared" si="160"/>
        <v>891.3023489002552</v>
      </c>
      <c r="AH589" s="118">
        <f t="shared" si="160"/>
        <v>877.0543910693342</v>
      </c>
      <c r="AI589" s="118">
        <f t="shared" si="160"/>
        <v>863.03419467380286</v>
      </c>
      <c r="AJ589" s="118">
        <f t="shared" si="160"/>
        <v>849.23811882195832</v>
      </c>
      <c r="AK589" s="118">
        <f t="shared" si="160"/>
        <v>835.66258082375214</v>
      </c>
      <c r="AL589" s="118">
        <f t="shared" si="160"/>
        <v>822.30405526040499</v>
      </c>
      <c r="AM589" s="118">
        <f t="shared" si="160"/>
        <v>809.15907306889426</v>
      </c>
      <c r="AN589" s="118">
        <f t="shared" si="160"/>
        <v>796.22422064107593</v>
      </c>
      <c r="AO589" s="118">
        <f t="shared" si="163"/>
        <v>783.496138937208</v>
      </c>
      <c r="AP589" s="118">
        <f t="shared" si="163"/>
        <v>770.97152261364431</v>
      </c>
      <c r="AQ589" s="118">
        <f t="shared" si="163"/>
        <v>758.64711916447379</v>
      </c>
      <c r="AR589" s="118">
        <f t="shared" si="163"/>
        <v>746.51972807687923</v>
      </c>
      <c r="AS589" s="118">
        <f t="shared" si="163"/>
        <v>734.58619999999962</v>
      </c>
      <c r="AT589" s="118">
        <f t="shared" si="163"/>
        <v>722.84343592707808</v>
      </c>
      <c r="AU589" s="118">
        <f t="shared" si="163"/>
        <v>711.28838639068385</v>
      </c>
      <c r="AV589" s="118">
        <f t="shared" si="163"/>
        <v>699.91805067079849</v>
      </c>
      <c r="AW589" s="118">
        <f t="shared" si="163"/>
        <v>688.72947601556223</v>
      </c>
      <c r="AX589" s="118">
        <f t="shared" si="163"/>
        <v>677.71975687447639</v>
      </c>
      <c r="AY589" s="118">
        <f t="shared" si="163"/>
        <v>666.88603414386318</v>
      </c>
      <c r="AZ589" s="118">
        <f t="shared" si="163"/>
        <v>656.22549442438901</v>
      </c>
      <c r="BA589" s="118">
        <f t="shared" si="163"/>
        <v>645.73536929045406</v>
      </c>
      <c r="BB589" s="118">
        <f t="shared" si="163"/>
        <v>635.41293457126289</v>
      </c>
      <c r="BC589" s="118">
        <f t="shared" si="163"/>
        <v>625.25550964338777</v>
      </c>
      <c r="BD589" s="118">
        <f t="shared" si="163"/>
        <v>615.26045673463909</v>
      </c>
      <c r="BE589" s="118">
        <f t="shared" si="161"/>
        <v>605.42518023906553</v>
      </c>
      <c r="BF589" s="118">
        <f t="shared" si="161"/>
        <v>595.74712604290266</v>
      </c>
      <c r="BG589" s="118">
        <f t="shared" si="161"/>
        <v>586.22378086129856</v>
      </c>
      <c r="BH589" s="118">
        <f t="shared" si="161"/>
        <v>576.85267158564068</v>
      </c>
      <c r="BI589" s="118">
        <f t="shared" si="161"/>
        <v>567.63136464131674</v>
      </c>
      <c r="BJ589" s="118">
        <f t="shared" si="161"/>
        <v>558.55746535574133</v>
      </c>
      <c r="BK589" s="118">
        <f t="shared" si="161"/>
        <v>549.6286173364872</v>
      </c>
      <c r="BL589" s="118">
        <f t="shared" si="161"/>
        <v>540.842501859354</v>
      </c>
      <c r="BM589" s="118">
        <f t="shared" si="161"/>
        <v>532.19683726622247</v>
      </c>
      <c r="BN589" s="118">
        <f t="shared" si="161"/>
        <v>523.68937837253213</v>
      </c>
      <c r="BO589" s="118">
        <f t="shared" si="161"/>
        <v>515.31791588423107</v>
      </c>
      <c r="BP589" s="118">
        <f t="shared" si="161"/>
        <v>507.08027582404736</v>
      </c>
      <c r="BQ589" s="118">
        <f t="shared" si="161"/>
        <v>498.97431896693013</v>
      </c>
      <c r="BS589"/>
    </row>
    <row r="590" spans="2:71">
      <c r="B590" s="19">
        <v>42</v>
      </c>
      <c r="C590" s="211">
        <v>1007.4069</v>
      </c>
      <c r="D590" s="211">
        <v>729.00800000000004</v>
      </c>
      <c r="I590" s="22" t="s">
        <v>176</v>
      </c>
      <c r="J590" s="118">
        <f t="shared" si="162"/>
        <v>1283.9833477728223</v>
      </c>
      <c r="K590" s="118">
        <f t="shared" si="162"/>
        <v>1263.3851271419071</v>
      </c>
      <c r="L590" s="118">
        <f t="shared" si="162"/>
        <v>1243.117352146362</v>
      </c>
      <c r="M590" s="118">
        <f t="shared" si="162"/>
        <v>1223.1747216332442</v>
      </c>
      <c r="N590" s="118">
        <f t="shared" si="162"/>
        <v>1203.552019493015</v>
      </c>
      <c r="O590" s="118">
        <f t="shared" si="162"/>
        <v>1184.2441132952415</v>
      </c>
      <c r="P590" s="118">
        <f t="shared" si="162"/>
        <v>1165.2459529461762</v>
      </c>
      <c r="Q590" s="118">
        <f t="shared" si="162"/>
        <v>1146.5525693678767</v>
      </c>
      <c r="R590" s="118">
        <f t="shared" si="162"/>
        <v>1128.1590731985159</v>
      </c>
      <c r="S590" s="118">
        <f t="shared" si="162"/>
        <v>1110.0606535135407</v>
      </c>
      <c r="T590" s="118">
        <f t="shared" si="162"/>
        <v>1092.2525765673468</v>
      </c>
      <c r="U590" s="118">
        <f t="shared" si="162"/>
        <v>1074.730184555141</v>
      </c>
      <c r="V590" s="118">
        <f t="shared" si="162"/>
        <v>1057.4888943946646</v>
      </c>
      <c r="W590" s="118">
        <f t="shared" si="162"/>
        <v>1040.5241965274631</v>
      </c>
      <c r="X590" s="118">
        <f t="shared" si="162"/>
        <v>1023.8316537393841</v>
      </c>
      <c r="Y590" s="118">
        <f t="shared" si="162"/>
        <v>1007.4069</v>
      </c>
      <c r="Z590" s="118">
        <f t="shared" si="160"/>
        <v>991.24563932064586</v>
      </c>
      <c r="AA590" s="118">
        <f t="shared" si="160"/>
        <v>975.3436446307802</v>
      </c>
      <c r="AB590" s="118">
        <f t="shared" si="160"/>
        <v>959.69675667236993</v>
      </c>
      <c r="AC590" s="118">
        <f t="shared" si="160"/>
        <v>944.30088291201253</v>
      </c>
      <c r="AD590" s="118">
        <f t="shared" si="160"/>
        <v>929.15199647051088</v>
      </c>
      <c r="AE590" s="118">
        <f t="shared" si="160"/>
        <v>914.24613506961884</v>
      </c>
      <c r="AF590" s="118">
        <f t="shared" si="160"/>
        <v>899.57939999568578</v>
      </c>
      <c r="AG590" s="118">
        <f t="shared" si="160"/>
        <v>885.14795507992505</v>
      </c>
      <c r="AH590" s="118">
        <f t="shared" si="160"/>
        <v>870.94802569504202</v>
      </c>
      <c r="AI590" s="118">
        <f t="shared" si="160"/>
        <v>856.97589776795871</v>
      </c>
      <c r="AJ590" s="118">
        <f t="shared" si="160"/>
        <v>843.22791680837668</v>
      </c>
      <c r="AK590" s="118">
        <f t="shared" si="160"/>
        <v>829.70048695292405</v>
      </c>
      <c r="AL590" s="118">
        <f t="shared" si="160"/>
        <v>816.39007002463688</v>
      </c>
      <c r="AM590" s="118">
        <f t="shared" si="160"/>
        <v>803.29318460752859</v>
      </c>
      <c r="AN590" s="118">
        <f t="shared" si="160"/>
        <v>790.40640513600533</v>
      </c>
      <c r="AO590" s="118">
        <f t="shared" si="163"/>
        <v>777.72636099889041</v>
      </c>
      <c r="AP590" s="118">
        <f t="shared" si="163"/>
        <v>765.24973565782068</v>
      </c>
      <c r="AQ590" s="118">
        <f t="shared" si="163"/>
        <v>752.97326577978731</v>
      </c>
      <c r="AR590" s="118">
        <f t="shared" si="163"/>
        <v>740.89374038359256</v>
      </c>
      <c r="AS590" s="118">
        <f t="shared" si="163"/>
        <v>729.0079999999989</v>
      </c>
      <c r="AT590" s="118">
        <f t="shared" si="163"/>
        <v>717.31293584535138</v>
      </c>
      <c r="AU590" s="118">
        <f t="shared" si="163"/>
        <v>705.80548900845793</v>
      </c>
      <c r="AV590" s="118">
        <f t="shared" si="163"/>
        <v>694.48264965051362</v>
      </c>
      <c r="AW590" s="118">
        <f t="shared" si="163"/>
        <v>683.34145621785933</v>
      </c>
      <c r="AX590" s="118">
        <f t="shared" si="163"/>
        <v>672.37899466737133</v>
      </c>
      <c r="AY590" s="118">
        <f t="shared" si="163"/>
        <v>661.59239770427587</v>
      </c>
      <c r="AZ590" s="118">
        <f t="shared" si="163"/>
        <v>650.97884403219177</v>
      </c>
      <c r="BA590" s="118">
        <f t="shared" si="163"/>
        <v>640.53555761520488</v>
      </c>
      <c r="BB590" s="118">
        <f t="shared" si="163"/>
        <v>630.25980695177918</v>
      </c>
      <c r="BC590" s="118">
        <f t="shared" si="163"/>
        <v>620.14890436031669</v>
      </c>
      <c r="BD590" s="118">
        <f t="shared" si="163"/>
        <v>610.20020527617999</v>
      </c>
      <c r="BE590" s="118">
        <f t="shared" si="161"/>
        <v>600.41110755999034</v>
      </c>
      <c r="BF590" s="118">
        <f t="shared" si="161"/>
        <v>590.77905081702318</v>
      </c>
      <c r="BG590" s="118">
        <f t="shared" si="161"/>
        <v>581.3015157275222</v>
      </c>
      <c r="BH590" s="118">
        <f t="shared" si="161"/>
        <v>571.97602338775744</v>
      </c>
      <c r="BI590" s="118">
        <f t="shared" si="161"/>
        <v>562.80013466165281</v>
      </c>
      <c r="BJ590" s="118">
        <f t="shared" si="161"/>
        <v>553.77144954281698</v>
      </c>
      <c r="BK590" s="118">
        <f t="shared" si="161"/>
        <v>544.88760652680696</v>
      </c>
      <c r="BL590" s="118">
        <f t="shared" si="161"/>
        <v>536.14628199346384</v>
      </c>
      <c r="BM590" s="118">
        <f t="shared" si="161"/>
        <v>527.5451895991564</v>
      </c>
      <c r="BN590" s="118">
        <f t="shared" si="161"/>
        <v>519.08207967877445</v>
      </c>
      <c r="BO590" s="118">
        <f t="shared" si="161"/>
        <v>510.7547386573163</v>
      </c>
      <c r="BP590" s="118">
        <f t="shared" si="161"/>
        <v>502.56098847091562</v>
      </c>
      <c r="BQ590" s="118">
        <f t="shared" si="161"/>
        <v>494.49868599715614</v>
      </c>
      <c r="BS590"/>
    </row>
    <row r="591" spans="2:71">
      <c r="B591" s="19">
        <v>43</v>
      </c>
      <c r="C591" s="211">
        <v>1000.8715999999999</v>
      </c>
      <c r="D591" s="211">
        <v>723.4298</v>
      </c>
      <c r="I591" s="22" t="s">
        <v>176</v>
      </c>
      <c r="J591" s="118">
        <f t="shared" si="162"/>
        <v>1276.776395264983</v>
      </c>
      <c r="K591" s="118">
        <f t="shared" si="162"/>
        <v>1256.2201241963874</v>
      </c>
      <c r="L591" s="118">
        <f t="shared" si="162"/>
        <v>1235.9948118468067</v>
      </c>
      <c r="M591" s="118">
        <f t="shared" si="162"/>
        <v>1216.0951297365125</v>
      </c>
      <c r="N591" s="118">
        <f t="shared" si="162"/>
        <v>1196.5158351750129</v>
      </c>
      <c r="O591" s="118">
        <f t="shared" si="162"/>
        <v>1177.2517698798365</v>
      </c>
      <c r="P591" s="118">
        <f t="shared" si="162"/>
        <v>1158.2978586175507</v>
      </c>
      <c r="Q591" s="118">
        <f t="shared" si="162"/>
        <v>1139.6491078666609</v>
      </c>
      <c r="R591" s="118">
        <f t="shared" si="162"/>
        <v>1121.3006045020384</v>
      </c>
      <c r="S591" s="118">
        <f t="shared" si="162"/>
        <v>1103.2475145005271</v>
      </c>
      <c r="T591" s="118">
        <f t="shared" si="162"/>
        <v>1085.4850816673916</v>
      </c>
      <c r="U591" s="118">
        <f t="shared" si="162"/>
        <v>1068.0086263832691</v>
      </c>
      <c r="V591" s="118">
        <f t="shared" si="162"/>
        <v>1050.8135443712961</v>
      </c>
      <c r="W591" s="118">
        <f t="shared" si="162"/>
        <v>1033.8953054840827</v>
      </c>
      <c r="X591" s="118">
        <f t="shared" si="162"/>
        <v>1017.2494525102202</v>
      </c>
      <c r="Y591" s="118">
        <f t="shared" si="162"/>
        <v>1000.8715999999999</v>
      </c>
      <c r="Z591" s="118">
        <f t="shared" si="160"/>
        <v>984.75743311004192</v>
      </c>
      <c r="AA591" s="118">
        <f t="shared" si="160"/>
        <v>968.90270646652255</v>
      </c>
      <c r="AB591" s="118">
        <f t="shared" si="160"/>
        <v>953.30324304670569</v>
      </c>
      <c r="AC591" s="118">
        <f t="shared" si="160"/>
        <v>937.95493307848119</v>
      </c>
      <c r="AD591" s="118">
        <f t="shared" si="160"/>
        <v>922.85373295762054</v>
      </c>
      <c r="AE591" s="118">
        <f t="shared" si="160"/>
        <v>907.99566418246502</v>
      </c>
      <c r="AF591" s="118">
        <f t="shared" si="160"/>
        <v>893.37681230576629</v>
      </c>
      <c r="AG591" s="118">
        <f t="shared" si="160"/>
        <v>878.99332590340077</v>
      </c>
      <c r="AH591" s="118">
        <f t="shared" si="160"/>
        <v>864.84141555968984</v>
      </c>
      <c r="AI591" s="118">
        <f t="shared" si="160"/>
        <v>850.91735286905453</v>
      </c>
      <c r="AJ591" s="118">
        <f t="shared" si="160"/>
        <v>837.21746945374605</v>
      </c>
      <c r="AK591" s="118">
        <f t="shared" si="160"/>
        <v>823.73815599738862</v>
      </c>
      <c r="AL591" s="118">
        <f t="shared" si="160"/>
        <v>810.47586129408387</v>
      </c>
      <c r="AM591" s="118">
        <f t="shared" si="160"/>
        <v>797.42709131282413</v>
      </c>
      <c r="AN591" s="118">
        <f t="shared" si="160"/>
        <v>784.58840827696952</v>
      </c>
      <c r="AO591" s="118">
        <f t="shared" si="163"/>
        <v>771.95642975854457</v>
      </c>
      <c r="AP591" s="118">
        <f t="shared" si="163"/>
        <v>759.52782778711764</v>
      </c>
      <c r="AQ591" s="118">
        <f t="shared" si="163"/>
        <v>747.29932797302672</v>
      </c>
      <c r="AR591" s="118">
        <f t="shared" si="163"/>
        <v>735.26770864472246</v>
      </c>
      <c r="AS591" s="118">
        <f t="shared" si="163"/>
        <v>723.42979999999898</v>
      </c>
      <c r="AT591" s="118">
        <f t="shared" si="163"/>
        <v>711.78248327089113</v>
      </c>
      <c r="AU591" s="118">
        <f t="shared" si="163"/>
        <v>700.32268990201555</v>
      </c>
      <c r="AV591" s="118">
        <f t="shared" si="163"/>
        <v>689.04740074214192</v>
      </c>
      <c r="AW591" s="118">
        <f t="shared" si="163"/>
        <v>677.95364524877937</v>
      </c>
      <c r="AX591" s="118">
        <f t="shared" si="163"/>
        <v>667.03850070556905</v>
      </c>
      <c r="AY591" s="118">
        <f t="shared" si="163"/>
        <v>656.29909145227725</v>
      </c>
      <c r="AZ591" s="118">
        <f t="shared" si="163"/>
        <v>645.73258812718564</v>
      </c>
      <c r="BA591" s="118">
        <f t="shared" si="163"/>
        <v>635.33620692167824</v>
      </c>
      <c r="BB591" s="118">
        <f t="shared" si="163"/>
        <v>625.10720884683155</v>
      </c>
      <c r="BC591" s="118">
        <f t="shared" si="163"/>
        <v>615.04289901181005</v>
      </c>
      <c r="BD591" s="118">
        <f t="shared" si="163"/>
        <v>605.14062591388222</v>
      </c>
      <c r="BE591" s="118">
        <f t="shared" si="161"/>
        <v>595.39778073986599</v>
      </c>
      <c r="BF591" s="118">
        <f t="shared" si="161"/>
        <v>585.81179667882077</v>
      </c>
      <c r="BG591" s="118">
        <f t="shared" si="161"/>
        <v>576.38014824580625</v>
      </c>
      <c r="BH591" s="118">
        <f t="shared" si="161"/>
        <v>567.10035061652832</v>
      </c>
      <c r="BI591" s="118">
        <f t="shared" si="161"/>
        <v>557.96995897269665</v>
      </c>
      <c r="BJ591" s="118">
        <f t="shared" si="161"/>
        <v>548.98656785792321</v>
      </c>
      <c r="BK591" s="118">
        <f t="shared" si="161"/>
        <v>540.1478105439902</v>
      </c>
      <c r="BL591" s="118">
        <f t="shared" si="161"/>
        <v>531.45135840732121</v>
      </c>
      <c r="BM591" s="118">
        <f t="shared" si="161"/>
        <v>522.89492031549162</v>
      </c>
      <c r="BN591" s="118">
        <f t="shared" si="161"/>
        <v>514.47624202361578</v>
      </c>
      <c r="BO591" s="118">
        <f t="shared" si="161"/>
        <v>506.1931055804526</v>
      </c>
      <c r="BP591" s="118">
        <f t="shared" si="161"/>
        <v>498.04332874407362</v>
      </c>
      <c r="BQ591" s="118">
        <f t="shared" si="161"/>
        <v>490.02476440693772</v>
      </c>
      <c r="BS591"/>
    </row>
    <row r="592" spans="2:71">
      <c r="B592" s="19">
        <v>44</v>
      </c>
      <c r="C592" s="211">
        <v>994.33619999999996</v>
      </c>
      <c r="D592" s="211">
        <v>717.85159999999996</v>
      </c>
      <c r="I592" s="22" t="s">
        <v>176</v>
      </c>
      <c r="J592" s="118">
        <f t="shared" si="162"/>
        <v>1269.571557383166</v>
      </c>
      <c r="K592" s="118">
        <f t="shared" si="162"/>
        <v>1249.0569934182645</v>
      </c>
      <c r="L592" s="118">
        <f t="shared" si="162"/>
        <v>1228.8739171369227</v>
      </c>
      <c r="M592" s="118">
        <f t="shared" si="162"/>
        <v>1209.016972145286</v>
      </c>
      <c r="N592" s="118">
        <f t="shared" si="162"/>
        <v>1189.4808886015992</v>
      </c>
      <c r="O592" s="118">
        <f t="shared" si="162"/>
        <v>1170.2604818176433</v>
      </c>
      <c r="P592" s="118">
        <f t="shared" si="162"/>
        <v>1151.3506508827661</v>
      </c>
      <c r="Q592" s="118">
        <f t="shared" si="162"/>
        <v>1132.7463773101526</v>
      </c>
      <c r="R592" s="118">
        <f t="shared" si="162"/>
        <v>1114.4427237049656</v>
      </c>
      <c r="S592" s="118">
        <f t="shared" si="162"/>
        <v>1096.4348324540083</v>
      </c>
      <c r="T592" s="118">
        <f t="shared" si="162"/>
        <v>1078.717924436562</v>
      </c>
      <c r="U592" s="118">
        <f t="shared" si="162"/>
        <v>1061.2872977560521</v>
      </c>
      <c r="V592" s="118">
        <f t="shared" si="162"/>
        <v>1044.1383264922113</v>
      </c>
      <c r="W592" s="118">
        <f t="shared" si="162"/>
        <v>1027.2664594734035</v>
      </c>
      <c r="X592" s="118">
        <f t="shared" si="162"/>
        <v>1010.6672190687882</v>
      </c>
      <c r="Y592" s="118">
        <f t="shared" si="162"/>
        <v>994.33619999999996</v>
      </c>
      <c r="Z592" s="118">
        <f t="shared" si="160"/>
        <v>978.26906817202962</v>
      </c>
      <c r="AA592" s="118">
        <f t="shared" si="160"/>
        <v>962.4615595229975</v>
      </c>
      <c r="AB592" s="118">
        <f t="shared" si="160"/>
        <v>946.90947889251265</v>
      </c>
      <c r="AC592" s="118">
        <f t="shared" si="160"/>
        <v>931.60869890831748</v>
      </c>
      <c r="AD592" s="118">
        <f t="shared" si="160"/>
        <v>916.55515889092317</v>
      </c>
      <c r="AE592" s="118">
        <f t="shared" si="160"/>
        <v>901.74486377594405</v>
      </c>
      <c r="AF592" s="118">
        <f t="shared" si="160"/>
        <v>887.17388305384702</v>
      </c>
      <c r="AG592" s="118">
        <f t="shared" si="160"/>
        <v>872.8383497268311</v>
      </c>
      <c r="AH592" s="118">
        <f t="shared" si="160"/>
        <v>858.73445928256376</v>
      </c>
      <c r="AI592" s="118">
        <f t="shared" si="160"/>
        <v>844.85846868450062</v>
      </c>
      <c r="AJ592" s="118">
        <f t="shared" si="160"/>
        <v>831.20669537851916</v>
      </c>
      <c r="AK592" s="118">
        <f t="shared" si="160"/>
        <v>817.77551631560436</v>
      </c>
      <c r="AL592" s="118">
        <f t="shared" si="160"/>
        <v>804.56136699032663</v>
      </c>
      <c r="AM592" s="118">
        <f t="shared" si="160"/>
        <v>791.56074049485596</v>
      </c>
      <c r="AN592" s="118">
        <f t="shared" si="160"/>
        <v>778.77018658826307</v>
      </c>
      <c r="AO592" s="118">
        <f t="shared" si="163"/>
        <v>766.18631078085843</v>
      </c>
      <c r="AP592" s="118">
        <f t="shared" si="163"/>
        <v>753.8057734333272</v>
      </c>
      <c r="AQ592" s="118">
        <f t="shared" si="163"/>
        <v>741.6252888704214</v>
      </c>
      <c r="AR592" s="118">
        <f t="shared" si="163"/>
        <v>729.64162450897334</v>
      </c>
      <c r="AS592" s="118">
        <f t="shared" si="163"/>
        <v>717.85159999999939</v>
      </c>
      <c r="AT592" s="118">
        <f t="shared" si="163"/>
        <v>706.2520863846654</v>
      </c>
      <c r="AU592" s="118">
        <f t="shared" si="163"/>
        <v>694.84000526389207</v>
      </c>
      <c r="AV592" s="118">
        <f t="shared" si="163"/>
        <v>683.61232798137678</v>
      </c>
      <c r="AW592" s="118">
        <f t="shared" si="163"/>
        <v>672.56607481981791</v>
      </c>
      <c r="AX592" s="118">
        <f t="shared" si="163"/>
        <v>661.69831421012611</v>
      </c>
      <c r="AY592" s="118">
        <f t="shared" si="163"/>
        <v>651.00616195341479</v>
      </c>
      <c r="AZ592" s="118">
        <f t="shared" si="163"/>
        <v>640.48678045556062</v>
      </c>
      <c r="BA592" s="118">
        <f t="shared" si="163"/>
        <v>630.13737797413455</v>
      </c>
      <c r="BB592" s="118">
        <f t="shared" si="163"/>
        <v>619.95520787749933</v>
      </c>
      <c r="BC592" s="118">
        <f t="shared" si="163"/>
        <v>609.93756791588021</v>
      </c>
      <c r="BD592" s="118">
        <f t="shared" si="163"/>
        <v>600.08179950421402</v>
      </c>
      <c r="BE592" s="118">
        <f t="shared" si="161"/>
        <v>590.38528701658674</v>
      </c>
      <c r="BF592" s="118">
        <f t="shared" si="161"/>
        <v>580.84545709207066</v>
      </c>
      <c r="BG592" s="118">
        <f t="shared" si="161"/>
        <v>571.45977795177987</v>
      </c>
      <c r="BH592" s="118">
        <f t="shared" si="161"/>
        <v>562.22575872696041</v>
      </c>
      <c r="BI592" s="118">
        <f t="shared" si="161"/>
        <v>553.14094879793777</v>
      </c>
      <c r="BJ592" s="118">
        <f t="shared" si="161"/>
        <v>544.20293714374566</v>
      </c>
      <c r="BK592" s="118">
        <f t="shared" si="161"/>
        <v>535.40935170226498</v>
      </c>
      <c r="BL592" s="118">
        <f t="shared" si="161"/>
        <v>526.75785874070084</v>
      </c>
      <c r="BM592" s="118">
        <f t="shared" si="161"/>
        <v>518.24616223623264</v>
      </c>
      <c r="BN592" s="118">
        <f t="shared" si="161"/>
        <v>509.87200326667164</v>
      </c>
      <c r="BO592" s="118">
        <f t="shared" si="161"/>
        <v>501.63315941096477</v>
      </c>
      <c r="BP592" s="118">
        <f t="shared" si="161"/>
        <v>493.5274441593856</v>
      </c>
      <c r="BQ592" s="118">
        <f t="shared" si="161"/>
        <v>485.55270633325586</v>
      </c>
      <c r="BS592"/>
    </row>
    <row r="593" spans="2:71">
      <c r="B593" s="19">
        <v>45</v>
      </c>
      <c r="C593" s="211">
        <v>987.80079999999998</v>
      </c>
      <c r="D593" s="211">
        <v>712.27329999999995</v>
      </c>
      <c r="I593" s="22" t="s">
        <v>176</v>
      </c>
      <c r="J593" s="118">
        <f t="shared" si="162"/>
        <v>1262.3692443068717</v>
      </c>
      <c r="K593" s="118">
        <f t="shared" si="162"/>
        <v>1241.8961182867961</v>
      </c>
      <c r="L593" s="118">
        <f t="shared" si="162"/>
        <v>1221.7550257750815</v>
      </c>
      <c r="M593" s="118">
        <f t="shared" si="162"/>
        <v>1201.9405818466032</v>
      </c>
      <c r="N593" s="118">
        <f t="shared" si="162"/>
        <v>1182.4474889090457</v>
      </c>
      <c r="O593" s="118">
        <f t="shared" si="162"/>
        <v>1163.2705352865348</v>
      </c>
      <c r="P593" s="118">
        <f t="shared" si="162"/>
        <v>1144.4045938262466</v>
      </c>
      <c r="Q593" s="118">
        <f t="shared" si="162"/>
        <v>1125.8446205276082</v>
      </c>
      <c r="R593" s="118">
        <f t="shared" si="162"/>
        <v>1107.5856531937347</v>
      </c>
      <c r="S593" s="118">
        <f t="shared" si="162"/>
        <v>1089.6228101047354</v>
      </c>
      <c r="T593" s="118">
        <f t="shared" si="162"/>
        <v>1071.9512887125363</v>
      </c>
      <c r="U593" s="118">
        <f t="shared" si="162"/>
        <v>1054.5663643568705</v>
      </c>
      <c r="V593" s="118">
        <f t="shared" si="162"/>
        <v>1037.4633890020918</v>
      </c>
      <c r="W593" s="118">
        <f t="shared" si="162"/>
        <v>1020.6377899944761</v>
      </c>
      <c r="X593" s="118">
        <f t="shared" si="162"/>
        <v>1004.0850688396753</v>
      </c>
      <c r="Y593" s="118">
        <f t="shared" si="162"/>
        <v>987.80079999999998</v>
      </c>
      <c r="Z593" s="118">
        <f t="shared" si="160"/>
        <v>971.78062971120676</v>
      </c>
      <c r="AA593" s="118">
        <f t="shared" si="160"/>
        <v>956.02027481847506</v>
      </c>
      <c r="AB593" s="118">
        <f t="shared" si="160"/>
        <v>940.51552163126269</v>
      </c>
      <c r="AC593" s="118">
        <f t="shared" si="160"/>
        <v>925.26222479673288</v>
      </c>
      <c r="AD593" s="118">
        <f t="shared" si="160"/>
        <v>910.25630619145181</v>
      </c>
      <c r="AE593" s="118">
        <f t="shared" si="160"/>
        <v>895.49375383106201</v>
      </c>
      <c r="AF593" s="118">
        <f t="shared" si="160"/>
        <v>880.97062079763634</v>
      </c>
      <c r="AG593" s="118">
        <f t="shared" si="160"/>
        <v>866.68302418443045</v>
      </c>
      <c r="AH593" s="118">
        <f t="shared" si="160"/>
        <v>852.62714405774818</v>
      </c>
      <c r="AI593" s="118">
        <f t="shared" si="160"/>
        <v>838.79922243564317</v>
      </c>
      <c r="AJ593" s="118">
        <f t="shared" si="160"/>
        <v>825.19556228318493</v>
      </c>
      <c r="AK593" s="118">
        <f t="shared" si="160"/>
        <v>811.81252652401861</v>
      </c>
      <c r="AL593" s="118">
        <f t="shared" si="160"/>
        <v>798.64653706795582</v>
      </c>
      <c r="AM593" s="118">
        <f t="shared" si="160"/>
        <v>785.69407385433647</v>
      </c>
      <c r="AN593" s="118">
        <f t="shared" si="160"/>
        <v>772.95167391090445</v>
      </c>
      <c r="AO593" s="118">
        <f t="shared" si="163"/>
        <v>760.41593042794671</v>
      </c>
      <c r="AP593" s="118">
        <f t="shared" si="163"/>
        <v>748.08349184744861</v>
      </c>
      <c r="AQ593" s="118">
        <f t="shared" si="163"/>
        <v>735.95106096702091</v>
      </c>
      <c r="AR593" s="118">
        <f t="shared" si="163"/>
        <v>724.01539405835899</v>
      </c>
      <c r="AS593" s="118">
        <f t="shared" si="163"/>
        <v>712.27329999999961</v>
      </c>
      <c r="AT593" s="118">
        <f t="shared" si="163"/>
        <v>700.72163942414181</v>
      </c>
      <c r="AU593" s="118">
        <f t="shared" si="163"/>
        <v>689.3573238773057</v>
      </c>
      <c r="AV593" s="118">
        <f t="shared" si="163"/>
        <v>678.17731499460263</v>
      </c>
      <c r="AW593" s="118">
        <f t="shared" si="163"/>
        <v>667.17862368739759</v>
      </c>
      <c r="AX593" s="118">
        <f t="shared" si="163"/>
        <v>656.35830934414662</v>
      </c>
      <c r="AY593" s="118">
        <f t="shared" si="163"/>
        <v>645.71347904419372</v>
      </c>
      <c r="AZ593" s="118">
        <f t="shared" si="163"/>
        <v>635.24128678431998</v>
      </c>
      <c r="BA593" s="118">
        <f t="shared" si="163"/>
        <v>624.9389327178352</v>
      </c>
      <c r="BB593" s="118">
        <f t="shared" si="163"/>
        <v>614.80366240601063</v>
      </c>
      <c r="BC593" s="118">
        <f t="shared" si="163"/>
        <v>604.83276608165249</v>
      </c>
      <c r="BD593" s="118">
        <f t="shared" si="163"/>
        <v>595.02357792461726</v>
      </c>
      <c r="BE593" s="118">
        <f t="shared" si="161"/>
        <v>585.37347534907838</v>
      </c>
      <c r="BF593" s="118">
        <f t="shared" si="161"/>
        <v>575.8798783023509</v>
      </c>
      <c r="BG593" s="118">
        <f t="shared" si="161"/>
        <v>566.54024857508898</v>
      </c>
      <c r="BH593" s="118">
        <f t="shared" si="161"/>
        <v>557.35208912266876</v>
      </c>
      <c r="BI593" s="118">
        <f t="shared" si="161"/>
        <v>548.31294339757949</v>
      </c>
      <c r="BJ593" s="118">
        <f t="shared" si="161"/>
        <v>539.42039469263943</v>
      </c>
      <c r="BK593" s="118">
        <f t="shared" si="161"/>
        <v>530.67206549486582</v>
      </c>
      <c r="BL593" s="118">
        <f t="shared" si="161"/>
        <v>522.06561684982171</v>
      </c>
      <c r="BM593" s="118">
        <f t="shared" si="161"/>
        <v>513.59874773627371</v>
      </c>
      <c r="BN593" s="118">
        <f t="shared" si="161"/>
        <v>505.26919445098986</v>
      </c>
      <c r="BO593" s="118">
        <f t="shared" si="161"/>
        <v>497.07473000351598</v>
      </c>
      <c r="BP593" s="118">
        <f t="shared" si="161"/>
        <v>489.01316352076736</v>
      </c>
      <c r="BQ593" s="118">
        <f t="shared" si="161"/>
        <v>481.08233966127648</v>
      </c>
      <c r="BS593"/>
    </row>
    <row r="594" spans="2:71">
      <c r="B594" s="19">
        <v>46</v>
      </c>
      <c r="C594" s="211">
        <v>964.38559999999995</v>
      </c>
      <c r="D594" s="211">
        <v>701.77160000000003</v>
      </c>
      <c r="I594" s="22" t="s">
        <v>176</v>
      </c>
      <c r="J594" s="118">
        <f t="shared" si="162"/>
        <v>1224.0295799245355</v>
      </c>
      <c r="K594" s="118">
        <f t="shared" si="162"/>
        <v>1204.728450686443</v>
      </c>
      <c r="L594" s="118">
        <f t="shared" si="162"/>
        <v>1185.7316716013008</v>
      </c>
      <c r="M594" s="118">
        <f t="shared" si="162"/>
        <v>1167.0344435190455</v>
      </c>
      <c r="N594" s="118">
        <f t="shared" si="162"/>
        <v>1148.6320429650857</v>
      </c>
      <c r="O594" s="118">
        <f t="shared" si="162"/>
        <v>1130.5198209470111</v>
      </c>
      <c r="P594" s="118">
        <f t="shared" si="162"/>
        <v>1112.6932017801207</v>
      </c>
      <c r="Q594" s="118">
        <f t="shared" si="162"/>
        <v>1095.1476819314673</v>
      </c>
      <c r="R594" s="118">
        <f t="shared" si="162"/>
        <v>1077.8788288821318</v>
      </c>
      <c r="S594" s="118">
        <f t="shared" si="162"/>
        <v>1060.8822800074383</v>
      </c>
      <c r="T594" s="118">
        <f t="shared" si="162"/>
        <v>1044.1537414748252</v>
      </c>
      <c r="U594" s="118">
        <f t="shared" si="162"/>
        <v>1027.6889871590954</v>
      </c>
      <c r="V594" s="118">
        <f t="shared" si="162"/>
        <v>1011.4838575747718</v>
      </c>
      <c r="W594" s="118">
        <f t="shared" si="162"/>
        <v>995.53425882528848</v>
      </c>
      <c r="X594" s="118">
        <f t="shared" si="162"/>
        <v>979.83616156874973</v>
      </c>
      <c r="Y594" s="118">
        <f t="shared" si="162"/>
        <v>964.38559999999995</v>
      </c>
      <c r="Z594" s="118">
        <f t="shared" si="160"/>
        <v>949.17867084874285</v>
      </c>
      <c r="AA594" s="118">
        <f t="shared" si="160"/>
        <v>934.21153239345972</v>
      </c>
      <c r="AB594" s="118">
        <f t="shared" si="160"/>
        <v>919.48040349087694</v>
      </c>
      <c r="AC594" s="118">
        <f t="shared" si="160"/>
        <v>904.98156262073633</v>
      </c>
      <c r="AD594" s="118">
        <f t="shared" si="160"/>
        <v>890.7113469456292</v>
      </c>
      <c r="AE594" s="118">
        <f t="shared" si="160"/>
        <v>876.66615138565521</v>
      </c>
      <c r="AF594" s="118">
        <f t="shared" si="160"/>
        <v>862.84242770767105</v>
      </c>
      <c r="AG594" s="118">
        <f t="shared" si="160"/>
        <v>849.23668362890294</v>
      </c>
      <c r="AH594" s="118">
        <f t="shared" si="160"/>
        <v>835.84548193469141</v>
      </c>
      <c r="AI594" s="118">
        <f t="shared" si="160"/>
        <v>822.66543961014895</v>
      </c>
      <c r="AJ594" s="118">
        <f t="shared" si="160"/>
        <v>809.69322698551071</v>
      </c>
      <c r="AK594" s="118">
        <f t="shared" si="160"/>
        <v>796.92556689496041</v>
      </c>
      <c r="AL594" s="118">
        <f t="shared" si="160"/>
        <v>784.35923384872126</v>
      </c>
      <c r="AM594" s="118">
        <f t="shared" si="160"/>
        <v>771.99105321820196</v>
      </c>
      <c r="AN594" s="118">
        <f t="shared" si="160"/>
        <v>759.81790043399042</v>
      </c>
      <c r="AO594" s="118">
        <f t="shared" si="163"/>
        <v>747.83670019649549</v>
      </c>
      <c r="AP594" s="118">
        <f t="shared" si="163"/>
        <v>736.04442569903517</v>
      </c>
      <c r="AQ594" s="118">
        <f t="shared" si="163"/>
        <v>724.43809786317479</v>
      </c>
      <c r="AR594" s="118">
        <f t="shared" si="163"/>
        <v>713.01478458612371</v>
      </c>
      <c r="AS594" s="118">
        <f t="shared" si="163"/>
        <v>701.77159999999969</v>
      </c>
      <c r="AT594" s="118">
        <f t="shared" si="163"/>
        <v>690.70570374277179</v>
      </c>
      <c r="AU594" s="118">
        <f t="shared" si="163"/>
        <v>679.81430024070221</v>
      </c>
      <c r="AV594" s="118">
        <f t="shared" si="163"/>
        <v>669.09463800210006</v>
      </c>
      <c r="AW594" s="118">
        <f t="shared" si="163"/>
        <v>658.54400892221338</v>
      </c>
      <c r="AX594" s="118">
        <f t="shared" si="163"/>
        <v>648.15974759908181</v>
      </c>
      <c r="AY594" s="118">
        <f t="shared" si="163"/>
        <v>637.93923066017692</v>
      </c>
      <c r="AZ594" s="118">
        <f t="shared" si="163"/>
        <v>627.87987609966001</v>
      </c>
      <c r="BA594" s="118">
        <f t="shared" si="163"/>
        <v>617.97914262609152</v>
      </c>
      <c r="BB594" s="118">
        <f t="shared" si="163"/>
        <v>608.23452902042413</v>
      </c>
      <c r="BC594" s="118">
        <f t="shared" si="163"/>
        <v>598.64357350412263</v>
      </c>
      <c r="BD594" s="118">
        <f t="shared" si="163"/>
        <v>589.20385311724351</v>
      </c>
      <c r="BE594" s="118">
        <f t="shared" si="161"/>
        <v>579.9129831063251</v>
      </c>
      <c r="BF594" s="118">
        <f t="shared" si="161"/>
        <v>570.76861632192674</v>
      </c>
      <c r="BG594" s="118">
        <f t="shared" si="161"/>
        <v>561.7684426256701</v>
      </c>
      <c r="BH594" s="118">
        <f t="shared" si="161"/>
        <v>552.91018830662949</v>
      </c>
      <c r="BI594" s="118">
        <f t="shared" si="161"/>
        <v>544.19161550692456</v>
      </c>
      <c r="BJ594" s="118">
        <f t="shared" si="161"/>
        <v>535.61052165637147</v>
      </c>
      <c r="BK594" s="118">
        <f t="shared" si="161"/>
        <v>527.16473891604824</v>
      </c>
      <c r="BL594" s="118">
        <f t="shared" si="161"/>
        <v>518.85213363063394</v>
      </c>
      <c r="BM594" s="118">
        <f t="shared" si="161"/>
        <v>510.67060578938504</v>
      </c>
      <c r="BN594" s="118">
        <f t="shared" si="161"/>
        <v>502.61808849560884</v>
      </c>
      <c r="BO594" s="118">
        <f t="shared" si="161"/>
        <v>494.69254744450546</v>
      </c>
      <c r="BP594" s="118">
        <f t="shared" si="161"/>
        <v>486.89198040924117</v>
      </c>
      <c r="BQ594" s="118">
        <f t="shared" si="161"/>
        <v>479.21441673512726</v>
      </c>
      <c r="BS594"/>
    </row>
    <row r="595" spans="2:71">
      <c r="B595" s="19">
        <v>47</v>
      </c>
      <c r="C595" s="211">
        <v>940.97040000000004</v>
      </c>
      <c r="D595" s="211">
        <v>691.27</v>
      </c>
      <c r="I595" s="22" t="s">
        <v>176</v>
      </c>
      <c r="J595" s="118">
        <f t="shared" si="162"/>
        <v>1185.8292305451496</v>
      </c>
      <c r="K595" s="118">
        <f t="shared" si="162"/>
        <v>1167.6851008136955</v>
      </c>
      <c r="L595" s="118">
        <f t="shared" si="162"/>
        <v>1149.8185906881943</v>
      </c>
      <c r="M595" s="118">
        <f t="shared" si="162"/>
        <v>1132.2254523680217</v>
      </c>
      <c r="N595" s="118">
        <f t="shared" si="162"/>
        <v>1114.901503047279</v>
      </c>
      <c r="O595" s="118">
        <f t="shared" si="162"/>
        <v>1097.8426239203211</v>
      </c>
      <c r="P595" s="118">
        <f t="shared" si="162"/>
        <v>1081.0447592025039</v>
      </c>
      <c r="Q595" s="118">
        <f t="shared" si="162"/>
        <v>1064.5039151659123</v>
      </c>
      <c r="R595" s="118">
        <f t="shared" si="162"/>
        <v>1048.2161591898416</v>
      </c>
      <c r="S595" s="118">
        <f t="shared" si="162"/>
        <v>1032.1776188258098</v>
      </c>
      <c r="T595" s="118">
        <f t="shared" si="162"/>
        <v>1016.3844808768748</v>
      </c>
      <c r="U595" s="118">
        <f t="shared" si="162"/>
        <v>1000.8329904910382</v>
      </c>
      <c r="V595" s="118">
        <f t="shared" si="162"/>
        <v>985.51945026852195</v>
      </c>
      <c r="W595" s="118">
        <f t="shared" si="162"/>
        <v>970.44021938270282</v>
      </c>
      <c r="X595" s="118">
        <f t="shared" si="162"/>
        <v>955.59171271449895</v>
      </c>
      <c r="Y595" s="118">
        <f t="shared" si="162"/>
        <v>940.97040000000004</v>
      </c>
      <c r="Z595" s="118">
        <f t="shared" si="160"/>
        <v>926.57280499113904</v>
      </c>
      <c r="AA595" s="118">
        <f t="shared" si="160"/>
        <v>912.39550462920761</v>
      </c>
      <c r="AB595" s="118">
        <f t="shared" si="160"/>
        <v>898.43512823101617</v>
      </c>
      <c r="AC595" s="118">
        <f t="shared" si="160"/>
        <v>884.68835668750717</v>
      </c>
      <c r="AD595" s="118">
        <f t="shared" si="160"/>
        <v>871.15192167462942</v>
      </c>
      <c r="AE595" s="118">
        <f t="shared" si="160"/>
        <v>857.82260487628764</v>
      </c>
      <c r="AF595" s="118">
        <f t="shared" si="160"/>
        <v>844.69723721918069</v>
      </c>
      <c r="AG595" s="118">
        <f t="shared" si="160"/>
        <v>831.77269811934764</v>
      </c>
      <c r="AH595" s="118">
        <f t="shared" si="160"/>
        <v>819.04591474024244</v>
      </c>
      <c r="AI595" s="118">
        <f t="shared" si="160"/>
        <v>806.5138612621605</v>
      </c>
      <c r="AJ595" s="118">
        <f t="shared" si="160"/>
        <v>794.17355816284385</v>
      </c>
      <c r="AK595" s="118">
        <f t="shared" si="160"/>
        <v>782.02207150909271</v>
      </c>
      <c r="AL595" s="118">
        <f t="shared" si="160"/>
        <v>770.05651225921781</v>
      </c>
      <c r="AM595" s="118">
        <f t="shared" si="160"/>
        <v>758.27403557616356</v>
      </c>
      <c r="AN595" s="118">
        <f t="shared" si="160"/>
        <v>746.67184015114242</v>
      </c>
      <c r="AO595" s="118">
        <f t="shared" si="163"/>
        <v>735.247167537618</v>
      </c>
      <c r="AP595" s="118">
        <f t="shared" si="163"/>
        <v>723.99730149547804</v>
      </c>
      <c r="AQ595" s="118">
        <f t="shared" si="163"/>
        <v>712.91956734524319</v>
      </c>
      <c r="AR595" s="118">
        <f t="shared" si="163"/>
        <v>702.01133133215581</v>
      </c>
      <c r="AS595" s="118">
        <f t="shared" si="163"/>
        <v>691.26999999999941</v>
      </c>
      <c r="AT595" s="118">
        <f t="shared" si="163"/>
        <v>680.69301957449898</v>
      </c>
      <c r="AU595" s="118">
        <f t="shared" si="163"/>
        <v>670.27787535615539</v>
      </c>
      <c r="AV595" s="118">
        <f t="shared" si="163"/>
        <v>660.02209112237108</v>
      </c>
      <c r="AW595" s="118">
        <f t="shared" si="163"/>
        <v>649.9232285387219</v>
      </c>
      <c r="AX595" s="118">
        <f t="shared" si="163"/>
        <v>639.97888657923841</v>
      </c>
      <c r="AY595" s="118">
        <f t="shared" si="163"/>
        <v>630.18670095555706</v>
      </c>
      <c r="AZ595" s="118">
        <f t="shared" si="163"/>
        <v>620.54434355480532</v>
      </c>
      <c r="BA595" s="118">
        <f t="shared" si="163"/>
        <v>611.04952188608797</v>
      </c>
      <c r="BB595" s="118">
        <f t="shared" si="163"/>
        <v>601.69997853544271</v>
      </c>
      <c r="BC595" s="118">
        <f t="shared" si="163"/>
        <v>592.49349062913473</v>
      </c>
      <c r="BD595" s="118">
        <f t="shared" si="163"/>
        <v>583.42786930516468</v>
      </c>
      <c r="BE595" s="118">
        <f t="shared" si="161"/>
        <v>574.50095919286105</v>
      </c>
      <c r="BF595" s="118">
        <f t="shared" si="161"/>
        <v>565.71063790043684</v>
      </c>
      <c r="BG595" s="118">
        <f t="shared" si="161"/>
        <v>557.05481551038611</v>
      </c>
      <c r="BH595" s="118">
        <f t="shared" si="161"/>
        <v>548.53143408260235</v>
      </c>
      <c r="BI595" s="118">
        <f t="shared" si="161"/>
        <v>540.13846716509761</v>
      </c>
      <c r="BJ595" s="118">
        <f t="shared" si="161"/>
        <v>531.87391931221077</v>
      </c>
      <c r="BK595" s="118">
        <f t="shared" si="161"/>
        <v>523.73582561018486</v>
      </c>
      <c r="BL595" s="118">
        <f t="shared" si="161"/>
        <v>515.72225121000508</v>
      </c>
      <c r="BM595" s="118">
        <f t="shared" si="161"/>
        <v>507.83129086738461</v>
      </c>
      <c r="BN595" s="118">
        <f t="shared" si="161"/>
        <v>500.0610684897884</v>
      </c>
      <c r="BO595" s="118">
        <f t="shared" si="161"/>
        <v>492.40973669038823</v>
      </c>
      <c r="BP595" s="118">
        <f t="shared" si="161"/>
        <v>484.87547634884282</v>
      </c>
      <c r="BQ595" s="118">
        <f t="shared" si="161"/>
        <v>477.45649617879792</v>
      </c>
      <c r="BS595"/>
    </row>
    <row r="596" spans="2:71">
      <c r="B596" s="19">
        <v>48</v>
      </c>
      <c r="C596" s="211">
        <v>917.55520000000001</v>
      </c>
      <c r="D596" s="211">
        <v>680.76829999999995</v>
      </c>
      <c r="I596" s="22" t="s">
        <v>176</v>
      </c>
      <c r="J596" s="118">
        <f t="shared" si="162"/>
        <v>1147.7752561740444</v>
      </c>
      <c r="K596" s="118">
        <f t="shared" si="162"/>
        <v>1130.772437760399</v>
      </c>
      <c r="L596" s="118">
        <f t="shared" si="162"/>
        <v>1114.0214942956623</v>
      </c>
      <c r="M596" s="118">
        <f t="shared" si="162"/>
        <v>1097.5186945754922</v>
      </c>
      <c r="N596" s="118">
        <f t="shared" si="162"/>
        <v>1081.2603626685545</v>
      </c>
      <c r="O596" s="118">
        <f t="shared" si="162"/>
        <v>1065.2428770977224</v>
      </c>
      <c r="P596" s="118">
        <f t="shared" si="162"/>
        <v>1049.462670033409</v>
      </c>
      <c r="Q596" s="118">
        <f t="shared" si="162"/>
        <v>1033.9162264988468</v>
      </c>
      <c r="R596" s="118">
        <f t="shared" si="162"/>
        <v>1018.6000835871409</v>
      </c>
      <c r="S596" s="118">
        <f t="shared" si="162"/>
        <v>1003.5108296899216</v>
      </c>
      <c r="T596" s="118">
        <f t="shared" si="162"/>
        <v>988.6451037374211</v>
      </c>
      <c r="U596" s="118">
        <f t="shared" si="162"/>
        <v>973.99959444981016</v>
      </c>
      <c r="V596" s="118">
        <f t="shared" si="162"/>
        <v>959.5710395996233</v>
      </c>
      <c r="W596" s="118">
        <f t="shared" si="162"/>
        <v>945.35622528511146</v>
      </c>
      <c r="X596" s="118">
        <f t="shared" si="162"/>
        <v>931.3519852143578</v>
      </c>
      <c r="Y596" s="118">
        <f t="shared" si="162"/>
        <v>917.55520000000001</v>
      </c>
      <c r="Z596" s="118">
        <f t="shared" si="160"/>
        <v>903.96279646439848</v>
      </c>
      <c r="AA596" s="118">
        <f t="shared" si="160"/>
        <v>890.57174695509923</v>
      </c>
      <c r="AB596" s="118">
        <f t="shared" si="160"/>
        <v>877.37906867043648</v>
      </c>
      <c r="AC596" s="118">
        <f t="shared" si="160"/>
        <v>864.38182299512573</v>
      </c>
      <c r="AD596" s="118">
        <f t="shared" si="160"/>
        <v>851.57711484569916</v>
      </c>
      <c r="AE596" s="118">
        <f t="shared" si="160"/>
        <v>838.96209202563773</v>
      </c>
      <c r="AF596" s="118">
        <f t="shared" si="160"/>
        <v>826.53394459005563</v>
      </c>
      <c r="AG596" s="118">
        <f t="shared" si="160"/>
        <v>814.28990421979711</v>
      </c>
      <c r="AH596" s="118">
        <f t="shared" si="160"/>
        <v>802.22724360480436</v>
      </c>
      <c r="AI596" s="118">
        <f t="shared" si="160"/>
        <v>790.34327583662014</v>
      </c>
      <c r="AJ596" s="118">
        <f t="shared" si="160"/>
        <v>778.63535380989015</v>
      </c>
      <c r="AK596" s="118">
        <f t="shared" si="160"/>
        <v>767.10086963273113</v>
      </c>
      <c r="AL596" s="118">
        <f t="shared" si="160"/>
        <v>755.73725404583354</v>
      </c>
      <c r="AM596" s="118">
        <f t="shared" si="160"/>
        <v>744.54197585016914</v>
      </c>
      <c r="AN596" s="118">
        <f t="shared" si="160"/>
        <v>733.51254134317753</v>
      </c>
      <c r="AO596" s="118">
        <f t="shared" si="163"/>
        <v>722.64649376330328</v>
      </c>
      <c r="AP596" s="118">
        <f t="shared" si="163"/>
        <v>711.94141274276262</v>
      </c>
      <c r="AQ596" s="118">
        <f t="shared" si="163"/>
        <v>701.39491376841647</v>
      </c>
      <c r="AR596" s="118">
        <f t="shared" si="163"/>
        <v>691.00464765062998</v>
      </c>
      <c r="AS596" s="118">
        <f t="shared" si="163"/>
        <v>680.76829999999984</v>
      </c>
      <c r="AT596" s="118">
        <f t="shared" si="163"/>
        <v>670.68359071183329</v>
      </c>
      <c r="AU596" s="118">
        <f t="shared" si="163"/>
        <v>660.74827345826475</v>
      </c>
      <c r="AV596" s="118">
        <f t="shared" si="163"/>
        <v>650.96013518789505</v>
      </c>
      <c r="AW596" s="118">
        <f t="shared" si="163"/>
        <v>641.31699563284303</v>
      </c>
      <c r="AX596" s="118">
        <f t="shared" si="163"/>
        <v>631.81670682310039</v>
      </c>
      <c r="AY596" s="118">
        <f t="shared" si="163"/>
        <v>622.45715260807935</v>
      </c>
      <c r="AZ596" s="118">
        <f t="shared" si="163"/>
        <v>613.23624818524945</v>
      </c>
      <c r="BA596" s="118">
        <f t="shared" si="163"/>
        <v>604.15193963575587</v>
      </c>
      <c r="BB596" s="118">
        <f t="shared" si="163"/>
        <v>595.20220346691769</v>
      </c>
      <c r="BC596" s="118">
        <f t="shared" si="163"/>
        <v>586.3850461615026</v>
      </c>
      <c r="BD596" s="118">
        <f t="shared" si="163"/>
        <v>577.69850373367967</v>
      </c>
      <c r="BE596" s="118">
        <f t="shared" si="161"/>
        <v>569.1406412915494</v>
      </c>
      <c r="BF596" s="118">
        <f t="shared" si="161"/>
        <v>560.70955260615392</v>
      </c>
      <c r="BG596" s="118">
        <f t="shared" si="161"/>
        <v>552.40335968687282</v>
      </c>
      <c r="BH596" s="118">
        <f t="shared" si="161"/>
        <v>544.22021236310854</v>
      </c>
      <c r="BI596" s="118">
        <f t="shared" si="161"/>
        <v>536.15828787216765</v>
      </c>
      <c r="BJ596" s="118">
        <f t="shared" si="161"/>
        <v>528.21579045324859</v>
      </c>
      <c r="BK596" s="118">
        <f t="shared" si="161"/>
        <v>520.390950947443</v>
      </c>
      <c r="BL596" s="118">
        <f t="shared" si="161"/>
        <v>512.68202640366292</v>
      </c>
      <c r="BM596" s="118">
        <f t="shared" si="161"/>
        <v>505.08729969040525</v>
      </c>
      <c r="BN596" s="118">
        <f t="shared" si="161"/>
        <v>497.60507911326795</v>
      </c>
      <c r="BO596" s="118">
        <f t="shared" si="161"/>
        <v>490.23369803813205</v>
      </c>
      <c r="BP596" s="118">
        <f t="shared" si="161"/>
        <v>482.97151451992568</v>
      </c>
      <c r="BQ596" s="118">
        <f t="shared" si="161"/>
        <v>475.81691093688733</v>
      </c>
      <c r="BS596"/>
    </row>
    <row r="597" spans="2:71">
      <c r="B597" s="19">
        <v>49</v>
      </c>
      <c r="C597" s="211">
        <v>894.14</v>
      </c>
      <c r="D597" s="211">
        <v>670.26660000000004</v>
      </c>
      <c r="I597" s="22" t="s">
        <v>176</v>
      </c>
      <c r="J597" s="118">
        <f t="shared" si="162"/>
        <v>1109.8747793533814</v>
      </c>
      <c r="K597" s="118">
        <f t="shared" si="162"/>
        <v>1093.9968849800212</v>
      </c>
      <c r="L597" s="118">
        <f t="shared" si="162"/>
        <v>1078.3461401323746</v>
      </c>
      <c r="M597" s="118">
        <f t="shared" si="162"/>
        <v>1062.9192952040505</v>
      </c>
      <c r="N597" s="118">
        <f t="shared" si="162"/>
        <v>1047.7131470776026</v>
      </c>
      <c r="O597" s="118">
        <f t="shared" si="162"/>
        <v>1032.7245384594564</v>
      </c>
      <c r="P597" s="118">
        <f t="shared" si="162"/>
        <v>1017.950357224354</v>
      </c>
      <c r="Q597" s="118">
        <f t="shared" si="162"/>
        <v>1003.3875357691722</v>
      </c>
      <c r="R597" s="118">
        <f t="shared" si="162"/>
        <v>989.03305037599034</v>
      </c>
      <c r="S597" s="118">
        <f t="shared" si="162"/>
        <v>974.88392058426609</v>
      </c>
      <c r="T597" s="118">
        <f t="shared" si="162"/>
        <v>960.93720857199548</v>
      </c>
      <c r="U597" s="118">
        <f t="shared" si="162"/>
        <v>947.19001854572321</v>
      </c>
      <c r="V597" s="118">
        <f t="shared" si="162"/>
        <v>933.63949613928389</v>
      </c>
      <c r="W597" s="118">
        <f t="shared" si="162"/>
        <v>920.28282782113945</v>
      </c>
      <c r="X597" s="118">
        <f t="shared" si="162"/>
        <v>907.11724031020026</v>
      </c>
      <c r="Y597" s="118">
        <f t="shared" si="162"/>
        <v>894.14</v>
      </c>
      <c r="Z597" s="118">
        <f t="shared" si="160"/>
        <v>881.34841239110995</v>
      </c>
      <c r="AA597" s="118">
        <f t="shared" si="160"/>
        <v>868.73982153167287</v>
      </c>
      <c r="AB597" s="118">
        <f t="shared" si="160"/>
        <v>856.31160946594059</v>
      </c>
      <c r="AC597" s="118">
        <f t="shared" si="160"/>
        <v>844.06119569070052</v>
      </c>
      <c r="AD597" s="118">
        <f t="shared" si="160"/>
        <v>831.98603661947891</v>
      </c>
      <c r="AE597" s="118">
        <f t="shared" si="160"/>
        <v>820.08362505440937</v>
      </c>
      <c r="AF597" s="118">
        <f t="shared" si="160"/>
        <v>808.35148966565635</v>
      </c>
      <c r="AG597" s="118">
        <f t="shared" si="160"/>
        <v>796.78719447828644</v>
      </c>
      <c r="AH597" s="118">
        <f t="shared" si="160"/>
        <v>785.38833836647984</v>
      </c>
      <c r="AI597" s="118">
        <f t="shared" si="160"/>
        <v>774.15255455497902</v>
      </c>
      <c r="AJ597" s="118">
        <f t="shared" si="160"/>
        <v>763.07751012766778</v>
      </c>
      <c r="AK597" s="118">
        <f t="shared" si="160"/>
        <v>752.16090554318248</v>
      </c>
      <c r="AL597" s="118">
        <f t="shared" si="160"/>
        <v>741.4004741574513</v>
      </c>
      <c r="AM597" s="118">
        <f t="shared" si="160"/>
        <v>730.7939817530654</v>
      </c>
      <c r="AN597" s="118">
        <f t="shared" si="160"/>
        <v>720.33922607538182</v>
      </c>
      <c r="AO597" s="118">
        <f t="shared" si="163"/>
        <v>710.03403637526412</v>
      </c>
      <c r="AP597" s="118">
        <f t="shared" si="163"/>
        <v>699.87627295836296</v>
      </c>
      <c r="AQ597" s="118">
        <f t="shared" si="163"/>
        <v>689.86382674084632</v>
      </c>
      <c r="AR597" s="118">
        <f t="shared" si="163"/>
        <v>679.99461881148443</v>
      </c>
      <c r="AS597" s="118">
        <f t="shared" si="163"/>
        <v>670.2665999999997</v>
      </c>
      <c r="AT597" s="118">
        <f t="shared" si="163"/>
        <v>660.67775045159249</v>
      </c>
      <c r="AU597" s="118">
        <f t="shared" si="163"/>
        <v>651.22607920755252</v>
      </c>
      <c r="AV597" s="118">
        <f t="shared" si="163"/>
        <v>641.90962379187113</v>
      </c>
      <c r="AW597" s="118">
        <f t="shared" si="163"/>
        <v>632.72644980376708</v>
      </c>
      <c r="AX597" s="118">
        <f t="shared" si="163"/>
        <v>623.67465051604154</v>
      </c>
      <c r="AY597" s="118">
        <f t="shared" si="163"/>
        <v>614.75234647917955</v>
      </c>
      <c r="AZ597" s="118">
        <f t="shared" si="163"/>
        <v>605.9576851311142</v>
      </c>
      <c r="BA597" s="118">
        <f t="shared" si="163"/>
        <v>597.28884041257481</v>
      </c>
      <c r="BB597" s="118">
        <f t="shared" si="163"/>
        <v>588.74401238793678</v>
      </c>
      <c r="BC597" s="118">
        <f t="shared" si="163"/>
        <v>580.32142687149678</v>
      </c>
      <c r="BD597" s="118">
        <f t="shared" si="163"/>
        <v>572.01933505909278</v>
      </c>
      <c r="BE597" s="118">
        <f t="shared" si="161"/>
        <v>563.83601316499642</v>
      </c>
      <c r="BF597" s="118">
        <f t="shared" si="161"/>
        <v>555.76976206399729</v>
      </c>
      <c r="BG597" s="118">
        <f t="shared" si="161"/>
        <v>547.81890693861033</v>
      </c>
      <c r="BH597" s="118">
        <f t="shared" si="161"/>
        <v>539.98179693132772</v>
      </c>
      <c r="BI597" s="118">
        <f t="shared" si="161"/>
        <v>532.25680480184815</v>
      </c>
      <c r="BJ597" s="118">
        <f t="shared" si="161"/>
        <v>524.64232658920719</v>
      </c>
      <c r="BK597" s="118">
        <f t="shared" si="161"/>
        <v>517.1367812787438</v>
      </c>
      <c r="BL597" s="118">
        <f t="shared" si="161"/>
        <v>509.73861047382906</v>
      </c>
      <c r="BM597" s="118">
        <f t="shared" si="161"/>
        <v>502.44627807229261</v>
      </c>
      <c r="BN597" s="118">
        <f t="shared" si="161"/>
        <v>495.25826994747712</v>
      </c>
      <c r="BO597" s="118">
        <f t="shared" si="161"/>
        <v>488.17309363385687</v>
      </c>
      <c r="BP597" s="118">
        <f t="shared" si="161"/>
        <v>481.18927801715211</v>
      </c>
      <c r="BQ597" s="118">
        <f t="shared" si="161"/>
        <v>474.30537302887853</v>
      </c>
      <c r="BS597"/>
    </row>
    <row r="598" spans="2:71">
      <c r="B598" s="19">
        <v>50</v>
      </c>
      <c r="C598" s="211">
        <v>870.72479999999996</v>
      </c>
      <c r="D598" s="211">
        <v>659.76490000000001</v>
      </c>
      <c r="I598" s="22" t="s">
        <v>176</v>
      </c>
      <c r="J598" s="118">
        <f t="shared" si="162"/>
        <v>1072.1355450036733</v>
      </c>
      <c r="K598" s="118">
        <f t="shared" si="162"/>
        <v>1057.3654348253738</v>
      </c>
      <c r="L598" s="118">
        <f t="shared" si="162"/>
        <v>1042.7988027946794</v>
      </c>
      <c r="M598" s="118">
        <f t="shared" si="162"/>
        <v>1028.4328457262352</v>
      </c>
      <c r="N598" s="118">
        <f t="shared" si="162"/>
        <v>1014.2647990523357</v>
      </c>
      <c r="O598" s="118">
        <f t="shared" si="162"/>
        <v>1000.2919362909183</v>
      </c>
      <c r="P598" s="118">
        <f t="shared" si="162"/>
        <v>986.51156852087968</v>
      </c>
      <c r="Q598" s="118">
        <f t="shared" si="162"/>
        <v>972.92104386462427</v>
      </c>
      <c r="R598" s="118">
        <f t="shared" si="162"/>
        <v>959.51774697773908</v>
      </c>
      <c r="S598" s="118">
        <f t="shared" si="162"/>
        <v>946.29909854570133</v>
      </c>
      <c r="T598" s="118">
        <f t="shared" si="162"/>
        <v>933.26255478751671</v>
      </c>
      <c r="U598" s="118">
        <f t="shared" si="162"/>
        <v>920.40560696619832</v>
      </c>
      <c r="V598" s="118">
        <f t="shared" si="162"/>
        <v>907.72578090598802</v>
      </c>
      <c r="W598" s="118">
        <f t="shared" si="162"/>
        <v>895.22063651622864</v>
      </c>
      <c r="X598" s="118">
        <f t="shared" si="162"/>
        <v>882.88776732179599</v>
      </c>
      <c r="Y598" s="118">
        <f t="shared" si="162"/>
        <v>870.72479999999996</v>
      </c>
      <c r="Z598" s="118">
        <f t="shared" si="160"/>
        <v>858.72939392386468</v>
      </c>
      <c r="AA598" s="118">
        <f t="shared" si="160"/>
        <v>846.89924071170117</v>
      </c>
      <c r="AB598" s="118">
        <f t="shared" si="160"/>
        <v>835.23206378288569</v>
      </c>
      <c r="AC598" s="118">
        <f t="shared" si="160"/>
        <v>823.72561791975602</v>
      </c>
      <c r="AD598" s="118">
        <f t="shared" si="160"/>
        <v>812.37768883554611</v>
      </c>
      <c r="AE598" s="118">
        <f t="shared" si="160"/>
        <v>801.1860927482694</v>
      </c>
      <c r="AF598" s="118">
        <f t="shared" si="160"/>
        <v>790.14867596047645</v>
      </c>
      <c r="AG598" s="118">
        <f t="shared" si="160"/>
        <v>779.26331444479808</v>
      </c>
      <c r="AH598" s="118">
        <f t="shared" si="160"/>
        <v>768.52791343520187</v>
      </c>
      <c r="AI598" s="118">
        <f t="shared" si="160"/>
        <v>757.94040702387622</v>
      </c>
      <c r="AJ598" s="118">
        <f t="shared" si="160"/>
        <v>747.4987577636706</v>
      </c>
      <c r="AK598" s="118">
        <f t="shared" si="160"/>
        <v>737.2009562760112</v>
      </c>
      <c r="AL598" s="118">
        <f t="shared" si="160"/>
        <v>727.0450208642186</v>
      </c>
      <c r="AM598" s="118">
        <f t="shared" si="160"/>
        <v>717.02899713215231</v>
      </c>
      <c r="AN598" s="118">
        <f t="shared" si="160"/>
        <v>707.15095760810959</v>
      </c>
      <c r="AO598" s="118">
        <f t="shared" si="163"/>
        <v>697.40900137390406</v>
      </c>
      <c r="AP598" s="118">
        <f t="shared" si="163"/>
        <v>687.80125369905659</v>
      </c>
      <c r="AQ598" s="118">
        <f t="shared" si="163"/>
        <v>678.3258656800233</v>
      </c>
      <c r="AR598" s="118">
        <f t="shared" si="163"/>
        <v>668.98101388439522</v>
      </c>
      <c r="AS598" s="118">
        <f t="shared" si="163"/>
        <v>659.7648999999991</v>
      </c>
      <c r="AT598" s="118">
        <f t="shared" si="163"/>
        <v>650.67575048883236</v>
      </c>
      <c r="AU598" s="118">
        <f t="shared" si="163"/>
        <v>641.71181624576525</v>
      </c>
      <c r="AV598" s="118">
        <f t="shared" si="163"/>
        <v>632.87137226194602</v>
      </c>
      <c r="AW598" s="118">
        <f t="shared" si="163"/>
        <v>624.15271729284075</v>
      </c>
      <c r="AX598" s="118">
        <f t="shared" si="163"/>
        <v>615.55417353084965</v>
      </c>
      <c r="AY598" s="118">
        <f t="shared" si="163"/>
        <v>607.07408628243036</v>
      </c>
      <c r="AZ598" s="118">
        <f t="shared" si="163"/>
        <v>598.7108236496714</v>
      </c>
      <c r="BA598" s="118">
        <f t="shared" si="163"/>
        <v>590.4627762162512</v>
      </c>
      <c r="BB598" s="118">
        <f t="shared" si="163"/>
        <v>582.32835673772468</v>
      </c>
      <c r="BC598" s="118">
        <f t="shared" si="163"/>
        <v>574.30599983607488</v>
      </c>
      <c r="BD598" s="118">
        <f t="shared" si="163"/>
        <v>566.39416169847425</v>
      </c>
      <c r="BE598" s="118">
        <f t="shared" si="161"/>
        <v>558.59131978019479</v>
      </c>
      <c r="BF598" s="118">
        <f t="shared" si="161"/>
        <v>550.89597251161138</v>
      </c>
      <c r="BG598" s="118">
        <f t="shared" si="161"/>
        <v>543.30663900924151</v>
      </c>
      <c r="BH598" s="118">
        <f t="shared" si="161"/>
        <v>535.82185879076599</v>
      </c>
      <c r="BI598" s="118">
        <f t="shared" si="161"/>
        <v>528.44019149397491</v>
      </c>
      <c r="BJ598" s="118">
        <f t="shared" si="161"/>
        <v>521.1602165995871</v>
      </c>
      <c r="BK598" s="118">
        <f t="shared" si="161"/>
        <v>513.9805331578857</v>
      </c>
      <c r="BL598" s="118">
        <f t="shared" si="161"/>
        <v>506.89975951912248</v>
      </c>
      <c r="BM598" s="118">
        <f t="shared" si="161"/>
        <v>499.91653306763362</v>
      </c>
      <c r="BN598" s="118">
        <f t="shared" si="161"/>
        <v>493.02950995962073</v>
      </c>
      <c r="BO598" s="118">
        <f t="shared" si="161"/>
        <v>486.23736486454163</v>
      </c>
      <c r="BP598" s="118">
        <f t="shared" si="161"/>
        <v>479.53879071006691</v>
      </c>
      <c r="BQ598" s="118">
        <f t="shared" si="161"/>
        <v>472.93249843054741</v>
      </c>
      <c r="BS598"/>
    </row>
    <row r="599" spans="2:71">
      <c r="B599" s="19">
        <v>51</v>
      </c>
      <c r="C599" s="211">
        <v>892.72490000000005</v>
      </c>
      <c r="D599" s="211">
        <v>670.71159999999998</v>
      </c>
      <c r="I599" s="22" t="s">
        <v>176</v>
      </c>
      <c r="J599" s="118">
        <f t="shared" si="162"/>
        <v>1106.2518791586522</v>
      </c>
      <c r="K599" s="118">
        <f t="shared" si="162"/>
        <v>1090.5483622765012</v>
      </c>
      <c r="L599" s="118">
        <f t="shared" si="162"/>
        <v>1075.0677606698973</v>
      </c>
      <c r="M599" s="118">
        <f t="shared" si="162"/>
        <v>1059.8069100018056</v>
      </c>
      <c r="N599" s="118">
        <f t="shared" si="162"/>
        <v>1044.7626908537293</v>
      </c>
      <c r="O599" s="118">
        <f t="shared" si="162"/>
        <v>1029.9320280880838</v>
      </c>
      <c r="P599" s="118">
        <f t="shared" si="162"/>
        <v>1015.3118902196173</v>
      </c>
      <c r="Q599" s="118">
        <f t="shared" si="162"/>
        <v>1000.8992887957546</v>
      </c>
      <c r="R599" s="118">
        <f t="shared" si="162"/>
        <v>986.69127778573829</v>
      </c>
      <c r="S599" s="118">
        <f t="shared" si="162"/>
        <v>972.68495297844049</v>
      </c>
      <c r="T599" s="118">
        <f t="shared" si="162"/>
        <v>958.87745138872242</v>
      </c>
      <c r="U599" s="118">
        <f t="shared" si="162"/>
        <v>945.26595067222286</v>
      </c>
      <c r="V599" s="118">
        <f t="shared" si="162"/>
        <v>931.84766854845054</v>
      </c>
      <c r="W599" s="118">
        <f t="shared" si="162"/>
        <v>918.61986223206873</v>
      </c>
      <c r="X599" s="118">
        <f t="shared" si="162"/>
        <v>905.57982787225194</v>
      </c>
      <c r="Y599" s="118">
        <f t="shared" ref="Y599:AN614" si="164">$C599*POWER(POWER($D599/$C599,1/($D$482-$C$482)),Y$482-$C$482)</f>
        <v>892.72490000000005</v>
      </c>
      <c r="Z599" s="118">
        <f t="shared" si="164"/>
        <v>880.05245098329988</v>
      </c>
      <c r="AA599" s="118">
        <f t="shared" si="164"/>
        <v>867.55989049001914</v>
      </c>
      <c r="AB599" s="118">
        <f t="shared" si="164"/>
        <v>855.24466495842614</v>
      </c>
      <c r="AC599" s="118">
        <f t="shared" si="164"/>
        <v>843.10425707522427</v>
      </c>
      <c r="AD599" s="118">
        <f t="shared" si="164"/>
        <v>831.13618526099719</v>
      </c>
      <c r="AE599" s="118">
        <f t="shared" si="164"/>
        <v>819.33800316295697</v>
      </c>
      <c r="AF599" s="118">
        <f t="shared" si="164"/>
        <v>807.70729915489414</v>
      </c>
      <c r="AG599" s="118">
        <f t="shared" si="164"/>
        <v>796.24169584422464</v>
      </c>
      <c r="AH599" s="118">
        <f t="shared" si="164"/>
        <v>784.93884958603599</v>
      </c>
      <c r="AI599" s="118">
        <f t="shared" si="164"/>
        <v>773.79645000402991</v>
      </c>
      <c r="AJ599" s="118">
        <f t="shared" si="164"/>
        <v>762.81221951826694</v>
      </c>
      <c r="AK599" s="118">
        <f t="shared" si="164"/>
        <v>751.98391287961351</v>
      </c>
      <c r="AL599" s="118">
        <f t="shared" si="164"/>
        <v>741.30931671079861</v>
      </c>
      <c r="AM599" s="118">
        <f t="shared" si="164"/>
        <v>730.78624905398453</v>
      </c>
      <c r="AN599" s="118">
        <f t="shared" si="164"/>
        <v>720.4125589247609</v>
      </c>
      <c r="AO599" s="118">
        <f t="shared" si="163"/>
        <v>710.18612587246832</v>
      </c>
      <c r="AP599" s="118">
        <f t="shared" si="163"/>
        <v>700.10485954676517</v>
      </c>
      <c r="AQ599" s="118">
        <f t="shared" si="163"/>
        <v>690.16669927034582</v>
      </c>
      <c r="AR599" s="118">
        <f t="shared" si="163"/>
        <v>680.36961361772455</v>
      </c>
      <c r="AS599" s="118">
        <f t="shared" si="163"/>
        <v>670.71159999999907</v>
      </c>
      <c r="AT599" s="118">
        <f t="shared" si="163"/>
        <v>661.19068425550779</v>
      </c>
      <c r="AU599" s="118">
        <f t="shared" si="163"/>
        <v>651.80492024629837</v>
      </c>
      <c r="AV599" s="118">
        <f t="shared" si="163"/>
        <v>642.55238946032432</v>
      </c>
      <c r="AW599" s="118">
        <f t="shared" si="163"/>
        <v>633.43120061928846</v>
      </c>
      <c r="AX599" s="118">
        <f t="shared" si="163"/>
        <v>624.43948929205294</v>
      </c>
      <c r="AY599" s="118">
        <f t="shared" si="163"/>
        <v>615.57541751353767</v>
      </c>
      <c r="AZ599" s="118">
        <f t="shared" si="163"/>
        <v>606.83717340902763</v>
      </c>
      <c r="BA599" s="118">
        <f t="shared" si="163"/>
        <v>598.22297082381419</v>
      </c>
      <c r="BB599" s="118">
        <f t="shared" si="163"/>
        <v>589.73104895809297</v>
      </c>
      <c r="BC599" s="118">
        <f t="shared" si="163"/>
        <v>581.35967200704511</v>
      </c>
      <c r="BD599" s="118">
        <f t="shared" ref="BD599:BQ614" si="165">$C599*POWER(POWER($D599/$C599,1/($D$482-$C$482)),BD$482-$C$482)</f>
        <v>573.10712880602671</v>
      </c>
      <c r="BE599" s="118">
        <f t="shared" si="165"/>
        <v>564.97173248079616</v>
      </c>
      <c r="BF599" s="118">
        <f t="shared" si="165"/>
        <v>556.9518201027056</v>
      </c>
      <c r="BG599" s="118">
        <f t="shared" si="165"/>
        <v>549.04575234878723</v>
      </c>
      <c r="BH599" s="118">
        <f t="shared" si="165"/>
        <v>541.2519131666653</v>
      </c>
      <c r="BI599" s="118">
        <f t="shared" si="165"/>
        <v>533.56870944422406</v>
      </c>
      <c r="BJ599" s="118">
        <f t="shared" si="165"/>
        <v>525.99457068396487</v>
      </c>
      <c r="BK599" s="118">
        <f t="shared" si="165"/>
        <v>518.5279486819868</v>
      </c>
      <c r="BL599" s="118">
        <f t="shared" si="165"/>
        <v>511.16731721152303</v>
      </c>
      <c r="BM599" s="118">
        <f t="shared" si="165"/>
        <v>503.91117171097022</v>
      </c>
      <c r="BN599" s="118">
        <f t="shared" si="165"/>
        <v>496.75802897634617</v>
      </c>
      <c r="BO599" s="118">
        <f t="shared" si="165"/>
        <v>489.70642685811322</v>
      </c>
      <c r="BP599" s="118">
        <f t="shared" si="165"/>
        <v>482.75492396230527</v>
      </c>
      <c r="BQ599" s="118">
        <f t="shared" si="165"/>
        <v>475.90209935589706</v>
      </c>
      <c r="BS599"/>
    </row>
    <row r="600" spans="2:71">
      <c r="B600" s="19">
        <v>52</v>
      </c>
      <c r="C600" s="211">
        <v>914.72500000000002</v>
      </c>
      <c r="D600" s="211">
        <v>681.65840000000003</v>
      </c>
      <c r="I600" s="22" t="s">
        <v>176</v>
      </c>
      <c r="J600" s="118">
        <f t="shared" ref="J600:Y615" si="166">$C600*POWER(POWER($D600/$C600,1/($D$482-$C$482)),J$482-$C$482)</f>
        <v>1140.4686911085862</v>
      </c>
      <c r="K600" s="118">
        <f t="shared" si="166"/>
        <v>1123.8210936060193</v>
      </c>
      <c r="L600" s="118">
        <f t="shared" si="166"/>
        <v>1107.4165036535662</v>
      </c>
      <c r="M600" s="118">
        <f t="shared" si="166"/>
        <v>1091.2513740325121</v>
      </c>
      <c r="N600" s="118">
        <f t="shared" si="166"/>
        <v>1075.3222093034415</v>
      </c>
      <c r="O600" s="118">
        <f t="shared" si="166"/>
        <v>1059.6255650504077</v>
      </c>
      <c r="P600" s="118">
        <f t="shared" si="166"/>
        <v>1044.1580471361351</v>
      </c>
      <c r="Q600" s="118">
        <f t="shared" si="166"/>
        <v>1028.916310968094</v>
      </c>
      <c r="R600" s="118">
        <f t="shared" si="166"/>
        <v>1013.8970607752871</v>
      </c>
      <c r="S600" s="118">
        <f t="shared" si="166"/>
        <v>999.09704889559612</v>
      </c>
      <c r="T600" s="118">
        <f t="shared" si="166"/>
        <v>984.51307507352794</v>
      </c>
      <c r="U600" s="118">
        <f t="shared" si="166"/>
        <v>970.14198576821184</v>
      </c>
      <c r="V600" s="118">
        <f t="shared" si="166"/>
        <v>955.98067347150084</v>
      </c>
      <c r="W600" s="118">
        <f t="shared" si="166"/>
        <v>942.02607603602326</v>
      </c>
      <c r="X600" s="118">
        <f t="shared" si="166"/>
        <v>928.27517601304601</v>
      </c>
      <c r="Y600" s="118">
        <f t="shared" si="166"/>
        <v>914.72500000000002</v>
      </c>
      <c r="Z600" s="118">
        <f t="shared" si="164"/>
        <v>901.3726179975331</v>
      </c>
      <c r="AA600" s="118">
        <f t="shared" si="164"/>
        <v>888.21514277594531</v>
      </c>
      <c r="AB600" s="118">
        <f t="shared" si="164"/>
        <v>875.24972925087479</v>
      </c>
      <c r="AC600" s="118">
        <f t="shared" si="164"/>
        <v>862.47357386809472</v>
      </c>
      <c r="AD600" s="118">
        <f t="shared" si="164"/>
        <v>849.88391399729232</v>
      </c>
      <c r="AE600" s="118">
        <f t="shared" si="164"/>
        <v>837.47802733469575</v>
      </c>
      <c r="AF600" s="118">
        <f t="shared" si="164"/>
        <v>825.25323131442144</v>
      </c>
      <c r="AG600" s="118">
        <f t="shared" si="164"/>
        <v>813.20688252841433</v>
      </c>
      <c r="AH600" s="118">
        <f t="shared" si="164"/>
        <v>801.33637615485429</v>
      </c>
      <c r="AI600" s="118">
        <f t="shared" si="164"/>
        <v>789.6391453949077</v>
      </c>
      <c r="AJ600" s="118">
        <f t="shared" si="164"/>
        <v>778.11266091769937</v>
      </c>
      <c r="AK600" s="118">
        <f t="shared" si="164"/>
        <v>766.75443031338739</v>
      </c>
      <c r="AL600" s="118">
        <f t="shared" si="164"/>
        <v>755.56199755422119</v>
      </c>
      <c r="AM600" s="118">
        <f t="shared" si="164"/>
        <v>744.53294246346627</v>
      </c>
      <c r="AN600" s="118">
        <f t="shared" si="164"/>
        <v>733.66488019208077</v>
      </c>
      <c r="AO600" s="118">
        <f t="shared" ref="AO600:BD615" si="167">$C600*POWER(POWER($D600/$C600,1/($D$482-$C$482)),AO$482-$C$482)</f>
        <v>722.9554607030334</v>
      </c>
      <c r="AP600" s="118">
        <f t="shared" si="167"/>
        <v>712.40236826314549</v>
      </c>
      <c r="AQ600" s="118">
        <f t="shared" si="167"/>
        <v>702.0033209423533</v>
      </c>
      <c r="AR600" s="118">
        <f t="shared" si="167"/>
        <v>691.75607012027808</v>
      </c>
      <c r="AS600" s="118">
        <f t="shared" si="167"/>
        <v>681.65840000000003</v>
      </c>
      <c r="AT600" s="118">
        <f t="shared" si="167"/>
        <v>671.70812712892905</v>
      </c>
      <c r="AU600" s="118">
        <f t="shared" si="167"/>
        <v>661.90309992666926</v>
      </c>
      <c r="AV600" s="118">
        <f t="shared" si="167"/>
        <v>652.24119821977592</v>
      </c>
      <c r="AW600" s="118">
        <f t="shared" si="167"/>
        <v>642.72033278330355</v>
      </c>
      <c r="AX600" s="118">
        <f t="shared" si="167"/>
        <v>633.33844488904526</v>
      </c>
      <c r="AY600" s="118">
        <f t="shared" si="167"/>
        <v>624.09350586036794</v>
      </c>
      <c r="AZ600" s="118">
        <f t="shared" si="167"/>
        <v>614.9835166335439</v>
      </c>
      <c r="BA600" s="118">
        <f t="shared" si="167"/>
        <v>606.00650732548786</v>
      </c>
      <c r="BB600" s="118">
        <f t="shared" si="167"/>
        <v>597.16053680780135</v>
      </c>
      <c r="BC600" s="118">
        <f t="shared" si="167"/>
        <v>588.44369228703738</v>
      </c>
      <c r="BD600" s="118">
        <f t="shared" si="165"/>
        <v>579.85408889108919</v>
      </c>
      <c r="BE600" s="118">
        <f t="shared" si="165"/>
        <v>571.38986926161988</v>
      </c>
      <c r="BF600" s="118">
        <f t="shared" si="165"/>
        <v>563.04920315243862</v>
      </c>
      <c r="BG600" s="118">
        <f t="shared" si="165"/>
        <v>554.83028703374055</v>
      </c>
      <c r="BH600" s="118">
        <f t="shared" si="165"/>
        <v>546.73134370212415</v>
      </c>
      <c r="BI600" s="118">
        <f t="shared" si="165"/>
        <v>538.75062189629966</v>
      </c>
      <c r="BJ600" s="118">
        <f t="shared" si="165"/>
        <v>530.88639591840888</v>
      </c>
      <c r="BK600" s="118">
        <f t="shared" si="165"/>
        <v>523.13696526087199</v>
      </c>
      <c r="BL600" s="118">
        <f t="shared" si="165"/>
        <v>515.50065423868</v>
      </c>
      <c r="BM600" s="118">
        <f t="shared" si="165"/>
        <v>507.9758116270574</v>
      </c>
      <c r="BN600" s="118">
        <f t="shared" si="165"/>
        <v>500.56081030441101</v>
      </c>
      <c r="BO600" s="118">
        <f t="shared" si="165"/>
        <v>493.25404690049299</v>
      </c>
      <c r="BP600" s="118">
        <f t="shared" si="165"/>
        <v>486.05394144969841</v>
      </c>
      <c r="BQ600" s="118">
        <f t="shared" si="165"/>
        <v>478.95893704942392</v>
      </c>
      <c r="BS600"/>
    </row>
    <row r="601" spans="2:71">
      <c r="B601" s="19">
        <v>53</v>
      </c>
      <c r="C601" s="211">
        <v>936.72519999999997</v>
      </c>
      <c r="D601" s="211">
        <v>692.60519999999997</v>
      </c>
      <c r="I601" s="22" t="s">
        <v>176</v>
      </c>
      <c r="J601" s="118">
        <f t="shared" si="166"/>
        <v>1174.7813568740903</v>
      </c>
      <c r="K601" s="118">
        <f t="shared" si="166"/>
        <v>1157.179478118094</v>
      </c>
      <c r="L601" s="118">
        <f t="shared" si="166"/>
        <v>1139.841330254598</v>
      </c>
      <c r="M601" s="118">
        <f t="shared" si="166"/>
        <v>1122.7629617745258</v>
      </c>
      <c r="N601" s="118">
        <f t="shared" si="166"/>
        <v>1105.9404803746984</v>
      </c>
      <c r="O601" s="118">
        <f t="shared" si="166"/>
        <v>1089.3700520707446</v>
      </c>
      <c r="P601" s="118">
        <f t="shared" si="166"/>
        <v>1073.0479003233045</v>
      </c>
      <c r="Q601" s="118">
        <f t="shared" si="166"/>
        <v>1056.9703051773242</v>
      </c>
      <c r="R601" s="118">
        <f t="shared" si="166"/>
        <v>1041.133602414247</v>
      </c>
      <c r="S601" s="118">
        <f t="shared" si="166"/>
        <v>1025.5341827169073</v>
      </c>
      <c r="T601" s="118">
        <f t="shared" si="166"/>
        <v>1010.1684908469373</v>
      </c>
      <c r="U601" s="118">
        <f t="shared" si="166"/>
        <v>995.03302483449772</v>
      </c>
      <c r="V601" s="118">
        <f t="shared" si="166"/>
        <v>980.1243351801503</v>
      </c>
      <c r="W601" s="118">
        <f t="shared" si="166"/>
        <v>965.43902406868744</v>
      </c>
      <c r="X601" s="118">
        <f t="shared" si="166"/>
        <v>950.97374459474236</v>
      </c>
      <c r="Y601" s="118">
        <f t="shared" si="166"/>
        <v>936.72519999999997</v>
      </c>
      <c r="Z601" s="118">
        <f t="shared" si="164"/>
        <v>922.69014292183988</v>
      </c>
      <c r="AA601" s="118">
        <f t="shared" si="164"/>
        <v>908.86537465323363</v>
      </c>
      <c r="AB601" s="118">
        <f t="shared" si="164"/>
        <v>895.24774441373381</v>
      </c>
      <c r="AC601" s="118">
        <f t="shared" si="164"/>
        <v>881.83414863138387</v>
      </c>
      <c r="AD601" s="118">
        <f t="shared" si="164"/>
        <v>868.62153023538872</v>
      </c>
      <c r="AE601" s="118">
        <f t="shared" si="164"/>
        <v>855.60687795938247</v>
      </c>
      <c r="AF601" s="118">
        <f t="shared" si="164"/>
        <v>842.78722565513533</v>
      </c>
      <c r="AG601" s="118">
        <f t="shared" si="164"/>
        <v>830.15965161654424</v>
      </c>
      <c r="AH601" s="118">
        <f t="shared" si="164"/>
        <v>817.72127791375112</v>
      </c>
      <c r="AI601" s="118">
        <f t="shared" si="164"/>
        <v>805.46926973723828</v>
      </c>
      <c r="AJ601" s="118">
        <f t="shared" si="164"/>
        <v>793.40083475175254</v>
      </c>
      <c r="AK601" s="118">
        <f t="shared" si="164"/>
        <v>781.51322245990775</v>
      </c>
      <c r="AL601" s="118">
        <f t="shared" si="164"/>
        <v>769.80372357532383</v>
      </c>
      <c r="AM601" s="118">
        <f t="shared" si="164"/>
        <v>758.26966940515763</v>
      </c>
      <c r="AN601" s="118">
        <f t="shared" si="164"/>
        <v>746.90843124188507</v>
      </c>
      <c r="AO601" s="118">
        <f t="shared" si="167"/>
        <v>735.71741976419787</v>
      </c>
      <c r="AP601" s="118">
        <f t="shared" si="167"/>
        <v>724.69408444687406</v>
      </c>
      <c r="AQ601" s="118">
        <f t="shared" si="167"/>
        <v>713.83591297949295</v>
      </c>
      <c r="AR601" s="118">
        <f t="shared" si="167"/>
        <v>703.14043069385809</v>
      </c>
      <c r="AS601" s="118">
        <f t="shared" si="167"/>
        <v>692.60519999999997</v>
      </c>
      <c r="AT601" s="118">
        <f t="shared" si="167"/>
        <v>682.2278198306285</v>
      </c>
      <c r="AU601" s="118">
        <f t="shared" si="167"/>
        <v>672.00592509391004</v>
      </c>
      <c r="AV601" s="118">
        <f t="shared" si="167"/>
        <v>661.93718613444264</v>
      </c>
      <c r="AW601" s="118">
        <f t="shared" si="167"/>
        <v>652.01930820230882</v>
      </c>
      <c r="AX601" s="118">
        <f t="shared" si="167"/>
        <v>642.25003093008229</v>
      </c>
      <c r="AY601" s="118">
        <f t="shared" si="167"/>
        <v>632.62712781767129</v>
      </c>
      <c r="AZ601" s="118">
        <f t="shared" si="167"/>
        <v>623.14840572488083</v>
      </c>
      <c r="BA601" s="118">
        <f t="shared" si="167"/>
        <v>613.81170437157766</v>
      </c>
      <c r="BB601" s="118">
        <f t="shared" si="167"/>
        <v>604.61489584534399</v>
      </c>
      <c r="BC601" s="118">
        <f t="shared" si="167"/>
        <v>595.55588411650922</v>
      </c>
      <c r="BD601" s="118">
        <f t="shared" si="165"/>
        <v>586.63260456044577</v>
      </c>
      <c r="BE601" s="118">
        <f t="shared" si="165"/>
        <v>577.8430234870259</v>
      </c>
      <c r="BF601" s="118">
        <f t="shared" si="165"/>
        <v>569.18513767712443</v>
      </c>
      <c r="BG601" s="118">
        <f t="shared" si="165"/>
        <v>560.65697392607035</v>
      </c>
      <c r="BH601" s="118">
        <f t="shared" si="165"/>
        <v>552.2565885939357</v>
      </c>
      <c r="BI601" s="118">
        <f t="shared" si="165"/>
        <v>543.98206716256414</v>
      </c>
      <c r="BJ601" s="118">
        <f t="shared" si="165"/>
        <v>535.83152379923604</v>
      </c>
      <c r="BK601" s="118">
        <f t="shared" si="165"/>
        <v>527.80310092687205</v>
      </c>
      <c r="BL601" s="118">
        <f t="shared" si="165"/>
        <v>519.89496880067475</v>
      </c>
      <c r="BM601" s="118">
        <f t="shared" si="165"/>
        <v>512.10532509111533</v>
      </c>
      <c r="BN601" s="118">
        <f t="shared" si="165"/>
        <v>504.43239447316722</v>
      </c>
      <c r="BO601" s="118">
        <f t="shared" si="165"/>
        <v>496.87442822169464</v>
      </c>
      <c r="BP601" s="118">
        <f t="shared" si="165"/>
        <v>489.4297038129036</v>
      </c>
      <c r="BQ601" s="118">
        <f t="shared" si="165"/>
        <v>482.09652453176426</v>
      </c>
      <c r="BS601"/>
    </row>
    <row r="602" spans="2:71">
      <c r="B602" s="19">
        <v>54</v>
      </c>
      <c r="C602" s="211">
        <v>958.72529999999995</v>
      </c>
      <c r="D602" s="211">
        <v>703.55200000000002</v>
      </c>
      <c r="I602" s="22" t="s">
        <v>176</v>
      </c>
      <c r="J602" s="118">
        <f t="shared" si="166"/>
        <v>1209.1847962114489</v>
      </c>
      <c r="K602" s="118">
        <f t="shared" si="166"/>
        <v>1190.6189172310103</v>
      </c>
      <c r="L602" s="118">
        <f t="shared" si="166"/>
        <v>1172.3380996104202</v>
      </c>
      <c r="M602" s="118">
        <f t="shared" si="166"/>
        <v>1154.3379665044474</v>
      </c>
      <c r="N602" s="118">
        <f t="shared" si="166"/>
        <v>1136.6142082701438</v>
      </c>
      <c r="O602" s="118">
        <f t="shared" si="166"/>
        <v>1119.1625814350173</v>
      </c>
      <c r="P602" s="118">
        <f t="shared" si="166"/>
        <v>1101.9789076810475</v>
      </c>
      <c r="Q602" s="118">
        <f t="shared" si="166"/>
        <v>1085.0590728443015</v>
      </c>
      <c r="R602" s="118">
        <f t="shared" si="166"/>
        <v>1068.3990259299076</v>
      </c>
      <c r="S602" s="118">
        <f t="shared" si="166"/>
        <v>1051.994778142157</v>
      </c>
      <c r="T602" s="118">
        <f t="shared" si="166"/>
        <v>1035.842401929493</v>
      </c>
      <c r="U602" s="118">
        <f t="shared" si="166"/>
        <v>1019.9380300441662</v>
      </c>
      <c r="V602" s="118">
        <f t="shared" si="166"/>
        <v>1004.2778546163273</v>
      </c>
      <c r="W602" s="118">
        <f t="shared" si="166"/>
        <v>988.85812624233529</v>
      </c>
      <c r="X602" s="118">
        <f t="shared" si="166"/>
        <v>973.67515308706561</v>
      </c>
      <c r="Y602" s="118">
        <f t="shared" si="166"/>
        <v>958.72529999999995</v>
      </c>
      <c r="Z602" s="118">
        <f t="shared" si="164"/>
        <v>944.00498764488805</v>
      </c>
      <c r="AA602" s="118">
        <f t="shared" si="164"/>
        <v>929.51069164277339</v>
      </c>
      <c r="AB602" s="118">
        <f t="shared" si="164"/>
        <v>915.23894172817552</v>
      </c>
      <c r="AC602" s="118">
        <f t="shared" si="164"/>
        <v>901.18632091823054</v>
      </c>
      <c r="AD602" s="118">
        <f t="shared" si="164"/>
        <v>887.34946469458612</v>
      </c>
      <c r="AE602" s="118">
        <f t="shared" si="164"/>
        <v>873.72506019785942</v>
      </c>
      <c r="AF602" s="118">
        <f t="shared" si="164"/>
        <v>860.30984543446323</v>
      </c>
      <c r="AG602" s="118">
        <f t="shared" si="164"/>
        <v>847.10060849560978</v>
      </c>
      <c r="AH602" s="118">
        <f t="shared" si="164"/>
        <v>834.09418678830673</v>
      </c>
      <c r="AI602" s="118">
        <f t="shared" si="164"/>
        <v>821.28746627815963</v>
      </c>
      <c r="AJ602" s="118">
        <f t="shared" si="164"/>
        <v>808.67738074380168</v>
      </c>
      <c r="AK602" s="118">
        <f t="shared" si="164"/>
        <v>796.26091104277009</v>
      </c>
      <c r="AL602" s="118">
        <f t="shared" si="164"/>
        <v>784.0350843886539</v>
      </c>
      <c r="AM602" s="118">
        <f t="shared" si="164"/>
        <v>771.99697363934183</v>
      </c>
      <c r="AN602" s="118">
        <f t="shared" si="164"/>
        <v>760.14369659619695</v>
      </c>
      <c r="AO602" s="118">
        <f t="shared" si="167"/>
        <v>748.47241531399288</v>
      </c>
      <c r="AP602" s="118">
        <f t="shared" si="167"/>
        <v>736.98033542144492</v>
      </c>
      <c r="AQ602" s="118">
        <f t="shared" si="167"/>
        <v>725.66470545217339</v>
      </c>
      <c r="AR602" s="118">
        <f t="shared" si="167"/>
        <v>714.5228161859402</v>
      </c>
      <c r="AS602" s="118">
        <f t="shared" si="167"/>
        <v>703.55199999999911</v>
      </c>
      <c r="AT602" s="118">
        <f t="shared" si="167"/>
        <v>692.74963023040652</v>
      </c>
      <c r="AU602" s="118">
        <f t="shared" si="167"/>
        <v>682.11312054313748</v>
      </c>
      <c r="AV602" s="118">
        <f t="shared" si="167"/>
        <v>671.63992431485906</v>
      </c>
      <c r="AW602" s="118">
        <f t="shared" si="167"/>
        <v>661.32753402320986</v>
      </c>
      <c r="AX602" s="118">
        <f t="shared" si="167"/>
        <v>651.17348064644239</v>
      </c>
      <c r="AY602" s="118">
        <f t="shared" si="167"/>
        <v>641.17533307228223</v>
      </c>
      <c r="AZ602" s="118">
        <f t="shared" si="167"/>
        <v>631.33069751586481</v>
      </c>
      <c r="BA602" s="118">
        <f t="shared" si="167"/>
        <v>621.63721694660876</v>
      </c>
      <c r="BB602" s="118">
        <f t="shared" si="167"/>
        <v>612.0925705238883</v>
      </c>
      <c r="BC602" s="118">
        <f t="shared" si="167"/>
        <v>602.69447304137179</v>
      </c>
      <c r="BD602" s="118">
        <f t="shared" si="165"/>
        <v>593.4406743798902</v>
      </c>
      <c r="BE602" s="118">
        <f t="shared" si="165"/>
        <v>584.32895896870798</v>
      </c>
      <c r="BF602" s="118">
        <f t="shared" si="165"/>
        <v>575.35714525506478</v>
      </c>
      <c r="BG602" s="118">
        <f t="shared" si="165"/>
        <v>566.52308518186123</v>
      </c>
      <c r="BH602" s="118">
        <f t="shared" si="165"/>
        <v>557.82466367336588</v>
      </c>
      <c r="BI602" s="118">
        <f t="shared" si="165"/>
        <v>549.25979812881712</v>
      </c>
      <c r="BJ602" s="118">
        <f t="shared" si="165"/>
        <v>540.82643792380134</v>
      </c>
      <c r="BK602" s="118">
        <f t="shared" si="165"/>
        <v>532.5225639192862</v>
      </c>
      <c r="BL602" s="118">
        <f t="shared" si="165"/>
        <v>524.34618797819348</v>
      </c>
      <c r="BM602" s="118">
        <f t="shared" si="165"/>
        <v>516.29535248939271</v>
      </c>
      <c r="BN602" s="118">
        <f t="shared" si="165"/>
        <v>508.36812989900477</v>
      </c>
      <c r="BO602" s="118">
        <f t="shared" si="165"/>
        <v>500.56262224890162</v>
      </c>
      <c r="BP602" s="118">
        <f t="shared" si="165"/>
        <v>492.87696072229147</v>
      </c>
      <c r="BQ602" s="118">
        <f t="shared" si="165"/>
        <v>485.30930519628174</v>
      </c>
      <c r="BS602"/>
    </row>
    <row r="603" spans="2:71">
      <c r="B603" s="19">
        <v>55</v>
      </c>
      <c r="C603" s="211">
        <v>980.72550000000001</v>
      </c>
      <c r="D603" s="211">
        <v>714.49869999999999</v>
      </c>
      <c r="I603" s="22" t="s">
        <v>176</v>
      </c>
      <c r="J603" s="118">
        <f t="shared" si="166"/>
        <v>1243.6752341028939</v>
      </c>
      <c r="K603" s="118">
        <f t="shared" si="166"/>
        <v>1224.1360417084486</v>
      </c>
      <c r="L603" s="118">
        <f t="shared" si="166"/>
        <v>1204.9038265930853</v>
      </c>
      <c r="M603" s="118">
        <f t="shared" si="166"/>
        <v>1185.9737658834756</v>
      </c>
      <c r="N603" s="118">
        <f t="shared" si="166"/>
        <v>1167.3411124777192</v>
      </c>
      <c r="O603" s="118">
        <f t="shared" si="166"/>
        <v>1149.0011938549114</v>
      </c>
      <c r="P603" s="118">
        <f t="shared" si="166"/>
        <v>1130.9494109034138</v>
      </c>
      <c r="Q603" s="118">
        <f t="shared" si="166"/>
        <v>1113.1812367675295</v>
      </c>
      <c r="R603" s="118">
        <f t="shared" si="166"/>
        <v>1095.6922157123045</v>
      </c>
      <c r="S603" s="118">
        <f t="shared" si="166"/>
        <v>1078.4779620061572</v>
      </c>
      <c r="T603" s="118">
        <f t="shared" si="166"/>
        <v>1061.5341588210692</v>
      </c>
      <c r="U603" s="118">
        <f t="shared" si="166"/>
        <v>1044.8565571500492</v>
      </c>
      <c r="V603" s="118">
        <f t="shared" si="166"/>
        <v>1028.4409747416084</v>
      </c>
      <c r="W603" s="118">
        <f t="shared" si="166"/>
        <v>1012.2832950509757</v>
      </c>
      <c r="X603" s="118">
        <f t="shared" si="166"/>
        <v>996.37946620778735</v>
      </c>
      <c r="Y603" s="118">
        <f t="shared" si="166"/>
        <v>980.72550000000001</v>
      </c>
      <c r="Z603" s="118">
        <f t="shared" si="164"/>
        <v>965.31747087376164</v>
      </c>
      <c r="AA603" s="118">
        <f t="shared" si="164"/>
        <v>950.15151494899999</v>
      </c>
      <c r="AB603" s="118">
        <f t="shared" si="164"/>
        <v>935.22382905047516</v>
      </c>
      <c r="AC603" s="118">
        <f t="shared" si="164"/>
        <v>920.53066975405432</v>
      </c>
      <c r="AD603" s="118">
        <f t="shared" si="164"/>
        <v>906.06835244797196</v>
      </c>
      <c r="AE603" s="118">
        <f t="shared" si="164"/>
        <v>891.83325040883744</v>
      </c>
      <c r="AF603" s="118">
        <f t="shared" si="164"/>
        <v>877.82179389215946</v>
      </c>
      <c r="AG603" s="118">
        <f t="shared" si="164"/>
        <v>864.03046923715942</v>
      </c>
      <c r="AH603" s="118">
        <f t="shared" si="164"/>
        <v>850.45581798564854</v>
      </c>
      <c r="AI603" s="118">
        <f t="shared" si="164"/>
        <v>837.09443601474868</v>
      </c>
      <c r="AJ603" s="118">
        <f t="shared" si="164"/>
        <v>823.94297268323805</v>
      </c>
      <c r="AK603" s="118">
        <f t="shared" si="164"/>
        <v>810.99812999130972</v>
      </c>
      <c r="AL603" s="118">
        <f t="shared" si="164"/>
        <v>798.25666175352956</v>
      </c>
      <c r="AM603" s="118">
        <f t="shared" si="164"/>
        <v>785.71537278478934</v>
      </c>
      <c r="AN603" s="118">
        <f t="shared" si="164"/>
        <v>773.37111809904775</v>
      </c>
      <c r="AO603" s="118">
        <f t="shared" si="167"/>
        <v>761.22080212066055</v>
      </c>
      <c r="AP603" s="118">
        <f t="shared" si="167"/>
        <v>749.26137790810185</v>
      </c>
      <c r="AQ603" s="118">
        <f t="shared" si="167"/>
        <v>737.48984638988031</v>
      </c>
      <c r="AR603" s="118">
        <f t="shared" si="167"/>
        <v>725.90325561246061</v>
      </c>
      <c r="AS603" s="118">
        <f t="shared" si="167"/>
        <v>714.4987000000001</v>
      </c>
      <c r="AT603" s="118">
        <f t="shared" si="167"/>
        <v>703.27331962571645</v>
      </c>
      <c r="AU603" s="118">
        <f t="shared" si="167"/>
        <v>692.22429949470188</v>
      </c>
      <c r="AV603" s="118">
        <f t="shared" si="167"/>
        <v>681.34886883800493</v>
      </c>
      <c r="AW603" s="118">
        <f t="shared" si="167"/>
        <v>670.64430041780417</v>
      </c>
      <c r="AX603" s="118">
        <f t="shared" si="167"/>
        <v>660.10790984349626</v>
      </c>
      <c r="AY603" s="118">
        <f t="shared" si="167"/>
        <v>649.73705489853057</v>
      </c>
      <c r="AZ603" s="118">
        <f t="shared" si="167"/>
        <v>639.52913487781859</v>
      </c>
      <c r="BA603" s="118">
        <f t="shared" si="167"/>
        <v>629.4815899355533</v>
      </c>
      <c r="BB603" s="118">
        <f t="shared" si="167"/>
        <v>619.59190044327659</v>
      </c>
      <c r="BC603" s="118">
        <f t="shared" si="167"/>
        <v>609.85758635802904</v>
      </c>
      <c r="BD603" s="118">
        <f t="shared" si="165"/>
        <v>600.27620660042919</v>
      </c>
      <c r="BE603" s="118">
        <f t="shared" si="165"/>
        <v>590.8453584425223</v>
      </c>
      <c r="BF603" s="118">
        <f t="shared" si="165"/>
        <v>581.56267690524692</v>
      </c>
      <c r="BG603" s="118">
        <f t="shared" si="165"/>
        <v>572.42583416536786</v>
      </c>
      <c r="BH603" s="118">
        <f t="shared" si="165"/>
        <v>563.43253897172667</v>
      </c>
      <c r="BI603" s="118">
        <f t="shared" si="165"/>
        <v>554.58053607066324</v>
      </c>
      <c r="BJ603" s="118">
        <f t="shared" si="165"/>
        <v>545.86760564046472</v>
      </c>
      <c r="BK603" s="118">
        <f t="shared" si="165"/>
        <v>537.29156273469914</v>
      </c>
      <c r="BL603" s="118">
        <f t="shared" si="165"/>
        <v>528.85025673429595</v>
      </c>
      <c r="BM603" s="118">
        <f t="shared" si="165"/>
        <v>520.54157080823336</v>
      </c>
      <c r="BN603" s="118">
        <f t="shared" si="165"/>
        <v>512.3634213826997</v>
      </c>
      <c r="BO603" s="118">
        <f t="shared" si="165"/>
        <v>504.31375761859476</v>
      </c>
      <c r="BP603" s="118">
        <f t="shared" si="165"/>
        <v>496.39056089723891</v>
      </c>
      <c r="BQ603" s="118">
        <f t="shared" si="165"/>
        <v>488.59184431416401</v>
      </c>
      <c r="BS603"/>
    </row>
    <row r="604" spans="2:71">
      <c r="B604" s="19">
        <v>56</v>
      </c>
      <c r="C604" s="211">
        <v>1009.3233</v>
      </c>
      <c r="D604" s="211">
        <v>730.38350000000003</v>
      </c>
      <c r="I604" s="22" t="s">
        <v>176</v>
      </c>
      <c r="J604" s="118">
        <f t="shared" si="166"/>
        <v>1286.4408076041304</v>
      </c>
      <c r="K604" s="118">
        <f t="shared" si="166"/>
        <v>1265.8021842390149</v>
      </c>
      <c r="L604" s="118">
        <f t="shared" si="166"/>
        <v>1245.4946703753153</v>
      </c>
      <c r="M604" s="118">
        <f t="shared" si="166"/>
        <v>1225.5129539580566</v>
      </c>
      <c r="N604" s="118">
        <f t="shared" si="166"/>
        <v>1205.8518081546083</v>
      </c>
      <c r="O604" s="118">
        <f t="shared" si="166"/>
        <v>1186.5060899874452</v>
      </c>
      <c r="P604" s="118">
        <f t="shared" si="166"/>
        <v>1167.4707389888456</v>
      </c>
      <c r="Q604" s="118">
        <f t="shared" si="166"/>
        <v>1148.7407758771665</v>
      </c>
      <c r="R604" s="118">
        <f t="shared" si="166"/>
        <v>1130.3113012543627</v>
      </c>
      <c r="S604" s="118">
        <f t="shared" si="166"/>
        <v>1112.1774943243968</v>
      </c>
      <c r="T604" s="118">
        <f t="shared" si="166"/>
        <v>1094.3346116322125</v>
      </c>
      <c r="U604" s="118">
        <f t="shared" si="166"/>
        <v>1076.7779858229374</v>
      </c>
      <c r="V604" s="118">
        <f t="shared" si="166"/>
        <v>1059.5030244209931</v>
      </c>
      <c r="W604" s="118">
        <f t="shared" si="166"/>
        <v>1042.5052086287917</v>
      </c>
      <c r="X604" s="118">
        <f t="shared" si="166"/>
        <v>1025.7800921447056</v>
      </c>
      <c r="Y604" s="118">
        <f t="shared" si="166"/>
        <v>1009.3233</v>
      </c>
      <c r="Z604" s="118">
        <f t="shared" si="164"/>
        <v>993.13052741442618</v>
      </c>
      <c r="AA604" s="118">
        <f t="shared" si="164"/>
        <v>977.19753867017266</v>
      </c>
      <c r="AB604" s="118">
        <f t="shared" si="164"/>
        <v>961.52016600388367</v>
      </c>
      <c r="AC604" s="118">
        <f t="shared" si="164"/>
        <v>946.09430851645209</v>
      </c>
      <c r="AD604" s="118">
        <f t="shared" si="164"/>
        <v>930.9159311003034</v>
      </c>
      <c r="AE604" s="118">
        <f t="shared" si="164"/>
        <v>915.98106338388891</v>
      </c>
      <c r="AF604" s="118">
        <f t="shared" si="164"/>
        <v>901.28579869311295</v>
      </c>
      <c r="AG604" s="118">
        <f t="shared" si="164"/>
        <v>886.82629302942246</v>
      </c>
      <c r="AH604" s="118">
        <f t="shared" si="164"/>
        <v>872.59876406428998</v>
      </c>
      <c r="AI604" s="118">
        <f t="shared" si="164"/>
        <v>858.59949014983101</v>
      </c>
      <c r="AJ604" s="118">
        <f t="shared" si="164"/>
        <v>844.82480934528996</v>
      </c>
      <c r="AK604" s="118">
        <f t="shared" si="164"/>
        <v>831.27111845914976</v>
      </c>
      <c r="AL604" s="118">
        <f t="shared" si="164"/>
        <v>817.93487210660362</v>
      </c>
      <c r="AM604" s="118">
        <f t="shared" si="164"/>
        <v>804.81258178215307</v>
      </c>
      <c r="AN604" s="118">
        <f t="shared" si="164"/>
        <v>791.90081494707954</v>
      </c>
      <c r="AO604" s="118">
        <f t="shared" si="167"/>
        <v>779.19619413156022</v>
      </c>
      <c r="AP604" s="118">
        <f t="shared" si="167"/>
        <v>766.69539605118598</v>
      </c>
      <c r="AQ604" s="118">
        <f t="shared" si="167"/>
        <v>754.39515073765438</v>
      </c>
      <c r="AR604" s="118">
        <f t="shared" si="167"/>
        <v>742.29224068340852</v>
      </c>
      <c r="AS604" s="118">
        <f t="shared" si="167"/>
        <v>730.38349999999969</v>
      </c>
      <c r="AT604" s="118">
        <f t="shared" si="167"/>
        <v>718.66581358995097</v>
      </c>
      <c r="AU604" s="118">
        <f t="shared" si="167"/>
        <v>707.13611633190851</v>
      </c>
      <c r="AV604" s="118">
        <f t="shared" si="167"/>
        <v>695.79139227886355</v>
      </c>
      <c r="AW604" s="118">
        <f t="shared" si="167"/>
        <v>684.62867386924063</v>
      </c>
      <c r="AX604" s="118">
        <f t="shared" si="167"/>
        <v>673.64504115063824</v>
      </c>
      <c r="AY604" s="118">
        <f t="shared" si="167"/>
        <v>662.83762101602758</v>
      </c>
      <c r="AZ604" s="118">
        <f t="shared" si="167"/>
        <v>652.20358645220108</v>
      </c>
      <c r="BA604" s="118">
        <f t="shared" si="167"/>
        <v>641.74015580028208</v>
      </c>
      <c r="BB604" s="118">
        <f t="shared" si="167"/>
        <v>631.44459202809458</v>
      </c>
      <c r="BC604" s="118">
        <f t="shared" si="167"/>
        <v>621.31420201420963</v>
      </c>
      <c r="BD604" s="118">
        <f t="shared" si="165"/>
        <v>611.3463358434758</v>
      </c>
      <c r="BE604" s="118">
        <f t="shared" si="165"/>
        <v>601.53838611385277</v>
      </c>
      <c r="BF604" s="118">
        <f t="shared" si="165"/>
        <v>591.88778725436464</v>
      </c>
      <c r="BG604" s="118">
        <f t="shared" si="165"/>
        <v>582.39201485399656</v>
      </c>
      <c r="BH604" s="118">
        <f t="shared" si="165"/>
        <v>573.04858500135686</v>
      </c>
      <c r="BI604" s="118">
        <f t="shared" si="165"/>
        <v>563.85505363493348</v>
      </c>
      <c r="BJ604" s="118">
        <f t="shared" si="165"/>
        <v>554.80901590377539</v>
      </c>
      <c r="BK604" s="118">
        <f t="shared" si="165"/>
        <v>545.9081055384288</v>
      </c>
      <c r="BL604" s="118">
        <f t="shared" si="165"/>
        <v>537.14999423196707</v>
      </c>
      <c r="BM604" s="118">
        <f t="shared" si="165"/>
        <v>528.53239103095052</v>
      </c>
      <c r="BN604" s="118">
        <f t="shared" si="165"/>
        <v>520.05304173615684</v>
      </c>
      <c r="BO604" s="118">
        <f t="shared" si="165"/>
        <v>511.70972831292619</v>
      </c>
      <c r="BP604" s="118">
        <f t="shared" si="165"/>
        <v>503.50026831096545</v>
      </c>
      <c r="BQ604" s="118">
        <f t="shared" si="165"/>
        <v>495.42251429346203</v>
      </c>
      <c r="BS604"/>
    </row>
    <row r="605" spans="2:71">
      <c r="B605" s="19">
        <v>57</v>
      </c>
      <c r="C605" s="211">
        <v>1037.9211</v>
      </c>
      <c r="D605" s="211">
        <v>746.26819999999998</v>
      </c>
      <c r="I605" s="22" t="s">
        <v>176</v>
      </c>
      <c r="J605" s="118">
        <f t="shared" si="166"/>
        <v>1329.2797676700063</v>
      </c>
      <c r="K605" s="118">
        <f t="shared" si="166"/>
        <v>1307.5338002492608</v>
      </c>
      <c r="L605" s="118">
        <f t="shared" si="166"/>
        <v>1286.1435796852463</v>
      </c>
      <c r="M605" s="118">
        <f t="shared" si="166"/>
        <v>1265.1032862402781</v>
      </c>
      <c r="N605" s="118">
        <f t="shared" si="166"/>
        <v>1244.4071953829855</v>
      </c>
      <c r="O605" s="118">
        <f t="shared" si="166"/>
        <v>1224.0496762308117</v>
      </c>
      <c r="P605" s="118">
        <f t="shared" si="166"/>
        <v>1204.0251900179915</v>
      </c>
      <c r="Q605" s="118">
        <f t="shared" si="166"/>
        <v>1184.3282885885944</v>
      </c>
      <c r="R605" s="118">
        <f t="shared" si="166"/>
        <v>1164.9536129142195</v>
      </c>
      <c r="S605" s="118">
        <f t="shared" si="166"/>
        <v>1145.8958916359391</v>
      </c>
      <c r="T605" s="118">
        <f t="shared" si="166"/>
        <v>1127.1499396300956</v>
      </c>
      <c r="U605" s="118">
        <f t="shared" si="166"/>
        <v>1108.7106565975594</v>
      </c>
      <c r="V605" s="118">
        <f t="shared" si="166"/>
        <v>1090.5730256760685</v>
      </c>
      <c r="W605" s="118">
        <f t="shared" si="166"/>
        <v>1072.7321120752661</v>
      </c>
      <c r="X605" s="118">
        <f t="shared" si="166"/>
        <v>1055.1830617340686</v>
      </c>
      <c r="Y605" s="118">
        <f t="shared" si="166"/>
        <v>1037.9211</v>
      </c>
      <c r="Z605" s="118">
        <f t="shared" si="164"/>
        <v>1020.941530330128</v>
      </c>
      <c r="AA605" s="118">
        <f t="shared" si="164"/>
        <v>1004.2397330132547</v>
      </c>
      <c r="AB605" s="118">
        <f t="shared" si="164"/>
        <v>987.81116391300975</v>
      </c>
      <c r="AC605" s="118">
        <f t="shared" si="164"/>
        <v>971.65135323150594</v>
      </c>
      <c r="AD605" s="118">
        <f t="shared" si="164"/>
        <v>955.75590429321971</v>
      </c>
      <c r="AE605" s="118">
        <f t="shared" si="164"/>
        <v>940.12049234876827</v>
      </c>
      <c r="AF605" s="118">
        <f t="shared" si="164"/>
        <v>924.74086339825328</v>
      </c>
      <c r="AG605" s="118">
        <f t="shared" si="164"/>
        <v>909.61283303385653</v>
      </c>
      <c r="AH605" s="118">
        <f t="shared" si="164"/>
        <v>894.73228530136703</v>
      </c>
      <c r="AI605" s="118">
        <f t="shared" si="164"/>
        <v>880.09517158033532</v>
      </c>
      <c r="AJ605" s="118">
        <f t="shared" si="164"/>
        <v>865.69750948254546</v>
      </c>
      <c r="AK605" s="118">
        <f t="shared" si="164"/>
        <v>851.53538176850873</v>
      </c>
      <c r="AL605" s="118">
        <f t="shared" si="164"/>
        <v>837.60493528168081</v>
      </c>
      <c r="AM605" s="118">
        <f t="shared" si="164"/>
        <v>823.90237990011678</v>
      </c>
      <c r="AN605" s="118">
        <f t="shared" si="164"/>
        <v>810.42398750527354</v>
      </c>
      <c r="AO605" s="118">
        <f t="shared" si="167"/>
        <v>797.16609096768377</v>
      </c>
      <c r="AP605" s="118">
        <f t="shared" si="167"/>
        <v>784.1250831492232</v>
      </c>
      <c r="AQ605" s="118">
        <f t="shared" si="167"/>
        <v>771.29741592169842</v>
      </c>
      <c r="AR605" s="118">
        <f t="shared" si="167"/>
        <v>758.67959920149235</v>
      </c>
      <c r="AS605" s="118">
        <f t="shared" si="167"/>
        <v>746.26819999999964</v>
      </c>
      <c r="AT605" s="118">
        <f t="shared" si="167"/>
        <v>734.0598414895984</v>
      </c>
      <c r="AU605" s="118">
        <f t="shared" si="167"/>
        <v>722.05120208490018</v>
      </c>
      <c r="AV605" s="118">
        <f t="shared" si="167"/>
        <v>710.23901453903045</v>
      </c>
      <c r="AW605" s="118">
        <f t="shared" si="167"/>
        <v>698.62006505469424</v>
      </c>
      <c r="AX605" s="118">
        <f t="shared" si="167"/>
        <v>687.1911924097825</v>
      </c>
      <c r="AY605" s="118">
        <f t="shared" si="167"/>
        <v>675.94928709728401</v>
      </c>
      <c r="AZ605" s="118">
        <f t="shared" si="167"/>
        <v>664.8912904792669</v>
      </c>
      <c r="BA605" s="118">
        <f t="shared" si="167"/>
        <v>654.01419395470066</v>
      </c>
      <c r="BB605" s="118">
        <f t="shared" si="167"/>
        <v>643.31503814089274</v>
      </c>
      <c r="BC605" s="118">
        <f t="shared" si="167"/>
        <v>632.79091206831401</v>
      </c>
      <c r="BD605" s="118">
        <f t="shared" si="165"/>
        <v>622.43895238859852</v>
      </c>
      <c r="BE605" s="118">
        <f t="shared" si="165"/>
        <v>612.25634259549929</v>
      </c>
      <c r="BF605" s="118">
        <f t="shared" si="165"/>
        <v>602.24031225858698</v>
      </c>
      <c r="BG605" s="118">
        <f t="shared" si="165"/>
        <v>592.38813626948718</v>
      </c>
      <c r="BH605" s="118">
        <f t="shared" si="165"/>
        <v>582.69713410044619</v>
      </c>
      <c r="BI605" s="118">
        <f t="shared" si="165"/>
        <v>573.16466907502831</v>
      </c>
      <c r="BJ605" s="118">
        <f t="shared" si="165"/>
        <v>563.78814765074219</v>
      </c>
      <c r="BK605" s="118">
        <f t="shared" si="165"/>
        <v>554.56501871340402</v>
      </c>
      <c r="BL605" s="118">
        <f t="shared" si="165"/>
        <v>545.49277288304359</v>
      </c>
      <c r="BM605" s="118">
        <f t="shared" si="165"/>
        <v>536.56894183116572</v>
      </c>
      <c r="BN605" s="118">
        <f t="shared" si="165"/>
        <v>527.79109760918027</v>
      </c>
      <c r="BO605" s="118">
        <f t="shared" si="165"/>
        <v>519.1568519878191</v>
      </c>
      <c r="BP605" s="118">
        <f t="shared" si="165"/>
        <v>510.66385580735937</v>
      </c>
      <c r="BQ605" s="118">
        <f t="shared" si="165"/>
        <v>502.30979833847613</v>
      </c>
      <c r="BS605"/>
    </row>
    <row r="606" spans="2:71">
      <c r="B606" s="19">
        <v>58</v>
      </c>
      <c r="C606" s="211">
        <v>1066.5189</v>
      </c>
      <c r="D606" s="211">
        <v>762.15300000000002</v>
      </c>
      <c r="I606" s="22" t="s">
        <v>176</v>
      </c>
      <c r="J606" s="118">
        <f t="shared" si="166"/>
        <v>1372.1871580131999</v>
      </c>
      <c r="K606" s="118">
        <f t="shared" si="166"/>
        <v>1349.3264415126582</v>
      </c>
      <c r="L606" s="118">
        <f t="shared" si="166"/>
        <v>1326.8465858559648</v>
      </c>
      <c r="M606" s="118">
        <f t="shared" si="166"/>
        <v>1304.7412458796869</v>
      </c>
      <c r="N606" s="118">
        <f t="shared" si="166"/>
        <v>1283.0041821311772</v>
      </c>
      <c r="O606" s="118">
        <f t="shared" si="166"/>
        <v>1261.6292591074277</v>
      </c>
      <c r="P606" s="118">
        <f t="shared" si="166"/>
        <v>1240.6104435232598</v>
      </c>
      <c r="Q606" s="118">
        <f t="shared" si="166"/>
        <v>1219.9418026083711</v>
      </c>
      <c r="R606" s="118">
        <f t="shared" si="166"/>
        <v>1199.6175024327522</v>
      </c>
      <c r="S606" s="118">
        <f t="shared" si="166"/>
        <v>1179.6318062600012</v>
      </c>
      <c r="T606" s="118">
        <f t="shared" si="166"/>
        <v>1159.9790729280717</v>
      </c>
      <c r="U606" s="118">
        <f t="shared" si="166"/>
        <v>1140.6537552570005</v>
      </c>
      <c r="V606" s="118">
        <f t="shared" si="166"/>
        <v>1121.6503984831591</v>
      </c>
      <c r="W606" s="118">
        <f t="shared" si="166"/>
        <v>1102.9636387195933</v>
      </c>
      <c r="X606" s="118">
        <f t="shared" si="166"/>
        <v>1084.5882014420117</v>
      </c>
      <c r="Y606" s="118">
        <f t="shared" si="166"/>
        <v>1066.5189</v>
      </c>
      <c r="Z606" s="118">
        <f t="shared" si="164"/>
        <v>1048.7506341530354</v>
      </c>
      <c r="AA606" s="118">
        <f t="shared" si="164"/>
        <v>1031.2783886308944</v>
      </c>
      <c r="AB606" s="118">
        <f t="shared" si="164"/>
        <v>1014.0972317180417</v>
      </c>
      <c r="AC606" s="118">
        <f t="shared" si="164"/>
        <v>997.20231386160526</v>
      </c>
      <c r="AD606" s="118">
        <f t="shared" si="164"/>
        <v>980.58886630254074</v>
      </c>
      <c r="AE606" s="118">
        <f t="shared" si="164"/>
        <v>964.25219972960213</v>
      </c>
      <c r="AF606" s="118">
        <f t="shared" si="164"/>
        <v>948.18770295573734</v>
      </c>
      <c r="AG606" s="118">
        <f t="shared" si="164"/>
        <v>932.39084161653341</v>
      </c>
      <c r="AH606" s="118">
        <f t="shared" si="164"/>
        <v>916.85715689034839</v>
      </c>
      <c r="AI606" s="118">
        <f t="shared" si="164"/>
        <v>901.58226423976362</v>
      </c>
      <c r="AJ606" s="118">
        <f t="shared" si="164"/>
        <v>886.56185217400423</v>
      </c>
      <c r="AK606" s="118">
        <f t="shared" si="164"/>
        <v>871.79168103197844</v>
      </c>
      <c r="AL606" s="118">
        <f t="shared" si="164"/>
        <v>857.26758178559066</v>
      </c>
      <c r="AM606" s="118">
        <f t="shared" si="164"/>
        <v>842.98545486299156</v>
      </c>
      <c r="AN606" s="118">
        <f t="shared" si="164"/>
        <v>828.94126899143316</v>
      </c>
      <c r="AO606" s="118">
        <f t="shared" si="167"/>
        <v>815.13106005940222</v>
      </c>
      <c r="AP606" s="118">
        <f t="shared" si="167"/>
        <v>801.55092999770943</v>
      </c>
      <c r="AQ606" s="118">
        <f t="shared" si="167"/>
        <v>788.19704567922145</v>
      </c>
      <c r="AR606" s="118">
        <f t="shared" si="167"/>
        <v>775.06563783692206</v>
      </c>
      <c r="AS606" s="118">
        <f t="shared" si="167"/>
        <v>762.152999999999</v>
      </c>
      <c r="AT606" s="118">
        <f t="shared" si="167"/>
        <v>749.45548744765551</v>
      </c>
      <c r="AU606" s="118">
        <f t="shared" si="167"/>
        <v>736.96951618035177</v>
      </c>
      <c r="AV606" s="118">
        <f t="shared" si="167"/>
        <v>724.69156190818524</v>
      </c>
      <c r="AW606" s="118">
        <f t="shared" si="167"/>
        <v>712.61815905612457</v>
      </c>
      <c r="AX606" s="118">
        <f t="shared" si="167"/>
        <v>700.7458997858165</v>
      </c>
      <c r="AY606" s="118">
        <f t="shared" si="167"/>
        <v>689.0714330336898</v>
      </c>
      <c r="AZ606" s="118">
        <f t="shared" si="167"/>
        <v>677.59146356508359</v>
      </c>
      <c r="BA606" s="118">
        <f t="shared" si="167"/>
        <v>666.30275104413511</v>
      </c>
      <c r="BB606" s="118">
        <f t="shared" si="167"/>
        <v>655.20210911916217</v>
      </c>
      <c r="BC606" s="118">
        <f t="shared" si="167"/>
        <v>644.28640452328375</v>
      </c>
      <c r="BD606" s="118">
        <f t="shared" si="165"/>
        <v>633.55255619002435</v>
      </c>
      <c r="BE606" s="118">
        <f t="shared" si="165"/>
        <v>622.9975343836519</v>
      </c>
      <c r="BF606" s="118">
        <f t="shared" si="165"/>
        <v>612.618359844005</v>
      </c>
      <c r="BG606" s="118">
        <f t="shared" si="165"/>
        <v>602.41210294556686</v>
      </c>
      <c r="BH606" s="118">
        <f t="shared" si="165"/>
        <v>592.37588287054916</v>
      </c>
      <c r="BI606" s="118">
        <f t="shared" si="165"/>
        <v>582.50686679575267</v>
      </c>
      <c r="BJ606" s="118">
        <f t="shared" si="165"/>
        <v>572.80226909297471</v>
      </c>
      <c r="BK606" s="118">
        <f t="shared" si="165"/>
        <v>563.25935054273748</v>
      </c>
      <c r="BL606" s="118">
        <f t="shared" si="165"/>
        <v>553.87541756111671</v>
      </c>
      <c r="BM606" s="118">
        <f t="shared" si="165"/>
        <v>544.64782143944979</v>
      </c>
      <c r="BN606" s="118">
        <f t="shared" si="165"/>
        <v>535.57395759671215</v>
      </c>
      <c r="BO606" s="118">
        <f t="shared" si="165"/>
        <v>526.65126484434813</v>
      </c>
      <c r="BP606" s="118">
        <f t="shared" si="165"/>
        <v>517.87722466334947</v>
      </c>
      <c r="BQ606" s="118">
        <f t="shared" si="165"/>
        <v>509.24936049337867</v>
      </c>
      <c r="BS606"/>
    </row>
    <row r="607" spans="2:71">
      <c r="B607" s="19">
        <v>59</v>
      </c>
      <c r="C607" s="211">
        <v>1095.1167</v>
      </c>
      <c r="D607" s="211">
        <v>778.03779999999995</v>
      </c>
      <c r="I607" s="22" t="s">
        <v>176</v>
      </c>
      <c r="J607" s="118">
        <f t="shared" si="166"/>
        <v>1415.1588128551755</v>
      </c>
      <c r="K607" s="118">
        <f t="shared" si="166"/>
        <v>1391.1763787831326</v>
      </c>
      <c r="L607" s="118">
        <f t="shared" si="166"/>
        <v>1367.6003705756609</v>
      </c>
      <c r="M607" s="118">
        <f t="shared" si="166"/>
        <v>1344.4239006089726</v>
      </c>
      <c r="N607" s="118">
        <f t="shared" si="166"/>
        <v>1321.6401979825644</v>
      </c>
      <c r="O607" s="118">
        <f t="shared" si="166"/>
        <v>1299.2426065411278</v>
      </c>
      <c r="P607" s="118">
        <f t="shared" si="166"/>
        <v>1277.2245829299854</v>
      </c>
      <c r="Q607" s="118">
        <f t="shared" si="166"/>
        <v>1255.5796946834778</v>
      </c>
      <c r="R607" s="118">
        <f t="shared" si="166"/>
        <v>1234.3016183457487</v>
      </c>
      <c r="S607" s="118">
        <f t="shared" si="166"/>
        <v>1213.3841376233768</v>
      </c>
      <c r="T607" s="118">
        <f t="shared" si="166"/>
        <v>1192.8211415693129</v>
      </c>
      <c r="U607" s="118">
        <f t="shared" si="166"/>
        <v>1172.6066227975934</v>
      </c>
      <c r="V607" s="118">
        <f t="shared" si="166"/>
        <v>1152.7346757283128</v>
      </c>
      <c r="W607" s="118">
        <f t="shared" si="166"/>
        <v>1133.1994948623324</v>
      </c>
      <c r="X607" s="118">
        <f t="shared" si="166"/>
        <v>1113.9953730852317</v>
      </c>
      <c r="Y607" s="118">
        <f t="shared" si="166"/>
        <v>1095.1167</v>
      </c>
      <c r="Z607" s="118">
        <f t="shared" si="164"/>
        <v>1076.5579602879852</v>
      </c>
      <c r="AA607" s="118">
        <f t="shared" si="164"/>
        <v>1058.3137320976177</v>
      </c>
      <c r="AB607" s="118">
        <f t="shared" si="164"/>
        <v>1040.3786854604411</v>
      </c>
      <c r="AC607" s="118">
        <f t="shared" si="164"/>
        <v>1022.7475807339874</v>
      </c>
      <c r="AD607" s="118">
        <f t="shared" si="164"/>
        <v>1005.4152670710372</v>
      </c>
      <c r="AE607" s="118">
        <f t="shared" si="164"/>
        <v>988.37668091482465</v>
      </c>
      <c r="AF607" s="118">
        <f t="shared" si="164"/>
        <v>971.62684451974144</v>
      </c>
      <c r="AG607" s="118">
        <f t="shared" si="164"/>
        <v>955.16086449711179</v>
      </c>
      <c r="AH607" s="118">
        <f t="shared" si="164"/>
        <v>938.97393038561017</v>
      </c>
      <c r="AI607" s="118">
        <f t="shared" si="164"/>
        <v>923.06131324590808</v>
      </c>
      <c r="AJ607" s="118">
        <f t="shared" si="164"/>
        <v>907.41836427913461</v>
      </c>
      <c r="AK607" s="118">
        <f t="shared" si="164"/>
        <v>892.04051346875178</v>
      </c>
      <c r="AL607" s="118">
        <f t="shared" si="164"/>
        <v>876.92326824544489</v>
      </c>
      <c r="AM607" s="118">
        <f t="shared" si="164"/>
        <v>862.06221217463849</v>
      </c>
      <c r="AN607" s="118">
        <f t="shared" si="164"/>
        <v>847.45300366625497</v>
      </c>
      <c r="AO607" s="118">
        <f t="shared" si="167"/>
        <v>833.09137470633948</v>
      </c>
      <c r="AP607" s="118">
        <f t="shared" si="167"/>
        <v>818.97312961017792</v>
      </c>
      <c r="AQ607" s="118">
        <f t="shared" si="167"/>
        <v>805.09414379654777</v>
      </c>
      <c r="AR607" s="118">
        <f t="shared" si="167"/>
        <v>791.45036258273956</v>
      </c>
      <c r="AS607" s="118">
        <f t="shared" si="167"/>
        <v>778.0378000000004</v>
      </c>
      <c r="AT607" s="118">
        <f t="shared" si="167"/>
        <v>764.85253762905063</v>
      </c>
      <c r="AU607" s="118">
        <f t="shared" si="167"/>
        <v>751.89072345533611</v>
      </c>
      <c r="AV607" s="118">
        <f t="shared" si="167"/>
        <v>739.14857074367887</v>
      </c>
      <c r="AW607" s="118">
        <f t="shared" si="167"/>
        <v>726.62235693200046</v>
      </c>
      <c r="AX607" s="118">
        <f t="shared" si="167"/>
        <v>714.30842254379161</v>
      </c>
      <c r="AY607" s="118">
        <f t="shared" si="167"/>
        <v>702.20317011901341</v>
      </c>
      <c r="AZ607" s="118">
        <f t="shared" si="167"/>
        <v>690.3030631631151</v>
      </c>
      <c r="BA607" s="118">
        <f t="shared" si="167"/>
        <v>678.60462511386345</v>
      </c>
      <c r="BB607" s="118">
        <f t="shared" si="167"/>
        <v>667.10443832568137</v>
      </c>
      <c r="BC607" s="118">
        <f t="shared" si="167"/>
        <v>655.79914307119748</v>
      </c>
      <c r="BD607" s="118">
        <f t="shared" si="165"/>
        <v>644.68543655971723</v>
      </c>
      <c r="BE607" s="118">
        <f t="shared" si="165"/>
        <v>633.76007197232809</v>
      </c>
      <c r="BF607" s="118">
        <f t="shared" si="165"/>
        <v>623.01985751335553</v>
      </c>
      <c r="BG607" s="118">
        <f t="shared" si="165"/>
        <v>612.46165547789485</v>
      </c>
      <c r="BH607" s="118">
        <f t="shared" si="165"/>
        <v>602.08238133514465</v>
      </c>
      <c r="BI607" s="118">
        <f t="shared" si="165"/>
        <v>591.87900282727514</v>
      </c>
      <c r="BJ607" s="118">
        <f t="shared" si="165"/>
        <v>581.84853908356797</v>
      </c>
      <c r="BK607" s="118">
        <f t="shared" si="165"/>
        <v>571.98805974956815</v>
      </c>
      <c r="BL607" s="118">
        <f t="shared" si="165"/>
        <v>562.29468413099471</v>
      </c>
      <c r="BM607" s="118">
        <f t="shared" si="165"/>
        <v>552.76558035215839</v>
      </c>
      <c r="BN607" s="118">
        <f t="shared" si="165"/>
        <v>543.39796452864255</v>
      </c>
      <c r="BO607" s="118">
        <f t="shared" si="165"/>
        <v>534.18909995400338</v>
      </c>
      <c r="BP607" s="118">
        <f t="shared" si="165"/>
        <v>525.13629630025412</v>
      </c>
      <c r="BQ607" s="118">
        <f t="shared" si="165"/>
        <v>516.23690883189761</v>
      </c>
      <c r="BS607"/>
    </row>
    <row r="608" spans="2:71">
      <c r="B608" s="19">
        <v>60</v>
      </c>
      <c r="C608" s="211">
        <v>1123.7146</v>
      </c>
      <c r="D608" s="211">
        <v>793.92250000000001</v>
      </c>
      <c r="I608" s="22" t="s">
        <v>176</v>
      </c>
      <c r="J608" s="118">
        <f t="shared" si="166"/>
        <v>1458.1911515115619</v>
      </c>
      <c r="K608" s="118">
        <f t="shared" si="166"/>
        <v>1433.0804218246544</v>
      </c>
      <c r="L608" s="118">
        <f t="shared" si="166"/>
        <v>1408.4021105794282</v>
      </c>
      <c r="M608" s="118">
        <f t="shared" si="166"/>
        <v>1384.1487713292418</v>
      </c>
      <c r="N608" s="118">
        <f t="shared" si="166"/>
        <v>1360.3130858587301</v>
      </c>
      <c r="O608" s="118">
        <f t="shared" si="166"/>
        <v>1336.8878619755978</v>
      </c>
      <c r="P608" s="118">
        <f t="shared" si="166"/>
        <v>1313.8660313404457</v>
      </c>
      <c r="Q608" s="118">
        <f t="shared" si="166"/>
        <v>1291.2406473339663</v>
      </c>
      <c r="R608" s="118">
        <f t="shared" si="166"/>
        <v>1269.0048829608668</v>
      </c>
      <c r="S608" s="118">
        <f t="shared" si="166"/>
        <v>1247.1520287898868</v>
      </c>
      <c r="T608" s="118">
        <f t="shared" si="166"/>
        <v>1225.6754909292931</v>
      </c>
      <c r="U608" s="118">
        <f t="shared" si="166"/>
        <v>1204.5687890372344</v>
      </c>
      <c r="V608" s="118">
        <f t="shared" si="166"/>
        <v>1183.8255543663583</v>
      </c>
      <c r="W608" s="118">
        <f t="shared" si="166"/>
        <v>1163.439527842105</v>
      </c>
      <c r="X608" s="118">
        <f t="shared" si="166"/>
        <v>1143.4045581740872</v>
      </c>
      <c r="Y608" s="118">
        <f t="shared" si="166"/>
        <v>1123.7146</v>
      </c>
      <c r="Z608" s="118">
        <f t="shared" si="164"/>
        <v>1104.3637120614874</v>
      </c>
      <c r="AA608" s="118">
        <f t="shared" si="164"/>
        <v>1085.3460554114256</v>
      </c>
      <c r="AB608" s="118">
        <f t="shared" si="164"/>
        <v>1066.6558916520748</v>
      </c>
      <c r="AC608" s="118">
        <f t="shared" si="164"/>
        <v>1048.2875812035736</v>
      </c>
      <c r="AD608" s="118">
        <f t="shared" si="164"/>
        <v>1030.2355816022471</v>
      </c>
      <c r="AE608" s="118">
        <f t="shared" si="164"/>
        <v>1012.4944458282226</v>
      </c>
      <c r="AF608" s="118">
        <f t="shared" si="164"/>
        <v>995.0588206618429</v>
      </c>
      <c r="AG608" s="118">
        <f t="shared" si="164"/>
        <v>977.92344506838185</v>
      </c>
      <c r="AH608" s="118">
        <f t="shared" si="164"/>
        <v>961.08314861057806</v>
      </c>
      <c r="AI608" s="118">
        <f t="shared" si="164"/>
        <v>944.53284988850385</v>
      </c>
      <c r="AJ608" s="118">
        <f t="shared" si="164"/>
        <v>928.26755500630122</v>
      </c>
      <c r="AK608" s="118">
        <f t="shared" si="164"/>
        <v>912.28235606532098</v>
      </c>
      <c r="AL608" s="118">
        <f t="shared" si="164"/>
        <v>896.57242968321088</v>
      </c>
      <c r="AM608" s="118">
        <f t="shared" si="164"/>
        <v>881.13303553850562</v>
      </c>
      <c r="AN608" s="118">
        <f t="shared" si="164"/>
        <v>865.95951494027975</v>
      </c>
      <c r="AO608" s="118">
        <f t="shared" si="167"/>
        <v>851.04728942243207</v>
      </c>
      <c r="AP608" s="118">
        <f t="shared" si="167"/>
        <v>836.39185936217632</v>
      </c>
      <c r="AQ608" s="118">
        <f t="shared" si="167"/>
        <v>821.98880262232285</v>
      </c>
      <c r="AR608" s="118">
        <f t="shared" si="167"/>
        <v>807.83377321694115</v>
      </c>
      <c r="AS608" s="118">
        <f t="shared" si="167"/>
        <v>793.9224999999991</v>
      </c>
      <c r="AT608" s="118">
        <f t="shared" si="167"/>
        <v>780.2507853765851</v>
      </c>
      <c r="AU608" s="118">
        <f t="shared" si="167"/>
        <v>766.81450403632414</v>
      </c>
      <c r="AV608" s="118">
        <f t="shared" si="167"/>
        <v>753.60960170860415</v>
      </c>
      <c r="AW608" s="118">
        <f t="shared" si="167"/>
        <v>740.63209393923785</v>
      </c>
      <c r="AX608" s="118">
        <f t="shared" si="167"/>
        <v>727.87806488819217</v>
      </c>
      <c r="AY608" s="118">
        <f t="shared" si="167"/>
        <v>715.34366614802025</v>
      </c>
      <c r="AZ608" s="118">
        <f t="shared" si="167"/>
        <v>703.02511558264086</v>
      </c>
      <c r="BA608" s="118">
        <f t="shared" si="167"/>
        <v>690.91869618611486</v>
      </c>
      <c r="BB608" s="118">
        <f t="shared" si="167"/>
        <v>679.02075496107352</v>
      </c>
      <c r="BC608" s="118">
        <f t="shared" si="167"/>
        <v>667.32770181646197</v>
      </c>
      <c r="BD608" s="118">
        <f t="shared" si="165"/>
        <v>655.83600848426215</v>
      </c>
      <c r="BE608" s="118">
        <f t="shared" si="165"/>
        <v>644.54220745487237</v>
      </c>
      <c r="BF608" s="118">
        <f t="shared" si="165"/>
        <v>633.44289093081829</v>
      </c>
      <c r="BG608" s="118">
        <f t="shared" si="165"/>
        <v>622.53470979848294</v>
      </c>
      <c r="BH608" s="118">
        <f t="shared" si="165"/>
        <v>611.81437261754309</v>
      </c>
      <c r="BI608" s="118">
        <f t="shared" si="165"/>
        <v>601.27864462780849</v>
      </c>
      <c r="BJ608" s="118">
        <f t="shared" si="165"/>
        <v>590.92434677316328</v>
      </c>
      <c r="BK608" s="118">
        <f t="shared" si="165"/>
        <v>580.74835474231645</v>
      </c>
      <c r="BL608" s="118">
        <f t="shared" si="165"/>
        <v>570.74759802607014</v>
      </c>
      <c r="BM608" s="118">
        <f t="shared" si="165"/>
        <v>560.91905899082246</v>
      </c>
      <c r="BN608" s="118">
        <f t="shared" si="165"/>
        <v>551.25977196802569</v>
      </c>
      <c r="BO608" s="118">
        <f t="shared" si="165"/>
        <v>541.7668223593231</v>
      </c>
      <c r="BP608" s="118">
        <f t="shared" si="165"/>
        <v>532.43734575709755</v>
      </c>
      <c r="BQ608" s="118">
        <f t="shared" si="165"/>
        <v>523.26852708016236</v>
      </c>
      <c r="BS608"/>
    </row>
    <row r="609" spans="1:71">
      <c r="B609" s="19">
        <v>61</v>
      </c>
      <c r="C609" s="211">
        <v>1143.6797999999999</v>
      </c>
      <c r="D609" s="211">
        <v>810.70579999999995</v>
      </c>
      <c r="I609" s="22" t="s">
        <v>176</v>
      </c>
      <c r="J609" s="118">
        <f t="shared" si="166"/>
        <v>1480.4213115154173</v>
      </c>
      <c r="K609" s="118">
        <f t="shared" si="166"/>
        <v>1455.1684493030516</v>
      </c>
      <c r="L609" s="118">
        <f t="shared" si="166"/>
        <v>1430.3463476079494</v>
      </c>
      <c r="M609" s="118">
        <f t="shared" si="166"/>
        <v>1405.947658565078</v>
      </c>
      <c r="N609" s="118">
        <f t="shared" si="166"/>
        <v>1381.9651596484696</v>
      </c>
      <c r="O609" s="118">
        <f t="shared" si="166"/>
        <v>1358.3917515332016</v>
      </c>
      <c r="P609" s="118">
        <f t="shared" si="166"/>
        <v>1335.2204559938471</v>
      </c>
      <c r="Q609" s="118">
        <f t="shared" si="166"/>
        <v>1312.4444138387732</v>
      </c>
      <c r="R609" s="118">
        <f t="shared" si="166"/>
        <v>1290.0568828796752</v>
      </c>
      <c r="S609" s="118">
        <f t="shared" si="166"/>
        <v>1268.0512359357474</v>
      </c>
      <c r="T609" s="118">
        <f t="shared" si="166"/>
        <v>1246.4209588718977</v>
      </c>
      <c r="U609" s="118">
        <f t="shared" si="166"/>
        <v>1225.1596486704275</v>
      </c>
      <c r="V609" s="118">
        <f t="shared" si="166"/>
        <v>1204.2610115356006</v>
      </c>
      <c r="W609" s="118">
        <f t="shared" si="166"/>
        <v>1183.7188610305509</v>
      </c>
      <c r="X609" s="118">
        <f t="shared" si="166"/>
        <v>1163.5271162459637</v>
      </c>
      <c r="Y609" s="118">
        <f t="shared" si="166"/>
        <v>1143.6797999999999</v>
      </c>
      <c r="Z609" s="118">
        <f t="shared" si="164"/>
        <v>1124.1710370689243</v>
      </c>
      <c r="AA609" s="118">
        <f t="shared" si="164"/>
        <v>1104.995052447915</v>
      </c>
      <c r="AB609" s="118">
        <f t="shared" si="164"/>
        <v>1086.1461696415406</v>
      </c>
      <c r="AC609" s="118">
        <f t="shared" si="164"/>
        <v>1067.6188089833977</v>
      </c>
      <c r="AD609" s="118">
        <f t="shared" si="164"/>
        <v>1049.4074859844129</v>
      </c>
      <c r="AE609" s="118">
        <f t="shared" si="164"/>
        <v>1031.5068097093174</v>
      </c>
      <c r="AF609" s="118">
        <f t="shared" si="164"/>
        <v>1013.9114811808174</v>
      </c>
      <c r="AG609" s="118">
        <f t="shared" si="164"/>
        <v>996.61629181098488</v>
      </c>
      <c r="AH609" s="118">
        <f t="shared" si="164"/>
        <v>979.61612185940567</v>
      </c>
      <c r="AI609" s="118">
        <f t="shared" si="164"/>
        <v>962.90593891762876</v>
      </c>
      <c r="AJ609" s="118">
        <f t="shared" si="164"/>
        <v>946.48079641946731</v>
      </c>
      <c r="AK609" s="118">
        <f t="shared" si="164"/>
        <v>930.33583217671082</v>
      </c>
      <c r="AL609" s="118">
        <f t="shared" si="164"/>
        <v>914.46626693981455</v>
      </c>
      <c r="AM609" s="118">
        <f t="shared" si="164"/>
        <v>898.86740298314191</v>
      </c>
      <c r="AN609" s="118">
        <f t="shared" si="164"/>
        <v>883.53462271433807</v>
      </c>
      <c r="AO609" s="118">
        <f t="shared" si="167"/>
        <v>868.4633873074248</v>
      </c>
      <c r="AP609" s="118">
        <f t="shared" si="167"/>
        <v>853.649235359214</v>
      </c>
      <c r="AQ609" s="118">
        <f t="shared" si="167"/>
        <v>839.0877815686365</v>
      </c>
      <c r="AR609" s="118">
        <f t="shared" si="167"/>
        <v>824.77471543860202</v>
      </c>
      <c r="AS609" s="118">
        <f t="shared" si="167"/>
        <v>810.70580000000018</v>
      </c>
      <c r="AT609" s="118">
        <f t="shared" si="167"/>
        <v>796.87687055746915</v>
      </c>
      <c r="AU609" s="118">
        <f t="shared" si="167"/>
        <v>783.28383345655755</v>
      </c>
      <c r="AV609" s="118">
        <f t="shared" si="167"/>
        <v>769.92266487191705</v>
      </c>
      <c r="AW609" s="118">
        <f t="shared" si="167"/>
        <v>756.78940961616433</v>
      </c>
      <c r="AX609" s="118">
        <f t="shared" si="167"/>
        <v>743.88017996906353</v>
      </c>
      <c r="AY609" s="118">
        <f t="shared" si="167"/>
        <v>731.19115452667802</v>
      </c>
      <c r="AZ609" s="118">
        <f t="shared" si="167"/>
        <v>718.71857707015522</v>
      </c>
      <c r="BA609" s="118">
        <f t="shared" si="167"/>
        <v>706.45875545380636</v>
      </c>
      <c r="BB609" s="118">
        <f t="shared" si="167"/>
        <v>694.40806051215304</v>
      </c>
      <c r="BC609" s="118">
        <f t="shared" si="167"/>
        <v>682.56292498561879</v>
      </c>
      <c r="BD609" s="118">
        <f t="shared" si="165"/>
        <v>670.91984246454433</v>
      </c>
      <c r="BE609" s="118">
        <f t="shared" si="165"/>
        <v>659.47536635121662</v>
      </c>
      <c r="BF609" s="118">
        <f t="shared" si="165"/>
        <v>648.22610883960351</v>
      </c>
      <c r="BG609" s="118">
        <f t="shared" si="165"/>
        <v>637.1687399124919</v>
      </c>
      <c r="BH609" s="118">
        <f t="shared" si="165"/>
        <v>626.29998635573145</v>
      </c>
      <c r="BI609" s="118">
        <f t="shared" si="165"/>
        <v>615.61663078929598</v>
      </c>
      <c r="BJ609" s="118">
        <f t="shared" si="165"/>
        <v>605.11551071486974</v>
      </c>
      <c r="BK609" s="118">
        <f t="shared" si="165"/>
        <v>594.79351757968175</v>
      </c>
      <c r="BL609" s="118">
        <f t="shared" si="165"/>
        <v>584.64759585630907</v>
      </c>
      <c r="BM609" s="118">
        <f t="shared" si="165"/>
        <v>574.6747421381757</v>
      </c>
      <c r="BN609" s="118">
        <f t="shared" si="165"/>
        <v>564.87200425048138</v>
      </c>
      <c r="BO609" s="118">
        <f t="shared" si="165"/>
        <v>555.2364803762955</v>
      </c>
      <c r="BP609" s="118">
        <f t="shared" si="165"/>
        <v>545.76531819755803</v>
      </c>
      <c r="BQ609" s="118">
        <f t="shared" si="165"/>
        <v>536.45571405073383</v>
      </c>
      <c r="BS609"/>
    </row>
    <row r="610" spans="1:71">
      <c r="B610" s="19">
        <v>62</v>
      </c>
      <c r="C610" s="211">
        <v>1163.645</v>
      </c>
      <c r="D610" s="211">
        <v>827.48900000000003</v>
      </c>
      <c r="I610" s="22" t="s">
        <v>176</v>
      </c>
      <c r="J610" s="118">
        <f t="shared" si="166"/>
        <v>1502.6720779281518</v>
      </c>
      <c r="K610" s="118">
        <f t="shared" si="166"/>
        <v>1477.2748447807026</v>
      </c>
      <c r="L610" s="118">
        <f t="shared" si="166"/>
        <v>1452.3068599443254</v>
      </c>
      <c r="M610" s="118">
        <f t="shared" si="166"/>
        <v>1427.7608685298171</v>
      </c>
      <c r="N610" s="118">
        <f t="shared" si="166"/>
        <v>1403.6297382656198</v>
      </c>
      <c r="O610" s="118">
        <f t="shared" si="166"/>
        <v>1379.9064574254141</v>
      </c>
      <c r="P610" s="118">
        <f t="shared" si="166"/>
        <v>1356.5841327907381</v>
      </c>
      <c r="Q610" s="118">
        <f t="shared" si="166"/>
        <v>1333.6559876480396</v>
      </c>
      <c r="R610" s="118">
        <f t="shared" si="166"/>
        <v>1311.1153598195854</v>
      </c>
      <c r="S610" s="118">
        <f t="shared" si="166"/>
        <v>1288.9556997276434</v>
      </c>
      <c r="T610" s="118">
        <f t="shared" si="166"/>
        <v>1267.1705684913914</v>
      </c>
      <c r="U610" s="118">
        <f t="shared" si="166"/>
        <v>1245.7536360559834</v>
      </c>
      <c r="V610" s="118">
        <f t="shared" si="166"/>
        <v>1224.6986793532415</v>
      </c>
      <c r="W610" s="118">
        <f t="shared" si="166"/>
        <v>1203.9995804934338</v>
      </c>
      <c r="X610" s="118">
        <f t="shared" si="166"/>
        <v>1183.650324987613</v>
      </c>
      <c r="Y610" s="118">
        <f t="shared" si="166"/>
        <v>1163.645</v>
      </c>
      <c r="Z610" s="118">
        <f t="shared" si="164"/>
        <v>1143.9777926299057</v>
      </c>
      <c r="AA610" s="118">
        <f t="shared" si="164"/>
        <v>1124.6429882226894</v>
      </c>
      <c r="AB610" s="118">
        <f t="shared" si="164"/>
        <v>1105.6349687092656</v>
      </c>
      <c r="AC610" s="118">
        <f t="shared" si="164"/>
        <v>1086.9482109736737</v>
      </c>
      <c r="AD610" s="118">
        <f t="shared" si="164"/>
        <v>1068.5772852482401</v>
      </c>
      <c r="AE610" s="118">
        <f t="shared" si="164"/>
        <v>1050.5168535358625</v>
      </c>
      <c r="AF610" s="118">
        <f t="shared" si="164"/>
        <v>1032.761668058961</v>
      </c>
      <c r="AG610" s="118">
        <f t="shared" si="164"/>
        <v>1015.306569734644</v>
      </c>
      <c r="AH610" s="118">
        <f t="shared" si="164"/>
        <v>998.1464866756437</v>
      </c>
      <c r="AI610" s="118">
        <f t="shared" si="164"/>
        <v>981.27643271659178</v>
      </c>
      <c r="AJ610" s="118">
        <f t="shared" si="164"/>
        <v>964.69150596519978</v>
      </c>
      <c r="AK610" s="118">
        <f t="shared" si="164"/>
        <v>948.38688737792768</v>
      </c>
      <c r="AL610" s="118">
        <f t="shared" si="164"/>
        <v>932.35783935972631</v>
      </c>
      <c r="AM610" s="118">
        <f t="shared" si="164"/>
        <v>916.59970438744449</v>
      </c>
      <c r="AN610" s="118">
        <f t="shared" si="164"/>
        <v>901.10790365650416</v>
      </c>
      <c r="AO610" s="118">
        <f t="shared" si="167"/>
        <v>885.87793575044759</v>
      </c>
      <c r="AP610" s="118">
        <f t="shared" si="167"/>
        <v>870.90537533297038</v>
      </c>
      <c r="AQ610" s="118">
        <f t="shared" si="167"/>
        <v>856.18587186206355</v>
      </c>
      <c r="AR610" s="118">
        <f t="shared" si="167"/>
        <v>841.71514832588537</v>
      </c>
      <c r="AS610" s="118">
        <f t="shared" si="167"/>
        <v>827.48899999999992</v>
      </c>
      <c r="AT610" s="118">
        <f t="shared" si="167"/>
        <v>813.50329322562118</v>
      </c>
      <c r="AU610" s="118">
        <f t="shared" si="167"/>
        <v>799.75396420850439</v>
      </c>
      <c r="AV610" s="118">
        <f t="shared" si="167"/>
        <v>786.2370178381392</v>
      </c>
      <c r="AW610" s="118">
        <f t="shared" si="167"/>
        <v>772.94852652689974</v>
      </c>
      <c r="AX610" s="118">
        <f t="shared" si="167"/>
        <v>759.88462906881466</v>
      </c>
      <c r="AY610" s="118">
        <f t="shared" si="167"/>
        <v>747.04152951762546</v>
      </c>
      <c r="AZ610" s="118">
        <f t="shared" si="167"/>
        <v>734.41549608380717</v>
      </c>
      <c r="BA610" s="118">
        <f t="shared" si="167"/>
        <v>722.00286005023065</v>
      </c>
      <c r="BB610" s="118">
        <f t="shared" si="167"/>
        <v>709.80001470615332</v>
      </c>
      <c r="BC610" s="118">
        <f t="shared" si="167"/>
        <v>697.80341429922339</v>
      </c>
      <c r="BD610" s="118">
        <f t="shared" si="165"/>
        <v>686.00957300520099</v>
      </c>
      <c r="BE610" s="118">
        <f t="shared" si="165"/>
        <v>674.41506391508926</v>
      </c>
      <c r="BF610" s="118">
        <f t="shared" si="165"/>
        <v>663.01651803938535</v>
      </c>
      <c r="BG610" s="118">
        <f t="shared" si="165"/>
        <v>651.81062332916156</v>
      </c>
      <c r="BH610" s="118">
        <f t="shared" si="165"/>
        <v>640.79412371369017</v>
      </c>
      <c r="BI610" s="118">
        <f t="shared" si="165"/>
        <v>629.96381815433585</v>
      </c>
      <c r="BJ610" s="118">
        <f t="shared" si="165"/>
        <v>619.31655971443558</v>
      </c>
      <c r="BK610" s="118">
        <f t="shared" si="165"/>
        <v>608.8492546449022</v>
      </c>
      <c r="BL610" s="118">
        <f t="shared" si="165"/>
        <v>598.55886148527998</v>
      </c>
      <c r="BM610" s="118">
        <f t="shared" si="165"/>
        <v>588.44239017999473</v>
      </c>
      <c r="BN610" s="118">
        <f t="shared" si="165"/>
        <v>578.49690120954074</v>
      </c>
      <c r="BO610" s="118">
        <f t="shared" si="165"/>
        <v>568.71950473635093</v>
      </c>
      <c r="BP610" s="118">
        <f t="shared" si="165"/>
        <v>559.10735976510352</v>
      </c>
      <c r="BQ610" s="118">
        <f t="shared" si="165"/>
        <v>549.65767331722111</v>
      </c>
      <c r="BS610"/>
    </row>
    <row r="611" spans="1:71">
      <c r="B611" s="19">
        <v>63</v>
      </c>
      <c r="C611" s="211">
        <v>1183.6103000000001</v>
      </c>
      <c r="D611" s="211">
        <v>844.2722</v>
      </c>
      <c r="I611" s="22" t="s">
        <v>176</v>
      </c>
      <c r="J611" s="118">
        <f t="shared" si="166"/>
        <v>1524.942333122184</v>
      </c>
      <c r="K611" s="118">
        <f t="shared" si="166"/>
        <v>1499.398625794928</v>
      </c>
      <c r="L611" s="118">
        <f t="shared" si="166"/>
        <v>1474.2827910303577</v>
      </c>
      <c r="M611" s="118">
        <f t="shared" si="166"/>
        <v>1449.5876617040003</v>
      </c>
      <c r="N611" s="118">
        <f t="shared" si="166"/>
        <v>1425.3061907450581</v>
      </c>
      <c r="O611" s="118">
        <f t="shared" si="166"/>
        <v>1401.4314491254345</v>
      </c>
      <c r="P611" s="118">
        <f t="shared" si="166"/>
        <v>1377.9566238824502</v>
      </c>
      <c r="Q611" s="118">
        <f t="shared" si="166"/>
        <v>1354.8750161746741</v>
      </c>
      <c r="R611" s="118">
        <f t="shared" si="166"/>
        <v>1332.1800393703256</v>
      </c>
      <c r="S611" s="118">
        <f t="shared" si="166"/>
        <v>1309.865217167694</v>
      </c>
      <c r="T611" s="118">
        <f t="shared" si="166"/>
        <v>1287.9241817470431</v>
      </c>
      <c r="U611" s="118">
        <f t="shared" si="166"/>
        <v>1266.3506719534723</v>
      </c>
      <c r="V611" s="118">
        <f t="shared" si="166"/>
        <v>1245.138531510217</v>
      </c>
      <c r="W611" s="118">
        <f t="shared" si="166"/>
        <v>1224.281707261875</v>
      </c>
      <c r="X611" s="118">
        <f t="shared" si="166"/>
        <v>1203.774247447062</v>
      </c>
      <c r="Y611" s="118">
        <f t="shared" si="166"/>
        <v>1183.6103000000001</v>
      </c>
      <c r="Z611" s="118">
        <f t="shared" si="164"/>
        <v>1163.7841108805567</v>
      </c>
      <c r="AA611" s="118">
        <f t="shared" si="164"/>
        <v>1144.2900224322548</v>
      </c>
      <c r="AB611" s="118">
        <f t="shared" si="164"/>
        <v>1125.1224717677887</v>
      </c>
      <c r="AC611" s="118">
        <f t="shared" si="164"/>
        <v>1106.2759891815831</v>
      </c>
      <c r="AD611" s="118">
        <f t="shared" si="164"/>
        <v>1087.7451965889422</v>
      </c>
      <c r="AE611" s="118">
        <f t="shared" si="164"/>
        <v>1069.5248059913458</v>
      </c>
      <c r="AF611" s="118">
        <f t="shared" si="164"/>
        <v>1051.6096179674494</v>
      </c>
      <c r="AG611" s="118">
        <f t="shared" si="164"/>
        <v>1033.9945201893649</v>
      </c>
      <c r="AH611" s="118">
        <f t="shared" si="164"/>
        <v>1016.6744859637905</v>
      </c>
      <c r="AI611" s="118">
        <f t="shared" si="164"/>
        <v>999.64457279758119</v>
      </c>
      <c r="AJ611" s="118">
        <f t="shared" si="164"/>
        <v>982.89992098734433</v>
      </c>
      <c r="AK611" s="118">
        <f t="shared" si="164"/>
        <v>966.43575223266134</v>
      </c>
      <c r="AL611" s="118">
        <f t="shared" si="164"/>
        <v>950.24736827253855</v>
      </c>
      <c r="AM611" s="118">
        <f t="shared" si="164"/>
        <v>934.33014954469832</v>
      </c>
      <c r="AN611" s="118">
        <f t="shared" si="164"/>
        <v>918.67955386732785</v>
      </c>
      <c r="AO611" s="118">
        <f t="shared" si="167"/>
        <v>903.29111514291037</v>
      </c>
      <c r="AP611" s="118">
        <f t="shared" si="167"/>
        <v>888.1604420837657</v>
      </c>
      <c r="AQ611" s="118">
        <f t="shared" si="167"/>
        <v>873.28321695894113</v>
      </c>
      <c r="AR611" s="118">
        <f t="shared" si="167"/>
        <v>858.65519436209161</v>
      </c>
      <c r="AS611" s="118">
        <f t="shared" si="167"/>
        <v>844.27219999999863</v>
      </c>
      <c r="AT611" s="118">
        <f t="shared" si="167"/>
        <v>830.13012950138238</v>
      </c>
      <c r="AU611" s="118">
        <f t="shared" si="167"/>
        <v>816.22494724566673</v>
      </c>
      <c r="AV611" s="118">
        <f t="shared" si="167"/>
        <v>802.55268521136338</v>
      </c>
      <c r="AW611" s="118">
        <f t="shared" si="167"/>
        <v>789.10944184374705</v>
      </c>
      <c r="AX611" s="118">
        <f t="shared" si="167"/>
        <v>775.8913809414953</v>
      </c>
      <c r="AY611" s="118">
        <f t="shared" si="167"/>
        <v>762.89473056198085</v>
      </c>
      <c r="AZ611" s="118">
        <f t="shared" si="167"/>
        <v>750.11578194489914</v>
      </c>
      <c r="BA611" s="118">
        <f t="shared" si="167"/>
        <v>737.55088845392618</v>
      </c>
      <c r="BB611" s="118">
        <f t="shared" si="167"/>
        <v>725.1964645361038</v>
      </c>
      <c r="BC611" s="118">
        <f t="shared" si="167"/>
        <v>713.04898469865691</v>
      </c>
      <c r="BD611" s="118">
        <f t="shared" si="165"/>
        <v>701.10498250294881</v>
      </c>
      <c r="BE611" s="118">
        <f t="shared" si="165"/>
        <v>689.36104957528903</v>
      </c>
      <c r="BF611" s="118">
        <f t="shared" si="165"/>
        <v>677.81383463430916</v>
      </c>
      <c r="BG611" s="118">
        <f t="shared" si="165"/>
        <v>666.46004253463332</v>
      </c>
      <c r="BH611" s="118">
        <f t="shared" si="165"/>
        <v>655.29643332656553</v>
      </c>
      <c r="BI611" s="118">
        <f t="shared" si="165"/>
        <v>644.31982133152883</v>
      </c>
      <c r="BJ611" s="118">
        <f t="shared" si="165"/>
        <v>633.52707423299057</v>
      </c>
      <c r="BK611" s="118">
        <f t="shared" si="165"/>
        <v>622.91511218261735</v>
      </c>
      <c r="BL611" s="118">
        <f t="shared" si="165"/>
        <v>612.48090692139942</v>
      </c>
      <c r="BM611" s="118">
        <f t="shared" si="165"/>
        <v>602.22148091549889</v>
      </c>
      <c r="BN611" s="118">
        <f t="shared" si="165"/>
        <v>592.13390650657232</v>
      </c>
      <c r="BO611" s="118">
        <f t="shared" si="165"/>
        <v>582.2153050763261</v>
      </c>
      <c r="BP611" s="118">
        <f t="shared" si="165"/>
        <v>572.46284622506607</v>
      </c>
      <c r="BQ611" s="118">
        <f t="shared" si="165"/>
        <v>562.87374696400605</v>
      </c>
      <c r="BS611"/>
    </row>
    <row r="612" spans="1:71">
      <c r="B612" s="19">
        <v>64</v>
      </c>
      <c r="C612" s="211">
        <v>1203.5754999999999</v>
      </c>
      <c r="D612" s="211">
        <v>861.05550000000005</v>
      </c>
      <c r="I612" s="22" t="s">
        <v>176</v>
      </c>
      <c r="J612" s="118">
        <f t="shared" si="166"/>
        <v>1547.2303784113824</v>
      </c>
      <c r="K612" s="118">
        <f t="shared" si="166"/>
        <v>1521.538248373153</v>
      </c>
      <c r="L612" s="118">
        <f t="shared" si="166"/>
        <v>1496.272742291583</v>
      </c>
      <c r="M612" s="118">
        <f t="shared" si="166"/>
        <v>1471.4267759739589</v>
      </c>
      <c r="N612" s="118">
        <f t="shared" si="166"/>
        <v>1446.9933828622809</v>
      </c>
      <c r="O612" s="118">
        <f t="shared" si="166"/>
        <v>1422.9657120799077</v>
      </c>
      <c r="P612" s="118">
        <f t="shared" si="166"/>
        <v>1399.3370265106419</v>
      </c>
      <c r="Q612" s="118">
        <f t="shared" si="166"/>
        <v>1376.1007009097095</v>
      </c>
      <c r="R612" s="118">
        <f t="shared" si="166"/>
        <v>1353.2502200461088</v>
      </c>
      <c r="S612" s="118">
        <f t="shared" si="166"/>
        <v>1330.7791768758052</v>
      </c>
      <c r="T612" s="118">
        <f t="shared" si="166"/>
        <v>1308.6812707452607</v>
      </c>
      <c r="U612" s="118">
        <f t="shared" si="166"/>
        <v>1286.9503056247952</v>
      </c>
      <c r="V612" s="118">
        <f t="shared" si="166"/>
        <v>1265.5801883712802</v>
      </c>
      <c r="W612" s="118">
        <f t="shared" si="166"/>
        <v>1244.5649270196859</v>
      </c>
      <c r="X612" s="118">
        <f t="shared" si="166"/>
        <v>1223.8986291029914</v>
      </c>
      <c r="Y612" s="118">
        <f t="shared" si="166"/>
        <v>1203.5754999999999</v>
      </c>
      <c r="Z612" s="118">
        <f t="shared" si="164"/>
        <v>1183.5898413105831</v>
      </c>
      <c r="AA612" s="118">
        <f t="shared" si="164"/>
        <v>1163.9360492579083</v>
      </c>
      <c r="AB612" s="118">
        <f t="shared" si="164"/>
        <v>1144.6086131171951</v>
      </c>
      <c r="AC612" s="118">
        <f t="shared" si="164"/>
        <v>1125.6021136705656</v>
      </c>
      <c r="AD612" s="118">
        <f t="shared" si="164"/>
        <v>1106.9112216875483</v>
      </c>
      <c r="AE612" s="118">
        <f t="shared" si="164"/>
        <v>1088.5306964308172</v>
      </c>
      <c r="AF612" s="118">
        <f t="shared" si="164"/>
        <v>1070.4553841867416</v>
      </c>
      <c r="AG612" s="118">
        <f t="shared" si="164"/>
        <v>1052.6802168203365</v>
      </c>
      <c r="AH612" s="118">
        <f t="shared" si="164"/>
        <v>1035.200210354209</v>
      </c>
      <c r="AI612" s="118">
        <f t="shared" si="164"/>
        <v>1018.0104635711018</v>
      </c>
      <c r="AJ612" s="118">
        <f t="shared" si="164"/>
        <v>1001.1061566396404</v>
      </c>
      <c r="AK612" s="118">
        <f t="shared" si="164"/>
        <v>984.48254976290229</v>
      </c>
      <c r="AL612" s="118">
        <f t="shared" si="164"/>
        <v>968.13498184942432</v>
      </c>
      <c r="AM612" s="118">
        <f t="shared" si="164"/>
        <v>952.0588692062812</v>
      </c>
      <c r="AN612" s="118">
        <f t="shared" si="164"/>
        <v>936.24970425386334</v>
      </c>
      <c r="AO612" s="118">
        <f t="shared" si="167"/>
        <v>920.70305426199729</v>
      </c>
      <c r="AP612" s="118">
        <f t="shared" si="167"/>
        <v>905.41456010705315</v>
      </c>
      <c r="AQ612" s="118">
        <f t="shared" si="167"/>
        <v>890.3799350496904</v>
      </c>
      <c r="AR612" s="118">
        <f t="shared" si="167"/>
        <v>875.59496353289887</v>
      </c>
      <c r="AS612" s="118">
        <f t="shared" si="167"/>
        <v>861.0554999999996</v>
      </c>
      <c r="AT612" s="118">
        <f t="shared" si="167"/>
        <v>846.75746773227308</v>
      </c>
      <c r="AU612" s="118">
        <f t="shared" si="167"/>
        <v>832.69685770588751</v>
      </c>
      <c r="AV612" s="118">
        <f t="shared" si="167"/>
        <v>818.86972746780964</v>
      </c>
      <c r="AW612" s="118">
        <f t="shared" si="167"/>
        <v>805.27220003038065</v>
      </c>
      <c r="AX612" s="118">
        <f t="shared" si="167"/>
        <v>791.90046278424768</v>
      </c>
      <c r="AY612" s="118">
        <f t="shared" si="167"/>
        <v>778.75076642934755</v>
      </c>
      <c r="AZ612" s="118">
        <f t="shared" si="167"/>
        <v>765.81942392363953</v>
      </c>
      <c r="BA612" s="118">
        <f t="shared" si="167"/>
        <v>753.10280944929741</v>
      </c>
      <c r="BB612" s="118">
        <f t="shared" si="167"/>
        <v>740.5973573960656</v>
      </c>
      <c r="BC612" s="118">
        <f t="shared" si="167"/>
        <v>728.29956136149883</v>
      </c>
      <c r="BD612" s="118">
        <f t="shared" si="165"/>
        <v>716.20597316780174</v>
      </c>
      <c r="BE612" s="118">
        <f t="shared" si="165"/>
        <v>704.31320189499559</v>
      </c>
      <c r="BF612" s="118">
        <f t="shared" si="165"/>
        <v>692.61791293013744</v>
      </c>
      <c r="BG612" s="118">
        <f t="shared" si="165"/>
        <v>681.11682703232884</v>
      </c>
      <c r="BH612" s="118">
        <f t="shared" si="165"/>
        <v>669.80671941324988</v>
      </c>
      <c r="BI612" s="118">
        <f t="shared" si="165"/>
        <v>658.68441883296134</v>
      </c>
      <c r="BJ612" s="118">
        <f t="shared" si="165"/>
        <v>647.74680671072019</v>
      </c>
      <c r="BK612" s="118">
        <f t="shared" si="165"/>
        <v>636.99081625056203</v>
      </c>
      <c r="BL612" s="118">
        <f t="shared" si="165"/>
        <v>626.41343158140205</v>
      </c>
      <c r="BM612" s="118">
        <f t="shared" si="165"/>
        <v>616.01168691141459</v>
      </c>
      <c r="BN612" s="118">
        <f t="shared" si="165"/>
        <v>605.78266569645689</v>
      </c>
      <c r="BO612" s="118">
        <f t="shared" si="165"/>
        <v>595.72349982229741</v>
      </c>
      <c r="BP612" s="118">
        <f t="shared" si="165"/>
        <v>585.83136880042696</v>
      </c>
      <c r="BQ612" s="118">
        <f t="shared" si="165"/>
        <v>576.10349897722165</v>
      </c>
      <c r="BS612"/>
    </row>
    <row r="613" spans="1:71">
      <c r="B613" s="19">
        <v>65</v>
      </c>
      <c r="C613" s="211">
        <v>1223.5407</v>
      </c>
      <c r="D613" s="211">
        <v>877.83870000000002</v>
      </c>
      <c r="I613" s="22" t="s">
        <v>176</v>
      </c>
      <c r="J613" s="118">
        <f t="shared" si="166"/>
        <v>1569.5356815817759</v>
      </c>
      <c r="K613" s="118">
        <f t="shared" si="166"/>
        <v>1543.6932617785062</v>
      </c>
      <c r="L613" s="118">
        <f t="shared" si="166"/>
        <v>1518.2763376610785</v>
      </c>
      <c r="M613" s="118">
        <f t="shared" si="166"/>
        <v>1493.2779034390121</v>
      </c>
      <c r="N613" s="118">
        <f t="shared" si="166"/>
        <v>1468.6910686722317</v>
      </c>
      <c r="O613" s="118">
        <f t="shared" si="166"/>
        <v>1444.5090563718229</v>
      </c>
      <c r="P613" s="118">
        <f t="shared" si="166"/>
        <v>1420.7252011320593</v>
      </c>
      <c r="Q613" s="118">
        <f t="shared" si="166"/>
        <v>1397.3329472931798</v>
      </c>
      <c r="R613" s="118">
        <f t="shared" si="166"/>
        <v>1374.3258471344257</v>
      </c>
      <c r="S613" s="118">
        <f t="shared" si="166"/>
        <v>1351.69755909682</v>
      </c>
      <c r="T613" s="118">
        <f t="shared" si="166"/>
        <v>1329.4418460352151</v>
      </c>
      <c r="U613" s="118">
        <f t="shared" si="166"/>
        <v>1307.5525734991159</v>
      </c>
      <c r="V613" s="118">
        <f t="shared" si="166"/>
        <v>1286.0237080418131</v>
      </c>
      <c r="W613" s="118">
        <f t="shared" si="166"/>
        <v>1264.8493155573551</v>
      </c>
      <c r="X613" s="118">
        <f t="shared" si="166"/>
        <v>1244.0235596448997</v>
      </c>
      <c r="Y613" s="118">
        <f t="shared" si="166"/>
        <v>1223.5407</v>
      </c>
      <c r="Z613" s="118">
        <f t="shared" si="164"/>
        <v>1203.3950908323764</v>
      </c>
      <c r="AA613" s="118">
        <f t="shared" si="164"/>
        <v>1183.5811793097387</v>
      </c>
      <c r="AB613" s="118">
        <f t="shared" si="164"/>
        <v>1164.0935040272334</v>
      </c>
      <c r="AC613" s="118">
        <f t="shared" si="164"/>
        <v>1144.9266935020892</v>
      </c>
      <c r="AD613" s="118">
        <f t="shared" si="164"/>
        <v>1126.0754646930493</v>
      </c>
      <c r="AE613" s="118">
        <f t="shared" si="164"/>
        <v>1107.5346215441812</v>
      </c>
      <c r="AF613" s="118">
        <f t="shared" si="164"/>
        <v>1089.2990535526619</v>
      </c>
      <c r="AG613" s="118">
        <f t="shared" si="164"/>
        <v>1071.3637343601461</v>
      </c>
      <c r="AH613" s="118">
        <f t="shared" si="164"/>
        <v>1053.7237203673255</v>
      </c>
      <c r="AI613" s="118">
        <f t="shared" si="164"/>
        <v>1036.3741493713019</v>
      </c>
      <c r="AJ613" s="118">
        <f t="shared" si="164"/>
        <v>1019.3102392253927</v>
      </c>
      <c r="AK613" s="118">
        <f t="shared" si="164"/>
        <v>1002.5272865210063</v>
      </c>
      <c r="AL613" s="118">
        <f t="shared" si="164"/>
        <v>986.02066529121748</v>
      </c>
      <c r="AM613" s="118">
        <f t="shared" si="164"/>
        <v>969.78582573569065</v>
      </c>
      <c r="AN613" s="118">
        <f t="shared" si="164"/>
        <v>953.81829296659475</v>
      </c>
      <c r="AO613" s="118">
        <f t="shared" si="167"/>
        <v>938.11366577516992</v>
      </c>
      <c r="AP613" s="118">
        <f t="shared" si="167"/>
        <v>922.66761541859944</v>
      </c>
      <c r="AQ613" s="118">
        <f t="shared" si="167"/>
        <v>907.47588442685856</v>
      </c>
      <c r="AR613" s="118">
        <f t="shared" si="167"/>
        <v>892.53428542920597</v>
      </c>
      <c r="AS613" s="118">
        <f t="shared" si="167"/>
        <v>877.83869999999956</v>
      </c>
      <c r="AT613" s="118">
        <f t="shared" si="167"/>
        <v>863.38507752351393</v>
      </c>
      <c r="AU613" s="118">
        <f t="shared" si="167"/>
        <v>849.16943407745009</v>
      </c>
      <c r="AV613" s="118">
        <f t="shared" si="167"/>
        <v>835.18785133482743</v>
      </c>
      <c r="AW613" s="118">
        <f t="shared" si="167"/>
        <v>821.43647548395563</v>
      </c>
      <c r="AX613" s="118">
        <f t="shared" si="167"/>
        <v>807.91151616619027</v>
      </c>
      <c r="AY613" s="118">
        <f t="shared" si="167"/>
        <v>794.60924543117801</v>
      </c>
      <c r="AZ613" s="118">
        <f t="shared" si="167"/>
        <v>781.52599670930317</v>
      </c>
      <c r="BA613" s="118">
        <f t="shared" si="167"/>
        <v>768.65816380105321</v>
      </c>
      <c r="BB613" s="118">
        <f t="shared" si="167"/>
        <v>756.00219988302467</v>
      </c>
      <c r="BC613" s="118">
        <f t="shared" si="167"/>
        <v>743.55461653029511</v>
      </c>
      <c r="BD613" s="118">
        <f t="shared" si="165"/>
        <v>731.31198275489089</v>
      </c>
      <c r="BE613" s="118">
        <f t="shared" si="165"/>
        <v>719.27092406008819</v>
      </c>
      <c r="BF613" s="118">
        <f t="shared" si="165"/>
        <v>707.42812151028329</v>
      </c>
      <c r="BG613" s="118">
        <f t="shared" si="165"/>
        <v>695.7803108161786</v>
      </c>
      <c r="BH613" s="118">
        <f t="shared" si="165"/>
        <v>684.32428143503046</v>
      </c>
      <c r="BI613" s="118">
        <f t="shared" si="165"/>
        <v>673.05687568571204</v>
      </c>
      <c r="BJ613" s="118">
        <f t="shared" si="165"/>
        <v>661.97498787834581</v>
      </c>
      <c r="BK613" s="118">
        <f t="shared" si="165"/>
        <v>651.07556345826765</v>
      </c>
      <c r="BL613" s="118">
        <f t="shared" si="165"/>
        <v>640.35559816408443</v>
      </c>
      <c r="BM613" s="118">
        <f t="shared" si="165"/>
        <v>629.81213719959533</v>
      </c>
      <c r="BN613" s="118">
        <f t="shared" si="165"/>
        <v>619.4422744193472</v>
      </c>
      <c r="BO613" s="118">
        <f t="shared" si="165"/>
        <v>609.24315152759857</v>
      </c>
      <c r="BP613" s="118">
        <f t="shared" si="165"/>
        <v>599.21195729047497</v>
      </c>
      <c r="BQ613" s="118">
        <f t="shared" si="165"/>
        <v>589.34592676109344</v>
      </c>
      <c r="BS613"/>
    </row>
    <row r="614" spans="1:71">
      <c r="B614" s="19">
        <v>66</v>
      </c>
      <c r="C614" s="211">
        <v>1221.174</v>
      </c>
      <c r="D614" s="211">
        <v>880.42229999999995</v>
      </c>
      <c r="I614" s="22" t="s">
        <v>176</v>
      </c>
      <c r="J614" s="118">
        <f t="shared" si="166"/>
        <v>1560.7826741563281</v>
      </c>
      <c r="K614" s="118">
        <f t="shared" si="166"/>
        <v>1535.458594542187</v>
      </c>
      <c r="L614" s="118">
        <f t="shared" si="166"/>
        <v>1510.5454042971569</v>
      </c>
      <c r="M614" s="118">
        <f t="shared" si="166"/>
        <v>1486.0364366409945</v>
      </c>
      <c r="N614" s="118">
        <f t="shared" si="166"/>
        <v>1461.9251329635924</v>
      </c>
      <c r="O614" s="118">
        <f t="shared" si="166"/>
        <v>1438.2050410698916</v>
      </c>
      <c r="P614" s="118">
        <f t="shared" si="166"/>
        <v>1414.8698134532729</v>
      </c>
      <c r="Q614" s="118">
        <f t="shared" si="166"/>
        <v>1391.913205596959</v>
      </c>
      <c r="R614" s="118">
        <f t="shared" si="166"/>
        <v>1369.3290743029818</v>
      </c>
      <c r="S614" s="118">
        <f t="shared" si="166"/>
        <v>1347.1113760482574</v>
      </c>
      <c r="T614" s="118">
        <f t="shared" si="166"/>
        <v>1325.2541653673397</v>
      </c>
      <c r="U614" s="118">
        <f t="shared" si="166"/>
        <v>1303.7515932614085</v>
      </c>
      <c r="V614" s="118">
        <f t="shared" si="166"/>
        <v>1282.5979056330768</v>
      </c>
      <c r="W614" s="118">
        <f t="shared" si="166"/>
        <v>1261.7874417465912</v>
      </c>
      <c r="X614" s="118">
        <f t="shared" si="166"/>
        <v>1241.3146327130169</v>
      </c>
      <c r="Y614" s="118">
        <f t="shared" si="166"/>
        <v>1221.174</v>
      </c>
      <c r="Z614" s="118">
        <f t="shared" si="164"/>
        <v>1201.3601539657111</v>
      </c>
      <c r="AA614" s="118">
        <f t="shared" si="164"/>
        <v>1181.8677924165738</v>
      </c>
      <c r="AB614" s="118">
        <f t="shared" si="164"/>
        <v>1162.6916991883959</v>
      </c>
      <c r="AC614" s="118">
        <f t="shared" si="164"/>
        <v>1143.8267427505218</v>
      </c>
      <c r="AD614" s="118">
        <f t="shared" si="164"/>
        <v>1125.2678748326321</v>
      </c>
      <c r="AE614" s="118">
        <f t="shared" si="164"/>
        <v>1107.0101290738253</v>
      </c>
      <c r="AF614" s="118">
        <f t="shared" si="164"/>
        <v>1089.0486196936165</v>
      </c>
      <c r="AG614" s="118">
        <f t="shared" si="164"/>
        <v>1071.3785401845014</v>
      </c>
      <c r="AH614" s="118">
        <f t="shared" si="164"/>
        <v>1053.9951620257323</v>
      </c>
      <c r="AI614" s="118">
        <f t="shared" si="164"/>
        <v>1036.8938334179636</v>
      </c>
      <c r="AJ614" s="118">
        <f t="shared" si="164"/>
        <v>1020.0699780384296</v>
      </c>
      <c r="AK614" s="118">
        <f t="shared" si="164"/>
        <v>1003.5190938163172</v>
      </c>
      <c r="AL614" s="118">
        <f t="shared" si="164"/>
        <v>987.23675172801074</v>
      </c>
      <c r="AM614" s="118">
        <f t="shared" si="164"/>
        <v>971.21859461188296</v>
      </c>
      <c r="AN614" s="118">
        <f t="shared" si="164"/>
        <v>955.46033600231681</v>
      </c>
      <c r="AO614" s="118">
        <f t="shared" si="167"/>
        <v>939.95775898264583</v>
      </c>
      <c r="AP614" s="118">
        <f t="shared" si="167"/>
        <v>924.70671505670452</v>
      </c>
      <c r="AQ614" s="118">
        <f t="shared" si="167"/>
        <v>909.70312303869036</v>
      </c>
      <c r="AR614" s="118">
        <f t="shared" si="167"/>
        <v>894.94296796103527</v>
      </c>
      <c r="AS614" s="118">
        <f t="shared" si="167"/>
        <v>880.42229999999984</v>
      </c>
      <c r="AT614" s="118">
        <f t="shared" si="167"/>
        <v>866.1372334186982</v>
      </c>
      <c r="AU614" s="118">
        <f t="shared" si="167"/>
        <v>852.08394552727327</v>
      </c>
      <c r="AV614" s="118">
        <f t="shared" si="167"/>
        <v>838.25867565994326</v>
      </c>
      <c r="AW614" s="118">
        <f t="shared" si="167"/>
        <v>824.65772416864638</v>
      </c>
      <c r="AX614" s="118">
        <f t="shared" si="167"/>
        <v>811.27745143301274</v>
      </c>
      <c r="AY614" s="118">
        <f t="shared" si="167"/>
        <v>798.11427688640117</v>
      </c>
      <c r="AZ614" s="118">
        <f t="shared" si="167"/>
        <v>785.16467805773709</v>
      </c>
      <c r="BA614" s="118">
        <f t="shared" si="167"/>
        <v>772.42518962889903</v>
      </c>
      <c r="BB614" s="118">
        <f t="shared" si="167"/>
        <v>759.8924025073967</v>
      </c>
      <c r="BC614" s="118">
        <f t="shared" si="167"/>
        <v>747.56296291409774</v>
      </c>
      <c r="BD614" s="118">
        <f t="shared" si="165"/>
        <v>735.43357148575353</v>
      </c>
      <c r="BE614" s="118">
        <f t="shared" si="165"/>
        <v>723.50098239208967</v>
      </c>
      <c r="BF614" s="118">
        <f t="shared" si="165"/>
        <v>711.76200246721942</v>
      </c>
      <c r="BG614" s="118">
        <f t="shared" si="165"/>
        <v>700.21349035515129</v>
      </c>
      <c r="BH614" s="118">
        <f t="shared" si="165"/>
        <v>688.85235566916151</v>
      </c>
      <c r="BI614" s="118">
        <f t="shared" si="165"/>
        <v>677.67555816480422</v>
      </c>
      <c r="BJ614" s="118">
        <f t="shared" si="165"/>
        <v>666.68010692634175</v>
      </c>
      <c r="BK614" s="118">
        <f t="shared" si="165"/>
        <v>655.86305956637352</v>
      </c>
      <c r="BL614" s="118">
        <f t="shared" si="165"/>
        <v>645.22152143845267</v>
      </c>
      <c r="BM614" s="118">
        <f t="shared" si="165"/>
        <v>634.75264486247647</v>
      </c>
      <c r="BN614" s="118">
        <f t="shared" si="165"/>
        <v>624.4536283626469</v>
      </c>
      <c r="BO614" s="118">
        <f t="shared" si="165"/>
        <v>614.32171591779434</v>
      </c>
      <c r="BP614" s="118">
        <f t="shared" si="165"/>
        <v>604.35419622386416</v>
      </c>
      <c r="BQ614" s="118">
        <f t="shared" si="165"/>
        <v>594.54840196837233</v>
      </c>
      <c r="BS614"/>
    </row>
    <row r="615" spans="1:71">
      <c r="B615" s="19">
        <v>67</v>
      </c>
      <c r="C615" s="211">
        <v>1218.8072999999999</v>
      </c>
      <c r="D615" s="211">
        <v>883.00599999999997</v>
      </c>
      <c r="I615" s="22" t="s">
        <v>176</v>
      </c>
      <c r="J615" s="118">
        <f t="shared" si="166"/>
        <v>1552.0781709217542</v>
      </c>
      <c r="K615" s="118">
        <f t="shared" si="166"/>
        <v>1527.2671873973088</v>
      </c>
      <c r="L615" s="118">
        <f t="shared" si="166"/>
        <v>1502.8528236533505</v>
      </c>
      <c r="M615" s="118">
        <f t="shared" si="166"/>
        <v>1478.8287394635795</v>
      </c>
      <c r="N615" s="118">
        <f t="shared" si="166"/>
        <v>1455.1886959543551</v>
      </c>
      <c r="O615" s="118">
        <f t="shared" si="166"/>
        <v>1431.9265539845078</v>
      </c>
      <c r="P615" s="118">
        <f t="shared" si="166"/>
        <v>1409.0362725510497</v>
      </c>
      <c r="Q615" s="118">
        <f t="shared" si="166"/>
        <v>1386.5119072203727</v>
      </c>
      <c r="R615" s="118">
        <f t="shared" si="166"/>
        <v>1364.3476085845234</v>
      </c>
      <c r="S615" s="118">
        <f t="shared" si="166"/>
        <v>1342.5376207421559</v>
      </c>
      <c r="T615" s="118">
        <f t="shared" si="166"/>
        <v>1321.0762798037674</v>
      </c>
      <c r="U615" s="118">
        <f t="shared" si="166"/>
        <v>1299.9580124208294</v>
      </c>
      <c r="V615" s="118">
        <f t="shared" si="166"/>
        <v>1279.1773343384298</v>
      </c>
      <c r="W615" s="118">
        <f t="shared" si="166"/>
        <v>1258.728848971055</v>
      </c>
      <c r="X615" s="118">
        <f t="shared" si="166"/>
        <v>1238.6072460011362</v>
      </c>
      <c r="Y615" s="118">
        <f t="shared" ref="Y615:AN618" si="168">$C615*POWER(POWER($D615/$C615,1/($D$482-$C$482)),Y$482-$C$482)</f>
        <v>1218.8072999999999</v>
      </c>
      <c r="Z615" s="118">
        <f t="shared" si="168"/>
        <v>1199.3238690708638</v>
      </c>
      <c r="AA615" s="118">
        <f t="shared" si="168"/>
        <v>1180.1518935135246</v>
      </c>
      <c r="AB615" s="118">
        <f t="shared" si="168"/>
        <v>1161.2863945103925</v>
      </c>
      <c r="AC615" s="118">
        <f t="shared" si="168"/>
        <v>1142.7224728335293</v>
      </c>
      <c r="AD615" s="118">
        <f t="shared" si="168"/>
        <v>1124.4553075723566</v>
      </c>
      <c r="AE615" s="118">
        <f t="shared" si="168"/>
        <v>1106.4801548817002</v>
      </c>
      <c r="AF615" s="118">
        <f t="shared" si="168"/>
        <v>1088.7923467498506</v>
      </c>
      <c r="AG615" s="118">
        <f t="shared" si="168"/>
        <v>1071.387289786315</v>
      </c>
      <c r="AH615" s="118">
        <f t="shared" si="168"/>
        <v>1054.2604640289487</v>
      </c>
      <c r="AI615" s="118">
        <f t="shared" si="168"/>
        <v>1037.4074217701543</v>
      </c>
      <c r="AJ615" s="118">
        <f t="shared" si="168"/>
        <v>1020.8237864018463</v>
      </c>
      <c r="AK615" s="118">
        <f t="shared" si="168"/>
        <v>1004.5052512788783</v>
      </c>
      <c r="AL615" s="118">
        <f t="shared" si="168"/>
        <v>988.44757860064055</v>
      </c>
      <c r="AM615" s="118">
        <f t="shared" si="168"/>
        <v>972.64659831053427</v>
      </c>
      <c r="AN615" s="118">
        <f t="shared" si="168"/>
        <v>957.09820701304011</v>
      </c>
      <c r="AO615" s="118">
        <f t="shared" si="167"/>
        <v>941.79836690809577</v>
      </c>
      <c r="AP615" s="118">
        <f t="shared" si="167"/>
        <v>926.74310474251206</v>
      </c>
      <c r="AQ615" s="118">
        <f t="shared" si="167"/>
        <v>911.92851077814703</v>
      </c>
      <c r="AR615" s="118">
        <f t="shared" si="167"/>
        <v>897.35073777657738</v>
      </c>
      <c r="AS615" s="118">
        <f t="shared" si="167"/>
        <v>883.00599999999895</v>
      </c>
      <c r="AT615" s="118">
        <f t="shared" si="167"/>
        <v>868.89057222810038</v>
      </c>
      <c r="AU615" s="118">
        <f t="shared" si="167"/>
        <v>855.00078879064972</v>
      </c>
      <c r="AV615" s="118">
        <f t="shared" si="167"/>
        <v>841.33304261554929</v>
      </c>
      <c r="AW615" s="118">
        <f t="shared" si="167"/>
        <v>827.88378429210456</v>
      </c>
      <c r="AX615" s="118">
        <f t="shared" si="167"/>
        <v>814.64952114927053</v>
      </c>
      <c r="AY615" s="118">
        <f t="shared" si="167"/>
        <v>801.62681634862986</v>
      </c>
      <c r="AZ615" s="118">
        <f t="shared" si="167"/>
        <v>788.8122879918734</v>
      </c>
      <c r="BA615" s="118">
        <f t="shared" si="167"/>
        <v>776.20260824254501</v>
      </c>
      <c r="BB615" s="118">
        <f t="shared" si="167"/>
        <v>763.79450246182887</v>
      </c>
      <c r="BC615" s="118">
        <f t="shared" si="167"/>
        <v>751.58474835814968</v>
      </c>
      <c r="BD615" s="118">
        <f t="shared" si="167"/>
        <v>739.57017515036853</v>
      </c>
      <c r="BE615" s="118">
        <f t="shared" ref="BE615:BQ618" si="169">$C615*POWER(POWER($D615/$C615,1/($D$482-$C$482)),BE$482-$C$482)</f>
        <v>727.74766274435353</v>
      </c>
      <c r="BF615" s="118">
        <f t="shared" si="169"/>
        <v>716.11414092271696</v>
      </c>
      <c r="BG615" s="118">
        <f t="shared" si="169"/>
        <v>704.66658854750119</v>
      </c>
      <c r="BH615" s="118">
        <f t="shared" si="169"/>
        <v>693.40203277561227</v>
      </c>
      <c r="BI615" s="118">
        <f t="shared" si="169"/>
        <v>682.31754828679573</v>
      </c>
      <c r="BJ615" s="118">
        <f t="shared" si="169"/>
        <v>671.4102565239524</v>
      </c>
      <c r="BK615" s="118">
        <f t="shared" si="169"/>
        <v>660.67732494559857</v>
      </c>
      <c r="BL615" s="118">
        <f t="shared" si="169"/>
        <v>650.11596629027702</v>
      </c>
      <c r="BM615" s="118">
        <f t="shared" si="169"/>
        <v>639.72343785272551</v>
      </c>
      <c r="BN615" s="118">
        <f t="shared" si="169"/>
        <v>629.49704077161755</v>
      </c>
      <c r="BO615" s="118">
        <f t="shared" si="169"/>
        <v>619.43411932868764</v>
      </c>
      <c r="BP615" s="118">
        <f t="shared" si="169"/>
        <v>609.53206025906218</v>
      </c>
      <c r="BQ615" s="118">
        <f t="shared" si="169"/>
        <v>599.78829207261333</v>
      </c>
      <c r="BS615"/>
    </row>
    <row r="616" spans="1:71">
      <c r="B616" s="19">
        <v>68</v>
      </c>
      <c r="C616" s="211">
        <v>1216.4405999999999</v>
      </c>
      <c r="D616" s="211">
        <v>885.58960000000002</v>
      </c>
      <c r="I616" s="22" t="s">
        <v>176</v>
      </c>
      <c r="J616" s="118">
        <f t="shared" ref="J616:Y618" si="170">$C616*POWER(POWER($D616/$C616,1/($D$482-$C$482)),J$482-$C$482)</f>
        <v>1543.4220697187181</v>
      </c>
      <c r="K616" s="118">
        <f t="shared" si="170"/>
        <v>1519.1189666837529</v>
      </c>
      <c r="L616" s="118">
        <f t="shared" si="170"/>
        <v>1495.1985462789742</v>
      </c>
      <c r="M616" s="118">
        <f t="shared" si="170"/>
        <v>1471.6547826896851</v>
      </c>
      <c r="N616" s="118">
        <f t="shared" si="170"/>
        <v>1448.4817449851478</v>
      </c>
      <c r="O616" s="118">
        <f t="shared" si="170"/>
        <v>1425.6735956245157</v>
      </c>
      <c r="P616" s="118">
        <f t="shared" si="170"/>
        <v>1403.2245889862947</v>
      </c>
      <c r="Q616" s="118">
        <f t="shared" si="170"/>
        <v>1381.1290699209583</v>
      </c>
      <c r="R616" s="118">
        <f t="shared" si="170"/>
        <v>1359.3814723263533</v>
      </c>
      <c r="S616" s="118">
        <f t="shared" si="170"/>
        <v>1337.9763177455386</v>
      </c>
      <c r="T616" s="118">
        <f t="shared" si="170"/>
        <v>1316.9082139867012</v>
      </c>
      <c r="U616" s="118">
        <f t="shared" si="170"/>
        <v>1296.1718537648055</v>
      </c>
      <c r="V616" s="118">
        <f t="shared" si="170"/>
        <v>1275.7620133646296</v>
      </c>
      <c r="W616" s="118">
        <f t="shared" si="170"/>
        <v>1255.6735513248545</v>
      </c>
      <c r="X616" s="118">
        <f t="shared" si="170"/>
        <v>1235.9014071428742</v>
      </c>
      <c r="Y616" s="118">
        <f t="shared" si="170"/>
        <v>1216.4405999999999</v>
      </c>
      <c r="Z616" s="118">
        <f t="shared" si="168"/>
        <v>1197.2862275067371</v>
      </c>
      <c r="AA616" s="118">
        <f t="shared" si="168"/>
        <v>1178.4334644678204</v>
      </c>
      <c r="AB616" s="118">
        <f t="shared" si="168"/>
        <v>1159.8775616666949</v>
      </c>
      <c r="AC616" s="118">
        <f t="shared" si="168"/>
        <v>1141.6138446691352</v>
      </c>
      <c r="AD616" s="118">
        <f t="shared" si="168"/>
        <v>1123.6377126457066</v>
      </c>
      <c r="AE616" s="118">
        <f t="shared" si="168"/>
        <v>1105.9446372127643</v>
      </c>
      <c r="AF616" s="118">
        <f t="shared" si="168"/>
        <v>1088.5301612917042</v>
      </c>
      <c r="AG616" s="118">
        <f t="shared" si="168"/>
        <v>1071.3898979861776</v>
      </c>
      <c r="AH616" s="118">
        <f t="shared" si="168"/>
        <v>1054.5195294769826</v>
      </c>
      <c r="AI616" s="118">
        <f t="shared" si="168"/>
        <v>1037.9148059343597</v>
      </c>
      <c r="AJ616" s="118">
        <f t="shared" si="168"/>
        <v>1021.571544447412</v>
      </c>
      <c r="AK616" s="118">
        <f t="shared" si="168"/>
        <v>1005.4856279703857</v>
      </c>
      <c r="AL616" s="118">
        <f t="shared" si="168"/>
        <v>989.65300428554065</v>
      </c>
      <c r="AM616" s="118">
        <f t="shared" si="168"/>
        <v>974.06968498235244</v>
      </c>
      <c r="AN616" s="118">
        <f t="shared" si="168"/>
        <v>958.73174445278835</v>
      </c>
      <c r="AO616" s="118">
        <f t="shared" ref="AO616:BD618" si="171">$C616*POWER(POWER($D616/$C616,1/($D$482-$C$482)),AO$482-$C$482)</f>
        <v>943.63531890240426</v>
      </c>
      <c r="AP616" s="118">
        <f t="shared" si="171"/>
        <v>928.77660537701263</v>
      </c>
      <c r="AQ616" s="118">
        <f t="shared" si="171"/>
        <v>914.15186080467629</v>
      </c>
      <c r="AR616" s="118">
        <f t="shared" si="171"/>
        <v>899.75740105278862</v>
      </c>
      <c r="AS616" s="118">
        <f t="shared" si="171"/>
        <v>885.58959999999956</v>
      </c>
      <c r="AT616" s="118">
        <f t="shared" si="171"/>
        <v>871.64488862275698</v>
      </c>
      <c r="AU616" s="118">
        <f t="shared" si="171"/>
        <v>857.91975409623024</v>
      </c>
      <c r="AV616" s="118">
        <f t="shared" si="171"/>
        <v>844.41073890939106</v>
      </c>
      <c r="AW616" s="118">
        <f t="shared" si="171"/>
        <v>831.11443999402934</v>
      </c>
      <c r="AX616" s="118">
        <f t="shared" si="171"/>
        <v>818.02750786748322</v>
      </c>
      <c r="AY616" s="118">
        <f t="shared" si="171"/>
        <v>805.14664578886675</v>
      </c>
      <c r="AZ616" s="118">
        <f t="shared" si="171"/>
        <v>792.46860892858672</v>
      </c>
      <c r="BA616" s="118">
        <f t="shared" si="171"/>
        <v>779.99020355093319</v>
      </c>
      <c r="BB616" s="118">
        <f t="shared" si="171"/>
        <v>767.70828620954342</v>
      </c>
      <c r="BC616" s="118">
        <f t="shared" si="171"/>
        <v>755.61976295553336</v>
      </c>
      <c r="BD616" s="118">
        <f t="shared" si="171"/>
        <v>743.72158855809755</v>
      </c>
      <c r="BE616" s="118">
        <f t="shared" si="169"/>
        <v>732.01076573738351</v>
      </c>
      <c r="BF616" s="118">
        <f t="shared" si="169"/>
        <v>720.48434440944322</v>
      </c>
      <c r="BG616" s="118">
        <f t="shared" si="169"/>
        <v>709.13942094307527</v>
      </c>
      <c r="BH616" s="118">
        <f t="shared" si="169"/>
        <v>697.97313742836809</v>
      </c>
      <c r="BI616" s="118">
        <f t="shared" si="169"/>
        <v>686.98268095676201</v>
      </c>
      <c r="BJ616" s="118">
        <f t="shared" si="169"/>
        <v>676.16528291244629</v>
      </c>
      <c r="BK616" s="118">
        <f t="shared" si="169"/>
        <v>665.51821827491494</v>
      </c>
      <c r="BL616" s="118">
        <f t="shared" si="169"/>
        <v>655.03880493250392</v>
      </c>
      <c r="BM616" s="118">
        <f t="shared" si="169"/>
        <v>644.72440300673873</v>
      </c>
      <c r="BN616" s="118">
        <f t="shared" si="169"/>
        <v>634.57241418731951</v>
      </c>
      <c r="BO616" s="118">
        <f t="shared" si="169"/>
        <v>624.58028107757866</v>
      </c>
      <c r="BP616" s="118">
        <f t="shared" si="169"/>
        <v>614.74548655024478</v>
      </c>
      <c r="BQ616" s="118">
        <f t="shared" si="169"/>
        <v>605.06555311335057</v>
      </c>
      <c r="BS616"/>
    </row>
    <row r="617" spans="1:71">
      <c r="B617" s="19">
        <v>69</v>
      </c>
      <c r="C617" s="211">
        <v>1214.0739000000001</v>
      </c>
      <c r="D617" s="211">
        <v>888.17319999999995</v>
      </c>
      <c r="I617" s="22" t="s">
        <v>176</v>
      </c>
      <c r="J617" s="118">
        <f t="shared" si="170"/>
        <v>1534.8138745960848</v>
      </c>
      <c r="K617" s="118">
        <f t="shared" si="170"/>
        <v>1511.0134968669829</v>
      </c>
      <c r="L617" s="118">
        <f t="shared" si="170"/>
        <v>1487.5821918895833</v>
      </c>
      <c r="M617" s="118">
        <f t="shared" si="170"/>
        <v>1464.5142364481621</v>
      </c>
      <c r="N617" s="118">
        <f t="shared" si="170"/>
        <v>1441.8039960769727</v>
      </c>
      <c r="O617" s="118">
        <f t="shared" si="170"/>
        <v>1419.4459236839987</v>
      </c>
      <c r="P617" s="118">
        <f t="shared" si="170"/>
        <v>1397.4345581960472</v>
      </c>
      <c r="Q617" s="118">
        <f t="shared" si="170"/>
        <v>1375.764523224856</v>
      </c>
      <c r="R617" s="118">
        <f t="shared" si="170"/>
        <v>1354.4305257538813</v>
      </c>
      <c r="S617" s="118">
        <f t="shared" si="170"/>
        <v>1333.4273548454532</v>
      </c>
      <c r="T617" s="118">
        <f t="shared" si="170"/>
        <v>1312.7498803679757</v>
      </c>
      <c r="U617" s="118">
        <f t="shared" si="170"/>
        <v>1292.3930517428671</v>
      </c>
      <c r="V617" s="118">
        <f t="shared" si="170"/>
        <v>1272.3518967109308</v>
      </c>
      <c r="W617" s="118">
        <f t="shared" si="170"/>
        <v>1252.6215201178545</v>
      </c>
      <c r="X617" s="118">
        <f t="shared" si="170"/>
        <v>1233.1971027185443</v>
      </c>
      <c r="Y617" s="118">
        <f t="shared" si="170"/>
        <v>1214.0739000000001</v>
      </c>
      <c r="Z617" s="118">
        <f t="shared" si="168"/>
        <v>1195.2472410224427</v>
      </c>
      <c r="AA617" s="118">
        <f t="shared" si="168"/>
        <v>1176.7125272784147</v>
      </c>
      <c r="AB617" s="118">
        <f t="shared" si="168"/>
        <v>1158.4652315695701</v>
      </c>
      <c r="AC617" s="118">
        <f t="shared" si="168"/>
        <v>1140.5008969008836</v>
      </c>
      <c r="AD617" s="118">
        <f t="shared" si="168"/>
        <v>1122.8151353920073</v>
      </c>
      <c r="AE617" s="118">
        <f t="shared" si="168"/>
        <v>1105.403627205508</v>
      </c>
      <c r="AF617" s="118">
        <f t="shared" si="168"/>
        <v>1088.2621194917249</v>
      </c>
      <c r="AG617" s="118">
        <f t="shared" si="168"/>
        <v>1071.3864253499889</v>
      </c>
      <c r="AH617" s="118">
        <f t="shared" si="168"/>
        <v>1054.7724228059524</v>
      </c>
      <c r="AI617" s="118">
        <f t="shared" si="168"/>
        <v>1038.416053804774</v>
      </c>
      <c r="AJ617" s="118">
        <f t="shared" si="168"/>
        <v>1022.3133232199198</v>
      </c>
      <c r="AK617" s="118">
        <f t="shared" si="168"/>
        <v>1006.4602978773316</v>
      </c>
      <c r="AL617" s="118">
        <f t="shared" si="168"/>
        <v>990.85310559473066</v>
      </c>
      <c r="AM617" s="118">
        <f t="shared" si="168"/>
        <v>975.48793423581628</v>
      </c>
      <c r="AN617" s="118">
        <f t="shared" si="168"/>
        <v>960.36103077913253</v>
      </c>
      <c r="AO617" s="118">
        <f t="shared" si="171"/>
        <v>945.46870040137367</v>
      </c>
      <c r="AP617" s="118">
        <f t="shared" si="171"/>
        <v>930.80730557490472</v>
      </c>
      <c r="AQ617" s="118">
        <f t="shared" si="171"/>
        <v>916.37326517927659</v>
      </c>
      <c r="AR617" s="118">
        <f t="shared" si="171"/>
        <v>902.16305362651951</v>
      </c>
      <c r="AS617" s="118">
        <f t="shared" si="171"/>
        <v>888.1731999999995</v>
      </c>
      <c r="AT617" s="118">
        <f t="shared" si="171"/>
        <v>874.40028720663008</v>
      </c>
      <c r="AU617" s="118">
        <f t="shared" si="171"/>
        <v>860.84095114222964</v>
      </c>
      <c r="AV617" s="118">
        <f t="shared" si="171"/>
        <v>847.49187986982122</v>
      </c>
      <c r="AW617" s="118">
        <f t="shared" si="171"/>
        <v>834.34981281067587</v>
      </c>
      <c r="AX617" s="118">
        <f t="shared" si="171"/>
        <v>821.4115399478992</v>
      </c>
      <c r="AY617" s="118">
        <f t="shared" si="171"/>
        <v>808.6739010423687</v>
      </c>
      <c r="AZ617" s="118">
        <f t="shared" si="171"/>
        <v>796.13378486082843</v>
      </c>
      <c r="BA617" s="118">
        <f t="shared" si="171"/>
        <v>783.78812841595573</v>
      </c>
      <c r="BB617" s="118">
        <f t="shared" si="171"/>
        <v>771.63391621820972</v>
      </c>
      <c r="BC617" s="118">
        <f t="shared" si="171"/>
        <v>759.66817953928319</v>
      </c>
      <c r="BD617" s="118">
        <f t="shared" si="171"/>
        <v>747.88799568697573</v>
      </c>
      <c r="BE617" s="118">
        <f t="shared" si="169"/>
        <v>736.29048729131091</v>
      </c>
      <c r="BF617" s="118">
        <f t="shared" si="169"/>
        <v>724.87282160172401</v>
      </c>
      <c r="BG617" s="118">
        <f t="shared" si="169"/>
        <v>713.63220979514836</v>
      </c>
      <c r="BH617" s="118">
        <f t="shared" si="169"/>
        <v>702.56590629483094</v>
      </c>
      <c r="BI617" s="118">
        <f t="shared" si="169"/>
        <v>691.67120809971186</v>
      </c>
      <c r="BJ617" s="118">
        <f t="shared" si="169"/>
        <v>680.94545412420143</v>
      </c>
      <c r="BK617" s="118">
        <f t="shared" si="169"/>
        <v>670.38602454819772</v>
      </c>
      <c r="BL617" s="118">
        <f t="shared" si="169"/>
        <v>659.990340177181</v>
      </c>
      <c r="BM617" s="118">
        <f t="shared" si="169"/>
        <v>649.75586181223321</v>
      </c>
      <c r="BN617" s="118">
        <f t="shared" si="169"/>
        <v>639.68008962982503</v>
      </c>
      <c r="BO617" s="118">
        <f t="shared" si="169"/>
        <v>629.76056257122173</v>
      </c>
      <c r="BP617" s="118">
        <f t="shared" si="169"/>
        <v>619.99485774135667</v>
      </c>
      <c r="BQ617" s="118">
        <f t="shared" si="169"/>
        <v>610.38058981702716</v>
      </c>
      <c r="BS617"/>
    </row>
    <row r="618" spans="1:71">
      <c r="B618" s="19">
        <v>70</v>
      </c>
      <c r="C618" s="211">
        <v>1211.7072000000001</v>
      </c>
      <c r="D618" s="211">
        <v>890.75689999999997</v>
      </c>
      <c r="I618" s="22" t="s">
        <v>176</v>
      </c>
      <c r="J618" s="118">
        <f t="shared" si="170"/>
        <v>1526.2530979402443</v>
      </c>
      <c r="K618" s="118">
        <f t="shared" si="170"/>
        <v>1502.9503496885131</v>
      </c>
      <c r="L618" s="118">
        <f t="shared" si="170"/>
        <v>1480.0033865138553</v>
      </c>
      <c r="M618" s="118">
        <f t="shared" si="170"/>
        <v>1457.4067763093055</v>
      </c>
      <c r="N618" s="118">
        <f t="shared" si="170"/>
        <v>1435.1551699050101</v>
      </c>
      <c r="O618" s="118">
        <f t="shared" si="170"/>
        <v>1413.2432998019453</v>
      </c>
      <c r="P618" s="118">
        <f t="shared" si="170"/>
        <v>1391.6659789249727</v>
      </c>
      <c r="Q618" s="118">
        <f t="shared" si="170"/>
        <v>1370.4180993949306</v>
      </c>
      <c r="R618" s="118">
        <f t="shared" si="170"/>
        <v>1349.4946313194762</v>
      </c>
      <c r="S618" s="118">
        <f t="shared" si="170"/>
        <v>1328.8906216023856</v>
      </c>
      <c r="T618" s="118">
        <f t="shared" si="170"/>
        <v>1308.6011927710351</v>
      </c>
      <c r="U618" s="118">
        <f t="shared" si="170"/>
        <v>1288.6215418217846</v>
      </c>
      <c r="V618" s="118">
        <f t="shared" si="170"/>
        <v>1268.9469390829886</v>
      </c>
      <c r="W618" s="118">
        <f t="shared" si="170"/>
        <v>1249.5727270953691</v>
      </c>
      <c r="X618" s="118">
        <f t="shared" si="170"/>
        <v>1230.4943195094781</v>
      </c>
      <c r="Y618" s="118">
        <f t="shared" si="170"/>
        <v>1211.7072000000001</v>
      </c>
      <c r="Z618" s="118">
        <f t="shared" si="168"/>
        <v>1193.2069211966245</v>
      </c>
      <c r="AA618" s="118">
        <f t="shared" si="168"/>
        <v>1174.9891036312467</v>
      </c>
      <c r="AB618" s="118">
        <f t="shared" si="168"/>
        <v>1157.0494347012393</v>
      </c>
      <c r="AC618" s="118">
        <f t="shared" si="168"/>
        <v>1139.3836676485546</v>
      </c>
      <c r="AD618" s="118">
        <f t="shared" si="168"/>
        <v>1121.9876205544128</v>
      </c>
      <c r="AE618" s="118">
        <f t="shared" si="168"/>
        <v>1104.8571753493397</v>
      </c>
      <c r="AF618" s="118">
        <f t="shared" si="168"/>
        <v>1087.9882768383195</v>
      </c>
      <c r="AG618" s="118">
        <f t="shared" si="168"/>
        <v>1071.3769317408298</v>
      </c>
      <c r="AH618" s="118">
        <f t="shared" si="168"/>
        <v>1055.0192077455358</v>
      </c>
      <c r="AI618" s="118">
        <f t="shared" si="168"/>
        <v>1038.911232579416</v>
      </c>
      <c r="AJ618" s="118">
        <f t="shared" si="168"/>
        <v>1023.0491930910994</v>
      </c>
      <c r="AK618" s="118">
        <f t="shared" si="168"/>
        <v>1007.4293343482004</v>
      </c>
      <c r="AL618" s="118">
        <f t="shared" si="168"/>
        <v>992.04795874843444</v>
      </c>
      <c r="AM618" s="118">
        <f t="shared" si="168"/>
        <v>976.90142514430511</v>
      </c>
      <c r="AN618" s="118">
        <f t="shared" si="168"/>
        <v>961.98614798115511</v>
      </c>
      <c r="AO618" s="118">
        <f t="shared" si="171"/>
        <v>947.29859644837836</v>
      </c>
      <c r="AP618" s="118">
        <f t="shared" si="171"/>
        <v>932.83529364359083</v>
      </c>
      <c r="AQ618" s="118">
        <f t="shared" si="171"/>
        <v>918.59281574956253</v>
      </c>
      <c r="AR618" s="118">
        <f t="shared" si="171"/>
        <v>904.56779122371609</v>
      </c>
      <c r="AS618" s="118">
        <f t="shared" si="171"/>
        <v>890.75690000000111</v>
      </c>
      <c r="AT618" s="118">
        <f t="shared" si="171"/>
        <v>877.15687270295246</v>
      </c>
      <c r="AU618" s="118">
        <f t="shared" si="171"/>
        <v>863.76448987374954</v>
      </c>
      <c r="AV618" s="118">
        <f t="shared" si="171"/>
        <v>850.57658120809197</v>
      </c>
      <c r="AW618" s="118">
        <f t="shared" si="171"/>
        <v>837.59002480571053</v>
      </c>
      <c r="AX618" s="118">
        <f t="shared" si="171"/>
        <v>824.80174643133773</v>
      </c>
      <c r="AY618" s="118">
        <f t="shared" si="171"/>
        <v>812.20871878696073</v>
      </c>
      <c r="AZ618" s="118">
        <f t="shared" si="171"/>
        <v>799.80796079518575</v>
      </c>
      <c r="BA618" s="118">
        <f t="shared" si="171"/>
        <v>787.59653689354514</v>
      </c>
      <c r="BB618" s="118">
        <f t="shared" si="171"/>
        <v>775.57155633957666</v>
      </c>
      <c r="BC618" s="118">
        <f t="shared" si="171"/>
        <v>763.73017252651528</v>
      </c>
      <c r="BD618" s="118">
        <f t="shared" si="171"/>
        <v>752.06958230943098</v>
      </c>
      <c r="BE618" s="118">
        <f t="shared" si="169"/>
        <v>740.58702534165639</v>
      </c>
      <c r="BF618" s="118">
        <f t="shared" si="169"/>
        <v>729.27978342134497</v>
      </c>
      <c r="BG618" s="118">
        <f t="shared" si="169"/>
        <v>718.14517984800648</v>
      </c>
      <c r="BH618" s="118">
        <f t="shared" si="169"/>
        <v>707.18057878886577</v>
      </c>
      <c r="BI618" s="118">
        <f t="shared" si="169"/>
        <v>696.38338465489812</v>
      </c>
      <c r="BJ618" s="118">
        <f t="shared" si="169"/>
        <v>685.75104148638843</v>
      </c>
      <c r="BK618" s="118">
        <f t="shared" si="169"/>
        <v>675.28103234787443</v>
      </c>
      <c r="BL618" s="118">
        <f t="shared" si="169"/>
        <v>664.97087873232533</v>
      </c>
      <c r="BM618" s="118">
        <f t="shared" si="169"/>
        <v>654.81813997441952</v>
      </c>
      <c r="BN618" s="118">
        <f t="shared" si="169"/>
        <v>644.82041267277896</v>
      </c>
      <c r="BO618" s="118">
        <f t="shared" si="169"/>
        <v>634.97533012102542</v>
      </c>
      <c r="BP618" s="118">
        <f t="shared" si="169"/>
        <v>625.28056174752373</v>
      </c>
      <c r="BQ618" s="118">
        <f t="shared" si="169"/>
        <v>615.73381256367759</v>
      </c>
      <c r="BS618"/>
    </row>
    <row r="619" spans="1:71">
      <c r="B619" s="19"/>
      <c r="BS619"/>
    </row>
    <row r="620" spans="1:71" s="3" customFormat="1" ht="15.5">
      <c r="A620" s="210" t="s">
        <v>573</v>
      </c>
      <c r="B620" s="210"/>
      <c r="C620" s="210"/>
      <c r="D620" s="210"/>
      <c r="E620" s="210"/>
      <c r="F620" s="86"/>
      <c r="G620" s="210"/>
    </row>
    <row r="621" spans="1:71">
      <c r="A621" s="18" t="s">
        <v>69</v>
      </c>
      <c r="C621" s="30"/>
      <c r="D621" s="30"/>
      <c r="E621" s="30"/>
      <c r="BS621"/>
    </row>
    <row r="622" spans="1:71">
      <c r="B622" t="s">
        <v>545</v>
      </c>
      <c r="C622" s="30">
        <v>2020</v>
      </c>
      <c r="D622" s="30">
        <v>2040</v>
      </c>
      <c r="E622" s="30"/>
      <c r="J622" s="17">
        <f t="shared" ref="J622:X622" si="172">K622-1</f>
        <v>2005</v>
      </c>
      <c r="K622" s="17">
        <f t="shared" si="172"/>
        <v>2006</v>
      </c>
      <c r="L622" s="17">
        <f t="shared" si="172"/>
        <v>2007</v>
      </c>
      <c r="M622" s="17">
        <f t="shared" si="172"/>
        <v>2008</v>
      </c>
      <c r="N622" s="17">
        <f t="shared" si="172"/>
        <v>2009</v>
      </c>
      <c r="O622" s="17">
        <f t="shared" si="172"/>
        <v>2010</v>
      </c>
      <c r="P622" s="17">
        <f t="shared" si="172"/>
        <v>2011</v>
      </c>
      <c r="Q622" s="17">
        <f t="shared" si="172"/>
        <v>2012</v>
      </c>
      <c r="R622" s="17">
        <f t="shared" si="172"/>
        <v>2013</v>
      </c>
      <c r="S622" s="17">
        <f t="shared" si="172"/>
        <v>2014</v>
      </c>
      <c r="T622" s="17">
        <f t="shared" si="172"/>
        <v>2015</v>
      </c>
      <c r="U622" s="17">
        <f t="shared" si="172"/>
        <v>2016</v>
      </c>
      <c r="V622" s="17">
        <f t="shared" si="172"/>
        <v>2017</v>
      </c>
      <c r="W622" s="17">
        <f t="shared" si="172"/>
        <v>2018</v>
      </c>
      <c r="X622" s="17">
        <f t="shared" si="172"/>
        <v>2019</v>
      </c>
      <c r="Y622" s="17">
        <f>Z622-1</f>
        <v>2020</v>
      </c>
      <c r="Z622" s="183">
        <f>$Z$26</f>
        <v>2021</v>
      </c>
      <c r="AA622" s="17">
        <f t="shared" ref="AA622:BP622" si="173">Z622+1</f>
        <v>2022</v>
      </c>
      <c r="AB622" s="17">
        <f t="shared" si="173"/>
        <v>2023</v>
      </c>
      <c r="AC622" s="17">
        <f t="shared" si="173"/>
        <v>2024</v>
      </c>
      <c r="AD622" s="17">
        <f t="shared" si="173"/>
        <v>2025</v>
      </c>
      <c r="AE622" s="17">
        <f t="shared" si="173"/>
        <v>2026</v>
      </c>
      <c r="AF622" s="17">
        <f t="shared" si="173"/>
        <v>2027</v>
      </c>
      <c r="AG622" s="17">
        <f t="shared" si="173"/>
        <v>2028</v>
      </c>
      <c r="AH622" s="17">
        <f t="shared" si="173"/>
        <v>2029</v>
      </c>
      <c r="AI622" s="17">
        <f t="shared" si="173"/>
        <v>2030</v>
      </c>
      <c r="AJ622" s="17">
        <f t="shared" si="173"/>
        <v>2031</v>
      </c>
      <c r="AK622" s="17">
        <f t="shared" si="173"/>
        <v>2032</v>
      </c>
      <c r="AL622" s="17">
        <f t="shared" si="173"/>
        <v>2033</v>
      </c>
      <c r="AM622" s="17">
        <f t="shared" si="173"/>
        <v>2034</v>
      </c>
      <c r="AN622" s="17">
        <f t="shared" si="173"/>
        <v>2035</v>
      </c>
      <c r="AO622" s="17">
        <f t="shared" si="173"/>
        <v>2036</v>
      </c>
      <c r="AP622" s="17">
        <f t="shared" si="173"/>
        <v>2037</v>
      </c>
      <c r="AQ622" s="17">
        <f t="shared" si="173"/>
        <v>2038</v>
      </c>
      <c r="AR622" s="17">
        <f t="shared" si="173"/>
        <v>2039</v>
      </c>
      <c r="AS622" s="17">
        <f t="shared" si="173"/>
        <v>2040</v>
      </c>
      <c r="AT622" s="17">
        <f t="shared" si="173"/>
        <v>2041</v>
      </c>
      <c r="AU622" s="17">
        <f t="shared" si="173"/>
        <v>2042</v>
      </c>
      <c r="AV622" s="17">
        <f t="shared" si="173"/>
        <v>2043</v>
      </c>
      <c r="AW622" s="17">
        <f t="shared" si="173"/>
        <v>2044</v>
      </c>
      <c r="AX622" s="17">
        <f t="shared" si="173"/>
        <v>2045</v>
      </c>
      <c r="AY622" s="17">
        <f t="shared" si="173"/>
        <v>2046</v>
      </c>
      <c r="AZ622" s="17">
        <f t="shared" si="173"/>
        <v>2047</v>
      </c>
      <c r="BA622" s="17">
        <f t="shared" si="173"/>
        <v>2048</v>
      </c>
      <c r="BB622" s="17">
        <f t="shared" si="173"/>
        <v>2049</v>
      </c>
      <c r="BC622" s="17">
        <f t="shared" si="173"/>
        <v>2050</v>
      </c>
      <c r="BD622" s="17">
        <f t="shared" si="173"/>
        <v>2051</v>
      </c>
      <c r="BE622" s="17">
        <f t="shared" si="173"/>
        <v>2052</v>
      </c>
      <c r="BF622" s="17">
        <f t="shared" si="173"/>
        <v>2053</v>
      </c>
      <c r="BG622" s="17">
        <f t="shared" si="173"/>
        <v>2054</v>
      </c>
      <c r="BH622" s="17">
        <f t="shared" si="173"/>
        <v>2055</v>
      </c>
      <c r="BI622" s="17">
        <f t="shared" si="173"/>
        <v>2056</v>
      </c>
      <c r="BJ622" s="17">
        <f t="shared" si="173"/>
        <v>2057</v>
      </c>
      <c r="BK622" s="17">
        <f t="shared" si="173"/>
        <v>2058</v>
      </c>
      <c r="BL622" s="17">
        <f t="shared" si="173"/>
        <v>2059</v>
      </c>
      <c r="BM622" s="17">
        <f t="shared" si="173"/>
        <v>2060</v>
      </c>
      <c r="BN622" s="17">
        <f t="shared" si="173"/>
        <v>2061</v>
      </c>
      <c r="BO622" s="17">
        <f t="shared" si="173"/>
        <v>2062</v>
      </c>
      <c r="BP622" s="17">
        <f t="shared" si="173"/>
        <v>2063</v>
      </c>
      <c r="BS622"/>
    </row>
    <row r="623" spans="1:71">
      <c r="B623" s="19">
        <v>0</v>
      </c>
      <c r="C623" s="51">
        <v>0.29220000000000002</v>
      </c>
      <c r="D623" s="51">
        <v>0.1182</v>
      </c>
      <c r="I623" s="22" t="s">
        <v>176</v>
      </c>
      <c r="J623" s="118">
        <f t="shared" ref="J623:Y638" si="174">$C623*POWER(POWER($D623/$C623,1/($D$482-$C$482)),J$482-$C$482)</f>
        <v>0.57607265798463392</v>
      </c>
      <c r="K623" s="118">
        <f t="shared" si="174"/>
        <v>0.55058468397973825</v>
      </c>
      <c r="L623" s="118">
        <f t="shared" si="174"/>
        <v>0.52622440942363591</v>
      </c>
      <c r="M623" s="118">
        <f t="shared" si="174"/>
        <v>0.50294193996040204</v>
      </c>
      <c r="N623" s="118">
        <f t="shared" si="174"/>
        <v>0.48068958877864454</v>
      </c>
      <c r="O623" s="118">
        <f t="shared" si="174"/>
        <v>0.45942177894007918</v>
      </c>
      <c r="P623" s="118">
        <f t="shared" si="174"/>
        <v>0.43909495002951482</v>
      </c>
      <c r="Q623" s="118">
        <f t="shared" si="174"/>
        <v>0.4196674689350523</v>
      </c>
      <c r="R623" s="118">
        <f t="shared" si="174"/>
        <v>0.40109954457575681</v>
      </c>
      <c r="S623" s="118">
        <f t="shared" si="174"/>
        <v>0.38335314640215162</v>
      </c>
      <c r="T623" s="118">
        <f t="shared" si="174"/>
        <v>0.36639192650260616</v>
      </c>
      <c r="U623" s="118">
        <f t="shared" si="174"/>
        <v>0.35018114515607818</v>
      </c>
      <c r="V623" s="118">
        <f t="shared" si="174"/>
        <v>0.3346875996787283</v>
      </c>
      <c r="W623" s="118">
        <f t="shared" si="174"/>
        <v>0.31987955641867155</v>
      </c>
      <c r="X623" s="118">
        <f t="shared" si="174"/>
        <v>0.30572668575957812</v>
      </c>
      <c r="Y623" s="118">
        <f t="shared" si="174"/>
        <v>0.29220000000000002</v>
      </c>
      <c r="Z623" s="118">
        <f t="shared" ref="Z623:AO638" si="175">$C623*POWER(POWER($D623/$C623,1/($D$482-$C$482)),Z$482-$C$482)</f>
        <v>0.27927179398118707</v>
      </c>
      <c r="AA623" s="118">
        <f t="shared" si="175"/>
        <v>0.26691558834178841</v>
      </c>
      <c r="AB623" s="118">
        <f t="shared" si="175"/>
        <v>0.25510607528321444</v>
      </c>
      <c r="AC623" s="118">
        <f t="shared" si="175"/>
        <v>0.24381906673457585</v>
      </c>
      <c r="AD623" s="118">
        <f t="shared" si="175"/>
        <v>0.23303144481103269</v>
      </c>
      <c r="AE623" s="118">
        <f t="shared" si="175"/>
        <v>0.2227211144640831</v>
      </c>
      <c r="AF623" s="118">
        <f t="shared" si="175"/>
        <v>0.2128669582268097</v>
      </c>
      <c r="AG623" s="118">
        <f t="shared" si="175"/>
        <v>0.20344879296139473</v>
      </c>
      <c r="AH623" s="118">
        <f t="shared" si="175"/>
        <v>0.19444732852031418</v>
      </c>
      <c r="AI623" s="118">
        <f t="shared" si="175"/>
        <v>0.18584412823654131</v>
      </c>
      <c r="AJ623" s="118">
        <f t="shared" si="175"/>
        <v>0.17762157116183666</v>
      </c>
      <c r="AK623" s="118">
        <f t="shared" si="175"/>
        <v>0.16976281597578097</v>
      </c>
      <c r="AL623" s="118">
        <f t="shared" si="175"/>
        <v>0.16225176649163064</v>
      </c>
      <c r="AM623" s="118">
        <f t="shared" si="175"/>
        <v>0.15507303868834474</v>
      </c>
      <c r="AN623" s="118">
        <f t="shared" si="175"/>
        <v>0.14821192920125964</v>
      </c>
      <c r="AO623" s="118">
        <f t="shared" si="175"/>
        <v>0.14165438520687357</v>
      </c>
      <c r="AP623" s="118">
        <f t="shared" ref="AP623:BE638" si="176">$C623*POWER(POWER($D623/$C623,1/($D$482-$C$482)),AP$482-$C$482)</f>
        <v>0.13538697564006058</v>
      </c>
      <c r="AQ623" s="118">
        <f t="shared" si="176"/>
        <v>0.12939686368476039</v>
      </c>
      <c r="AR623" s="118">
        <f t="shared" si="176"/>
        <v>0.12367178048180064</v>
      </c>
      <c r="AS623" s="118">
        <f t="shared" si="176"/>
        <v>0.11820000000000006</v>
      </c>
      <c r="AT623" s="118">
        <f t="shared" si="176"/>
        <v>0.11297031501908392</v>
      </c>
      <c r="AU623" s="118">
        <f t="shared" si="176"/>
        <v>0.10797201417522041</v>
      </c>
      <c r="AV623" s="118">
        <f t="shared" si="176"/>
        <v>0.10319486002216277</v>
      </c>
      <c r="AW623" s="118">
        <f t="shared" si="176"/>
        <v>9.8629068063062542E-2</v>
      </c>
      <c r="AX623" s="118">
        <f t="shared" si="176"/>
        <v>9.4265286710007098E-2</v>
      </c>
      <c r="AY623" s="118">
        <f t="shared" si="176"/>
        <v>9.0094578130234873E-2</v>
      </c>
      <c r="AZ623" s="118">
        <f t="shared" si="176"/>
        <v>8.6108399939797783E-2</v>
      </c>
      <c r="BA623" s="118">
        <f t="shared" si="176"/>
        <v>8.229858770717613E-2</v>
      </c>
      <c r="BB623" s="118">
        <f t="shared" si="176"/>
        <v>7.8657338231010079E-2</v>
      </c>
      <c r="BC623" s="118">
        <f t="shared" si="176"/>
        <v>7.5177193557697433E-2</v>
      </c>
      <c r="BD623" s="118">
        <f t="shared" si="176"/>
        <v>7.1851025706122867E-2</v>
      </c>
      <c r="BE623" s="118">
        <f t="shared" si="176"/>
        <v>6.8672022068231753E-2</v>
      </c>
      <c r="BF623" s="118">
        <f t="shared" ref="BF623:BQ638" si="177">$C623*POWER(POWER($D623/$C623,1/($D$482-$C$482)),BF$482-$C$482)</f>
        <v>6.5633671455546702E-2</v>
      </c>
      <c r="BG623" s="118">
        <f t="shared" si="177"/>
        <v>6.2729750763047071E-2</v>
      </c>
      <c r="BH623" s="118">
        <f t="shared" si="177"/>
        <v>5.9954312223096828E-2</v>
      </c>
      <c r="BI623" s="118">
        <f t="shared" si="177"/>
        <v>5.7301671223314379E-2</v>
      </c>
      <c r="BJ623" s="118">
        <f t="shared" si="177"/>
        <v>5.4766394663433145E-2</v>
      </c>
      <c r="BK623" s="118">
        <f t="shared" si="177"/>
        <v>5.2343289827305552E-2</v>
      </c>
      <c r="BL623" s="118">
        <f t="shared" si="177"/>
        <v>5.0027393747258182E-2</v>
      </c>
      <c r="BM623" s="118">
        <f t="shared" si="177"/>
        <v>4.7813963039014411E-2</v>
      </c>
      <c r="BN623" s="118">
        <f t="shared" si="177"/>
        <v>4.569846418636455E-2</v>
      </c>
      <c r="BO623" s="118">
        <f t="shared" si="177"/>
        <v>4.3676564255684648E-2</v>
      </c>
      <c r="BP623" s="118">
        <f t="shared" si="177"/>
        <v>4.1744122021285565E-2</v>
      </c>
      <c r="BQ623" s="118">
        <f t="shared" si="177"/>
        <v>3.9897179483415458E-2</v>
      </c>
      <c r="BS623"/>
    </row>
    <row r="624" spans="1:71">
      <c r="B624" s="19">
        <v>5</v>
      </c>
      <c r="C624" s="51">
        <v>0.18490000000000001</v>
      </c>
      <c r="D624" s="51">
        <v>4.48E-2</v>
      </c>
      <c r="I624" s="22" t="s">
        <v>176</v>
      </c>
      <c r="J624" s="118">
        <f t="shared" si="174"/>
        <v>0.53540334975981696</v>
      </c>
      <c r="K624" s="118">
        <f t="shared" si="174"/>
        <v>0.49876749120461705</v>
      </c>
      <c r="L624" s="118">
        <f t="shared" si="174"/>
        <v>0.46463850178402122</v>
      </c>
      <c r="M624" s="118">
        <f t="shared" si="174"/>
        <v>0.43284484483679486</v>
      </c>
      <c r="N624" s="118">
        <f t="shared" si="174"/>
        <v>0.40322672138108234</v>
      </c>
      <c r="O624" s="118">
        <f t="shared" si="174"/>
        <v>0.37563526694430799</v>
      </c>
      <c r="P624" s="118">
        <f t="shared" si="174"/>
        <v>0.34993180335131774</v>
      </c>
      <c r="Q624" s="118">
        <f t="shared" si="174"/>
        <v>0.32598714171015308</v>
      </c>
      <c r="R624" s="118">
        <f t="shared" si="174"/>
        <v>0.30368093309217437</v>
      </c>
      <c r="S624" s="118">
        <f t="shared" si="174"/>
        <v>0.28290106364296935</v>
      </c>
      <c r="T624" s="118">
        <f t="shared" si="174"/>
        <v>0.26354309108379703</v>
      </c>
      <c r="U624" s="118">
        <f t="shared" si="174"/>
        <v>0.24550971977135105</v>
      </c>
      <c r="V624" s="118">
        <f t="shared" si="174"/>
        <v>0.22871031167742531</v>
      </c>
      <c r="W624" s="118">
        <f t="shared" si="174"/>
        <v>0.21306043083060452</v>
      </c>
      <c r="X624" s="118">
        <f t="shared" si="174"/>
        <v>0.19848141893028368</v>
      </c>
      <c r="Y624" s="118">
        <f t="shared" si="174"/>
        <v>0.18490000000000001</v>
      </c>
      <c r="Z624" s="118">
        <f t="shared" si="175"/>
        <v>0.17224791209301307</v>
      </c>
      <c r="AA624" s="118">
        <f t="shared" si="175"/>
        <v>0.16046156419903923</v>
      </c>
      <c r="AB624" s="118">
        <f t="shared" si="175"/>
        <v>0.14948171662770948</v>
      </c>
      <c r="AC624" s="118">
        <f t="shared" si="175"/>
        <v>0.13925318326231687</v>
      </c>
      <c r="AD624" s="118">
        <f t="shared" si="175"/>
        <v>0.12972455418734338</v>
      </c>
      <c r="AE624" s="118">
        <f t="shared" si="175"/>
        <v>0.1208479372956562</v>
      </c>
      <c r="AF624" s="118">
        <f t="shared" si="175"/>
        <v>0.11257871757665844</v>
      </c>
      <c r="AG624" s="118">
        <f t="shared" si="175"/>
        <v>0.10487533287554573</v>
      </c>
      <c r="AH624" s="118">
        <f t="shared" si="175"/>
        <v>9.7699064996606175E-2</v>
      </c>
      <c r="AI624" s="118">
        <f t="shared" si="175"/>
        <v>9.1013845100621896E-2</v>
      </c>
      <c r="AJ624" s="118">
        <f t="shared" si="175"/>
        <v>8.4786072418274891E-2</v>
      </c>
      <c r="AK624" s="118">
        <f t="shared" si="175"/>
        <v>7.8984445368387529E-2</v>
      </c>
      <c r="AL624" s="118">
        <f t="shared" si="175"/>
        <v>7.3579804232176346E-2</v>
      </c>
      <c r="AM624" s="118">
        <f t="shared" si="175"/>
        <v>6.8544984592779995E-2</v>
      </c>
      <c r="AN624" s="118">
        <f t="shared" si="175"/>
        <v>6.3854680803429445E-2</v>
      </c>
      <c r="AO624" s="118">
        <f t="shared" si="175"/>
        <v>5.948531879803419E-2</v>
      </c>
      <c r="AP624" s="118">
        <f t="shared" si="176"/>
        <v>5.5414937604914283E-2</v>
      </c>
      <c r="AQ624" s="118">
        <f t="shared" si="176"/>
        <v>5.1623078968150771E-2</v>
      </c>
      <c r="AR624" s="118">
        <f t="shared" si="176"/>
        <v>4.8090684521777741E-2</v>
      </c>
      <c r="AS624" s="118">
        <f t="shared" si="176"/>
        <v>4.4799999999999986E-2</v>
      </c>
      <c r="AT624" s="118">
        <f t="shared" si="176"/>
        <v>4.1734486001984761E-2</v>
      </c>
      <c r="AU624" s="118">
        <f t="shared" si="176"/>
        <v>3.8878734862720143E-2</v>
      </c>
      <c r="AV624" s="118">
        <f t="shared" si="176"/>
        <v>3.6218393212122134E-2</v>
      </c>
      <c r="AW624" s="118">
        <f t="shared" si="176"/>
        <v>3.3740089833162755E-2</v>
      </c>
      <c r="AX624" s="118">
        <f t="shared" si="176"/>
        <v>3.1431368456424989E-2</v>
      </c>
      <c r="AY624" s="118">
        <f t="shared" si="176"/>
        <v>2.928062515330122E-2</v>
      </c>
      <c r="AZ624" s="118">
        <f t="shared" si="176"/>
        <v>2.7277050013165473E-2</v>
      </c>
      <c r="BA624" s="118">
        <f t="shared" si="176"/>
        <v>2.5410572811381541E-2</v>
      </c>
      <c r="BB624" s="118">
        <f t="shared" si="176"/>
        <v>2.3671812395067365E-2</v>
      </c>
      <c r="BC624" s="118">
        <f t="shared" si="176"/>
        <v>2.2052029532222062E-2</v>
      </c>
      <c r="BD624" s="118">
        <f t="shared" si="176"/>
        <v>2.0543082987229389E-2</v>
      </c>
      <c r="BE624" s="118">
        <f t="shared" si="176"/>
        <v>1.9137388601967332E-2</v>
      </c>
      <c r="BF624" s="118">
        <f t="shared" si="177"/>
        <v>1.7827881176860457E-2</v>
      </c>
      <c r="BG624" s="118">
        <f t="shared" si="177"/>
        <v>1.6607978960284167E-2</v>
      </c>
      <c r="BH624" s="118">
        <f t="shared" si="177"/>
        <v>1.5471550567840116E-2</v>
      </c>
      <c r="BI624" s="118">
        <f t="shared" si="177"/>
        <v>1.4412884165234887E-2</v>
      </c>
      <c r="BJ624" s="118">
        <f t="shared" si="177"/>
        <v>1.3426658759871056E-2</v>
      </c>
      <c r="BK624" s="118">
        <f t="shared" si="177"/>
        <v>1.2507917456858591E-2</v>
      </c>
      <c r="BL624" s="118">
        <f t="shared" si="177"/>
        <v>1.1652042545027811E-2</v>
      </c>
      <c r="BM624" s="118">
        <f t="shared" si="177"/>
        <v>1.0854732287723086E-2</v>
      </c>
      <c r="BN624" s="118">
        <f t="shared" si="177"/>
        <v>1.0111979301724805E-2</v>
      </c>
      <c r="BO624" s="118">
        <f t="shared" si="177"/>
        <v>9.4200504156293236E-3</v>
      </c>
      <c r="BP624" s="118">
        <f t="shared" si="177"/>
        <v>8.7754679064525193E-3</v>
      </c>
      <c r="BQ624" s="118">
        <f t="shared" si="177"/>
        <v>8.174992020149761E-3</v>
      </c>
      <c r="BS624"/>
    </row>
    <row r="625" spans="2:71">
      <c r="B625" s="19">
        <v>6</v>
      </c>
      <c r="C625" s="51">
        <v>0.1767</v>
      </c>
      <c r="D625" s="51">
        <v>4.3499999999999997E-2</v>
      </c>
      <c r="I625" s="22" t="s">
        <v>176</v>
      </c>
      <c r="J625" s="118">
        <f t="shared" si="174"/>
        <v>0.50558830430093826</v>
      </c>
      <c r="K625" s="118">
        <f t="shared" si="174"/>
        <v>0.4713675205678306</v>
      </c>
      <c r="L625" s="118">
        <f t="shared" si="174"/>
        <v>0.4394629732455459</v>
      </c>
      <c r="M625" s="118">
        <f t="shared" si="174"/>
        <v>0.40971788769231493</v>
      </c>
      <c r="N625" s="118">
        <f t="shared" si="174"/>
        <v>0.38198610057020038</v>
      </c>
      <c r="O625" s="118">
        <f t="shared" si="174"/>
        <v>0.35613134161817117</v>
      </c>
      <c r="P625" s="118">
        <f t="shared" si="174"/>
        <v>0.33202656403842146</v>
      </c>
      <c r="Q625" s="118">
        <f t="shared" si="174"/>
        <v>0.30955332020554466</v>
      </c>
      <c r="R625" s="118">
        <f t="shared" si="174"/>
        <v>0.28860117963088028</v>
      </c>
      <c r="S625" s="118">
        <f t="shared" si="174"/>
        <v>0.26906718632198923</v>
      </c>
      <c r="T625" s="118">
        <f t="shared" si="174"/>
        <v>0.25085535287079452</v>
      </c>
      <c r="U625" s="118">
        <f t="shared" si="174"/>
        <v>0.23387618878440733</v>
      </c>
      <c r="V625" s="118">
        <f t="shared" si="174"/>
        <v>0.2180462607409159</v>
      </c>
      <c r="W625" s="118">
        <f t="shared" si="174"/>
        <v>0.20328778260929695</v>
      </c>
      <c r="X625" s="118">
        <f t="shared" si="174"/>
        <v>0.18952823321886048</v>
      </c>
      <c r="Y625" s="118">
        <f t="shared" si="174"/>
        <v>0.1767</v>
      </c>
      <c r="Z625" s="118">
        <f t="shared" si="175"/>
        <v>0.16474004674514595</v>
      </c>
      <c r="AA625" s="118">
        <f t="shared" si="175"/>
        <v>0.15358960385734508</v>
      </c>
      <c r="AB625" s="118">
        <f t="shared" si="175"/>
        <v>0.14319387956438867</v>
      </c>
      <c r="AC625" s="118">
        <f t="shared" si="175"/>
        <v>0.13350179067943513</v>
      </c>
      <c r="AD625" s="118">
        <f t="shared" si="175"/>
        <v>0.12446571158512072</v>
      </c>
      <c r="AE625" s="118">
        <f t="shared" si="175"/>
        <v>0.11604124020770029</v>
      </c>
      <c r="AF625" s="118">
        <f t="shared" si="175"/>
        <v>0.10818697983124652</v>
      </c>
      <c r="AG625" s="118">
        <f t="shared" si="175"/>
        <v>0.10086433567977199</v>
      </c>
      <c r="AH625" s="118">
        <f t="shared" si="175"/>
        <v>9.4037325267706445E-2</v>
      </c>
      <c r="AI625" s="118">
        <f t="shared" si="175"/>
        <v>8.7672401586816384E-2</v>
      </c>
      <c r="AJ625" s="118">
        <f t="shared" si="175"/>
        <v>8.1738288260731984E-2</v>
      </c>
      <c r="AK625" s="118">
        <f t="shared" si="175"/>
        <v>7.6205825857052628E-2</v>
      </c>
      <c r="AL625" s="118">
        <f t="shared" si="175"/>
        <v>7.1047828601829663E-2</v>
      </c>
      <c r="AM625" s="118">
        <f t="shared" si="175"/>
        <v>6.6238950792340337E-2</v>
      </c>
      <c r="AN625" s="118">
        <f t="shared" si="175"/>
        <v>6.1755562251723656E-2</v>
      </c>
      <c r="AO625" s="118">
        <f t="shared" si="175"/>
        <v>5.757563221347891E-2</v>
      </c>
      <c r="AP625" s="118">
        <f t="shared" si="176"/>
        <v>5.3678621065250967E-2</v>
      </c>
      <c r="AQ625" s="118">
        <f t="shared" si="176"/>
        <v>5.0045379419945794E-2</v>
      </c>
      <c r="AR625" s="118">
        <f t="shared" si="176"/>
        <v>4.6658054018225446E-2</v>
      </c>
      <c r="AS625" s="118">
        <f t="shared" si="176"/>
        <v>4.3500000000000018E-2</v>
      </c>
      <c r="AT625" s="118">
        <f t="shared" si="176"/>
        <v>4.0555699113830515E-2</v>
      </c>
      <c r="AU625" s="118">
        <f t="shared" si="176"/>
        <v>3.7810683462334543E-2</v>
      </c>
      <c r="AV625" s="118">
        <f t="shared" si="176"/>
        <v>3.5251464408890265E-2</v>
      </c>
      <c r="AW625" s="118">
        <f t="shared" si="176"/>
        <v>3.2865466296295588E-2</v>
      </c>
      <c r="AX625" s="118">
        <f t="shared" si="176"/>
        <v>3.0640964651685077E-2</v>
      </c>
      <c r="AY625" s="118">
        <f t="shared" si="176"/>
        <v>2.856702857405187E-2</v>
      </c>
      <c r="AZ625" s="118">
        <f t="shared" si="176"/>
        <v>2.6633467021274622E-2</v>
      </c>
      <c r="BA625" s="118">
        <f t="shared" si="176"/>
        <v>2.4830778732711278E-2</v>
      </c>
      <c r="BB625" s="118">
        <f t="shared" si="176"/>
        <v>2.3150105541285979E-2</v>
      </c>
      <c r="BC625" s="118">
        <f t="shared" si="176"/>
        <v>2.1583188845650903E-2</v>
      </c>
      <c r="BD625" s="118">
        <f t="shared" si="176"/>
        <v>2.0122329028533347E-2</v>
      </c>
      <c r="BE625" s="118">
        <f t="shared" si="176"/>
        <v>1.8760347621855068E-2</v>
      </c>
      <c r="BF625" s="118">
        <f t="shared" si="177"/>
        <v>1.7490552032708499E-2</v>
      </c>
      <c r="BG625" s="118">
        <f t="shared" si="177"/>
        <v>1.6306702656857981E-2</v>
      </c>
      <c r="BH625" s="118">
        <f t="shared" si="177"/>
        <v>1.5202982218166268E-2</v>
      </c>
      <c r="BI625" s="118">
        <f t="shared" si="177"/>
        <v>1.4173967183284288E-2</v>
      </c>
      <c r="BJ625" s="118">
        <f t="shared" si="177"/>
        <v>1.3214601111139887E-2</v>
      </c>
      <c r="BK625" s="118">
        <f t="shared" si="177"/>
        <v>1.2320169806268492E-2</v>
      </c>
      <c r="BL625" s="118">
        <f t="shared" si="177"/>
        <v>1.1486278153892516E-2</v>
      </c>
      <c r="BM625" s="118">
        <f t="shared" si="177"/>
        <v>1.0708828522920212E-2</v>
      </c>
      <c r="BN625" s="118">
        <f t="shared" si="177"/>
        <v>9.9840006307392645E-3</v>
      </c>
      <c r="BO625" s="118">
        <f t="shared" si="177"/>
        <v>9.308232770863345E-3</v>
      </c>
      <c r="BP625" s="118">
        <f t="shared" si="177"/>
        <v>8.6782043111869114E-3</v>
      </c>
      <c r="BQ625" s="118">
        <f t="shared" si="177"/>
        <v>8.0908193768469642E-3</v>
      </c>
      <c r="BS625"/>
    </row>
    <row r="626" spans="2:71">
      <c r="B626" s="19">
        <v>7</v>
      </c>
      <c r="C626" s="51">
        <v>0.16839999999999999</v>
      </c>
      <c r="D626" s="51">
        <v>4.2200000000000001E-2</v>
      </c>
      <c r="I626" s="22" t="s">
        <v>176</v>
      </c>
      <c r="J626" s="118">
        <f t="shared" si="174"/>
        <v>0.47546035940643383</v>
      </c>
      <c r="K626" s="118">
        <f t="shared" si="174"/>
        <v>0.44367282862613566</v>
      </c>
      <c r="L626" s="118">
        <f t="shared" si="174"/>
        <v>0.4140104952321555</v>
      </c>
      <c r="M626" s="118">
        <f t="shared" si="174"/>
        <v>0.38633127634419595</v>
      </c>
      <c r="N626" s="118">
        <f t="shared" si="174"/>
        <v>0.36050258822072334</v>
      </c>
      <c r="O626" s="118">
        <f t="shared" si="174"/>
        <v>0.33640071118149034</v>
      </c>
      <c r="P626" s="118">
        <f t="shared" si="174"/>
        <v>0.31391019698900241</v>
      </c>
      <c r="Q626" s="118">
        <f t="shared" si="174"/>
        <v>0.29292331585027936</v>
      </c>
      <c r="R626" s="118">
        <f t="shared" si="174"/>
        <v>0.27333954039004538</v>
      </c>
      <c r="S626" s="118">
        <f t="shared" si="174"/>
        <v>0.25506506412357333</v>
      </c>
      <c r="T626" s="118">
        <f t="shared" si="174"/>
        <v>0.23801235212266389</v>
      </c>
      <c r="U626" s="118">
        <f t="shared" si="174"/>
        <v>0.22209972172244394</v>
      </c>
      <c r="V626" s="118">
        <f t="shared" si="174"/>
        <v>0.20725095126056661</v>
      </c>
      <c r="W626" s="118">
        <f t="shared" si="174"/>
        <v>0.19339491497466926</v>
      </c>
      <c r="X626" s="118">
        <f t="shared" si="174"/>
        <v>0.18046524230924441</v>
      </c>
      <c r="Y626" s="118">
        <f t="shared" si="174"/>
        <v>0.16839999999999999</v>
      </c>
      <c r="Z626" s="118">
        <f t="shared" si="175"/>
        <v>0.15714139541289007</v>
      </c>
      <c r="AA626" s="118">
        <f t="shared" si="175"/>
        <v>0.14663549971680684</v>
      </c>
      <c r="AB626" s="118">
        <f t="shared" si="175"/>
        <v>0.13683198956392797</v>
      </c>
      <c r="AC626" s="118">
        <f t="shared" si="175"/>
        <v>0.12768390604036614</v>
      </c>
      <c r="AD626" s="118">
        <f t="shared" si="175"/>
        <v>0.11914742973249098</v>
      </c>
      <c r="AE626" s="118">
        <f t="shared" si="175"/>
        <v>0.1111816708314899</v>
      </c>
      <c r="AF626" s="118">
        <f t="shared" si="175"/>
        <v>0.10374847327076568</v>
      </c>
      <c r="AG626" s="118">
        <f t="shared" si="175"/>
        <v>9.6812231957987216E-2</v>
      </c>
      <c r="AH626" s="118">
        <f t="shared" si="175"/>
        <v>9.0339722226333158E-2</v>
      </c>
      <c r="AI626" s="118">
        <f t="shared" si="175"/>
        <v>8.4299940687998051E-2</v>
      </c>
      <c r="AJ626" s="118">
        <f t="shared" si="175"/>
        <v>7.8663956727647755E-2</v>
      </c>
      <c r="AK626" s="118">
        <f t="shared" si="175"/>
        <v>7.3404773924476086E-2</v>
      </c>
      <c r="AL626" s="118">
        <f t="shared" si="175"/>
        <v>6.8497200739073047E-2</v>
      </c>
      <c r="AM626" s="118">
        <f t="shared" si="175"/>
        <v>6.391772984569348E-2</v>
      </c>
      <c r="AN626" s="118">
        <f t="shared" si="175"/>
        <v>5.9644425531926393E-2</v>
      </c>
      <c r="AO626" s="118">
        <f t="shared" si="175"/>
        <v>5.5656818626408082E-2</v>
      </c>
      <c r="AP626" s="118">
        <f t="shared" si="176"/>
        <v>5.193580845128206E-2</v>
      </c>
      <c r="AQ626" s="118">
        <f t="shared" si="176"/>
        <v>4.8463571329756726E-2</v>
      </c>
      <c r="AR626" s="118">
        <f t="shared" si="176"/>
        <v>4.5223475210511309E-2</v>
      </c>
      <c r="AS626" s="118">
        <f t="shared" si="176"/>
        <v>4.2199999999999946E-2</v>
      </c>
      <c r="AT626" s="118">
        <f t="shared" si="176"/>
        <v>3.9378663221044843E-2</v>
      </c>
      <c r="AU626" s="118">
        <f t="shared" si="176"/>
        <v>3.6745950641622567E-2</v>
      </c>
      <c r="AV626" s="118">
        <f t="shared" si="176"/>
        <v>3.428925154155435E-2</v>
      </c>
      <c r="AW626" s="118">
        <f t="shared" si="176"/>
        <v>3.199679830702757E-2</v>
      </c>
      <c r="AX626" s="118">
        <f t="shared" si="176"/>
        <v>2.9857610063605176E-2</v>
      </c>
      <c r="AY626" s="118">
        <f t="shared" si="176"/>
        <v>2.7861440077724862E-2</v>
      </c>
      <c r="AZ626" s="118">
        <f t="shared" si="176"/>
        <v>2.5998726674740531E-2</v>
      </c>
      <c r="BA626" s="118">
        <f t="shared" si="176"/>
        <v>2.4260547438402939E-2</v>
      </c>
      <c r="BB626" s="118">
        <f t="shared" si="176"/>
        <v>2.263857647239462E-2</v>
      </c>
      <c r="BC626" s="118">
        <f t="shared" si="176"/>
        <v>2.1125044519201382E-2</v>
      </c>
      <c r="BD626" s="118">
        <f t="shared" si="176"/>
        <v>1.9712701745289374E-2</v>
      </c>
      <c r="BE626" s="118">
        <f t="shared" si="176"/>
        <v>1.83947830143283E-2</v>
      </c>
      <c r="BF626" s="118">
        <f t="shared" si="177"/>
        <v>1.7164975482119225E-2</v>
      </c>
      <c r="BG626" s="118">
        <f t="shared" si="177"/>
        <v>1.6017388358006299E-2</v>
      </c>
      <c r="BH626" s="118">
        <f t="shared" si="177"/>
        <v>1.4946524687929274E-2</v>
      </c>
      <c r="BI626" s="118">
        <f t="shared" si="177"/>
        <v>1.394725502395735E-2</v>
      </c>
      <c r="BJ626" s="118">
        <f t="shared" si="177"/>
        <v>1.3014792854181115E-2</v>
      </c>
      <c r="BK626" s="118">
        <f t="shared" si="177"/>
        <v>1.214467167527156E-2</v>
      </c>
      <c r="BL626" s="118">
        <f t="shared" si="177"/>
        <v>1.1332723597883457E-2</v>
      </c>
      <c r="BM626" s="118">
        <f t="shared" si="177"/>
        <v>1.0575059382422772E-2</v>
      </c>
      <c r="BN626" s="118">
        <f t="shared" si="177"/>
        <v>9.8680498095492283E-3</v>
      </c>
      <c r="BO626" s="118">
        <f t="shared" si="177"/>
        <v>9.2083082961785627E-3</v>
      </c>
      <c r="BP626" s="118">
        <f t="shared" si="177"/>
        <v>8.5926746737149135E-3</v>
      </c>
      <c r="BQ626" s="118">
        <f t="shared" si="177"/>
        <v>8.0182000508109367E-3</v>
      </c>
      <c r="BS626"/>
    </row>
    <row r="627" spans="2:71">
      <c r="B627" s="19">
        <v>8</v>
      </c>
      <c r="C627" s="51">
        <v>0.16020000000000001</v>
      </c>
      <c r="D627" s="51">
        <v>4.0899999999999999E-2</v>
      </c>
      <c r="I627" s="22" t="s">
        <v>176</v>
      </c>
      <c r="J627" s="118">
        <f t="shared" si="174"/>
        <v>0.44603292105623976</v>
      </c>
      <c r="K627" s="118">
        <f t="shared" si="174"/>
        <v>0.41660066069364587</v>
      </c>
      <c r="L627" s="118">
        <f t="shared" si="174"/>
        <v>0.38911053937316603</v>
      </c>
      <c r="M627" s="118">
        <f t="shared" si="174"/>
        <v>0.36343440166220919</v>
      </c>
      <c r="N627" s="118">
        <f t="shared" si="174"/>
        <v>0.33945254868795988</v>
      </c>
      <c r="O627" s="118">
        <f t="shared" si="174"/>
        <v>0.31705318011653022</v>
      </c>
      <c r="P627" s="118">
        <f t="shared" si="174"/>
        <v>0.29613187295408983</v>
      </c>
      <c r="Q627" s="118">
        <f t="shared" si="174"/>
        <v>0.27659109474021359</v>
      </c>
      <c r="R627" s="118">
        <f t="shared" si="174"/>
        <v>0.25833974886401451</v>
      </c>
      <c r="S627" s="118">
        <f t="shared" si="174"/>
        <v>0.24129274988338525</v>
      </c>
      <c r="T627" s="118">
        <f t="shared" si="174"/>
        <v>0.22537062686754042</v>
      </c>
      <c r="U627" s="118">
        <f t="shared" si="174"/>
        <v>0.21049915291369278</v>
      </c>
      <c r="V627" s="118">
        <f t="shared" si="174"/>
        <v>0.196608999110718</v>
      </c>
      <c r="W627" s="118">
        <f t="shared" si="174"/>
        <v>0.18363541133663078</v>
      </c>
      <c r="X627" s="118">
        <f t="shared" si="174"/>
        <v>0.17151790838314307</v>
      </c>
      <c r="Y627" s="118">
        <f t="shared" si="174"/>
        <v>0.16020000000000001</v>
      </c>
      <c r="Z627" s="118">
        <f t="shared" si="175"/>
        <v>0.14962892354465238</v>
      </c>
      <c r="AA627" s="118">
        <f t="shared" si="175"/>
        <v>0.13975539800955947</v>
      </c>
      <c r="AB627" s="118">
        <f t="shared" si="175"/>
        <v>0.13053339428042968</v>
      </c>
      <c r="AC627" s="118">
        <f t="shared" si="175"/>
        <v>0.12191992055437188</v>
      </c>
      <c r="AD627" s="118">
        <f t="shared" si="175"/>
        <v>0.11387482191760426</v>
      </c>
      <c r="AE627" s="118">
        <f t="shared" si="175"/>
        <v>0.10636059314837772</v>
      </c>
      <c r="AF627" s="118">
        <f t="shared" si="175"/>
        <v>9.9342203872425011E-2</v>
      </c>
      <c r="AG627" s="118">
        <f t="shared" si="175"/>
        <v>9.2786935255832398E-2</v>
      </c>
      <c r="AH627" s="118">
        <f t="shared" si="175"/>
        <v>8.6664227474017197E-2</v>
      </c>
      <c r="AI627" s="118">
        <f t="shared" si="175"/>
        <v>8.0945537245730836E-2</v>
      </c>
      <c r="AJ627" s="118">
        <f t="shared" si="175"/>
        <v>7.5604204767929284E-2</v>
      </c>
      <c r="AK627" s="118">
        <f t="shared" si="175"/>
        <v>7.0615329431178098E-2</v>
      </c>
      <c r="AL627" s="118">
        <f t="shared" si="175"/>
        <v>6.5955653736193429E-2</v>
      </c>
      <c r="AM627" s="118">
        <f t="shared" si="175"/>
        <v>6.1603454870352389E-2</v>
      </c>
      <c r="AN627" s="118">
        <f t="shared" si="175"/>
        <v>5.7538443438716606E-2</v>
      </c>
      <c r="AO627" s="118">
        <f t="shared" si="175"/>
        <v>5.3741668877465863E-2</v>
      </c>
      <c r="AP627" s="118">
        <f t="shared" si="176"/>
        <v>5.019543110879128E-2</v>
      </c>
      <c r="AQ627" s="118">
        <f t="shared" si="176"/>
        <v>4.6883198025394479E-2</v>
      </c>
      <c r="AR627" s="118">
        <f t="shared" si="176"/>
        <v>4.3789528419916027E-2</v>
      </c>
      <c r="AS627" s="118">
        <f t="shared" si="176"/>
        <v>4.0899999999999985E-2</v>
      </c>
      <c r="AT627" s="118">
        <f t="shared" si="176"/>
        <v>3.8201142153409987E-2</v>
      </c>
      <c r="AU627" s="118">
        <f t="shared" si="176"/>
        <v>3.5680373149756424E-2</v>
      </c>
      <c r="AV627" s="118">
        <f t="shared" si="176"/>
        <v>3.3325941486077225E-2</v>
      </c>
      <c r="AW627" s="118">
        <f t="shared" si="176"/>
        <v>3.1126871102832757E-2</v>
      </c>
      <c r="AX627" s="118">
        <f t="shared" si="176"/>
        <v>2.907291021491893E-2</v>
      </c>
      <c r="AY627" s="118">
        <f t="shared" si="176"/>
        <v>2.7154483519155097E-2</v>
      </c>
      <c r="AZ627" s="118">
        <f t="shared" si="176"/>
        <v>2.5362647555444328E-2</v>
      </c>
      <c r="BA627" s="118">
        <f t="shared" si="176"/>
        <v>2.3689049013505263E-2</v>
      </c>
      <c r="BB627" s="118">
        <f t="shared" si="176"/>
        <v>2.2125885790807126E-2</v>
      </c>
      <c r="BC627" s="118">
        <f t="shared" si="176"/>
        <v>2.0665870620164731E-2</v>
      </c>
      <c r="BD627" s="118">
        <f t="shared" si="176"/>
        <v>1.9302197097430127E-2</v>
      </c>
      <c r="BE627" s="118">
        <f t="shared" si="176"/>
        <v>1.8028507950906263E-2</v>
      </c>
      <c r="BF627" s="118">
        <f t="shared" si="177"/>
        <v>1.6838865404558742E-2</v>
      </c>
      <c r="BG627" s="118">
        <f t="shared" si="177"/>
        <v>1.5727723496862744E-2</v>
      </c>
      <c r="BH627" s="118">
        <f t="shared" si="177"/>
        <v>1.4689902226239129E-2</v>
      </c>
      <c r="BI627" s="118">
        <f t="shared" si="177"/>
        <v>1.372056340254902E-2</v>
      </c>
      <c r="BJ627" s="118">
        <f t="shared" si="177"/>
        <v>1.281518809206968E-2</v>
      </c>
      <c r="BK627" s="118">
        <f t="shared" si="177"/>
        <v>1.1969555550802955E-2</v>
      </c>
      <c r="BL627" s="118">
        <f t="shared" si="177"/>
        <v>1.1179723547906148E-2</v>
      </c>
      <c r="BM627" s="118">
        <f t="shared" si="177"/>
        <v>1.0442009987515597E-2</v>
      </c>
      <c r="BN627" s="118">
        <f t="shared" si="177"/>
        <v>9.7529757432863167E-3</v>
      </c>
      <c r="BO627" s="118">
        <f t="shared" si="177"/>
        <v>9.1094086256244527E-3</v>
      </c>
      <c r="BP627" s="118">
        <f t="shared" si="177"/>
        <v>8.5083084068699015E-3</v>
      </c>
      <c r="BQ627" s="118">
        <f t="shared" si="177"/>
        <v>7.9468728346183473E-3</v>
      </c>
      <c r="BS627"/>
    </row>
    <row r="628" spans="2:71">
      <c r="B628" s="19">
        <v>9</v>
      </c>
      <c r="C628" s="51">
        <v>0.15190000000000001</v>
      </c>
      <c r="D628" s="51">
        <v>3.9600000000000003E-2</v>
      </c>
      <c r="I628" s="22" t="s">
        <v>176</v>
      </c>
      <c r="J628" s="118">
        <f t="shared" si="174"/>
        <v>0.41634630508745568</v>
      </c>
      <c r="K628" s="118">
        <f t="shared" si="174"/>
        <v>0.38927954629653411</v>
      </c>
      <c r="L628" s="118">
        <f t="shared" si="174"/>
        <v>0.36397240305279993</v>
      </c>
      <c r="M628" s="118">
        <f t="shared" si="174"/>
        <v>0.3403104823881915</v>
      </c>
      <c r="N628" s="118">
        <f t="shared" si="174"/>
        <v>0.31818682804499154</v>
      </c>
      <c r="O628" s="118">
        <f t="shared" si="174"/>
        <v>0.29750143701376053</v>
      </c>
      <c r="P628" s="118">
        <f t="shared" si="174"/>
        <v>0.27816080750123839</v>
      </c>
      <c r="Q628" s="118">
        <f t="shared" si="174"/>
        <v>0.26007751628494552</v>
      </c>
      <c r="R628" s="118">
        <f t="shared" si="174"/>
        <v>0.2431698235440482</v>
      </c>
      <c r="S628" s="118">
        <f t="shared" si="174"/>
        <v>0.22736130338025046</v>
      </c>
      <c r="T628" s="118">
        <f t="shared" si="174"/>
        <v>0.2125804983585988</v>
      </c>
      <c r="U628" s="118">
        <f t="shared" si="174"/>
        <v>0.19876059650665981</v>
      </c>
      <c r="V628" s="118">
        <f t="shared" si="174"/>
        <v>0.18583912931204788</v>
      </c>
      <c r="W628" s="118">
        <f t="shared" si="174"/>
        <v>0.1737576893531956</v>
      </c>
      <c r="X628" s="118">
        <f t="shared" si="174"/>
        <v>0.1624616662870057</v>
      </c>
      <c r="Y628" s="118">
        <f t="shared" si="174"/>
        <v>0.15190000000000001</v>
      </c>
      <c r="Z628" s="118">
        <f t="shared" si="175"/>
        <v>0.14202494980716268</v>
      </c>
      <c r="AA628" s="118">
        <f t="shared" si="175"/>
        <v>0.13279187865521447</v>
      </c>
      <c r="AB628" s="118">
        <f t="shared" si="175"/>
        <v>0.12415905135487604</v>
      </c>
      <c r="AC628" s="118">
        <f t="shared" si="175"/>
        <v>0.11608744593009351</v>
      </c>
      <c r="AD628" s="118">
        <f t="shared" si="175"/>
        <v>0.10854057723148941</v>
      </c>
      <c r="AE628" s="118">
        <f t="shared" si="175"/>
        <v>0.10148433201673962</v>
      </c>
      <c r="AF628" s="118">
        <f t="shared" si="175"/>
        <v>9.4886814752408649E-2</v>
      </c>
      <c r="AG628" s="118">
        <f t="shared" si="175"/>
        <v>8.8718203440239521E-2</v>
      </c>
      <c r="AH628" s="118">
        <f t="shared" si="175"/>
        <v>8.2950614816205831E-2</v>
      </c>
      <c r="AI628" s="118">
        <f t="shared" si="175"/>
        <v>7.755797831300143E-2</v>
      </c>
      <c r="AJ628" s="118">
        <f t="shared" si="175"/>
        <v>7.2515918216254374E-2</v>
      </c>
      <c r="AK628" s="118">
        <f t="shared" si="175"/>
        <v>6.7801643481789603E-2</v>
      </c>
      <c r="AL628" s="118">
        <f t="shared" si="175"/>
        <v>6.3393844715894057E-2</v>
      </c>
      <c r="AM628" s="118">
        <f t="shared" si="175"/>
        <v>5.9272597852915852E-2</v>
      </c>
      <c r="AN628" s="118">
        <f t="shared" si="175"/>
        <v>5.5419274094802573E-2</v>
      </c>
      <c r="AO628" s="118">
        <f t="shared" si="175"/>
        <v>5.1816455705488665E-2</v>
      </c>
      <c r="AP628" s="118">
        <f t="shared" si="176"/>
        <v>4.8447857279506887E-2</v>
      </c>
      <c r="AQ628" s="118">
        <f t="shared" si="176"/>
        <v>4.5298252128943686E-2</v>
      </c>
      <c r="AR628" s="118">
        <f t="shared" si="176"/>
        <v>4.2353403455993588E-2</v>
      </c>
      <c r="AS628" s="118">
        <f t="shared" si="176"/>
        <v>3.9599999999999996E-2</v>
      </c>
      <c r="AT628" s="118">
        <f t="shared" si="176"/>
        <v>3.7025595868095076E-2</v>
      </c>
      <c r="AU628" s="118">
        <f t="shared" si="176"/>
        <v>3.4618554277462105E-2</v>
      </c>
      <c r="AV628" s="118">
        <f t="shared" si="176"/>
        <v>3.2367994954924886E-2</v>
      </c>
      <c r="AW628" s="118">
        <f t="shared" si="176"/>
        <v>3.0263744956100742E-2</v>
      </c>
      <c r="AX628" s="118">
        <f t="shared" si="176"/>
        <v>2.8296292681810276E-2</v>
      </c>
      <c r="AY628" s="118">
        <f t="shared" si="176"/>
        <v>2.6456744883889986E-2</v>
      </c>
      <c r="AZ628" s="118">
        <f t="shared" si="176"/>
        <v>2.4736786466065717E-2</v>
      </c>
      <c r="BA628" s="118">
        <f t="shared" si="176"/>
        <v>2.3128642898179626E-2</v>
      </c>
      <c r="BB628" s="118">
        <f t="shared" si="176"/>
        <v>2.1625045073875908E-2</v>
      </c>
      <c r="BC628" s="118">
        <f t="shared" si="176"/>
        <v>2.0219196452895698E-2</v>
      </c>
      <c r="BD628" s="118">
        <f t="shared" si="176"/>
        <v>1.8904742339458016E-2</v>
      </c>
      <c r="BE628" s="118">
        <f t="shared" si="176"/>
        <v>1.7675741157859567E-2</v>
      </c>
      <c r="BF628" s="118">
        <f t="shared" si="177"/>
        <v>1.6526637595453617E-2</v>
      </c>
      <c r="BG628" s="118">
        <f t="shared" si="177"/>
        <v>1.54522374916094E-2</v>
      </c>
      <c r="BH628" s="118">
        <f t="shared" si="177"/>
        <v>1.4447684359145372E-2</v>
      </c>
      <c r="BI628" s="118">
        <f t="shared" si="177"/>
        <v>1.350843743210896E-2</v>
      </c>
      <c r="BJ628" s="118">
        <f t="shared" si="177"/>
        <v>1.2630251140674606E-2</v>
      </c>
      <c r="BK628" s="118">
        <f t="shared" si="177"/>
        <v>1.180915592038295E-2</v>
      </c>
      <c r="BL628" s="118">
        <f t="shared" si="177"/>
        <v>1.1041440268975286E-2</v>
      </c>
      <c r="BM628" s="118">
        <f t="shared" si="177"/>
        <v>1.0323633969716918E-2</v>
      </c>
      <c r="BN628" s="118">
        <f t="shared" si="177"/>
        <v>9.6524924053756744E-3</v>
      </c>
      <c r="BO628" s="118">
        <f t="shared" si="177"/>
        <v>9.0249818919519356E-3</v>
      </c>
      <c r="BP628" s="118">
        <f t="shared" si="177"/>
        <v>8.4382659658658703E-3</v>
      </c>
      <c r="BQ628" s="118">
        <f t="shared" si="177"/>
        <v>7.8896925626174425E-3</v>
      </c>
      <c r="BS628"/>
    </row>
    <row r="629" spans="2:71">
      <c r="B629" s="19">
        <v>10</v>
      </c>
      <c r="C629" s="51">
        <v>0.14360000000000001</v>
      </c>
      <c r="D629" s="51">
        <v>3.8300000000000001E-2</v>
      </c>
      <c r="I629" s="22" t="s">
        <v>176</v>
      </c>
      <c r="J629" s="118">
        <f t="shared" si="174"/>
        <v>0.38692000913921254</v>
      </c>
      <c r="K629" s="118">
        <f t="shared" si="174"/>
        <v>0.36217911740470321</v>
      </c>
      <c r="L629" s="118">
        <f t="shared" si="174"/>
        <v>0.33902023670441378</v>
      </c>
      <c r="M629" s="118">
        <f t="shared" si="174"/>
        <v>0.31734220823860287</v>
      </c>
      <c r="N629" s="118">
        <f t="shared" si="174"/>
        <v>0.29705034162180943</v>
      </c>
      <c r="O629" s="118">
        <f t="shared" si="174"/>
        <v>0.27805600127194152</v>
      </c>
      <c r="P629" s="118">
        <f t="shared" si="174"/>
        <v>0.26027621924695826</v>
      </c>
      <c r="Q629" s="118">
        <f t="shared" si="174"/>
        <v>0.24363333283800151</v>
      </c>
      <c r="R629" s="118">
        <f t="shared" si="174"/>
        <v>0.2280546453359707</v>
      </c>
      <c r="S629" s="118">
        <f t="shared" si="174"/>
        <v>0.21347210848975887</v>
      </c>
      <c r="T629" s="118">
        <f t="shared" si="174"/>
        <v>0.19982202526911491</v>
      </c>
      <c r="U629" s="118">
        <f t="shared" si="174"/>
        <v>0.18704477163379096</v>
      </c>
      <c r="V629" s="118">
        <f t="shared" si="174"/>
        <v>0.17508453609365213</v>
      </c>
      <c r="W629" s="118">
        <f t="shared" si="174"/>
        <v>0.16388907592213819</v>
      </c>
      <c r="X629" s="118">
        <f t="shared" si="174"/>
        <v>0.15340948895820963</v>
      </c>
      <c r="Y629" s="118">
        <f t="shared" si="174"/>
        <v>0.14360000000000001</v>
      </c>
      <c r="Z629" s="118">
        <f t="shared" si="175"/>
        <v>0.13441776085713555</v>
      </c>
      <c r="AA629" s="118">
        <f t="shared" si="175"/>
        <v>0.12582266318834318</v>
      </c>
      <c r="AB629" s="118">
        <f t="shared" si="175"/>
        <v>0.11777716330681495</v>
      </c>
      <c r="AC629" s="118">
        <f t="shared" si="175"/>
        <v>0.11024611818807278</v>
      </c>
      <c r="AD629" s="118">
        <f t="shared" si="175"/>
        <v>0.10319663196401022</v>
      </c>
      <c r="AE629" s="118">
        <f t="shared" si="175"/>
        <v>9.6597912232591607E-2</v>
      </c>
      <c r="AF629" s="118">
        <f t="shared" si="175"/>
        <v>9.0421135555564552E-2</v>
      </c>
      <c r="AG629" s="118">
        <f t="shared" si="175"/>
        <v>8.4639321556674862E-2</v>
      </c>
      <c r="AH629" s="118">
        <f t="shared" si="175"/>
        <v>7.9227215070440934E-2</v>
      </c>
      <c r="AI629" s="118">
        <f t="shared" si="175"/>
        <v>7.4161175826708739E-2</v>
      </c>
      <c r="AJ629" s="118">
        <f t="shared" si="175"/>
        <v>6.941907518912617E-2</v>
      </c>
      <c r="AK629" s="118">
        <f t="shared" si="175"/>
        <v>6.4980199496486576E-2</v>
      </c>
      <c r="AL629" s="118">
        <f t="shared" si="175"/>
        <v>6.0825159584733231E-2</v>
      </c>
      <c r="AM629" s="118">
        <f t="shared" si="175"/>
        <v>5.6935806094413496E-2</v>
      </c>
      <c r="AN629" s="118">
        <f t="shared" si="175"/>
        <v>5.3295150193642858E-2</v>
      </c>
      <c r="AO629" s="118">
        <f t="shared" si="175"/>
        <v>4.9887289370293915E-2</v>
      </c>
      <c r="AP629" s="118">
        <f t="shared" si="176"/>
        <v>4.6697337969268018E-2</v>
      </c>
      <c r="AQ629" s="118">
        <f t="shared" si="176"/>
        <v>4.3711362171433871E-2</v>
      </c>
      <c r="AR629" s="118">
        <f t="shared" si="176"/>
        <v>4.0916319130218939E-2</v>
      </c>
      <c r="AS629" s="118">
        <f t="shared" si="176"/>
        <v>3.8300000000000063E-2</v>
      </c>
      <c r="AT629" s="118">
        <f t="shared" si="176"/>
        <v>3.5850976607439411E-2</v>
      </c>
      <c r="AU629" s="118">
        <f t="shared" si="176"/>
        <v>3.3558551532824173E-2</v>
      </c>
      <c r="AV629" s="118">
        <f t="shared" si="176"/>
        <v>3.1412711383363649E-2</v>
      </c>
      <c r="AW629" s="118">
        <f t="shared" si="176"/>
        <v>2.9404083054339791E-2</v>
      </c>
      <c r="AX629" s="118">
        <f t="shared" si="176"/>
        <v>2.7523892787058475E-2</v>
      </c>
      <c r="AY629" s="118">
        <f t="shared" si="176"/>
        <v>2.5763927844765073E-2</v>
      </c>
      <c r="AZ629" s="118">
        <f t="shared" si="176"/>
        <v>2.4116500639123451E-2</v>
      </c>
      <c r="BA629" s="118">
        <f t="shared" si="176"/>
        <v>2.257441515056165E-2</v>
      </c>
      <c r="BB629" s="118">
        <f t="shared" si="176"/>
        <v>2.1130935495807055E-2</v>
      </c>
      <c r="BC629" s="118">
        <f t="shared" si="176"/>
        <v>1.977975650531302E-2</v>
      </c>
      <c r="BD629" s="118">
        <f t="shared" si="176"/>
        <v>1.8514976182058055E-2</v>
      </c>
      <c r="BE629" s="118">
        <f t="shared" si="176"/>
        <v>1.7331069921416711E-2</v>
      </c>
      <c r="BF629" s="118">
        <f t="shared" si="177"/>
        <v>1.6222866379493637E-2</v>
      </c>
      <c r="BG629" s="118">
        <f t="shared" si="177"/>
        <v>1.5185524884512814E-2</v>
      </c>
      <c r="BH629" s="118">
        <f t="shared" si="177"/>
        <v>1.4214514292594183E-2</v>
      </c>
      <c r="BI629" s="118">
        <f t="shared" si="177"/>
        <v>1.3305593195558912E-2</v>
      </c>
      <c r="BJ629" s="118">
        <f t="shared" si="177"/>
        <v>1.245479139431036E-2</v>
      </c>
      <c r="BK629" s="118">
        <f t="shared" si="177"/>
        <v>1.1658392556865738E-2</v>
      </c>
      <c r="BL629" s="118">
        <f t="shared" si="177"/>
        <v>1.0912917985288215E-2</v>
      </c>
      <c r="BM629" s="118">
        <f t="shared" si="177"/>
        <v>1.0215111420612846E-2</v>
      </c>
      <c r="BN629" s="118">
        <f t="shared" si="177"/>
        <v>9.5619248193936739E-3</v>
      </c>
      <c r="BO629" s="118">
        <f t="shared" si="177"/>
        <v>8.9505050397435098E-3</v>
      </c>
      <c r="BP629" s="118">
        <f t="shared" si="177"/>
        <v>8.3781813787105128E-3</v>
      </c>
      <c r="BQ629" s="118">
        <f t="shared" si="177"/>
        <v>7.842453906554428E-3</v>
      </c>
      <c r="BS629"/>
    </row>
    <row r="630" spans="2:71">
      <c r="B630" s="19">
        <v>11</v>
      </c>
      <c r="C630" s="51">
        <v>0.14080000000000001</v>
      </c>
      <c r="D630" s="51">
        <v>3.7499999999999999E-2</v>
      </c>
      <c r="I630" s="22" t="s">
        <v>176</v>
      </c>
      <c r="J630" s="118">
        <f t="shared" si="174"/>
        <v>0.37977921730740177</v>
      </c>
      <c r="K630" s="118">
        <f t="shared" si="174"/>
        <v>0.35546973117608749</v>
      </c>
      <c r="L630" s="118">
        <f t="shared" si="174"/>
        <v>0.33271628362992356</v>
      </c>
      <c r="M630" s="118">
        <f t="shared" si="174"/>
        <v>0.31141927338300068</v>
      </c>
      <c r="N630" s="118">
        <f t="shared" si="174"/>
        <v>0.29148547458010216</v>
      </c>
      <c r="O630" s="118">
        <f t="shared" si="174"/>
        <v>0.27282762870843325</v>
      </c>
      <c r="P630" s="118">
        <f t="shared" si="174"/>
        <v>0.25536406263088585</v>
      </c>
      <c r="Q630" s="118">
        <f t="shared" si="174"/>
        <v>0.23901833106881112</v>
      </c>
      <c r="R630" s="118">
        <f t="shared" si="174"/>
        <v>0.22371888196929895</v>
      </c>
      <c r="S630" s="118">
        <f t="shared" si="174"/>
        <v>0.20939874329213753</v>
      </c>
      <c r="T630" s="118">
        <f t="shared" si="174"/>
        <v>0.19599522984539036</v>
      </c>
      <c r="U630" s="118">
        <f t="shared" si="174"/>
        <v>0.18344966888628775</v>
      </c>
      <c r="V630" s="118">
        <f t="shared" si="174"/>
        <v>0.17170714328627382</v>
      </c>
      <c r="W630" s="118">
        <f t="shared" si="174"/>
        <v>0.16071625113593621</v>
      </c>
      <c r="X630" s="118">
        <f t="shared" si="174"/>
        <v>0.15042888073750937</v>
      </c>
      <c r="Y630" s="118">
        <f t="shared" si="174"/>
        <v>0.14080000000000001</v>
      </c>
      <c r="Z630" s="118">
        <f t="shared" si="175"/>
        <v>0.13178745931502989</v>
      </c>
      <c r="AA630" s="118">
        <f t="shared" si="175"/>
        <v>0.12335180705050185</v>
      </c>
      <c r="AB630" s="118">
        <f t="shared" si="175"/>
        <v>0.11545611685442778</v>
      </c>
      <c r="AC630" s="118">
        <f t="shared" si="175"/>
        <v>0.10806582601295624</v>
      </c>
      <c r="AD630" s="118">
        <f t="shared" si="175"/>
        <v>0.10114858415502535</v>
      </c>
      <c r="AE630" s="118">
        <f t="shared" si="175"/>
        <v>9.4674111641358527E-2</v>
      </c>
      <c r="AF630" s="118">
        <f t="shared" si="175"/>
        <v>8.8614067017912898E-2</v>
      </c>
      <c r="AG630" s="118">
        <f t="shared" si="175"/>
        <v>8.2941922953569086E-2</v>
      </c>
      <c r="AH630" s="118">
        <f t="shared" si="175"/>
        <v>7.7632850118990265E-2</v>
      </c>
      <c r="AI630" s="118">
        <f t="shared" si="175"/>
        <v>7.2663608498339805E-2</v>
      </c>
      <c r="AJ630" s="118">
        <f t="shared" si="175"/>
        <v>6.8012445658083925E-2</v>
      </c>
      <c r="AK630" s="118">
        <f t="shared" si="175"/>
        <v>6.3659001527559794E-2</v>
      </c>
      <c r="AL630" s="118">
        <f t="shared" si="175"/>
        <v>5.9584219274493692E-2</v>
      </c>
      <c r="AM630" s="118">
        <f t="shared" si="175"/>
        <v>5.5770261885334918E-2</v>
      </c>
      <c r="AN630" s="118">
        <f t="shared" si="175"/>
        <v>5.220043408524247E-2</v>
      </c>
      <c r="AO630" s="118">
        <f t="shared" si="175"/>
        <v>4.8859109255936006E-2</v>
      </c>
      <c r="AP630" s="118">
        <f t="shared" si="176"/>
        <v>4.5731661031500476E-2</v>
      </c>
      <c r="AQ630" s="118">
        <f t="shared" si="176"/>
        <v>4.2804399272710278E-2</v>
      </c>
      <c r="AR630" s="118">
        <f t="shared" si="176"/>
        <v>4.0064510139606546E-2</v>
      </c>
      <c r="AS630" s="118">
        <f t="shared" si="176"/>
        <v>3.7500000000000006E-2</v>
      </c>
      <c r="AT630" s="118">
        <f t="shared" si="176"/>
        <v>3.5099642928363789E-2</v>
      </c>
      <c r="AU630" s="118">
        <f t="shared" si="176"/>
        <v>3.2852931565297012E-2</v>
      </c>
      <c r="AV630" s="118">
        <f t="shared" si="176"/>
        <v>3.0750031122450578E-2</v>
      </c>
      <c r="AW630" s="118">
        <f t="shared" si="176"/>
        <v>2.8781736331575703E-2</v>
      </c>
      <c r="AX630" s="118">
        <f t="shared" si="176"/>
        <v>2.6939431149243253E-2</v>
      </c>
      <c r="AY630" s="118">
        <f t="shared" si="176"/>
        <v>2.5215051040844778E-2</v>
      </c>
      <c r="AZ630" s="118">
        <f t="shared" si="176"/>
        <v>2.3601047678776514E-2</v>
      </c>
      <c r="BA630" s="118">
        <f t="shared" si="176"/>
        <v>2.209035590027586E-2</v>
      </c>
      <c r="BB630" s="118">
        <f t="shared" si="176"/>
        <v>2.0676362780270848E-2</v>
      </c>
      <c r="BC630" s="118">
        <f t="shared" si="176"/>
        <v>1.9352878683861808E-2</v>
      </c>
      <c r="BD630" s="118">
        <f t="shared" si="176"/>
        <v>1.8114110171719801E-2</v>
      </c>
      <c r="BE630" s="118">
        <f t="shared" si="176"/>
        <v>1.6954634639797527E-2</v>
      </c>
      <c r="BF630" s="118">
        <f t="shared" si="177"/>
        <v>1.5869376582340292E-2</v>
      </c>
      <c r="BG630" s="118">
        <f t="shared" si="177"/>
        <v>1.4853585374290193E-2</v>
      </c>
      <c r="BH630" s="118">
        <f t="shared" si="177"/>
        <v>1.3902814475828067E-2</v>
      </c>
      <c r="BI630" s="118">
        <f t="shared" si="177"/>
        <v>1.301290196802273E-2</v>
      </c>
      <c r="BJ630" s="118">
        <f t="shared" si="177"/>
        <v>1.2179952334384004E-2</v>
      </c>
      <c r="BK630" s="118">
        <f t="shared" si="177"/>
        <v>1.1400319408569854E-2</v>
      </c>
      <c r="BL630" s="118">
        <f t="shared" si="177"/>
        <v>1.0670590413602594E-2</v>
      </c>
      <c r="BM630" s="118">
        <f t="shared" si="177"/>
        <v>9.9875710227272721E-3</v>
      </c>
      <c r="BN630" s="118">
        <f t="shared" si="177"/>
        <v>9.3482713765173416E-3</v>
      </c>
      <c r="BO630" s="118">
        <f t="shared" si="177"/>
        <v>8.7498929950187328E-3</v>
      </c>
      <c r="BP630" s="118">
        <f t="shared" si="177"/>
        <v>8.1898165276413117E-3</v>
      </c>
      <c r="BQ630" s="118">
        <f t="shared" si="177"/>
        <v>7.665590287173926E-3</v>
      </c>
      <c r="BS630"/>
    </row>
    <row r="631" spans="2:71">
      <c r="B631" s="19">
        <v>12</v>
      </c>
      <c r="C631" s="51">
        <v>0.13800000000000001</v>
      </c>
      <c r="D631" s="51">
        <v>3.6600000000000001E-2</v>
      </c>
      <c r="I631" s="22" t="s">
        <v>176</v>
      </c>
      <c r="J631" s="118">
        <f t="shared" si="174"/>
        <v>0.37340281455492719</v>
      </c>
      <c r="K631" s="118">
        <f t="shared" si="174"/>
        <v>0.34942798763536259</v>
      </c>
      <c r="L631" s="118">
        <f t="shared" si="174"/>
        <v>0.32699249653068241</v>
      </c>
      <c r="M631" s="118">
        <f t="shared" si="174"/>
        <v>0.30599750612691767</v>
      </c>
      <c r="N631" s="118">
        <f t="shared" si="174"/>
        <v>0.28635052715072656</v>
      </c>
      <c r="O631" s="118">
        <f t="shared" si="174"/>
        <v>0.26796500872621315</v>
      </c>
      <c r="P631" s="118">
        <f t="shared" si="174"/>
        <v>0.25075995709218063</v>
      </c>
      <c r="Q631" s="118">
        <f t="shared" si="174"/>
        <v>0.2346595788001522</v>
      </c>
      <c r="R631" s="118">
        <f t="shared" si="174"/>
        <v>0.21959294682134042</v>
      </c>
      <c r="S631" s="118">
        <f t="shared" si="174"/>
        <v>0.20549368809166535</v>
      </c>
      <c r="T631" s="118">
        <f t="shared" si="174"/>
        <v>0.19229969111836195</v>
      </c>
      <c r="U631" s="118">
        <f t="shared" si="174"/>
        <v>0.17995283236009652</v>
      </c>
      <c r="V631" s="118">
        <f t="shared" si="174"/>
        <v>0.16839872017521337</v>
      </c>
      <c r="W631" s="118">
        <f t="shared" si="174"/>
        <v>0.15758645521012687</v>
      </c>
      <c r="X631" s="118">
        <f t="shared" si="174"/>
        <v>0.14746840617229681</v>
      </c>
      <c r="Y631" s="118">
        <f t="shared" si="174"/>
        <v>0.13800000000000001</v>
      </c>
      <c r="Z631" s="118">
        <f t="shared" si="175"/>
        <v>0.12913952550453198</v>
      </c>
      <c r="AA631" s="118">
        <f t="shared" si="175"/>
        <v>0.12084794961982362</v>
      </c>
      <c r="AB631" s="118">
        <f t="shared" si="175"/>
        <v>0.11308874544999714</v>
      </c>
      <c r="AC631" s="118">
        <f t="shared" si="175"/>
        <v>0.10582773135735817</v>
      </c>
      <c r="AD631" s="118">
        <f t="shared" si="175"/>
        <v>9.9032920381958767E-2</v>
      </c>
      <c r="AE631" s="118">
        <f t="shared" si="175"/>
        <v>9.2674379329378595E-2</v>
      </c>
      <c r="AF631" s="118">
        <f t="shared" si="175"/>
        <v>8.6724096905963444E-2</v>
      </c>
      <c r="AG631" s="118">
        <f t="shared" si="175"/>
        <v>8.115586032061714E-2</v>
      </c>
      <c r="AH631" s="118">
        <f t="shared" si="175"/>
        <v>7.5945139809540374E-2</v>
      </c>
      <c r="AI631" s="118">
        <f t="shared" si="175"/>
        <v>7.1068980575212909E-2</v>
      </c>
      <c r="AJ631" s="118">
        <f t="shared" si="175"/>
        <v>6.6505901663578212E-2</v>
      </c>
      <c r="AK631" s="118">
        <f t="shared" si="175"/>
        <v>6.2235801333953289E-2</v>
      </c>
      <c r="AL631" s="118">
        <f t="shared" si="175"/>
        <v>5.8239868504790175E-2</v>
      </c>
      <c r="AM631" s="118">
        <f t="shared" si="175"/>
        <v>5.4500499885180707E-2</v>
      </c>
      <c r="AN631" s="118">
        <f t="shared" si="175"/>
        <v>5.1001222427043733E-2</v>
      </c>
      <c r="AO631" s="118">
        <f t="shared" si="175"/>
        <v>4.7726620756373336E-2</v>
      </c>
      <c r="AP631" s="118">
        <f t="shared" si="176"/>
        <v>4.4662269263860861E-2</v>
      </c>
      <c r="AQ631" s="118">
        <f t="shared" si="176"/>
        <v>4.179466855572922E-2</v>
      </c>
      <c r="AR631" s="118">
        <f t="shared" si="176"/>
        <v>3.911118598482647E-2</v>
      </c>
      <c r="AS631" s="118">
        <f t="shared" si="176"/>
        <v>3.6599999999999938E-2</v>
      </c>
      <c r="AT631" s="118">
        <f t="shared" si="176"/>
        <v>3.4250048068593192E-2</v>
      </c>
      <c r="AU631" s="118">
        <f t="shared" si="176"/>
        <v>3.2050977942648815E-2</v>
      </c>
      <c r="AV631" s="118">
        <f t="shared" si="176"/>
        <v>2.9993102054129618E-2</v>
      </c>
      <c r="AW631" s="118">
        <f t="shared" si="176"/>
        <v>2.8067354838255808E-2</v>
      </c>
      <c r="AX631" s="118">
        <f t="shared" si="176"/>
        <v>2.6265252796954231E-2</v>
      </c>
      <c r="AY631" s="118">
        <f t="shared" si="176"/>
        <v>2.457885712648732E-2</v>
      </c>
      <c r="AZ631" s="118">
        <f t="shared" si="176"/>
        <v>2.3000738744625045E-2</v>
      </c>
      <c r="BA631" s="118">
        <f t="shared" si="176"/>
        <v>2.1523945563294074E-2</v>
      </c>
      <c r="BB631" s="118">
        <f t="shared" si="176"/>
        <v>2.0141971862530236E-2</v>
      </c>
      <c r="BC631" s="118">
        <f t="shared" si="176"/>
        <v>1.8848729630817303E-2</v>
      </c>
      <c r="BD631" s="118">
        <f t="shared" si="176"/>
        <v>1.7638521745557668E-2</v>
      </c>
      <c r="BE631" s="118">
        <f t="shared" si="176"/>
        <v>1.6506016875526712E-2</v>
      </c>
      <c r="BF631" s="118">
        <f t="shared" si="177"/>
        <v>1.544622599474867E-2</v>
      </c>
      <c r="BG631" s="118">
        <f t="shared" si="177"/>
        <v>1.4454480404330509E-2</v>
      </c>
      <c r="BH631" s="118">
        <f t="shared" si="177"/>
        <v>1.3526411165433311E-2</v>
      </c>
      <c r="BI631" s="118">
        <f t="shared" si="177"/>
        <v>1.2657929852777253E-2</v>
      </c>
      <c r="BJ631" s="118">
        <f t="shared" si="177"/>
        <v>1.184521054389351E-2</v>
      </c>
      <c r="BK631" s="118">
        <f t="shared" si="177"/>
        <v>1.1084672964780339E-2</v>
      </c>
      <c r="BL631" s="118">
        <f t="shared" si="177"/>
        <v>1.0372966717714828E-2</v>
      </c>
      <c r="BM631" s="118">
        <f t="shared" si="177"/>
        <v>9.7069565217390939E-3</v>
      </c>
      <c r="BN631" s="118">
        <f t="shared" si="177"/>
        <v>9.0837084008007878E-3</v>
      </c>
      <c r="BO631" s="118">
        <f t="shared" si="177"/>
        <v>8.5004767587024948E-3</v>
      </c>
      <c r="BP631" s="118">
        <f t="shared" si="177"/>
        <v>7.9546922839213181E-3</v>
      </c>
      <c r="BQ631" s="118">
        <f t="shared" si="177"/>
        <v>7.4439506310156568E-3</v>
      </c>
      <c r="BS631"/>
    </row>
    <row r="632" spans="2:71">
      <c r="B632" s="19">
        <v>13</v>
      </c>
      <c r="C632" s="51">
        <v>0.13519999999999999</v>
      </c>
      <c r="D632" s="51">
        <v>3.5799999999999998E-2</v>
      </c>
      <c r="I632" s="22" t="s">
        <v>176</v>
      </c>
      <c r="J632" s="118">
        <f t="shared" si="174"/>
        <v>0.3662662823460065</v>
      </c>
      <c r="K632" s="118">
        <f t="shared" si="174"/>
        <v>0.34272221586024809</v>
      </c>
      <c r="L632" s="118">
        <f t="shared" si="174"/>
        <v>0.32069159217117643</v>
      </c>
      <c r="M632" s="118">
        <f t="shared" si="174"/>
        <v>0.30007712523433411</v>
      </c>
      <c r="N632" s="118">
        <f t="shared" si="174"/>
        <v>0.28078778267700266</v>
      </c>
      <c r="O632" s="118">
        <f t="shared" si="174"/>
        <v>0.26273838380416065</v>
      </c>
      <c r="P632" s="118">
        <f t="shared" si="174"/>
        <v>0.24584922344513499</v>
      </c>
      <c r="Q632" s="118">
        <f t="shared" si="174"/>
        <v>0.23004571997987142</v>
      </c>
      <c r="R632" s="118">
        <f t="shared" si="174"/>
        <v>0.21525808599052795</v>
      </c>
      <c r="S632" s="118">
        <f t="shared" si="174"/>
        <v>0.20142102008400706</v>
      </c>
      <c r="T632" s="118">
        <f t="shared" si="174"/>
        <v>0.18847341852452962</v>
      </c>
      <c r="U632" s="118">
        <f t="shared" si="174"/>
        <v>0.17635810540283825</v>
      </c>
      <c r="V632" s="118">
        <f t="shared" si="174"/>
        <v>0.16502158015046925</v>
      </c>
      <c r="W632" s="118">
        <f t="shared" si="174"/>
        <v>0.15441378128413191</v>
      </c>
      <c r="X632" s="118">
        <f t="shared" si="174"/>
        <v>0.14448786533690169</v>
      </c>
      <c r="Y632" s="118">
        <f t="shared" si="174"/>
        <v>0.13519999999999999</v>
      </c>
      <c r="Z632" s="118">
        <f t="shared" si="175"/>
        <v>0.1265091705616859</v>
      </c>
      <c r="AA632" s="118">
        <f t="shared" si="175"/>
        <v>0.11837699878850394</v>
      </c>
      <c r="AB632" s="118">
        <f t="shared" si="175"/>
        <v>0.11076757344907788</v>
      </c>
      <c r="AC632" s="118">
        <f t="shared" si="175"/>
        <v>0.10364729173205225</v>
      </c>
      <c r="AD632" s="118">
        <f t="shared" si="175"/>
        <v>9.698471085789212E-2</v>
      </c>
      <c r="AE632" s="118">
        <f t="shared" si="175"/>
        <v>9.0750409229266749E-2</v>
      </c>
      <c r="AF632" s="118">
        <f t="shared" si="175"/>
        <v>8.491685650686466E-2</v>
      </c>
      <c r="AG632" s="118">
        <f t="shared" si="175"/>
        <v>7.9458292036901967E-2</v>
      </c>
      <c r="AH632" s="118">
        <f t="shared" si="175"/>
        <v>7.4350611093466565E-2</v>
      </c>
      <c r="AI632" s="118">
        <f t="shared" si="175"/>
        <v>6.957125843335013E-2</v>
      </c>
      <c r="AJ632" s="118">
        <f t="shared" si="175"/>
        <v>6.5099128693312275E-2</v>
      </c>
      <c r="AK632" s="118">
        <f t="shared" si="175"/>
        <v>6.0914473189936272E-2</v>
      </c>
      <c r="AL632" s="118">
        <f t="shared" si="175"/>
        <v>5.699881271050955E-2</v>
      </c>
      <c r="AM632" s="118">
        <f t="shared" si="175"/>
        <v>5.333485590981836E-2</v>
      </c>
      <c r="AN632" s="118">
        <f t="shared" si="175"/>
        <v>4.9906422952501125E-2</v>
      </c>
      <c r="AO632" s="118">
        <f t="shared" si="175"/>
        <v>4.6698374063769227E-2</v>
      </c>
      <c r="AP632" s="118">
        <f t="shared" si="176"/>
        <v>4.3696542672979219E-2</v>
      </c>
      <c r="AQ632" s="118">
        <f t="shared" si="176"/>
        <v>4.0887672854821852E-2</v>
      </c>
      <c r="AR632" s="118">
        <f t="shared" si="176"/>
        <v>3.8259360791871831E-2</v>
      </c>
      <c r="AS632" s="118">
        <f t="shared" si="176"/>
        <v>3.5799999999999936E-2</v>
      </c>
      <c r="AT632" s="118">
        <f t="shared" si="176"/>
        <v>3.3498730074765885E-2</v>
      </c>
      <c r="AU632" s="118">
        <f t="shared" si="176"/>
        <v>3.1345388732458832E-2</v>
      </c>
      <c r="AV632" s="118">
        <f t="shared" si="176"/>
        <v>2.9330466934001348E-2</v>
      </c>
      <c r="AW632" s="118">
        <f t="shared" si="176"/>
        <v>2.7445066893546335E-2</v>
      </c>
      <c r="AX632" s="118">
        <f t="shared" si="176"/>
        <v>2.5680862786335301E-2</v>
      </c>
      <c r="AY632" s="118">
        <f t="shared" si="176"/>
        <v>2.4030063982305803E-2</v>
      </c>
      <c r="AZ632" s="118">
        <f t="shared" si="176"/>
        <v>2.2485380643089862E-2</v>
      </c>
      <c r="BA632" s="118">
        <f t="shared" si="176"/>
        <v>2.1039991530481406E-2</v>
      </c>
      <c r="BB632" s="118">
        <f t="shared" si="176"/>
        <v>1.9687513884216714E-2</v>
      </c>
      <c r="BC632" s="118">
        <f t="shared" si="176"/>
        <v>1.8421975236049784E-2</v>
      </c>
      <c r="BD632" s="118">
        <f t="shared" si="176"/>
        <v>1.723778703565515E-2</v>
      </c>
      <c r="BE632" s="118">
        <f t="shared" si="176"/>
        <v>1.6129719971891381E-2</v>
      </c>
      <c r="BF632" s="118">
        <f t="shared" si="177"/>
        <v>1.5092880880445551E-2</v>
      </c>
      <c r="BG632" s="118">
        <f t="shared" si="177"/>
        <v>1.4122691135883832E-2</v>
      </c>
      <c r="BH632" s="118">
        <f t="shared" si="177"/>
        <v>1.3214866432688883E-2</v>
      </c>
      <c r="BI632" s="118">
        <f t="shared" si="177"/>
        <v>1.2365397865998046E-2</v>
      </c>
      <c r="BJ632" s="118">
        <f t="shared" si="177"/>
        <v>1.1570534228495959E-2</v>
      </c>
      <c r="BK632" s="118">
        <f t="shared" si="177"/>
        <v>1.0826765445285649E-2</v>
      </c>
      <c r="BL632" s="118">
        <f t="shared" si="177"/>
        <v>1.013080707358735E-2</v>
      </c>
      <c r="BM632" s="118">
        <f t="shared" si="177"/>
        <v>9.4795857988165377E-3</v>
      </c>
      <c r="BN632" s="118">
        <f t="shared" si="177"/>
        <v>8.8702258629927266E-3</v>
      </c>
      <c r="BO632" s="118">
        <f t="shared" si="177"/>
        <v>8.3000363655475196E-3</v>
      </c>
      <c r="BP632" s="118">
        <f t="shared" si="177"/>
        <v>7.7664993804530064E-3</v>
      </c>
      <c r="BQ632" s="118">
        <f t="shared" si="177"/>
        <v>7.2672588371964298E-3</v>
      </c>
      <c r="BS632"/>
    </row>
    <row r="633" spans="2:71">
      <c r="B633" s="19">
        <v>14</v>
      </c>
      <c r="C633" s="51">
        <v>0.1323</v>
      </c>
      <c r="D633" s="51">
        <v>3.49E-2</v>
      </c>
      <c r="I633" s="22" t="s">
        <v>176</v>
      </c>
      <c r="J633" s="118">
        <f t="shared" si="174"/>
        <v>0.35942696614877989</v>
      </c>
      <c r="K633" s="118">
        <f t="shared" si="174"/>
        <v>0.33625901482988713</v>
      </c>
      <c r="L633" s="118">
        <f t="shared" si="174"/>
        <v>0.31458442382857388</v>
      </c>
      <c r="M633" s="118">
        <f t="shared" si="174"/>
        <v>0.29430693409252157</v>
      </c>
      <c r="N633" s="118">
        <f t="shared" si="174"/>
        <v>0.27533649123753079</v>
      </c>
      <c r="O633" s="118">
        <f t="shared" si="174"/>
        <v>0.25758884560688727</v>
      </c>
      <c r="P633" s="118">
        <f t="shared" si="174"/>
        <v>0.24098517811010894</v>
      </c>
      <c r="Q633" s="118">
        <f t="shared" si="174"/>
        <v>0.22545175017938815</v>
      </c>
      <c r="R633" s="118">
        <f t="shared" si="174"/>
        <v>0.21091957628914879</v>
      </c>
      <c r="S633" s="118">
        <f t="shared" si="174"/>
        <v>0.19732411758434545</v>
      </c>
      <c r="T633" s="118">
        <f t="shared" si="174"/>
        <v>0.18460499525687593</v>
      </c>
      <c r="U633" s="118">
        <f t="shared" si="174"/>
        <v>0.17270572239718363</v>
      </c>
      <c r="V633" s="118">
        <f t="shared" si="174"/>
        <v>0.16157345313017515</v>
      </c>
      <c r="W633" s="118">
        <f t="shared" si="174"/>
        <v>0.15115874792134062</v>
      </c>
      <c r="X633" s="118">
        <f t="shared" si="174"/>
        <v>0.14141535401077693</v>
      </c>
      <c r="Y633" s="118">
        <f t="shared" si="174"/>
        <v>0.1323</v>
      </c>
      <c r="Z633" s="118">
        <f t="shared" si="175"/>
        <v>0.12377220367928447</v>
      </c>
      <c r="AA633" s="118">
        <f t="shared" si="175"/>
        <v>0.11579409224207317</v>
      </c>
      <c r="AB633" s="118">
        <f t="shared" si="175"/>
        <v>0.10833023408801008</v>
      </c>
      <c r="AC633" s="118">
        <f t="shared" si="175"/>
        <v>0.10134748146761716</v>
      </c>
      <c r="AD633" s="118">
        <f t="shared" si="175"/>
        <v>9.4814823269783965E-2</v>
      </c>
      <c r="AE633" s="118">
        <f t="shared" si="175"/>
        <v>8.8703247298284674E-2</v>
      </c>
      <c r="AF633" s="118">
        <f t="shared" si="175"/>
        <v>8.2985611425678243E-2</v>
      </c>
      <c r="AG633" s="118">
        <f t="shared" si="175"/>
        <v>7.763652305237341E-2</v>
      </c>
      <c r="AH633" s="118">
        <f t="shared" si="175"/>
        <v>7.2632226335524019E-2</v>
      </c>
      <c r="AI633" s="118">
        <f t="shared" si="175"/>
        <v>6.7950496686926432E-2</v>
      </c>
      <c r="AJ633" s="118">
        <f t="shared" si="175"/>
        <v>6.3570542071374178E-2</v>
      </c>
      <c r="AK633" s="118">
        <f t="shared" si="175"/>
        <v>5.9472910667125067E-2</v>
      </c>
      <c r="AL633" s="118">
        <f t="shared" si="175"/>
        <v>5.5639404478392246E-2</v>
      </c>
      <c r="AM633" s="118">
        <f t="shared" si="175"/>
        <v>5.2052998516203007E-2</v>
      </c>
      <c r="AN633" s="118">
        <f t="shared" si="175"/>
        <v>4.8697765188699706E-2</v>
      </c>
      <c r="AO633" s="118">
        <f t="shared" si="175"/>
        <v>4.555880356509228E-2</v>
      </c>
      <c r="AP633" s="118">
        <f t="shared" si="176"/>
        <v>4.26221731991165E-2</v>
      </c>
      <c r="AQ633" s="118">
        <f t="shared" si="176"/>
        <v>3.9874832218101196E-2</v>
      </c>
      <c r="AR633" s="118">
        <f t="shared" si="176"/>
        <v>3.7304579402691732E-2</v>
      </c>
      <c r="AS633" s="118">
        <f t="shared" si="176"/>
        <v>3.49E-2</v>
      </c>
      <c r="AT633" s="118">
        <f t="shared" si="176"/>
        <v>3.2650415029531588E-2</v>
      </c>
      <c r="AU633" s="118">
        <f t="shared" si="176"/>
        <v>3.054583385675249E-2</v>
      </c>
      <c r="AV633" s="118">
        <f t="shared" si="176"/>
        <v>2.8576909823670088E-2</v>
      </c>
      <c r="AW633" s="118">
        <f t="shared" si="176"/>
        <v>2.6734898739378982E-2</v>
      </c>
      <c r="AX633" s="118">
        <f t="shared" si="176"/>
        <v>2.5011620046224196E-2</v>
      </c>
      <c r="AY633" s="118">
        <f t="shared" si="176"/>
        <v>2.3399420489116668E-2</v>
      </c>
      <c r="AZ633" s="118">
        <f t="shared" si="176"/>
        <v>2.1891140126652841E-2</v>
      </c>
      <c r="BA633" s="118">
        <f t="shared" si="176"/>
        <v>2.0480080533090191E-2</v>
      </c>
      <c r="BB633" s="118">
        <f t="shared" si="176"/>
        <v>1.9159975049960604E-2</v>
      </c>
      <c r="BC633" s="118">
        <f t="shared" si="176"/>
        <v>1.7924960955205842E-2</v>
      </c>
      <c r="BD633" s="118">
        <f t="shared" si="176"/>
        <v>1.6769553426235515E-2</v>
      </c>
      <c r="BE633" s="118">
        <f t="shared" si="176"/>
        <v>1.568862118127487E-2</v>
      </c>
      <c r="BF633" s="118">
        <f t="shared" si="177"/>
        <v>1.4677363690823052E-2</v>
      </c>
      <c r="BG633" s="118">
        <f t="shared" si="177"/>
        <v>1.3731289858015762E-2</v>
      </c>
      <c r="BH633" s="118">
        <f t="shared" si="177"/>
        <v>1.2846198073209523E-2</v>
      </c>
      <c r="BI633" s="118">
        <f t="shared" si="177"/>
        <v>1.2018157554208018E-2</v>
      </c>
      <c r="BJ633" s="118">
        <f t="shared" si="177"/>
        <v>1.1243490889260514E-2</v>
      </c>
      <c r="BK633" s="118">
        <f t="shared" si="177"/>
        <v>1.0518757705304095E-2</v>
      </c>
      <c r="BL633" s="118">
        <f t="shared" si="177"/>
        <v>9.8407393889186814E-3</v>
      </c>
      <c r="BM633" s="118">
        <f t="shared" si="177"/>
        <v>9.2064247921390795E-3</v>
      </c>
      <c r="BN633" s="118">
        <f t="shared" si="177"/>
        <v>8.6129968596421209E-3</v>
      </c>
      <c r="BO633" s="118">
        <f t="shared" si="177"/>
        <v>8.0578201179188364E-3</v>
      </c>
      <c r="BP633" s="118">
        <f t="shared" si="177"/>
        <v>7.5384289708698869E-3</v>
      </c>
      <c r="BQ633" s="118">
        <f t="shared" si="177"/>
        <v>7.0525167498437374E-3</v>
      </c>
      <c r="BS633"/>
    </row>
    <row r="634" spans="2:71">
      <c r="B634" s="19">
        <v>15</v>
      </c>
      <c r="C634" s="51">
        <v>0.1295</v>
      </c>
      <c r="D634" s="51">
        <v>3.4099999999999998E-2</v>
      </c>
      <c r="I634" s="22" t="s">
        <v>176</v>
      </c>
      <c r="J634" s="118">
        <f t="shared" si="174"/>
        <v>0.35229486295033952</v>
      </c>
      <c r="K634" s="118">
        <f t="shared" si="174"/>
        <v>0.32955700018956391</v>
      </c>
      <c r="L634" s="118">
        <f t="shared" si="174"/>
        <v>0.30828668764680184</v>
      </c>
      <c r="M634" s="118">
        <f t="shared" si="174"/>
        <v>0.28838920649711164</v>
      </c>
      <c r="N634" s="118">
        <f t="shared" si="174"/>
        <v>0.26977595127077963</v>
      </c>
      <c r="O634" s="118">
        <f t="shared" si="174"/>
        <v>0.25236403528431978</v>
      </c>
      <c r="P634" s="118">
        <f t="shared" si="174"/>
        <v>0.23607592153779808</v>
      </c>
      <c r="Q634" s="118">
        <f t="shared" si="174"/>
        <v>0.22083907743483211</v>
      </c>
      <c r="R634" s="118">
        <f t="shared" si="174"/>
        <v>0.20658565178769925</v>
      </c>
      <c r="S634" s="118">
        <f t="shared" si="174"/>
        <v>0.19325217266922501</v>
      </c>
      <c r="T634" s="118">
        <f t="shared" si="174"/>
        <v>0.18077926476595543</v>
      </c>
      <c r="U634" s="118">
        <f t="shared" si="174"/>
        <v>0.16911138497395956</v>
      </c>
      <c r="V634" s="118">
        <f t="shared" si="174"/>
        <v>0.15819657505984333</v>
      </c>
      <c r="W634" s="118">
        <f t="shared" si="174"/>
        <v>0.14798623028554975</v>
      </c>
      <c r="X634" s="118">
        <f t="shared" si="174"/>
        <v>0.13843488296660886</v>
      </c>
      <c r="Y634" s="118">
        <f t="shared" si="174"/>
        <v>0.1295</v>
      </c>
      <c r="Z634" s="118">
        <f t="shared" si="175"/>
        <v>0.12114179345999854</v>
      </c>
      <c r="AA634" s="118">
        <f t="shared" si="175"/>
        <v>0.113323043418571</v>
      </c>
      <c r="AB634" s="118">
        <f t="shared" si="175"/>
        <v>0.10600893220132025</v>
      </c>
      <c r="AC634" s="118">
        <f t="shared" si="175"/>
        <v>9.9166889340905992E-2</v>
      </c>
      <c r="AD634" s="118">
        <f t="shared" si="175"/>
        <v>9.2766446537502434E-2</v>
      </c>
      <c r="AE634" s="118">
        <f t="shared" si="175"/>
        <v>8.6779101980417869E-2</v>
      </c>
      <c r="AF634" s="118">
        <f t="shared" si="175"/>
        <v>8.1178193426686737E-2</v>
      </c>
      <c r="AG634" s="118">
        <f t="shared" si="175"/>
        <v>7.5938779471440121E-2</v>
      </c>
      <c r="AH634" s="118">
        <f t="shared" si="175"/>
        <v>7.1037528481340345E-2</v>
      </c>
      <c r="AI634" s="118">
        <f t="shared" si="175"/>
        <v>6.6452614696488777E-2</v>
      </c>
      <c r="AJ634" s="118">
        <f t="shared" si="175"/>
        <v>6.2163621038138266E-2</v>
      </c>
      <c r="AK634" s="118">
        <f t="shared" si="175"/>
        <v>5.8151448189403598E-2</v>
      </c>
      <c r="AL634" s="118">
        <f t="shared" si="175"/>
        <v>5.4398229544096802E-2</v>
      </c>
      <c r="AM634" s="118">
        <f t="shared" si="175"/>
        <v>5.0887251644946445E-2</v>
      </c>
      <c r="AN634" s="118">
        <f t="shared" si="175"/>
        <v>4.760287975690404E-2</v>
      </c>
      <c r="AO634" s="118">
        <f t="shared" si="175"/>
        <v>4.453048824410822E-2</v>
      </c>
      <c r="AP634" s="118">
        <f t="shared" si="176"/>
        <v>4.1656395440468348E-2</v>
      </c>
      <c r="AQ634" s="118">
        <f t="shared" si="176"/>
        <v>3.8967802723839699E-2</v>
      </c>
      <c r="AR634" s="118">
        <f t="shared" si="176"/>
        <v>3.6452737522481522E-2</v>
      </c>
      <c r="AS634" s="118">
        <f t="shared" si="176"/>
        <v>3.4099999999999964E-2</v>
      </c>
      <c r="AT634" s="118">
        <f t="shared" si="176"/>
        <v>3.189911318135865E-2</v>
      </c>
      <c r="AU634" s="118">
        <f t="shared" si="176"/>
        <v>2.9840276297863063E-2</v>
      </c>
      <c r="AV634" s="118">
        <f t="shared" si="176"/>
        <v>2.7914321143359202E-2</v>
      </c>
      <c r="AW634" s="118">
        <f t="shared" si="176"/>
        <v>2.6112671247296455E-2</v>
      </c>
      <c r="AX634" s="118">
        <f t="shared" si="176"/>
        <v>2.4427303682848098E-2</v>
      </c>
      <c r="AY634" s="118">
        <f t="shared" si="176"/>
        <v>2.2850713340017346E-2</v>
      </c>
      <c r="AZ634" s="118">
        <f t="shared" si="176"/>
        <v>2.1375879504633318E-2</v>
      </c>
      <c r="BA634" s="118">
        <f t="shared" si="176"/>
        <v>1.9996234594410078E-2</v>
      </c>
      <c r="BB634" s="118">
        <f t="shared" si="176"/>
        <v>1.870563491284713E-2</v>
      </c>
      <c r="BC634" s="118">
        <f t="shared" si="176"/>
        <v>1.7498333290735631E-2</v>
      </c>
      <c r="BD634" s="118">
        <f t="shared" si="176"/>
        <v>1.6368953493440249E-2</v>
      </c>
      <c r="BE634" s="118">
        <f t="shared" si="176"/>
        <v>1.5312466279989655E-2</v>
      </c>
      <c r="BF634" s="118">
        <f t="shared" si="177"/>
        <v>1.4324167007364469E-2</v>
      </c>
      <c r="BG634" s="118">
        <f t="shared" si="177"/>
        <v>1.3399654680252292E-2</v>
      </c>
      <c r="BH634" s="118">
        <f t="shared" si="177"/>
        <v>1.253481235297626E-2</v>
      </c>
      <c r="BI634" s="118">
        <f t="shared" si="177"/>
        <v>1.1725788796325009E-2</v>
      </c>
      <c r="BJ634" s="118">
        <f t="shared" si="177"/>
        <v>1.0968981347644548E-2</v>
      </c>
      <c r="BK634" s="118">
        <f t="shared" si="177"/>
        <v>1.026101986782187E-2</v>
      </c>
      <c r="BL634" s="118">
        <f t="shared" si="177"/>
        <v>9.5987517337190621E-3</v>
      </c>
      <c r="BM634" s="118">
        <f t="shared" si="177"/>
        <v>8.9792277992277788E-3</v>
      </c>
      <c r="BN634" s="118">
        <f t="shared" si="177"/>
        <v>8.3996892624272484E-3</v>
      </c>
      <c r="BO634" s="118">
        <f t="shared" si="177"/>
        <v>7.8575553803639335E-3</v>
      </c>
      <c r="BP634" s="118">
        <f t="shared" si="177"/>
        <v>7.3504119767455424E-3</v>
      </c>
      <c r="BQ634" s="118">
        <f t="shared" si="177"/>
        <v>6.8760006913730354E-3</v>
      </c>
      <c r="BS634"/>
    </row>
    <row r="635" spans="2:71">
      <c r="B635" s="19">
        <v>16</v>
      </c>
      <c r="C635" s="51">
        <v>0.12620000000000001</v>
      </c>
      <c r="D635" s="51">
        <v>3.3300000000000003E-2</v>
      </c>
      <c r="I635" s="22" t="s">
        <v>176</v>
      </c>
      <c r="J635" s="118">
        <f t="shared" si="174"/>
        <v>0.34278412126296448</v>
      </c>
      <c r="K635" s="118">
        <f t="shared" si="174"/>
        <v>0.3206933393201859</v>
      </c>
      <c r="L635" s="118">
        <f t="shared" si="174"/>
        <v>0.30002620163795635</v>
      </c>
      <c r="M635" s="118">
        <f t="shared" si="174"/>
        <v>0.28069096121583736</v>
      </c>
      <c r="N635" s="118">
        <f t="shared" si="174"/>
        <v>0.26260178370469128</v>
      </c>
      <c r="O635" s="118">
        <f t="shared" si="174"/>
        <v>0.24567836636484666</v>
      </c>
      <c r="P635" s="118">
        <f t="shared" si="174"/>
        <v>0.22984558158057003</v>
      </c>
      <c r="Q635" s="118">
        <f t="shared" si="174"/>
        <v>0.21503314334830914</v>
      </c>
      <c r="R635" s="118">
        <f t="shared" si="174"/>
        <v>0.201175295258159</v>
      </c>
      <c r="S635" s="118">
        <f t="shared" si="174"/>
        <v>0.18821051858341678</v>
      </c>
      <c r="T635" s="118">
        <f t="shared" si="174"/>
        <v>0.17608125918235493</v>
      </c>
      <c r="U635" s="118">
        <f t="shared" si="174"/>
        <v>0.16473367199985745</v>
      </c>
      <c r="V635" s="118">
        <f t="shared" si="174"/>
        <v>0.15411738203469197</v>
      </c>
      <c r="W635" s="118">
        <f t="shared" si="174"/>
        <v>0.1441852607112877</v>
      </c>
      <c r="X635" s="118">
        <f t="shared" si="174"/>
        <v>0.13489321666327225</v>
      </c>
      <c r="Y635" s="118">
        <f t="shared" si="174"/>
        <v>0.12620000000000001</v>
      </c>
      <c r="Z635" s="118">
        <f t="shared" si="175"/>
        <v>0.11806701918715783</v>
      </c>
      <c r="AA635" s="118">
        <f t="shared" si="175"/>
        <v>0.11045816972853163</v>
      </c>
      <c r="AB635" s="118">
        <f t="shared" si="175"/>
        <v>0.10333967388840633</v>
      </c>
      <c r="AC635" s="118">
        <f t="shared" si="175"/>
        <v>9.6679930743083203E-2</v>
      </c>
      <c r="AD635" s="118">
        <f t="shared" si="175"/>
        <v>9.0449375895853362E-2</v>
      </c>
      <c r="AE635" s="118">
        <f t="shared" si="175"/>
        <v>8.4620350232663774E-2</v>
      </c>
      <c r="AF635" s="118">
        <f t="shared" si="175"/>
        <v>7.9166977135847291E-2</v>
      </c>
      <c r="AG635" s="118">
        <f t="shared" si="175"/>
        <v>7.4065047610834905E-2</v>
      </c>
      <c r="AH635" s="118">
        <f t="shared" si="175"/>
        <v>6.9291912815897E-2</v>
      </c>
      <c r="AI635" s="118">
        <f t="shared" si="175"/>
        <v>6.482638351782391E-2</v>
      </c>
      <c r="AJ635" s="118">
        <f t="shared" si="175"/>
        <v>6.0648636027202586E-2</v>
      </c>
      <c r="AK635" s="118">
        <f t="shared" si="175"/>
        <v>5.674012419571061E-2</v>
      </c>
      <c r="AL635" s="118">
        <f t="shared" si="175"/>
        <v>5.3083497084759762E-2</v>
      </c>
      <c r="AM635" s="118">
        <f t="shared" si="175"/>
        <v>4.9662521939998143E-2</v>
      </c>
      <c r="AN635" s="118">
        <f t="shared" si="175"/>
        <v>4.6462012129733818E-2</v>
      </c>
      <c r="AO635" s="118">
        <f t="shared" si="175"/>
        <v>4.3467759727379089E-2</v>
      </c>
      <c r="AP635" s="118">
        <f t="shared" si="176"/>
        <v>4.0666472438631009E-2</v>
      </c>
      <c r="AQ635" s="118">
        <f t="shared" si="176"/>
        <v>3.8045714593390421E-2</v>
      </c>
      <c r="AR635" s="118">
        <f t="shared" si="176"/>
        <v>3.5593851940467172E-2</v>
      </c>
      <c r="AS635" s="118">
        <f t="shared" si="176"/>
        <v>3.3299999999999934E-2</v>
      </c>
      <c r="AT635" s="118">
        <f t="shared" si="176"/>
        <v>3.1153975744313372E-2</v>
      </c>
      <c r="AU635" s="118">
        <f t="shared" si="176"/>
        <v>2.9146252392710743E-2</v>
      </c>
      <c r="AV635" s="118">
        <f t="shared" si="176"/>
        <v>2.7267917119523959E-2</v>
      </c>
      <c r="AW635" s="118">
        <f t="shared" si="176"/>
        <v>2.5510631487675628E-2</v>
      </c>
      <c r="AX635" s="118">
        <f t="shared" si="176"/>
        <v>2.386659443210706E-2</v>
      </c>
      <c r="AY635" s="118">
        <f t="shared" si="176"/>
        <v>2.2328507628745626E-2</v>
      </c>
      <c r="AZ635" s="118">
        <f t="shared" si="176"/>
        <v>2.0889543095275031E-2</v>
      </c>
      <c r="BA635" s="118">
        <f t="shared" si="176"/>
        <v>1.9543312879879534E-2</v>
      </c>
      <c r="BB635" s="118">
        <f t="shared" si="176"/>
        <v>1.8283840703402259E-2</v>
      </c>
      <c r="BC635" s="118">
        <f t="shared" si="176"/>
        <v>1.7105535429029567E-2</v>
      </c>
      <c r="BD635" s="118">
        <f t="shared" si="176"/>
        <v>1.6003166241726166E-2</v>
      </c>
      <c r="BE635" s="118">
        <f t="shared" si="176"/>
        <v>1.4971839427235812E-2</v>
      </c>
      <c r="BF635" s="118">
        <f t="shared" si="177"/>
        <v>1.4006976647563363E-2</v>
      </c>
      <c r="BG635" s="118">
        <f t="shared" si="177"/>
        <v>1.3104294616497108E-2</v>
      </c>
      <c r="BH635" s="118">
        <f t="shared" si="177"/>
        <v>1.2259786084945585E-2</v>
      </c>
      <c r="BI635" s="118">
        <f t="shared" si="177"/>
        <v>1.146970205167766E-2</v>
      </c>
      <c r="BJ635" s="118">
        <f t="shared" si="177"/>
        <v>1.073053512049453E-2</v>
      </c>
      <c r="BK635" s="118">
        <f t="shared" si="177"/>
        <v>1.003900392995165E-2</v>
      </c>
      <c r="BL635" s="118">
        <f t="shared" si="177"/>
        <v>9.3920385865099397E-3</v>
      </c>
      <c r="BM635" s="118">
        <f t="shared" si="177"/>
        <v>8.7867670364500435E-3</v>
      </c>
      <c r="BN635" s="118">
        <f t="shared" si="177"/>
        <v>8.2205023160509764E-3</v>
      </c>
      <c r="BO635" s="118">
        <f t="shared" si="177"/>
        <v>7.6907306234331677E-3</v>
      </c>
      <c r="BP635" s="118">
        <f t="shared" si="177"/>
        <v>7.1951001591136756E-3</v>
      </c>
      <c r="BQ635" s="118">
        <f t="shared" si="177"/>
        <v>6.7314106857337295E-3</v>
      </c>
      <c r="BS635"/>
    </row>
    <row r="636" spans="2:71">
      <c r="B636" s="19">
        <v>17</v>
      </c>
      <c r="C636" s="51">
        <v>0.123</v>
      </c>
      <c r="D636" s="51">
        <v>3.2599999999999997E-2</v>
      </c>
      <c r="I636" s="22" t="s">
        <v>176</v>
      </c>
      <c r="J636" s="118">
        <f t="shared" si="174"/>
        <v>0.33298199039573984</v>
      </c>
      <c r="K636" s="118">
        <f t="shared" si="174"/>
        <v>0.31159205064809509</v>
      </c>
      <c r="L636" s="118">
        <f t="shared" si="174"/>
        <v>0.29157614774209484</v>
      </c>
      <c r="M636" s="118">
        <f t="shared" si="174"/>
        <v>0.27284601694840988</v>
      </c>
      <c r="N636" s="118">
        <f t="shared" si="174"/>
        <v>0.25531906344568367</v>
      </c>
      <c r="O636" s="118">
        <f t="shared" si="174"/>
        <v>0.23891799809966385</v>
      </c>
      <c r="P636" s="118">
        <f t="shared" si="174"/>
        <v>0.22357049663898101</v>
      </c>
      <c r="Q636" s="118">
        <f t="shared" si="174"/>
        <v>0.20920888072463273</v>
      </c>
      <c r="R636" s="118">
        <f t="shared" si="174"/>
        <v>0.19576981950677613</v>
      </c>
      <c r="S636" s="118">
        <f t="shared" si="174"/>
        <v>0.18319405035277322</v>
      </c>
      <c r="T636" s="118">
        <f t="shared" si="174"/>
        <v>0.17142611751497686</v>
      </c>
      <c r="U636" s="118">
        <f t="shared" si="174"/>
        <v>0.16041412758585147</v>
      </c>
      <c r="V636" s="118">
        <f t="shared" si="174"/>
        <v>0.1501095206620523</v>
      </c>
      <c r="W636" s="118">
        <f t="shared" si="174"/>
        <v>0.14046685620835875</v>
      </c>
      <c r="X636" s="118">
        <f t="shared" si="174"/>
        <v>0.1314436126771785</v>
      </c>
      <c r="Y636" s="118">
        <f t="shared" si="174"/>
        <v>0.123</v>
      </c>
      <c r="Z636" s="118">
        <f t="shared" si="175"/>
        <v>0.11509878412392971</v>
      </c>
      <c r="AA636" s="118">
        <f t="shared" si="175"/>
        <v>0.10770512281956889</v>
      </c>
      <c r="AB636" s="118">
        <f t="shared" si="175"/>
        <v>0.10078641203618614</v>
      </c>
      <c r="AC636" s="118">
        <f t="shared" si="175"/>
        <v>9.4312142126653814E-2</v>
      </c>
      <c r="AD636" s="118">
        <f t="shared" si="175"/>
        <v>8.8253763308139055E-2</v>
      </c>
      <c r="AE636" s="118">
        <f t="shared" si="175"/>
        <v>8.2584559765267365E-2</v>
      </c>
      <c r="AF636" s="118">
        <f t="shared" si="175"/>
        <v>7.727953184058764E-2</v>
      </c>
      <c r="AG636" s="118">
        <f t="shared" si="175"/>
        <v>7.2315285792830475E-2</v>
      </c>
      <c r="AH636" s="118">
        <f t="shared" si="175"/>
        <v>6.7669930636823375E-2</v>
      </c>
      <c r="AI636" s="118">
        <f t="shared" si="175"/>
        <v>6.3322981610154733E-2</v>
      </c>
      <c r="AJ636" s="118">
        <f t="shared" si="175"/>
        <v>5.9255269840900571E-2</v>
      </c>
      <c r="AK636" s="118">
        <f t="shared" si="175"/>
        <v>5.5448857818073308E-2</v>
      </c>
      <c r="AL636" s="118">
        <f t="shared" si="175"/>
        <v>5.1886960292039777E-2</v>
      </c>
      <c r="AM636" s="118">
        <f t="shared" si="175"/>
        <v>4.8553870256100806E-2</v>
      </c>
      <c r="AN636" s="118">
        <f t="shared" si="175"/>
        <v>4.5434889682831207E-2</v>
      </c>
      <c r="AO636" s="118">
        <f t="shared" si="175"/>
        <v>4.2516264709745934E-2</v>
      </c>
      <c r="AP636" s="118">
        <f t="shared" si="176"/>
        <v>3.9785124988478845E-2</v>
      </c>
      <c r="AQ636" s="118">
        <f t="shared" si="176"/>
        <v>3.7229426930020224E-2</v>
      </c>
      <c r="AR636" s="118">
        <f t="shared" si="176"/>
        <v>3.4837900595739948E-2</v>
      </c>
      <c r="AS636" s="118">
        <f t="shared" si="176"/>
        <v>3.2599999999999955E-2</v>
      </c>
      <c r="AT636" s="118">
        <f t="shared" si="176"/>
        <v>3.050585660520409E-2</v>
      </c>
      <c r="AU636" s="118">
        <f t="shared" si="176"/>
        <v>2.8546235804210902E-2</v>
      </c>
      <c r="AV636" s="118">
        <f t="shared" si="176"/>
        <v>2.6712496198208646E-2</v>
      </c>
      <c r="AW636" s="118">
        <f t="shared" si="176"/>
        <v>2.4996551490478941E-2</v>
      </c>
      <c r="AX636" s="118">
        <f t="shared" si="176"/>
        <v>2.3390834828010805E-2</v>
      </c>
      <c r="AY636" s="118">
        <f t="shared" si="176"/>
        <v>2.188826543372124E-2</v>
      </c>
      <c r="AZ636" s="118">
        <f t="shared" si="176"/>
        <v>2.0482217382139459E-2</v>
      </c>
      <c r="BA636" s="118">
        <f t="shared" si="176"/>
        <v>1.9166490380863984E-2</v>
      </c>
      <c r="BB636" s="118">
        <f t="shared" si="176"/>
        <v>1.7935282428946663E-2</v>
      </c>
      <c r="BC636" s="118">
        <f t="shared" si="176"/>
        <v>1.6783164231634482E-2</v>
      </c>
      <c r="BD636" s="118">
        <f t="shared" si="176"/>
        <v>1.570505525864517E-2</v>
      </c>
      <c r="BE636" s="118">
        <f t="shared" si="176"/>
        <v>1.4696201340399898E-2</v>
      </c>
      <c r="BF636" s="118">
        <f t="shared" si="177"/>
        <v>1.3752153703418653E-2</v>
      </c>
      <c r="BG636" s="118">
        <f t="shared" si="177"/>
        <v>1.286874935242995E-2</v>
      </c>
      <c r="BH636" s="118">
        <f t="shared" si="177"/>
        <v>1.2042092712685326E-2</v>
      </c>
      <c r="BI636" s="118">
        <f t="shared" si="177"/>
        <v>1.1268538451526143E-2</v>
      </c>
      <c r="BJ636" s="118">
        <f t="shared" si="177"/>
        <v>1.0544675403450476E-2</v>
      </c>
      <c r="BK636" s="118">
        <f t="shared" si="177"/>
        <v>9.8673115277939649E-3</v>
      </c>
      <c r="BL636" s="118">
        <f t="shared" si="177"/>
        <v>9.233459832692038E-3</v>
      </c>
      <c r="BM636" s="118">
        <f t="shared" si="177"/>
        <v>8.640325203252008E-3</v>
      </c>
      <c r="BN636" s="118">
        <f t="shared" si="177"/>
        <v>8.0852920758508282E-3</v>
      </c>
      <c r="BO636" s="118">
        <f t="shared" si="177"/>
        <v>7.5659129042054806E-3</v>
      </c>
      <c r="BP636" s="118">
        <f t="shared" si="177"/>
        <v>7.0798973663544771E-3</v>
      </c>
      <c r="BQ636" s="118">
        <f t="shared" si="177"/>
        <v>6.6251022649561984E-3</v>
      </c>
      <c r="BS636"/>
    </row>
    <row r="637" spans="2:71">
      <c r="B637" s="19">
        <v>18</v>
      </c>
      <c r="C637" s="51">
        <v>0.1197</v>
      </c>
      <c r="D637" s="51">
        <v>3.1800000000000002E-2</v>
      </c>
      <c r="I637" s="22" t="s">
        <v>176</v>
      </c>
      <c r="J637" s="118">
        <f t="shared" si="174"/>
        <v>0.32347775713320487</v>
      </c>
      <c r="K637" s="118">
        <f t="shared" si="174"/>
        <v>0.30273391110427889</v>
      </c>
      <c r="L637" s="118">
        <f t="shared" si="174"/>
        <v>0.2833203177390457</v>
      </c>
      <c r="M637" s="118">
        <f t="shared" si="174"/>
        <v>0.26515167115224186</v>
      </c>
      <c r="N637" s="118">
        <f t="shared" si="174"/>
        <v>0.24814813591865995</v>
      </c>
      <c r="O637" s="118">
        <f t="shared" si="174"/>
        <v>0.23223499626577818</v>
      </c>
      <c r="P637" s="118">
        <f t="shared" si="174"/>
        <v>0.2173423277628192</v>
      </c>
      <c r="Q637" s="118">
        <f t="shared" si="174"/>
        <v>0.20340469006359491</v>
      </c>
      <c r="R637" s="118">
        <f t="shared" si="174"/>
        <v>0.19036083935300926</v>
      </c>
      <c r="S637" s="118">
        <f t="shared" si="174"/>
        <v>0.17815345923367124</v>
      </c>
      <c r="T637" s="118">
        <f t="shared" si="174"/>
        <v>0.16672890887009861</v>
      </c>
      <c r="U637" s="118">
        <f t="shared" si="174"/>
        <v>0.15603698728382417</v>
      </c>
      <c r="V637" s="118">
        <f t="shared" si="174"/>
        <v>0.14603071276368695</v>
      </c>
      <c r="W637" s="118">
        <f t="shared" si="174"/>
        <v>0.13666611642200768</v>
      </c>
      <c r="X637" s="118">
        <f t="shared" si="174"/>
        <v>0.12790204898950727</v>
      </c>
      <c r="Y637" s="118">
        <f t="shared" si="174"/>
        <v>0.1197</v>
      </c>
      <c r="Z637" s="118">
        <f t="shared" si="175"/>
        <v>0.11202392857033461</v>
      </c>
      <c r="AA637" s="118">
        <f t="shared" si="175"/>
        <v>0.10484010503200861</v>
      </c>
      <c r="AB637" s="118">
        <f t="shared" si="175"/>
        <v>9.8116962718563988E-2</v>
      </c>
      <c r="AC637" s="118">
        <f t="shared" si="175"/>
        <v>9.1824959257498714E-2</v>
      </c>
      <c r="AD637" s="118">
        <f t="shared" si="175"/>
        <v>8.5936446757192322E-2</v>
      </c>
      <c r="AE637" s="118">
        <f t="shared" si="175"/>
        <v>8.0425550318430031E-2</v>
      </c>
      <c r="AF637" s="118">
        <f t="shared" si="175"/>
        <v>7.5268054336688872E-2</v>
      </c>
      <c r="AG637" s="118">
        <f t="shared" si="175"/>
        <v>7.0441296095583111E-2</v>
      </c>
      <c r="AH637" s="118">
        <f t="shared" si="175"/>
        <v>6.59240661839047E-2</v>
      </c>
      <c r="AI637" s="118">
        <f t="shared" si="175"/>
        <v>6.1696515298677951E-2</v>
      </c>
      <c r="AJ637" s="118">
        <f t="shared" si="175"/>
        <v>5.7740067024708908E-2</v>
      </c>
      <c r="AK637" s="118">
        <f t="shared" si="175"/>
        <v>5.4037336207371119E-2</v>
      </c>
      <c r="AL637" s="118">
        <f t="shared" si="175"/>
        <v>5.0572052559947345E-2</v>
      </c>
      <c r="AM637" s="118">
        <f t="shared" si="175"/>
        <v>4.7328989169847527E-2</v>
      </c>
      <c r="AN637" s="118">
        <f t="shared" si="175"/>
        <v>4.4293895589550034E-2</v>
      </c>
      <c r="AO637" s="118">
        <f t="shared" si="175"/>
        <v>4.1453435218259088E-2</v>
      </c>
      <c r="AP637" s="118">
        <f t="shared" si="176"/>
        <v>3.8795126699124889E-2</v>
      </c>
      <c r="AQ637" s="118">
        <f t="shared" si="176"/>
        <v>3.6307289074518356E-2</v>
      </c>
      <c r="AR637" s="118">
        <f t="shared" si="176"/>
        <v>3.3978990458365374E-2</v>
      </c>
      <c r="AS637" s="118">
        <f t="shared" si="176"/>
        <v>3.1800000000000023E-2</v>
      </c>
      <c r="AT637" s="118">
        <f t="shared" si="176"/>
        <v>2.9760742928459843E-2</v>
      </c>
      <c r="AU637" s="118">
        <f t="shared" si="176"/>
        <v>2.7852258479681504E-2</v>
      </c>
      <c r="AV637" s="118">
        <f t="shared" si="176"/>
        <v>2.6066160521723787E-2</v>
      </c>
      <c r="AW637" s="118">
        <f t="shared" si="176"/>
        <v>2.4394600704999679E-2</v>
      </c>
      <c r="AX637" s="118">
        <f t="shared" si="176"/>
        <v>2.2830233975594971E-2</v>
      </c>
      <c r="AY637" s="118">
        <f t="shared" si="176"/>
        <v>2.1366186300134316E-2</v>
      </c>
      <c r="AZ637" s="118">
        <f t="shared" si="176"/>
        <v>1.9996024460373504E-2</v>
      </c>
      <c r="BA637" s="118">
        <f t="shared" si="176"/>
        <v>1.8713727784791519E-2</v>
      </c>
      <c r="BB637" s="118">
        <f t="shared" si="176"/>
        <v>1.7513661692967177E-2</v>
      </c>
      <c r="BC637" s="118">
        <f t="shared" si="176"/>
        <v>1.6390552936490898E-2</v>
      </c>
      <c r="BD637" s="118">
        <f t="shared" si="176"/>
        <v>1.5339466427616914E-2</v>
      </c>
      <c r="BE637" s="118">
        <f t="shared" si="176"/>
        <v>1.4355783553837955E-2</v>
      </c>
      <c r="BF637" s="118">
        <f t="shared" si="177"/>
        <v>1.3435181883093795E-2</v>
      </c>
      <c r="BG637" s="118">
        <f t="shared" si="177"/>
        <v>1.2573616170435696E-2</v>
      </c>
      <c r="BH637" s="118">
        <f t="shared" si="177"/>
        <v>1.1767300582687492E-2</v>
      </c>
      <c r="BI637" s="118">
        <f t="shared" si="177"/>
        <v>1.101269206299616E-2</v>
      </c>
      <c r="BJ637" s="118">
        <f t="shared" si="177"/>
        <v>1.0306474762173539E-2</v>
      </c>
      <c r="BK637" s="118">
        <f t="shared" si="177"/>
        <v>9.6455454684184188E-3</v>
      </c>
      <c r="BL637" s="118">
        <f t="shared" si="177"/>
        <v>9.0269999713953192E-3</v>
      </c>
      <c r="BM637" s="118">
        <f t="shared" si="177"/>
        <v>8.4481203007518955E-3</v>
      </c>
      <c r="BN637" s="118">
        <f t="shared" si="177"/>
        <v>7.9063627829993651E-3</v>
      </c>
      <c r="BO637" s="118">
        <f t="shared" si="177"/>
        <v>7.3993468642762966E-3</v>
      </c>
      <c r="BP637" s="118">
        <f t="shared" si="177"/>
        <v>6.9248446498815152E-3</v>
      </c>
      <c r="BQ637" s="118">
        <f t="shared" si="177"/>
        <v>6.4807711146114494E-3</v>
      </c>
      <c r="BS637"/>
    </row>
    <row r="638" spans="2:71">
      <c r="B638" s="19">
        <v>19</v>
      </c>
      <c r="C638" s="51">
        <v>0.11650000000000001</v>
      </c>
      <c r="D638" s="51">
        <v>3.1099999999999999E-2</v>
      </c>
      <c r="I638" s="22" t="s">
        <v>176</v>
      </c>
      <c r="J638" s="118">
        <f t="shared" si="174"/>
        <v>0.31368956907578049</v>
      </c>
      <c r="K638" s="118">
        <f t="shared" si="174"/>
        <v>0.2936444526255671</v>
      </c>
      <c r="L638" s="118">
        <f t="shared" si="174"/>
        <v>0.27488024167274233</v>
      </c>
      <c r="M638" s="118">
        <f t="shared" si="174"/>
        <v>0.2573150849146551</v>
      </c>
      <c r="N638" s="118">
        <f t="shared" si="174"/>
        <v>0.24087236143899893</v>
      </c>
      <c r="O638" s="118">
        <f t="shared" si="174"/>
        <v>0.22548034649598311</v>
      </c>
      <c r="P638" s="118">
        <f t="shared" si="174"/>
        <v>0.21107189862803835</v>
      </c>
      <c r="Q638" s="118">
        <f t="shared" si="174"/>
        <v>0.19758416679228658</v>
      </c>
      <c r="R638" s="118">
        <f t="shared" si="174"/>
        <v>0.18495831619821415</v>
      </c>
      <c r="S638" s="118">
        <f t="shared" si="174"/>
        <v>0.17313927166462648</v>
      </c>
      <c r="T638" s="118">
        <f t="shared" si="174"/>
        <v>0.16207547737638173</v>
      </c>
      <c r="U638" s="118">
        <f t="shared" si="174"/>
        <v>0.15171867199294023</v>
      </c>
      <c r="V638" s="118">
        <f t="shared" si="174"/>
        <v>0.14202367812772973</v>
      </c>
      <c r="W638" s="118">
        <f t="shared" si="174"/>
        <v>0.132948205280017</v>
      </c>
      <c r="X638" s="118">
        <f t="shared" si="174"/>
        <v>0.12445266535965384</v>
      </c>
      <c r="Y638" s="118">
        <f t="shared" ref="Y638:AN653" si="178">$C638*POWER(POWER($D638/$C638,1/($D$482-$C$482)),Y$482-$C$482)</f>
        <v>0.11650000000000001</v>
      </c>
      <c r="Z638" s="118">
        <f t="shared" si="178"/>
        <v>0.10905551890574433</v>
      </c>
      <c r="AA638" s="118">
        <f t="shared" si="178"/>
        <v>0.10208674853048205</v>
      </c>
      <c r="AB638" s="118">
        <f t="shared" si="178"/>
        <v>9.5563290423965261E-2</v>
      </c>
      <c r="AC638" s="118">
        <f t="shared" si="178"/>
        <v>8.9456688631123424E-2</v>
      </c>
      <c r="AD638" s="118">
        <f t="shared" si="175"/>
        <v>8.3740305564435749E-2</v>
      </c>
      <c r="AE638" s="118">
        <f t="shared" si="175"/>
        <v>7.8389205808198539E-2</v>
      </c>
      <c r="AF638" s="118">
        <f t="shared" si="175"/>
        <v>7.3380047347830726E-2</v>
      </c>
      <c r="AG638" s="118">
        <f t="shared" si="175"/>
        <v>6.8690979749749081E-2</v>
      </c>
      <c r="AH638" s="118">
        <f t="shared" si="175"/>
        <v>6.430154884766405E-2</v>
      </c>
      <c r="AI638" s="118">
        <f t="shared" si="175"/>
        <v>6.0192607519528485E-2</v>
      </c>
      <c r="AJ638" s="118">
        <f t="shared" si="175"/>
        <v>5.6346232165939807E-2</v>
      </c>
      <c r="AK638" s="118">
        <f t="shared" si="175"/>
        <v>5.2745644525666158E-2</v>
      </c>
      <c r="AL638" s="118">
        <f t="shared" si="175"/>
        <v>4.9375138487248546E-2</v>
      </c>
      <c r="AM638" s="118">
        <f t="shared" si="175"/>
        <v>4.6220011577423843E-2</v>
      </c>
      <c r="AN638" s="118">
        <f t="shared" si="175"/>
        <v>4.3266500827514751E-2</v>
      </c>
      <c r="AO638" s="118">
        <f t="shared" si="175"/>
        <v>4.0501722738029509E-2</v>
      </c>
      <c r="AP638" s="118">
        <f t="shared" si="176"/>
        <v>3.7913617079591344E-2</v>
      </c>
      <c r="AQ638" s="118">
        <f t="shared" si="176"/>
        <v>3.5490894285051713E-2</v>
      </c>
      <c r="AR638" s="118">
        <f t="shared" si="176"/>
        <v>3.3222986203306708E-2</v>
      </c>
      <c r="AS638" s="118">
        <f t="shared" si="176"/>
        <v>3.1099999999999975E-2</v>
      </c>
      <c r="AT638" s="118">
        <f t="shared" si="176"/>
        <v>2.9112675004022714E-2</v>
      </c>
      <c r="AU638" s="118">
        <f t="shared" si="176"/>
        <v>2.7252342311570723E-2</v>
      </c>
      <c r="AV638" s="118">
        <f t="shared" si="176"/>
        <v>2.5510886971547787E-2</v>
      </c>
      <c r="AW638" s="118">
        <f t="shared" si="176"/>
        <v>2.388071258736426E-2</v>
      </c>
      <c r="AX638" s="118">
        <f t="shared" si="176"/>
        <v>2.2354708180720599E-2</v>
      </c>
      <c r="AY638" s="118">
        <f t="shared" si="176"/>
        <v>2.0926217172832384E-2</v>
      </c>
      <c r="AZ638" s="118">
        <f t="shared" si="176"/>
        <v>1.9589008347789989E-2</v>
      </c>
      <c r="BA638" s="118">
        <f t="shared" si="176"/>
        <v>1.8337248671392227E-2</v>
      </c>
      <c r="BB638" s="118">
        <f t="shared" si="176"/>
        <v>1.7165477846887128E-2</v>
      </c>
      <c r="BC638" s="118">
        <f t="shared" si="176"/>
        <v>1.6068584496629481E-2</v>
      </c>
      <c r="BD638" s="118">
        <f t="shared" si="176"/>
        <v>1.5041783865757307E-2</v>
      </c>
      <c r="BE638" s="118">
        <f t="shared" ref="BE638:BQ653" si="179">$C638*POWER(POWER($D638/$C638,1/($D$482-$C$482)),BE$482-$C$482)</f>
        <v>1.4080596950628466E-2</v>
      </c>
      <c r="BF638" s="118">
        <f t="shared" si="179"/>
        <v>1.3180830960973637E-2</v>
      </c>
      <c r="BG638" s="118">
        <f t="shared" si="179"/>
        <v>1.2338561030539747E-2</v>
      </c>
      <c r="BH638" s="118">
        <f t="shared" si="177"/>
        <v>1.1550113096443843E-2</v>
      </c>
      <c r="BI638" s="118">
        <f t="shared" si="177"/>
        <v>1.0812047872555507E-2</v>
      </c>
      <c r="BJ638" s="118">
        <f t="shared" si="177"/>
        <v>1.0121145846998197E-2</v>
      </c>
      <c r="BK638" s="118">
        <f t="shared" si="177"/>
        <v>9.4743932383271039E-3</v>
      </c>
      <c r="BL638" s="118">
        <f t="shared" si="177"/>
        <v>8.8689688491230701E-3</v>
      </c>
      <c r="BM638" s="118">
        <f t="shared" si="177"/>
        <v>8.3022317596566399E-3</v>
      </c>
      <c r="BN638" s="118">
        <f t="shared" si="177"/>
        <v>7.7717098079408218E-3</v>
      </c>
      <c r="BO638" s="118">
        <f t="shared" si="177"/>
        <v>7.2750888059214492E-3</v>
      </c>
      <c r="BP638" s="118">
        <f t="shared" si="177"/>
        <v>6.8102024447651123E-3</v>
      </c>
      <c r="BQ638" s="118">
        <f t="shared" si="177"/>
        <v>6.3750228452105397E-3</v>
      </c>
      <c r="BS638"/>
    </row>
    <row r="639" spans="2:71">
      <c r="B639" s="19">
        <v>20</v>
      </c>
      <c r="C639" s="51">
        <v>0.1132</v>
      </c>
      <c r="D639" s="51">
        <v>3.0300000000000001E-2</v>
      </c>
      <c r="I639" s="22" t="s">
        <v>176</v>
      </c>
      <c r="J639" s="118">
        <f t="shared" ref="J639:Y654" si="180">$C639*POWER(POWER($D639/$C639,1/($D$482-$C$482)),J$482-$C$482)</f>
        <v>0.30419304177355833</v>
      </c>
      <c r="K639" s="118">
        <f t="shared" si="180"/>
        <v>0.28479285260902026</v>
      </c>
      <c r="L639" s="118">
        <f t="shared" si="180"/>
        <v>0.26662992823339876</v>
      </c>
      <c r="M639" s="118">
        <f t="shared" si="180"/>
        <v>0.24962536095435603</v>
      </c>
      <c r="N639" s="118">
        <f t="shared" si="180"/>
        <v>0.23370527548972678</v>
      </c>
      <c r="O639" s="118">
        <f t="shared" si="180"/>
        <v>0.21880050802096188</v>
      </c>
      <c r="P639" s="118">
        <f t="shared" si="180"/>
        <v>0.20484630571523163</v>
      </c>
      <c r="Q639" s="118">
        <f t="shared" si="180"/>
        <v>0.19178204541078134</v>
      </c>
      <c r="R639" s="118">
        <f t="shared" si="180"/>
        <v>0.17955097024338545</v>
      </c>
      <c r="S639" s="118">
        <f t="shared" si="180"/>
        <v>0.16809994306969026</v>
      </c>
      <c r="T639" s="118">
        <f t="shared" si="180"/>
        <v>0.15737921561620799</v>
      </c>
      <c r="U639" s="118">
        <f t="shared" si="180"/>
        <v>0.14734221235104503</v>
      </c>
      <c r="V639" s="118">
        <f t="shared" si="180"/>
        <v>0.13794532813940794</v>
      </c>
      <c r="W639" s="118">
        <f t="shared" si="180"/>
        <v>0.12914773880381453</v>
      </c>
      <c r="X639" s="118">
        <f t="shared" si="180"/>
        <v>0.12091122376600032</v>
      </c>
      <c r="Y639" s="118">
        <f t="shared" si="180"/>
        <v>0.1132</v>
      </c>
      <c r="Z639" s="118">
        <f t="shared" si="178"/>
        <v>0.10598056657502215</v>
      </c>
      <c r="AA639" s="118">
        <f t="shared" si="178"/>
        <v>9.9221559112744731E-2</v>
      </c>
      <c r="AB639" s="118">
        <f t="shared" si="178"/>
        <v>9.289361352672916E-2</v>
      </c>
      <c r="AC639" s="118">
        <f t="shared" si="178"/>
        <v>8.6969238451977904E-2</v>
      </c>
      <c r="AD639" s="118">
        <f t="shared" si="178"/>
        <v>8.1422695810413628E-2</v>
      </c>
      <c r="AE639" s="118">
        <f t="shared" si="178"/>
        <v>7.6229888993403869E-2</v>
      </c>
      <c r="AF639" s="118">
        <f t="shared" si="178"/>
        <v>7.1368258175547594E-2</v>
      </c>
      <c r="AG639" s="118">
        <f t="shared" si="178"/>
        <v>6.6816682304920424E-2</v>
      </c>
      <c r="AH639" s="118">
        <f t="shared" si="178"/>
        <v>6.2555387343981667E-2</v>
      </c>
      <c r="AI639" s="118">
        <f t="shared" si="178"/>
        <v>5.8565860362501304E-2</v>
      </c>
      <c r="AJ639" s="118">
        <f t="shared" si="178"/>
        <v>5.4830769109289051E-2</v>
      </c>
      <c r="AK639" s="118">
        <f t="shared" si="178"/>
        <v>5.1333886713309879E-2</v>
      </c>
      <c r="AL639" s="118">
        <f t="shared" si="178"/>
        <v>4.8060021187054623E-2</v>
      </c>
      <c r="AM639" s="118">
        <f t="shared" si="178"/>
        <v>4.4994949425897685E-2</v>
      </c>
      <c r="AN639" s="118">
        <f t="shared" si="178"/>
        <v>4.2125355416705867E-2</v>
      </c>
      <c r="AO639" s="118">
        <f t="shared" ref="AO639:BD654" si="181">$C639*POWER(POWER($D639/$C639,1/($D$482-$C$482)),AO$482-$C$482)</f>
        <v>3.9438772387249708E-2</v>
      </c>
      <c r="AP639" s="118">
        <f t="shared" si="181"/>
        <v>3.6923528645088896E-2</v>
      </c>
      <c r="AQ639" s="118">
        <f t="shared" si="181"/>
        <v>3.4568696870632347E-2</v>
      </c>
      <c r="AR639" s="118">
        <f t="shared" si="181"/>
        <v>3.236404664407961E-2</v>
      </c>
      <c r="AS639" s="118">
        <f t="shared" si="181"/>
        <v>3.0300000000000014E-2</v>
      </c>
      <c r="AT639" s="118">
        <f t="shared" si="181"/>
        <v>2.8367589816459128E-2</v>
      </c>
      <c r="AU639" s="118">
        <f t="shared" si="181"/>
        <v>2.6558420857916671E-2</v>
      </c>
      <c r="AV639" s="118">
        <f t="shared" si="181"/>
        <v>2.486463330264925E-2</v>
      </c>
      <c r="AW639" s="118">
        <f t="shared" si="181"/>
        <v>2.3278868596244982E-2</v>
      </c>
      <c r="AX639" s="118">
        <f t="shared" si="181"/>
        <v>2.1794237482822738E-2</v>
      </c>
      <c r="AY639" s="118">
        <f t="shared" si="181"/>
        <v>2.0404290075089562E-2</v>
      </c>
      <c r="AZ639" s="118">
        <f t="shared" si="181"/>
        <v>1.910298783320754E-2</v>
      </c>
      <c r="BA639" s="118">
        <f t="shared" si="181"/>
        <v>1.7884677330734015E-2</v>
      </c>
      <c r="BB639" s="118">
        <f t="shared" si="181"/>
        <v>1.6744065693662945E-2</v>
      </c>
      <c r="BC639" s="118">
        <f t="shared" si="181"/>
        <v>1.5676197605863872E-2</v>
      </c>
      <c r="BD639" s="118">
        <f t="shared" si="181"/>
        <v>1.4676433781019956E-2</v>
      </c>
      <c r="BE639" s="118">
        <f t="shared" si="179"/>
        <v>1.3740430807537897E-2</v>
      </c>
      <c r="BF639" s="118">
        <f t="shared" si="179"/>
        <v>1.2864122278867098E-2</v>
      </c>
      <c r="BG639" s="118">
        <f t="shared" si="179"/>
        <v>1.2043701127250003E-2</v>
      </c>
      <c r="BH639" s="118">
        <f t="shared" si="179"/>
        <v>1.1275603084153608E-2</v>
      </c>
      <c r="BI639" s="118">
        <f t="shared" si="179"/>
        <v>1.0556491195527092E-2</v>
      </c>
      <c r="BJ639" s="118">
        <f t="shared" si="179"/>
        <v>9.8832413246130249E-3</v>
      </c>
      <c r="BK639" s="118">
        <f t="shared" si="179"/>
        <v>9.2529285793300411E-3</v>
      </c>
      <c r="BL639" s="118">
        <f t="shared" si="179"/>
        <v>8.6628146052615956E-3</v>
      </c>
      <c r="BM639" s="118">
        <f t="shared" si="179"/>
        <v>8.1103356890459451E-3</v>
      </c>
      <c r="BN639" s="118">
        <f t="shared" si="179"/>
        <v>7.5930916204833207E-3</v>
      </c>
      <c r="BO639" s="118">
        <f t="shared" si="179"/>
        <v>7.1088352649723973E-3</v>
      </c>
      <c r="BP639" s="118">
        <f t="shared" si="179"/>
        <v>6.6554628009741395E-3</v>
      </c>
      <c r="BQ639" s="118">
        <f t="shared" si="179"/>
        <v>6.2310045800903126E-3</v>
      </c>
      <c r="BS639"/>
    </row>
    <row r="640" spans="2:71">
      <c r="B640" s="19">
        <v>21</v>
      </c>
      <c r="C640" s="51">
        <v>0.11020000000000001</v>
      </c>
      <c r="D640" s="51">
        <v>2.98E-2</v>
      </c>
      <c r="I640" s="22" t="s">
        <v>176</v>
      </c>
      <c r="J640" s="118">
        <f t="shared" si="180"/>
        <v>0.29387022964347648</v>
      </c>
      <c r="K640" s="118">
        <f t="shared" si="180"/>
        <v>0.27526901309932394</v>
      </c>
      <c r="L640" s="118">
        <f t="shared" si="180"/>
        <v>0.25784520488721718</v>
      </c>
      <c r="M640" s="118">
        <f t="shared" si="180"/>
        <v>0.24152427814075056</v>
      </c>
      <c r="N640" s="118">
        <f t="shared" si="180"/>
        <v>0.22623642334914165</v>
      </c>
      <c r="O640" s="118">
        <f t="shared" si="180"/>
        <v>0.21191624976096485</v>
      </c>
      <c r="P640" s="118">
        <f t="shared" si="180"/>
        <v>0.19850250568824701</v>
      </c>
      <c r="Q640" s="118">
        <f t="shared" si="180"/>
        <v>0.18593781651458158</v>
      </c>
      <c r="R640" s="118">
        <f t="shared" si="180"/>
        <v>0.1741684392866443</v>
      </c>
      <c r="S640" s="118">
        <f t="shared" si="180"/>
        <v>0.16314403283942297</v>
      </c>
      <c r="T640" s="118">
        <f t="shared" si="180"/>
        <v>0.1528174424719192</v>
      </c>
      <c r="U640" s="118">
        <f t="shared" si="180"/>
        <v>0.14314449825231457</v>
      </c>
      <c r="V640" s="118">
        <f t="shared" si="180"/>
        <v>0.13408382608989203</v>
      </c>
      <c r="W640" s="118">
        <f t="shared" si="180"/>
        <v>0.12559667076561012</v>
      </c>
      <c r="X640" s="118">
        <f t="shared" si="180"/>
        <v>0.11764673016437914</v>
      </c>
      <c r="Y640" s="118">
        <f t="shared" si="180"/>
        <v>0.11020000000000001</v>
      </c>
      <c r="Z640" s="118">
        <f t="shared" si="178"/>
        <v>0.1032246283686085</v>
      </c>
      <c r="AA640" s="118">
        <f t="shared" si="178"/>
        <v>9.669077950850577E-2</v>
      </c>
      <c r="AB640" s="118">
        <f t="shared" si="178"/>
        <v>9.0570506183634963E-2</v>
      </c>
      <c r="AC640" s="118">
        <f t="shared" si="178"/>
        <v>8.483763014485006E-2</v>
      </c>
      <c r="AD640" s="118">
        <f t="shared" si="178"/>
        <v>7.9467630157673372E-2</v>
      </c>
      <c r="AE640" s="118">
        <f t="shared" si="178"/>
        <v>7.4437537117603064E-2</v>
      </c>
      <c r="AF640" s="118">
        <f t="shared" si="178"/>
        <v>6.9725835804347353E-2</v>
      </c>
      <c r="AG640" s="118">
        <f t="shared" si="178"/>
        <v>6.5312372854758369E-2</v>
      </c>
      <c r="AH640" s="118">
        <f t="shared" si="178"/>
        <v>6.1178270560838716E-2</v>
      </c>
      <c r="AI640" s="118">
        <f t="shared" si="178"/>
        <v>5.7305846124108523E-2</v>
      </c>
      <c r="AJ640" s="118">
        <f t="shared" si="178"/>
        <v>5.3678536020959754E-2</v>
      </c>
      <c r="AK640" s="118">
        <f t="shared" si="178"/>
        <v>5.0280825155485799E-2</v>
      </c>
      <c r="AL640" s="118">
        <f t="shared" si="178"/>
        <v>4.7098180496751393E-2</v>
      </c>
      <c r="AM640" s="118">
        <f t="shared" si="178"/>
        <v>4.4116988916649794E-2</v>
      </c>
      <c r="AN640" s="118">
        <f t="shared" si="178"/>
        <v>4.1324498962460939E-2</v>
      </c>
      <c r="AO640" s="118">
        <f t="shared" si="181"/>
        <v>3.8708766315054245E-2</v>
      </c>
      <c r="AP640" s="118">
        <f t="shared" si="181"/>
        <v>3.6258602699444517E-2</v>
      </c>
      <c r="AQ640" s="118">
        <f t="shared" si="181"/>
        <v>3.3963528029175911E-2</v>
      </c>
      <c r="AR640" s="118">
        <f t="shared" si="181"/>
        <v>3.1813725579841211E-2</v>
      </c>
      <c r="AS640" s="118">
        <f t="shared" si="181"/>
        <v>2.9800000000000028E-2</v>
      </c>
      <c r="AT640" s="118">
        <f t="shared" si="181"/>
        <v>2.7913737979895974E-2</v>
      </c>
      <c r="AU640" s="118">
        <f t="shared" si="181"/>
        <v>2.6146871409741142E-2</v>
      </c>
      <c r="AV640" s="118">
        <f t="shared" si="181"/>
        <v>2.4491842869984789E-2</v>
      </c>
      <c r="AW640" s="118">
        <f t="shared" si="181"/>
        <v>2.2941573305957658E-2</v>
      </c>
      <c r="AX640" s="118">
        <f t="shared" si="181"/>
        <v>2.1489431748626754E-2</v>
      </c>
      <c r="AY640" s="118">
        <f t="shared" si="181"/>
        <v>2.0129206951947129E-2</v>
      </c>
      <c r="AZ640" s="118">
        <f t="shared" si="181"/>
        <v>1.8855080825495033E-2</v>
      </c>
      <c r="BA640" s="118">
        <f t="shared" si="181"/>
        <v>1.7661603548745929E-2</v>
      </c>
      <c r="BB640" s="118">
        <f t="shared" si="181"/>
        <v>1.6543670260553495E-2</v>
      </c>
      <c r="BC640" s="118">
        <f t="shared" si="181"/>
        <v>1.549649922412373E-2</v>
      </c>
      <c r="BD640" s="118">
        <f t="shared" si="181"/>
        <v>1.4515611374088947E-2</v>
      </c>
      <c r="BE640" s="118">
        <f t="shared" si="179"/>
        <v>1.3596811158198533E-2</v>
      </c>
      <c r="BF640" s="118">
        <f t="shared" si="179"/>
        <v>1.2736168591680516E-2</v>
      </c>
      <c r="BG640" s="118">
        <f t="shared" si="179"/>
        <v>1.193000244751511E-2</v>
      </c>
      <c r="BH640" s="118">
        <f t="shared" si="179"/>
        <v>1.1174864510719936E-2</v>
      </c>
      <c r="BI640" s="118">
        <f t="shared" si="179"/>
        <v>1.0467524829297799E-2</v>
      </c>
      <c r="BJ640" s="118">
        <f t="shared" si="179"/>
        <v>9.8049578987608656E-3</v>
      </c>
      <c r="BK640" s="118">
        <f t="shared" si="179"/>
        <v>9.1843297211383207E-3</v>
      </c>
      <c r="BL640" s="118">
        <f t="shared" si="179"/>
        <v>8.6029856831149627E-3</v>
      </c>
      <c r="BM640" s="118">
        <f t="shared" si="179"/>
        <v>8.05843920145192E-3</v>
      </c>
      <c r="BN640" s="118">
        <f t="shared" si="179"/>
        <v>7.5483610871225106E-3</v>
      </c>
      <c r="BO640" s="118">
        <f t="shared" si="179"/>
        <v>7.0705695826704792E-3</v>
      </c>
      <c r="BP640" s="118">
        <f t="shared" si="179"/>
        <v>6.6230210301773812E-3</v>
      </c>
      <c r="BQ640" s="118">
        <f t="shared" si="179"/>
        <v>6.2038011299232199E-3</v>
      </c>
      <c r="BS640"/>
    </row>
    <row r="641" spans="2:71">
      <c r="B641" s="19">
        <v>22</v>
      </c>
      <c r="C641" s="51">
        <v>0.10730000000000001</v>
      </c>
      <c r="D641" s="51">
        <v>2.93E-2</v>
      </c>
      <c r="I641" s="22" t="s">
        <v>176</v>
      </c>
      <c r="J641" s="118">
        <f t="shared" si="180"/>
        <v>0.28405261919273989</v>
      </c>
      <c r="K641" s="118">
        <f t="shared" si="180"/>
        <v>0.26620253881612627</v>
      </c>
      <c r="L641" s="118">
        <f t="shared" si="180"/>
        <v>0.2494741709248863</v>
      </c>
      <c r="M641" s="118">
        <f t="shared" si="180"/>
        <v>0.23379702626220444</v>
      </c>
      <c r="N641" s="118">
        <f t="shared" si="180"/>
        <v>0.219105045169216</v>
      </c>
      <c r="O641" s="118">
        <f t="shared" si="180"/>
        <v>0.20533631922573767</v>
      </c>
      <c r="P641" s="118">
        <f t="shared" si="180"/>
        <v>0.19243283038330461</v>
      </c>
      <c r="Q641" s="118">
        <f t="shared" si="180"/>
        <v>0.18034020649128371</v>
      </c>
      <c r="R641" s="118">
        <f t="shared" si="180"/>
        <v>0.16900749218590977</v>
      </c>
      <c r="S641" s="118">
        <f t="shared" si="180"/>
        <v>0.15838693417682703</v>
      </c>
      <c r="T641" s="118">
        <f t="shared" si="180"/>
        <v>0.14843378002638635</v>
      </c>
      <c r="U641" s="118">
        <f t="shared" si="180"/>
        <v>0.13910608957380244</v>
      </c>
      <c r="V641" s="118">
        <f t="shared" si="180"/>
        <v>0.13036455820955917</v>
      </c>
      <c r="W641" s="118">
        <f t="shared" si="180"/>
        <v>0.12217235125538428</v>
      </c>
      <c r="X641" s="118">
        <f t="shared" si="180"/>
        <v>0.11449494875191105</v>
      </c>
      <c r="Y641" s="118">
        <f t="shared" si="180"/>
        <v>0.10730000000000001</v>
      </c>
      <c r="Z641" s="118">
        <f t="shared" si="178"/>
        <v>0.10055718724279382</v>
      </c>
      <c r="AA641" s="118">
        <f t="shared" si="178"/>
        <v>9.4238097914094085E-2</v>
      </c>
      <c r="AB641" s="118">
        <f t="shared" si="178"/>
        <v>8.8316104914746466E-2</v>
      </c>
      <c r="AC641" s="118">
        <f t="shared" si="178"/>
        <v>8.2766254412547841E-2</v>
      </c>
      <c r="AD641" s="118">
        <f t="shared" si="178"/>
        <v>7.7565160692891738E-2</v>
      </c>
      <c r="AE641" s="118">
        <f t="shared" si="178"/>
        <v>7.2690907617078332E-2</v>
      </c>
      <c r="AF641" s="118">
        <f t="shared" si="178"/>
        <v>6.8122956273058463E-2</v>
      </c>
      <c r="AG641" s="118">
        <f t="shared" si="178"/>
        <v>6.3842058429474324E-2</v>
      </c>
      <c r="AH641" s="118">
        <f t="shared" si="178"/>
        <v>5.9830175428313453E-2</v>
      </c>
      <c r="AI641" s="118">
        <f t="shared" si="178"/>
        <v>5.6070402174409291E-2</v>
      </c>
      <c r="AJ641" s="118">
        <f t="shared" si="178"/>
        <v>5.2546895901498872E-2</v>
      </c>
      <c r="AK641" s="118">
        <f t="shared" si="178"/>
        <v>4.9244809414674899E-2</v>
      </c>
      <c r="AL641" s="118">
        <f t="shared" si="178"/>
        <v>4.6150228527932519E-2</v>
      </c>
      <c r="AM641" s="118">
        <f t="shared" si="178"/>
        <v>4.3250113433187659E-2</v>
      </c>
      <c r="AN641" s="118">
        <f t="shared" si="178"/>
        <v>4.0532243753710367E-2</v>
      </c>
      <c r="AO641" s="118">
        <f t="shared" si="181"/>
        <v>3.7985167050441887E-2</v>
      </c>
      <c r="AP641" s="118">
        <f t="shared" si="181"/>
        <v>3.5598150564213296E-2</v>
      </c>
      <c r="AQ641" s="118">
        <f t="shared" si="181"/>
        <v>3.3361135990519687E-2</v>
      </c>
      <c r="AR641" s="118">
        <f t="shared" si="181"/>
        <v>3.1264697096281414E-2</v>
      </c>
      <c r="AS641" s="118">
        <f t="shared" si="181"/>
        <v>2.930000000000002E-2</v>
      </c>
      <c r="AT641" s="118">
        <f t="shared" si="181"/>
        <v>2.7458765947939057E-2</v>
      </c>
      <c r="AU641" s="118">
        <f t="shared" si="181"/>
        <v>2.5733236429477717E-2</v>
      </c>
      <c r="AV641" s="118">
        <f t="shared" si="181"/>
        <v>2.4116140484641876E-2</v>
      </c>
      <c r="AW641" s="118">
        <f t="shared" si="181"/>
        <v>2.2600664066054557E-2</v>
      </c>
      <c r="AX641" s="118">
        <f t="shared" si="181"/>
        <v>2.1180421326204377E-2</v>
      </c>
      <c r="AY641" s="118">
        <f t="shared" si="181"/>
        <v>1.9849427709043771E-2</v>
      </c>
      <c r="AZ641" s="118">
        <f t="shared" si="181"/>
        <v>1.8602074732531355E-2</v>
      </c>
      <c r="BA641" s="118">
        <f t="shared" si="181"/>
        <v>1.7433106355858333E-2</v>
      </c>
      <c r="BB641" s="118">
        <f t="shared" si="181"/>
        <v>1.6337596831776192E-2</v>
      </c>
      <c r="BC641" s="118">
        <f t="shared" si="181"/>
        <v>1.5310929950700778E-2</v>
      </c>
      <c r="BD641" s="118">
        <f t="shared" si="181"/>
        <v>1.4348779589132506E-2</v>
      </c>
      <c r="BE641" s="118">
        <f t="shared" si="179"/>
        <v>1.3447091480428478E-2</v>
      </c>
      <c r="BF641" s="118">
        <f t="shared" si="179"/>
        <v>1.2602066131112992E-2</v>
      </c>
      <c r="BG641" s="118">
        <f t="shared" si="179"/>
        <v>1.1810142810739976E-2</v>
      </c>
      <c r="BH641" s="118">
        <f t="shared" si="179"/>
        <v>1.10679845478445E-2</v>
      </c>
      <c r="BI641" s="118">
        <f t="shared" si="179"/>
        <v>1.0372464068759999E-2</v>
      </c>
      <c r="BJ641" s="118">
        <f t="shared" si="179"/>
        <v>9.7206506200507945E-3</v>
      </c>
      <c r="BK641" s="118">
        <f t="shared" si="179"/>
        <v>9.1097976190328764E-3</v>
      </c>
      <c r="BL641" s="118">
        <f t="shared" si="179"/>
        <v>8.5373310803452569E-3</v>
      </c>
      <c r="BM641" s="118">
        <f t="shared" si="179"/>
        <v>8.0008387698042999E-3</v>
      </c>
      <c r="BN641" s="118">
        <f t="shared" si="179"/>
        <v>7.4980600398379784E-3</v>
      </c>
      <c r="BO641" s="118">
        <f t="shared" si="179"/>
        <v>7.0268763036691294E-3</v>
      </c>
      <c r="BP641" s="118">
        <f t="shared" si="179"/>
        <v>6.5853021081081781E-3</v>
      </c>
      <c r="BQ641" s="118">
        <f t="shared" si="179"/>
        <v>6.171476767338294E-3</v>
      </c>
      <c r="BS641"/>
    </row>
    <row r="642" spans="2:71">
      <c r="B642" s="19">
        <v>23</v>
      </c>
      <c r="C642" s="51">
        <v>0.1043</v>
      </c>
      <c r="D642" s="51">
        <v>2.87E-2</v>
      </c>
      <c r="I642" s="22" t="s">
        <v>176</v>
      </c>
      <c r="J642" s="118">
        <f t="shared" si="180"/>
        <v>0.27452766563801212</v>
      </c>
      <c r="K642" s="118">
        <f t="shared" si="180"/>
        <v>0.25737478486742554</v>
      </c>
      <c r="L642" s="118">
        <f t="shared" si="180"/>
        <v>0.2412936405939464</v>
      </c>
      <c r="M642" s="118">
        <f t="shared" si="180"/>
        <v>0.22621726919003041</v>
      </c>
      <c r="N642" s="118">
        <f t="shared" si="180"/>
        <v>0.21208289101125424</v>
      </c>
      <c r="O642" s="118">
        <f t="shared" si="180"/>
        <v>0.19883164897507222</v>
      </c>
      <c r="P642" s="118">
        <f t="shared" si="180"/>
        <v>0.18640836347354603</v>
      </c>
      <c r="Q642" s="118">
        <f t="shared" si="180"/>
        <v>0.17476130259947734</v>
      </c>
      <c r="R642" s="118">
        <f t="shared" si="180"/>
        <v>0.16384196672913956</v>
      </c>
      <c r="S642" s="118">
        <f t="shared" si="180"/>
        <v>0.15360488656458873</v>
      </c>
      <c r="T642" s="118">
        <f t="shared" si="180"/>
        <v>0.14400743379457892</v>
      </c>
      <c r="U642" s="118">
        <f t="shared" si="180"/>
        <v>0.13500964358565462</v>
      </c>
      <c r="V642" s="118">
        <f t="shared" si="180"/>
        <v>0.12657404816425286</v>
      </c>
      <c r="W642" s="118">
        <f t="shared" si="180"/>
        <v>0.11866552079683372</v>
      </c>
      <c r="X642" s="118">
        <f t="shared" si="180"/>
        <v>0.11125112951835482</v>
      </c>
      <c r="Y642" s="118">
        <f t="shared" si="180"/>
        <v>0.1043</v>
      </c>
      <c r="Z642" s="118">
        <f t="shared" si="178"/>
        <v>9.7783186985128168E-2</v>
      </c>
      <c r="AA642" s="118">
        <f t="shared" si="178"/>
        <v>9.1673553758087625E-2</v>
      </c>
      <c r="AB642" s="118">
        <f t="shared" si="178"/>
        <v>8.5945659143991188E-2</v>
      </c>
      <c r="AC642" s="118">
        <f t="shared" si="178"/>
        <v>8.0575651568906823E-2</v>
      </c>
      <c r="AD642" s="118">
        <f t="shared" si="178"/>
        <v>7.5541169739318806E-2</v>
      </c>
      <c r="AE642" s="118">
        <f t="shared" si="178"/>
        <v>7.0821249527278196E-2</v>
      </c>
      <c r="AF642" s="118">
        <f t="shared" si="178"/>
        <v>6.6396236673502057E-2</v>
      </c>
      <c r="AG642" s="118">
        <f t="shared" si="178"/>
        <v>6.2247704944907722E-2</v>
      </c>
      <c r="AH642" s="118">
        <f t="shared" si="178"/>
        <v>5.8358379405781396E-2</v>
      </c>
      <c r="AI642" s="118">
        <f t="shared" si="178"/>
        <v>5.4712064483073579E-2</v>
      </c>
      <c r="AJ642" s="118">
        <f t="shared" si="178"/>
        <v>5.1293576526277793E-2</v>
      </c>
      <c r="AK642" s="118">
        <f t="shared" si="178"/>
        <v>4.8088680581064261E-2</v>
      </c>
      <c r="AL642" s="118">
        <f t="shared" si="178"/>
        <v>4.5084031113387421E-2</v>
      </c>
      <c r="AM642" s="118">
        <f t="shared" si="178"/>
        <v>4.2267116437235845E-2</v>
      </c>
      <c r="AN642" s="118">
        <f t="shared" si="178"/>
        <v>3.9626206614615696E-2</v>
      </c>
      <c r="AO642" s="118">
        <f t="shared" si="181"/>
        <v>3.7150304610817725E-2</v>
      </c>
      <c r="AP642" s="118">
        <f t="shared" si="181"/>
        <v>3.4829100501572952E-2</v>
      </c>
      <c r="AQ642" s="118">
        <f t="shared" si="181"/>
        <v>3.2652928541410636E-2</v>
      </c>
      <c r="AR642" s="118">
        <f t="shared" si="181"/>
        <v>3.061272691444664E-2</v>
      </c>
      <c r="AS642" s="118">
        <f t="shared" si="181"/>
        <v>2.870000000000001E-2</v>
      </c>
      <c r="AT642" s="118">
        <f t="shared" si="181"/>
        <v>2.6906782995907767E-2</v>
      </c>
      <c r="AU642" s="118">
        <f t="shared" si="181"/>
        <v>2.5225608752225466E-2</v>
      </c>
      <c r="AV642" s="118">
        <f t="shared" si="181"/>
        <v>2.3649476677205641E-2</v>
      </c>
      <c r="AW642" s="118">
        <f t="shared" si="181"/>
        <v>2.2171823586075039E-2</v>
      </c>
      <c r="AX642" s="118">
        <f t="shared" si="181"/>
        <v>2.0786496371221964E-2</v>
      </c>
      <c r="AY642" s="118">
        <f t="shared" si="181"/>
        <v>1.9487726379989311E-2</v>
      </c>
      <c r="AZ642" s="118">
        <f t="shared" si="181"/>
        <v>1.8270105393379768E-2</v>
      </c>
      <c r="BA642" s="118">
        <f t="shared" si="181"/>
        <v>1.7128563105645755E-2</v>
      </c>
      <c r="BB642" s="118">
        <f t="shared" si="181"/>
        <v>1.6058346010986831E-2</v>
      </c>
      <c r="BC642" s="118">
        <f t="shared" si="181"/>
        <v>1.5054997609436361E-2</v>
      </c>
      <c r="BD642" s="118">
        <f t="shared" si="181"/>
        <v>1.4114339849512688E-2</v>
      </c>
      <c r="BE642" s="118">
        <f t="shared" si="179"/>
        <v>1.3232455730359969E-2</v>
      </c>
      <c r="BF642" s="118">
        <f t="shared" si="179"/>
        <v>1.2405672990932115E-2</v>
      </c>
      <c r="BG642" s="118">
        <f t="shared" si="179"/>
        <v>1.16305488182998E-2</v>
      </c>
      <c r="BH642" s="118">
        <f t="shared" si="179"/>
        <v>1.0903855511404322E-2</v>
      </c>
      <c r="BI642" s="118">
        <f t="shared" si="179"/>
        <v>1.0222567040560586E-2</v>
      </c>
      <c r="BJ642" s="118">
        <f t="shared" si="179"/>
        <v>9.5838464467415535E-3</v>
      </c>
      <c r="BK642" s="118">
        <f t="shared" si="179"/>
        <v>8.9850340281734005E-3</v>
      </c>
      <c r="BL642" s="118">
        <f t="shared" si="179"/>
        <v>8.4236362650490799E-3</v>
      </c>
      <c r="BM642" s="118">
        <f t="shared" si="179"/>
        <v>7.8973154362416177E-3</v>
      </c>
      <c r="BN642" s="118">
        <f t="shared" si="179"/>
        <v>7.4038798847799927E-3</v>
      </c>
      <c r="BO642" s="118">
        <f t="shared" si="179"/>
        <v>6.9412748915519762E-3</v>
      </c>
      <c r="BP642" s="118">
        <f t="shared" si="179"/>
        <v>6.5075741192310846E-3</v>
      </c>
      <c r="BQ642" s="118">
        <f t="shared" si="179"/>
        <v>6.1009715907991736E-3</v>
      </c>
      <c r="BS642"/>
    </row>
    <row r="643" spans="2:71">
      <c r="B643" s="19">
        <v>24</v>
      </c>
      <c r="C643" s="51">
        <v>0.1013</v>
      </c>
      <c r="D643" s="51">
        <v>2.8199999999999999E-2</v>
      </c>
      <c r="I643" s="22" t="s">
        <v>176</v>
      </c>
      <c r="J643" s="118">
        <f t="shared" si="180"/>
        <v>0.26431980067767197</v>
      </c>
      <c r="K643" s="118">
        <f t="shared" si="180"/>
        <v>0.24794861188975334</v>
      </c>
      <c r="L643" s="118">
        <f t="shared" si="180"/>
        <v>0.23259140624514263</v>
      </c>
      <c r="M643" s="118">
        <f t="shared" si="180"/>
        <v>0.21818538061889689</v>
      </c>
      <c r="N643" s="118">
        <f t="shared" si="180"/>
        <v>0.20467162172638123</v>
      </c>
      <c r="O643" s="118">
        <f t="shared" si="180"/>
        <v>0.19199486519803424</v>
      </c>
      <c r="P643" s="118">
        <f t="shared" si="180"/>
        <v>0.18010326957633127</v>
      </c>
      <c r="Q643" s="118">
        <f t="shared" si="180"/>
        <v>0.16894820431070967</v>
      </c>
      <c r="R643" s="118">
        <f t="shared" si="180"/>
        <v>0.15848405088346276</v>
      </c>
      <c r="S643" s="118">
        <f t="shared" si="180"/>
        <v>0.14866801625330936</v>
      </c>
      <c r="T643" s="118">
        <f t="shared" si="180"/>
        <v>0.13945995785371826</v>
      </c>
      <c r="U643" s="118">
        <f t="shared" si="180"/>
        <v>0.13082221943032035</v>
      </c>
      <c r="V643" s="118">
        <f t="shared" si="180"/>
        <v>0.1227194770460673</v>
      </c>
      <c r="W643" s="118">
        <f t="shared" si="180"/>
        <v>0.11511859462437617</v>
      </c>
      <c r="X643" s="118">
        <f t="shared" si="180"/>
        <v>0.10798848843950593</v>
      </c>
      <c r="Y643" s="118">
        <f t="shared" si="180"/>
        <v>0.1013</v>
      </c>
      <c r="Z643" s="118">
        <f t="shared" si="178"/>
        <v>9.5025776805353609E-2</v>
      </c>
      <c r="AA643" s="118">
        <f t="shared" si="178"/>
        <v>8.9140160488261413E-2</v>
      </c>
      <c r="AB643" s="118">
        <f t="shared" si="178"/>
        <v>8.3619081885004248E-2</v>
      </c>
      <c r="AC643" s="118">
        <f t="shared" si="178"/>
        <v>7.8439962604866742E-2</v>
      </c>
      <c r="AD643" s="118">
        <f t="shared" si="178"/>
        <v>7.3581622696054796E-2</v>
      </c>
      <c r="AE643" s="118">
        <f t="shared" si="178"/>
        <v>6.9024194030513769E-2</v>
      </c>
      <c r="AF643" s="118">
        <f t="shared" si="178"/>
        <v>6.474903905343557E-2</v>
      </c>
      <c r="AG643" s="118">
        <f t="shared" si="178"/>
        <v>6.0738674565181575E-2</v>
      </c>
      <c r="AH643" s="118">
        <f t="shared" si="178"/>
        <v>5.697670022392845E-2</v>
      </c>
      <c r="AI643" s="118">
        <f t="shared" si="178"/>
        <v>5.3447731476649232E-2</v>
      </c>
      <c r="AJ643" s="118">
        <f t="shared" si="178"/>
        <v>5.0137336644151459E-2</v>
      </c>
      <c r="AK643" s="118">
        <f t="shared" si="178"/>
        <v>4.703197790288266E-2</v>
      </c>
      <c r="AL643" s="118">
        <f t="shared" si="178"/>
        <v>4.4118955922148574E-2</v>
      </c>
      <c r="AM643" s="118">
        <f t="shared" si="178"/>
        <v>4.1386357930338839E-2</v>
      </c>
      <c r="AN643" s="118">
        <f t="shared" si="178"/>
        <v>3.8823008997777443E-2</v>
      </c>
      <c r="AO643" s="118">
        <f t="shared" si="181"/>
        <v>3.6418426336969741E-2</v>
      </c>
      <c r="AP643" s="118">
        <f t="shared" si="181"/>
        <v>3.4162776433357342E-2</v>
      </c>
      <c r="AQ643" s="118">
        <f t="shared" si="181"/>
        <v>3.2046834831267614E-2</v>
      </c>
      <c r="AR643" s="118">
        <f t="shared" si="181"/>
        <v>3.0061948410602845E-2</v>
      </c>
      <c r="AS643" s="118">
        <f t="shared" si="181"/>
        <v>2.8200000000000006E-2</v>
      </c>
      <c r="AT643" s="118">
        <f t="shared" si="181"/>
        <v>2.6453375181747014E-2</v>
      </c>
      <c r="AU643" s="118">
        <f t="shared" si="181"/>
        <v>2.4814931152704563E-2</v>
      </c>
      <c r="AV643" s="118">
        <f t="shared" si="181"/>
        <v>2.3277967513890625E-2</v>
      </c>
      <c r="AW643" s="118">
        <f t="shared" si="181"/>
        <v>2.1836198869271895E-2</v>
      </c>
      <c r="AX643" s="118">
        <f t="shared" si="181"/>
        <v>2.0483729121705287E-2</v>
      </c>
      <c r="AY643" s="118">
        <f t="shared" si="181"/>
        <v>1.9215027360913021E-2</v>
      </c>
      <c r="AZ643" s="118">
        <f t="shared" si="181"/>
        <v>1.8024905244885328E-2</v>
      </c>
      <c r="BA643" s="118">
        <f t="shared" si="181"/>
        <v>1.6908495782212447E-2</v>
      </c>
      <c r="BB643" s="118">
        <f t="shared" si="181"/>
        <v>1.5861233428576337E-2</v>
      </c>
      <c r="BC643" s="118">
        <f t="shared" si="181"/>
        <v>1.4878835416006996E-2</v>
      </c>
      <c r="BD643" s="118">
        <f t="shared" si="181"/>
        <v>1.3957284238549571E-2</v>
      </c>
      <c r="BE643" s="118">
        <f t="shared" si="179"/>
        <v>1.3092811222717587E-2</v>
      </c>
      <c r="BF643" s="118">
        <f t="shared" si="179"/>
        <v>1.2281881115543833E-2</v>
      </c>
      <c r="BG643" s="118">
        <f t="shared" si="179"/>
        <v>1.1521177627201933E-2</v>
      </c>
      <c r="BH643" s="118">
        <f t="shared" si="179"/>
        <v>1.0807589869075266E-2</v>
      </c>
      <c r="BI643" s="118">
        <f t="shared" si="179"/>
        <v>1.0138199631811916E-2</v>
      </c>
      <c r="BJ643" s="118">
        <f t="shared" si="179"/>
        <v>9.51026945133936E-3</v>
      </c>
      <c r="BK643" s="118">
        <f t="shared" si="179"/>
        <v>8.9212314140350128E-3</v>
      </c>
      <c r="BL643" s="118">
        <f t="shared" si="179"/>
        <v>8.3686766552714745E-3</v>
      </c>
      <c r="BM643" s="118">
        <f t="shared" si="179"/>
        <v>7.850345508390923E-3</v>
      </c>
      <c r="BN643" s="118">
        <f t="shared" si="179"/>
        <v>7.364118263822962E-3</v>
      </c>
      <c r="BO643" s="118">
        <f t="shared" si="179"/>
        <v>6.908006500555469E-3</v>
      </c>
      <c r="BP643" s="118">
        <f t="shared" si="179"/>
        <v>6.4801449545085479E-3</v>
      </c>
      <c r="BQ643" s="118">
        <f t="shared" si="179"/>
        <v>6.0787838905574298E-3</v>
      </c>
      <c r="BS643"/>
    </row>
    <row r="644" spans="2:71">
      <c r="B644" s="19">
        <v>25</v>
      </c>
      <c r="C644" s="51">
        <v>9.8400000000000001E-2</v>
      </c>
      <c r="D644" s="51">
        <v>2.76E-2</v>
      </c>
      <c r="I644" s="22" t="s">
        <v>176</v>
      </c>
      <c r="J644" s="118">
        <f t="shared" si="180"/>
        <v>0.25530517072294046</v>
      </c>
      <c r="K644" s="118">
        <f t="shared" si="180"/>
        <v>0.23958261998683897</v>
      </c>
      <c r="L644" s="118">
        <f t="shared" si="180"/>
        <v>0.2248283167834815</v>
      </c>
      <c r="M644" s="118">
        <f t="shared" si="180"/>
        <v>0.21098263317460283</v>
      </c>
      <c r="N644" s="118">
        <f t="shared" si="180"/>
        <v>0.19798961331084211</v>
      </c>
      <c r="O644" s="118">
        <f t="shared" si="180"/>
        <v>0.18579674729216294</v>
      </c>
      <c r="P644" s="118">
        <f t="shared" si="180"/>
        <v>0.17435475895470862</v>
      </c>
      <c r="Q644" s="118">
        <f t="shared" si="180"/>
        <v>0.16361740672645689</v>
      </c>
      <c r="R644" s="118">
        <f t="shared" si="180"/>
        <v>0.1535412967468523</v>
      </c>
      <c r="S644" s="118">
        <f t="shared" si="180"/>
        <v>0.14408570749516039</v>
      </c>
      <c r="T644" s="118">
        <f t="shared" si="180"/>
        <v>0.1352124252187972</v>
      </c>
      <c r="U644" s="118">
        <f t="shared" si="180"/>
        <v>0.12688558949653567</v>
      </c>
      <c r="V644" s="118">
        <f t="shared" si="180"/>
        <v>0.11907154831244859</v>
      </c>
      <c r="W644" s="118">
        <f t="shared" si="180"/>
        <v>0.11173872205488619</v>
      </c>
      <c r="X644" s="118">
        <f t="shared" si="180"/>
        <v>0.10485747589085291</v>
      </c>
      <c r="Y644" s="118">
        <f t="shared" si="180"/>
        <v>9.8400000000000001E-2</v>
      </c>
      <c r="Z644" s="118">
        <f t="shared" si="178"/>
        <v>9.2340197184210909E-2</v>
      </c>
      <c r="AA644" s="118">
        <f t="shared" si="178"/>
        <v>8.6653577398566592E-2</v>
      </c>
      <c r="AB644" s="118">
        <f t="shared" si="178"/>
        <v>8.1317158777448398E-2</v>
      </c>
      <c r="AC644" s="118">
        <f t="shared" si="178"/>
        <v>7.6309374755786294E-2</v>
      </c>
      <c r="AD644" s="118">
        <f t="shared" si="178"/>
        <v>7.1609986910093015E-2</v>
      </c>
      <c r="AE644" s="118">
        <f t="shared" si="178"/>
        <v>6.7200003167040154E-2</v>
      </c>
      <c r="AF644" s="118">
        <f t="shared" si="178"/>
        <v>6.3061601049025265E-2</v>
      </c>
      <c r="AG644" s="118">
        <f t="shared" si="178"/>
        <v>5.9178055646534909E-2</v>
      </c>
      <c r="AH644" s="118">
        <f t="shared" si="178"/>
        <v>5.5533672026211782E-2</v>
      </c>
      <c r="AI644" s="118">
        <f t="shared" si="178"/>
        <v>5.2113721801460296E-2</v>
      </c>
      <c r="AJ644" s="118">
        <f t="shared" si="178"/>
        <v>4.8904383609247509E-2</v>
      </c>
      <c r="AK644" s="118">
        <f t="shared" si="178"/>
        <v>4.5892687252542759E-2</v>
      </c>
      <c r="AL644" s="118">
        <f t="shared" si="178"/>
        <v>4.3066461282653672E-2</v>
      </c>
      <c r="AM644" s="118">
        <f t="shared" si="178"/>
        <v>4.0414283809618132E-2</v>
      </c>
      <c r="AN644" s="118">
        <f t="shared" si="178"/>
        <v>3.7925436341857736E-2</v>
      </c>
      <c r="AO644" s="118">
        <f t="shared" si="181"/>
        <v>3.5589860468540471E-2</v>
      </c>
      <c r="AP644" s="118">
        <f t="shared" si="181"/>
        <v>3.3398117209589226E-2</v>
      </c>
      <c r="AQ644" s="118">
        <f t="shared" si="181"/>
        <v>3.1341348869053424E-2</v>
      </c>
      <c r="AR644" s="118">
        <f t="shared" si="181"/>
        <v>2.9411243237678245E-2</v>
      </c>
      <c r="AS644" s="118">
        <f t="shared" si="181"/>
        <v>2.7599999999999986E-2</v>
      </c>
      <c r="AT644" s="118">
        <f t="shared" si="181"/>
        <v>2.5900299210205487E-2</v>
      </c>
      <c r="AU644" s="118">
        <f t="shared" si="181"/>
        <v>2.430527170935403E-2</v>
      </c>
      <c r="AV644" s="118">
        <f t="shared" si="181"/>
        <v>2.2808471364406242E-2</v>
      </c>
      <c r="AW644" s="118">
        <f t="shared" si="181"/>
        <v>2.1403849016866879E-2</v>
      </c>
      <c r="AX644" s="118">
        <f t="shared" si="181"/>
        <v>2.0085728035757786E-2</v>
      </c>
      <c r="AY644" s="118">
        <f t="shared" si="181"/>
        <v>1.8848781376121008E-2</v>
      </c>
      <c r="AZ644" s="118">
        <f t="shared" si="181"/>
        <v>1.7688010050336347E-2</v>
      </c>
      <c r="BA644" s="118">
        <f t="shared" si="181"/>
        <v>1.6598722925247587E-2</v>
      </c>
      <c r="BB644" s="118">
        <f t="shared" si="181"/>
        <v>1.5576517763449638E-2</v>
      </c>
      <c r="BC644" s="118">
        <f t="shared" si="181"/>
        <v>1.4617263432116907E-2</v>
      </c>
      <c r="BD644" s="118">
        <f t="shared" si="181"/>
        <v>1.3717083207471857E-2</v>
      </c>
      <c r="BE644" s="118">
        <f t="shared" si="179"/>
        <v>1.2872339107420524E-2</v>
      </c>
      <c r="BF644" s="118">
        <f t="shared" si="179"/>
        <v>1.2079617189036999E-2</v>
      </c>
      <c r="BG644" s="118">
        <f t="shared" si="179"/>
        <v>1.1335713751478252E-2</v>
      </c>
      <c r="BH644" s="118">
        <f t="shared" si="179"/>
        <v>1.0637622388569848E-2</v>
      </c>
      <c r="BI644" s="118">
        <f t="shared" si="179"/>
        <v>9.982521838736956E-3</v>
      </c>
      <c r="BJ644" s="118">
        <f t="shared" si="179"/>
        <v>9.3677645831774618E-3</v>
      </c>
      <c r="BK644" s="118">
        <f t="shared" si="179"/>
        <v>8.7908661461979058E-3</v>
      </c>
      <c r="BL644" s="118">
        <f t="shared" si="179"/>
        <v>8.2494950544707221E-3</v>
      </c>
      <c r="BM644" s="118">
        <f t="shared" si="179"/>
        <v>7.7414634146341383E-3</v>
      </c>
      <c r="BN644" s="118">
        <f t="shared" si="179"/>
        <v>7.2647180711551936E-3</v>
      </c>
      <c r="BO644" s="118">
        <f t="shared" si="179"/>
        <v>6.8173323087212488E-3</v>
      </c>
      <c r="BP644" s="118">
        <f t="shared" si="179"/>
        <v>6.3974980656261379E-3</v>
      </c>
      <c r="BQ644" s="118">
        <f t="shared" si="179"/>
        <v>6.0035186266821691E-3</v>
      </c>
      <c r="BS644"/>
    </row>
    <row r="645" spans="2:71">
      <c r="B645" s="19">
        <v>26</v>
      </c>
      <c r="C645" s="51">
        <v>9.7000000000000003E-2</v>
      </c>
      <c r="D645" s="51">
        <v>2.7300000000000001E-2</v>
      </c>
      <c r="I645" s="22" t="s">
        <v>176</v>
      </c>
      <c r="J645" s="118">
        <f t="shared" si="180"/>
        <v>0.25103168989842251</v>
      </c>
      <c r="K645" s="118">
        <f t="shared" si="180"/>
        <v>0.23561237407102759</v>
      </c>
      <c r="L645" s="118">
        <f t="shared" si="180"/>
        <v>0.2211401709395682</v>
      </c>
      <c r="M645" s="118">
        <f t="shared" si="180"/>
        <v>0.20755690526015913</v>
      </c>
      <c r="N645" s="118">
        <f t="shared" si="180"/>
        <v>0.19480797513242071</v>
      </c>
      <c r="O645" s="118">
        <f t="shared" si="180"/>
        <v>0.18284213251120601</v>
      </c>
      <c r="P645" s="118">
        <f t="shared" si="180"/>
        <v>0.17161127720012762</v>
      </c>
      <c r="Q645" s="118">
        <f t="shared" si="180"/>
        <v>0.16107026349878131</v>
      </c>
      <c r="R645" s="118">
        <f t="shared" si="180"/>
        <v>0.15117671872642849</v>
      </c>
      <c r="S645" s="118">
        <f t="shared" si="180"/>
        <v>0.14189087289264041</v>
      </c>
      <c r="T645" s="118">
        <f t="shared" si="180"/>
        <v>0.13317539883021556</v>
      </c>
      <c r="U645" s="118">
        <f t="shared" si="180"/>
        <v>0.12499526214773818</v>
      </c>
      <c r="V645" s="118">
        <f t="shared" si="180"/>
        <v>0.11731758039861764</v>
      </c>
      <c r="W645" s="118">
        <f t="shared" si="180"/>
        <v>0.11011149090049868</v>
      </c>
      <c r="X645" s="118">
        <f t="shared" si="180"/>
        <v>0.10334802667370273</v>
      </c>
      <c r="Y645" s="118">
        <f t="shared" si="180"/>
        <v>9.7000000000000003E-2</v>
      </c>
      <c r="Z645" s="118">
        <f t="shared" si="178"/>
        <v>9.1041893133641749E-2</v>
      </c>
      <c r="AA645" s="118">
        <f t="shared" si="178"/>
        <v>8.5449755725334461E-2</v>
      </c>
      <c r="AB645" s="118">
        <f t="shared" si="178"/>
        <v>8.0201108546821567E-2</v>
      </c>
      <c r="AC645" s="118">
        <f t="shared" si="178"/>
        <v>7.5274853129065261E-2</v>
      </c>
      <c r="AD645" s="118">
        <f t="shared" si="178"/>
        <v>7.0651186950793157E-2</v>
      </c>
      <c r="AE645" s="118">
        <f t="shared" si="178"/>
        <v>6.6311523836485101E-2</v>
      </c>
      <c r="AF645" s="118">
        <f t="shared" si="178"/>
        <v>6.223841924381663E-2</v>
      </c>
      <c r="AG645" s="118">
        <f t="shared" si="178"/>
        <v>5.8415500140230357E-2</v>
      </c>
      <c r="AH645" s="118">
        <f t="shared" si="178"/>
        <v>5.4827399186753466E-2</v>
      </c>
      <c r="AI645" s="118">
        <f t="shared" si="178"/>
        <v>5.1459692964494069E-2</v>
      </c>
      <c r="AJ645" s="118">
        <f t="shared" si="178"/>
        <v>4.8298843995499843E-2</v>
      </c>
      <c r="AK645" s="118">
        <f t="shared" si="178"/>
        <v>4.5332146324914752E-2</v>
      </c>
      <c r="AL645" s="118">
        <f t="shared" si="178"/>
        <v>4.2547674445685552E-2</v>
      </c>
      <c r="AM645" s="118">
        <f t="shared" si="178"/>
        <v>3.9934235360506019E-2</v>
      </c>
      <c r="AN645" s="118">
        <f t="shared" si="178"/>
        <v>3.7481323588297789E-2</v>
      </c>
      <c r="AO645" s="118">
        <f t="shared" si="181"/>
        <v>3.5179078934363429E-2</v>
      </c>
      <c r="AP645" s="118">
        <f t="shared" si="181"/>
        <v>3.3018246854456319E-2</v>
      </c>
      <c r="AQ645" s="118">
        <f t="shared" si="181"/>
        <v>3.0990141253439324E-2</v>
      </c>
      <c r="AR645" s="118">
        <f t="shared" si="181"/>
        <v>2.9086609568990573E-2</v>
      </c>
      <c r="AS645" s="118">
        <f t="shared" si="181"/>
        <v>2.7300000000000005E-2</v>
      </c>
      <c r="AT645" s="118">
        <f t="shared" si="181"/>
        <v>2.5623130747921857E-2</v>
      </c>
      <c r="AU645" s="118">
        <f t="shared" si="181"/>
        <v>2.40492611474395E-2</v>
      </c>
      <c r="AV645" s="118">
        <f t="shared" si="181"/>
        <v>2.2572064570394113E-2</v>
      </c>
      <c r="AW645" s="118">
        <f t="shared" si="181"/>
        <v>2.1185602994056512E-2</v>
      </c>
      <c r="AX645" s="118">
        <f t="shared" si="181"/>
        <v>1.9884303131511891E-2</v>
      </c>
      <c r="AY645" s="118">
        <f t="shared" si="181"/>
        <v>1.8662934028206631E-2</v>
      </c>
      <c r="AZ645" s="118">
        <f t="shared" si="181"/>
        <v>1.7516586034599938E-2</v>
      </c>
      <c r="BA645" s="118">
        <f t="shared" si="181"/>
        <v>1.6440651070394732E-2</v>
      </c>
      <c r="BB645" s="118">
        <f t="shared" si="181"/>
        <v>1.5430804101014122E-2</v>
      </c>
      <c r="BC645" s="118">
        <f t="shared" si="181"/>
        <v>1.4482985751862767E-2</v>
      </c>
      <c r="BD645" s="118">
        <f t="shared" si="181"/>
        <v>1.3593385990486042E-2</v>
      </c>
      <c r="BE645" s="118">
        <f t="shared" si="179"/>
        <v>1.2758428811032708E-2</v>
      </c>
      <c r="BF645" s="118">
        <f t="shared" si="179"/>
        <v>1.1974757859455832E-2</v>
      </c>
      <c r="BG645" s="118">
        <f t="shared" si="179"/>
        <v>1.123922294166819E-2</v>
      </c>
      <c r="BH645" s="118">
        <f t="shared" si="179"/>
        <v>1.0548867360417833E-2</v>
      </c>
      <c r="BI645" s="118">
        <f t="shared" si="179"/>
        <v>9.900916029980637E-3</v>
      </c>
      <c r="BJ645" s="118">
        <f t="shared" si="179"/>
        <v>9.2927643208933763E-3</v>
      </c>
      <c r="BK645" s="118">
        <f t="shared" si="179"/>
        <v>8.7219675898855022E-3</v>
      </c>
      <c r="BL645" s="118">
        <f t="shared" si="179"/>
        <v>8.1862313529220895E-3</v>
      </c>
      <c r="BM645" s="118">
        <f t="shared" si="179"/>
        <v>7.6834020618556723E-3</v>
      </c>
      <c r="BN645" s="118">
        <f t="shared" si="179"/>
        <v>7.2114584476109965E-3</v>
      </c>
      <c r="BO645" s="118">
        <f t="shared" si="179"/>
        <v>6.768503395104106E-3</v>
      </c>
      <c r="BP645" s="118">
        <f t="shared" si="179"/>
        <v>6.352756317234632E-3</v>
      </c>
      <c r="BQ645" s="118">
        <f t="shared" si="179"/>
        <v>5.9625459972963181E-3</v>
      </c>
      <c r="BS645"/>
    </row>
    <row r="646" spans="2:71">
      <c r="B646" s="19">
        <v>27</v>
      </c>
      <c r="C646" s="51">
        <v>9.5699999999999993E-2</v>
      </c>
      <c r="D646" s="51">
        <v>2.7E-2</v>
      </c>
      <c r="I646" s="22" t="s">
        <v>176</v>
      </c>
      <c r="J646" s="118">
        <f t="shared" si="180"/>
        <v>0.24721400358849949</v>
      </c>
      <c r="K646" s="118">
        <f t="shared" si="180"/>
        <v>0.23205752677750474</v>
      </c>
      <c r="L646" s="118">
        <f t="shared" si="180"/>
        <v>0.21783028045502459</v>
      </c>
      <c r="M646" s="118">
        <f t="shared" si="180"/>
        <v>0.2044752943032504</v>
      </c>
      <c r="N646" s="118">
        <f t="shared" si="180"/>
        <v>0.19193909080529967</v>
      </c>
      <c r="O646" s="118">
        <f t="shared" si="180"/>
        <v>0.18017147110461185</v>
      </c>
      <c r="P646" s="118">
        <f t="shared" si="180"/>
        <v>0.16912531399311839</v>
      </c>
      <c r="Q646" s="118">
        <f t="shared" si="180"/>
        <v>0.15875638722327515</v>
      </c>
      <c r="R646" s="118">
        <f t="shared" si="180"/>
        <v>0.14902317038839027</v>
      </c>
      <c r="S646" s="118">
        <f t="shared" si="180"/>
        <v>0.13988668866200624</v>
      </c>
      <c r="T646" s="118">
        <f t="shared" si="180"/>
        <v>0.13131035673057687</v>
      </c>
      <c r="U646" s="118">
        <f t="shared" si="180"/>
        <v>0.12325983229449662</v>
      </c>
      <c r="V646" s="118">
        <f t="shared" si="180"/>
        <v>0.1157028785508554</v>
      </c>
      <c r="W646" s="118">
        <f t="shared" si="180"/>
        <v>0.10860923510725654</v>
      </c>
      <c r="X646" s="118">
        <f t="shared" si="180"/>
        <v>0.10195049680979711</v>
      </c>
      <c r="Y646" s="118">
        <f t="shared" si="180"/>
        <v>9.5699999999999993E-2</v>
      </c>
      <c r="Z646" s="118">
        <f t="shared" si="178"/>
        <v>8.9832715745235076E-2</v>
      </c>
      <c r="AA646" s="118">
        <f t="shared" si="178"/>
        <v>8.432514961509098E-2</v>
      </c>
      <c r="AB646" s="118">
        <f t="shared" si="178"/>
        <v>7.9155247602370818E-2</v>
      </c>
      <c r="AC646" s="118">
        <f t="shared" si="178"/>
        <v>7.4302307811990362E-2</v>
      </c>
      <c r="AD646" s="118">
        <f t="shared" si="178"/>
        <v>6.9746897564153504E-2</v>
      </c>
      <c r="AE646" s="118">
        <f t="shared" si="178"/>
        <v>6.5470775579860294E-2</v>
      </c>
      <c r="AF646" s="118">
        <f t="shared" si="178"/>
        <v>6.1456818937154323E-2</v>
      </c>
      <c r="AG646" s="118">
        <f t="shared" si="178"/>
        <v>5.7688954505619276E-2</v>
      </c>
      <c r="AH646" s="118">
        <f t="shared" si="178"/>
        <v>5.4152094584567351E-2</v>
      </c>
      <c r="AI646" s="118">
        <f t="shared" si="178"/>
        <v>5.0832076487194587E-2</v>
      </c>
      <c r="AJ646" s="118">
        <f t="shared" si="178"/>
        <v>4.7715605828779512E-2</v>
      </c>
      <c r="AK646" s="118">
        <f t="shared" si="178"/>
        <v>4.4790203291833149E-2</v>
      </c>
      <c r="AL646" s="118">
        <f t="shared" si="178"/>
        <v>4.2044154655031765E-2</v>
      </c>
      <c r="AM646" s="118">
        <f t="shared" si="178"/>
        <v>3.9466463885832498E-2</v>
      </c>
      <c r="AN646" s="118">
        <f t="shared" si="178"/>
        <v>3.7046809108940204E-2</v>
      </c>
      <c r="AO646" s="118">
        <f t="shared" si="181"/>
        <v>3.4775501274309423E-2</v>
      </c>
      <c r="AP646" s="118">
        <f t="shared" si="181"/>
        <v>3.264344535917553E-2</v>
      </c>
      <c r="AQ646" s="118">
        <f t="shared" si="181"/>
        <v>3.064210394875579E-2</v>
      </c>
      <c r="AR646" s="118">
        <f t="shared" si="181"/>
        <v>2.8763463049786039E-2</v>
      </c>
      <c r="AS646" s="118">
        <f t="shared" si="181"/>
        <v>2.7000000000000017E-2</v>
      </c>
      <c r="AT646" s="118">
        <f t="shared" si="181"/>
        <v>2.5344653345050667E-2</v>
      </c>
      <c r="AU646" s="118">
        <f t="shared" si="181"/>
        <v>2.3790794562251388E-2</v>
      </c>
      <c r="AV646" s="118">
        <f t="shared" si="181"/>
        <v>2.233220151791028E-2</v>
      </c>
      <c r="AW646" s="118">
        <f t="shared" si="181"/>
        <v>2.096303355197222E-2</v>
      </c>
      <c r="AX646" s="118">
        <f t="shared" si="181"/>
        <v>1.9677808090200064E-2</v>
      </c>
      <c r="AY646" s="118">
        <f t="shared" si="181"/>
        <v>1.8471378690242731E-2</v>
      </c>
      <c r="AZ646" s="118">
        <f t="shared" si="181"/>
        <v>1.7338914433679919E-2</v>
      </c>
      <c r="BA646" s="118">
        <f t="shared" si="181"/>
        <v>1.6275880581522694E-2</v>
      </c>
      <c r="BB646" s="118">
        <f t="shared" si="181"/>
        <v>1.5278020415708669E-2</v>
      </c>
      <c r="BC646" s="118">
        <f t="shared" si="181"/>
        <v>1.4341338193879361E-2</v>
      </c>
      <c r="BD646" s="118">
        <f t="shared" si="181"/>
        <v>1.3462083149185454E-2</v>
      </c>
      <c r="BE646" s="118">
        <f t="shared" si="179"/>
        <v>1.2636734471050116E-2</v>
      </c>
      <c r="BF646" s="118">
        <f t="shared" si="179"/>
        <v>1.1861987206748782E-2</v>
      </c>
      <c r="BG646" s="118">
        <f t="shared" si="179"/>
        <v>1.1134739027350873E-2</v>
      </c>
      <c r="BH646" s="118">
        <f t="shared" si="179"/>
        <v>1.0452077805030159E-2</v>
      </c>
      <c r="BI646" s="118">
        <f t="shared" si="179"/>
        <v>9.8112699519995288E-3</v>
      </c>
      <c r="BJ646" s="118">
        <f t="shared" si="179"/>
        <v>9.2097494743755472E-3</v>
      </c>
      <c r="BK646" s="118">
        <f t="shared" si="179"/>
        <v>8.6451076971411356E-3</v>
      </c>
      <c r="BL646" s="118">
        <f t="shared" si="179"/>
        <v>8.1150836190618976E-3</v>
      </c>
      <c r="BM646" s="118">
        <f t="shared" si="179"/>
        <v>7.6175548589341802E-3</v>
      </c>
      <c r="BN646" s="118">
        <f t="shared" si="179"/>
        <v>7.1505291569108525E-3</v>
      </c>
      <c r="BO646" s="118">
        <f t="shared" si="179"/>
        <v>6.7121363968734365E-3</v>
      </c>
      <c r="BP646" s="118">
        <f t="shared" si="179"/>
        <v>6.3006211179057253E-3</v>
      </c>
      <c r="BQ646" s="118">
        <f t="shared" si="179"/>
        <v>5.914335484882449E-3</v>
      </c>
      <c r="BS646"/>
    </row>
    <row r="647" spans="2:71">
      <c r="B647" s="19">
        <v>28</v>
      </c>
      <c r="C647" s="51">
        <v>9.4299999999999995E-2</v>
      </c>
      <c r="D647" s="51">
        <v>2.6599999999999999E-2</v>
      </c>
      <c r="I647" s="22" t="s">
        <v>176</v>
      </c>
      <c r="J647" s="118">
        <f t="shared" si="180"/>
        <v>0.24363194638387597</v>
      </c>
      <c r="K647" s="118">
        <f t="shared" si="180"/>
        <v>0.22869292648858097</v>
      </c>
      <c r="L647" s="118">
        <f t="shared" si="180"/>
        <v>0.2146699371826421</v>
      </c>
      <c r="M647" s="118">
        <f t="shared" si="180"/>
        <v>0.20150680931664286</v>
      </c>
      <c r="N647" s="118">
        <f t="shared" si="180"/>
        <v>0.18915081792019606</v>
      </c>
      <c r="O647" s="118">
        <f t="shared" si="180"/>
        <v>0.17755247101182797</v>
      </c>
      <c r="P647" s="118">
        <f t="shared" si="180"/>
        <v>0.16666531135861409</v>
      </c>
      <c r="Q647" s="118">
        <f t="shared" si="180"/>
        <v>0.15644573039151533</v>
      </c>
      <c r="R647" s="118">
        <f t="shared" si="180"/>
        <v>0.14685279353104994</v>
      </c>
      <c r="S647" s="118">
        <f t="shared" si="180"/>
        <v>0.13784807622364345</v>
      </c>
      <c r="T647" s="118">
        <f t="shared" si="180"/>
        <v>0.12939551003189939</v>
      </c>
      <c r="U647" s="118">
        <f t="shared" si="180"/>
        <v>0.12146123816230384</v>
      </c>
      <c r="V647" s="118">
        <f t="shared" si="180"/>
        <v>0.11401347985168059</v>
      </c>
      <c r="W647" s="118">
        <f t="shared" si="180"/>
        <v>0.10702240306919505</v>
      </c>
      <c r="X647" s="118">
        <f t="shared" si="180"/>
        <v>0.10046000502401486</v>
      </c>
      <c r="Y647" s="118">
        <f t="shared" si="180"/>
        <v>9.4299999999999995E-2</v>
      </c>
      <c r="Z647" s="118">
        <f t="shared" si="178"/>
        <v>8.8517714068143405E-2</v>
      </c>
      <c r="AA647" s="118">
        <f t="shared" si="178"/>
        <v>8.3089986255032819E-2</v>
      </c>
      <c r="AB647" s="118">
        <f t="shared" si="178"/>
        <v>7.7995075771463002E-2</v>
      </c>
      <c r="AC647" s="118">
        <f t="shared" si="178"/>
        <v>7.3212574929602786E-2</v>
      </c>
      <c r="AD647" s="118">
        <f t="shared" si="178"/>
        <v>6.8723327399905665E-2</v>
      </c>
      <c r="AE647" s="118">
        <f t="shared" si="178"/>
        <v>6.450935148034205E-2</v>
      </c>
      <c r="AF647" s="118">
        <f t="shared" si="178"/>
        <v>6.0553768070607444E-2</v>
      </c>
      <c r="AG647" s="118">
        <f t="shared" si="178"/>
        <v>5.6840733062807021E-2</v>
      </c>
      <c r="AH647" s="118">
        <f t="shared" si="178"/>
        <v>5.3355373877807179E-2</v>
      </c>
      <c r="AI647" s="118">
        <f t="shared" si="178"/>
        <v>5.00837298930501E-2</v>
      </c>
      <c r="AJ647" s="118">
        <f t="shared" si="178"/>
        <v>4.7012696523214589E-2</v>
      </c>
      <c r="AK647" s="118">
        <f t="shared" si="178"/>
        <v>4.4129972729738169E-2</v>
      </c>
      <c r="AL647" s="118">
        <f t="shared" si="178"/>
        <v>4.1424011748949413E-2</v>
      </c>
      <c r="AM647" s="118">
        <f t="shared" si="178"/>
        <v>3.8883974841451938E-2</v>
      </c>
      <c r="AN647" s="118">
        <f t="shared" si="178"/>
        <v>3.6499687877502913E-2</v>
      </c>
      <c r="AO647" s="118">
        <f t="shared" si="181"/>
        <v>3.426160058448869E-2</v>
      </c>
      <c r="AP647" s="118">
        <f t="shared" si="181"/>
        <v>3.2160748293263042E-2</v>
      </c>
      <c r="AQ647" s="118">
        <f t="shared" si="181"/>
        <v>3.0188716030122902E-2</v>
      </c>
      <c r="AR647" s="118">
        <f t="shared" si="181"/>
        <v>2.8337604810591693E-2</v>
      </c>
      <c r="AS647" s="118">
        <f t="shared" si="181"/>
        <v>2.6600000000000009E-2</v>
      </c>
      <c r="AT647" s="118">
        <f t="shared" si="181"/>
        <v>2.4968941614131657E-2</v>
      </c>
      <c r="AU647" s="118">
        <f t="shared" si="181"/>
        <v>2.3437896440974271E-2</v>
      </c>
      <c r="AV647" s="118">
        <f t="shared" si="181"/>
        <v>2.2000731871907916E-2</v>
      </c>
      <c r="AW647" s="118">
        <f t="shared" si="181"/>
        <v>2.0651691337512563E-2</v>
      </c>
      <c r="AX647" s="118">
        <f t="shared" si="181"/>
        <v>1.938537124960224E-2</v>
      </c>
      <c r="AY647" s="118">
        <f t="shared" si="181"/>
        <v>1.8196699357127241E-2</v>
      </c>
      <c r="AZ647" s="118">
        <f t="shared" si="181"/>
        <v>1.7080914429248764E-2</v>
      </c>
      <c r="BA647" s="118">
        <f t="shared" si="181"/>
        <v>1.603354718420644E-2</v>
      </c>
      <c r="BB647" s="118">
        <f t="shared" si="181"/>
        <v>1.5050402387589307E-2</v>
      </c>
      <c r="BC647" s="118">
        <f t="shared" si="181"/>
        <v>1.41275420483047E-2</v>
      </c>
      <c r="BD647" s="118">
        <f t="shared" si="181"/>
        <v>1.3261269644936464E-2</v>
      </c>
      <c r="BE647" s="118">
        <f t="shared" si="179"/>
        <v>1.2448115319311089E-2</v>
      </c>
      <c r="BF647" s="118">
        <f t="shared" si="179"/>
        <v>1.1684821977964525E-2</v>
      </c>
      <c r="BG647" s="118">
        <f t="shared" si="179"/>
        <v>1.0968332245839044E-2</v>
      </c>
      <c r="BH647" s="118">
        <f t="shared" si="179"/>
        <v>1.0295776219953106E-2</v>
      </c>
      <c r="BI647" s="118">
        <f t="shared" si="179"/>
        <v>9.664459973991511E-3</v>
      </c>
      <c r="BJ647" s="118">
        <f t="shared" si="179"/>
        <v>9.0718547677709153E-3</v>
      </c>
      <c r="BK647" s="118">
        <f t="shared" si="179"/>
        <v>8.5155869183591686E-3</v>
      </c>
      <c r="BL647" s="118">
        <f t="shared" si="179"/>
        <v>7.9934282922771924E-3</v>
      </c>
      <c r="BM647" s="118">
        <f t="shared" si="179"/>
        <v>7.5032873806998978E-3</v>
      </c>
      <c r="BN647" s="118">
        <f t="shared" si="179"/>
        <v>7.0432009219077657E-3</v>
      </c>
      <c r="BO647" s="118">
        <f t="shared" si="179"/>
        <v>6.6113260374328292E-3</v>
      </c>
      <c r="BP647" s="118">
        <f t="shared" si="179"/>
        <v>6.2059328504003265E-3</v>
      </c>
      <c r="BQ647" s="118">
        <f t="shared" si="179"/>
        <v>5.8253975564987737E-3</v>
      </c>
      <c r="BS647"/>
    </row>
    <row r="648" spans="2:71">
      <c r="B648" s="19">
        <v>29</v>
      </c>
      <c r="C648" s="51">
        <v>9.2899999999999996E-2</v>
      </c>
      <c r="D648" s="51">
        <v>2.63E-2</v>
      </c>
      <c r="I648" s="22" t="s">
        <v>176</v>
      </c>
      <c r="J648" s="118">
        <f t="shared" si="180"/>
        <v>0.23936502206741359</v>
      </c>
      <c r="K648" s="118">
        <f t="shared" si="180"/>
        <v>0.22472826033520474</v>
      </c>
      <c r="L648" s="118">
        <f t="shared" si="180"/>
        <v>0.21098651155081549</v>
      </c>
      <c r="M648" s="118">
        <f t="shared" si="180"/>
        <v>0.19808504720315703</v>
      </c>
      <c r="N648" s="118">
        <f t="shared" si="180"/>
        <v>0.18597248533599589</v>
      </c>
      <c r="O648" s="118">
        <f t="shared" si="180"/>
        <v>0.17460058591184752</v>
      </c>
      <c r="P648" s="118">
        <f t="shared" si="180"/>
        <v>0.16392405868901869</v>
      </c>
      <c r="Q648" s="118">
        <f t="shared" si="180"/>
        <v>0.15390038284663912</v>
      </c>
      <c r="R648" s="118">
        <f t="shared" si="180"/>
        <v>0.14448963763931491</v>
      </c>
      <c r="S648" s="118">
        <f t="shared" si="180"/>
        <v>0.13565434340695948</v>
      </c>
      <c r="T648" s="118">
        <f t="shared" si="180"/>
        <v>0.12735931230660222</v>
      </c>
      <c r="U648" s="118">
        <f t="shared" si="180"/>
        <v>0.11957150817169104</v>
      </c>
      <c r="V648" s="118">
        <f t="shared" si="180"/>
        <v>0.11225991494075942</v>
      </c>
      <c r="W648" s="118">
        <f t="shared" si="180"/>
        <v>0.1053954131314551</v>
      </c>
      <c r="X648" s="118">
        <f t="shared" si="180"/>
        <v>9.8950663867970981E-2</v>
      </c>
      <c r="Y648" s="118">
        <f t="shared" si="180"/>
        <v>9.2899999999999996E-2</v>
      </c>
      <c r="Z648" s="118">
        <f t="shared" si="178"/>
        <v>8.7219323879579841E-2</v>
      </c>
      <c r="AA648" s="118">
        <f t="shared" si="178"/>
        <v>8.1886011388708782E-2</v>
      </c>
      <c r="AB648" s="118">
        <f t="shared" si="178"/>
        <v>7.6878821835508662E-2</v>
      </c>
      <c r="AC648" s="118">
        <f t="shared" si="178"/>
        <v>7.2177813360083373E-2</v>
      </c>
      <c r="AD648" s="118">
        <f t="shared" si="178"/>
        <v>6.7764263513164433E-2</v>
      </c>
      <c r="AE648" s="118">
        <f t="shared" si="178"/>
        <v>6.3620594691236654E-2</v>
      </c>
      <c r="AF648" s="118">
        <f t="shared" si="178"/>
        <v>5.9730304131178108E-2</v>
      </c>
      <c r="AG648" s="118">
        <f t="shared" si="178"/>
        <v>5.6077898185608509E-2</v>
      </c>
      <c r="AH648" s="118">
        <f t="shared" si="178"/>
        <v>5.2648830617187205E-2</v>
      </c>
      <c r="AI648" s="118">
        <f t="shared" si="178"/>
        <v>4.9429444666109698E-2</v>
      </c>
      <c r="AJ648" s="118">
        <f t="shared" si="178"/>
        <v>4.6406918660077408E-2</v>
      </c>
      <c r="AK648" s="118">
        <f t="shared" si="178"/>
        <v>4.3569214950124967E-2</v>
      </c>
      <c r="AL648" s="118">
        <f t="shared" si="178"/>
        <v>4.0905031968934136E-2</v>
      </c>
      <c r="AM648" s="118">
        <f t="shared" si="178"/>
        <v>3.8403759220700044E-2</v>
      </c>
      <c r="AN648" s="118">
        <f t="shared" si="178"/>
        <v>3.6055435023289964E-2</v>
      </c>
      <c r="AO648" s="118">
        <f t="shared" si="181"/>
        <v>3.3850706834396928E-2</v>
      </c>
      <c r="AP648" s="118">
        <f t="shared" si="181"/>
        <v>3.1780794003681077E-2</v>
      </c>
      <c r="AQ648" s="118">
        <f t="shared" si="181"/>
        <v>2.9837452802554027E-2</v>
      </c>
      <c r="AR648" s="118">
        <f t="shared" si="181"/>
        <v>2.8012943592331935E-2</v>
      </c>
      <c r="AS648" s="118">
        <f t="shared" si="181"/>
        <v>2.63E-2</v>
      </c>
      <c r="AT648" s="118">
        <f t="shared" si="181"/>
        <v>2.4691799978826156E-2</v>
      </c>
      <c r="AU648" s="118">
        <f t="shared" si="181"/>
        <v>2.3181938638568798E-2</v>
      </c>
      <c r="AV648" s="118">
        <f t="shared" si="181"/>
        <v>2.1764402737070806E-2</v>
      </c>
      <c r="AW648" s="118">
        <f t="shared" si="181"/>
        <v>2.0433546731649013E-2</v>
      </c>
      <c r="AX648" s="118">
        <f t="shared" si="181"/>
        <v>1.9184070294900164E-2</v>
      </c>
      <c r="AY648" s="118">
        <f t="shared" si="181"/>
        <v>1.8010997205377011E-2</v>
      </c>
      <c r="AZ648" s="118">
        <f t="shared" si="181"/>
        <v>1.6909655529063344E-2</v>
      </c>
      <c r="BA648" s="118">
        <f t="shared" si="181"/>
        <v>1.5875659012718021E-2</v>
      </c>
      <c r="BB648" s="118">
        <f t="shared" si="181"/>
        <v>1.4904889614984108E-2</v>
      </c>
      <c r="BC648" s="118">
        <f t="shared" si="181"/>
        <v>1.3993481105690904E-2</v>
      </c>
      <c r="BD648" s="118">
        <f t="shared" si="181"/>
        <v>1.3137803668030527E-2</v>
      </c>
      <c r="BE648" s="118">
        <f t="shared" si="179"/>
        <v>1.233444944228511E-2</v>
      </c>
      <c r="BF648" s="118">
        <f t="shared" si="179"/>
        <v>1.1580218953530333E-2</v>
      </c>
      <c r="BG648" s="118">
        <f t="shared" si="179"/>
        <v>1.0872108369261694E-2</v>
      </c>
      <c r="BH648" s="118">
        <f t="shared" si="179"/>
        <v>1.0207297536195115E-2</v>
      </c>
      <c r="BI648" s="118">
        <f t="shared" si="179"/>
        <v>9.5831387485967624E-3</v>
      </c>
      <c r="BJ648" s="118">
        <f t="shared" si="179"/>
        <v>8.9971462034102515E-3</v>
      </c>
      <c r="BK648" s="118">
        <f t="shared" si="179"/>
        <v>8.4469861001848327E-3</v>
      </c>
      <c r="BL648" s="118">
        <f t="shared" si="179"/>
        <v>7.9304673463759939E-3</v>
      </c>
      <c r="BM648" s="118">
        <f t="shared" si="179"/>
        <v>7.4455328310010782E-3</v>
      </c>
      <c r="BN648" s="118">
        <f t="shared" si="179"/>
        <v>6.9902512318958882E-3</v>
      </c>
      <c r="BO648" s="118">
        <f t="shared" si="179"/>
        <v>6.5628093239435891E-3</v>
      </c>
      <c r="BP648" s="118">
        <f t="shared" si="179"/>
        <v>6.1615047576422215E-3</v>
      </c>
      <c r="BQ648" s="118">
        <f t="shared" si="179"/>
        <v>5.784739279250474E-3</v>
      </c>
      <c r="BS648"/>
    </row>
    <row r="649" spans="2:71">
      <c r="B649" s="19">
        <v>30</v>
      </c>
      <c r="C649" s="51">
        <v>9.1600000000000001E-2</v>
      </c>
      <c r="D649" s="51">
        <v>2.5999999999999999E-2</v>
      </c>
      <c r="I649" s="22" t="s">
        <v>176</v>
      </c>
      <c r="J649" s="118">
        <f t="shared" si="180"/>
        <v>0.23555214746684383</v>
      </c>
      <c r="K649" s="118">
        <f t="shared" si="180"/>
        <v>0.22117750855268958</v>
      </c>
      <c r="L649" s="118">
        <f t="shared" si="180"/>
        <v>0.20768008619603423</v>
      </c>
      <c r="M649" s="118">
        <f t="shared" si="180"/>
        <v>0.1950063479990661</v>
      </c>
      <c r="N649" s="118">
        <f t="shared" si="180"/>
        <v>0.18310602839425741</v>
      </c>
      <c r="O649" s="118">
        <f t="shared" si="180"/>
        <v>0.17193192928508752</v>
      </c>
      <c r="P649" s="118">
        <f t="shared" si="180"/>
        <v>0.16143973285272467</v>
      </c>
      <c r="Q649" s="118">
        <f t="shared" si="180"/>
        <v>0.15158782578623492</v>
      </c>
      <c r="R649" s="118">
        <f t="shared" si="180"/>
        <v>0.14233713423919414</v>
      </c>
      <c r="S649" s="118">
        <f t="shared" si="180"/>
        <v>0.13365096885812111</v>
      </c>
      <c r="T649" s="118">
        <f t="shared" si="180"/>
        <v>0.1254948792680961</v>
      </c>
      <c r="U649" s="118">
        <f t="shared" si="180"/>
        <v>0.11783651743843723</v>
      </c>
      <c r="V649" s="118">
        <f t="shared" si="180"/>
        <v>0.11064550938652637</v>
      </c>
      <c r="W649" s="118">
        <f t="shared" si="180"/>
        <v>0.10389333471094693</v>
      </c>
      <c r="X649" s="118">
        <f t="shared" si="180"/>
        <v>9.7553213476147149E-2</v>
      </c>
      <c r="Y649" s="118">
        <f t="shared" si="180"/>
        <v>9.1600000000000001E-2</v>
      </c>
      <c r="Z649" s="118">
        <f t="shared" si="178"/>
        <v>8.6010083123008396E-2</v>
      </c>
      <c r="AA649" s="118">
        <f t="shared" si="178"/>
        <v>8.0761292563611517E-2</v>
      </c>
      <c r="AB649" s="118">
        <f t="shared" si="178"/>
        <v>7.5832810988185881E-2</v>
      </c>
      <c r="AC649" s="118">
        <f t="shared" si="178"/>
        <v>7.1205091447000574E-2</v>
      </c>
      <c r="AD649" s="118">
        <f t="shared" si="178"/>
        <v>6.6859779848667394E-2</v>
      </c>
      <c r="AE649" s="118">
        <f t="shared" si="178"/>
        <v>6.2779642165610536E-2</v>
      </c>
      <c r="AF649" s="118">
        <f t="shared" si="178"/>
        <v>5.8948496081843722E-2</v>
      </c>
      <c r="AG649" s="118">
        <f t="shared" si="178"/>
        <v>5.5351146811961946E-2</v>
      </c>
      <c r="AH649" s="118">
        <f t="shared" si="178"/>
        <v>5.1973326836797909E-2</v>
      </c>
      <c r="AI649" s="118">
        <f t="shared" si="178"/>
        <v>4.8801639316727853E-2</v>
      </c>
      <c r="AJ649" s="118">
        <f t="shared" si="178"/>
        <v>4.5823504958196919E-2</v>
      </c>
      <c r="AK649" s="118">
        <f t="shared" si="178"/>
        <v>4.3027112122730402E-2</v>
      </c>
      <c r="AL649" s="118">
        <f t="shared" si="178"/>
        <v>4.0401369980557253E-2</v>
      </c>
      <c r="AM649" s="118">
        <f t="shared" si="178"/>
        <v>3.7935864523047445E-2</v>
      </c>
      <c r="AN649" s="118">
        <f t="shared" si="178"/>
        <v>3.562081725950323E-2</v>
      </c>
      <c r="AO649" s="118">
        <f t="shared" si="181"/>
        <v>3.3447046434490889E-2</v>
      </c>
      <c r="AP649" s="118">
        <f t="shared" si="181"/>
        <v>3.1405930611896102E-2</v>
      </c>
      <c r="AQ649" s="118">
        <f t="shared" si="181"/>
        <v>2.9489374481273121E-2</v>
      </c>
      <c r="AR649" s="118">
        <f t="shared" si="181"/>
        <v>2.7689776750871441E-2</v>
      </c>
      <c r="AS649" s="118">
        <f t="shared" si="181"/>
        <v>2.5999999999999978E-2</v>
      </c>
      <c r="AT649" s="118">
        <f t="shared" si="181"/>
        <v>2.4413342371159573E-2</v>
      </c>
      <c r="AU649" s="118">
        <f t="shared" si="181"/>
        <v>2.2923510989671374E-2</v>
      </c>
      <c r="AV649" s="118">
        <f t="shared" si="181"/>
        <v>2.1524597005380255E-2</v>
      </c>
      <c r="AW649" s="118">
        <f t="shared" si="181"/>
        <v>2.0211052157445564E-2</v>
      </c>
      <c r="AX649" s="118">
        <f t="shared" si="181"/>
        <v>1.8977666769272393E-2</v>
      </c>
      <c r="AY649" s="118">
        <f t="shared" si="181"/>
        <v>1.7819549086308655E-2</v>
      </c>
      <c r="AZ649" s="118">
        <f t="shared" si="181"/>
        <v>1.6732105874759127E-2</v>
      </c>
      <c r="BA649" s="118">
        <f t="shared" si="181"/>
        <v>1.5711024204268665E-2</v>
      </c>
      <c r="BB649" s="118">
        <f t="shared" si="181"/>
        <v>1.4752254342322539E-2</v>
      </c>
      <c r="BC649" s="118">
        <f t="shared" si="181"/>
        <v>1.3851993692520999E-2</v>
      </c>
      <c r="BD649" s="118">
        <f t="shared" si="181"/>
        <v>1.3006671713025317E-2</v>
      </c>
      <c r="BE649" s="118">
        <f t="shared" si="179"/>
        <v>1.2212935755360149E-2</v>
      </c>
      <c r="BF649" s="118">
        <f t="shared" si="179"/>
        <v>1.1467637767407073E-2</v>
      </c>
      <c r="BG649" s="118">
        <f t="shared" si="179"/>
        <v>1.0767821807851886E-2</v>
      </c>
      <c r="BH649" s="118">
        <f t="shared" si="179"/>
        <v>1.011071232256641E-2</v>
      </c>
      <c r="BI649" s="118">
        <f t="shared" si="179"/>
        <v>9.4937031364275368E-3</v>
      </c>
      <c r="BJ649" s="118">
        <f t="shared" si="179"/>
        <v>8.9143471169137335E-3</v>
      </c>
      <c r="BK649" s="118">
        <f t="shared" si="179"/>
        <v>8.3703464684836311E-3</v>
      </c>
      <c r="BL649" s="118">
        <f t="shared" si="179"/>
        <v>7.8595436192429799E-3</v>
      </c>
      <c r="BM649" s="118">
        <f t="shared" si="179"/>
        <v>7.3799126637554479E-3</v>
      </c>
      <c r="BN649" s="118">
        <f t="shared" si="179"/>
        <v>6.9295513280583886E-3</v>
      </c>
      <c r="BO649" s="118">
        <f t="shared" si="179"/>
        <v>6.5066734250158872E-3</v>
      </c>
      <c r="BP649" s="118">
        <f t="shared" si="179"/>
        <v>6.1096017700860948E-3</v>
      </c>
      <c r="BQ649" s="118">
        <f t="shared" si="179"/>
        <v>5.7367615294059418E-3</v>
      </c>
      <c r="BS649"/>
    </row>
    <row r="650" spans="2:71">
      <c r="B650" s="19">
        <v>31</v>
      </c>
      <c r="C650" s="51">
        <v>9.11E-2</v>
      </c>
      <c r="D650" s="51">
        <v>2.5700000000000001E-2</v>
      </c>
      <c r="I650" s="22" t="s">
        <v>176</v>
      </c>
      <c r="J650" s="118">
        <f t="shared" si="180"/>
        <v>0.235346268718265</v>
      </c>
      <c r="K650" s="118">
        <f t="shared" si="180"/>
        <v>0.22091644937760374</v>
      </c>
      <c r="L650" s="118">
        <f t="shared" si="180"/>
        <v>0.20737136760825869</v>
      </c>
      <c r="M650" s="118">
        <f t="shared" si="180"/>
        <v>0.19465677736933218</v>
      </c>
      <c r="N650" s="118">
        <f t="shared" si="180"/>
        <v>0.18272175861516915</v>
      </c>
      <c r="O650" s="118">
        <f t="shared" si="180"/>
        <v>0.17151851336813639</v>
      </c>
      <c r="P650" s="118">
        <f t="shared" si="180"/>
        <v>0.16100217429482044</v>
      </c>
      <c r="Q650" s="118">
        <f t="shared" si="180"/>
        <v>0.15113062501902094</v>
      </c>
      <c r="R650" s="118">
        <f t="shared" si="180"/>
        <v>0.14186433145191818</v>
      </c>
      <c r="S650" s="118">
        <f t="shared" si="180"/>
        <v>0.13316618346391909</v>
      </c>
      <c r="T650" s="118">
        <f t="shared" si="180"/>
        <v>0.12500134626409917</v>
      </c>
      <c r="U650" s="118">
        <f t="shared" si="180"/>
        <v>0.11733712089203828</v>
      </c>
      <c r="V650" s="118">
        <f t="shared" si="180"/>
        <v>0.11014281326334019</v>
      </c>
      <c r="W650" s="118">
        <f t="shared" si="180"/>
        <v>0.10338961124438319</v>
      </c>
      <c r="X650" s="118">
        <f t="shared" si="180"/>
        <v>9.7050469264003611E-2</v>
      </c>
      <c r="Y650" s="118">
        <f t="shared" si="180"/>
        <v>9.11E-2</v>
      </c>
      <c r="Z650" s="118">
        <f t="shared" si="178"/>
        <v>8.5514372706677985E-2</v>
      </c>
      <c r="AA650" s="118">
        <f t="shared" si="178"/>
        <v>8.0271217776252818E-2</v>
      </c>
      <c r="AB650" s="118">
        <f t="shared" si="178"/>
        <v>7.534953715189241E-2</v>
      </c>
      <c r="AC650" s="118">
        <f t="shared" si="178"/>
        <v>7.0729620233618076E-2</v>
      </c>
      <c r="AD650" s="118">
        <f t="shared" si="178"/>
        <v>6.6392964940278909E-2</v>
      </c>
      <c r="AE650" s="118">
        <f t="shared" si="178"/>
        <v>6.2322203611464483E-2</v>
      </c>
      <c r="AF650" s="118">
        <f t="shared" si="178"/>
        <v>5.8501033452604233E-2</v>
      </c>
      <c r="AG650" s="118">
        <f t="shared" si="178"/>
        <v>5.4914151244696313E-2</v>
      </c>
      <c r="AH650" s="118">
        <f t="shared" si="178"/>
        <v>5.1547192057188204E-2</v>
      </c>
      <c r="AI650" s="118">
        <f t="shared" si="178"/>
        <v>4.8386671718563146E-2</v>
      </c>
      <c r="AJ650" s="118">
        <f t="shared" si="178"/>
        <v>4.5419932814235828E-2</v>
      </c>
      <c r="AK650" s="118">
        <f t="shared" si="178"/>
        <v>4.2635093995486671E-2</v>
      </c>
      <c r="AL650" s="118">
        <f t="shared" si="178"/>
        <v>4.0021002396424761E-2</v>
      </c>
      <c r="AM650" s="118">
        <f t="shared" si="178"/>
        <v>3.7567188968416237E-2</v>
      </c>
      <c r="AN650" s="118">
        <f t="shared" si="178"/>
        <v>3.5263826553099314E-2</v>
      </c>
      <c r="AO650" s="118">
        <f t="shared" si="181"/>
        <v>3.3101690526074444E-2</v>
      </c>
      <c r="AP650" s="118">
        <f t="shared" si="181"/>
        <v>3.1072121853653586E-2</v>
      </c>
      <c r="AQ650" s="118">
        <f t="shared" si="181"/>
        <v>2.9166992414716209E-2</v>
      </c>
      <c r="AR650" s="118">
        <f t="shared" si="181"/>
        <v>2.7378672448791341E-2</v>
      </c>
      <c r="AS650" s="118">
        <f t="shared" si="181"/>
        <v>2.5699999999999987E-2</v>
      </c>
      <c r="AT650" s="118">
        <f t="shared" si="181"/>
        <v>2.4124252234485433E-2</v>
      </c>
      <c r="AU650" s="118">
        <f t="shared" si="181"/>
        <v>2.2645118516462091E-2</v>
      </c>
      <c r="AV650" s="118">
        <f t="shared" si="181"/>
        <v>2.1256675135056351E-2</v>
      </c>
      <c r="AW650" s="118">
        <f t="shared" si="181"/>
        <v>1.9953361580724294E-2</v>
      </c>
      <c r="AX650" s="118">
        <f t="shared" si="181"/>
        <v>1.872995827623674E-2</v>
      </c>
      <c r="AY650" s="118">
        <f t="shared" si="181"/>
        <v>1.7581565673047597E-2</v>
      </c>
      <c r="AZ650" s="118">
        <f t="shared" si="181"/>
        <v>1.6503584629329614E-2</v>
      </c>
      <c r="BA650" s="118">
        <f t="shared" si="181"/>
        <v>1.5491697991094342E-2</v>
      </c>
      <c r="BB650" s="118">
        <f t="shared" si="181"/>
        <v>1.4541853302631571E-2</v>
      </c>
      <c r="BC650" s="118">
        <f t="shared" si="181"/>
        <v>1.3650246577026039E-2</v>
      </c>
      <c r="BD650" s="118">
        <f t="shared" si="181"/>
        <v>1.2813307061754776E-2</v>
      </c>
      <c r="BE650" s="118">
        <f t="shared" si="179"/>
        <v>1.202768293835353E-2</v>
      </c>
      <c r="BF650" s="118">
        <f t="shared" si="179"/>
        <v>1.129022789888162E-2</v>
      </c>
      <c r="BG650" s="118">
        <f t="shared" si="179"/>
        <v>1.0597988545425869E-2</v>
      </c>
      <c r="BH650" s="118">
        <f t="shared" si="179"/>
        <v>9.9481925621805901E-3</v>
      </c>
      <c r="BI650" s="118">
        <f t="shared" si="179"/>
        <v>9.3382376127344978E-3</v>
      </c>
      <c r="BJ650" s="118">
        <f t="shared" si="179"/>
        <v>8.7656809180998545E-3</v>
      </c>
      <c r="BK650" s="118">
        <f t="shared" si="179"/>
        <v>8.2282294737454024E-3</v>
      </c>
      <c r="BL650" s="118">
        <f t="shared" si="179"/>
        <v>7.7237308664537549E-3</v>
      </c>
      <c r="BM650" s="118">
        <f t="shared" si="179"/>
        <v>7.2501646542261159E-3</v>
      </c>
      <c r="BN650" s="118">
        <f t="shared" si="179"/>
        <v>6.805634274712132E-3</v>
      </c>
      <c r="BO650" s="118">
        <f t="shared" si="179"/>
        <v>6.3883594497593336E-3</v>
      </c>
      <c r="BP650" s="118">
        <f t="shared" si="179"/>
        <v>5.9966690556635333E-3</v>
      </c>
      <c r="BQ650" s="118">
        <f t="shared" si="179"/>
        <v>5.6289944305665651E-3</v>
      </c>
      <c r="BS650"/>
    </row>
    <row r="651" spans="2:71">
      <c r="B651" s="19">
        <v>32</v>
      </c>
      <c r="C651" s="51">
        <v>9.0700000000000003E-2</v>
      </c>
      <c r="D651" s="51">
        <v>2.5399999999999999E-2</v>
      </c>
      <c r="I651" s="22" t="s">
        <v>176</v>
      </c>
      <c r="J651" s="118">
        <f t="shared" si="180"/>
        <v>0.23560660694477292</v>
      </c>
      <c r="K651" s="118">
        <f t="shared" si="180"/>
        <v>0.22107965916645486</v>
      </c>
      <c r="L651" s="118">
        <f t="shared" si="180"/>
        <v>0.20744840873079845</v>
      </c>
      <c r="M651" s="118">
        <f t="shared" si="180"/>
        <v>0.19465762905188272</v>
      </c>
      <c r="N651" s="118">
        <f t="shared" si="180"/>
        <v>0.18265549868483935</v>
      </c>
      <c r="O651" s="118">
        <f t="shared" si="180"/>
        <v>0.17139339137288573</v>
      </c>
      <c r="P651" s="118">
        <f t="shared" si="180"/>
        <v>0.16082567903956241</v>
      </c>
      <c r="Q651" s="118">
        <f t="shared" si="180"/>
        <v>0.15090954692800448</v>
      </c>
      <c r="R651" s="118">
        <f t="shared" si="180"/>
        <v>0.14160482013828998</v>
      </c>
      <c r="S651" s="118">
        <f t="shared" si="180"/>
        <v>0.13287380086008593</v>
      </c>
      <c r="T651" s="118">
        <f t="shared" si="180"/>
        <v>0.12468111564114566</v>
      </c>
      <c r="U651" s="118">
        <f t="shared" si="180"/>
        <v>0.11699357207287077</v>
      </c>
      <c r="V651" s="118">
        <f t="shared" si="180"/>
        <v>0.1097800243123028</v>
      </c>
      <c r="W651" s="118">
        <f t="shared" si="180"/>
        <v>0.10301124689571223</v>
      </c>
      <c r="X651" s="118">
        <f t="shared" si="180"/>
        <v>9.6659816332543794E-2</v>
      </c>
      <c r="Y651" s="118">
        <f t="shared" si="180"/>
        <v>9.0700000000000003E-2</v>
      </c>
      <c r="Z651" s="118">
        <f t="shared" si="178"/>
        <v>8.5107651888122568E-2</v>
      </c>
      <c r="AA651" s="118">
        <f t="shared" si="178"/>
        <v>7.986011477298624E-2</v>
      </c>
      <c r="AB651" s="118">
        <f t="shared" si="178"/>
        <v>7.4936128421662931E-2</v>
      </c>
      <c r="AC651" s="118">
        <f t="shared" si="178"/>
        <v>7.0315743457051119E-2</v>
      </c>
      <c r="AD651" s="118">
        <f t="shared" si="178"/>
        <v>6.5980240533596898E-2</v>
      </c>
      <c r="AE651" s="118">
        <f t="shared" si="178"/>
        <v>6.1912054496449376E-2</v>
      </c>
      <c r="AF651" s="118">
        <f t="shared" si="178"/>
        <v>5.8094703216783755E-2</v>
      </c>
      <c r="AG651" s="118">
        <f t="shared" si="178"/>
        <v>5.4512720814970522E-2</v>
      </c>
      <c r="AH651" s="118">
        <f t="shared" si="178"/>
        <v>5.1151595001046574E-2</v>
      </c>
      <c r="AI651" s="118">
        <f t="shared" si="178"/>
        <v>4.7997708278625165E-2</v>
      </c>
      <c r="AJ651" s="118">
        <f t="shared" si="178"/>
        <v>4.5038282774034058E-2</v>
      </c>
      <c r="AK651" s="118">
        <f t="shared" si="178"/>
        <v>4.2261328467158958E-2</v>
      </c>
      <c r="AL651" s="118">
        <f t="shared" si="178"/>
        <v>3.9655594614251041E-2</v>
      </c>
      <c r="AM651" s="118">
        <f t="shared" si="178"/>
        <v>3.7210524165889582E-2</v>
      </c>
      <c r="AN651" s="118">
        <f t="shared" si="178"/>
        <v>3.4916210995425606E-2</v>
      </c>
      <c r="AO651" s="118">
        <f t="shared" si="181"/>
        <v>3.2763359764618756E-2</v>
      </c>
      <c r="AP651" s="118">
        <f t="shared" si="181"/>
        <v>3.0743248263864324E-2</v>
      </c>
      <c r="AQ651" s="118">
        <f t="shared" si="181"/>
        <v>2.8847692074433221E-2</v>
      </c>
      <c r="AR651" s="118">
        <f t="shared" si="181"/>
        <v>2.7069011409554738E-2</v>
      </c>
      <c r="AS651" s="118">
        <f t="shared" si="181"/>
        <v>2.540000000000003E-2</v>
      </c>
      <c r="AT651" s="118">
        <f t="shared" si="181"/>
        <v>2.3833895898107121E-2</v>
      </c>
      <c r="AU651" s="118">
        <f t="shared" si="181"/>
        <v>2.2364354081960892E-2</v>
      </c>
      <c r="AV651" s="118">
        <f t="shared" si="181"/>
        <v>2.0985420748734735E-2</v>
      </c>
      <c r="AW651" s="118">
        <f t="shared" si="181"/>
        <v>1.9691509193044108E-2</v>
      </c>
      <c r="AX651" s="118">
        <f t="shared" si="181"/>
        <v>1.8477377172583936E-2</v>
      </c>
      <c r="AY651" s="118">
        <f t="shared" si="181"/>
        <v>1.7338105669347476E-2</v>
      </c>
      <c r="AZ651" s="118">
        <f t="shared" si="181"/>
        <v>1.6269078960378273E-2</v>
      </c>
      <c r="BA651" s="118">
        <f t="shared" si="181"/>
        <v>1.5265965917312602E-2</v>
      </c>
      <c r="BB651" s="118">
        <f t="shared" si="181"/>
        <v>1.4324702458948011E-2</v>
      </c>
      <c r="BC651" s="118">
        <f t="shared" si="181"/>
        <v>1.3441475085745098E-2</v>
      </c>
      <c r="BD651" s="118">
        <f t="shared" si="181"/>
        <v>1.2612705429553102E-2</v>
      </c>
      <c r="BE651" s="118">
        <f t="shared" si="179"/>
        <v>1.1835035755962942E-2</v>
      </c>
      <c r="BF651" s="118">
        <f t="shared" si="179"/>
        <v>1.1105315360551021E-2</v>
      </c>
      <c r="BG651" s="118">
        <f t="shared" si="179"/>
        <v>1.042058780389853E-2</v>
      </c>
      <c r="BH651" s="118">
        <f t="shared" si="179"/>
        <v>9.7780789336693666E-3</v>
      </c>
      <c r="BI651" s="118">
        <f t="shared" si="179"/>
        <v>9.1751856452184921E-3</v>
      </c>
      <c r="BJ651" s="118">
        <f t="shared" si="179"/>
        <v>8.6094653351946483E-3</v>
      </c>
      <c r="BK651" s="118">
        <f t="shared" si="179"/>
        <v>8.0786260054090901E-3</v>
      </c>
      <c r="BL651" s="118">
        <f t="shared" si="179"/>
        <v>7.5805169768764172E-3</v>
      </c>
      <c r="BM651" s="118">
        <f t="shared" si="179"/>
        <v>7.1131201764057491E-3</v>
      </c>
      <c r="BN651" s="118">
        <f t="shared" si="179"/>
        <v>6.6745419604401484E-3</v>
      </c>
      <c r="BO651" s="118">
        <f t="shared" si="179"/>
        <v>6.2630054430188242E-3</v>
      </c>
      <c r="BP651" s="118">
        <f t="shared" si="179"/>
        <v>5.8768432967790827E-3</v>
      </c>
      <c r="BQ651" s="118">
        <f t="shared" si="179"/>
        <v>5.5144909978315417E-3</v>
      </c>
      <c r="BS651"/>
    </row>
    <row r="652" spans="2:71">
      <c r="B652" s="19">
        <v>33</v>
      </c>
      <c r="C652" s="51">
        <v>9.0300000000000005E-2</v>
      </c>
      <c r="D652" s="51">
        <v>2.52E-2</v>
      </c>
      <c r="I652" s="22" t="s">
        <v>176</v>
      </c>
      <c r="J652" s="118">
        <f t="shared" si="180"/>
        <v>0.23518150079580863</v>
      </c>
      <c r="K652" s="118">
        <f t="shared" si="180"/>
        <v>0.2206423106671119</v>
      </c>
      <c r="L652" s="118">
        <f t="shared" si="180"/>
        <v>0.20700194994839474</v>
      </c>
      <c r="M652" s="118">
        <f t="shared" si="180"/>
        <v>0.19420485197458887</v>
      </c>
      <c r="N652" s="118">
        <f t="shared" si="180"/>
        <v>0.18219888527559472</v>
      </c>
      <c r="O652" s="118">
        <f t="shared" si="180"/>
        <v>0.17093514120858824</v>
      </c>
      <c r="P652" s="118">
        <f t="shared" si="180"/>
        <v>0.1603677347191422</v>
      </c>
      <c r="Q652" s="118">
        <f t="shared" si="180"/>
        <v>0.15045361741952357</v>
      </c>
      <c r="R652" s="118">
        <f t="shared" si="180"/>
        <v>0.1411524022227047</v>
      </c>
      <c r="S652" s="118">
        <f t="shared" si="180"/>
        <v>0.13242619881770137</v>
      </c>
      <c r="T652" s="118">
        <f t="shared" si="180"/>
        <v>0.1242394593160141</v>
      </c>
      <c r="U652" s="118">
        <f t="shared" si="180"/>
        <v>0.11655883344038315</v>
      </c>
      <c r="V652" s="118">
        <f t="shared" si="180"/>
        <v>0.10935303266594136</v>
      </c>
      <c r="W652" s="118">
        <f t="shared" si="180"/>
        <v>0.10259270276031622</v>
      </c>
      <c r="X652" s="118">
        <f t="shared" si="180"/>
        <v>9.6250304203449447E-2</v>
      </c>
      <c r="Y652" s="118">
        <f t="shared" si="180"/>
        <v>9.0300000000000005E-2</v>
      </c>
      <c r="Z652" s="118">
        <f t="shared" si="178"/>
        <v>8.471755042731359E-2</v>
      </c>
      <c r="AA652" s="118">
        <f t="shared" si="178"/>
        <v>7.9480214290192919E-2</v>
      </c>
      <c r="AB652" s="118">
        <f t="shared" si="178"/>
        <v>7.4566656280211599E-2</v>
      </c>
      <c r="AC652" s="118">
        <f t="shared" si="178"/>
        <v>6.9956860062181464E-2</v>
      </c>
      <c r="AD652" s="118">
        <f t="shared" si="178"/>
        <v>6.5632046733714033E-2</v>
      </c>
      <c r="AE652" s="118">
        <f t="shared" si="178"/>
        <v>6.1574598325705665E-2</v>
      </c>
      <c r="AF652" s="118">
        <f t="shared" si="178"/>
        <v>5.7767986032110162E-2</v>
      </c>
      <c r="AG652" s="118">
        <f t="shared" si="178"/>
        <v>5.4196702876629463E-2</v>
      </c>
      <c r="AH652" s="118">
        <f t="shared" si="178"/>
        <v>5.0846200542026439E-2</v>
      </c>
      <c r="AI652" s="118">
        <f t="shared" si="178"/>
        <v>4.7702830104722302E-2</v>
      </c>
      <c r="AJ652" s="118">
        <f t="shared" si="178"/>
        <v>4.4753786433248996E-2</v>
      </c>
      <c r="AK652" s="118">
        <f t="shared" si="178"/>
        <v>4.1987056024053095E-2</v>
      </c>
      <c r="AL652" s="118">
        <f t="shared" si="178"/>
        <v>3.9391368062150149E-2</v>
      </c>
      <c r="AM652" s="118">
        <f t="shared" si="178"/>
        <v>3.6956148507265509E-2</v>
      </c>
      <c r="AN652" s="118">
        <f t="shared" si="178"/>
        <v>3.467147701842254E-2</v>
      </c>
      <c r="AO652" s="118">
        <f t="shared" si="181"/>
        <v>3.2528046541502278E-2</v>
      </c>
      <c r="AP652" s="118">
        <f t="shared" si="181"/>
        <v>3.0517125395146429E-2</v>
      </c>
      <c r="AQ652" s="118">
        <f t="shared" si="181"/>
        <v>2.8630521700553371E-2</v>
      </c>
      <c r="AR652" s="118">
        <f t="shared" si="181"/>
        <v>2.6860550010264963E-2</v>
      </c>
      <c r="AS652" s="118">
        <f t="shared" si="181"/>
        <v>2.5200000000000007E-2</v>
      </c>
      <c r="AT652" s="118">
        <f t="shared" si="181"/>
        <v>2.3642107095994493E-2</v>
      </c>
      <c r="AU652" s="118">
        <f t="shared" si="181"/>
        <v>2.2180524918193379E-2</v>
      </c>
      <c r="AV652" s="118">
        <f t="shared" si="181"/>
        <v>2.0809299427035799E-2</v>
      </c>
      <c r="AW652" s="118">
        <f t="shared" si="181"/>
        <v>1.9522844668515765E-2</v>
      </c>
      <c r="AX652" s="118">
        <f t="shared" si="181"/>
        <v>1.8315920018710904E-2</v>
      </c>
      <c r="AY652" s="118">
        <f t="shared" si="181"/>
        <v>1.7183608835080653E-2</v>
      </c>
      <c r="AZ652" s="118">
        <f t="shared" si="181"/>
        <v>1.6121298427565631E-2</v>
      </c>
      <c r="BA652" s="118">
        <f t="shared" si="181"/>
        <v>1.5124661267896597E-2</v>
      </c>
      <c r="BB652" s="118">
        <f t="shared" si="181"/>
        <v>1.4189637360565522E-2</v>
      </c>
      <c r="BC652" s="118">
        <f t="shared" si="181"/>
        <v>1.3312417703643437E-2</v>
      </c>
      <c r="BD652" s="118">
        <f t="shared" si="181"/>
        <v>1.2489428772069492E-2</v>
      </c>
      <c r="BE652" s="118">
        <f t="shared" si="179"/>
        <v>1.1717317960200866E-2</v>
      </c>
      <c r="BF652" s="118">
        <f t="shared" si="179"/>
        <v>1.0992939924320976E-2</v>
      </c>
      <c r="BG652" s="118">
        <f t="shared" si="179"/>
        <v>1.0313343769469447E-2</v>
      </c>
      <c r="BH652" s="118">
        <f t="shared" si="179"/>
        <v>9.6757610283969894E-3</v>
      </c>
      <c r="BI652" s="118">
        <f t="shared" si="179"/>
        <v>9.0775943836750566E-3</v>
      </c>
      <c r="BJ652" s="118">
        <f t="shared" si="179"/>
        <v>8.5164070870176085E-3</v>
      </c>
      <c r="BK652" s="118">
        <f t="shared" si="179"/>
        <v>7.9899130327125718E-3</v>
      </c>
      <c r="BL652" s="118">
        <f t="shared" si="179"/>
        <v>7.4959674447251075E-3</v>
      </c>
      <c r="BM652" s="118">
        <f t="shared" si="179"/>
        <v>7.0325581395348866E-3</v>
      </c>
      <c r="BN652" s="118">
        <f t="shared" si="179"/>
        <v>6.5977973291147449E-3</v>
      </c>
      <c r="BO652" s="118">
        <f t="shared" si="179"/>
        <v>6.1899139306586179E-3</v>
      </c>
      <c r="BP652" s="118">
        <f t="shared" si="179"/>
        <v>5.8072463517309224E-3</v>
      </c>
      <c r="BQ652" s="118">
        <f t="shared" si="179"/>
        <v>5.4482357214462604E-3</v>
      </c>
      <c r="BS652"/>
    </row>
    <row r="653" spans="2:71">
      <c r="B653" s="19">
        <v>34</v>
      </c>
      <c r="C653" s="51">
        <v>8.9800000000000005E-2</v>
      </c>
      <c r="D653" s="51">
        <v>2.4899999999999999E-2</v>
      </c>
      <c r="I653" s="22" t="s">
        <v>176</v>
      </c>
      <c r="J653" s="118">
        <f t="shared" si="180"/>
        <v>0.2350087750737265</v>
      </c>
      <c r="K653" s="118">
        <f t="shared" si="180"/>
        <v>0.22040945939975606</v>
      </c>
      <c r="L653" s="118">
        <f t="shared" si="180"/>
        <v>0.20671708866042207</v>
      </c>
      <c r="M653" s="118">
        <f t="shared" si="180"/>
        <v>0.19387532123445739</v>
      </c>
      <c r="N653" s="118">
        <f t="shared" si="180"/>
        <v>0.18183131557889706</v>
      </c>
      <c r="O653" s="118">
        <f t="shared" si="180"/>
        <v>0.17053551279571649</v>
      </c>
      <c r="P653" s="118">
        <f t="shared" si="180"/>
        <v>0.15994143270595804</v>
      </c>
      <c r="Q653" s="118">
        <f t="shared" si="180"/>
        <v>0.15000548259222782</v>
      </c>
      <c r="R653" s="118">
        <f t="shared" si="180"/>
        <v>0.14068677782257327</v>
      </c>
      <c r="S653" s="118">
        <f t="shared" si="180"/>
        <v>0.13194697361764032</v>
      </c>
      <c r="T653" s="118">
        <f t="shared" si="180"/>
        <v>0.123750107268864</v>
      </c>
      <c r="U653" s="118">
        <f t="shared" si="180"/>
        <v>0.11606245015844729</v>
      </c>
      <c r="V653" s="118">
        <f t="shared" si="180"/>
        <v>0.10885236897221899</v>
      </c>
      <c r="W653" s="118">
        <f t="shared" si="180"/>
        <v>0.10209019553428511</v>
      </c>
      <c r="X653" s="118">
        <f t="shared" si="180"/>
        <v>9.5748104727868127E-2</v>
      </c>
      <c r="Y653" s="118">
        <f t="shared" si="180"/>
        <v>8.9800000000000005E-2</v>
      </c>
      <c r="Z653" s="118">
        <f t="shared" si="178"/>
        <v>8.4221405978941608E-2</v>
      </c>
      <c r="AA653" s="118">
        <f t="shared" si="178"/>
        <v>7.8989367762468843E-2</v>
      </c>
      <c r="AB653" s="118">
        <f t="shared" si="178"/>
        <v>7.4082356462614823E-2</v>
      </c>
      <c r="AC653" s="118">
        <f t="shared" si="178"/>
        <v>6.9480180618202131E-2</v>
      </c>
      <c r="AD653" s="118">
        <f t="shared" si="178"/>
        <v>6.5163903110643559E-2</v>
      </c>
      <c r="AE653" s="118">
        <f t="shared" si="178"/>
        <v>6.111576324113506E-2</v>
      </c>
      <c r="AF653" s="118">
        <f t="shared" si="178"/>
        <v>5.7319103648602585E-2</v>
      </c>
      <c r="AG653" s="118">
        <f t="shared" si="178"/>
        <v>5.3758301767683654E-2</v>
      </c>
      <c r="AH653" s="118">
        <f t="shared" si="178"/>
        <v>5.0418705544705331E-2</v>
      </c>
      <c r="AI653" s="118">
        <f t="shared" si="178"/>
        <v>4.7286573147141894E-2</v>
      </c>
      <c r="AJ653" s="118">
        <f t="shared" si="178"/>
        <v>4.4349016418467224E-2</v>
      </c>
      <c r="AK653" s="118">
        <f t="shared" si="178"/>
        <v>4.1593947845729118E-2</v>
      </c>
      <c r="AL653" s="118">
        <f t="shared" si="178"/>
        <v>3.9010030821626678E-2</v>
      </c>
      <c r="AM653" s="118">
        <f t="shared" si="178"/>
        <v>3.6586632996428128E-2</v>
      </c>
      <c r="AN653" s="118">
        <f t="shared" si="178"/>
        <v>3.4313782527780785E-2</v>
      </c>
      <c r="AO653" s="118">
        <f t="shared" si="181"/>
        <v>3.2182127048389075E-2</v>
      </c>
      <c r="AP653" s="118">
        <f t="shared" si="181"/>
        <v>3.0182895182719983E-2</v>
      </c>
      <c r="AQ653" s="118">
        <f t="shared" si="181"/>
        <v>2.8307860454384194E-2</v>
      </c>
      <c r="AR653" s="118">
        <f t="shared" si="181"/>
        <v>2.654930743567837E-2</v>
      </c>
      <c r="AS653" s="118">
        <f t="shared" si="181"/>
        <v>2.4900000000000012E-2</v>
      </c>
      <c r="AT653" s="118">
        <f t="shared" si="181"/>
        <v>2.3353151546499414E-2</v>
      </c>
      <c r="AU653" s="118">
        <f t="shared" si="181"/>
        <v>2.19023970744485E-2</v>
      </c>
      <c r="AV653" s="118">
        <f t="shared" si="181"/>
        <v>2.0541766992417707E-2</v>
      </c>
      <c r="AW653" s="118">
        <f t="shared" si="181"/>
        <v>1.9265662554490359E-2</v>
      </c>
      <c r="AX653" s="118">
        <f t="shared" si="181"/>
        <v>1.8068832822439037E-2</v>
      </c>
      <c r="AY653" s="118">
        <f t="shared" si="181"/>
        <v>1.6946353059067523E-2</v>
      </c>
      <c r="AZ653" s="118">
        <f t="shared" si="181"/>
        <v>1.5893604463810749E-2</v>
      </c>
      <c r="BA653" s="118">
        <f t="shared" si="181"/>
        <v>1.4906255167208504E-2</v>
      </c>
      <c r="BB653" s="118">
        <f t="shared" si="181"/>
        <v>1.3980242406048591E-2</v>
      </c>
      <c r="BC653" s="118">
        <f t="shared" si="181"/>
        <v>1.311175580583334E-2</v>
      </c>
      <c r="BD653" s="118">
        <f t="shared" si="181"/>
        <v>1.2297221701779893E-2</v>
      </c>
      <c r="BE653" s="118">
        <f t="shared" si="179"/>
        <v>1.1533288433838036E-2</v>
      </c>
      <c r="BF653" s="118">
        <f t="shared" si="179"/>
        <v>1.0816812555217202E-2</v>
      </c>
      <c r="BG653" s="118">
        <f t="shared" si="179"/>
        <v>1.0144845897673282E-2</v>
      </c>
      <c r="BH653" s="118">
        <f t="shared" si="179"/>
        <v>9.5146234403312019E-3</v>
      </c>
      <c r="BI653" s="118">
        <f t="shared" si="179"/>
        <v>8.9235519321257048E-3</v>
      </c>
      <c r="BJ653" s="118">
        <f t="shared" si="179"/>
        <v>8.3691992210437396E-3</v>
      </c>
      <c r="BK653" s="118">
        <f t="shared" si="179"/>
        <v>7.8492842462602082E-3</v>
      </c>
      <c r="BL653" s="118">
        <f t="shared" si="179"/>
        <v>7.3616676519865443E-3</v>
      </c>
      <c r="BM653" s="118">
        <f t="shared" si="179"/>
        <v>6.9043429844098062E-3</v>
      </c>
      <c r="BN653" s="118">
        <f t="shared" si="179"/>
        <v>6.4754284354992834E-3</v>
      </c>
      <c r="BO653" s="118">
        <f t="shared" si="179"/>
        <v>6.0731590997078824E-3</v>
      </c>
      <c r="BP653" s="118">
        <f t="shared" si="179"/>
        <v>5.6958797117060258E-3</v>
      </c>
      <c r="BQ653" s="118">
        <f t="shared" si="179"/>
        <v>5.3420378352651452E-3</v>
      </c>
      <c r="BS653"/>
    </row>
    <row r="654" spans="2:71">
      <c r="B654" s="19">
        <v>35</v>
      </c>
      <c r="C654" s="51">
        <v>8.9399999999999993E-2</v>
      </c>
      <c r="D654" s="51">
        <v>2.46E-2</v>
      </c>
      <c r="I654" s="22" t="s">
        <v>176</v>
      </c>
      <c r="J654" s="118">
        <f t="shared" si="180"/>
        <v>0.23530942768972463</v>
      </c>
      <c r="K654" s="118">
        <f t="shared" si="180"/>
        <v>0.22060695845779327</v>
      </c>
      <c r="L654" s="118">
        <f t="shared" si="180"/>
        <v>0.20682312050909687</v>
      </c>
      <c r="M654" s="118">
        <f t="shared" si="180"/>
        <v>0.19390051644859746</v>
      </c>
      <c r="N654" s="118">
        <f t="shared" si="180"/>
        <v>0.18178533515250361</v>
      </c>
      <c r="O654" s="118">
        <f t="shared" si="180"/>
        <v>0.17042712769291901</v>
      </c>
      <c r="P654" s="118">
        <f t="shared" si="180"/>
        <v>0.15977859726303942</v>
      </c>
      <c r="Q654" s="118">
        <f t="shared" si="180"/>
        <v>0.14979540222812343</v>
      </c>
      <c r="R654" s="118">
        <f t="shared" si="180"/>
        <v>0.14043597148211961</v>
      </c>
      <c r="S654" s="118">
        <f t="shared" si="180"/>
        <v>0.13166133134107605</v>
      </c>
      <c r="T654" s="118">
        <f t="shared" si="180"/>
        <v>0.12343494325249621</v>
      </c>
      <c r="U654" s="118">
        <f t="shared" si="180"/>
        <v>0.11572255164484679</v>
      </c>
      <c r="V654" s="118">
        <f t="shared" si="180"/>
        <v>0.1084920412836453</v>
      </c>
      <c r="W654" s="118">
        <f t="shared" si="180"/>
        <v>0.10171330354014319</v>
      </c>
      <c r="X654" s="118">
        <f t="shared" si="180"/>
        <v>9.5358111015732688E-2</v>
      </c>
      <c r="Y654" s="118">
        <f t="shared" ref="Y654:AN669" si="182">$C654*POWER(POWER($D654/$C654,1/($D$482-$C$482)),Y$482-$C$482)</f>
        <v>8.9399999999999993E-2</v>
      </c>
      <c r="Z654" s="118">
        <f t="shared" si="182"/>
        <v>8.3814160272966995E-2</v>
      </c>
      <c r="AA654" s="118">
        <f t="shared" si="182"/>
        <v>7.8577331792646532E-2</v>
      </c>
      <c r="AB654" s="118">
        <f t="shared" si="182"/>
        <v>7.3667707837706736E-2</v>
      </c>
      <c r="AC654" s="118">
        <f t="shared" si="182"/>
        <v>6.906484420192012E-2</v>
      </c>
      <c r="AD654" s="118">
        <f t="shared" si="182"/>
        <v>6.4749574062273246E-2</v>
      </c>
      <c r="AE654" s="118">
        <f t="shared" si="182"/>
        <v>6.0703928166238451E-2</v>
      </c>
      <c r="AF654" s="118">
        <f t="shared" si="182"/>
        <v>5.6911060005858896E-2</v>
      </c>
      <c r="AG654" s="118">
        <f t="shared" si="182"/>
        <v>5.3355175667063756E-2</v>
      </c>
      <c r="AH654" s="118">
        <f t="shared" si="182"/>
        <v>5.0021468062098333E-2</v>
      </c>
      <c r="AI654" s="118">
        <f t="shared" si="182"/>
        <v>4.6896055271205918E-2</v>
      </c>
      <c r="AJ654" s="118">
        <f t="shared" si="182"/>
        <v>4.3965922736809535E-2</v>
      </c>
      <c r="AK654" s="118">
        <f t="shared" si="182"/>
        <v>4.1218869069483646E-2</v>
      </c>
      <c r="AL654" s="118">
        <f t="shared" si="182"/>
        <v>3.8643455240046358E-2</v>
      </c>
      <c r="AM654" s="118">
        <f t="shared" si="182"/>
        <v>3.6228956946202151E-2</v>
      </c>
      <c r="AN654" s="118">
        <f t="shared" si="182"/>
        <v>3.3965319955384876E-2</v>
      </c>
      <c r="AO654" s="118">
        <f t="shared" si="181"/>
        <v>3.1843118237843762E-2</v>
      </c>
      <c r="AP654" s="118">
        <f t="shared" si="181"/>
        <v>2.9853514715633959E-2</v>
      </c>
      <c r="AQ654" s="118">
        <f t="shared" si="181"/>
        <v>2.7988224464066257E-2</v>
      </c>
      <c r="AR654" s="118">
        <f t="shared" si="181"/>
        <v>2.6239480212382833E-2</v>
      </c>
      <c r="AS654" s="118">
        <f t="shared" si="181"/>
        <v>2.4600000000000007E-2</v>
      </c>
      <c r="AT654" s="118">
        <f t="shared" si="181"/>
        <v>2.3062956853635224E-2</v>
      </c>
      <c r="AU654" s="118">
        <f t="shared" si="181"/>
        <v>2.1621950359050398E-2</v>
      </c>
      <c r="AV654" s="118">
        <f t="shared" si="181"/>
        <v>2.0270980009033403E-2</v>
      </c>
      <c r="AW654" s="118">
        <f t="shared" si="181"/>
        <v>1.9004420216635745E-2</v>
      </c>
      <c r="AX654" s="118">
        <f t="shared" si="181"/>
        <v>1.7816996889618825E-2</v>
      </c>
      <c r="AY654" s="118">
        <f t="shared" si="181"/>
        <v>1.6703765468562264E-2</v>
      </c>
      <c r="AZ654" s="118">
        <f t="shared" si="181"/>
        <v>1.5660090337182655E-2</v>
      </c>
      <c r="BA654" s="118">
        <f t="shared" si="181"/>
        <v>1.4681625519124933E-2</v>
      </c>
      <c r="BB654" s="118">
        <f t="shared" si="181"/>
        <v>1.3764296580845853E-2</v>
      </c>
      <c r="BC654" s="118">
        <f t="shared" si="181"/>
        <v>1.2904283665231164E-2</v>
      </c>
      <c r="BD654" s="118">
        <f t="shared" ref="BD654:BQ669" si="183">$C654*POWER(POWER($D654/$C654,1/($D$482-$C$482)),BD$482-$C$482)</f>
        <v>1.2098005585296589E-2</v>
      </c>
      <c r="BE654" s="118">
        <f t="shared" si="183"/>
        <v>1.1342104911737115E-2</v>
      </c>
      <c r="BF654" s="118">
        <f t="shared" si="183"/>
        <v>1.0633433992227525E-2</v>
      </c>
      <c r="BG654" s="118">
        <f t="shared" si="183"/>
        <v>9.9690418442569713E-3</v>
      </c>
      <c r="BH654" s="118">
        <f t="shared" si="183"/>
        <v>9.3461618669179892E-3</v>
      </c>
      <c r="BI654" s="118">
        <f t="shared" si="183"/>
        <v>8.762200320480501E-3</v>
      </c>
      <c r="BJ654" s="118">
        <f t="shared" si="183"/>
        <v>8.2147255257784737E-3</v>
      </c>
      <c r="BK654" s="118">
        <f t="shared" si="183"/>
        <v>7.7014577384343424E-3</v>
      </c>
      <c r="BL654" s="118">
        <f t="shared" si="183"/>
        <v>7.2202596557563526E-3</v>
      </c>
      <c r="BM654" s="118">
        <f t="shared" si="183"/>
        <v>6.7691275167785286E-3</v>
      </c>
      <c r="BN654" s="118">
        <f t="shared" si="183"/>
        <v>6.3461827583828501E-3</v>
      </c>
      <c r="BO654" s="118">
        <f t="shared" si="183"/>
        <v>5.9496641927588361E-3</v>
      </c>
      <c r="BP654" s="118">
        <f t="shared" si="183"/>
        <v>5.5779206736266433E-3</v>
      </c>
      <c r="BQ654" s="118">
        <f t="shared" si="183"/>
        <v>5.2294042206850059E-3</v>
      </c>
      <c r="BS654"/>
    </row>
    <row r="655" spans="2:71">
      <c r="B655" s="19">
        <v>36</v>
      </c>
      <c r="C655" s="51">
        <v>8.9200000000000002E-2</v>
      </c>
      <c r="D655" s="51">
        <v>2.4400000000000002E-2</v>
      </c>
      <c r="I655" s="22" t="s">
        <v>176</v>
      </c>
      <c r="J655" s="118">
        <f t="shared" ref="J655:Y670" si="184">$C655*POWER(POWER($D655/$C655,1/($D$482-$C$482)),J$482-$C$482)</f>
        <v>0.23582841135478408</v>
      </c>
      <c r="K655" s="118">
        <f t="shared" si="184"/>
        <v>0.22102804074911533</v>
      </c>
      <c r="L655" s="118">
        <f t="shared" si="184"/>
        <v>0.20715652756485198</v>
      </c>
      <c r="M655" s="118">
        <f t="shared" si="184"/>
        <v>0.19415557757867444</v>
      </c>
      <c r="N655" s="118">
        <f t="shared" si="184"/>
        <v>0.18197055505821566</v>
      </c>
      <c r="O655" s="118">
        <f t="shared" si="184"/>
        <v>0.17055025315858957</v>
      </c>
      <c r="P655" s="118">
        <f t="shared" si="184"/>
        <v>0.15984667872861855</v>
      </c>
      <c r="Q655" s="118">
        <f t="shared" si="184"/>
        <v>0.14981485062242103</v>
      </c>
      <c r="R655" s="118">
        <f t="shared" si="184"/>
        <v>0.14041261066877533</v>
      </c>
      <c r="S655" s="118">
        <f t="shared" si="184"/>
        <v>0.13160044650386929</v>
      </c>
      <c r="T655" s="118">
        <f t="shared" si="184"/>
        <v>0.12334132552290085</v>
      </c>
      <c r="U655" s="118">
        <f t="shared" si="184"/>
        <v>0.1156005392527213</v>
      </c>
      <c r="V655" s="118">
        <f t="shared" si="184"/>
        <v>0.10834555749150558</v>
      </c>
      <c r="W655" s="118">
        <f t="shared" si="184"/>
        <v>0.10154589160248061</v>
      </c>
      <c r="X655" s="118">
        <f t="shared" si="184"/>
        <v>9.5172966387211386E-2</v>
      </c>
      <c r="Y655" s="118">
        <f t="shared" si="184"/>
        <v>8.9200000000000002E-2</v>
      </c>
      <c r="Z655" s="118">
        <f t="shared" si="182"/>
        <v>8.3601891398744424E-2</v>
      </c>
      <c r="AA655" s="118">
        <f t="shared" si="182"/>
        <v>7.8355114859276417E-2</v>
      </c>
      <c r="AB655" s="118">
        <f t="shared" si="182"/>
        <v>7.3437621109880863E-2</v>
      </c>
      <c r="AC655" s="118">
        <f t="shared" si="182"/>
        <v>6.8828744670520178E-2</v>
      </c>
      <c r="AD655" s="118">
        <f t="shared" si="182"/>
        <v>6.4509117007362518E-2</v>
      </c>
      <c r="AE655" s="118">
        <f t="shared" si="182"/>
        <v>6.0460585137650437E-2</v>
      </c>
      <c r="AF655" s="118">
        <f t="shared" si="182"/>
        <v>5.6666135342851941E-2</v>
      </c>
      <c r="AG655" s="118">
        <f t="shared" si="182"/>
        <v>5.3109821669502927E-2</v>
      </c>
      <c r="AH655" s="118">
        <f t="shared" si="182"/>
        <v>4.9776698917269803E-2</v>
      </c>
      <c r="AI655" s="118">
        <f t="shared" si="182"/>
        <v>4.6652759832618712E-2</v>
      </c>
      <c r="AJ655" s="118">
        <f t="shared" si="182"/>
        <v>4.3724876244151299E-2</v>
      </c>
      <c r="AK655" s="118">
        <f t="shared" si="182"/>
        <v>4.0980743892231802E-2</v>
      </c>
      <c r="AL655" s="118">
        <f t="shared" si="182"/>
        <v>3.8408830721055172E-2</v>
      </c>
      <c r="AM655" s="118">
        <f t="shared" si="182"/>
        <v>3.5998328415856651E-2</v>
      </c>
      <c r="AN655" s="118">
        <f t="shared" si="182"/>
        <v>3.3739106981600715E-2</v>
      </c>
      <c r="AO655" s="118">
        <f t="shared" ref="AO655:BD670" si="185">$C655*POWER(POWER($D655/$C655,1/($D$482-$C$482)),AO$482-$C$482)</f>
        <v>3.1621672172269084E-2</v>
      </c>
      <c r="AP655" s="118">
        <f t="shared" si="185"/>
        <v>2.9637125591846846E-2</v>
      </c>
      <c r="AQ655" s="118">
        <f t="shared" si="185"/>
        <v>2.7777127299333286E-2</v>
      </c>
      <c r="AR655" s="118">
        <f t="shared" si="185"/>
        <v>2.6033860760627359E-2</v>
      </c>
      <c r="AS655" s="118">
        <f t="shared" si="185"/>
        <v>2.4400000000000026E-2</v>
      </c>
      <c r="AT655" s="118">
        <f t="shared" si="185"/>
        <v>2.2868678813109482E-2</v>
      </c>
      <c r="AU655" s="118">
        <f t="shared" si="185"/>
        <v>2.1433461912178774E-2</v>
      </c>
      <c r="AV655" s="118">
        <f t="shared" si="185"/>
        <v>2.0088317882075053E-2</v>
      </c>
      <c r="AW655" s="118">
        <f t="shared" si="185"/>
        <v>1.882759383364007E-2</v>
      </c>
      <c r="AX655" s="118">
        <f t="shared" si="185"/>
        <v>1.7645991647753892E-2</v>
      </c>
      <c r="AY655" s="118">
        <f t="shared" si="185"/>
        <v>1.6538545710299016E-2</v>
      </c>
      <c r="AZ655" s="118">
        <f t="shared" si="185"/>
        <v>1.5500602044457272E-2</v>
      </c>
      <c r="BA655" s="118">
        <f t="shared" si="185"/>
        <v>1.4527798752644311E-2</v>
      </c>
      <c r="BB655" s="118">
        <f t="shared" si="185"/>
        <v>1.3616047685889959E-2</v>
      </c>
      <c r="BC655" s="118">
        <f t="shared" si="185"/>
        <v>1.2761517263631139E-2</v>
      </c>
      <c r="BD655" s="118">
        <f t="shared" si="185"/>
        <v>1.196061637171853E-2</v>
      </c>
      <c r="BE655" s="118">
        <f t="shared" si="183"/>
        <v>1.1209979270969249E-2</v>
      </c>
      <c r="BF655" s="118">
        <f t="shared" si="183"/>
        <v>1.0506451452844701E-2</v>
      </c>
      <c r="BG655" s="118">
        <f t="shared" si="183"/>
        <v>9.8470763828128176E-3</v>
      </c>
      <c r="BH655" s="118">
        <f t="shared" si="183"/>
        <v>9.229083075684508E-3</v>
      </c>
      <c r="BI655" s="118">
        <f t="shared" si="183"/>
        <v>8.6498744507103875E-3</v>
      </c>
      <c r="BJ655" s="118">
        <f t="shared" si="183"/>
        <v>8.1070164175007144E-3</v>
      </c>
      <c r="BK655" s="118">
        <f t="shared" si="183"/>
        <v>7.5982276469028351E-3</v>
      </c>
      <c r="BL655" s="118">
        <f t="shared" si="183"/>
        <v>7.1213699838487471E-3</v>
      </c>
      <c r="BM655" s="118">
        <f t="shared" si="183"/>
        <v>6.674439461883422E-3</v>
      </c>
      <c r="BN655" s="118">
        <f t="shared" si="183"/>
        <v>6.2555578816129139E-3</v>
      </c>
      <c r="BO655" s="118">
        <f t="shared" si="183"/>
        <v>5.8629649176811958E-3</v>
      </c>
      <c r="BP655" s="118">
        <f t="shared" si="183"/>
        <v>5.4950107211057383E-3</v>
      </c>
      <c r="BQ655" s="118">
        <f t="shared" si="183"/>
        <v>5.150148985883612E-3</v>
      </c>
      <c r="BS655"/>
    </row>
    <row r="656" spans="2:71">
      <c r="B656" s="19">
        <v>37</v>
      </c>
      <c r="C656" s="51">
        <v>8.8999999999999996E-2</v>
      </c>
      <c r="D656" s="51">
        <v>2.4299999999999999E-2</v>
      </c>
      <c r="I656" s="22" t="s">
        <v>176</v>
      </c>
      <c r="J656" s="118">
        <f t="shared" si="184"/>
        <v>0.23562849341842679</v>
      </c>
      <c r="K656" s="118">
        <f t="shared" si="184"/>
        <v>0.22082010892856657</v>
      </c>
      <c r="L656" s="118">
        <f t="shared" si="184"/>
        <v>0.20694237695877366</v>
      </c>
      <c r="M656" s="118">
        <f t="shared" si="184"/>
        <v>0.19393680941983751</v>
      </c>
      <c r="N656" s="118">
        <f t="shared" si="184"/>
        <v>0.18174859398391471</v>
      </c>
      <c r="O656" s="118">
        <f t="shared" si="184"/>
        <v>0.17032636307644144</v>
      </c>
      <c r="P656" s="118">
        <f t="shared" si="184"/>
        <v>0.15962197738605519</v>
      </c>
      <c r="Q656" s="118">
        <f t="shared" si="184"/>
        <v>0.14959032298012145</v>
      </c>
      <c r="R656" s="118">
        <f t="shared" si="184"/>
        <v>0.14018912117080418</v>
      </c>
      <c r="S656" s="118">
        <f t="shared" si="184"/>
        <v>0.13137875033035418</v>
      </c>
      <c r="T656" s="118">
        <f t="shared" si="184"/>
        <v>0.12312207890465175</v>
      </c>
      <c r="U656" s="118">
        <f t="shared" si="184"/>
        <v>0.11538430892123422</v>
      </c>
      <c r="V656" s="118">
        <f t="shared" si="184"/>
        <v>0.10813282933226856</v>
      </c>
      <c r="W656" s="118">
        <f t="shared" si="184"/>
        <v>0.1013370785743789</v>
      </c>
      <c r="X656" s="118">
        <f t="shared" si="184"/>
        <v>9.4968415766083628E-2</v>
      </c>
      <c r="Y656" s="118">
        <f t="shared" si="184"/>
        <v>8.8999999999999996E-2</v>
      </c>
      <c r="Z656" s="118">
        <f t="shared" si="182"/>
        <v>8.3406677221089867E-2</v>
      </c>
      <c r="AA656" s="118">
        <f t="shared" si="182"/>
        <v>7.8164874214191812E-2</v>
      </c>
      <c r="AB656" s="118">
        <f t="shared" si="182"/>
        <v>7.3252499254047046E-2</v>
      </c>
      <c r="AC656" s="118">
        <f t="shared" si="182"/>
        <v>6.8648848999105935E-2</v>
      </c>
      <c r="AD656" s="118">
        <f t="shared" si="182"/>
        <v>6.4334521236716471E-2</v>
      </c>
      <c r="AE656" s="118">
        <f t="shared" si="182"/>
        <v>6.0291333111956884E-2</v>
      </c>
      <c r="AF656" s="118">
        <f t="shared" si="182"/>
        <v>5.6502244495485347E-2</v>
      </c>
      <c r="AG656" s="118">
        <f t="shared" si="182"/>
        <v>5.2951286167438737E-2</v>
      </c>
      <c r="AH656" s="118">
        <f t="shared" si="182"/>
        <v>4.962349251470926E-2</v>
      </c>
      <c r="AI656" s="118">
        <f t="shared" si="182"/>
        <v>4.6504838457949713E-2</v>
      </c>
      <c r="AJ656" s="118">
        <f t="shared" si="182"/>
        <v>4.3582180342484692E-2</v>
      </c>
      <c r="AK656" s="118">
        <f t="shared" si="182"/>
        <v>4.0843200544010659E-2</v>
      </c>
      <c r="AL656" s="118">
        <f t="shared" si="182"/>
        <v>3.8276355555624038E-2</v>
      </c>
      <c r="AM656" s="118">
        <f t="shared" si="182"/>
        <v>3.5870827337388805E-2</v>
      </c>
      <c r="AN656" s="118">
        <f t="shared" si="182"/>
        <v>3.361647772340489E-2</v>
      </c>
      <c r="AO656" s="118">
        <f t="shared" si="185"/>
        <v>3.1503805694224597E-2</v>
      </c>
      <c r="AP656" s="118">
        <f t="shared" si="185"/>
        <v>2.952390733454072E-2</v>
      </c>
      <c r="AQ656" s="118">
        <f t="shared" si="185"/>
        <v>2.7668438307386578E-2</v>
      </c>
      <c r="AR656" s="118">
        <f t="shared" si="185"/>
        <v>2.5929578686694724E-2</v>
      </c>
      <c r="AS656" s="118">
        <f t="shared" si="185"/>
        <v>2.4299999999999978E-2</v>
      </c>
      <c r="AT656" s="118">
        <f t="shared" si="185"/>
        <v>2.2772834342387437E-2</v>
      </c>
      <c r="AU656" s="118">
        <f t="shared" si="185"/>
        <v>2.1341645431515274E-2</v>
      </c>
      <c r="AV656" s="118">
        <f t="shared" si="185"/>
        <v>2.0000401481722944E-2</v>
      </c>
      <c r="AW656" s="118">
        <f t="shared" si="185"/>
        <v>1.874344978290194E-2</v>
      </c>
      <c r="AX656" s="118">
        <f t="shared" si="185"/>
        <v>1.7565492876991114E-2</v>
      </c>
      <c r="AY656" s="118">
        <f t="shared" si="185"/>
        <v>1.6461566231691583E-2</v>
      </c>
      <c r="AZ656" s="118">
        <f t="shared" si="185"/>
        <v>1.542701731730666E-2</v>
      </c>
      <c r="BA656" s="118">
        <f t="shared" si="185"/>
        <v>1.4457485998525397E-2</v>
      </c>
      <c r="BB656" s="118">
        <f t="shared" si="185"/>
        <v>1.3548886158510491E-2</v>
      </c>
      <c r="BC656" s="118">
        <f t="shared" si="185"/>
        <v>1.2697388477844684E-2</v>
      </c>
      <c r="BD656" s="118">
        <f t="shared" si="185"/>
        <v>1.1899404295757048E-2</v>
      </c>
      <c r="BE656" s="118">
        <f t="shared" si="183"/>
        <v>1.1151570485611891E-2</v>
      </c>
      <c r="BF656" s="118">
        <f t="shared" si="183"/>
        <v>1.0450735280917566E-2</v>
      </c>
      <c r="BG656" s="118">
        <f t="shared" si="183"/>
        <v>9.7939449921185095E-3</v>
      </c>
      <c r="BH656" s="118">
        <f t="shared" si="183"/>
        <v>9.1784315581880677E-3</v>
      </c>
      <c r="BI656" s="118">
        <f t="shared" si="183"/>
        <v>8.6016008805579452E-3</v>
      </c>
      <c r="BJ656" s="118">
        <f t="shared" si="183"/>
        <v>8.0610218902172903E-3</v>
      </c>
      <c r="BK656" s="118">
        <f t="shared" si="183"/>
        <v>7.5544163019044186E-3</v>
      </c>
      <c r="BL656" s="118">
        <f t="shared" si="183"/>
        <v>7.0796490122099027E-3</v>
      </c>
      <c r="BM656" s="118">
        <f t="shared" si="183"/>
        <v>6.6347191011235833E-3</v>
      </c>
      <c r="BN656" s="118">
        <f t="shared" si="183"/>
        <v>6.2177513991012847E-3</v>
      </c>
      <c r="BO656" s="118">
        <f t="shared" si="183"/>
        <v>5.8269885841103451E-3</v>
      </c>
      <c r="BP656" s="118">
        <f t="shared" si="183"/>
        <v>5.4607837753468209E-3</v>
      </c>
      <c r="BQ656" s="118">
        <f t="shared" si="183"/>
        <v>5.1175935924103015E-3</v>
      </c>
      <c r="BS656"/>
    </row>
    <row r="657" spans="2:71">
      <c r="B657" s="19">
        <v>38</v>
      </c>
      <c r="C657" s="51">
        <v>8.8900000000000007E-2</v>
      </c>
      <c r="D657" s="51">
        <v>2.41E-2</v>
      </c>
      <c r="I657" s="22" t="s">
        <v>176</v>
      </c>
      <c r="J657" s="118">
        <f t="shared" si="184"/>
        <v>0.23662754598223187</v>
      </c>
      <c r="K657" s="118">
        <f t="shared" si="184"/>
        <v>0.22167721868303897</v>
      </c>
      <c r="L657" s="118">
        <f t="shared" si="184"/>
        <v>0.20767146563206057</v>
      </c>
      <c r="M657" s="118">
        <f t="shared" si="184"/>
        <v>0.19455060783414588</v>
      </c>
      <c r="N657" s="118">
        <f t="shared" si="184"/>
        <v>0.18225873686323285</v>
      </c>
      <c r="O657" s="118">
        <f t="shared" si="184"/>
        <v>0.17074347663462275</v>
      </c>
      <c r="P657" s="118">
        <f t="shared" si="184"/>
        <v>0.15995576022868338</v>
      </c>
      <c r="Q657" s="118">
        <f t="shared" si="184"/>
        <v>0.14984962081501768</v>
      </c>
      <c r="R657" s="118">
        <f t="shared" si="184"/>
        <v>0.14038199578621957</v>
      </c>
      <c r="S657" s="118">
        <f t="shared" si="184"/>
        <v>0.1315125432666237</v>
      </c>
      <c r="T657" s="118">
        <f t="shared" si="184"/>
        <v>0.12320347021418661</v>
      </c>
      <c r="U657" s="118">
        <f t="shared" si="184"/>
        <v>0.1154193713830355</v>
      </c>
      <c r="V657" s="118">
        <f t="shared" si="184"/>
        <v>0.10812707846049874</v>
      </c>
      <c r="W657" s="118">
        <f t="shared" si="184"/>
        <v>0.10129551873578543</v>
      </c>
      <c r="X657" s="118">
        <f t="shared" si="184"/>
        <v>9.4895582698096781E-2</v>
      </c>
      <c r="Y657" s="118">
        <f t="shared" si="184"/>
        <v>8.8900000000000007E-2</v>
      </c>
      <c r="Z657" s="118">
        <f t="shared" si="182"/>
        <v>8.3283223257540603E-2</v>
      </c>
      <c r="AA657" s="118">
        <f t="shared" si="182"/>
        <v>7.8021319191961203E-2</v>
      </c>
      <c r="AB657" s="118">
        <f t="shared" si="182"/>
        <v>7.3091866649178189E-2</v>
      </c>
      <c r="AC657" s="118">
        <f t="shared" si="182"/>
        <v>6.8473861062473496E-2</v>
      </c>
      <c r="AD657" s="118">
        <f t="shared" si="182"/>
        <v>6.4147624951313778E-2</v>
      </c>
      <c r="AE657" s="118">
        <f t="shared" si="182"/>
        <v>6.0094724074929669E-2</v>
      </c>
      <c r="AF657" s="118">
        <f t="shared" si="182"/>
        <v>5.6297888883382073E-2</v>
      </c>
      <c r="AG657" s="118">
        <f t="shared" si="182"/>
        <v>5.2740940931416465E-2</v>
      </c>
      <c r="AH657" s="118">
        <f t="shared" si="182"/>
        <v>4.9408723941551387E-2</v>
      </c>
      <c r="AI657" s="118">
        <f t="shared" si="182"/>
        <v>4.6287039222659337E-2</v>
      </c>
      <c r="AJ657" s="118">
        <f t="shared" si="182"/>
        <v>4.3362585168855744E-2</v>
      </c>
      <c r="AK657" s="118">
        <f t="shared" si="182"/>
        <v>4.0622900580899117E-2</v>
      </c>
      <c r="AL657" s="118">
        <f t="shared" si="182"/>
        <v>3.8056311568592766E-2</v>
      </c>
      <c r="AM657" s="118">
        <f t="shared" si="182"/>
        <v>3.5651881807937415E-2</v>
      </c>
      <c r="AN657" s="118">
        <f t="shared" si="182"/>
        <v>3.339936594107875E-2</v>
      </c>
      <c r="AO657" s="118">
        <f t="shared" si="185"/>
        <v>3.1289165920485494E-2</v>
      </c>
      <c r="AP657" s="118">
        <f t="shared" si="185"/>
        <v>2.9312290111338853E-2</v>
      </c>
      <c r="AQ657" s="118">
        <f t="shared" si="185"/>
        <v>2.7460314977867637E-2</v>
      </c>
      <c r="AR657" s="118">
        <f t="shared" si="185"/>
        <v>2.5725349190372736E-2</v>
      </c>
      <c r="AS657" s="118">
        <f t="shared" si="185"/>
        <v>2.4100000000000045E-2</v>
      </c>
      <c r="AT657" s="118">
        <f t="shared" si="185"/>
        <v>2.2577341737983484E-2</v>
      </c>
      <c r="AU657" s="118">
        <f t="shared" si="185"/>
        <v>2.1150886305132375E-2</v>
      </c>
      <c r="AV657" s="118">
        <f t="shared" si="185"/>
        <v>1.9814555525817741E-2</v>
      </c>
      <c r="AW657" s="118">
        <f t="shared" si="185"/>
        <v>1.8562655248657078E-2</v>
      </c>
      <c r="AX657" s="118">
        <f t="shared" si="185"/>
        <v>1.7389851083539538E-2</v>
      </c>
      <c r="AY657" s="118">
        <f t="shared" si="185"/>
        <v>1.6291145671606385E-2</v>
      </c>
      <c r="AZ657" s="118">
        <f t="shared" si="185"/>
        <v>1.5261857391333079E-2</v>
      </c>
      <c r="BA657" s="118">
        <f t="shared" si="185"/>
        <v>1.4297600409979065E-2</v>
      </c>
      <c r="BB657" s="118">
        <f t="shared" si="185"/>
        <v>1.3394265995403718E-2</v>
      </c>
      <c r="BC657" s="118">
        <f t="shared" si="185"/>
        <v>1.2548005008617457E-2</v>
      </c>
      <c r="BD657" s="118">
        <f t="shared" si="185"/>
        <v>1.1755211502468223E-2</v>
      </c>
      <c r="BE657" s="118">
        <f t="shared" si="183"/>
        <v>1.1012507356576723E-2</v>
      </c>
      <c r="BF657" s="118">
        <f t="shared" si="183"/>
        <v>1.0316727883049352E-2</v>
      </c>
      <c r="BG657" s="118">
        <f t="shared" si="183"/>
        <v>9.6649083416343439E-3</v>
      </c>
      <c r="BH657" s="118">
        <f t="shared" si="183"/>
        <v>9.0542713068616359E-3</v>
      </c>
      <c r="BI657" s="118">
        <f t="shared" si="183"/>
        <v>8.4822148333374755E-3</v>
      </c>
      <c r="BJ657" s="118">
        <f t="shared" si="183"/>
        <v>7.9463013687656632E-3</v>
      </c>
      <c r="BK657" s="118">
        <f t="shared" si="183"/>
        <v>7.4442473674534429E-3</v>
      </c>
      <c r="BL657" s="118">
        <f t="shared" si="183"/>
        <v>6.9739135600448143E-3</v>
      </c>
      <c r="BM657" s="118">
        <f t="shared" si="183"/>
        <v>6.5332958380202718E-3</v>
      </c>
      <c r="BN657" s="118">
        <f t="shared" si="183"/>
        <v>6.1205167141215183E-3</v>
      </c>
      <c r="BO657" s="118">
        <f t="shared" si="183"/>
        <v>5.7338173223137369E-3</v>
      </c>
      <c r="BP657" s="118">
        <f t="shared" si="183"/>
        <v>5.3715499231969457E-3</v>
      </c>
      <c r="BQ657" s="118">
        <f t="shared" si="183"/>
        <v>5.0321708829317927E-3</v>
      </c>
      <c r="BS657"/>
    </row>
    <row r="658" spans="2:71">
      <c r="B658" s="19">
        <v>39</v>
      </c>
      <c r="C658" s="51">
        <v>8.8700000000000001E-2</v>
      </c>
      <c r="D658" s="51">
        <v>2.3900000000000001E-2</v>
      </c>
      <c r="I658" s="22" t="s">
        <v>176</v>
      </c>
      <c r="J658" s="118">
        <f t="shared" si="184"/>
        <v>0.2371744537439468</v>
      </c>
      <c r="K658" s="118">
        <f t="shared" si="184"/>
        <v>0.22212202445683452</v>
      </c>
      <c r="L658" s="118">
        <f t="shared" si="184"/>
        <v>0.20802490727803269</v>
      </c>
      <c r="M658" s="118">
        <f t="shared" si="184"/>
        <v>0.1948224727100113</v>
      </c>
      <c r="N658" s="118">
        <f t="shared" si="184"/>
        <v>0.18245793914530545</v>
      </c>
      <c r="O658" s="118">
        <f t="shared" si="184"/>
        <v>0.17087812865769705</v>
      </c>
      <c r="P658" s="118">
        <f t="shared" si="184"/>
        <v>0.16003323829226615</v>
      </c>
      <c r="Q658" s="118">
        <f t="shared" si="184"/>
        <v>0.14987662587066633</v>
      </c>
      <c r="R658" s="118">
        <f t="shared" si="184"/>
        <v>0.14036460939040588</v>
      </c>
      <c r="S658" s="118">
        <f t="shared" si="184"/>
        <v>0.1314562791553831</v>
      </c>
      <c r="T658" s="118">
        <f t="shared" si="184"/>
        <v>0.12311332182967742</v>
      </c>
      <c r="U658" s="118">
        <f t="shared" si="184"/>
        <v>0.1152998556578806</v>
      </c>
      <c r="V658" s="118">
        <f t="shared" si="184"/>
        <v>0.10798227614327492</v>
      </c>
      <c r="W658" s="118">
        <f t="shared" si="184"/>
        <v>0.10112911152014543</v>
      </c>
      <c r="X658" s="118">
        <f t="shared" si="184"/>
        <v>9.4710887398634896E-2</v>
      </c>
      <c r="Y658" s="118">
        <f t="shared" si="184"/>
        <v>8.8700000000000001E-2</v>
      </c>
      <c r="Z658" s="118">
        <f t="shared" si="182"/>
        <v>8.3070597437073526E-2</v>
      </c>
      <c r="AA658" s="118">
        <f t="shared" si="182"/>
        <v>7.7798468529338527E-2</v>
      </c>
      <c r="AB658" s="118">
        <f t="shared" si="182"/>
        <v>7.2860938674425196E-2</v>
      </c>
      <c r="AC658" s="118">
        <f t="shared" si="182"/>
        <v>6.8236772328190268E-2</v>
      </c>
      <c r="AD658" s="118">
        <f t="shared" si="182"/>
        <v>6.3906081673960918E-2</v>
      </c>
      <c r="AE658" s="118">
        <f t="shared" si="182"/>
        <v>5.9850241088143727E-2</v>
      </c>
      <c r="AF658" s="118">
        <f t="shared" si="182"/>
        <v>5.6051807034329035E-2</v>
      </c>
      <c r="AG658" s="118">
        <f t="shared" si="182"/>
        <v>5.2494443041367238E-2</v>
      </c>
      <c r="AH658" s="118">
        <f t="shared" si="182"/>
        <v>4.91628494427599E-2</v>
      </c>
      <c r="AI658" s="118">
        <f t="shared" si="182"/>
        <v>4.6042697575185594E-2</v>
      </c>
      <c r="AJ658" s="118">
        <f t="shared" si="182"/>
        <v>4.312056815315856E-2</v>
      </c>
      <c r="AK658" s="118">
        <f t="shared" si="182"/>
        <v>4.0383893554779345E-2</v>
      </c>
      <c r="AL658" s="118">
        <f t="shared" si="182"/>
        <v>3.7820903770357427E-2</v>
      </c>
      <c r="AM658" s="118">
        <f t="shared" si="182"/>
        <v>3.5420575781439208E-2</v>
      </c>
      <c r="AN658" s="118">
        <f t="shared" si="182"/>
        <v>3.3172586152528667E-2</v>
      </c>
      <c r="AO658" s="118">
        <f t="shared" si="185"/>
        <v>3.1067266631604834E-2</v>
      </c>
      <c r="AP658" s="118">
        <f t="shared" si="185"/>
        <v>2.9095562568481087E-2</v>
      </c>
      <c r="AQ658" s="118">
        <f t="shared" si="185"/>
        <v>2.7248993972169986E-2</v>
      </c>
      <c r="AR658" s="118">
        <f t="shared" si="185"/>
        <v>2.5519619039767485E-2</v>
      </c>
      <c r="AS658" s="118">
        <f t="shared" si="185"/>
        <v>2.3900000000000022E-2</v>
      </c>
      <c r="AT658" s="118">
        <f t="shared" si="185"/>
        <v>2.2383171124532794E-2</v>
      </c>
      <c r="AU658" s="118">
        <f t="shared" si="185"/>
        <v>2.0962608769461016E-2</v>
      </c>
      <c r="AV658" s="118">
        <f t="shared" si="185"/>
        <v>1.9632203318137132E-2</v>
      </c>
      <c r="AW658" s="118">
        <f t="shared" si="185"/>
        <v>1.8386232904664585E-2</v>
      </c>
      <c r="AX658" s="118">
        <f t="shared" si="185"/>
        <v>1.7219338805046978E-2</v>
      </c>
      <c r="AY658" s="118">
        <f t="shared" si="185"/>
        <v>1.6126502390153737E-2</v>
      </c>
      <c r="AZ658" s="118">
        <f t="shared" si="185"/>
        <v>1.5103023541380666E-2</v>
      </c>
      <c r="BA658" s="118">
        <f t="shared" si="185"/>
        <v>1.4144500436174498E-2</v>
      </c>
      <c r="BB658" s="118">
        <f t="shared" si="185"/>
        <v>1.3246810616482104E-2</v>
      </c>
      <c r="BC658" s="118">
        <f t="shared" si="185"/>
        <v>1.2406093258702781E-2</v>
      </c>
      <c r="BD658" s="118">
        <f t="shared" si="185"/>
        <v>1.1618732568889407E-2</v>
      </c>
      <c r="BE658" s="118">
        <f t="shared" si="183"/>
        <v>1.0881342231783846E-2</v>
      </c>
      <c r="BF658" s="118">
        <f t="shared" si="183"/>
        <v>1.019075084680432E-2</v>
      </c>
      <c r="BG658" s="118">
        <f t="shared" si="183"/>
        <v>9.5439882883472122E-3</v>
      </c>
      <c r="BH658" s="118">
        <f t="shared" si="183"/>
        <v>8.9382729317411015E-3</v>
      </c>
      <c r="BI658" s="118">
        <f t="shared" si="183"/>
        <v>8.3709996899138227E-3</v>
      </c>
      <c r="BJ658" s="118">
        <f t="shared" si="183"/>
        <v>7.8397288093201636E-3</v>
      </c>
      <c r="BK658" s="118">
        <f t="shared" si="183"/>
        <v>7.3421753769432148E-3</v>
      </c>
      <c r="BL658" s="118">
        <f t="shared" si="183"/>
        <v>6.8761994932406241E-3</v>
      </c>
      <c r="BM658" s="118">
        <f t="shared" si="183"/>
        <v>6.4397970687711491E-3</v>
      </c>
      <c r="BN658" s="118">
        <f t="shared" si="183"/>
        <v>6.0310912049192133E-3</v>
      </c>
      <c r="BO658" s="118">
        <f t="shared" si="183"/>
        <v>5.648324121647336E-3</v>
      </c>
      <c r="BP658" s="118">
        <f t="shared" si="183"/>
        <v>5.2898495975589373E-3</v>
      </c>
      <c r="BQ658" s="118">
        <f t="shared" si="183"/>
        <v>4.9541258897574294E-3</v>
      </c>
      <c r="BS658"/>
    </row>
    <row r="659" spans="2:71">
      <c r="B659" s="19">
        <v>40</v>
      </c>
      <c r="C659" s="51">
        <v>8.8499999999999995E-2</v>
      </c>
      <c r="D659" s="51">
        <v>2.3699999999999999E-2</v>
      </c>
      <c r="I659" s="22" t="s">
        <v>176</v>
      </c>
      <c r="J659" s="118">
        <f t="shared" si="184"/>
        <v>0.23773299636977621</v>
      </c>
      <c r="K659" s="118">
        <f t="shared" si="184"/>
        <v>0.22257670966414722</v>
      </c>
      <c r="L659" s="118">
        <f t="shared" si="184"/>
        <v>0.2083866877606744</v>
      </c>
      <c r="M659" s="118">
        <f t="shared" si="184"/>
        <v>0.1951013279933472</v>
      </c>
      <c r="N659" s="118">
        <f t="shared" si="184"/>
        <v>0.18266295507553518</v>
      </c>
      <c r="O659" s="118">
        <f t="shared" si="184"/>
        <v>0.17101757071620102</v>
      </c>
      <c r="P659" s="118">
        <f t="shared" si="184"/>
        <v>0.16011461919893136</v>
      </c>
      <c r="Q659" s="118">
        <f t="shared" si="184"/>
        <v>0.14990676790610119</v>
      </c>
      <c r="R659" s="118">
        <f t="shared" si="184"/>
        <v>0.14034970183536918</v>
      </c>
      <c r="S659" s="118">
        <f t="shared" si="184"/>
        <v>0.13140193121644456</v>
      </c>
      <c r="T659" s="118">
        <f t="shared" si="184"/>
        <v>0.12302461139293956</v>
      </c>
      <c r="U659" s="118">
        <f t="shared" si="184"/>
        <v>0.11518137418736571</v>
      </c>
      <c r="V659" s="118">
        <f t="shared" si="184"/>
        <v>0.10783817001718521</v>
      </c>
      <c r="W659" s="118">
        <f t="shared" si="184"/>
        <v>0.10096312007650053</v>
      </c>
      <c r="X659" s="118">
        <f t="shared" si="184"/>
        <v>9.4526377941663978E-2</v>
      </c>
      <c r="Y659" s="118">
        <f t="shared" si="184"/>
        <v>8.8499999999999995E-2</v>
      </c>
      <c r="Z659" s="118">
        <f t="shared" si="182"/>
        <v>8.2857824139137073E-2</v>
      </c>
      <c r="AA659" s="118">
        <f t="shared" si="182"/>
        <v>7.7575356170306975E-2</v>
      </c>
      <c r="AB659" s="118">
        <f t="shared" si="182"/>
        <v>7.2629663492544835E-2</v>
      </c>
      <c r="AC659" s="118">
        <f t="shared" si="182"/>
        <v>6.7999275536158019E-2</v>
      </c>
      <c r="AD659" s="118">
        <f t="shared" si="182"/>
        <v>6.366409055326222E-2</v>
      </c>
      <c r="AE659" s="118">
        <f t="shared" si="182"/>
        <v>5.9605288350737855E-2</v>
      </c>
      <c r="AF659" s="118">
        <f t="shared" si="182"/>
        <v>5.5805248586756978E-2</v>
      </c>
      <c r="AG659" s="118">
        <f t="shared" si="182"/>
        <v>5.2247474276184612E-2</v>
      </c>
      <c r="AH659" s="118">
        <f t="shared" si="182"/>
        <v>4.8916520172770546E-2</v>
      </c>
      <c r="AI659" s="118">
        <f t="shared" si="182"/>
        <v>4.5797925717220037E-2</v>
      </c>
      <c r="AJ659" s="118">
        <f t="shared" si="182"/>
        <v>4.2878152260052892E-2</v>
      </c>
      <c r="AK659" s="118">
        <f t="shared" si="182"/>
        <v>4.0144524286718705E-2</v>
      </c>
      <c r="AL659" s="118">
        <f t="shared" si="182"/>
        <v>3.7585174389810801E-2</v>
      </c>
      <c r="AM659" s="118">
        <f t="shared" si="182"/>
        <v>3.5188991749488613E-2</v>
      </c>
      <c r="AN659" s="118">
        <f t="shared" si="182"/>
        <v>3.294557389844828E-2</v>
      </c>
      <c r="AO659" s="118">
        <f t="shared" si="185"/>
        <v>3.0845181562040372E-2</v>
      </c>
      <c r="AP659" s="118">
        <f t="shared" si="185"/>
        <v>2.8878696377483554E-2</v>
      </c>
      <c r="AQ659" s="118">
        <f t="shared" si="185"/>
        <v>2.703758130862223E-2</v>
      </c>
      <c r="AR659" s="118">
        <f t="shared" si="185"/>
        <v>2.5313843584377858E-2</v>
      </c>
      <c r="AS659" s="118">
        <f t="shared" si="185"/>
        <v>2.3700000000000047E-2</v>
      </c>
      <c r="AT659" s="118">
        <f t="shared" si="185"/>
        <v>2.2189044430480819E-2</v>
      </c>
      <c r="AU659" s="118">
        <f t="shared" si="185"/>
        <v>2.0774417415099198E-2</v>
      </c>
      <c r="AV659" s="118">
        <f t="shared" si="185"/>
        <v>1.9449977681054414E-2</v>
      </c>
      <c r="AW659" s="118">
        <f t="shared" si="185"/>
        <v>1.8209975482564388E-2</v>
      </c>
      <c r="AX659" s="118">
        <f t="shared" si="185"/>
        <v>1.7049027639687211E-2</v>
      </c>
      <c r="AY659" s="118">
        <f t="shared" si="185"/>
        <v>1.5962094168502715E-2</v>
      </c>
      <c r="AZ659" s="118">
        <f t="shared" si="185"/>
        <v>1.4944456401199357E-2</v>
      </c>
      <c r="BA659" s="118">
        <f t="shared" si="185"/>
        <v>1.3991696501079976E-2</v>
      </c>
      <c r="BB659" s="118">
        <f t="shared" si="185"/>
        <v>1.3099678283555528E-2</v>
      </c>
      <c r="BC659" s="118">
        <f t="shared" si="185"/>
        <v>1.2264529259865729E-2</v>
      </c>
      <c r="BD659" s="118">
        <f t="shared" si="185"/>
        <v>1.1482623825573508E-2</v>
      </c>
      <c r="BE659" s="118">
        <f t="shared" si="183"/>
        <v>1.0750567520850117E-2</v>
      </c>
      <c r="BF659" s="118">
        <f t="shared" si="183"/>
        <v>1.0065182294220543E-2</v>
      </c>
      <c r="BG659" s="118">
        <f t="shared" si="183"/>
        <v>9.423492705795275E-3</v>
      </c>
      <c r="BH659" s="118">
        <f t="shared" si="183"/>
        <v>8.8227130100929502E-3</v>
      </c>
      <c r="BI659" s="118">
        <f t="shared" si="183"/>
        <v>8.2602350623769312E-3</v>
      </c>
      <c r="BJ659" s="118">
        <f t="shared" si="183"/>
        <v>7.7336169960040861E-3</v>
      </c>
      <c r="BK659" s="118">
        <f t="shared" si="183"/>
        <v>7.2405726216310546E-3</v>
      </c>
      <c r="BL659" s="118">
        <f t="shared" si="183"/>
        <v>6.7789615022571361E-3</v>
      </c>
      <c r="BM659" s="118">
        <f t="shared" si="183"/>
        <v>6.3467796610169758E-3</v>
      </c>
      <c r="BN659" s="118">
        <f t="shared" si="183"/>
        <v>5.9421508813830128E-3</v>
      </c>
      <c r="BO659" s="118">
        <f t="shared" si="183"/>
        <v>5.5633185620096283E-3</v>
      </c>
      <c r="BP659" s="118">
        <f t="shared" si="183"/>
        <v>5.208638090858652E-3</v>
      </c>
      <c r="BQ659" s="118">
        <f t="shared" si="183"/>
        <v>4.8765697055003039E-3</v>
      </c>
      <c r="BS659"/>
    </row>
    <row r="660" spans="2:71">
      <c r="B660" s="19">
        <v>41</v>
      </c>
      <c r="C660" s="51">
        <v>8.8700000000000001E-2</v>
      </c>
      <c r="D660" s="51">
        <v>2.3699999999999999E-2</v>
      </c>
      <c r="I660" s="22" t="s">
        <v>176</v>
      </c>
      <c r="J660" s="118">
        <f t="shared" si="184"/>
        <v>0.23867397997976145</v>
      </c>
      <c r="K660" s="118">
        <f t="shared" si="184"/>
        <v>0.22343248282297506</v>
      </c>
      <c r="L660" s="118">
        <f t="shared" si="184"/>
        <v>0.20916429342097637</v>
      </c>
      <c r="M660" s="118">
        <f t="shared" si="184"/>
        <v>0.19580725725076892</v>
      </c>
      <c r="N660" s="118">
        <f t="shared" si="184"/>
        <v>0.18330318891906891</v>
      </c>
      <c r="O660" s="118">
        <f t="shared" si="184"/>
        <v>0.17159761869739348</v>
      </c>
      <c r="P660" s="118">
        <f t="shared" si="184"/>
        <v>0.1606395552431811</v>
      </c>
      <c r="Q660" s="118">
        <f t="shared" si="184"/>
        <v>0.15038126347332006</v>
      </c>
      <c r="R660" s="118">
        <f t="shared" si="184"/>
        <v>0.14077805662246473</v>
      </c>
      <c r="S660" s="118">
        <f t="shared" si="184"/>
        <v>0.13178810158031415</v>
      </c>
      <c r="T660" s="118">
        <f t="shared" si="184"/>
        <v>0.12337223665986929</v>
      </c>
      <c r="U660" s="118">
        <f t="shared" si="184"/>
        <v>0.11549380100283949</v>
      </c>
      <c r="V660" s="118">
        <f t="shared" si="184"/>
        <v>0.10811847487905971</v>
      </c>
      <c r="W660" s="118">
        <f t="shared" si="184"/>
        <v>0.10121413018423792</v>
      </c>
      <c r="X660" s="118">
        <f t="shared" si="184"/>
        <v>9.475069048477644E-2</v>
      </c>
      <c r="Y660" s="118">
        <f t="shared" si="184"/>
        <v>8.8700000000000001E-2</v>
      </c>
      <c r="Z660" s="118">
        <f t="shared" si="182"/>
        <v>8.303570095105639E-2</v>
      </c>
      <c r="AA660" s="118">
        <f t="shared" si="182"/>
        <v>7.7733118742201429E-2</v>
      </c>
      <c r="AB660" s="118">
        <f t="shared" si="182"/>
        <v>7.2769154474299824E-2</v>
      </c>
      <c r="AC660" s="118">
        <f t="shared" si="182"/>
        <v>6.8122184322313262E-2</v>
      </c>
      <c r="AD660" s="118">
        <f t="shared" si="182"/>
        <v>6.3771965338448089E-2</v>
      </c>
      <c r="AE660" s="118">
        <f t="shared" si="182"/>
        <v>5.9699547270625812E-2</v>
      </c>
      <c r="AF660" s="118">
        <f t="shared" si="182"/>
        <v>5.5887190012143616E-2</v>
      </c>
      <c r="AG660" s="118">
        <f t="shared" si="182"/>
        <v>5.2318286322922465E-2</v>
      </c>
      <c r="AH660" s="118">
        <f t="shared" si="182"/>
        <v>4.8977289485703873E-2</v>
      </c>
      <c r="AI660" s="118">
        <f t="shared" si="182"/>
        <v>4.5849645582054392E-2</v>
      </c>
      <c r="AJ660" s="118">
        <f t="shared" si="182"/>
        <v>4.292173009316113E-2</v>
      </c>
      <c r="AK660" s="118">
        <f t="shared" si="182"/>
        <v>4.0180788549241092E-2</v>
      </c>
      <c r="AL660" s="118">
        <f t="shared" si="182"/>
        <v>3.7614880969023837E-2</v>
      </c>
      <c r="AM660" s="118">
        <f t="shared" si="182"/>
        <v>3.5212829847276722E-2</v>
      </c>
      <c r="AN660" s="118">
        <f t="shared" si="182"/>
        <v>3.2964171463798222E-2</v>
      </c>
      <c r="AO660" s="118">
        <f t="shared" si="185"/>
        <v>3.0859110301773348E-2</v>
      </c>
      <c r="AP660" s="118">
        <f t="shared" si="185"/>
        <v>2.8888476376930271E-2</v>
      </c>
      <c r="AQ660" s="118">
        <f t="shared" si="185"/>
        <v>2.7043685291617121E-2</v>
      </c>
      <c r="AR660" s="118">
        <f t="shared" si="185"/>
        <v>2.531670083978807E-2</v>
      </c>
      <c r="AS660" s="118">
        <f t="shared" si="185"/>
        <v>2.3699999999999999E-2</v>
      </c>
      <c r="AT660" s="118">
        <f t="shared" si="185"/>
        <v>2.2186540163923747E-2</v>
      </c>
      <c r="AU660" s="118">
        <f t="shared" si="185"/>
        <v>2.076972845761188E-2</v>
      </c>
      <c r="AV660" s="118">
        <f t="shared" si="185"/>
        <v>1.9443393021881687E-2</v>
      </c>
      <c r="AW660" s="118">
        <f t="shared" si="185"/>
        <v>1.820175612670602E-2</v>
      </c>
      <c r="AX660" s="118">
        <f t="shared" si="185"/>
        <v>1.7039409002494021E-2</v>
      </c>
      <c r="AY660" s="118">
        <f t="shared" si="185"/>
        <v>1.5951288278622678E-2</v>
      </c>
      <c r="AZ660" s="118">
        <f t="shared" si="185"/>
        <v>1.4932653926581779E-2</v>
      </c>
      <c r="BA660" s="118">
        <f t="shared" si="185"/>
        <v>1.3979068611648954E-2</v>
      </c>
      <c r="BB660" s="118">
        <f t="shared" si="185"/>
        <v>1.308637836314748E-2</v>
      </c>
      <c r="BC660" s="118">
        <f t="shared" si="185"/>
        <v>1.2250694479083305E-2</v>
      </c>
      <c r="BD660" s="118">
        <f t="shared" si="185"/>
        <v>1.1468376586335049E-2</v>
      </c>
      <c r="BE660" s="118">
        <f t="shared" si="183"/>
        <v>1.0736016782604441E-2</v>
      </c>
      <c r="BF660" s="118">
        <f t="shared" si="183"/>
        <v>1.0050424791046954E-2</v>
      </c>
      <c r="BG660" s="118">
        <f t="shared" si="183"/>
        <v>9.4086140629138469E-3</v>
      </c>
      <c r="BH660" s="118">
        <f t="shared" si="183"/>
        <v>8.8077887676664916E-3</v>
      </c>
      <c r="BI660" s="118">
        <f t="shared" si="183"/>
        <v>8.2453316138898329E-3</v>
      </c>
      <c r="BJ660" s="118">
        <f t="shared" si="183"/>
        <v>7.7187924479509284E-3</v>
      </c>
      <c r="BK660" s="118">
        <f t="shared" si="183"/>
        <v>7.2258775807364801E-3</v>
      </c>
      <c r="BL660" s="118">
        <f t="shared" si="183"/>
        <v>6.7644397959749393E-3</v>
      </c>
      <c r="BM660" s="118">
        <f t="shared" si="183"/>
        <v>6.3324689966178117E-3</v>
      </c>
      <c r="BN660" s="118">
        <f t="shared" si="183"/>
        <v>5.9280834485343041E-3</v>
      </c>
      <c r="BO660" s="118">
        <f t="shared" si="183"/>
        <v>5.5495215833754391E-3</v>
      </c>
      <c r="BP660" s="118">
        <f t="shared" si="183"/>
        <v>5.1951343248996164E-3</v>
      </c>
      <c r="BQ660" s="118">
        <f t="shared" si="183"/>
        <v>4.8633779053318229E-3</v>
      </c>
      <c r="BS660"/>
    </row>
    <row r="661" spans="2:71">
      <c r="B661" s="19">
        <v>42</v>
      </c>
      <c r="C661" s="51">
        <v>8.8900000000000007E-2</v>
      </c>
      <c r="D661" s="51">
        <v>2.3699999999999999E-2</v>
      </c>
      <c r="I661" s="22" t="s">
        <v>176</v>
      </c>
      <c r="J661" s="118">
        <f t="shared" si="184"/>
        <v>0.23961655622819628</v>
      </c>
      <c r="K661" s="118">
        <f t="shared" si="184"/>
        <v>0.22428960776205048</v>
      </c>
      <c r="L661" s="118">
        <f t="shared" si="184"/>
        <v>0.20994303958757435</v>
      </c>
      <c r="M661" s="118">
        <f t="shared" si="184"/>
        <v>0.19651414218901425</v>
      </c>
      <c r="N661" s="118">
        <f t="shared" si="184"/>
        <v>0.18394421723219509</v>
      </c>
      <c r="O661" s="118">
        <f t="shared" si="184"/>
        <v>0.17217832099137584</v>
      </c>
      <c r="P661" s="118">
        <f t="shared" si="184"/>
        <v>0.16116502418767281</v>
      </c>
      <c r="Q661" s="118">
        <f t="shared" si="184"/>
        <v>0.15085618718929292</v>
      </c>
      <c r="R661" s="118">
        <f t="shared" si="184"/>
        <v>0.14120674959096782</v>
      </c>
      <c r="S661" s="118">
        <f t="shared" si="184"/>
        <v>0.13217453325282963</v>
      </c>
      <c r="T661" s="118">
        <f t="shared" si="184"/>
        <v>0.12372005793780291</v>
      </c>
      <c r="U661" s="118">
        <f t="shared" si="184"/>
        <v>0.11580636874165488</v>
      </c>
      <c r="V661" s="118">
        <f t="shared" si="184"/>
        <v>0.10839887456139272</v>
      </c>
      <c r="W661" s="118">
        <f t="shared" si="184"/>
        <v>0.10146519689594616</v>
      </c>
      <c r="X661" s="118">
        <f t="shared" si="184"/>
        <v>9.4975028318235399E-2</v>
      </c>
      <c r="Y661" s="118">
        <f t="shared" si="184"/>
        <v>8.8900000000000007E-2</v>
      </c>
      <c r="Z661" s="118">
        <f t="shared" si="182"/>
        <v>8.3213557710333105E-2</v>
      </c>
      <c r="AA661" s="118">
        <f t="shared" si="182"/>
        <v>7.789084574590481E-2</v>
      </c>
      <c r="AB661" s="118">
        <f t="shared" si="182"/>
        <v>7.2908598285528731E-2</v>
      </c>
      <c r="AC661" s="118">
        <f t="shared" si="182"/>
        <v>6.824503769417703E-2</v>
      </c>
      <c r="AD661" s="118">
        <f t="shared" si="182"/>
        <v>6.3879779331926415E-2</v>
      </c>
      <c r="AE661" s="118">
        <f t="shared" si="182"/>
        <v>5.9793742451750301E-2</v>
      </c>
      <c r="AF661" s="118">
        <f t="shared" si="182"/>
        <v>5.5969066796687492E-2</v>
      </c>
      <c r="AG661" s="118">
        <f t="shared" si="182"/>
        <v>5.2389034531829498E-2</v>
      </c>
      <c r="AH661" s="118">
        <f t="shared" si="182"/>
        <v>4.9037997169887819E-2</v>
      </c>
      <c r="AI661" s="118">
        <f t="shared" si="182"/>
        <v>4.5901307170929273E-2</v>
      </c>
      <c r="AJ661" s="118">
        <f t="shared" si="182"/>
        <v>4.2965253917298642E-2</v>
      </c>
      <c r="AK661" s="118">
        <f t="shared" si="182"/>
        <v>4.0217003783872281E-2</v>
      </c>
      <c r="AL661" s="118">
        <f t="shared" si="182"/>
        <v>3.7644544041686621E-2</v>
      </c>
      <c r="AM661" s="118">
        <f t="shared" si="182"/>
        <v>3.5236630349742018E-2</v>
      </c>
      <c r="AN661" s="118">
        <f t="shared" si="182"/>
        <v>3.2982737605466057E-2</v>
      </c>
      <c r="AO661" s="118">
        <f t="shared" si="185"/>
        <v>3.0873013939001388E-2</v>
      </c>
      <c r="AP661" s="118">
        <f t="shared" si="185"/>
        <v>2.8898237650225086E-2</v>
      </c>
      <c r="AQ661" s="118">
        <f t="shared" si="185"/>
        <v>2.7049776900269138E-2</v>
      </c>
      <c r="AR661" s="118">
        <f t="shared" si="185"/>
        <v>2.5319551981351867E-2</v>
      </c>
      <c r="AS661" s="118">
        <f t="shared" si="185"/>
        <v>2.3700000000000027E-2</v>
      </c>
      <c r="AT661" s="118">
        <f t="shared" si="185"/>
        <v>2.2184041819290175E-2</v>
      </c>
      <c r="AU661" s="118">
        <f t="shared" si="185"/>
        <v>2.0765051115612439E-2</v>
      </c>
      <c r="AV661" s="118">
        <f t="shared" si="185"/>
        <v>1.9436825414702277E-2</v>
      </c>
      <c r="AW661" s="118">
        <f t="shared" si="185"/>
        <v>1.8193558980337424E-2</v>
      </c>
      <c r="AX661" s="118">
        <f t="shared" si="185"/>
        <v>1.7029817437195244E-2</v>
      </c>
      <c r="AY661" s="118">
        <f t="shared" si="185"/>
        <v>1.5940514016945823E-2</v>
      </c>
      <c r="AZ661" s="118">
        <f t="shared" si="185"/>
        <v>1.4920887323751349E-2</v>
      </c>
      <c r="BA661" s="118">
        <f t="shared" si="185"/>
        <v>1.3966480521983808E-2</v>
      </c>
      <c r="BB661" s="118">
        <f t="shared" si="185"/>
        <v>1.3073121855189457E-2</v>
      </c>
      <c r="BC661" s="118">
        <f t="shared" si="185"/>
        <v>1.2236906411147636E-2</v>
      </c>
      <c r="BD661" s="118">
        <f t="shared" si="185"/>
        <v>1.1454179053318095E-2</v>
      </c>
      <c r="BE661" s="118">
        <f t="shared" si="183"/>
        <v>1.0721518444069449E-2</v>
      </c>
      <c r="BF661" s="118">
        <f t="shared" si="183"/>
        <v>1.0035722089853474E-2</v>
      </c>
      <c r="BG661" s="118">
        <f t="shared" si="183"/>
        <v>9.3937923429571069E-3</v>
      </c>
      <c r="BH661" s="118">
        <f t="shared" si="183"/>
        <v>8.7929232986450664E-3</v>
      </c>
      <c r="BI661" s="118">
        <f t="shared" si="183"/>
        <v>8.2304885304199521E-3</v>
      </c>
      <c r="BJ661" s="118">
        <f t="shared" si="183"/>
        <v>7.7040296097900486E-3</v>
      </c>
      <c r="BK661" s="118">
        <f t="shared" si="183"/>
        <v>7.2112453603642209E-3</v>
      </c>
      <c r="BL661" s="118">
        <f t="shared" si="183"/>
        <v>6.7499817993030356E-3</v>
      </c>
      <c r="BM661" s="118">
        <f t="shared" si="183"/>
        <v>6.3182227221597435E-3</v>
      </c>
      <c r="BN661" s="118">
        <f t="shared" si="183"/>
        <v>5.9140808899570043E-3</v>
      </c>
      <c r="BO661" s="118">
        <f t="shared" si="183"/>
        <v>5.5357897799776755E-3</v>
      </c>
      <c r="BP661" s="118">
        <f t="shared" si="183"/>
        <v>5.1816958642119746E-3</v>
      </c>
      <c r="BQ661" s="118">
        <f t="shared" si="183"/>
        <v>4.8502513817097574E-3</v>
      </c>
      <c r="BS661"/>
    </row>
    <row r="662" spans="2:71">
      <c r="B662" s="19">
        <v>43</v>
      </c>
      <c r="C662" s="51">
        <v>8.8999999999999996E-2</v>
      </c>
      <c r="D662" s="51">
        <v>2.3599999999999999E-2</v>
      </c>
      <c r="I662" s="22" t="s">
        <v>176</v>
      </c>
      <c r="J662" s="118">
        <f t="shared" si="184"/>
        <v>0.24085103082366943</v>
      </c>
      <c r="K662" s="118">
        <f t="shared" si="184"/>
        <v>0.22538479244074569</v>
      </c>
      <c r="L662" s="118">
        <f t="shared" si="184"/>
        <v>0.21091171787738044</v>
      </c>
      <c r="M662" s="118">
        <f t="shared" si="184"/>
        <v>0.19736803116245125</v>
      </c>
      <c r="N662" s="118">
        <f t="shared" si="184"/>
        <v>0.18469405169602499</v>
      </c>
      <c r="O662" s="118">
        <f t="shared" si="184"/>
        <v>0.17283393126527599</v>
      </c>
      <c r="P662" s="118">
        <f t="shared" si="184"/>
        <v>0.1617354079479163</v>
      </c>
      <c r="Q662" s="118">
        <f t="shared" si="184"/>
        <v>0.15134957581870598</v>
      </c>
      <c r="R662" s="118">
        <f t="shared" si="184"/>
        <v>0.14163066944424982</v>
      </c>
      <c r="S662" s="118">
        <f t="shared" si="184"/>
        <v>0.13253586221645131</v>
      </c>
      <c r="T662" s="118">
        <f t="shared" si="184"/>
        <v>0.12402507763597474</v>
      </c>
      <c r="U662" s="118">
        <f t="shared" si="184"/>
        <v>0.11606081271413204</v>
      </c>
      <c r="V662" s="118">
        <f t="shared" si="184"/>
        <v>0.10860797271500912</v>
      </c>
      <c r="W662" s="118">
        <f t="shared" si="184"/>
        <v>0.10163371650961972</v>
      </c>
      <c r="X662" s="118">
        <f t="shared" si="184"/>
        <v>9.5107311860635382E-2</v>
      </c>
      <c r="Y662" s="118">
        <f t="shared" si="184"/>
        <v>8.8999999999999996E-2</v>
      </c>
      <c r="Z662" s="118">
        <f t="shared" si="182"/>
        <v>8.3284868902687131E-2</v>
      </c>
      <c r="AA662" s="118">
        <f t="shared" si="182"/>
        <v>7.7936734698177343E-2</v>
      </c>
      <c r="AB662" s="118">
        <f t="shared" si="182"/>
        <v>7.2932030697092212E-2</v>
      </c>
      <c r="AC662" s="118">
        <f t="shared" si="182"/>
        <v>6.8248703543978426E-2</v>
      </c>
      <c r="AD662" s="118">
        <f t="shared" si="182"/>
        <v>6.3866116038635984E-2</v>
      </c>
      <c r="AE662" s="118">
        <f t="shared" si="182"/>
        <v>5.9764956197770815E-2</v>
      </c>
      <c r="AF662" s="118">
        <f t="shared" si="182"/>
        <v>5.592715215624923E-2</v>
      </c>
      <c r="AG662" s="118">
        <f t="shared" si="182"/>
        <v>5.2335792532964644E-2</v>
      </c>
      <c r="AH662" s="118">
        <f t="shared" si="182"/>
        <v>4.8975051910406665E-2</v>
      </c>
      <c r="AI662" s="118">
        <f t="shared" si="182"/>
        <v>4.5830121099556365E-2</v>
      </c>
      <c r="AJ662" s="118">
        <f t="shared" si="182"/>
        <v>4.288714188281828E-2</v>
      </c>
      <c r="AK662" s="118">
        <f t="shared" si="182"/>
        <v>4.0133145947432176E-2</v>
      </c>
      <c r="AL662" s="118">
        <f t="shared" si="182"/>
        <v>3.7555997740273017E-2</v>
      </c>
      <c r="AM662" s="118">
        <f t="shared" si="182"/>
        <v>3.514434099222756E-2</v>
      </c>
      <c r="AN662" s="118">
        <f t="shared" si="182"/>
        <v>3.2887548676505687E-2</v>
      </c>
      <c r="AO662" s="118">
        <f t="shared" si="185"/>
        <v>3.0775676180376604E-2</v>
      </c>
      <c r="AP662" s="118">
        <f t="shared" si="185"/>
        <v>2.8799417483979965E-2</v>
      </c>
      <c r="AQ662" s="118">
        <f t="shared" si="185"/>
        <v>2.6950064153112668E-2</v>
      </c>
      <c r="AR662" s="118">
        <f t="shared" si="185"/>
        <v>2.5219466965292096E-2</v>
      </c>
      <c r="AS662" s="118">
        <f t="shared" si="185"/>
        <v>2.3600000000000017E-2</v>
      </c>
      <c r="AT662" s="118">
        <f t="shared" si="185"/>
        <v>2.208452703486986E-2</v>
      </c>
      <c r="AU662" s="118">
        <f t="shared" si="185"/>
        <v>2.0666370099741423E-2</v>
      </c>
      <c r="AV662" s="118">
        <f t="shared" si="185"/>
        <v>1.9339280050015478E-2</v>
      </c>
      <c r="AW662" s="118">
        <f t="shared" si="185"/>
        <v>1.8097409029639237E-2</v>
      </c>
      <c r="AX662" s="118">
        <f t="shared" si="185"/>
        <v>1.6935284702379889E-2</v>
      </c>
      <c r="AY662" s="118">
        <f t="shared" si="185"/>
        <v>1.5847786137835867E-2</v>
      </c>
      <c r="AZ662" s="118">
        <f t="shared" si="185"/>
        <v>1.4830121245926772E-2</v>
      </c>
      <c r="BA662" s="118">
        <f t="shared" si="185"/>
        <v>1.3877805660426588E-2</v>
      </c>
      <c r="BB662" s="118">
        <f t="shared" si="185"/>
        <v>1.2986642978489863E-2</v>
      </c>
      <c r="BC662" s="118">
        <f t="shared" si="185"/>
        <v>1.2152706269095852E-2</v>
      </c>
      <c r="BD662" s="118">
        <f t="shared" si="185"/>
        <v>1.1372320768927104E-2</v>
      </c>
      <c r="BE662" s="118">
        <f t="shared" si="183"/>
        <v>1.0642047689431462E-2</v>
      </c>
      <c r="BF662" s="118">
        <f t="shared" si="183"/>
        <v>9.9586690637128526E-3</v>
      </c>
      <c r="BG662" s="118">
        <f t="shared" si="183"/>
        <v>9.3191735664783244E-3</v>
      </c>
      <c r="BH662" s="118">
        <f t="shared" si="183"/>
        <v>8.720743244556569E-3</v>
      </c>
      <c r="BI662" s="118">
        <f t="shared" si="183"/>
        <v>8.1607410995155998E-3</v>
      </c>
      <c r="BJ662" s="118">
        <f t="shared" si="183"/>
        <v>7.6366994676621072E-3</v>
      </c>
      <c r="BK662" s="118">
        <f t="shared" si="183"/>
        <v>7.1463091462186448E-3</v>
      </c>
      <c r="BL662" s="118">
        <f t="shared" si="183"/>
        <v>6.687409217762853E-3</v>
      </c>
      <c r="BM662" s="118">
        <f t="shared" si="183"/>
        <v>6.2579775280898961E-3</v>
      </c>
      <c r="BN662" s="118">
        <f t="shared" si="183"/>
        <v>5.856121775538529E-3</v>
      </c>
      <c r="BO662" s="118">
        <f t="shared" si="183"/>
        <v>5.4800711725157061E-3</v>
      </c>
      <c r="BP662" s="118">
        <f t="shared" si="183"/>
        <v>5.1281686424760175E-3</v>
      </c>
      <c r="BQ662" s="118">
        <f t="shared" si="183"/>
        <v>4.7988635179717553E-3</v>
      </c>
      <c r="BS662"/>
    </row>
    <row r="663" spans="2:71">
      <c r="B663" s="19">
        <v>44</v>
      </c>
      <c r="C663" s="51">
        <v>8.9200000000000002E-2</v>
      </c>
      <c r="D663" s="51">
        <v>2.3599999999999999E-2</v>
      </c>
      <c r="I663" s="22" t="s">
        <v>176</v>
      </c>
      <c r="J663" s="118">
        <f t="shared" si="184"/>
        <v>0.24179899582387032</v>
      </c>
      <c r="K663" s="118">
        <f t="shared" si="184"/>
        <v>0.2262464900512457</v>
      </c>
      <c r="L663" s="118">
        <f t="shared" si="184"/>
        <v>0.21169432108723094</v>
      </c>
      <c r="M663" s="118">
        <f t="shared" si="184"/>
        <v>0.19807814729162418</v>
      </c>
      <c r="N663" s="118">
        <f t="shared" si="184"/>
        <v>0.18533776547702088</v>
      </c>
      <c r="O663" s="118">
        <f t="shared" si="184"/>
        <v>0.17341684472362642</v>
      </c>
      <c r="P663" s="118">
        <f t="shared" si="184"/>
        <v>0.1622626773150937</v>
      </c>
      <c r="Q663" s="118">
        <f t="shared" si="184"/>
        <v>0.15182594569416197</v>
      </c>
      <c r="R663" s="118">
        <f t="shared" si="184"/>
        <v>0.1420605044077034</v>
      </c>
      <c r="S663" s="118">
        <f t="shared" si="184"/>
        <v>0.13292317607705917</v>
      </c>
      <c r="T663" s="118">
        <f t="shared" si="184"/>
        <v>0.12437356049155897</v>
      </c>
      <c r="U663" s="118">
        <f t="shared" si="184"/>
        <v>0.11637385598114058</v>
      </c>
      <c r="V663" s="118">
        <f t="shared" si="184"/>
        <v>0.10888869227827873</v>
      </c>
      <c r="W663" s="118">
        <f t="shared" si="184"/>
        <v>0.10188497413023051</v>
      </c>
      <c r="X663" s="118">
        <f t="shared" si="184"/>
        <v>9.5331734970137638E-2</v>
      </c>
      <c r="Y663" s="118">
        <f t="shared" si="184"/>
        <v>8.9200000000000002E-2</v>
      </c>
      <c r="Z663" s="118">
        <f t="shared" si="182"/>
        <v>8.3462658080149216E-2</v>
      </c>
      <c r="AA663" s="118">
        <f t="shared" si="182"/>
        <v>7.8094341858788066E-2</v>
      </c>
      <c r="AB663" s="118">
        <f t="shared" si="182"/>
        <v>7.3071315611595439E-2</v>
      </c>
      <c r="AC663" s="118">
        <f t="shared" si="182"/>
        <v>6.8371370295484957E-2</v>
      </c>
      <c r="AD663" s="118">
        <f t="shared" si="182"/>
        <v>6.3973725352503716E-2</v>
      </c>
      <c r="AE663" s="118">
        <f t="shared" si="182"/>
        <v>5.9858936829701691E-2</v>
      </c>
      <c r="AF663" s="118">
        <f t="shared" si="182"/>
        <v>5.6008811408729181E-2</v>
      </c>
      <c r="AG663" s="118">
        <f t="shared" si="182"/>
        <v>5.2406325965048475E-2</v>
      </c>
      <c r="AH663" s="118">
        <f t="shared" si="182"/>
        <v>4.9035552301095138E-2</v>
      </c>
      <c r="AI663" s="118">
        <f t="shared" si="182"/>
        <v>4.5881586720600637E-2</v>
      </c>
      <c r="AJ663" s="118">
        <f t="shared" si="182"/>
        <v>4.2930484132692889E-2</v>
      </c>
      <c r="AK663" s="118">
        <f t="shared" si="182"/>
        <v>4.016919639441948E-2</v>
      </c>
      <c r="AL663" s="118">
        <f t="shared" si="182"/>
        <v>3.7585514619078421E-2</v>
      </c>
      <c r="AM663" s="118">
        <f t="shared" si="182"/>
        <v>3.5168015195275695E-2</v>
      </c>
      <c r="AN663" s="118">
        <f t="shared" si="182"/>
        <v>3.2906009278035733E-2</v>
      </c>
      <c r="AO663" s="118">
        <f t="shared" si="185"/>
        <v>3.0789495528642529E-2</v>
      </c>
      <c r="AP663" s="118">
        <f t="shared" si="185"/>
        <v>2.8809115894253074E-2</v>
      </c>
      <c r="AQ663" s="118">
        <f t="shared" si="185"/>
        <v>2.6956114231764985E-2</v>
      </c>
      <c r="AR663" s="118">
        <f t="shared" si="185"/>
        <v>2.5222297592996018E-2</v>
      </c>
      <c r="AS663" s="118">
        <f t="shared" si="185"/>
        <v>2.3599999999999965E-2</v>
      </c>
      <c r="AT663" s="118">
        <f t="shared" si="185"/>
        <v>2.2082048550353343E-2</v>
      </c>
      <c r="AU663" s="118">
        <f t="shared" si="185"/>
        <v>2.0661731702549282E-2</v>
      </c>
      <c r="AV663" s="118">
        <f t="shared" si="185"/>
        <v>1.93327696012741E-2</v>
      </c>
      <c r="AW663" s="118">
        <f t="shared" si="185"/>
        <v>1.8089286311361464E-2</v>
      </c>
      <c r="AX663" s="118">
        <f t="shared" si="185"/>
        <v>1.6925783837657908E-2</v>
      </c>
      <c r="AY663" s="118">
        <f t="shared" si="185"/>
        <v>1.5837117815930019E-2</v>
      </c>
      <c r="AZ663" s="118">
        <f t="shared" si="185"/>
        <v>1.4818474767331913E-2</v>
      </c>
      <c r="BA663" s="118">
        <f t="shared" si="185"/>
        <v>1.386535081586482E-2</v>
      </c>
      <c r="BB663" s="118">
        <f t="shared" si="185"/>
        <v>1.2973531774729187E-2</v>
      </c>
      <c r="BC663" s="118">
        <f t="shared" si="185"/>
        <v>1.2139074513522126E-2</v>
      </c>
      <c r="BD663" s="118">
        <f t="shared" si="185"/>
        <v>1.1358289523896309E-2</v>
      </c>
      <c r="BE663" s="118">
        <f t="shared" si="183"/>
        <v>1.0627724606595272E-2</v>
      </c>
      <c r="BF663" s="118">
        <f t="shared" si="183"/>
        <v>9.9441496077382219E-3</v>
      </c>
      <c r="BG663" s="118">
        <f t="shared" si="183"/>
        <v>9.3045421368666489E-3</v>
      </c>
      <c r="BH663" s="118">
        <f t="shared" si="183"/>
        <v>8.7060742036058521E-3</v>
      </c>
      <c r="BI663" s="118">
        <f t="shared" si="183"/>
        <v>8.1460997138560823E-3</v>
      </c>
      <c r="BJ663" s="118">
        <f t="shared" si="183"/>
        <v>7.6221427702283804E-3</v>
      </c>
      <c r="BK663" s="118">
        <f t="shared" si="183"/>
        <v>7.1318867249961062E-3</v>
      </c>
      <c r="BL663" s="118">
        <f t="shared" si="183"/>
        <v>6.6731639371603703E-3</v>
      </c>
      <c r="BM663" s="118">
        <f t="shared" si="183"/>
        <v>6.2439461883407885E-3</v>
      </c>
      <c r="BN663" s="118">
        <f t="shared" si="183"/>
        <v>5.8423357151158985E-3</v>
      </c>
      <c r="BO663" s="118">
        <f t="shared" si="183"/>
        <v>5.4665568181632533E-3</v>
      </c>
      <c r="BP663" s="118">
        <f t="shared" si="183"/>
        <v>5.1149480110994176E-3</v>
      </c>
      <c r="BQ663" s="118">
        <f t="shared" si="183"/>
        <v>4.7859546743063896E-3</v>
      </c>
      <c r="BS663"/>
    </row>
    <row r="664" spans="2:71">
      <c r="B664" s="19">
        <v>45</v>
      </c>
      <c r="C664" s="51">
        <v>8.9300000000000004E-2</v>
      </c>
      <c r="D664" s="51">
        <v>2.35E-2</v>
      </c>
      <c r="I664" s="22" t="s">
        <v>176</v>
      </c>
      <c r="J664" s="118">
        <f t="shared" si="184"/>
        <v>0.2430463796611648</v>
      </c>
      <c r="K664" s="118">
        <f t="shared" si="184"/>
        <v>0.22735262689075367</v>
      </c>
      <c r="L664" s="118">
        <f t="shared" si="184"/>
        <v>0.2126722357526456</v>
      </c>
      <c r="M664" s="118">
        <f t="shared" si="184"/>
        <v>0.19893977245207858</v>
      </c>
      <c r="N664" s="118">
        <f t="shared" si="184"/>
        <v>0.18609402832119559</v>
      </c>
      <c r="O664" s="118">
        <f t="shared" si="184"/>
        <v>0.1740777469982881</v>
      </c>
      <c r="P664" s="118">
        <f t="shared" si="184"/>
        <v>0.16283736922335496</v>
      </c>
      <c r="Q664" s="118">
        <f t="shared" si="184"/>
        <v>0.15232279411247202</v>
      </c>
      <c r="R664" s="118">
        <f t="shared" si="184"/>
        <v>0.14248715584691943</v>
      </c>
      <c r="S664" s="118">
        <f t="shared" si="184"/>
        <v>0.13328661478171999</v>
      </c>
      <c r="T664" s="118">
        <f t="shared" si="184"/>
        <v>0.12468016204251231</v>
      </c>
      <c r="U664" s="118">
        <f t="shared" si="184"/>
        <v>0.11662943673980317</v>
      </c>
      <c r="V664" s="118">
        <f t="shared" si="184"/>
        <v>0.10909855498588235</v>
      </c>
      <c r="W664" s="118">
        <f t="shared" si="184"/>
        <v>0.10205394995228956</v>
      </c>
      <c r="X664" s="118">
        <f t="shared" si="184"/>
        <v>9.5464222254934131E-2</v>
      </c>
      <c r="Y664" s="118">
        <f t="shared" si="184"/>
        <v>8.9300000000000004E-2</v>
      </c>
      <c r="Z664" s="118">
        <f t="shared" si="182"/>
        <v>8.3533807866829762E-2</v>
      </c>
      <c r="AA664" s="118">
        <f t="shared" si="182"/>
        <v>7.8139944644260134E-2</v>
      </c>
      <c r="AB664" s="118">
        <f t="shared" si="182"/>
        <v>7.3094368674561469E-2</v>
      </c>
      <c r="AC664" s="118">
        <f t="shared" si="182"/>
        <v>6.8374590694378914E-2</v>
      </c>
      <c r="AD664" s="118">
        <f t="shared" si="182"/>
        <v>6.3959573595043381E-2</v>
      </c>
      <c r="AE664" s="118">
        <f t="shared" si="182"/>
        <v>5.9829638655461495E-2</v>
      </c>
      <c r="AF664" s="118">
        <f t="shared" si="182"/>
        <v>5.5966377829643588E-2</v>
      </c>
      <c r="AG664" s="118">
        <f t="shared" si="182"/>
        <v>5.2352571697915427E-2</v>
      </c>
      <c r="AH664" s="118">
        <f t="shared" si="182"/>
        <v>4.8972112716104105E-2</v>
      </c>
      <c r="AI664" s="118">
        <f t="shared" si="182"/>
        <v>4.5809933420602141E-2</v>
      </c>
      <c r="AJ664" s="118">
        <f t="shared" si="182"/>
        <v>4.2851939269303946E-2</v>
      </c>
      <c r="AK664" s="118">
        <f t="shared" si="182"/>
        <v>4.0084945819071585E-2</v>
      </c>
      <c r="AL664" s="118">
        <f t="shared" si="182"/>
        <v>3.7496619959715642E-2</v>
      </c>
      <c r="AM664" s="118">
        <f t="shared" si="182"/>
        <v>3.5075424942557894E-2</v>
      </c>
      <c r="AN664" s="118">
        <f t="shared" si="182"/>
        <v>3.2810568958555879E-2</v>
      </c>
      <c r="AO664" s="118">
        <f t="shared" si="185"/>
        <v>3.0691957036790313E-2</v>
      </c>
      <c r="AP664" s="118">
        <f t="shared" si="185"/>
        <v>2.8710146048916411E-2</v>
      </c>
      <c r="AQ664" s="118">
        <f t="shared" si="185"/>
        <v>2.6856302619023574E-2</v>
      </c>
      <c r="AR664" s="118">
        <f t="shared" si="185"/>
        <v>2.5122163751298453E-2</v>
      </c>
      <c r="AS664" s="118">
        <f t="shared" si="185"/>
        <v>2.35E-2</v>
      </c>
      <c r="AT664" s="118">
        <f t="shared" si="185"/>
        <v>2.198258101758678E-2</v>
      </c>
      <c r="AU664" s="118">
        <f t="shared" si="185"/>
        <v>2.0563143327436875E-2</v>
      </c>
      <c r="AV664" s="118">
        <f t="shared" si="185"/>
        <v>1.9235360177516175E-2</v>
      </c>
      <c r="AW664" s="118">
        <f t="shared" si="185"/>
        <v>1.7993313340626031E-2</v>
      </c>
      <c r="AX664" s="118">
        <f t="shared" si="185"/>
        <v>1.6831466735537735E-2</v>
      </c>
      <c r="AY664" s="118">
        <f t="shared" si="185"/>
        <v>1.5744641751437239E-2</v>
      </c>
      <c r="AZ664" s="118">
        <f t="shared" si="185"/>
        <v>1.4727994165695679E-2</v>
      </c>
      <c r="BA664" s="118">
        <f t="shared" si="185"/>
        <v>1.3776992552083006E-2</v>
      </c>
      <c r="BB664" s="118">
        <f t="shared" si="185"/>
        <v>1.288739808318529E-2</v>
      </c>
      <c r="BC664" s="118">
        <f t="shared" si="185"/>
        <v>1.2055245637000561E-2</v>
      </c>
      <c r="BD664" s="118">
        <f t="shared" si="185"/>
        <v>1.1276826123501039E-2</v>
      </c>
      <c r="BE664" s="118">
        <f t="shared" si="183"/>
        <v>1.0548669952387259E-2</v>
      </c>
      <c r="BF664" s="118">
        <f t="shared" si="183"/>
        <v>9.8675315683462213E-3</v>
      </c>
      <c r="BG664" s="118">
        <f t="shared" si="183"/>
        <v>9.2303749848836568E-3</v>
      </c>
      <c r="BH664" s="118">
        <f t="shared" si="183"/>
        <v>8.6343602522515467E-3</v>
      </c>
      <c r="BI664" s="118">
        <f t="shared" si="183"/>
        <v>8.0768307991553462E-3</v>
      </c>
      <c r="BJ664" s="118">
        <f t="shared" si="183"/>
        <v>7.5553015918201089E-3</v>
      </c>
      <c r="BK664" s="118">
        <f t="shared" si="183"/>
        <v>7.0674480576377822E-3</v>
      </c>
      <c r="BL664" s="118">
        <f t="shared" si="183"/>
        <v>6.6110957240259104E-3</v>
      </c>
      <c r="BM664" s="118">
        <f t="shared" si="183"/>
        <v>6.1842105263157903E-3</v>
      </c>
      <c r="BN664" s="118">
        <f t="shared" si="183"/>
        <v>5.7848897414702061E-3</v>
      </c>
      <c r="BO664" s="118">
        <f t="shared" si="183"/>
        <v>5.4113535072202309E-3</v>
      </c>
      <c r="BP664" s="118">
        <f t="shared" si="183"/>
        <v>5.0619368888200466E-3</v>
      </c>
      <c r="BQ664" s="118">
        <f t="shared" si="183"/>
        <v>4.7350824580594825E-3</v>
      </c>
      <c r="BS664"/>
    </row>
    <row r="665" spans="2:71">
      <c r="B665" s="19">
        <v>46</v>
      </c>
      <c r="C665" s="51">
        <v>8.9499999999999996E-2</v>
      </c>
      <c r="D665" s="51">
        <v>2.35E-2</v>
      </c>
      <c r="I665" s="22" t="s">
        <v>176</v>
      </c>
      <c r="J665" s="118">
        <f t="shared" si="184"/>
        <v>0.24399976895300324</v>
      </c>
      <c r="K665" s="118">
        <f t="shared" si="184"/>
        <v>0.22821892558059972</v>
      </c>
      <c r="L665" s="118">
        <f t="shared" si="184"/>
        <v>0.21345871849245554</v>
      </c>
      <c r="M665" s="118">
        <f t="shared" si="184"/>
        <v>0.19965313737466264</v>
      </c>
      <c r="N665" s="118">
        <f t="shared" si="184"/>
        <v>0.18674044117319466</v>
      </c>
      <c r="O665" s="118">
        <f t="shared" si="184"/>
        <v>0.17466288197675414</v>
      </c>
      <c r="P665" s="118">
        <f t="shared" si="184"/>
        <v>0.1633664467576755</v>
      </c>
      <c r="Q665" s="118">
        <f t="shared" si="184"/>
        <v>0.15280061581590304</v>
      </c>
      <c r="R665" s="118">
        <f t="shared" si="184"/>
        <v>0.14291813684576105</v>
      </c>
      <c r="S665" s="118">
        <f t="shared" si="184"/>
        <v>0.13367481361510217</v>
      </c>
      <c r="T665" s="118">
        <f t="shared" si="184"/>
        <v>0.12502930831176942</v>
      </c>
      <c r="U665" s="118">
        <f t="shared" si="184"/>
        <v>0.11694295667342827</v>
      </c>
      <c r="V665" s="118">
        <f t="shared" si="184"/>
        <v>0.10937959507399744</v>
      </c>
      <c r="W665" s="118">
        <f t="shared" si="184"/>
        <v>0.10230539879337663</v>
      </c>
      <c r="X665" s="118">
        <f t="shared" si="184"/>
        <v>9.5688730747184689E-2</v>
      </c>
      <c r="Y665" s="118">
        <f t="shared" si="184"/>
        <v>8.9499999999999996E-2</v>
      </c>
      <c r="Z665" s="118">
        <f t="shared" si="182"/>
        <v>8.3711529429348952E-2</v>
      </c>
      <c r="AA665" s="118">
        <f t="shared" si="182"/>
        <v>7.8297431948611801E-2</v>
      </c>
      <c r="AB665" s="118">
        <f t="shared" si="182"/>
        <v>7.3233494735292337E-2</v>
      </c>
      <c r="AC665" s="118">
        <f t="shared" si="182"/>
        <v>6.8497070946899399E-2</v>
      </c>
      <c r="AD665" s="118">
        <f t="shared" si="182"/>
        <v>6.4066978440174005E-2</v>
      </c>
      <c r="AE665" s="118">
        <f t="shared" si="182"/>
        <v>5.9923405040716103E-2</v>
      </c>
      <c r="AF665" s="118">
        <f t="shared" si="182"/>
        <v>5.6047819939359811E-2</v>
      </c>
      <c r="AG665" s="118">
        <f t="shared" si="182"/>
        <v>5.2422890819045484E-2</v>
      </c>
      <c r="AH665" s="118">
        <f t="shared" si="182"/>
        <v>4.9032406341565062E-2</v>
      </c>
      <c r="AI665" s="118">
        <f t="shared" si="182"/>
        <v>4.5861203647527597E-2</v>
      </c>
      <c r="AJ665" s="118">
        <f t="shared" si="182"/>
        <v>4.2895100545311426E-2</v>
      </c>
      <c r="AK665" s="118">
        <f t="shared" si="182"/>
        <v>4.012083208573989E-2</v>
      </c>
      <c r="AL665" s="118">
        <f t="shared" si="182"/>
        <v>3.7525991238831088E-2</v>
      </c>
      <c r="AM665" s="118">
        <f t="shared" si="182"/>
        <v>3.5098973407317317E-2</v>
      </c>
      <c r="AN665" s="118">
        <f t="shared" si="182"/>
        <v>3.2828924528788606E-2</v>
      </c>
      <c r="AO665" s="118">
        <f t="shared" si="185"/>
        <v>3.0705692534363834E-2</v>
      </c>
      <c r="AP665" s="118">
        <f t="shared" si="185"/>
        <v>2.8719781946803784E-2</v>
      </c>
      <c r="AQ665" s="118">
        <f t="shared" si="185"/>
        <v>2.686231141502067E-2</v>
      </c>
      <c r="AR665" s="118">
        <f t="shared" si="185"/>
        <v>2.512497399507083E-2</v>
      </c>
      <c r="AS665" s="118">
        <f t="shared" si="185"/>
        <v>2.349999999999999E-2</v>
      </c>
      <c r="AT665" s="118">
        <f t="shared" si="185"/>
        <v>2.1980122252398877E-2</v>
      </c>
      <c r="AU665" s="118">
        <f t="shared" si="185"/>
        <v>2.0558543584272365E-2</v>
      </c>
      <c r="AV665" s="118">
        <f t="shared" si="185"/>
        <v>1.9228906438875631E-2</v>
      </c>
      <c r="AW665" s="118">
        <f t="shared" si="185"/>
        <v>1.7985264438571347E-2</v>
      </c>
      <c r="AX665" s="118">
        <f t="shared" si="185"/>
        <v>1.6822055791554057E-2</v>
      </c>
      <c r="AY665" s="118">
        <f t="shared" si="185"/>
        <v>1.5734078418512043E-2</v>
      </c>
      <c r="AZ665" s="118">
        <f t="shared" si="185"/>
        <v>1.4716466687988325E-2</v>
      </c>
      <c r="BA665" s="118">
        <f t="shared" si="185"/>
        <v>1.3764669656397412E-2</v>
      </c>
      <c r="BB665" s="118">
        <f t="shared" si="185"/>
        <v>1.2874430715382999E-2</v>
      </c>
      <c r="BC665" s="118">
        <f t="shared" si="185"/>
        <v>1.2041768555496069E-2</v>
      </c>
      <c r="BD665" s="118">
        <f t="shared" si="185"/>
        <v>1.126295936105942E-2</v>
      </c>
      <c r="BE665" s="118">
        <f t="shared" si="183"/>
        <v>1.0534520156590914E-2</v>
      </c>
      <c r="BF665" s="118">
        <f t="shared" si="183"/>
        <v>9.8531932303076008E-3</v>
      </c>
      <c r="BG665" s="118">
        <f t="shared" si="183"/>
        <v>9.2159315650497935E-3</v>
      </c>
      <c r="BH665" s="118">
        <f t="shared" si="183"/>
        <v>8.619885211469629E-3</v>
      </c>
      <c r="BI665" s="118">
        <f t="shared" si="183"/>
        <v>8.0623885425424556E-3</v>
      </c>
      <c r="BJ665" s="118">
        <f t="shared" si="183"/>
        <v>7.54094833240099E-3</v>
      </c>
      <c r="BK665" s="118">
        <f t="shared" si="183"/>
        <v>7.0532326061786077E-3</v>
      </c>
      <c r="BL665" s="118">
        <f t="shared" si="183"/>
        <v>6.5970602109962466E-3</v>
      </c>
      <c r="BM665" s="118">
        <f t="shared" si="183"/>
        <v>6.1703910614525088E-3</v>
      </c>
      <c r="BN665" s="118">
        <f t="shared" si="183"/>
        <v>5.7713170159929984E-3</v>
      </c>
      <c r="BO665" s="118">
        <f t="shared" si="183"/>
        <v>5.3980533433564282E-3</v>
      </c>
      <c r="BP665" s="118">
        <f t="shared" si="183"/>
        <v>5.0489307409338239E-3</v>
      </c>
      <c r="BQ665" s="118">
        <f t="shared" si="183"/>
        <v>4.7223878693455467E-3</v>
      </c>
      <c r="BS665"/>
    </row>
    <row r="666" spans="2:71">
      <c r="B666" s="19">
        <v>47</v>
      </c>
      <c r="C666" s="51">
        <v>8.9700000000000002E-2</v>
      </c>
      <c r="D666" s="51">
        <v>2.35E-2</v>
      </c>
      <c r="I666" s="22" t="s">
        <v>176</v>
      </c>
      <c r="J666" s="118">
        <f t="shared" si="184"/>
        <v>0.24495475744455905</v>
      </c>
      <c r="K666" s="118">
        <f t="shared" si="184"/>
        <v>0.22908658043568675</v>
      </c>
      <c r="L666" s="118">
        <f t="shared" si="184"/>
        <v>0.21424634444013357</v>
      </c>
      <c r="M666" s="118">
        <f t="shared" si="184"/>
        <v>0.20036745940623366</v>
      </c>
      <c r="N666" s="118">
        <f t="shared" si="184"/>
        <v>0.18738764898799443</v>
      </c>
      <c r="O666" s="118">
        <f t="shared" si="184"/>
        <v>0.1752486711031051</v>
      </c>
      <c r="P666" s="118">
        <f t="shared" si="184"/>
        <v>0.16389605659320677</v>
      </c>
      <c r="Q666" s="118">
        <f t="shared" si="184"/>
        <v>0.15327886481375835</v>
      </c>
      <c r="R666" s="118">
        <f t="shared" si="184"/>
        <v>0.14334945505679852</v>
      </c>
      <c r="S666" s="118">
        <f t="shared" si="184"/>
        <v>0.13406327278094907</v>
      </c>
      <c r="T666" s="118">
        <f t="shared" si="184"/>
        <v>0.12537864968944484</v>
      </c>
      <c r="U666" s="118">
        <f t="shared" si="184"/>
        <v>0.11725661675911565</v>
      </c>
      <c r="V666" s="118">
        <f t="shared" si="184"/>
        <v>0.10966072938135663</v>
      </c>
      <c r="W666" s="118">
        <f t="shared" si="184"/>
        <v>0.10255690383047196</v>
      </c>
      <c r="X666" s="118">
        <f t="shared" si="184"/>
        <v>9.5913264325604805E-2</v>
      </c>
      <c r="Y666" s="118">
        <f t="shared" si="184"/>
        <v>8.9700000000000002E-2</v>
      </c>
      <c r="Z666" s="118">
        <f t="shared" si="182"/>
        <v>8.3889231135802697E-2</v>
      </c>
      <c r="AA666" s="118">
        <f t="shared" si="182"/>
        <v>7.8454884064170879E-2</v>
      </c>
      <c r="AB666" s="118">
        <f t="shared" si="182"/>
        <v>7.33725741693627E-2</v>
      </c>
      <c r="AC666" s="118">
        <f t="shared" si="182"/>
        <v>6.8619496471822666E-2</v>
      </c>
      <c r="AD666" s="118">
        <f t="shared" si="182"/>
        <v>6.4174323299299105E-2</v>
      </c>
      <c r="AE666" s="118">
        <f t="shared" si="182"/>
        <v>6.0017108586829772E-2</v>
      </c>
      <c r="AF666" s="118">
        <f t="shared" si="182"/>
        <v>5.6129198376177608E-2</v>
      </c>
      <c r="AG666" s="118">
        <f t="shared" si="182"/>
        <v>5.2493147113115764E-2</v>
      </c>
      <c r="AH666" s="118">
        <f t="shared" si="182"/>
        <v>4.9092639366977282E-2</v>
      </c>
      <c r="AI666" s="118">
        <f t="shared" si="182"/>
        <v>4.5912416621214751E-2</v>
      </c>
      <c r="AJ666" s="118">
        <f t="shared" si="182"/>
        <v>4.2938208806469938E-2</v>
      </c>
      <c r="AK666" s="118">
        <f t="shared" si="182"/>
        <v>4.0156670268933284E-2</v>
      </c>
      <c r="AL666" s="118">
        <f t="shared" si="182"/>
        <v>3.755531988667514E-2</v>
      </c>
      <c r="AM666" s="118">
        <f t="shared" si="182"/>
        <v>3.5122485065243014E-2</v>
      </c>
      <c r="AN666" s="118">
        <f t="shared" si="182"/>
        <v>3.2847249361225746E-2</v>
      </c>
      <c r="AO666" s="118">
        <f t="shared" si="185"/>
        <v>3.0719403498764924E-2</v>
      </c>
      <c r="AP666" s="118">
        <f t="shared" si="185"/>
        <v>2.8729399559218251E-2</v>
      </c>
      <c r="AQ666" s="118">
        <f t="shared" si="185"/>
        <v>2.686830813841792E-2</v>
      </c>
      <c r="AR666" s="118">
        <f t="shared" si="185"/>
        <v>2.512777827928327E-2</v>
      </c>
      <c r="AS666" s="118">
        <f t="shared" si="185"/>
        <v>2.3499999999999965E-2</v>
      </c>
      <c r="AT666" s="118">
        <f t="shared" si="185"/>
        <v>2.1977669249624975E-2</v>
      </c>
      <c r="AU666" s="118">
        <f t="shared" si="185"/>
        <v>2.0553955133868596E-2</v>
      </c>
      <c r="AV666" s="118">
        <f t="shared" si="185"/>
        <v>1.9222469263991314E-2</v>
      </c>
      <c r="AW666" s="118">
        <f t="shared" si="185"/>
        <v>1.7977237091280157E-2</v>
      </c>
      <c r="AX666" s="118">
        <f t="shared" si="185"/>
        <v>1.6812671098478556E-2</v>
      </c>
      <c r="AY666" s="118">
        <f t="shared" si="185"/>
        <v>1.5723545727876227E-2</v>
      </c>
      <c r="AZ666" s="118">
        <f t="shared" si="185"/>
        <v>1.4704973933558213E-2</v>
      </c>
      <c r="BA666" s="118">
        <f t="shared" si="185"/>
        <v>1.3752385252599983E-2</v>
      </c>
      <c r="BB666" s="118">
        <f t="shared" si="185"/>
        <v>1.2861505296811196E-2</v>
      </c>
      <c r="BC666" s="118">
        <f t="shared" si="185"/>
        <v>1.2028336573004964E-2</v>
      </c>
      <c r="BD666" s="118">
        <f t="shared" si="185"/>
        <v>1.1249140545730682E-2</v>
      </c>
      <c r="BE666" s="118">
        <f t="shared" si="183"/>
        <v>1.0520420861983621E-2</v>
      </c>
      <c r="BF666" s="118">
        <f t="shared" si="183"/>
        <v>9.8389076626183326E-3</v>
      </c>
      <c r="BG666" s="118">
        <f t="shared" si="183"/>
        <v>9.2015429100692266E-3</v>
      </c>
      <c r="BH666" s="118">
        <f t="shared" si="183"/>
        <v>8.6054666665418486E-3</v>
      </c>
      <c r="BI666" s="118">
        <f t="shared" si="183"/>
        <v>8.0480042611033968E-3</v>
      </c>
      <c r="BJ666" s="118">
        <f t="shared" si="183"/>
        <v>7.5266542880894965E-3</v>
      </c>
      <c r="BK666" s="118">
        <f t="shared" si="183"/>
        <v>7.0390773829745838E-3</v>
      </c>
      <c r="BL666" s="118">
        <f t="shared" si="183"/>
        <v>6.5830857253417622E-3</v>
      </c>
      <c r="BM666" s="118">
        <f t="shared" si="183"/>
        <v>6.1566332218505951E-3</v>
      </c>
      <c r="BN666" s="118">
        <f t="shared" si="183"/>
        <v>5.7578063251525775E-3</v>
      </c>
      <c r="BO666" s="118">
        <f t="shared" si="183"/>
        <v>5.3848154475575382E-3</v>
      </c>
      <c r="BP666" s="118">
        <f t="shared" si="183"/>
        <v>5.0359869309230237E-3</v>
      </c>
      <c r="BQ666" s="118">
        <f t="shared" si="183"/>
        <v>4.7097555367344827E-3</v>
      </c>
      <c r="BS666"/>
    </row>
    <row r="667" spans="2:71">
      <c r="B667" s="19">
        <v>48</v>
      </c>
      <c r="C667" s="51">
        <v>8.9800000000000005E-2</v>
      </c>
      <c r="D667" s="51">
        <v>2.3400000000000001E-2</v>
      </c>
      <c r="I667" s="22" t="s">
        <v>176</v>
      </c>
      <c r="J667" s="118">
        <f t="shared" si="184"/>
        <v>0.24621907539566784</v>
      </c>
      <c r="K667" s="118">
        <f t="shared" si="184"/>
        <v>0.23020707785677361</v>
      </c>
      <c r="L667" s="118">
        <f t="shared" si="184"/>
        <v>0.2152363646488093</v>
      </c>
      <c r="M667" s="118">
        <f t="shared" si="184"/>
        <v>0.20123921948246079</v>
      </c>
      <c r="N667" s="118">
        <f t="shared" si="184"/>
        <v>0.18815232976076035</v>
      </c>
      <c r="O667" s="118">
        <f t="shared" si="184"/>
        <v>0.17591650020033664</v>
      </c>
      <c r="P667" s="118">
        <f t="shared" si="184"/>
        <v>0.1644763850763066</v>
      </c>
      <c r="Q667" s="118">
        <f t="shared" si="184"/>
        <v>0.15378023787968539</v>
      </c>
      <c r="R667" s="118">
        <f t="shared" si="184"/>
        <v>0.14377967725495241</v>
      </c>
      <c r="S667" s="118">
        <f t="shared" si="184"/>
        <v>0.1344294681590498</v>
      </c>
      <c r="T667" s="118">
        <f t="shared" si="184"/>
        <v>0.12568731725194165</v>
      </c>
      <c r="U667" s="118">
        <f t="shared" si="184"/>
        <v>0.11751368159323301</v>
      </c>
      <c r="V667" s="118">
        <f t="shared" si="184"/>
        <v>0.10987158977953616</v>
      </c>
      <c r="W667" s="118">
        <f t="shared" si="184"/>
        <v>0.10272647471354365</v>
      </c>
      <c r="X667" s="118">
        <f t="shared" si="184"/>
        <v>9.6046017248380577E-2</v>
      </c>
      <c r="Y667" s="118">
        <f t="shared" si="184"/>
        <v>8.9800000000000005E-2</v>
      </c>
      <c r="Z667" s="118">
        <f t="shared" si="182"/>
        <v>8.3960170666378856E-2</v>
      </c>
      <c r="AA667" s="118">
        <f t="shared" si="182"/>
        <v>7.8500114235272422E-2</v>
      </c>
      <c r="AB667" s="118">
        <f t="shared" si="182"/>
        <v>7.3395133502491175E-2</v>
      </c>
      <c r="AC667" s="118">
        <f t="shared" si="182"/>
        <v>6.8622137360254104E-2</v>
      </c>
      <c r="AD667" s="118">
        <f t="shared" si="182"/>
        <v>6.4159536350318791E-2</v>
      </c>
      <c r="AE667" s="118">
        <f t="shared" si="182"/>
        <v>5.9987145009448808E-2</v>
      </c>
      <c r="AF667" s="118">
        <f t="shared" si="182"/>
        <v>5.6086090565502643E-2</v>
      </c>
      <c r="AG667" s="118">
        <f t="shared" si="182"/>
        <v>5.2438727571153483E-2</v>
      </c>
      <c r="AH667" s="118">
        <f t="shared" si="182"/>
        <v>4.9028558089106819E-2</v>
      </c>
      <c r="AI667" s="118">
        <f t="shared" si="182"/>
        <v>4.5840157067793742E-2</v>
      </c>
      <c r="AJ667" s="118">
        <f t="shared" si="182"/>
        <v>4.2859102569995269E-2</v>
      </c>
      <c r="AK667" s="118">
        <f t="shared" si="182"/>
        <v>4.0071910538804441E-2</v>
      </c>
      <c r="AL667" s="118">
        <f t="shared" si="182"/>
        <v>3.7465973805856194E-2</v>
      </c>
      <c r="AM667" s="118">
        <f t="shared" si="182"/>
        <v>3.5029505065943933E-2</v>
      </c>
      <c r="AN667" s="118">
        <f t="shared" si="182"/>
        <v>3.2751483560082791E-2</v>
      </c>
      <c r="AO667" s="118">
        <f t="shared" si="185"/>
        <v>3.0621605225853596E-2</v>
      </c>
      <c r="AP667" s="118">
        <f t="shared" si="185"/>
        <v>2.8630236089545059E-2</v>
      </c>
      <c r="AQ667" s="118">
        <f t="shared" si="185"/>
        <v>2.6768368689275301E-2</v>
      </c>
      <c r="AR667" s="118">
        <f t="shared" si="185"/>
        <v>2.5027581331983361E-2</v>
      </c>
      <c r="AS667" s="118">
        <f t="shared" si="185"/>
        <v>2.3400000000000004E-2</v>
      </c>
      <c r="AT667" s="118">
        <f t="shared" si="185"/>
        <v>2.1878262734891595E-2</v>
      </c>
      <c r="AU667" s="118">
        <f t="shared" si="185"/>
        <v>2.0455486337476337E-2</v>
      </c>
      <c r="AV667" s="118">
        <f t="shared" si="185"/>
        <v>1.912523523338857E-2</v>
      </c>
      <c r="AW667" s="118">
        <f t="shared" si="185"/>
        <v>1.7881492363362433E-2</v>
      </c>
      <c r="AX667" s="118">
        <f t="shared" si="185"/>
        <v>1.6718631966564139E-2</v>
      </c>
      <c r="AY667" s="118">
        <f t="shared" si="185"/>
        <v>1.5631394133865283E-2</v>
      </c>
      <c r="AZ667" s="118">
        <f t="shared" si="185"/>
        <v>1.4614861015955037E-2</v>
      </c>
      <c r="BA667" s="118">
        <f t="shared" si="185"/>
        <v>1.366443457867474E-2</v>
      </c>
      <c r="BB667" s="118">
        <f t="shared" si="185"/>
        <v>1.2775815804956568E-2</v>
      </c>
      <c r="BC667" s="118">
        <f t="shared" si="185"/>
        <v>1.1944985249291468E-2</v>
      </c>
      <c r="BD667" s="118">
        <f t="shared" si="185"/>
        <v>1.1168184856769368E-2</v>
      </c>
      <c r="BE667" s="118">
        <f t="shared" si="183"/>
        <v>1.0441900964454612E-2</v>
      </c>
      <c r="BF667" s="118">
        <f t="shared" si="183"/>
        <v>9.7628484082075175E-3</v>
      </c>
      <c r="BG667" s="118">
        <f t="shared" si="183"/>
        <v>9.1279556630633439E-3</v>
      </c>
      <c r="BH667" s="118">
        <f t="shared" si="183"/>
        <v>8.5343509499547603E-3</v>
      </c>
      <c r="BI667" s="118">
        <f t="shared" si="183"/>
        <v>7.9793492459351249E-3</v>
      </c>
      <c r="BJ667" s="118">
        <f t="shared" si="183"/>
        <v>7.4604401391464856E-3</v>
      </c>
      <c r="BK667" s="118">
        <f t="shared" si="183"/>
        <v>6.9752764735973513E-3</v>
      </c>
      <c r="BL667" s="118">
        <f t="shared" si="183"/>
        <v>6.5216637323876475E-3</v>
      </c>
      <c r="BM667" s="118">
        <f t="shared" si="183"/>
        <v>6.0975501113585762E-3</v>
      </c>
      <c r="BN667" s="118">
        <f t="shared" si="183"/>
        <v>5.7010172382679662E-3</v>
      </c>
      <c r="BO667" s="118">
        <f t="shared" si="183"/>
        <v>5.3302714955116518E-3</v>
      </c>
      <c r="BP667" s="118">
        <f t="shared" si="183"/>
        <v>4.983635907141344E-3</v>
      </c>
      <c r="BQ667" s="118">
        <f t="shared" si="183"/>
        <v>4.6595425534819712E-3</v>
      </c>
      <c r="BS667"/>
    </row>
    <row r="668" spans="2:71">
      <c r="B668" s="19">
        <v>49</v>
      </c>
      <c r="C668" s="51">
        <v>0.09</v>
      </c>
      <c r="D668" s="51">
        <v>2.3400000000000001E-2</v>
      </c>
      <c r="I668" s="22" t="s">
        <v>176</v>
      </c>
      <c r="J668" s="118">
        <f t="shared" si="184"/>
        <v>0.24717952792215389</v>
      </c>
      <c r="K668" s="118">
        <f t="shared" si="184"/>
        <v>0.2310793652226853</v>
      </c>
      <c r="L668" s="118">
        <f t="shared" si="184"/>
        <v>0.21602789470710584</v>
      </c>
      <c r="M668" s="118">
        <f t="shared" si="184"/>
        <v>0.20195680928330229</v>
      </c>
      <c r="N668" s="118">
        <f t="shared" si="184"/>
        <v>0.18880225107591408</v>
      </c>
      <c r="O668" s="118">
        <f t="shared" si="184"/>
        <v>0.17650452162436561</v>
      </c>
      <c r="P668" s="118">
        <f t="shared" si="184"/>
        <v>0.16500781095729478</v>
      </c>
      <c r="Q668" s="118">
        <f t="shared" si="184"/>
        <v>0.15425994431385548</v>
      </c>
      <c r="R668" s="118">
        <f t="shared" si="184"/>
        <v>0.14421214536245441</v>
      </c>
      <c r="S668" s="118">
        <f t="shared" si="184"/>
        <v>0.134818814842355</v>
      </c>
      <c r="T668" s="118">
        <f t="shared" si="184"/>
        <v>0.12603732362357153</v>
      </c>
      <c r="U668" s="118">
        <f t="shared" si="184"/>
        <v>0.11782781924591065</v>
      </c>
      <c r="V668" s="118">
        <f t="shared" si="184"/>
        <v>0.11015304505919005</v>
      </c>
      <c r="W668" s="118">
        <f t="shared" si="184"/>
        <v>0.1029781711438495</v>
      </c>
      <c r="X668" s="118">
        <f t="shared" si="184"/>
        <v>9.6270636244633043E-2</v>
      </c>
      <c r="Y668" s="118">
        <f t="shared" si="184"/>
        <v>0.09</v>
      </c>
      <c r="Z668" s="118">
        <f t="shared" si="182"/>
        <v>8.4137804796647564E-2</v>
      </c>
      <c r="AA668" s="118">
        <f t="shared" si="182"/>
        <v>7.8657446622208554E-2</v>
      </c>
      <c r="AB668" s="118">
        <f t="shared" si="182"/>
        <v>7.3534054330023427E-2</v>
      </c>
      <c r="AC668" s="118">
        <f t="shared" si="182"/>
        <v>6.8744376768062096E-2</v>
      </c>
      <c r="AD668" s="118">
        <f t="shared" si="182"/>
        <v>6.4266677259760027E-2</v>
      </c>
      <c r="AE668" s="118">
        <f t="shared" si="182"/>
        <v>6.0080634957898199E-2</v>
      </c>
      <c r="AF668" s="118">
        <f t="shared" si="182"/>
        <v>5.6167252623847537E-2</v>
      </c>
      <c r="AG668" s="118">
        <f t="shared" si="182"/>
        <v>5.2508770413658611E-2</v>
      </c>
      <c r="AH668" s="118">
        <f t="shared" si="182"/>
        <v>4.9088585279737688E-2</v>
      </c>
      <c r="AI668" s="118">
        <f t="shared" si="182"/>
        <v>4.5891175622335065E-2</v>
      </c>
      <c r="AJ668" s="118">
        <f t="shared" si="182"/>
        <v>4.2902030848896662E-2</v>
      </c>
      <c r="AK668" s="118">
        <f t="shared" si="182"/>
        <v>4.0107585521602436E-2</v>
      </c>
      <c r="AL668" s="118">
        <f t="shared" si="182"/>
        <v>3.7495157794238156E-2</v>
      </c>
      <c r="AM668" s="118">
        <f t="shared" si="182"/>
        <v>3.5052891859012315E-2</v>
      </c>
      <c r="AN668" s="118">
        <f t="shared" si="182"/>
        <v>3.2769704142128604E-2</v>
      </c>
      <c r="AO668" s="118">
        <f t="shared" si="185"/>
        <v>3.0635233003936779E-2</v>
      </c>
      <c r="AP668" s="118">
        <f t="shared" si="185"/>
        <v>2.8639791715389423E-2</v>
      </c>
      <c r="AQ668" s="118">
        <f t="shared" si="185"/>
        <v>2.677432449740088E-2</v>
      </c>
      <c r="AR668" s="118">
        <f t="shared" si="185"/>
        <v>2.5030365423604602E-2</v>
      </c>
      <c r="AS668" s="118">
        <f t="shared" si="185"/>
        <v>2.3400000000000011E-2</v>
      </c>
      <c r="AT668" s="118">
        <f t="shared" si="185"/>
        <v>2.1875829247128376E-2</v>
      </c>
      <c r="AU668" s="118">
        <f t="shared" si="185"/>
        <v>2.0450936121774232E-2</v>
      </c>
      <c r="AV668" s="118">
        <f t="shared" si="185"/>
        <v>1.9118854125806099E-2</v>
      </c>
      <c r="AW668" s="118">
        <f t="shared" si="185"/>
        <v>1.7873537959696151E-2</v>
      </c>
      <c r="AX668" s="118">
        <f t="shared" si="185"/>
        <v>1.6709336087537614E-2</v>
      </c>
      <c r="AY668" s="118">
        <f t="shared" si="185"/>
        <v>1.5620965089053536E-2</v>
      </c>
      <c r="AZ668" s="118">
        <f t="shared" si="185"/>
        <v>1.4603485682200365E-2</v>
      </c>
      <c r="BA668" s="118">
        <f t="shared" si="185"/>
        <v>1.3652280307551244E-2</v>
      </c>
      <c r="BB668" s="118">
        <f t="shared" si="185"/>
        <v>1.2763032172731803E-2</v>
      </c>
      <c r="BC668" s="118">
        <f t="shared" si="185"/>
        <v>1.1931705661807122E-2</v>
      </c>
      <c r="BD668" s="118">
        <f t="shared" si="185"/>
        <v>1.1154528020713135E-2</v>
      </c>
      <c r="BE668" s="118">
        <f t="shared" si="183"/>
        <v>1.0427972235616638E-2</v>
      </c>
      <c r="BF668" s="118">
        <f t="shared" si="183"/>
        <v>9.7487410265019239E-3</v>
      </c>
      <c r="BG668" s="118">
        <f t="shared" si="183"/>
        <v>9.1137518833432057E-3</v>
      </c>
      <c r="BH668" s="118">
        <f t="shared" si="183"/>
        <v>8.5201230769534411E-3</v>
      </c>
      <c r="BI668" s="118">
        <f t="shared" si="183"/>
        <v>7.9651605810235667E-3</v>
      </c>
      <c r="BJ668" s="118">
        <f t="shared" si="183"/>
        <v>7.4463458460012526E-3</v>
      </c>
      <c r="BK668" s="118">
        <f t="shared" si="183"/>
        <v>6.9613243693242306E-3</v>
      </c>
      <c r="BL668" s="118">
        <f t="shared" si="183"/>
        <v>6.507895010137198E-3</v>
      </c>
      <c r="BM668" s="118">
        <f t="shared" si="183"/>
        <v>6.0840000000000043E-3</v>
      </c>
      <c r="BN668" s="118">
        <f t="shared" si="183"/>
        <v>5.6877156042533803E-3</v>
      </c>
      <c r="BO668" s="118">
        <f t="shared" si="183"/>
        <v>5.3172433916613016E-3</v>
      </c>
      <c r="BP668" s="118">
        <f t="shared" si="183"/>
        <v>4.9709020727095876E-3</v>
      </c>
      <c r="BQ668" s="118">
        <f t="shared" si="183"/>
        <v>4.6471198695210002E-3</v>
      </c>
      <c r="BS668"/>
    </row>
    <row r="669" spans="2:71">
      <c r="B669" s="19">
        <v>50</v>
      </c>
      <c r="C669" s="51">
        <v>9.01E-2</v>
      </c>
      <c r="D669" s="51">
        <v>2.3400000000000001E-2</v>
      </c>
      <c r="I669" s="22" t="s">
        <v>176</v>
      </c>
      <c r="J669" s="118">
        <f t="shared" si="184"/>
        <v>0.2476603550246578</v>
      </c>
      <c r="K669" s="118">
        <f t="shared" si="184"/>
        <v>0.23151601819273665</v>
      </c>
      <c r="L669" s="118">
        <f t="shared" si="184"/>
        <v>0.21642408884733702</v>
      </c>
      <c r="M669" s="118">
        <f t="shared" si="184"/>
        <v>0.20231596327130305</v>
      </c>
      <c r="N669" s="118">
        <f t="shared" si="184"/>
        <v>0.18912750984604124</v>
      </c>
      <c r="O669" s="118">
        <f t="shared" si="184"/>
        <v>0.17679877752700304</v>
      </c>
      <c r="P669" s="118">
        <f t="shared" si="184"/>
        <v>0.16527372332289497</v>
      </c>
      <c r="Q669" s="118">
        <f t="shared" si="184"/>
        <v>0.15449995753981316</v>
      </c>
      <c r="R669" s="118">
        <f t="shared" si="184"/>
        <v>0.14442850563225243</v>
      </c>
      <c r="S669" s="118">
        <f t="shared" si="184"/>
        <v>0.13501358557843135</v>
      </c>
      <c r="T669" s="118">
        <f t="shared" si="184"/>
        <v>0.12621239976794266</v>
      </c>
      <c r="U669" s="118">
        <f t="shared" si="184"/>
        <v>0.11798494045570887</v>
      </c>
      <c r="V669" s="118">
        <f t="shared" si="184"/>
        <v>0.11029380789789001</v>
      </c>
      <c r="W669" s="118">
        <f t="shared" si="184"/>
        <v>0.10310404034304073</v>
      </c>
      <c r="X669" s="118">
        <f t="shared" si="184"/>
        <v>9.638295510570305E-2</v>
      </c>
      <c r="Y669" s="118">
        <f t="shared" si="184"/>
        <v>9.01E-2</v>
      </c>
      <c r="Z669" s="118">
        <f t="shared" si="182"/>
        <v>8.4226614457888219E-2</v>
      </c>
      <c r="AA669" s="118">
        <f t="shared" si="182"/>
        <v>7.8736099700751891E-2</v>
      </c>
      <c r="AB669" s="118">
        <f t="shared" si="182"/>
        <v>7.3603497374174015E-2</v>
      </c>
      <c r="AC669" s="118">
        <f t="shared" si="182"/>
        <v>6.8805476094192491E-2</v>
      </c>
      <c r="AD669" s="118">
        <f t="shared" si="182"/>
        <v>6.4320225389311828E-2</v>
      </c>
      <c r="AE669" s="118">
        <f t="shared" si="182"/>
        <v>6.012735655616027E-2</v>
      </c>
      <c r="AF669" s="118">
        <f t="shared" si="182"/>
        <v>5.6207809978109757E-2</v>
      </c>
      <c r="AG669" s="118">
        <f t="shared" si="182"/>
        <v>5.2543768485554872E-2</v>
      </c>
      <c r="AH669" s="118">
        <f t="shared" si="182"/>
        <v>4.9118576364010742E-2</v>
      </c>
      <c r="AI669" s="118">
        <f t="shared" si="182"/>
        <v>4.5916663641863191E-2</v>
      </c>
      <c r="AJ669" s="118">
        <f t="shared" si="182"/>
        <v>4.2923475313604277E-2</v>
      </c>
      <c r="AK669" s="118">
        <f t="shared" si="182"/>
        <v>4.0125405176821644E-2</v>
      </c>
      <c r="AL669" s="118">
        <f t="shared" si="182"/>
        <v>3.7509733982183227E-2</v>
      </c>
      <c r="AM669" s="118">
        <f t="shared" si="182"/>
        <v>3.5064571615264092E-2</v>
      </c>
      <c r="AN669" s="118">
        <f t="shared" si="182"/>
        <v>3.2778803047390233E-2</v>
      </c>
      <c r="AO669" s="118">
        <f t="shared" si="185"/>
        <v>3.0642037809806757E-2</v>
      </c>
      <c r="AP669" s="118">
        <f t="shared" si="185"/>
        <v>2.8644562761494203E-2</v>
      </c>
      <c r="AQ669" s="118">
        <f t="shared" si="185"/>
        <v>2.6777297935928462E-2</v>
      </c>
      <c r="AR669" s="118">
        <f t="shared" si="185"/>
        <v>2.5031755266076056E-2</v>
      </c>
      <c r="AS669" s="118">
        <f t="shared" si="185"/>
        <v>2.3400000000000015E-2</v>
      </c>
      <c r="AT669" s="118">
        <f t="shared" si="185"/>
        <v>2.1874614631682415E-2</v>
      </c>
      <c r="AU669" s="118">
        <f t="shared" si="185"/>
        <v>2.0448665183103169E-2</v>
      </c>
      <c r="AV669" s="118">
        <f t="shared" si="185"/>
        <v>1.9115669684302693E-2</v>
      </c>
      <c r="AW669" s="118">
        <f t="shared" si="185"/>
        <v>1.7869568708147671E-2</v>
      </c>
      <c r="AX669" s="118">
        <f t="shared" si="185"/>
        <v>1.6704697825859021E-2</v>
      </c>
      <c r="AY669" s="118">
        <f t="shared" si="185"/>
        <v>1.5615761858092689E-2</v>
      </c>
      <c r="AZ669" s="118">
        <f t="shared" si="185"/>
        <v>1.459781080452574E-2</v>
      </c>
      <c r="BA669" s="118">
        <f t="shared" si="185"/>
        <v>1.3646217342530352E-2</v>
      </c>
      <c r="BB669" s="118">
        <f t="shared" si="185"/>
        <v>1.2756655792650964E-2</v>
      </c>
      <c r="BC669" s="118">
        <f t="shared" si="185"/>
        <v>1.1925082455267471E-2</v>
      </c>
      <c r="BD669" s="118">
        <f t="shared" si="185"/>
        <v>1.1147717229060381E-2</v>
      </c>
      <c r="BE669" s="118">
        <f t="shared" si="183"/>
        <v>1.0421026427720611E-2</v>
      </c>
      <c r="BF669" s="118">
        <f t="shared" si="183"/>
        <v>9.7417067167934312E-3</v>
      </c>
      <c r="BG669" s="118">
        <f t="shared" si="183"/>
        <v>9.1066700976379627E-3</v>
      </c>
      <c r="BH669" s="118">
        <f t="shared" si="183"/>
        <v>8.5130298702434173E-3</v>
      </c>
      <c r="BI669" s="118">
        <f t="shared" si="183"/>
        <v>7.9580875110929917E-3</v>
      </c>
      <c r="BJ669" s="118">
        <f t="shared" si="183"/>
        <v>7.439320406425802E-3</v>
      </c>
      <c r="BK669" s="118">
        <f t="shared" si="183"/>
        <v>6.9543703851356973E-3</v>
      </c>
      <c r="BL669" s="118">
        <f t="shared" si="183"/>
        <v>6.5010329991806882E-3</v>
      </c>
      <c r="BM669" s="118">
        <f t="shared" si="183"/>
        <v>6.0772475027747021E-3</v>
      </c>
      <c r="BN669" s="118">
        <f t="shared" si="183"/>
        <v>5.6810874848098646E-3</v>
      </c>
      <c r="BO669" s="118">
        <f t="shared" si="183"/>
        <v>5.310752111926908E-3</v>
      </c>
      <c r="BP669" s="118">
        <f t="shared" si="183"/>
        <v>4.9645579424271186E-3</v>
      </c>
      <c r="BQ669" s="118">
        <f t="shared" si="183"/>
        <v>4.6409312738141589E-3</v>
      </c>
      <c r="BS669"/>
    </row>
    <row r="670" spans="2:71">
      <c r="B670" s="19">
        <v>51</v>
      </c>
      <c r="C670" s="51">
        <v>9.0499999999999997E-2</v>
      </c>
      <c r="D670" s="51">
        <v>2.3400000000000001E-2</v>
      </c>
      <c r="I670" s="22" t="s">
        <v>176</v>
      </c>
      <c r="J670" s="118">
        <f t="shared" si="184"/>
        <v>0.24958766643736341</v>
      </c>
      <c r="K670" s="118">
        <f t="shared" si="184"/>
        <v>0.23326602268359437</v>
      </c>
      <c r="L670" s="118">
        <f t="shared" si="184"/>
        <v>0.21801172355717607</v>
      </c>
      <c r="M670" s="118">
        <f t="shared" si="184"/>
        <v>0.20375497066214304</v>
      </c>
      <c r="N670" s="118">
        <f t="shared" si="184"/>
        <v>0.19043053002900873</v>
      </c>
      <c r="O670" s="118">
        <f t="shared" si="184"/>
        <v>0.17797743362668736</v>
      </c>
      <c r="P670" s="118">
        <f t="shared" si="184"/>
        <v>0.16633870039387399</v>
      </c>
      <c r="Q670" s="118">
        <f t="shared" si="184"/>
        <v>0.15546107551341909</v>
      </c>
      <c r="R670" s="118">
        <f t="shared" si="184"/>
        <v>0.1452947867367074</v>
      </c>
      <c r="S670" s="118">
        <f t="shared" si="184"/>
        <v>0.13579331664306585</v>
      </c>
      <c r="T670" s="118">
        <f t="shared" si="184"/>
        <v>0.12691318979213786</v>
      </c>
      <c r="U670" s="118">
        <f t="shared" si="184"/>
        <v>0.11861377379530771</v>
      </c>
      <c r="V670" s="118">
        <f t="shared" si="184"/>
        <v>0.11085709339594584</v>
      </c>
      <c r="W670" s="118">
        <f t="shared" si="184"/>
        <v>0.10360765670777111</v>
      </c>
      <c r="X670" s="118">
        <f t="shared" si="184"/>
        <v>9.6832292816256729E-2</v>
      </c>
      <c r="Y670" s="118">
        <f t="shared" ref="Y670:AN685" si="186">$C670*POWER(POWER($D670/$C670,1/($D$482-$C$482)),Y$482-$C$482)</f>
        <v>9.0499999999999997E-2</v>
      </c>
      <c r="Z670" s="118">
        <f t="shared" si="186"/>
        <v>8.4581803877569403E-2</v>
      </c>
      <c r="AA670" s="118">
        <f t="shared" si="186"/>
        <v>7.905062483075817E-2</v>
      </c>
      <c r="AB670" s="118">
        <f t="shared" si="186"/>
        <v>7.3881154097618848E-2</v>
      </c>
      <c r="AC670" s="118">
        <f t="shared" si="186"/>
        <v>6.9049737968323546E-2</v>
      </c>
      <c r="AD670" s="118">
        <f t="shared" si="186"/>
        <v>6.4534269553970167E-2</v>
      </c>
      <c r="AE670" s="118">
        <f t="shared" si="186"/>
        <v>6.0314087633106105E-2</v>
      </c>
      <c r="AF670" s="118">
        <f t="shared" si="186"/>
        <v>5.6369882113126143E-2</v>
      </c>
      <c r="AG670" s="118">
        <f t="shared" si="186"/>
        <v>5.2683605673968424E-2</v>
      </c>
      <c r="AH670" s="118">
        <f t="shared" si="186"/>
        <v>4.9238391189820999E-2</v>
      </c>
      <c r="AI670" s="118">
        <f t="shared" si="186"/>
        <v>4.6018474550988737E-2</v>
      </c>
      <c r="AJ670" s="118">
        <f t="shared" si="186"/>
        <v>4.3009122532780643E-2</v>
      </c>
      <c r="AK670" s="118">
        <f t="shared" si="186"/>
        <v>4.0196565381370203E-2</v>
      </c>
      <c r="AL670" s="118">
        <f t="shared" si="186"/>
        <v>3.7567933808165199E-2</v>
      </c>
      <c r="AM670" s="118">
        <f t="shared" si="186"/>
        <v>3.5111200104394891E-2</v>
      </c>
      <c r="AN670" s="118">
        <f t="shared" si="186"/>
        <v>3.28151231064754E-2</v>
      </c>
      <c r="AO670" s="118">
        <f t="shared" si="185"/>
        <v>3.0669196760333681E-2</v>
      </c>
      <c r="AP670" s="118">
        <f t="shared" si="185"/>
        <v>2.8663602049338453E-2</v>
      </c>
      <c r="AQ670" s="118">
        <f t="shared" si="185"/>
        <v>2.6789162065876705E-2</v>
      </c>
      <c r="AR670" s="118">
        <f t="shared" si="185"/>
        <v>2.5037300020998958E-2</v>
      </c>
      <c r="AS670" s="118">
        <f t="shared" si="185"/>
        <v>2.3399999999999976E-2</v>
      </c>
      <c r="AT670" s="118">
        <f t="shared" si="185"/>
        <v>2.1869770284365993E-2</v>
      </c>
      <c r="AU670" s="118">
        <f t="shared" si="185"/>
        <v>2.0439609072262315E-2</v>
      </c>
      <c r="AV670" s="118">
        <f t="shared" si="185"/>
        <v>1.9102972440710273E-2</v>
      </c>
      <c r="AW670" s="118">
        <f t="shared" si="185"/>
        <v>1.785374440285933E-2</v>
      </c>
      <c r="AX670" s="118">
        <f t="shared" si="185"/>
        <v>1.6686208923346969E-2</v>
      </c>
      <c r="AY670" s="118">
        <f t="shared" si="185"/>
        <v>1.5595023763698141E-2</v>
      </c>
      <c r="AZ670" s="118">
        <f t="shared" si="185"/>
        <v>1.4575196038090061E-2</v>
      </c>
      <c r="BA670" s="118">
        <f t="shared" si="185"/>
        <v>1.3622059367633811E-2</v>
      </c>
      <c r="BB670" s="118">
        <f t="shared" si="185"/>
        <v>1.2731252528638787E-2</v>
      </c>
      <c r="BC670" s="118">
        <f t="shared" si="185"/>
        <v>1.1898699497161715E-2</v>
      </c>
      <c r="BD670" s="118">
        <f t="shared" ref="BD670:BQ685" si="187">$C670*POWER(POWER($D670/$C670,1/($D$482-$C$482)),BD$482-$C$482)</f>
        <v>1.1120590798531119E-2</v>
      </c>
      <c r="BE670" s="118">
        <f t="shared" si="187"/>
        <v>1.0393366076508972E-2</v>
      </c>
      <c r="BF670" s="118">
        <f t="shared" si="187"/>
        <v>9.7136978023322079E-3</v>
      </c>
      <c r="BG670" s="118">
        <f t="shared" si="187"/>
        <v>9.0784760490921525E-3</v>
      </c>
      <c r="BH670" s="118">
        <f t="shared" si="187"/>
        <v>8.4847942617847921E-3</v>
      </c>
      <c r="BI670" s="118">
        <f t="shared" si="187"/>
        <v>7.929935957920525E-3</v>
      </c>
      <c r="BJ670" s="118">
        <f t="shared" si="187"/>
        <v>7.4113622978399926E-3</v>
      </c>
      <c r="BK670" s="118">
        <f t="shared" si="187"/>
        <v>6.9267004678620374E-3</v>
      </c>
      <c r="BL670" s="118">
        <f t="shared" si="187"/>
        <v>6.4737328231091176E-3</v>
      </c>
      <c r="BM670" s="118">
        <f t="shared" si="187"/>
        <v>6.0503867403314806E-3</v>
      </c>
      <c r="BN670" s="118">
        <f t="shared" si="187"/>
        <v>5.6547251343001519E-3</v>
      </c>
      <c r="BO670" s="118">
        <f t="shared" si="187"/>
        <v>5.2849375943750032E-3</v>
      </c>
      <c r="BP670" s="118">
        <f t="shared" si="187"/>
        <v>4.9393321006919334E-3</v>
      </c>
      <c r="BQ670" s="118">
        <f t="shared" si="187"/>
        <v>4.6163272820652817E-3</v>
      </c>
      <c r="BS670"/>
    </row>
    <row r="671" spans="2:71">
      <c r="B671" s="19">
        <v>52</v>
      </c>
      <c r="C671" s="51">
        <v>9.0800000000000006E-2</v>
      </c>
      <c r="D671" s="51">
        <v>2.35E-2</v>
      </c>
      <c r="I671" s="22" t="s">
        <v>176</v>
      </c>
      <c r="J671" s="118">
        <f t="shared" ref="J671:Y686" si="188">$C671*POWER(POWER($D671/$C671,1/($D$482-$C$482)),J$482-$C$482)</f>
        <v>0.25023574009892935</v>
      </c>
      <c r="K671" s="118">
        <f t="shared" si="188"/>
        <v>0.23388288315470698</v>
      </c>
      <c r="L671" s="118">
        <f t="shared" si="188"/>
        <v>0.21859868223113335</v>
      </c>
      <c r="M671" s="118">
        <f t="shared" si="188"/>
        <v>0.20431330086511426</v>
      </c>
      <c r="N671" s="118">
        <f t="shared" si="188"/>
        <v>0.19096146639283551</v>
      </c>
      <c r="O671" s="118">
        <f t="shared" si="188"/>
        <v>0.17848217170636752</v>
      </c>
      <c r="P671" s="118">
        <f t="shared" si="188"/>
        <v>0.16681839650041783</v>
      </c>
      <c r="Q671" s="118">
        <f t="shared" si="188"/>
        <v>0.15591684673555448</v>
      </c>
      <c r="R671" s="118">
        <f t="shared" si="188"/>
        <v>0.14572771112745647</v>
      </c>
      <c r="S671" s="118">
        <f t="shared" si="188"/>
        <v>0.13620443354954484</v>
      </c>
      <c r="T671" s="118">
        <f t="shared" si="188"/>
        <v>0.12730350030905738</v>
      </c>
      <c r="U671" s="118">
        <f t="shared" si="188"/>
        <v>0.11898424132459032</v>
      </c>
      <c r="V671" s="118">
        <f t="shared" si="188"/>
        <v>0.11120864429664933</v>
      </c>
      <c r="W671" s="118">
        <f t="shared" si="188"/>
        <v>0.10394118102211847</v>
      </c>
      <c r="X671" s="118">
        <f t="shared" si="188"/>
        <v>9.714864505904526E-2</v>
      </c>
      <c r="Y671" s="118">
        <f t="shared" si="188"/>
        <v>9.0800000000000006E-2</v>
      </c>
      <c r="Z671" s="118">
        <f t="shared" si="186"/>
        <v>8.4866237660741972E-2</v>
      </c>
      <c r="AA671" s="118">
        <f t="shared" si="186"/>
        <v>7.9320245536228393E-2</v>
      </c>
      <c r="AB671" s="118">
        <f t="shared" si="186"/>
        <v>7.4136682918347643E-2</v>
      </c>
      <c r="AC671" s="118">
        <f t="shared" si="186"/>
        <v>6.9291865109334369E-2</v>
      </c>
      <c r="AD671" s="118">
        <f t="shared" si="186"/>
        <v>6.476365520181547E-2</v>
      </c>
      <c r="AE671" s="118">
        <f t="shared" si="186"/>
        <v>6.0531362931009032E-2</v>
      </c>
      <c r="AF671" s="118">
        <f t="shared" si="186"/>
        <v>5.657565013691232E-2</v>
      </c>
      <c r="AG671" s="118">
        <f t="shared" si="186"/>
        <v>5.2878442404517507E-2</v>
      </c>
      <c r="AH671" s="118">
        <f t="shared" si="186"/>
        <v>4.9422846478322013E-2</v>
      </c>
      <c r="AI671" s="118">
        <f t="shared" si="186"/>
        <v>4.6193073073784584E-2</v>
      </c>
      <c r="AJ671" s="118">
        <f t="shared" si="186"/>
        <v>4.3174364733037693E-2</v>
      </c>
      <c r="AK671" s="118">
        <f t="shared" si="186"/>
        <v>4.0352928395215128E-2</v>
      </c>
      <c r="AL671" s="118">
        <f t="shared" si="186"/>
        <v>3.7715872373295482E-2</v>
      </c>
      <c r="AM671" s="118">
        <f t="shared" si="186"/>
        <v>3.5251147449496777E-2</v>
      </c>
      <c r="AN671" s="118">
        <f t="shared" si="186"/>
        <v>3.2947491820075447E-2</v>
      </c>
      <c r="AO671" s="118">
        <f t="shared" ref="AO671:BD686" si="189">$C671*POWER(POWER($D671/$C671,1/($D$482-$C$482)),AO$482-$C$482)</f>
        <v>3.0794379637972193E-2</v>
      </c>
      <c r="AP671" s="118">
        <f t="shared" si="189"/>
        <v>2.8781972918185697E-2</v>
      </c>
      <c r="AQ671" s="118">
        <f t="shared" si="189"/>
        <v>2.6901076586120995E-2</v>
      </c>
      <c r="AR671" s="118">
        <f t="shared" si="189"/>
        <v>2.5143096463519442E-2</v>
      </c>
      <c r="AS671" s="118">
        <f t="shared" si="189"/>
        <v>2.3500000000000024E-2</v>
      </c>
      <c r="AT671" s="118">
        <f t="shared" si="189"/>
        <v>2.1964279570786765E-2</v>
      </c>
      <c r="AU671" s="118">
        <f t="shared" si="189"/>
        <v>2.0528918172922569E-2</v>
      </c>
      <c r="AV671" s="118">
        <f t="shared" si="189"/>
        <v>1.9187357363228758E-2</v>
      </c>
      <c r="AW671" s="118">
        <f t="shared" si="189"/>
        <v>1.7933467291512767E-2</v>
      </c>
      <c r="AX671" s="118">
        <f t="shared" si="189"/>
        <v>1.6761518692099835E-2</v>
      </c>
      <c r="AY671" s="118">
        <f t="shared" si="189"/>
        <v>1.5666156705712701E-2</v>
      </c>
      <c r="AZ671" s="118">
        <f t="shared" si="189"/>
        <v>1.4642376412086353E-2</v>
      </c>
      <c r="BA671" s="118">
        <f t="shared" si="189"/>
        <v>1.3685499961521614E-2</v>
      </c>
      <c r="BB671" s="118">
        <f t="shared" si="189"/>
        <v>1.2791155200887317E-2</v>
      </c>
      <c r="BC671" s="118">
        <f t="shared" si="189"/>
        <v>1.1955255696409017E-2</v>
      </c>
      <c r="BD671" s="118">
        <f t="shared" si="187"/>
        <v>1.1173982061964611E-2</v>
      </c>
      <c r="BE671" s="118">
        <f t="shared" si="187"/>
        <v>1.0443764507572206E-2</v>
      </c>
      <c r="BF671" s="118">
        <f t="shared" si="187"/>
        <v>9.7612665283308871E-3</v>
      </c>
      <c r="BG671" s="118">
        <f t="shared" si="187"/>
        <v>9.1233696592860659E-3</v>
      </c>
      <c r="BH671" s="118">
        <f t="shared" si="187"/>
        <v>8.5271592265613837E-3</v>
      </c>
      <c r="BI671" s="118">
        <f t="shared" si="187"/>
        <v>7.9699110296514008E-3</v>
      </c>
      <c r="BJ671" s="118">
        <f t="shared" si="187"/>
        <v>7.4490788940238381E-3</v>
      </c>
      <c r="BK671" s="118">
        <f t="shared" si="187"/>
        <v>6.9622830371568719E-3</v>
      </c>
      <c r="BL671" s="118">
        <f t="shared" si="187"/>
        <v>6.5072991948536066E-3</v>
      </c>
      <c r="BM671" s="118">
        <f t="shared" si="187"/>
        <v>6.0820484581497912E-3</v>
      </c>
      <c r="BN671" s="118">
        <f t="shared" si="187"/>
        <v>5.6845877743776372E-3</v>
      </c>
      <c r="BO671" s="118">
        <f t="shared" si="187"/>
        <v>5.3131010689832676E-3</v>
      </c>
      <c r="BP671" s="118">
        <f t="shared" si="187"/>
        <v>4.9658909475316761E-3</v>
      </c>
      <c r="BQ671" s="118">
        <f t="shared" si="187"/>
        <v>4.6413709399840356E-3</v>
      </c>
      <c r="BS671"/>
    </row>
    <row r="672" spans="2:71">
      <c r="B672" s="19">
        <v>53</v>
      </c>
      <c r="C672" s="51">
        <v>9.1200000000000003E-2</v>
      </c>
      <c r="D672" s="51">
        <v>2.35E-2</v>
      </c>
      <c r="I672" s="22" t="s">
        <v>176</v>
      </c>
      <c r="J672" s="118">
        <f t="shared" si="188"/>
        <v>0.2521680559745772</v>
      </c>
      <c r="K672" s="118">
        <f t="shared" si="188"/>
        <v>0.23563712840899828</v>
      </c>
      <c r="L672" s="118">
        <f t="shared" si="188"/>
        <v>0.22018988912075599</v>
      </c>
      <c r="M672" s="118">
        <f t="shared" si="188"/>
        <v>0.20575529670713547</v>
      </c>
      <c r="N672" s="118">
        <f t="shared" si="188"/>
        <v>0.1922669668988477</v>
      </c>
      <c r="O672" s="118">
        <f t="shared" si="188"/>
        <v>0.17966286726071259</v>
      </c>
      <c r="P672" s="118">
        <f t="shared" si="188"/>
        <v>0.16788503190629922</v>
      </c>
      <c r="Q672" s="118">
        <f t="shared" si="188"/>
        <v>0.1568792949145062</v>
      </c>
      <c r="R672" s="118">
        <f t="shared" si="188"/>
        <v>0.14659504122207084</v>
      </c>
      <c r="S672" s="118">
        <f t="shared" si="188"/>
        <v>0.13698497384637032</v>
      </c>
      <c r="T672" s="118">
        <f t="shared" si="188"/>
        <v>0.12800489636797879</v>
      </c>
      <c r="U672" s="118">
        <f t="shared" si="188"/>
        <v>0.11961350967262421</v>
      </c>
      <c r="V672" s="118">
        <f t="shared" si="188"/>
        <v>0.11177222201776688</v>
      </c>
      <c r="W672" s="118">
        <f t="shared" si="188"/>
        <v>0.10444497155030169</v>
      </c>
      <c r="X672" s="118">
        <f t="shared" si="188"/>
        <v>9.7598060459148026E-2</v>
      </c>
      <c r="Y672" s="118">
        <f t="shared" si="188"/>
        <v>9.1200000000000003E-2</v>
      </c>
      <c r="Z672" s="118">
        <f t="shared" si="186"/>
        <v>8.5221365679510205E-2</v>
      </c>
      <c r="AA672" s="118">
        <f t="shared" si="186"/>
        <v>7.9634661932903514E-2</v>
      </c>
      <c r="AB672" s="118">
        <f t="shared" si="186"/>
        <v>7.4414195672677E-2</v>
      </c>
      <c r="AC672" s="118">
        <f t="shared" si="186"/>
        <v>6.9535958126840269E-2</v>
      </c>
      <c r="AD672" s="118">
        <f t="shared" si="186"/>
        <v>6.4977514423273736E-2</v>
      </c>
      <c r="AE672" s="118">
        <f t="shared" si="186"/>
        <v>6.071790041240635E-2</v>
      </c>
      <c r="AF672" s="118">
        <f t="shared" si="186"/>
        <v>5.6737526253703569E-2</v>
      </c>
      <c r="AG672" s="118">
        <f t="shared" si="186"/>
        <v>5.3018086322562316E-2</v>
      </c>
      <c r="AH672" s="118">
        <f t="shared" si="186"/>
        <v>4.9542475023277653E-2</v>
      </c>
      <c r="AI672" s="118">
        <f t="shared" si="186"/>
        <v>4.6294708120907295E-2</v>
      </c>
      <c r="AJ672" s="118">
        <f t="shared" si="186"/>
        <v>4.3259849230241579E-2</v>
      </c>
      <c r="AK672" s="118">
        <f t="shared" si="186"/>
        <v>4.0423941123803681E-2</v>
      </c>
      <c r="AL672" s="118">
        <f t="shared" si="186"/>
        <v>3.7773941542967815E-2</v>
      </c>
      <c r="AM672" s="118">
        <f t="shared" si="186"/>
        <v>3.5297663216992348E-2</v>
      </c>
      <c r="AN672" s="118">
        <f t="shared" si="186"/>
        <v>3.2983717814117339E-2</v>
      </c>
      <c r="AO672" s="118">
        <f t="shared" si="189"/>
        <v>3.0821463566959091E-2</v>
      </c>
      <c r="AP672" s="118">
        <f t="shared" si="189"/>
        <v>2.8800956331332474E-2</v>
      </c>
      <c r="AQ672" s="118">
        <f t="shared" si="189"/>
        <v>2.6912903853422036E-2</v>
      </c>
      <c r="AR672" s="118">
        <f t="shared" si="189"/>
        <v>2.5148623034977835E-2</v>
      </c>
      <c r="AS672" s="118">
        <f t="shared" si="189"/>
        <v>2.35E-2</v>
      </c>
      <c r="AT672" s="118">
        <f t="shared" si="189"/>
        <v>2.1959452779259758E-2</v>
      </c>
      <c r="AU672" s="118">
        <f t="shared" si="189"/>
        <v>2.0519896441044218E-2</v>
      </c>
      <c r="AV672" s="118">
        <f t="shared" si="189"/>
        <v>1.9174710507762163E-2</v>
      </c>
      <c r="AW672" s="118">
        <f t="shared" si="189"/>
        <v>1.7917708508560816E-2</v>
      </c>
      <c r="AX672" s="118">
        <f t="shared" si="189"/>
        <v>1.6743109527926896E-2</v>
      </c>
      <c r="AY672" s="118">
        <f t="shared" si="189"/>
        <v>1.5645511619424884E-2</v>
      </c>
      <c r="AZ672" s="118">
        <f t="shared" si="189"/>
        <v>1.4619866962303003E-2</v>
      </c>
      <c r="BA672" s="118">
        <f t="shared" si="189"/>
        <v>1.3661458646712876E-2</v>
      </c>
      <c r="BB672" s="118">
        <f t="shared" si="189"/>
        <v>1.2765878980778782E-2</v>
      </c>
      <c r="BC672" s="118">
        <f t="shared" si="189"/>
        <v>1.1929009219751334E-2</v>
      </c>
      <c r="BD672" s="118">
        <f t="shared" si="187"/>
        <v>1.1147000624020581E-2</v>
      </c>
      <c r="BE672" s="118">
        <f t="shared" si="187"/>
        <v>1.0416256758874852E-2</v>
      </c>
      <c r="BF672" s="118">
        <f t="shared" si="187"/>
        <v>9.7334169546024526E-3</v>
      </c>
      <c r="BG672" s="118">
        <f t="shared" si="187"/>
        <v>9.0953408508697379E-3</v>
      </c>
      <c r="BH672" s="118">
        <f t="shared" si="187"/>
        <v>8.4990939542955862E-3</v>
      </c>
      <c r="BI672" s="118">
        <f t="shared" si="187"/>
        <v>7.9419341428019589E-3</v>
      </c>
      <c r="BJ672" s="118">
        <f t="shared" si="187"/>
        <v>7.4212990546744864E-3</v>
      </c>
      <c r="BK672" s="118">
        <f t="shared" si="187"/>
        <v>6.9347943043357218E-3</v>
      </c>
      <c r="BL672" s="118">
        <f t="shared" si="187"/>
        <v>6.4801824706357362E-3</v>
      </c>
      <c r="BM672" s="118">
        <f t="shared" si="187"/>
        <v>6.0553728070175446E-3</v>
      </c>
      <c r="BN672" s="118">
        <f t="shared" si="187"/>
        <v>5.6584116262346973E-3</v>
      </c>
      <c r="BO672" s="118">
        <f t="shared" si="187"/>
        <v>5.2874733154006483E-3</v>
      </c>
      <c r="BP672" s="118">
        <f t="shared" si="187"/>
        <v>4.9408519400483651E-3</v>
      </c>
      <c r="BQ672" s="118">
        <f t="shared" si="187"/>
        <v>4.6169533985874912E-3</v>
      </c>
      <c r="BS672"/>
    </row>
    <row r="673" spans="2:71">
      <c r="B673" s="19">
        <v>54</v>
      </c>
      <c r="C673" s="51">
        <v>9.1499999999999998E-2</v>
      </c>
      <c r="D673" s="51">
        <v>2.3599999999999999E-2</v>
      </c>
      <c r="I673" s="22" t="s">
        <v>176</v>
      </c>
      <c r="J673" s="118">
        <f t="shared" si="188"/>
        <v>0.25281504336117566</v>
      </c>
      <c r="K673" s="118">
        <f t="shared" si="188"/>
        <v>0.23625306845443172</v>
      </c>
      <c r="L673" s="118">
        <f t="shared" si="188"/>
        <v>0.22077607254721571</v>
      </c>
      <c r="M673" s="118">
        <f t="shared" si="188"/>
        <v>0.20631297840169546</v>
      </c>
      <c r="N673" s="118">
        <f t="shared" si="188"/>
        <v>0.192797365067156</v>
      </c>
      <c r="O673" s="118">
        <f t="shared" si="188"/>
        <v>0.18016716284549916</v>
      </c>
      <c r="P673" s="118">
        <f t="shared" si="188"/>
        <v>0.16836436823962783</v>
      </c>
      <c r="Q673" s="118">
        <f t="shared" si="188"/>
        <v>0.15733477757563047</v>
      </c>
      <c r="R673" s="118">
        <f t="shared" si="188"/>
        <v>0.14702773807544109</v>
      </c>
      <c r="S673" s="118">
        <f t="shared" si="188"/>
        <v>0.13739591523678982</v>
      </c>
      <c r="T673" s="118">
        <f t="shared" si="188"/>
        <v>0.12839507545214954</v>
      </c>
      <c r="U673" s="118">
        <f t="shared" si="188"/>
        <v>0.11998388286836772</v>
      </c>
      <c r="V673" s="118">
        <f t="shared" si="188"/>
        <v>0.11212370955407366</v>
      </c>
      <c r="W673" s="118">
        <f t="shared" si="188"/>
        <v>0.10477845810306452</v>
      </c>
      <c r="X673" s="118">
        <f t="shared" si="188"/>
        <v>9.7914395858986952E-2</v>
      </c>
      <c r="Y673" s="118">
        <f t="shared" si="188"/>
        <v>9.1499999999999998E-2</v>
      </c>
      <c r="Z673" s="118">
        <f t="shared" si="186"/>
        <v>8.5505812771979245E-2</v>
      </c>
      <c r="AA673" s="118">
        <f t="shared" si="186"/>
        <v>7.9904306205429182E-2</v>
      </c>
      <c r="AB673" s="118">
        <f t="shared" si="186"/>
        <v>7.4669755694823245E-2</v>
      </c>
      <c r="AC673" s="118">
        <f t="shared" si="186"/>
        <v>6.9778121859792222E-2</v>
      </c>
      <c r="AD673" s="118">
        <f t="shared" si="186"/>
        <v>6.520694014561472E-2</v>
      </c>
      <c r="AE673" s="118">
        <f t="shared" si="186"/>
        <v>6.0935217656006437E-2</v>
      </c>
      <c r="AF673" s="118">
        <f t="shared" si="186"/>
        <v>5.6943336744418475E-2</v>
      </c>
      <c r="AG673" s="118">
        <f t="shared" si="186"/>
        <v>5.3212964921093037E-2</v>
      </c>
      <c r="AH673" s="118">
        <f t="shared" si="186"/>
        <v>4.9726970662129846E-2</v>
      </c>
      <c r="AI673" s="118">
        <f t="shared" si="186"/>
        <v>4.6469344733921086E-2</v>
      </c>
      <c r="AJ673" s="118">
        <f t="shared" si="186"/>
        <v>4.3425126671641709E-2</v>
      </c>
      <c r="AK673" s="118">
        <f t="shared" si="186"/>
        <v>4.0580336074151679E-2</v>
      </c>
      <c r="AL673" s="118">
        <f t="shared" si="186"/>
        <v>3.7921908399785896E-2</v>
      </c>
      <c r="AM673" s="118">
        <f t="shared" si="186"/>
        <v>3.5437634968177485E-2</v>
      </c>
      <c r="AN673" s="118">
        <f t="shared" si="186"/>
        <v>3.3116106892576269E-2</v>
      </c>
      <c r="AO673" s="118">
        <f t="shared" si="189"/>
        <v>3.0946662685174629E-2</v>
      </c>
      <c r="AP673" s="118">
        <f t="shared" si="189"/>
        <v>2.8919339294821184E-2</v>
      </c>
      <c r="AQ673" s="118">
        <f t="shared" si="189"/>
        <v>2.7024826352265822E-2</v>
      </c>
      <c r="AR673" s="118">
        <f t="shared" si="189"/>
        <v>2.5254423412809753E-2</v>
      </c>
      <c r="AS673" s="118">
        <f t="shared" si="189"/>
        <v>2.3600000000000003E-2</v>
      </c>
      <c r="AT673" s="118">
        <f t="shared" si="189"/>
        <v>2.2053958266871152E-2</v>
      </c>
      <c r="AU673" s="118">
        <f t="shared" si="189"/>
        <v>2.0609198103258234E-2</v>
      </c>
      <c r="AV673" s="118">
        <f t="shared" si="189"/>
        <v>1.9259084528938018E-2</v>
      </c>
      <c r="AW673" s="118">
        <f t="shared" si="189"/>
        <v>1.7997417222853512E-2</v>
      </c>
      <c r="AX673" s="118">
        <f t="shared" si="189"/>
        <v>1.6818402048486419E-2</v>
      </c>
      <c r="AY673" s="118">
        <f t="shared" si="189"/>
        <v>1.571662444460931E-2</v>
      </c>
      <c r="AZ673" s="118">
        <f t="shared" si="189"/>
        <v>1.4687024559216132E-2</v>
      </c>
      <c r="BA673" s="118">
        <f t="shared" si="189"/>
        <v>1.3724874012434928E-2</v>
      </c>
      <c r="BB673" s="118">
        <f t="shared" si="189"/>
        <v>1.2825754181707808E-2</v>
      </c>
      <c r="BC673" s="118">
        <f t="shared" si="189"/>
        <v>1.1985535909514074E-2</v>
      </c>
      <c r="BD673" s="118">
        <f t="shared" si="187"/>
        <v>1.1200360540445294E-2</v>
      </c>
      <c r="BE673" s="118">
        <f t="shared" si="187"/>
        <v>1.0466622200546227E-2</v>
      </c>
      <c r="BF673" s="118">
        <f t="shared" si="187"/>
        <v>9.780951237540407E-3</v>
      </c>
      <c r="BG673" s="118">
        <f t="shared" si="187"/>
        <v>9.1401987458905858E-3</v>
      </c>
      <c r="BH673" s="118">
        <f t="shared" si="187"/>
        <v>8.5414221056262299E-3</v>
      </c>
      <c r="BI673" s="118">
        <f t="shared" si="187"/>
        <v>7.981871468525914E-3</v>
      </c>
      <c r="BJ673" s="118">
        <f t="shared" si="187"/>
        <v>7.4589771295932236E-3</v>
      </c>
      <c r="BK673" s="118">
        <f t="shared" si="187"/>
        <v>6.9703377258303108E-3</v>
      </c>
      <c r="BL673" s="118">
        <f t="shared" si="187"/>
        <v>6.5137092081126785E-3</v>
      </c>
      <c r="BM673" s="118">
        <f t="shared" si="187"/>
        <v>6.0869945355191257E-3</v>
      </c>
      <c r="BN673" s="118">
        <f t="shared" si="187"/>
        <v>5.6882340447886254E-3</v>
      </c>
      <c r="BO673" s="118">
        <f t="shared" si="187"/>
        <v>5.3155964506764412E-3</v>
      </c>
      <c r="BP673" s="118">
        <f t="shared" si="187"/>
        <v>4.9673704358790954E-3</v>
      </c>
      <c r="BQ673" s="118">
        <f t="shared" si="187"/>
        <v>4.6419567919053868E-3</v>
      </c>
      <c r="BS673"/>
    </row>
    <row r="674" spans="2:71">
      <c r="B674" s="19">
        <v>55</v>
      </c>
      <c r="C674" s="51">
        <v>9.1899999999999996E-2</v>
      </c>
      <c r="D674" s="51">
        <v>2.3699999999999999E-2</v>
      </c>
      <c r="I674" s="22" t="s">
        <v>176</v>
      </c>
      <c r="J674" s="118">
        <f t="shared" si="188"/>
        <v>0.25394571285985656</v>
      </c>
      <c r="K674" s="118">
        <f t="shared" si="188"/>
        <v>0.2373080808609315</v>
      </c>
      <c r="L674" s="118">
        <f t="shared" si="188"/>
        <v>0.22176048812832944</v>
      </c>
      <c r="M674" s="118">
        <f t="shared" si="188"/>
        <v>0.207231519114321</v>
      </c>
      <c r="N674" s="118">
        <f t="shared" si="188"/>
        <v>0.19365443716726319</v>
      </c>
      <c r="O674" s="118">
        <f t="shared" si="188"/>
        <v>0.18096687798674663</v>
      </c>
      <c r="P674" s="118">
        <f t="shared" si="188"/>
        <v>0.16911056316248552</v>
      </c>
      <c r="Q674" s="118">
        <f t="shared" si="188"/>
        <v>0.1580310324811342</v>
      </c>
      <c r="R674" s="118">
        <f t="shared" si="188"/>
        <v>0.14767739377142189</v>
      </c>
      <c r="S674" s="118">
        <f t="shared" si="188"/>
        <v>0.13800208913855652</v>
      </c>
      <c r="T674" s="118">
        <f t="shared" si="188"/>
        <v>0.12896067651412974</v>
      </c>
      <c r="U674" s="118">
        <f t="shared" si="188"/>
        <v>0.12051162551810607</v>
      </c>
      <c r="V674" s="118">
        <f t="shared" si="188"/>
        <v>0.11261612669521777</v>
      </c>
      <c r="W674" s="118">
        <f t="shared" si="188"/>
        <v>0.10523791324952213</v>
      </c>
      <c r="X674" s="118">
        <f t="shared" si="188"/>
        <v>9.8343094458284583E-2</v>
      </c>
      <c r="Y674" s="118">
        <f t="shared" si="188"/>
        <v>9.1899999999999996E-2</v>
      </c>
      <c r="Z674" s="118">
        <f t="shared" si="186"/>
        <v>8.5879034481495586E-2</v>
      </c>
      <c r="AA674" s="118">
        <f t="shared" si="186"/>
        <v>8.0252541495907603E-2</v>
      </c>
      <c r="AB674" s="118">
        <f t="shared" si="186"/>
        <v>7.4994676587102335E-2</v>
      </c>
      <c r="AC674" s="118">
        <f t="shared" si="186"/>
        <v>7.0081288537022543E-2</v>
      </c>
      <c r="AD674" s="118">
        <f t="shared" si="186"/>
        <v>6.5489808430670302E-2</v>
      </c>
      <c r="AE674" s="118">
        <f t="shared" si="186"/>
        <v>6.1199145989162949E-2</v>
      </c>
      <c r="AF674" s="118">
        <f t="shared" si="186"/>
        <v>5.718959269468344E-2</v>
      </c>
      <c r="AG674" s="118">
        <f t="shared" si="186"/>
        <v>5.3442731262343932E-2</v>
      </c>
      <c r="AH674" s="118">
        <f t="shared" si="186"/>
        <v>4.9941351043135331E-2</v>
      </c>
      <c r="AI674" s="118">
        <f t="shared" si="186"/>
        <v>4.6669368969378622E-2</v>
      </c>
      <c r="AJ674" s="118">
        <f t="shared" si="186"/>
        <v>4.3611755679552847E-2</v>
      </c>
      <c r="AK674" s="118">
        <f t="shared" si="186"/>
        <v>4.0754466483165178E-2</v>
      </c>
      <c r="AL674" s="118">
        <f t="shared" si="186"/>
        <v>3.8084376848560378E-2</v>
      </c>
      <c r="AM674" s="118">
        <f t="shared" si="186"/>
        <v>3.5589222117342639E-2</v>
      </c>
      <c r="AN674" s="118">
        <f t="shared" si="186"/>
        <v>3.325754116849701E-2</v>
      </c>
      <c r="AO674" s="118">
        <f t="shared" si="189"/>
        <v>3.1078623773439749E-2</v>
      </c>
      <c r="AP674" s="118">
        <f t="shared" si="189"/>
        <v>2.9042461400181296E-2</v>
      </c>
      <c r="AQ674" s="118">
        <f t="shared" si="189"/>
        <v>2.7139701240627576E-2</v>
      </c>
      <c r="AR674" s="118">
        <f t="shared" si="189"/>
        <v>2.5361603249851407E-2</v>
      </c>
      <c r="AS674" s="118">
        <f t="shared" si="189"/>
        <v>2.3699999999999999E-2</v>
      </c>
      <c r="AT674" s="118">
        <f t="shared" si="189"/>
        <v>2.2147259164433573E-2</v>
      </c>
      <c r="AU674" s="118">
        <f t="shared" si="189"/>
        <v>2.0696248459771596E-2</v>
      </c>
      <c r="AV674" s="118">
        <f t="shared" si="189"/>
        <v>1.9340302884813112E-2</v>
      </c>
      <c r="AW674" s="118">
        <f t="shared" si="189"/>
        <v>1.8073194105848029E-2</v>
      </c>
      <c r="AX674" s="118">
        <f t="shared" si="189"/>
        <v>1.6889101847735431E-2</v>
      </c>
      <c r="AY674" s="118">
        <f t="shared" si="189"/>
        <v>1.5782587159337995E-2</v>
      </c>
      <c r="AZ674" s="118">
        <f t="shared" si="189"/>
        <v>1.4748567430511396E-2</v>
      </c>
      <c r="BA674" s="118">
        <f t="shared" si="189"/>
        <v>1.3782293045892829E-2</v>
      </c>
      <c r="BB674" s="118">
        <f t="shared" si="189"/>
        <v>1.2879325568251439E-2</v>
      </c>
      <c r="BC674" s="118">
        <f t="shared" si="189"/>
        <v>1.203551735118904E-2</v>
      </c>
      <c r="BD674" s="118">
        <f t="shared" si="187"/>
        <v>1.1246992487545184E-2</v>
      </c>
      <c r="BE674" s="118">
        <f t="shared" si="187"/>
        <v>1.0510129005995806E-2</v>
      </c>
      <c r="BF674" s="118">
        <f t="shared" si="187"/>
        <v>9.8215422340683436E-3</v>
      </c>
      <c r="BG674" s="118">
        <f t="shared" si="187"/>
        <v>9.1780692511536505E-3</v>
      </c>
      <c r="BH674" s="118">
        <f t="shared" si="187"/>
        <v>8.5767543601020547E-3</v>
      </c>
      <c r="BI674" s="118">
        <f t="shared" si="187"/>
        <v>8.0148355106694456E-3</v>
      </c>
      <c r="BJ674" s="118">
        <f t="shared" si="187"/>
        <v>7.4897316124515403E-3</v>
      </c>
      <c r="BK674" s="118">
        <f t="shared" si="187"/>
        <v>6.9990306790301783E-3</v>
      </c>
      <c r="BL674" s="118">
        <f t="shared" si="187"/>
        <v>6.5404787488735393E-3</v>
      </c>
      <c r="BM674" s="118">
        <f t="shared" si="187"/>
        <v>6.1119695321001062E-3</v>
      </c>
      <c r="BN674" s="118">
        <f t="shared" si="187"/>
        <v>5.7115347355503323E-3</v>
      </c>
      <c r="BO674" s="118">
        <f t="shared" si="187"/>
        <v>5.3373350217256451E-3</v>
      </c>
      <c r="BP674" s="118">
        <f t="shared" si="187"/>
        <v>4.9876515600660578E-3</v>
      </c>
      <c r="BQ674" s="118">
        <f t="shared" si="187"/>
        <v>4.6608781317584143E-3</v>
      </c>
      <c r="BS674"/>
    </row>
    <row r="675" spans="2:71">
      <c r="B675" s="19">
        <v>56</v>
      </c>
      <c r="C675" s="51">
        <v>9.1499999999999998E-2</v>
      </c>
      <c r="D675" s="51">
        <v>2.3800000000000002E-2</v>
      </c>
      <c r="I675" s="22" t="s">
        <v>176</v>
      </c>
      <c r="J675" s="118">
        <f t="shared" si="188"/>
        <v>0.25121999164075581</v>
      </c>
      <c r="K675" s="118">
        <f t="shared" si="188"/>
        <v>0.23486158635956456</v>
      </c>
      <c r="L675" s="118">
        <f t="shared" si="188"/>
        <v>0.21956837267238613</v>
      </c>
      <c r="M675" s="118">
        <f t="shared" si="188"/>
        <v>0.20527098971473212</v>
      </c>
      <c r="N675" s="118">
        <f t="shared" si="188"/>
        <v>0.19190459311431096</v>
      </c>
      <c r="O675" s="118">
        <f t="shared" si="188"/>
        <v>0.17940856089576393</v>
      </c>
      <c r="P675" s="118">
        <f t="shared" si="188"/>
        <v>0.16772621853566624</v>
      </c>
      <c r="Q675" s="118">
        <f t="shared" si="188"/>
        <v>0.15680458192080796</v>
      </c>
      <c r="R675" s="118">
        <f t="shared" si="188"/>
        <v>0.14659411704396652</v>
      </c>
      <c r="S675" s="118">
        <f t="shared" si="188"/>
        <v>0.13704851534729587</v>
      </c>
      <c r="T675" s="118">
        <f t="shared" si="188"/>
        <v>0.12812448369442272</v>
      </c>
      <c r="U675" s="118">
        <f t="shared" si="188"/>
        <v>0.11978154801869079</v>
      </c>
      <c r="V675" s="118">
        <f t="shared" si="188"/>
        <v>0.11198186975701724</v>
      </c>
      <c r="W675" s="118">
        <f t="shared" si="188"/>
        <v>0.10469007423681677</v>
      </c>
      <c r="X675" s="118">
        <f t="shared" si="188"/>
        <v>9.7873090237657945E-2</v>
      </c>
      <c r="Y675" s="118">
        <f t="shared" si="188"/>
        <v>9.1499999999999998E-2</v>
      </c>
      <c r="Z675" s="118">
        <f t="shared" si="186"/>
        <v>8.554189900073951E-2</v>
      </c>
      <c r="AA675" s="118">
        <f t="shared" si="186"/>
        <v>7.9971764859592565E-2</v>
      </c>
      <c r="AB675" s="118">
        <f t="shared" si="186"/>
        <v>7.4764334781750333E-2</v>
      </c>
      <c r="AC675" s="118">
        <f t="shared" si="186"/>
        <v>6.9895990980961345E-2</v>
      </c>
      <c r="AD675" s="118">
        <f t="shared" si="186"/>
        <v>6.5344653563387936E-2</v>
      </c>
      <c r="AE675" s="118">
        <f t="shared" si="186"/>
        <v>6.1089680386422339E-2</v>
      </c>
      <c r="AF675" s="118">
        <f t="shared" si="186"/>
        <v>5.7111773438281929E-2</v>
      </c>
      <c r="AG675" s="118">
        <f t="shared" si="186"/>
        <v>5.3392891313777384E-2</v>
      </c>
      <c r="AH675" s="118">
        <f t="shared" si="186"/>
        <v>4.9916167389296252E-2</v>
      </c>
      <c r="AI675" s="118">
        <f t="shared" si="186"/>
        <v>4.6665833325892754E-2</v>
      </c>
      <c r="AJ675" s="118">
        <f t="shared" si="186"/>
        <v>4.3627147553539469E-2</v>
      </c>
      <c r="AK675" s="118">
        <f t="shared" si="186"/>
        <v>4.0786328412188343E-2</v>
      </c>
      <c r="AL675" s="118">
        <f t="shared" si="186"/>
        <v>3.8130491646408832E-2</v>
      </c>
      <c r="AM675" s="118">
        <f t="shared" si="186"/>
        <v>3.5647591970116348E-2</v>
      </c>
      <c r="AN675" s="118">
        <f t="shared" si="186"/>
        <v>3.3326368436363552E-2</v>
      </c>
      <c r="AO675" s="118">
        <f t="shared" si="189"/>
        <v>3.1156293364424527E-2</v>
      </c>
      <c r="AP675" s="118">
        <f t="shared" si="189"/>
        <v>2.9127524592535665E-2</v>
      </c>
      <c r="AQ675" s="118">
        <f t="shared" si="189"/>
        <v>2.7230860839740353E-2</v>
      </c>
      <c r="AR675" s="118">
        <f t="shared" si="189"/>
        <v>2.5457699974385375E-2</v>
      </c>
      <c r="AS675" s="118">
        <f t="shared" si="189"/>
        <v>2.3800000000000026E-2</v>
      </c>
      <c r="AT675" s="118">
        <f t="shared" si="189"/>
        <v>2.2250242581613146E-2</v>
      </c>
      <c r="AU675" s="118">
        <f t="shared" si="189"/>
        <v>2.0801398947085305E-2</v>
      </c>
      <c r="AV675" s="118">
        <f t="shared" si="189"/>
        <v>1.944689800880503E-2</v>
      </c>
      <c r="AW675" s="118">
        <f t="shared" si="189"/>
        <v>1.8180596561168112E-2</v>
      </c>
      <c r="AX675" s="118">
        <f t="shared" si="189"/>
        <v>1.6996751418673604E-2</v>
      </c>
      <c r="AY675" s="118">
        <f t="shared" si="189"/>
        <v>1.5889993368271623E-2</v>
      </c>
      <c r="AZ675" s="118">
        <f t="shared" si="189"/>
        <v>1.4855302817826358E-2</v>
      </c>
      <c r="BA675" s="118">
        <f t="shared" si="189"/>
        <v>1.3887987030250308E-2</v>
      </c>
      <c r="BB675" s="118">
        <f t="shared" si="189"/>
        <v>1.2983658840057402E-2</v>
      </c>
      <c r="BC675" s="118">
        <f t="shared" si="189"/>
        <v>1.2138216755805998E-2</v>
      </c>
      <c r="BD675" s="118">
        <f t="shared" si="187"/>
        <v>1.1347826358188423E-2</v>
      </c>
      <c r="BE675" s="118">
        <f t="shared" si="187"/>
        <v>1.0608902909399823E-2</v>
      </c>
      <c r="BF675" s="118">
        <f t="shared" si="187"/>
        <v>9.9180950949129092E-3</v>
      </c>
      <c r="BG675" s="118">
        <f t="shared" si="187"/>
        <v>9.2722698239209849E-3</v>
      </c>
      <c r="BH675" s="118">
        <f t="shared" si="187"/>
        <v>8.6684980195131534E-3</v>
      </c>
      <c r="BI675" s="118">
        <f t="shared" si="187"/>
        <v>8.1040413341344764E-3</v>
      </c>
      <c r="BJ675" s="118">
        <f t="shared" si="187"/>
        <v>7.5763397300803248E-3</v>
      </c>
      <c r="BK675" s="118">
        <f t="shared" si="187"/>
        <v>7.0829998686974998E-3</v>
      </c>
      <c r="BL675" s="118">
        <f t="shared" si="187"/>
        <v>6.6217842556324886E-3</v>
      </c>
      <c r="BM675" s="118">
        <f t="shared" si="187"/>
        <v>6.1906010928961903E-3</v>
      </c>
      <c r="BN675" s="118">
        <f t="shared" si="187"/>
        <v>5.7874947917201484E-3</v>
      </c>
      <c r="BO675" s="118">
        <f t="shared" si="187"/>
        <v>5.4106371031762933E-3</v>
      </c>
      <c r="BP675" s="118">
        <f t="shared" si="187"/>
        <v>5.0583188263339917E-3</v>
      </c>
      <c r="BQ675" s="118">
        <f t="shared" si="187"/>
        <v>4.7289420563475584E-3</v>
      </c>
      <c r="BS675"/>
    </row>
    <row r="676" spans="2:71">
      <c r="B676" s="19">
        <v>57</v>
      </c>
      <c r="C676" s="51">
        <v>9.1200000000000003E-2</v>
      </c>
      <c r="D676" s="51">
        <v>2.3800000000000002E-2</v>
      </c>
      <c r="I676" s="22" t="s">
        <v>176</v>
      </c>
      <c r="J676" s="118">
        <f t="shared" si="188"/>
        <v>0.24978033818923273</v>
      </c>
      <c r="K676" s="118">
        <f t="shared" si="188"/>
        <v>0.23355402447816298</v>
      </c>
      <c r="L676" s="118">
        <f t="shared" si="188"/>
        <v>0.21838180997505643</v>
      </c>
      <c r="M676" s="118">
        <f t="shared" si="188"/>
        <v>0.20419521793528619</v>
      </c>
      <c r="N676" s="118">
        <f t="shared" si="188"/>
        <v>0.19093022002336879</v>
      </c>
      <c r="O676" s="118">
        <f t="shared" si="188"/>
        <v>0.17852694733392419</v>
      </c>
      <c r="P676" s="118">
        <f t="shared" si="188"/>
        <v>0.16692942018538917</v>
      </c>
      <c r="Q676" s="118">
        <f t="shared" si="188"/>
        <v>0.15608529546696143</v>
      </c>
      <c r="R676" s="118">
        <f t="shared" si="188"/>
        <v>0.14594563039847566</v>
      </c>
      <c r="S676" s="118">
        <f t="shared" si="188"/>
        <v>0.13646466163698975</v>
      </c>
      <c r="T676" s="118">
        <f t="shared" si="188"/>
        <v>0.12759959873312254</v>
      </c>
      <c r="U676" s="118">
        <f t="shared" si="188"/>
        <v>0.11931043100494979</v>
      </c>
      <c r="V676" s="118">
        <f t="shared" si="188"/>
        <v>0.11155974695782286</v>
      </c>
      <c r="W676" s="118">
        <f t="shared" si="188"/>
        <v>0.10431256543509713</v>
      </c>
      <c r="X676" s="118">
        <f t="shared" si="188"/>
        <v>9.7536177737703345E-2</v>
      </c>
      <c r="Y676" s="118">
        <f t="shared" si="188"/>
        <v>9.1200000000000003E-2</v>
      </c>
      <c r="Z676" s="118">
        <f t="shared" si="186"/>
        <v>8.5275435155634877E-2</v>
      </c>
      <c r="AA676" s="118">
        <f t="shared" si="186"/>
        <v>7.9735743870426423E-2</v>
      </c>
      <c r="AB676" s="118">
        <f t="shared" si="186"/>
        <v>7.455592385974627E-2</v>
      </c>
      <c r="AC676" s="118">
        <f t="shared" si="186"/>
        <v>6.9712597045726354E-2</v>
      </c>
      <c r="AD676" s="118">
        <f t="shared" si="186"/>
        <v>6.518390404499716E-2</v>
      </c>
      <c r="AE676" s="118">
        <f t="shared" si="186"/>
        <v>6.0949405510748698E-2</v>
      </c>
      <c r="AF676" s="118">
        <f t="shared" si="186"/>
        <v>5.6989989883841512E-2</v>
      </c>
      <c r="AG676" s="118">
        <f t="shared" si="186"/>
        <v>5.328778713662078E-2</v>
      </c>
      <c r="AH676" s="118">
        <f t="shared" si="186"/>
        <v>4.9826088120133546E-2</v>
      </c>
      <c r="AI676" s="118">
        <f t="shared" si="186"/>
        <v>4.6589269150739007E-2</v>
      </c>
      <c r="AJ676" s="118">
        <f t="shared" si="186"/>
        <v>4.3562721495748517E-2</v>
      </c>
      <c r="AK676" s="118">
        <f t="shared" si="186"/>
        <v>4.0732785439843031E-2</v>
      </c>
      <c r="AL676" s="118">
        <f t="shared" si="186"/>
        <v>3.808668863468994E-2</v>
      </c>
      <c r="AM676" s="118">
        <f t="shared" si="186"/>
        <v>3.5612488453512697E-2</v>
      </c>
      <c r="AN676" s="118">
        <f t="shared" si="186"/>
        <v>3.3299018090442077E-2</v>
      </c>
      <c r="AO676" s="118">
        <f t="shared" si="189"/>
        <v>3.1135836161379458E-2</v>
      </c>
      <c r="AP676" s="118">
        <f t="shared" si="189"/>
        <v>2.9113179578905544E-2</v>
      </c>
      <c r="AQ676" s="118">
        <f t="shared" si="189"/>
        <v>2.7221919488545104E-2</v>
      </c>
      <c r="AR676" s="118">
        <f t="shared" si="189"/>
        <v>2.5453520067514706E-2</v>
      </c>
      <c r="AS676" s="118">
        <f t="shared" si="189"/>
        <v>2.3800000000000016E-2</v>
      </c>
      <c r="AT676" s="118">
        <f t="shared" si="189"/>
        <v>2.2253896455088941E-2</v>
      </c>
      <c r="AU676" s="118">
        <f t="shared" si="189"/>
        <v>2.0808231404782346E-2</v>
      </c>
      <c r="AV676" s="118">
        <f t="shared" si="189"/>
        <v>1.9456480130065373E-2</v>
      </c>
      <c r="AW676" s="118">
        <f t="shared" si="189"/>
        <v>1.8192541772897898E-2</v>
      </c>
      <c r="AX676" s="118">
        <f t="shared" si="189"/>
        <v>1.7010711801216376E-2</v>
      </c>
      <c r="AY676" s="118">
        <f t="shared" si="189"/>
        <v>1.5905656262673463E-2</v>
      </c>
      <c r="AZ676" s="118">
        <f t="shared" si="189"/>
        <v>1.487238771091479E-2</v>
      </c>
      <c r="BA676" s="118">
        <f t="shared" si="189"/>
        <v>1.3906242695740957E-2</v>
      </c>
      <c r="BB676" s="118">
        <f t="shared" si="189"/>
        <v>1.3002860715561174E-2</v>
      </c>
      <c r="BC676" s="118">
        <f t="shared" si="189"/>
        <v>1.2158164537144614E-2</v>
      </c>
      <c r="BD676" s="118">
        <f t="shared" si="187"/>
        <v>1.1368341793846657E-2</v>
      </c>
      <c r="BE676" s="118">
        <f t="shared" si="187"/>
        <v>1.0629827779257289E-2</v>
      </c>
      <c r="BF676" s="118">
        <f t="shared" si="187"/>
        <v>9.9392893586142689E-3</v>
      </c>
      <c r="BG676" s="118">
        <f t="shared" si="187"/>
        <v>9.2936099253684516E-3</v>
      </c>
      <c r="BH676" s="118">
        <f t="shared" si="187"/>
        <v>8.6898753350057242E-3</v>
      </c>
      <c r="BI676" s="118">
        <f t="shared" si="187"/>
        <v>8.1253607526406962E-3</v>
      </c>
      <c r="BJ676" s="118">
        <f t="shared" si="187"/>
        <v>7.5975183550214074E-3</v>
      </c>
      <c r="BK676" s="118">
        <f t="shared" si="187"/>
        <v>7.1039658314405018E-3</v>
      </c>
      <c r="BL676" s="118">
        <f t="shared" si="187"/>
        <v>6.6424756316540608E-3</v>
      </c>
      <c r="BM676" s="118">
        <f t="shared" si="187"/>
        <v>6.2109649122807096E-3</v>
      </c>
      <c r="BN676" s="118">
        <f t="shared" si="187"/>
        <v>5.8074861363061094E-3</v>
      </c>
      <c r="BO676" s="118">
        <f t="shared" si="187"/>
        <v>5.4302182832655713E-3</v>
      </c>
      <c r="BP676" s="118">
        <f t="shared" si="187"/>
        <v>5.0774586304337304E-3</v>
      </c>
      <c r="BQ676" s="118">
        <f t="shared" si="187"/>
        <v>4.7476150679273054E-3</v>
      </c>
      <c r="BS676"/>
    </row>
    <row r="677" spans="2:71">
      <c r="B677" s="19">
        <v>58</v>
      </c>
      <c r="C677" s="51">
        <v>9.0800000000000006E-2</v>
      </c>
      <c r="D677" s="51">
        <v>2.3900000000000001E-2</v>
      </c>
      <c r="I677" s="22" t="s">
        <v>176</v>
      </c>
      <c r="J677" s="118">
        <f t="shared" si="188"/>
        <v>0.24708808824229123</v>
      </c>
      <c r="K677" s="118">
        <f t="shared" si="188"/>
        <v>0.23113590347939694</v>
      </c>
      <c r="L677" s="118">
        <f t="shared" si="188"/>
        <v>0.21621360324278538</v>
      </c>
      <c r="M677" s="118">
        <f t="shared" si="188"/>
        <v>0.20225469744641242</v>
      </c>
      <c r="N677" s="118">
        <f t="shared" si="188"/>
        <v>0.18919698865203022</v>
      </c>
      <c r="O677" s="118">
        <f t="shared" si="188"/>
        <v>0.17698229493275675</v>
      </c>
      <c r="P677" s="118">
        <f t="shared" si="188"/>
        <v>0.16555619062877289</v>
      </c>
      <c r="Q677" s="118">
        <f t="shared" si="188"/>
        <v>0.15486776384001802</v>
      </c>
      <c r="R677" s="118">
        <f t="shared" si="188"/>
        <v>0.14486938957533177</v>
      </c>
      <c r="S677" s="118">
        <f t="shared" si="188"/>
        <v>0.13551651754725047</v>
      </c>
      <c r="T677" s="118">
        <f t="shared" si="188"/>
        <v>0.12676747366692417</v>
      </c>
      <c r="U677" s="118">
        <f t="shared" si="188"/>
        <v>0.11858327435466451</v>
      </c>
      <c r="V677" s="118">
        <f t="shared" si="188"/>
        <v>0.11092745283873756</v>
      </c>
      <c r="W677" s="118">
        <f t="shared" si="188"/>
        <v>0.10376589666843118</v>
      </c>
      <c r="X677" s="118">
        <f t="shared" si="188"/>
        <v>9.7066695717396054E-2</v>
      </c>
      <c r="Y677" s="118">
        <f t="shared" si="188"/>
        <v>9.0800000000000006E-2</v>
      </c>
      <c r="Z677" s="118">
        <f t="shared" si="186"/>
        <v>8.4937886667161136E-2</v>
      </c>
      <c r="AA677" s="118">
        <f t="shared" si="186"/>
        <v>7.9454235589025438E-2</v>
      </c>
      <c r="AB677" s="118">
        <f t="shared" si="186"/>
        <v>7.4324612970116333E-2</v>
      </c>
      <c r="AC677" s="118">
        <f t="shared" si="186"/>
        <v>6.9526162478373954E-2</v>
      </c>
      <c r="AD677" s="118">
        <f t="shared" si="186"/>
        <v>6.5037503402981908E-2</v>
      </c>
      <c r="AE677" s="118">
        <f t="shared" si="186"/>
        <v>6.0838635387198067E-2</v>
      </c>
      <c r="AF677" s="118">
        <f t="shared" si="186"/>
        <v>5.6910849311702295E-2</v>
      </c>
      <c r="AG677" s="118">
        <f t="shared" si="186"/>
        <v>5.3236643931379453E-2</v>
      </c>
      <c r="AH677" s="118">
        <f t="shared" si="186"/>
        <v>4.9799647894091623E-2</v>
      </c>
      <c r="AI677" s="118">
        <f t="shared" si="186"/>
        <v>4.6584546793974495E-2</v>
      </c>
      <c r="AJ677" s="118">
        <f t="shared" si="186"/>
        <v>4.3577014934225437E-2</v>
      </c>
      <c r="AK677" s="118">
        <f t="shared" si="186"/>
        <v>4.0763651495335118E-2</v>
      </c>
      <c r="AL677" s="118">
        <f t="shared" si="186"/>
        <v>3.8131920824343912E-2</v>
      </c>
      <c r="AM677" s="118">
        <f t="shared" si="186"/>
        <v>3.5670096579067022E-2</v>
      </c>
      <c r="AN677" s="118">
        <f t="shared" si="186"/>
        <v>3.336720947840844E-2</v>
      </c>
      <c r="AO677" s="118">
        <f t="shared" si="189"/>
        <v>3.1212998425952432E-2</v>
      </c>
      <c r="AP677" s="118">
        <f t="shared" si="189"/>
        <v>2.919786478905095E-2</v>
      </c>
      <c r="AQ677" s="118">
        <f t="shared" si="189"/>
        <v>2.7312829629686175E-2</v>
      </c>
      <c r="AR677" s="118">
        <f t="shared" si="189"/>
        <v>2.5549493696539256E-2</v>
      </c>
      <c r="AS677" s="118">
        <f t="shared" si="189"/>
        <v>2.3899999999999991E-2</v>
      </c>
      <c r="AT677" s="118">
        <f t="shared" si="189"/>
        <v>2.2356998803360686E-2</v>
      </c>
      <c r="AU677" s="118">
        <f t="shared" si="189"/>
        <v>2.0913614874203824E-2</v>
      </c>
      <c r="AV677" s="118">
        <f t="shared" si="189"/>
        <v>1.9563416850063652E-2</v>
      </c>
      <c r="AW677" s="118">
        <f t="shared" si="189"/>
        <v>1.8300388581862739E-2</v>
      </c>
      <c r="AX677" s="118">
        <f t="shared" si="189"/>
        <v>1.7118902327436861E-2</v>
      </c>
      <c r="AY677" s="118">
        <f t="shared" si="189"/>
        <v>1.6013693675705213E-2</v>
      </c>
      <c r="AZ677" s="118">
        <f t="shared" si="189"/>
        <v>1.4979838089754231E-2</v>
      </c>
      <c r="BA677" s="118">
        <f t="shared" si="189"/>
        <v>1.4012728964316833E-2</v>
      </c>
      <c r="BB677" s="118">
        <f t="shared" si="189"/>
        <v>1.3108057099876535E-2</v>
      </c>
      <c r="BC677" s="118">
        <f t="shared" si="189"/>
        <v>1.2261791501938216E-2</v>
      </c>
      <c r="BD677" s="118">
        <f t="shared" si="187"/>
        <v>1.1470161419911758E-2</v>
      </c>
      <c r="BE677" s="118">
        <f t="shared" si="187"/>
        <v>1.0729639545578292E-2</v>
      </c>
      <c r="BF677" s="118">
        <f t="shared" si="187"/>
        <v>1.0036926296275542E-2</v>
      </c>
      <c r="BG677" s="118">
        <f t="shared" si="187"/>
        <v>9.388935112772041E-3</v>
      </c>
      <c r="BH677" s="118">
        <f t="shared" si="187"/>
        <v>8.7827787063211593E-3</v>
      </c>
      <c r="BI677" s="118">
        <f t="shared" si="187"/>
        <v>8.2157561936152292E-3</v>
      </c>
      <c r="BJ677" s="118">
        <f t="shared" si="187"/>
        <v>7.6853410623162702E-3</v>
      </c>
      <c r="BK677" s="118">
        <f t="shared" si="187"/>
        <v>7.1891699135407409E-3</v>
      </c>
      <c r="BL677" s="118">
        <f t="shared" si="187"/>
        <v>6.7250319311375328E-3</v>
      </c>
      <c r="BM677" s="118">
        <f t="shared" si="187"/>
        <v>6.290859030836999E-3</v>
      </c>
      <c r="BN677" s="118">
        <f t="shared" si="187"/>
        <v>5.8847166453779741E-3</v>
      </c>
      <c r="BO677" s="118">
        <f t="shared" si="187"/>
        <v>5.5047951045536468E-3</v>
      </c>
      <c r="BP677" s="118">
        <f t="shared" si="187"/>
        <v>5.1494015717678532E-3</v>
      </c>
      <c r="BQ677" s="118">
        <f t="shared" si="187"/>
        <v>4.8169525011731197E-3</v>
      </c>
      <c r="BS677"/>
    </row>
    <row r="678" spans="2:71">
      <c r="B678" s="19">
        <v>59</v>
      </c>
      <c r="C678" s="51">
        <v>9.0399999999999994E-2</v>
      </c>
      <c r="D678" s="51">
        <v>2.4E-2</v>
      </c>
      <c r="I678" s="22" t="s">
        <v>176</v>
      </c>
      <c r="J678" s="118">
        <f t="shared" si="188"/>
        <v>0.24441976491107037</v>
      </c>
      <c r="K678" s="118">
        <f t="shared" si="188"/>
        <v>0.2287380753852056</v>
      </c>
      <c r="L678" s="118">
        <f t="shared" si="188"/>
        <v>0.21406250492861942</v>
      </c>
      <c r="M678" s="118">
        <f t="shared" si="188"/>
        <v>0.20032850210507169</v>
      </c>
      <c r="N678" s="118">
        <f t="shared" si="188"/>
        <v>0.18747565702383912</v>
      </c>
      <c r="O678" s="118">
        <f t="shared" si="188"/>
        <v>0.1754474356229429</v>
      </c>
      <c r="P678" s="118">
        <f t="shared" si="188"/>
        <v>0.16419093100045798</v>
      </c>
      <c r="Q678" s="118">
        <f t="shared" si="188"/>
        <v>0.15365663070011737</v>
      </c>
      <c r="R678" s="118">
        <f t="shared" si="188"/>
        <v>0.14379819892760334</v>
      </c>
      <c r="S678" s="118">
        <f t="shared" si="188"/>
        <v>0.13457227273958955</v>
      </c>
      <c r="T678" s="118">
        <f t="shared" si="188"/>
        <v>0.12593827130905855</v>
      </c>
      <c r="U678" s="118">
        <f t="shared" si="188"/>
        <v>0.11785821742793587</v>
      </c>
      <c r="V678" s="118">
        <f t="shared" si="188"/>
        <v>0.11029657046190917</v>
      </c>
      <c r="W678" s="118">
        <f t="shared" si="188"/>
        <v>0.10322007002267246</v>
      </c>
      <c r="X678" s="118">
        <f t="shared" si="188"/>
        <v>9.6597589669978765E-2</v>
      </c>
      <c r="Y678" s="118">
        <f t="shared" si="188"/>
        <v>9.0399999999999994E-2</v>
      </c>
      <c r="Z678" s="118">
        <f t="shared" si="186"/>
        <v>8.4600040517779057E-2</v>
      </c>
      <c r="AA678" s="118">
        <f t="shared" si="186"/>
        <v>7.917219973019754E-2</v>
      </c>
      <c r="AB678" s="118">
        <f t="shared" si="186"/>
        <v>7.4092602932039911E-2</v>
      </c>
      <c r="AC678" s="118">
        <f t="shared" si="186"/>
        <v>6.9338907191574026E-2</v>
      </c>
      <c r="AD678" s="118">
        <f t="shared" si="186"/>
        <v>6.4890203073735442E-2</v>
      </c>
      <c r="AE678" s="118">
        <f t="shared" si="186"/>
        <v>6.0726922668638612E-2</v>
      </c>
      <c r="AF678" s="118">
        <f t="shared" si="186"/>
        <v>5.6830753520872364E-2</v>
      </c>
      <c r="AG678" s="118">
        <f t="shared" si="186"/>
        <v>5.3184558080992449E-2</v>
      </c>
      <c r="AH678" s="118">
        <f t="shared" si="186"/>
        <v>4.9772298324912992E-2</v>
      </c>
      <c r="AI678" s="118">
        <f t="shared" si="186"/>
        <v>4.6578965209630813E-2</v>
      </c>
      <c r="AJ678" s="118">
        <f t="shared" si="186"/>
        <v>4.3590512654988804E-2</v>
      </c>
      <c r="AK678" s="118">
        <f t="shared" si="186"/>
        <v>4.0793795761093078E-2</v>
      </c>
      <c r="AL678" s="118">
        <f t="shared" si="186"/>
        <v>3.8176512989629173E-2</v>
      </c>
      <c r="AM678" s="118">
        <f t="shared" si="186"/>
        <v>3.5727152054758265E-2</v>
      </c>
      <c r="AN678" s="118">
        <f t="shared" si="186"/>
        <v>3.3434939285590735E-2</v>
      </c>
      <c r="AO678" s="118">
        <f t="shared" si="189"/>
        <v>3.1289792237505075E-2</v>
      </c>
      <c r="AP678" s="118">
        <f t="shared" si="189"/>
        <v>2.9282275343869669E-2</v>
      </c>
      <c r="AQ678" s="118">
        <f t="shared" si="189"/>
        <v>2.7403558413098859E-2</v>
      </c>
      <c r="AR678" s="118">
        <f t="shared" si="189"/>
        <v>2.5645377788489916E-2</v>
      </c>
      <c r="AS678" s="118">
        <f t="shared" si="189"/>
        <v>2.399999999999998E-2</v>
      </c>
      <c r="AT678" s="118">
        <f t="shared" si="189"/>
        <v>2.2460187748082915E-2</v>
      </c>
      <c r="AU678" s="118">
        <f t="shared" si="189"/>
        <v>2.1019168069963932E-2</v>
      </c>
      <c r="AV678" s="118">
        <f t="shared" si="189"/>
        <v>1.9670602548329166E-2</v>
      </c>
      <c r="AW678" s="118">
        <f t="shared" si="189"/>
        <v>1.8408559431391323E-2</v>
      </c>
      <c r="AX678" s="118">
        <f t="shared" si="189"/>
        <v>1.722748754169966E-2</v>
      </c>
      <c r="AY678" s="118">
        <f t="shared" si="189"/>
        <v>1.6122191858930591E-2</v>
      </c>
      <c r="AZ678" s="118">
        <f t="shared" si="189"/>
        <v>1.5087810669258137E-2</v>
      </c>
      <c r="BA678" s="118">
        <f t="shared" si="189"/>
        <v>1.4119794180794443E-2</v>
      </c>
      <c r="BB678" s="118">
        <f t="shared" si="189"/>
        <v>1.3213884511038837E-2</v>
      </c>
      <c r="BC678" s="118">
        <f t="shared" si="189"/>
        <v>1.2366096958309057E-2</v>
      </c>
      <c r="BD678" s="118">
        <f t="shared" si="187"/>
        <v>1.1572702474775782E-2</v>
      </c>
      <c r="BE678" s="118">
        <f t="shared" si="187"/>
        <v>1.0830211264007003E-2</v>
      </c>
      <c r="BF678" s="118">
        <f t="shared" si="187"/>
        <v>1.0135357430874995E-2</v>
      </c>
      <c r="BG678" s="118">
        <f t="shared" si="187"/>
        <v>9.4850846163074959E-3</v>
      </c>
      <c r="BH678" s="118">
        <f t="shared" si="187"/>
        <v>8.876532553696647E-3</v>
      </c>
      <c r="BI678" s="118">
        <f t="shared" si="187"/>
        <v>8.3070244878332006E-3</v>
      </c>
      <c r="BJ678" s="118">
        <f t="shared" si="187"/>
        <v>7.77405540102734E-3</v>
      </c>
      <c r="BK678" s="118">
        <f t="shared" si="187"/>
        <v>7.2752809946280096E-3</v>
      </c>
      <c r="BL678" s="118">
        <f t="shared" si="187"/>
        <v>6.8085073774751944E-3</v>
      </c>
      <c r="BM678" s="118">
        <f t="shared" si="187"/>
        <v>6.3716814159291936E-3</v>
      </c>
      <c r="BN678" s="118">
        <f t="shared" si="187"/>
        <v>5.9628817030308572E-3</v>
      </c>
      <c r="BO678" s="118">
        <f t="shared" si="187"/>
        <v>5.5803101070700653E-3</v>
      </c>
      <c r="BP678" s="118">
        <f t="shared" si="187"/>
        <v>5.2222838623882687E-3</v>
      </c>
      <c r="BQ678" s="118">
        <f t="shared" si="187"/>
        <v>4.8872281676260107E-3</v>
      </c>
      <c r="BS678"/>
    </row>
    <row r="679" spans="2:71">
      <c r="B679" s="19">
        <v>60</v>
      </c>
      <c r="C679" s="51">
        <v>9.01E-2</v>
      </c>
      <c r="D679" s="51">
        <v>2.41E-2</v>
      </c>
      <c r="I679" s="22" t="s">
        <v>176</v>
      </c>
      <c r="J679" s="118">
        <f t="shared" si="188"/>
        <v>0.2422454353097058</v>
      </c>
      <c r="K679" s="118">
        <f t="shared" si="188"/>
        <v>0.22678807508855989</v>
      </c>
      <c r="L679" s="118">
        <f t="shared" si="188"/>
        <v>0.21231702854015996</v>
      </c>
      <c r="M679" s="118">
        <f t="shared" si="188"/>
        <v>0.19876936029603895</v>
      </c>
      <c r="N679" s="118">
        <f t="shared" si="188"/>
        <v>0.18608615081019442</v>
      </c>
      <c r="O679" s="118">
        <f t="shared" si="188"/>
        <v>0.17421224011477821</v>
      </c>
      <c r="P679" s="118">
        <f t="shared" si="188"/>
        <v>0.16309598792639696</v>
      </c>
      <c r="Q679" s="118">
        <f t="shared" si="188"/>
        <v>0.1526890490597104</v>
      </c>
      <c r="R679" s="118">
        <f t="shared" si="188"/>
        <v>0.14294616317159145</v>
      </c>
      <c r="S679" s="118">
        <f t="shared" si="188"/>
        <v>0.13382495792143223</v>
      </c>
      <c r="T679" s="118">
        <f t="shared" si="188"/>
        <v>0.12528576469153035</v>
      </c>
      <c r="U679" s="118">
        <f t="shared" si="188"/>
        <v>0.11729144606611305</v>
      </c>
      <c r="V679" s="118">
        <f t="shared" si="188"/>
        <v>0.10980723431869618</v>
      </c>
      <c r="W679" s="118">
        <f t="shared" si="188"/>
        <v>0.10280058020535091</v>
      </c>
      <c r="X679" s="118">
        <f t="shared" si="188"/>
        <v>9.6241011406271684E-2</v>
      </c>
      <c r="Y679" s="118">
        <f t="shared" si="188"/>
        <v>9.01E-2</v>
      </c>
      <c r="Z679" s="118">
        <f t="shared" si="186"/>
        <v>8.4350838393942501E-2</v>
      </c>
      <c r="AA679" s="118">
        <f t="shared" si="186"/>
        <v>7.8968523171598276E-2</v>
      </c>
      <c r="AB679" s="118">
        <f t="shared" si="186"/>
        <v>7.3929646351340611E-2</v>
      </c>
      <c r="AC679" s="118">
        <f t="shared" si="186"/>
        <v>6.921229358383188E-2</v>
      </c>
      <c r="AD679" s="118">
        <f t="shared" si="186"/>
        <v>6.4795948845326384E-2</v>
      </c>
      <c r="AE679" s="118">
        <f t="shared" si="186"/>
        <v>6.0661405212367264E-2</v>
      </c>
      <c r="AF679" s="118">
        <f t="shared" si="186"/>
        <v>5.679068132983188E-2</v>
      </c>
      <c r="AG679" s="118">
        <f t="shared" si="186"/>
        <v>5.3166943209040363E-2</v>
      </c>
      <c r="AH679" s="118">
        <f t="shared" si="186"/>
        <v>4.977443101582333E-2</v>
      </c>
      <c r="AI679" s="118">
        <f t="shared" si="186"/>
        <v>4.6598390530145986E-2</v>
      </c>
      <c r="AJ679" s="118">
        <f t="shared" si="186"/>
        <v>4.3625008979202712E-2</v>
      </c>
      <c r="AK679" s="118">
        <f t="shared" si="186"/>
        <v>4.0841354964916962E-2</v>
      </c>
      <c r="AL679" s="118">
        <f t="shared" si="186"/>
        <v>3.8235322224587705E-2</v>
      </c>
      <c r="AM679" s="118">
        <f t="shared" si="186"/>
        <v>3.5795576980094508E-2</v>
      </c>
      <c r="AN679" s="118">
        <f t="shared" si="186"/>
        <v>3.3511508646680142E-2</v>
      </c>
      <c r="AO679" s="118">
        <f t="shared" si="189"/>
        <v>3.137318368694033E-2</v>
      </c>
      <c r="AP679" s="118">
        <f t="shared" si="189"/>
        <v>2.9371302409329374E-2</v>
      </c>
      <c r="AQ679" s="118">
        <f t="shared" si="189"/>
        <v>2.7497158523295848E-2</v>
      </c>
      <c r="AR679" s="118">
        <f t="shared" si="189"/>
        <v>2.5742601275151461E-2</v>
      </c>
      <c r="AS679" s="118">
        <f t="shared" si="189"/>
        <v>2.4099999999999993E-2</v>
      </c>
      <c r="AT679" s="118">
        <f t="shared" si="189"/>
        <v>2.2562210935560639E-2</v>
      </c>
      <c r="AU679" s="118">
        <f t="shared" si="189"/>
        <v>2.1122546153557353E-2</v>
      </c>
      <c r="AV679" s="118">
        <f t="shared" si="189"/>
        <v>1.9774744473555029E-2</v>
      </c>
      <c r="AW679" s="118">
        <f t="shared" si="189"/>
        <v>1.851294423274526E-2</v>
      </c>
      <c r="AX679" s="118">
        <f t="shared" si="189"/>
        <v>1.7331657793255996E-2</v>
      </c>
      <c r="AY679" s="118">
        <f t="shared" si="189"/>
        <v>1.6225747676115992E-2</v>
      </c>
      <c r="AZ679" s="118">
        <f t="shared" si="189"/>
        <v>1.5190404218079332E-2</v>
      </c>
      <c r="BA679" s="118">
        <f t="shared" si="189"/>
        <v>1.4221124654138426E-2</v>
      </c>
      <c r="BB679" s="118">
        <f t="shared" si="189"/>
        <v>1.3313693534754072E-2</v>
      </c>
      <c r="BC679" s="118">
        <f t="shared" si="189"/>
        <v>1.2464164392636156E-2</v>
      </c>
      <c r="BD679" s="118">
        <f t="shared" si="187"/>
        <v>1.1668842579342788E-2</v>
      </c>
      <c r="BE679" s="118">
        <f t="shared" si="187"/>
        <v>1.0924269197053259E-2</v>
      </c>
      <c r="BF679" s="118">
        <f t="shared" si="187"/>
        <v>1.0227206055633334E-2</v>
      </c>
      <c r="BG679" s="118">
        <f t="shared" si="187"/>
        <v>9.5746215895702279E-3</v>
      </c>
      <c r="BH679" s="118">
        <f t="shared" si="187"/>
        <v>8.9636776735293137E-3</v>
      </c>
      <c r="BI679" s="118">
        <f t="shared" si="187"/>
        <v>8.3917172791926932E-3</v>
      </c>
      <c r="BJ679" s="118">
        <f t="shared" si="187"/>
        <v>7.8562529196985302E-3</v>
      </c>
      <c r="BK679" s="118">
        <f t="shared" si="187"/>
        <v>7.3549558314254127E-3</v>
      </c>
      <c r="BL679" s="118">
        <f t="shared" si="187"/>
        <v>6.8856458460726973E-3</v>
      </c>
      <c r="BM679" s="118">
        <f t="shared" si="187"/>
        <v>6.4462819089900064E-3</v>
      </c>
      <c r="BN679" s="118">
        <f t="shared" si="187"/>
        <v>6.0349532025195472E-3</v>
      </c>
      <c r="BO679" s="118">
        <f t="shared" si="187"/>
        <v>5.649870835746194E-3</v>
      </c>
      <c r="BP679" s="118">
        <f t="shared" si="187"/>
        <v>5.289360064513607E-3</v>
      </c>
      <c r="BQ679" s="118">
        <f t="shared" si="187"/>
        <v>4.9518530078708168E-3</v>
      </c>
      <c r="BS679"/>
    </row>
    <row r="680" spans="2:71">
      <c r="B680" s="19">
        <v>61</v>
      </c>
      <c r="C680" s="51">
        <v>9.0800000000000006E-2</v>
      </c>
      <c r="D680" s="51">
        <v>2.4299999999999999E-2</v>
      </c>
      <c r="I680" s="22" t="s">
        <v>176</v>
      </c>
      <c r="J680" s="118">
        <f t="shared" si="188"/>
        <v>0.24403129787646122</v>
      </c>
      <c r="K680" s="118">
        <f t="shared" si="188"/>
        <v>0.22846598572675023</v>
      </c>
      <c r="L680" s="118">
        <f t="shared" si="188"/>
        <v>0.21389349271305264</v>
      </c>
      <c r="M680" s="118">
        <f t="shared" si="188"/>
        <v>0.20025049277885551</v>
      </c>
      <c r="N680" s="118">
        <f t="shared" si="188"/>
        <v>0.18747769906198458</v>
      </c>
      <c r="O680" s="118">
        <f t="shared" si="188"/>
        <v>0.17551960625830382</v>
      </c>
      <c r="P680" s="118">
        <f t="shared" si="188"/>
        <v>0.16432424941851057</v>
      </c>
      <c r="Q680" s="118">
        <f t="shared" si="188"/>
        <v>0.15384297812985429</v>
      </c>
      <c r="R680" s="118">
        <f t="shared" si="188"/>
        <v>0.14403024510146789</v>
      </c>
      <c r="S680" s="118">
        <f t="shared" si="188"/>
        <v>0.13484340823458923</v>
      </c>
      <c r="T680" s="118">
        <f t="shared" si="188"/>
        <v>0.12624254531755127</v>
      </c>
      <c r="U680" s="118">
        <f t="shared" si="188"/>
        <v>0.11819028054028287</v>
      </c>
      <c r="V680" s="118">
        <f t="shared" si="188"/>
        <v>0.11065162207442195</v>
      </c>
      <c r="W680" s="118">
        <f t="shared" si="188"/>
        <v>0.1035938100132324</v>
      </c>
      <c r="X680" s="118">
        <f t="shared" si="188"/>
        <v>9.6986174010533582E-2</v>
      </c>
      <c r="Y680" s="118">
        <f t="shared" si="188"/>
        <v>9.0800000000000006E-2</v>
      </c>
      <c r="Z680" s="118">
        <f t="shared" si="186"/>
        <v>8.5008405415647775E-2</v>
      </c>
      <c r="AA680" s="118">
        <f t="shared" si="186"/>
        <v>7.9586222371267987E-2</v>
      </c>
      <c r="AB680" s="118">
        <f t="shared" si="186"/>
        <v>7.4509888291152487E-2</v>
      </c>
      <c r="AC680" s="118">
        <f t="shared" si="186"/>
        <v>6.9757343516838294E-2</v>
      </c>
      <c r="AD680" s="118">
        <f t="shared" si="186"/>
        <v>6.5307935444911869E-2</v>
      </c>
      <c r="AE680" s="118">
        <f t="shared" si="186"/>
        <v>6.1142328779295388E-2</v>
      </c>
      <c r="AF680" s="118">
        <f t="shared" si="186"/>
        <v>5.7242421508008491E-2</v>
      </c>
      <c r="AG680" s="118">
        <f t="shared" si="186"/>
        <v>5.3591266239275119E-2</v>
      </c>
      <c r="AH680" s="118">
        <f t="shared" si="186"/>
        <v>5.0172996555134547E-2</v>
      </c>
      <c r="AI680" s="118">
        <f t="shared" si="186"/>
        <v>4.6972758062519562E-2</v>
      </c>
      <c r="AJ680" s="118">
        <f t="shared" si="186"/>
        <v>4.3976643842178413E-2</v>
      </c>
      <c r="AK680" s="118">
        <f t="shared" si="186"/>
        <v>4.1171634014927898E-2</v>
      </c>
      <c r="AL680" s="118">
        <f t="shared" si="186"/>
        <v>3.8545539162617451E-2</v>
      </c>
      <c r="AM680" s="118">
        <f t="shared" si="186"/>
        <v>3.6086947357935155E-2</v>
      </c>
      <c r="AN680" s="118">
        <f t="shared" si="186"/>
        <v>3.3785174572868844E-2</v>
      </c>
      <c r="AO680" s="118">
        <f t="shared" si="189"/>
        <v>3.1630218250317942E-2</v>
      </c>
      <c r="AP680" s="118">
        <f t="shared" si="189"/>
        <v>2.9612713837097449E-2</v>
      </c>
      <c r="AQ680" s="118">
        <f t="shared" si="189"/>
        <v>2.7723894089444298E-2</v>
      </c>
      <c r="AR680" s="118">
        <f t="shared" si="189"/>
        <v>2.5955550974184602E-2</v>
      </c>
      <c r="AS680" s="118">
        <f t="shared" si="189"/>
        <v>2.4299999999999957E-2</v>
      </c>
      <c r="AT680" s="118">
        <f t="shared" si="189"/>
        <v>2.275004682379116E-2</v>
      </c>
      <c r="AU680" s="118">
        <f t="shared" si="189"/>
        <v>2.1298955987024325E-2</v>
      </c>
      <c r="AV680" s="118">
        <f t="shared" si="189"/>
        <v>1.9940421646200465E-2</v>
      </c>
      <c r="AW680" s="118">
        <f t="shared" si="189"/>
        <v>1.8668540170255148E-2</v>
      </c>
      <c r="AX680" s="118">
        <f t="shared" si="189"/>
        <v>1.7477784485807883E-2</v>
      </c>
      <c r="AY680" s="118">
        <f t="shared" si="189"/>
        <v>1.636298005877616E-2</v>
      </c>
      <c r="AZ680" s="118">
        <f t="shared" si="189"/>
        <v>1.5319282407980217E-2</v>
      </c>
      <c r="BA680" s="118">
        <f t="shared" si="189"/>
        <v>1.434215605302184E-2</v>
      </c>
      <c r="BB680" s="118">
        <f t="shared" si="189"/>
        <v>1.3427354804953384E-2</v>
      </c>
      <c r="BC680" s="118">
        <f t="shared" si="189"/>
        <v>1.2570903314088363E-2</v>
      </c>
      <c r="BD680" s="118">
        <f t="shared" si="187"/>
        <v>1.1769079794767993E-2</v>
      </c>
      <c r="BE680" s="118">
        <f t="shared" si="187"/>
        <v>1.101839985201262E-2</v>
      </c>
      <c r="BF680" s="118">
        <f t="shared" si="187"/>
        <v>1.0315601339775354E-2</v>
      </c>
      <c r="BG680" s="118">
        <f t="shared" si="187"/>
        <v>9.6576301849980468E-3</v>
      </c>
      <c r="BH680" s="118">
        <f t="shared" si="187"/>
        <v>9.0416271158668647E-3</v>
      </c>
      <c r="BI680" s="118">
        <f t="shared" si="187"/>
        <v>8.4649152365938833E-3</v>
      </c>
      <c r="BJ680" s="118">
        <f t="shared" si="187"/>
        <v>7.9249883947298087E-3</v>
      </c>
      <c r="BK680" s="118">
        <f t="shared" si="187"/>
        <v>7.4195002904569951E-3</v>
      </c>
      <c r="BL680" s="118">
        <f t="shared" si="187"/>
        <v>6.9462542805361766E-3</v>
      </c>
      <c r="BM680" s="118">
        <f t="shared" si="187"/>
        <v>6.5031938325990956E-3</v>
      </c>
      <c r="BN680" s="118">
        <f t="shared" si="187"/>
        <v>6.0883935883053316E-3</v>
      </c>
      <c r="BO680" s="118">
        <f t="shared" si="187"/>
        <v>5.7000509965274256E-3</v>
      </c>
      <c r="BP680" s="118">
        <f t="shared" si="187"/>
        <v>5.3364784802056196E-3</v>
      </c>
      <c r="BQ680" s="118">
        <f t="shared" si="187"/>
        <v>4.9960961028325916E-3</v>
      </c>
      <c r="BS680"/>
    </row>
    <row r="681" spans="2:71">
      <c r="B681" s="19">
        <v>62</v>
      </c>
      <c r="C681" s="51">
        <v>9.1499999999999998E-2</v>
      </c>
      <c r="D681" s="51">
        <v>2.4500000000000001E-2</v>
      </c>
      <c r="I681" s="22" t="s">
        <v>176</v>
      </c>
      <c r="J681" s="118">
        <f t="shared" si="188"/>
        <v>0.24581724745646621</v>
      </c>
      <c r="K681" s="118">
        <f t="shared" si="188"/>
        <v>0.23014397022488847</v>
      </c>
      <c r="L681" s="118">
        <f t="shared" si="188"/>
        <v>0.21547001920707201</v>
      </c>
      <c r="M681" s="118">
        <f t="shared" si="188"/>
        <v>0.20173167748748255</v>
      </c>
      <c r="N681" s="118">
        <f t="shared" si="188"/>
        <v>0.18886929073322323</v>
      </c>
      <c r="O681" s="118">
        <f t="shared" si="188"/>
        <v>0.17682700816426916</v>
      </c>
      <c r="P681" s="118">
        <f t="shared" si="188"/>
        <v>0.16555254003940792</v>
      </c>
      <c r="Q681" s="118">
        <f t="shared" si="188"/>
        <v>0.15499693060484601</v>
      </c>
      <c r="R681" s="118">
        <f t="shared" si="188"/>
        <v>0.1451143455195843</v>
      </c>
      <c r="S681" s="118">
        <f t="shared" si="188"/>
        <v>0.13586187283452505</v>
      </c>
      <c r="T681" s="118">
        <f t="shared" si="188"/>
        <v>0.12719933666112662</v>
      </c>
      <c r="U681" s="118">
        <f t="shared" si="188"/>
        <v>0.11908912272052143</v>
      </c>
      <c r="V681" s="118">
        <f t="shared" si="188"/>
        <v>0.11149601501560064</v>
      </c>
      <c r="W681" s="118">
        <f t="shared" si="188"/>
        <v>0.10438704291686642</v>
      </c>
      <c r="X681" s="118">
        <f t="shared" si="188"/>
        <v>9.7731337998071405E-2</v>
      </c>
      <c r="Y681" s="118">
        <f t="shared" si="188"/>
        <v>9.1499999999999998E-2</v>
      </c>
      <c r="Z681" s="118">
        <f t="shared" si="186"/>
        <v>8.5665971340382285E-2</v>
      </c>
      <c r="AA681" s="118">
        <f t="shared" si="186"/>
        <v>8.0203919625040435E-2</v>
      </c>
      <c r="AB681" s="118">
        <f t="shared" si="186"/>
        <v>7.5090127650109695E-2</v>
      </c>
      <c r="AC681" s="118">
        <f t="shared" si="186"/>
        <v>7.0302390417704322E-2</v>
      </c>
      <c r="AD681" s="118">
        <f t="shared" si="186"/>
        <v>6.581991871785163E-2</v>
      </c>
      <c r="AE681" s="118">
        <f t="shared" si="186"/>
        <v>6.1623248858030277E-2</v>
      </c>
      <c r="AF681" s="118">
        <f t="shared" si="186"/>
        <v>5.7694158148341716E-2</v>
      </c>
      <c r="AG681" s="118">
        <f t="shared" si="186"/>
        <v>5.4015585775336883E-2</v>
      </c>
      <c r="AH681" s="118">
        <f t="shared" si="186"/>
        <v>5.0571558720917717E-2</v>
      </c>
      <c r="AI681" s="118">
        <f t="shared" si="186"/>
        <v>4.7347122404640396E-2</v>
      </c>
      <c r="AJ681" s="118">
        <f t="shared" si="186"/>
        <v>4.432827574825679E-2</v>
      </c>
      <c r="AK681" s="118">
        <f t="shared" si="186"/>
        <v>4.1501910380532567E-2</v>
      </c>
      <c r="AL681" s="118">
        <f t="shared" si="186"/>
        <v>3.8855753718358657E-2</v>
      </c>
      <c r="AM681" s="118">
        <f t="shared" si="186"/>
        <v>3.6378315677003989E-2</v>
      </c>
      <c r="AN681" s="118">
        <f t="shared" si="186"/>
        <v>3.4058838778115885E-2</v>
      </c>
      <c r="AO681" s="118">
        <f t="shared" si="189"/>
        <v>3.188725143882816E-2</v>
      </c>
      <c r="AP681" s="118">
        <f t="shared" si="189"/>
        <v>2.9854124239149914E-2</v>
      </c>
      <c r="AQ681" s="118">
        <f t="shared" si="189"/>
        <v>2.7950628977740206E-2</v>
      </c>
      <c r="AR681" s="118">
        <f t="shared" si="189"/>
        <v>2.6168500338281431E-2</v>
      </c>
      <c r="AS681" s="118">
        <f t="shared" si="189"/>
        <v>2.4500000000000015E-2</v>
      </c>
      <c r="AT681" s="118">
        <f t="shared" si="189"/>
        <v>2.2937883036495816E-2</v>
      </c>
      <c r="AU681" s="118">
        <f t="shared" si="189"/>
        <v>2.1475366456978052E-2</v>
      </c>
      <c r="AV681" s="118">
        <f t="shared" si="189"/>
        <v>2.0106099753308074E-2</v>
      </c>
      <c r="AW681" s="118">
        <f t="shared" si="189"/>
        <v>1.8824137324959096E-2</v>
      </c>
      <c r="AX681" s="118">
        <f t="shared" si="189"/>
        <v>1.7623912662157008E-2</v>
      </c>
      <c r="AY681" s="118">
        <f t="shared" si="189"/>
        <v>1.6500214175101013E-2</v>
      </c>
      <c r="AZ681" s="118">
        <f t="shared" si="189"/>
        <v>1.5448162564310084E-2</v>
      </c>
      <c r="BA681" s="118">
        <f t="shared" si="189"/>
        <v>1.4463189633833383E-2</v>
      </c>
      <c r="BB681" s="118">
        <f t="shared" si="189"/>
        <v>1.3541018455327701E-2</v>
      </c>
      <c r="BC681" s="118">
        <f t="shared" si="189"/>
        <v>1.2677644796870936E-2</v>
      </c>
      <c r="BD681" s="118">
        <f t="shared" si="187"/>
        <v>1.1869319735872045E-2</v>
      </c>
      <c r="BE681" s="118">
        <f t="shared" si="187"/>
        <v>1.1112533380579766E-2</v>
      </c>
      <c r="BF681" s="118">
        <f t="shared" si="187"/>
        <v>1.0403999629505877E-2</v>
      </c>
      <c r="BG681" s="118">
        <f t="shared" si="187"/>
        <v>9.7406419025857748E-3</v>
      </c>
      <c r="BH681" s="118">
        <f t="shared" si="187"/>
        <v>9.1195797821184681E-3</v>
      </c>
      <c r="BI681" s="118">
        <f t="shared" si="187"/>
        <v>8.5381165054785844E-3</v>
      </c>
      <c r="BJ681" s="118">
        <f t="shared" si="187"/>
        <v>7.993727255291511E-3</v>
      </c>
      <c r="BK681" s="118">
        <f t="shared" si="187"/>
        <v>7.4840481962255238E-3</v>
      </c>
      <c r="BL681" s="118">
        <f t="shared" si="187"/>
        <v>7.0068662107966723E-3</v>
      </c>
      <c r="BM681" s="118">
        <f t="shared" si="187"/>
        <v>6.5601092896174946E-3</v>
      </c>
      <c r="BN681" s="118">
        <f t="shared" si="187"/>
        <v>6.1418375343622721E-3</v>
      </c>
      <c r="BO681" s="118">
        <f t="shared" si="187"/>
        <v>5.7502347343821036E-3</v>
      </c>
      <c r="BP681" s="118">
        <f t="shared" si="187"/>
        <v>5.3836004803939691E-3</v>
      </c>
      <c r="BQ681" s="118">
        <f t="shared" si="187"/>
        <v>5.0403427809999788E-3</v>
      </c>
      <c r="BS681"/>
    </row>
    <row r="682" spans="2:71">
      <c r="B682" s="19">
        <v>63</v>
      </c>
      <c r="C682" s="51">
        <v>9.2200000000000004E-2</v>
      </c>
      <c r="D682" s="51">
        <v>2.47E-2</v>
      </c>
      <c r="I682" s="22" t="s">
        <v>176</v>
      </c>
      <c r="J682" s="118">
        <f t="shared" si="188"/>
        <v>0.24760328194701683</v>
      </c>
      <c r="K682" s="118">
        <f t="shared" si="188"/>
        <v>0.23182202679998834</v>
      </c>
      <c r="L682" s="118">
        <f t="shared" si="188"/>
        <v>0.21704660651935276</v>
      </c>
      <c r="M682" s="118">
        <f t="shared" si="188"/>
        <v>0.20321291316381973</v>
      </c>
      <c r="N682" s="118">
        <f t="shared" si="188"/>
        <v>0.19026092477904771</v>
      </c>
      <c r="O682" s="118">
        <f t="shared" si="188"/>
        <v>0.17813444497297531</v>
      </c>
      <c r="P682" s="118">
        <f t="shared" si="188"/>
        <v>0.16678085908959278</v>
      </c>
      <c r="Q682" s="118">
        <f t="shared" si="188"/>
        <v>0.15615090592323419</v>
      </c>
      <c r="R682" s="118">
        <f t="shared" si="188"/>
        <v>0.14619846398289868</v>
      </c>
      <c r="S682" s="118">
        <f t="shared" si="188"/>
        <v>0.13688035137923987</v>
      </c>
      <c r="T682" s="118">
        <f t="shared" si="188"/>
        <v>0.12815613846596785</v>
      </c>
      <c r="U682" s="118">
        <f t="shared" si="188"/>
        <v>0.11998797242274824</v>
      </c>
      <c r="V682" s="118">
        <f t="shared" si="188"/>
        <v>0.11234041301849446</v>
      </c>
      <c r="W682" s="118">
        <f t="shared" si="188"/>
        <v>0.1051802788424588</v>
      </c>
      <c r="X682" s="118">
        <f t="shared" si="188"/>
        <v>9.8476503335946597E-2</v>
      </c>
      <c r="Y682" s="118">
        <f t="shared" si="188"/>
        <v>9.2200000000000004E-2</v>
      </c>
      <c r="Z682" s="118">
        <f t="shared" si="186"/>
        <v>8.632353619421175E-2</v>
      </c>
      <c r="AA682" s="118">
        <f t="shared" si="186"/>
        <v>8.0821614979103965E-2</v>
      </c>
      <c r="AB682" s="118">
        <f t="shared" si="186"/>
        <v>7.5670364489407019E-2</v>
      </c>
      <c r="AC682" s="118">
        <f t="shared" si="186"/>
        <v>7.0847434358248612E-2</v>
      </c>
      <c r="AD682" s="118">
        <f t="shared" si="186"/>
        <v>6.6331898742855902E-2</v>
      </c>
      <c r="AE682" s="118">
        <f t="shared" si="186"/>
        <v>6.2104165531016386E-2</v>
      </c>
      <c r="AF682" s="118">
        <f t="shared" si="186"/>
        <v>5.8145891334360197E-2</v>
      </c>
      <c r="AG682" s="118">
        <f t="shared" si="186"/>
        <v>5.4439901899634983E-2</v>
      </c>
      <c r="AH682" s="118">
        <f t="shared" si="186"/>
        <v>5.0970117592651597E-2</v>
      </c>
      <c r="AI682" s="118">
        <f t="shared" si="186"/>
        <v>4.7721483631588818E-2</v>
      </c>
      <c r="AJ682" s="118">
        <f t="shared" si="186"/>
        <v>4.4679904766951634E-2</v>
      </c>
      <c r="AK682" s="118">
        <f t="shared" si="186"/>
        <v>4.1832184124770966E-2</v>
      </c>
      <c r="AL682" s="118">
        <f t="shared" si="186"/>
        <v>3.9165965947696273E-2</v>
      </c>
      <c r="AM682" s="118">
        <f t="shared" si="186"/>
        <v>3.6669681985544732E-2</v>
      </c>
      <c r="AN682" s="118">
        <f t="shared" si="186"/>
        <v>3.4332501302705043E-2</v>
      </c>
      <c r="AO682" s="118">
        <f t="shared" si="189"/>
        <v>3.2144283284619095E-2</v>
      </c>
      <c r="AP682" s="118">
        <f t="shared" si="189"/>
        <v>3.0095533639444817E-2</v>
      </c>
      <c r="AQ682" s="118">
        <f t="shared" si="189"/>
        <v>2.8177363203999259E-2</v>
      </c>
      <c r="AR682" s="118">
        <f t="shared" si="189"/>
        <v>2.638144937524816E-2</v>
      </c>
      <c r="AS682" s="118">
        <f t="shared" si="189"/>
        <v>2.4699999999999993E-2</v>
      </c>
      <c r="AT682" s="118">
        <f t="shared" si="189"/>
        <v>2.31257195661283E-2</v>
      </c>
      <c r="AU682" s="118">
        <f t="shared" si="189"/>
        <v>2.1651777548631967E-2</v>
      </c>
      <c r="AV682" s="118">
        <f t="shared" si="189"/>
        <v>2.0271778773192545E-2</v>
      </c>
      <c r="AW682" s="118">
        <f t="shared" si="189"/>
        <v>1.8979735668641431E-2</v>
      </c>
      <c r="AX682" s="118">
        <f t="shared" si="189"/>
        <v>1.7770042287945122E-2</v>
      </c>
      <c r="AY682" s="118">
        <f t="shared" si="189"/>
        <v>1.6637449984990282E-2</v>
      </c>
      <c r="AZ682" s="118">
        <f t="shared" si="189"/>
        <v>1.557704464163445E-2</v>
      </c>
      <c r="BA682" s="118">
        <f t="shared" si="189"/>
        <v>1.4584225346214574E-2</v>
      </c>
      <c r="BB682" s="118">
        <f t="shared" si="189"/>
        <v>1.3654684431003188E-2</v>
      </c>
      <c r="BC682" s="118">
        <f t="shared" si="189"/>
        <v>1.2784388781998304E-2</v>
      </c>
      <c r="BD682" s="118">
        <f t="shared" si="187"/>
        <v>1.1969562339953417E-2</v>
      </c>
      <c r="BE682" s="118">
        <f t="shared" si="187"/>
        <v>1.1206669716722803E-2</v>
      </c>
      <c r="BF682" s="118">
        <f t="shared" si="187"/>
        <v>1.0492400855836199E-2</v>
      </c>
      <c r="BG682" s="118">
        <f t="shared" si="187"/>
        <v>9.8236566707478792E-3</v>
      </c>
      <c r="BH682" s="118">
        <f t="shared" si="187"/>
        <v>9.1975355984470087E-3</v>
      </c>
      <c r="BI682" s="118">
        <f t="shared" si="187"/>
        <v>8.6113210100877587E-3</v>
      </c>
      <c r="BJ682" s="118">
        <f t="shared" si="187"/>
        <v>8.0624694240161235E-3</v>
      </c>
      <c r="BK682" s="118">
        <f t="shared" si="187"/>
        <v>7.5485994700518599E-3</v>
      </c>
      <c r="BL682" s="118">
        <f t="shared" si="187"/>
        <v>7.0674815571434846E-3</v>
      </c>
      <c r="BM682" s="118">
        <f t="shared" si="187"/>
        <v>6.6170281995661558E-3</v>
      </c>
      <c r="BN682" s="118">
        <f t="shared" si="187"/>
        <v>6.1952849596894673E-3</v>
      </c>
      <c r="BO682" s="118">
        <f t="shared" si="187"/>
        <v>5.8004219680174553E-3</v>
      </c>
      <c r="BP682" s="118">
        <f t="shared" si="187"/>
        <v>5.4307259837077628E-3</v>
      </c>
      <c r="BQ682" s="118">
        <f t="shared" si="187"/>
        <v>5.0845929611219439E-3</v>
      </c>
      <c r="BS682"/>
    </row>
    <row r="683" spans="2:71">
      <c r="B683" s="19">
        <v>64</v>
      </c>
      <c r="C683" s="51">
        <v>9.2899999999999996E-2</v>
      </c>
      <c r="D683" s="51">
        <v>2.4899999999999999E-2</v>
      </c>
      <c r="I683" s="22" t="s">
        <v>176</v>
      </c>
      <c r="J683" s="118">
        <f t="shared" si="188"/>
        <v>0.2493893993126213</v>
      </c>
      <c r="K683" s="118">
        <f t="shared" si="188"/>
        <v>0.23350015372599758</v>
      </c>
      <c r="L683" s="118">
        <f t="shared" si="188"/>
        <v>0.21862325319496928</v>
      </c>
      <c r="M683" s="118">
        <f t="shared" si="188"/>
        <v>0.20469419858985771</v>
      </c>
      <c r="N683" s="118">
        <f t="shared" si="188"/>
        <v>0.19165260018785715</v>
      </c>
      <c r="O683" s="118">
        <f t="shared" si="188"/>
        <v>0.17944191585206248</v>
      </c>
      <c r="P683" s="118">
        <f t="shared" si="188"/>
        <v>0.16800920589179039</v>
      </c>
      <c r="Q683" s="118">
        <f t="shared" si="188"/>
        <v>0.15730490354138499</v>
      </c>
      <c r="R683" s="118">
        <f t="shared" si="188"/>
        <v>0.14728260006241461</v>
      </c>
      <c r="S683" s="118">
        <f t="shared" si="188"/>
        <v>0.13789884353756482</v>
      </c>
      <c r="T683" s="118">
        <f t="shared" si="188"/>
        <v>0.12911295048389454</v>
      </c>
      <c r="U683" s="118">
        <f t="shared" si="188"/>
        <v>0.12088682946870045</v>
      </c>
      <c r="V683" s="118">
        <f t="shared" si="188"/>
        <v>0.11318481596327208</v>
      </c>
      <c r="W683" s="118">
        <f t="shared" si="188"/>
        <v>0.10597351771854263</v>
      </c>
      <c r="X683" s="118">
        <f t="shared" si="188"/>
        <v>9.9221669992258302E-2</v>
      </c>
      <c r="Y683" s="118">
        <f t="shared" si="188"/>
        <v>9.2899999999999996E-2</v>
      </c>
      <c r="Z683" s="118">
        <f t="shared" si="186"/>
        <v>8.698110000238235E-2</v>
      </c>
      <c r="AA683" s="118">
        <f t="shared" si="186"/>
        <v>8.1439308478196332E-2</v>
      </c>
      <c r="AB683" s="118">
        <f t="shared" si="186"/>
        <v>7.6250598868319266E-2</v>
      </c>
      <c r="AC683" s="118">
        <f t="shared" si="186"/>
        <v>7.1392475408038988E-2</v>
      </c>
      <c r="AD683" s="118">
        <f t="shared" si="186"/>
        <v>6.6843875596170749E-2</v>
      </c>
      <c r="AE683" s="118">
        <f t="shared" si="186"/>
        <v>6.2585078878119829E-2</v>
      </c>
      <c r="AF683" s="118">
        <f t="shared" si="186"/>
        <v>5.8597621146983088E-2</v>
      </c>
      <c r="AG683" s="118">
        <f t="shared" si="186"/>
        <v>5.4864214692007009E-2</v>
      </c>
      <c r="AH683" s="118">
        <f t="shared" si="186"/>
        <v>5.1368673247337314E-2</v>
      </c>
      <c r="AI683" s="118">
        <f t="shared" si="186"/>
        <v>4.8095841816107106E-2</v>
      </c>
      <c r="AJ683" s="118">
        <f t="shared" si="186"/>
        <v>4.5031530965614366E-2</v>
      </c>
      <c r="AK683" s="118">
        <f t="shared" si="186"/>
        <v>4.2162455308724235E-2</v>
      </c>
      <c r="AL683" s="118">
        <f t="shared" si="186"/>
        <v>3.9476175904780621E-2</v>
      </c>
      <c r="AM683" s="118">
        <f t="shared" si="186"/>
        <v>3.6961046330305267E-2</v>
      </c>
      <c r="AN683" s="118">
        <f t="shared" si="186"/>
        <v>3.4606162185672439E-2</v>
      </c>
      <c r="AO683" s="118">
        <f t="shared" si="189"/>
        <v>3.240131381884432E-2</v>
      </c>
      <c r="AP683" s="118">
        <f t="shared" si="189"/>
        <v>3.0336942061199908E-2</v>
      </c>
      <c r="AQ683" s="118">
        <f t="shared" si="189"/>
        <v>2.840409678354907E-2</v>
      </c>
      <c r="AR683" s="118">
        <f t="shared" si="189"/>
        <v>2.6594398092650469E-2</v>
      </c>
      <c r="AS683" s="118">
        <f t="shared" si="189"/>
        <v>2.4899999999999967E-2</v>
      </c>
      <c r="AT683" s="118">
        <f t="shared" si="189"/>
        <v>2.3313556405374788E-2</v>
      </c>
      <c r="AU683" s="118">
        <f t="shared" si="189"/>
        <v>2.1828189247654315E-2</v>
      </c>
      <c r="AV683" s="118">
        <f t="shared" si="189"/>
        <v>2.043745868483474E-2</v>
      </c>
      <c r="AW683" s="118">
        <f t="shared" si="189"/>
        <v>1.9135335173952293E-2</v>
      </c>
      <c r="AX683" s="118">
        <f t="shared" si="189"/>
        <v>1.7916173329867051E-2</v>
      </c>
      <c r="AY683" s="118">
        <f t="shared" si="189"/>
        <v>1.6774687449571387E-2</v>
      </c>
      <c r="AZ683" s="118">
        <f t="shared" si="189"/>
        <v>1.5705928595908254E-2</v>
      </c>
      <c r="BA683" s="118">
        <f t="shared" si="189"/>
        <v>1.4705263141345239E-2</v>
      </c>
      <c r="BB683" s="118">
        <f t="shared" si="189"/>
        <v>1.3768352678780384E-2</v>
      </c>
      <c r="BC683" s="118">
        <f t="shared" si="189"/>
        <v>1.2891135212282728E-2</v>
      </c>
      <c r="BD683" s="118">
        <f t="shared" si="187"/>
        <v>1.2069807546219551E-2</v>
      </c>
      <c r="BE683" s="118">
        <f t="shared" si="187"/>
        <v>1.1300808796417997E-2</v>
      </c>
      <c r="BF683" s="118">
        <f t="shared" si="187"/>
        <v>1.0580804951873369E-2</v>
      </c>
      <c r="BG683" s="118">
        <f t="shared" si="187"/>
        <v>9.9066744200710429E-3</v>
      </c>
      <c r="BH683" s="118">
        <f t="shared" si="187"/>
        <v>9.2754944932534195E-3</v>
      </c>
      <c r="BI683" s="118">
        <f t="shared" si="187"/>
        <v>8.6845286769561079E-3</v>
      </c>
      <c r="BJ683" s="118">
        <f t="shared" si="187"/>
        <v>8.1312148258759591E-3</v>
      </c>
      <c r="BK683" s="118">
        <f t="shared" si="187"/>
        <v>7.6131540356337004E-3</v>
      </c>
      <c r="BL683" s="118">
        <f t="shared" si="187"/>
        <v>7.1281002422712136E-3</v>
      </c>
      <c r="BM683" s="118">
        <f t="shared" si="187"/>
        <v>6.6739504843918015E-3</v>
      </c>
      <c r="BN683" s="118">
        <f t="shared" si="187"/>
        <v>6.2487357857247718E-3</v>
      </c>
      <c r="BO683" s="118">
        <f t="shared" si="187"/>
        <v>5.8506126185854865E-3</v>
      </c>
      <c r="BP683" s="118">
        <f t="shared" si="187"/>
        <v>5.4778549112204982E-3</v>
      </c>
      <c r="BQ683" s="118">
        <f t="shared" si="187"/>
        <v>5.1288465643854848E-3</v>
      </c>
      <c r="BS683"/>
    </row>
    <row r="684" spans="2:71">
      <c r="B684" s="19">
        <v>65</v>
      </c>
      <c r="C684" s="51">
        <v>9.3600000000000003E-2</v>
      </c>
      <c r="D684" s="51">
        <v>2.5100000000000001E-2</v>
      </c>
      <c r="I684" s="22" t="s">
        <v>176</v>
      </c>
      <c r="J684" s="118">
        <f t="shared" si="188"/>
        <v>0.25117559758233704</v>
      </c>
      <c r="K684" s="118">
        <f t="shared" si="188"/>
        <v>0.23517834933154494</v>
      </c>
      <c r="L684" s="118">
        <f t="shared" si="188"/>
        <v>0.22019995782504137</v>
      </c>
      <c r="M684" s="118">
        <f t="shared" si="188"/>
        <v>0.20617553258609519</v>
      </c>
      <c r="N684" s="118">
        <f t="shared" si="188"/>
        <v>0.1930443159800001</v>
      </c>
      <c r="O684" s="118">
        <f t="shared" si="188"/>
        <v>0.18074941999543262</v>
      </c>
      <c r="P684" s="118">
        <f t="shared" si="188"/>
        <v>0.16923757979007281</v>
      </c>
      <c r="Q684" s="118">
        <f t="shared" si="188"/>
        <v>0.1584589229327818</v>
      </c>
      <c r="R684" s="118">
        <f t="shared" si="188"/>
        <v>0.14836675334262933</v>
      </c>
      <c r="S684" s="118">
        <f t="shared" si="188"/>
        <v>0.13891734898873687</v>
      </c>
      <c r="T684" s="118">
        <f t="shared" si="188"/>
        <v>0.13006977247451651</v>
      </c>
      <c r="U684" s="118">
        <f t="shared" si="188"/>
        <v>0.12178569368570505</v>
      </c>
      <c r="V684" s="118">
        <f t="shared" si="188"/>
        <v>0.11402922373385593</v>
      </c>
      <c r="W684" s="118">
        <f t="shared" si="188"/>
        <v>0.1067667594758874</v>
      </c>
      <c r="X684" s="118">
        <f t="shared" si="188"/>
        <v>9.9966837936102906E-2</v>
      </c>
      <c r="Y684" s="118">
        <f t="shared" si="188"/>
        <v>9.3600000000000003E-2</v>
      </c>
      <c r="Z684" s="118">
        <f t="shared" si="186"/>
        <v>8.7638662789352784E-2</v>
      </c>
      <c r="AA684" s="118">
        <f t="shared" si="186"/>
        <v>8.2057000165661184E-2</v>
      </c>
      <c r="AB684" s="118">
        <f t="shared" si="186"/>
        <v>7.6830830844276124E-2</v>
      </c>
      <c r="AC684" s="118">
        <f t="shared" si="186"/>
        <v>7.1937513634479908E-2</v>
      </c>
      <c r="AD684" s="118">
        <f t="shared" si="186"/>
        <v>6.7355849351673644E-2</v>
      </c>
      <c r="AE684" s="118">
        <f t="shared" si="186"/>
        <v>6.3065988976728327E-2</v>
      </c>
      <c r="AF684" s="118">
        <f t="shared" si="186"/>
        <v>5.9049347664621075E-2</v>
      </c>
      <c r="AG684" s="118">
        <f t="shared" si="186"/>
        <v>5.5288524229818191E-2</v>
      </c>
      <c r="AH684" s="118">
        <f t="shared" si="186"/>
        <v>5.1767225759593992E-2</v>
      </c>
      <c r="AI684" s="118">
        <f t="shared" si="186"/>
        <v>4.8470197028689682E-2</v>
      </c>
      <c r="AJ684" s="118">
        <f t="shared" si="186"/>
        <v>4.5383154409517339E-2</v>
      </c>
      <c r="AK684" s="118">
        <f t="shared" si="186"/>
        <v>4.2492723991589945E-2</v>
      </c>
      <c r="AL684" s="118">
        <f t="shared" si="186"/>
        <v>3.9786383642093935E-2</v>
      </c>
      <c r="AM684" s="118">
        <f t="shared" si="186"/>
        <v>3.7252408756594989E-2</v>
      </c>
      <c r="AN684" s="118">
        <f t="shared" si="186"/>
        <v>3.4879821464854278E-2</v>
      </c>
      <c r="AO684" s="118">
        <f t="shared" si="189"/>
        <v>3.2658343071700784E-2</v>
      </c>
      <c r="AP684" s="118">
        <f t="shared" si="189"/>
        <v>3.057834952692073E-2</v>
      </c>
      <c r="AQ684" s="118">
        <f t="shared" si="189"/>
        <v>2.8630829731247552E-2</v>
      </c>
      <c r="AR684" s="118">
        <f t="shared" si="189"/>
        <v>2.6807346497822435E-2</v>
      </c>
      <c r="AS684" s="118">
        <f t="shared" si="189"/>
        <v>2.5099999999999973E-2</v>
      </c>
      <c r="AT684" s="118">
        <f t="shared" si="189"/>
        <v>2.3501393547144794E-2</v>
      </c>
      <c r="AU684" s="118">
        <f t="shared" si="189"/>
        <v>2.2004601540150572E-2</v>
      </c>
      <c r="AV684" s="118">
        <f t="shared" si="189"/>
        <v>2.0603139467856073E-2</v>
      </c>
      <c r="AW684" s="118">
        <f t="shared" si="189"/>
        <v>1.92909358143744E-2</v>
      </c>
      <c r="AX684" s="118">
        <f t="shared" si="189"/>
        <v>1.8062305755630413E-2</v>
      </c>
      <c r="AY684" s="118">
        <f t="shared" si="189"/>
        <v>1.6911926531152557E-2</v>
      </c>
      <c r="AZ684" s="118">
        <f t="shared" si="189"/>
        <v>1.5834814384422941E-2</v>
      </c>
      <c r="BA684" s="118">
        <f t="shared" si="189"/>
        <v>1.482630297188499E-2</v>
      </c>
      <c r="BB684" s="118">
        <f t="shared" si="189"/>
        <v>1.3882023147070596E-2</v>
      </c>
      <c r="BC684" s="118">
        <f t="shared" si="189"/>
        <v>1.2997884032266127E-2</v>
      </c>
      <c r="BD684" s="118">
        <f t="shared" si="187"/>
        <v>1.2170055295714572E-2</v>
      </c>
      <c r="BE684" s="118">
        <f t="shared" si="187"/>
        <v>1.1394950557573788E-2</v>
      </c>
      <c r="BF684" s="118">
        <f t="shared" si="187"/>
        <v>1.0669211852740989E-2</v>
      </c>
      <c r="BG684" s="118">
        <f t="shared" si="187"/>
        <v>9.9896950832321935E-3</v>
      </c>
      <c r="BH684" s="118">
        <f t="shared" si="187"/>
        <v>9.3534563970923239E-3</v>
      </c>
      <c r="BI684" s="118">
        <f t="shared" si="187"/>
        <v>8.7577394348257349E-3</v>
      </c>
      <c r="BJ684" s="118">
        <f t="shared" si="187"/>
        <v>8.199963388095189E-3</v>
      </c>
      <c r="BK684" s="118">
        <f t="shared" si="187"/>
        <v>7.6777118189563327E-3</v>
      </c>
      <c r="BL684" s="118">
        <f t="shared" si="187"/>
        <v>7.1887221911895553E-3</v>
      </c>
      <c r="BM684" s="118">
        <f t="shared" si="187"/>
        <v>6.730876068376055E-3</v>
      </c>
      <c r="BN684" s="118">
        <f t="shared" si="187"/>
        <v>6.3021899362535648E-3</v>
      </c>
      <c r="BO684" s="118">
        <f t="shared" si="187"/>
        <v>5.9008066095916538E-3</v>
      </c>
      <c r="BP684" s="118">
        <f t="shared" si="187"/>
        <v>5.524987186358834E-3</v>
      </c>
      <c r="BQ684" s="118">
        <f t="shared" si="187"/>
        <v>5.173103514324753E-3</v>
      </c>
      <c r="BS684"/>
    </row>
    <row r="685" spans="2:71">
      <c r="B685" s="19">
        <v>66</v>
      </c>
      <c r="C685" s="51">
        <v>9.6100000000000005E-2</v>
      </c>
      <c r="D685" s="51">
        <v>2.5399999999999999E-2</v>
      </c>
      <c r="I685" s="22" t="s">
        <v>176</v>
      </c>
      <c r="J685" s="118">
        <f t="shared" si="188"/>
        <v>0.26069976576131393</v>
      </c>
      <c r="K685" s="118">
        <f t="shared" si="188"/>
        <v>0.2439192957216483</v>
      </c>
      <c r="L685" s="118">
        <f t="shared" si="188"/>
        <v>0.22821893472592372</v>
      </c>
      <c r="M685" s="118">
        <f t="shared" si="188"/>
        <v>0.21352915936126526</v>
      </c>
      <c r="N685" s="118">
        <f t="shared" si="188"/>
        <v>0.19978492123050581</v>
      </c>
      <c r="O685" s="118">
        <f t="shared" si="188"/>
        <v>0.18692535890870896</v>
      </c>
      <c r="P685" s="118">
        <f t="shared" si="188"/>
        <v>0.17489352844019532</v>
      </c>
      <c r="Q685" s="118">
        <f t="shared" si="188"/>
        <v>0.16363615118267572</v>
      </c>
      <c r="R685" s="118">
        <f t="shared" si="188"/>
        <v>0.15310337788190825</v>
      </c>
      <c r="S685" s="118">
        <f t="shared" si="188"/>
        <v>0.14324856793217022</v>
      </c>
      <c r="T685" s="118">
        <f t="shared" si="188"/>
        <v>0.13402808284507739</v>
      </c>
      <c r="U685" s="118">
        <f t="shared" si="188"/>
        <v>0.12540109301220279</v>
      </c>
      <c r="V685" s="118">
        <f t="shared" si="188"/>
        <v>0.11732939690581197</v>
      </c>
      <c r="W685" s="118">
        <f t="shared" si="188"/>
        <v>0.10977725191711026</v>
      </c>
      <c r="X685" s="118">
        <f t="shared" si="188"/>
        <v>0.1027112160829298</v>
      </c>
      <c r="Y685" s="118">
        <f t="shared" si="188"/>
        <v>9.6100000000000005E-2</v>
      </c>
      <c r="Z685" s="118">
        <f t="shared" si="186"/>
        <v>8.9914328271056818E-2</v>
      </c>
      <c r="AA685" s="118">
        <f t="shared" si="186"/>
        <v>8.412680986925461E-2</v>
      </c>
      <c r="AB685" s="118">
        <f t="shared" si="186"/>
        <v>7.8711816846836022E-2</v>
      </c>
      <c r="AC685" s="118">
        <f t="shared" si="186"/>
        <v>7.3645370850964773E-2</v>
      </c>
      <c r="AD685" s="118">
        <f t="shared" si="186"/>
        <v>6.8905036944197348E-2</v>
      </c>
      <c r="AE685" s="118">
        <f t="shared" si="186"/>
        <v>6.4469824259415803E-2</v>
      </c>
      <c r="AF685" s="118">
        <f t="shared" si="186"/>
        <v>6.0320093049307542E-2</v>
      </c>
      <c r="AG685" s="118">
        <f t="shared" si="186"/>
        <v>5.6437467718794279E-2</v>
      </c>
      <c r="AH685" s="118">
        <f t="shared" si="186"/>
        <v>5.2804755455305323E-2</v>
      </c>
      <c r="AI685" s="118">
        <f t="shared" si="186"/>
        <v>4.9405870096578569E-2</v>
      </c>
      <c r="AJ685" s="118">
        <f t="shared" si="186"/>
        <v>4.6225760898865299E-2</v>
      </c>
      <c r="AK685" s="118">
        <f t="shared" si="186"/>
        <v>4.325034589011402E-2</v>
      </c>
      <c r="AL685" s="118">
        <f t="shared" si="186"/>
        <v>4.046644951301212E-2</v>
      </c>
      <c r="AM685" s="118">
        <f t="shared" si="186"/>
        <v>3.7861744281759827E-2</v>
      </c>
      <c r="AN685" s="118">
        <f t="shared" si="186"/>
        <v>3.5424696194224364E-2</v>
      </c>
      <c r="AO685" s="118">
        <f t="shared" si="189"/>
        <v>3.3144513657751784E-2</v>
      </c>
      <c r="AP685" s="118">
        <f t="shared" si="189"/>
        <v>3.1011099702472629E-2</v>
      </c>
      <c r="AQ685" s="118">
        <f t="shared" si="189"/>
        <v>2.9015007270495281E-2</v>
      </c>
      <c r="AR685" s="118">
        <f t="shared" si="189"/>
        <v>2.7147397383001173E-2</v>
      </c>
      <c r="AS685" s="118">
        <f t="shared" si="189"/>
        <v>2.5399999999999964E-2</v>
      </c>
      <c r="AT685" s="118">
        <f t="shared" si="189"/>
        <v>2.3765077399426016E-2</v>
      </c>
      <c r="AU685" s="118">
        <f t="shared" si="189"/>
        <v>2.2235389913413776E-2</v>
      </c>
      <c r="AV685" s="118">
        <f t="shared" si="189"/>
        <v>2.0804163870027387E-2</v>
      </c>
      <c r="AW685" s="118">
        <f t="shared" si="189"/>
        <v>1.9465061598485975E-2</v>
      </c>
      <c r="AX685" s="118">
        <f t="shared" si="189"/>
        <v>1.8212153365063578E-2</v>
      </c>
      <c r="AY685" s="118">
        <f t="shared" si="189"/>
        <v>1.7039891115391871E-2</v>
      </c>
      <c r="AZ685" s="118">
        <f t="shared" si="189"/>
        <v>1.5943083906892915E-2</v>
      </c>
      <c r="BA685" s="118">
        <f t="shared" si="189"/>
        <v>1.4916874922553306E-2</v>
      </c>
      <c r="BB685" s="118">
        <f t="shared" si="189"/>
        <v>1.3956719964253413E-2</v>
      </c>
      <c r="BC685" s="118">
        <f t="shared" si="189"/>
        <v>1.305836733041721E-2</v>
      </c>
      <c r="BD685" s="118">
        <f t="shared" si="187"/>
        <v>1.2217838988878011E-2</v>
      </c>
      <c r="BE685" s="118">
        <f t="shared" si="187"/>
        <v>1.1431412961590991E-2</v>
      </c>
      <c r="BF685" s="118">
        <f t="shared" si="187"/>
        <v>1.0695606843189452E-2</v>
      </c>
      <c r="BG685" s="118">
        <f t="shared" si="187"/>
        <v>1.0007162380402685E-2</v>
      </c>
      <c r="BH685" s="118">
        <f t="shared" si="187"/>
        <v>9.3630310440509616E-3</v>
      </c>
      <c r="BI685" s="118">
        <f t="shared" si="187"/>
        <v>8.7603605297283463E-3</v>
      </c>
      <c r="BJ685" s="118">
        <f t="shared" si="187"/>
        <v>8.1964821273965011E-3</v>
      </c>
      <c r="BK685" s="118">
        <f t="shared" si="187"/>
        <v>7.6688989039602412E-3</v>
      </c>
      <c r="BL685" s="118">
        <f t="shared" si="187"/>
        <v>7.175274646495618E-3</v>
      </c>
      <c r="BM685" s="118">
        <f t="shared" si="187"/>
        <v>6.7134235171695958E-3</v>
      </c>
      <c r="BN685" s="118">
        <f t="shared" si="187"/>
        <v>6.2813003740418306E-3</v>
      </c>
      <c r="BO685" s="118">
        <f t="shared" si="187"/>
        <v>5.8769917148877113E-3</v>
      </c>
      <c r="BP685" s="118">
        <f t="shared" si="187"/>
        <v>5.4987072039406329E-3</v>
      </c>
      <c r="BQ685" s="118">
        <f t="shared" si="187"/>
        <v>5.1447717440327055E-3</v>
      </c>
      <c r="BS685"/>
    </row>
    <row r="686" spans="2:71">
      <c r="B686" s="19">
        <v>67</v>
      </c>
      <c r="C686" s="51">
        <v>9.8599999999999993E-2</v>
      </c>
      <c r="D686" s="51">
        <v>2.5600000000000001E-2</v>
      </c>
      <c r="I686" s="22" t="s">
        <v>176</v>
      </c>
      <c r="J686" s="118">
        <f t="shared" si="188"/>
        <v>0.27108446307969231</v>
      </c>
      <c r="K686" s="118">
        <f t="shared" si="188"/>
        <v>0.25340943446229663</v>
      </c>
      <c r="L686" s="118">
        <f t="shared" si="188"/>
        <v>0.23688683868106072</v>
      </c>
      <c r="M686" s="118">
        <f t="shared" si="188"/>
        <v>0.221441535747778</v>
      </c>
      <c r="N686" s="118">
        <f t="shared" si="188"/>
        <v>0.20700328489062209</v>
      </c>
      <c r="O686" s="118">
        <f t="shared" si="188"/>
        <v>0.19350642511942573</v>
      </c>
      <c r="P686" s="118">
        <f t="shared" si="188"/>
        <v>0.18088957661848346</v>
      </c>
      <c r="Q686" s="118">
        <f t="shared" si="188"/>
        <v>0.16909536160889663</v>
      </c>
      <c r="R686" s="118">
        <f t="shared" si="188"/>
        <v>0.1580701434110264</v>
      </c>
      <c r="S686" s="118">
        <f t="shared" si="188"/>
        <v>0.14776378252038253</v>
      </c>
      <c r="T686" s="118">
        <f t="shared" si="188"/>
        <v>0.13812940858765516</v>
      </c>
      <c r="U686" s="118">
        <f t="shared" si="188"/>
        <v>0.12912320726591797</v>
      </c>
      <c r="V686" s="118">
        <f t="shared" si="188"/>
        <v>0.12070422095564727</v>
      </c>
      <c r="W686" s="118">
        <f t="shared" si="188"/>
        <v>0.11283416254140194</v>
      </c>
      <c r="X686" s="118">
        <f t="shared" si="188"/>
        <v>0.1054772412730928</v>
      </c>
      <c r="Y686" s="118">
        <f t="shared" ref="Y686:AN689" si="190">$C686*POWER(POWER($D686/$C686,1/($D$482-$C$482)),Y$482-$C$482)</f>
        <v>9.8599999999999993E-2</v>
      </c>
      <c r="Z686" s="118">
        <f t="shared" si="190"/>
        <v>9.2171163017325405E-2</v>
      </c>
      <c r="AA686" s="118">
        <f t="shared" si="190"/>
        <v>8.6161493833330369E-2</v>
      </c>
      <c r="AB686" s="118">
        <f t="shared" si="190"/>
        <v>8.0543662210224853E-2</v>
      </c>
      <c r="AC686" s="118">
        <f t="shared" si="190"/>
        <v>7.5292119874148355E-2</v>
      </c>
      <c r="AD686" s="118">
        <f t="shared" si="190"/>
        <v>7.0382984329007442E-2</v>
      </c>
      <c r="AE686" s="118">
        <f t="shared" si="190"/>
        <v>6.5793930245789098E-2</v>
      </c>
      <c r="AF686" s="118">
        <f t="shared" si="190"/>
        <v>6.15040879334195E-2</v>
      </c>
      <c r="AG686" s="118">
        <f t="shared" si="190"/>
        <v>5.749394842944347E-2</v>
      </c>
      <c r="AH686" s="118">
        <f t="shared" si="190"/>
        <v>5.3745274778903993E-2</v>
      </c>
      <c r="AI686" s="118">
        <f t="shared" si="190"/>
        <v>5.0241019097944303E-2</v>
      </c>
      <c r="AJ686" s="118">
        <f t="shared" si="190"/>
        <v>4.6965245044961287E-2</v>
      </c>
      <c r="AK686" s="118">
        <f t="shared" si="190"/>
        <v>4.3903055346731862E-2</v>
      </c>
      <c r="AL686" s="118">
        <f t="shared" si="190"/>
        <v>4.1040524049921721E-2</v>
      </c>
      <c r="AM686" s="118">
        <f t="shared" si="190"/>
        <v>3.8364633189876263E-2</v>
      </c>
      <c r="AN686" s="118">
        <f t="shared" si="190"/>
        <v>3.586321358868131E-2</v>
      </c>
      <c r="AO686" s="118">
        <f t="shared" si="189"/>
        <v>3.3524889513260707E-2</v>
      </c>
      <c r="AP686" s="118">
        <f t="shared" si="189"/>
        <v>3.1339026941831397E-2</v>
      </c>
      <c r="AQ686" s="118">
        <f t="shared" si="189"/>
        <v>2.9295685203447205E-2</v>
      </c>
      <c r="AR686" s="118">
        <f t="shared" si="189"/>
        <v>2.7385571770701625E-2</v>
      </c>
      <c r="AS686" s="118">
        <f t="shared" si="189"/>
        <v>2.5600000000000043E-2</v>
      </c>
      <c r="AT686" s="118">
        <f t="shared" si="189"/>
        <v>2.393084962721637E-2</v>
      </c>
      <c r="AU686" s="118">
        <f t="shared" si="189"/>
        <v>2.2370529839079729E-2</v>
      </c>
      <c r="AV686" s="118">
        <f t="shared" si="189"/>
        <v>2.0911944752350507E-2</v>
      </c>
      <c r="AW686" s="118">
        <f t="shared" si="189"/>
        <v>1.9548461143795142E-2</v>
      </c>
      <c r="AX686" s="118">
        <f t="shared" si="189"/>
        <v>1.8273878284204802E-2</v>
      </c>
      <c r="AY686" s="118">
        <f t="shared" si="189"/>
        <v>1.7082399739271847E-2</v>
      </c>
      <c r="AZ686" s="118">
        <f t="shared" si="189"/>
        <v>1.5968607009082578E-2</v>
      </c>
      <c r="BA686" s="118">
        <f t="shared" si="189"/>
        <v>1.4927434886346404E-2</v>
      </c>
      <c r="BB686" s="118">
        <f t="shared" si="189"/>
        <v>1.3954148421297611E-2</v>
      </c>
      <c r="BC686" s="118">
        <f t="shared" si="189"/>
        <v>1.3044321388512943E-2</v>
      </c>
      <c r="BD686" s="118">
        <f t="shared" si="189"/>
        <v>1.2193816157718165E-2</v>
      </c>
      <c r="BE686" s="118">
        <f t="shared" ref="BE686:BQ689" si="191">$C686*POWER(POWER($D686/$C686,1/($D$482-$C$482)),BE$482-$C$482)</f>
        <v>1.1398764877041964E-2</v>
      </c>
      <c r="BF686" s="118">
        <f t="shared" si="191"/>
        <v>1.0655551883143996E-2</v>
      </c>
      <c r="BG686" s="118">
        <f t="shared" si="191"/>
        <v>9.9607972582234691E-3</v>
      </c>
      <c r="BH686" s="118">
        <f t="shared" si="191"/>
        <v>9.3113414591302554E-3</v>
      </c>
      <c r="BI686" s="118">
        <f t="shared" si="191"/>
        <v>8.7042309486762229E-3</v>
      </c>
      <c r="BJ686" s="118">
        <f t="shared" si="191"/>
        <v>8.1367047638020804E-3</v>
      </c>
      <c r="BK686" s="118">
        <f t="shared" si="191"/>
        <v>7.6061819595157178E-3</v>
      </c>
      <c r="BL686" s="118">
        <f t="shared" si="191"/>
        <v>7.1102498715006363E-3</v>
      </c>
      <c r="BM686" s="118">
        <f t="shared" si="191"/>
        <v>6.6466531440162509E-3</v>
      </c>
      <c r="BN686" s="118">
        <f t="shared" si="191"/>
        <v>6.2132834731920905E-3</v>
      </c>
      <c r="BO686" s="118">
        <f t="shared" si="191"/>
        <v>5.8081700190714212E-3</v>
      </c>
      <c r="BP686" s="118">
        <f t="shared" si="191"/>
        <v>5.4294704428009526E-3</v>
      </c>
      <c r="BQ686" s="118">
        <f t="shared" si="191"/>
        <v>5.0754625282064562E-3</v>
      </c>
      <c r="BS686"/>
    </row>
    <row r="687" spans="2:71">
      <c r="B687" s="19">
        <v>68</v>
      </c>
      <c r="C687" s="51">
        <v>0.1011</v>
      </c>
      <c r="D687" s="51">
        <v>2.58E-2</v>
      </c>
      <c r="I687" s="22" t="s">
        <v>176</v>
      </c>
      <c r="J687" s="118">
        <f t="shared" ref="J687:Y689" si="192">$C687*POWER(POWER($D687/$C687,1/($D$482-$C$482)),J$482-$C$482)</f>
        <v>0.28157866322075942</v>
      </c>
      <c r="K687" s="118">
        <f t="shared" si="192"/>
        <v>0.26299238303009981</v>
      </c>
      <c r="L687" s="118">
        <f t="shared" si="192"/>
        <v>0.24563293518310708</v>
      </c>
      <c r="M687" s="118">
        <f t="shared" si="192"/>
        <v>0.22941933964590525</v>
      </c>
      <c r="N687" s="118">
        <f t="shared" si="192"/>
        <v>0.21427596166746848</v>
      </c>
      <c r="O687" s="118">
        <f t="shared" si="192"/>
        <v>0.20013215895130801</v>
      </c>
      <c r="P687" s="118">
        <f t="shared" si="192"/>
        <v>0.18692195211644436</v>
      </c>
      <c r="Q687" s="118">
        <f t="shared" si="192"/>
        <v>0.17458371691039998</v>
      </c>
      <c r="R687" s="118">
        <f t="shared" si="192"/>
        <v>0.16305989673841662</v>
      </c>
      <c r="S687" s="118">
        <f t="shared" si="192"/>
        <v>0.15229673416787709</v>
      </c>
      <c r="T687" s="118">
        <f t="shared" si="192"/>
        <v>0.142244020155426</v>
      </c>
      <c r="U687" s="118">
        <f t="shared" si="192"/>
        <v>0.13285485982696094</v>
      </c>
      <c r="V687" s="118">
        <f t="shared" si="192"/>
        <v>0.12408545371788092</v>
      </c>
      <c r="W687" s="118">
        <f t="shared" si="192"/>
        <v>0.1158948934531015</v>
      </c>
      <c r="X687" s="118">
        <f t="shared" si="192"/>
        <v>0.10824497091370371</v>
      </c>
      <c r="Y687" s="118">
        <f t="shared" si="192"/>
        <v>0.1011</v>
      </c>
      <c r="Z687" s="118">
        <f t="shared" si="190"/>
        <v>9.4426650159559547E-2</v>
      </c>
      <c r="AA687" s="118">
        <f t="shared" si="190"/>
        <v>8.8193790903618674E-2</v>
      </c>
      <c r="AB687" s="118">
        <f t="shared" si="190"/>
        <v>8.2372346586561299E-2</v>
      </c>
      <c r="AC687" s="118">
        <f t="shared" si="190"/>
        <v>7.6935160771030797E-2</v>
      </c>
      <c r="AD687" s="118">
        <f t="shared" si="190"/>
        <v>7.1856869545950483E-2</v>
      </c>
      <c r="AE687" s="118">
        <f t="shared" si="190"/>
        <v>6.7113783206494318E-2</v>
      </c>
      <c r="AF687" s="118">
        <f t="shared" si="190"/>
        <v>6.2683775744057008E-2</v>
      </c>
      <c r="AG687" s="118">
        <f t="shared" si="190"/>
        <v>5.8546181630705796E-2</v>
      </c>
      <c r="AH687" s="118">
        <f t="shared" si="190"/>
        <v>5.468169941662402E-2</v>
      </c>
      <c r="AI687" s="118">
        <f t="shared" si="190"/>
        <v>5.1072301690838262E-2</v>
      </c>
      <c r="AJ687" s="118">
        <f t="shared" si="190"/>
        <v>4.7701150985205401E-2</v>
      </c>
      <c r="AK687" s="118">
        <f t="shared" si="190"/>
        <v>4.4552521229360237E-2</v>
      </c>
      <c r="AL687" s="118">
        <f t="shared" si="190"/>
        <v>4.1611724390219082E-2</v>
      </c>
      <c r="AM687" s="118">
        <f t="shared" si="190"/>
        <v>3.8865041953820269E-2</v>
      </c>
      <c r="AN687" s="118">
        <f t="shared" si="190"/>
        <v>3.6299660929871337E-2</v>
      </c>
      <c r="AO687" s="118">
        <f t="shared" ref="AO687:BD689" si="193">$C687*POWER(POWER($D687/$C687,1/($D$482-$C$482)),AO$482-$C$482)</f>
        <v>3.3903614080470747E-2</v>
      </c>
      <c r="AP687" s="118">
        <f t="shared" si="193"/>
        <v>3.1665724094177332E-2</v>
      </c>
      <c r="AQ687" s="118">
        <f t="shared" si="193"/>
        <v>2.9575551445005135E-2</v>
      </c>
      <c r="AR687" s="118">
        <f t="shared" si="193"/>
        <v>2.762334569311134E-2</v>
      </c>
      <c r="AS687" s="118">
        <f t="shared" si="193"/>
        <v>2.5800000000000003E-2</v>
      </c>
      <c r="AT687" s="118">
        <f t="shared" si="193"/>
        <v>2.4097008646059712E-2</v>
      </c>
      <c r="AU687" s="118">
        <f t="shared" si="193"/>
        <v>2.2506427352258777E-2</v>
      </c>
      <c r="AV687" s="118">
        <f t="shared" si="193"/>
        <v>2.1020836220902887E-2</v>
      </c>
      <c r="AW687" s="118">
        <f t="shared" si="193"/>
        <v>1.9633305122577598E-2</v>
      </c>
      <c r="AX687" s="118">
        <f t="shared" si="193"/>
        <v>1.8337361367809332E-2</v>
      </c>
      <c r="AY687" s="118">
        <f t="shared" si="193"/>
        <v>1.7126959512636541E-2</v>
      </c>
      <c r="AZ687" s="118">
        <f t="shared" si="193"/>
        <v>1.5996453157237103E-2</v>
      </c>
      <c r="BA687" s="118">
        <f t="shared" si="193"/>
        <v>1.4940568606055487E-2</v>
      </c>
      <c r="BB687" s="118">
        <f t="shared" si="193"/>
        <v>1.3954380266556871E-2</v>
      </c>
      <c r="BC687" s="118">
        <f t="shared" si="193"/>
        <v>1.3033287671845967E-2</v>
      </c>
      <c r="BD687" s="118">
        <f t="shared" si="193"/>
        <v>1.21729940199634E-2</v>
      </c>
      <c r="BE687" s="118">
        <f t="shared" si="191"/>
        <v>1.1369486129747719E-2</v>
      </c>
      <c r="BF687" s="118">
        <f t="shared" si="191"/>
        <v>1.0619015719759177E-2</v>
      </c>
      <c r="BG687" s="118">
        <f t="shared" si="191"/>
        <v>9.9180819229333656E-3</v>
      </c>
      <c r="BH687" s="118">
        <f t="shared" si="191"/>
        <v>9.2634149553974341E-3</v>
      </c>
      <c r="BI687" s="118">
        <f t="shared" si="191"/>
        <v>8.6519608632655339E-3</v>
      </c>
      <c r="BJ687" s="118">
        <f t="shared" si="191"/>
        <v>8.0808672762589049E-3</v>
      </c>
      <c r="BK687" s="118">
        <f t="shared" si="191"/>
        <v>7.5474701016927069E-3</v>
      </c>
      <c r="BL687" s="118">
        <f t="shared" si="191"/>
        <v>7.0492810967583853E-3</v>
      </c>
      <c r="BM687" s="118">
        <f t="shared" si="191"/>
        <v>6.5839762611275996E-3</v>
      </c>
      <c r="BN687" s="118">
        <f t="shared" si="191"/>
        <v>6.1493849957303739E-3</v>
      </c>
      <c r="BO687" s="118">
        <f t="shared" si="191"/>
        <v>5.7434799771342885E-3</v>
      </c>
      <c r="BP687" s="118">
        <f t="shared" si="191"/>
        <v>5.3643677002897594E-3</v>
      </c>
      <c r="BQ687" s="118">
        <f t="shared" si="191"/>
        <v>5.0102796455242533E-3</v>
      </c>
      <c r="BS687"/>
    </row>
    <row r="688" spans="2:71">
      <c r="B688" s="19">
        <v>69</v>
      </c>
      <c r="C688" s="51">
        <v>0.1036</v>
      </c>
      <c r="D688" s="51">
        <v>2.5999999999999999E-2</v>
      </c>
      <c r="I688" s="22" t="s">
        <v>176</v>
      </c>
      <c r="J688" s="118">
        <f t="shared" si="192"/>
        <v>0.29217937852618658</v>
      </c>
      <c r="K688" s="118">
        <f t="shared" si="192"/>
        <v>0.27266553132687787</v>
      </c>
      <c r="L688" s="118">
        <f t="shared" si="192"/>
        <v>0.25445495965111492</v>
      </c>
      <c r="M688" s="118">
        <f t="shared" si="192"/>
        <v>0.23746062135528925</v>
      </c>
      <c r="N688" s="118">
        <f t="shared" si="192"/>
        <v>0.22160128759821951</v>
      </c>
      <c r="O688" s="118">
        <f t="shared" si="192"/>
        <v>0.20680115458686757</v>
      </c>
      <c r="P688" s="118">
        <f t="shared" si="192"/>
        <v>0.19298948125247764</v>
      </c>
      <c r="Q688" s="118">
        <f t="shared" si="192"/>
        <v>0.18010025112531738</v>
      </c>
      <c r="R688" s="118">
        <f t="shared" si="192"/>
        <v>0.16807185679186312</v>
      </c>
      <c r="S688" s="118">
        <f t="shared" si="192"/>
        <v>0.15684680542621188</v>
      </c>
      <c r="T688" s="118">
        <f t="shared" si="192"/>
        <v>0.14637144398822977</v>
      </c>
      <c r="U688" s="118">
        <f t="shared" si="192"/>
        <v>0.13659570277495145</v>
      </c>
      <c r="V688" s="118">
        <f t="shared" si="192"/>
        <v>0.12747285609946749</v>
      </c>
      <c r="W688" s="118">
        <f t="shared" si="192"/>
        <v>0.11895929895340243</v>
      </c>
      <c r="X688" s="118">
        <f t="shared" si="192"/>
        <v>0.11101433858548405</v>
      </c>
      <c r="Y688" s="118">
        <f t="shared" si="192"/>
        <v>0.1036</v>
      </c>
      <c r="Z688" s="118">
        <f t="shared" si="190"/>
        <v>9.6680844445470704E-2</v>
      </c>
      <c r="AA688" s="118">
        <f t="shared" si="190"/>
        <v>9.0223800025958548E-2</v>
      </c>
      <c r="AB688" s="118">
        <f t="shared" si="190"/>
        <v>8.4198003625376008E-2</v>
      </c>
      <c r="AC688" s="118">
        <f t="shared" si="190"/>
        <v>7.8574653389229324E-2</v>
      </c>
      <c r="AD688" s="118">
        <f t="shared" si="190"/>
        <v>7.3326871058695536E-2</v>
      </c>
      <c r="AE688" s="118">
        <f t="shared" si="190"/>
        <v>6.8429573499023469E-2</v>
      </c>
      <c r="AF688" s="118">
        <f t="shared" si="190"/>
        <v>6.3859352808194922E-2</v>
      </c>
      <c r="AG688" s="118">
        <f t="shared" si="190"/>
        <v>5.9594364432794658E-2</v>
      </c>
      <c r="AH688" s="118">
        <f t="shared" si="190"/>
        <v>5.5614222756309971E-2</v>
      </c>
      <c r="AI688" s="118">
        <f t="shared" si="190"/>
        <v>5.1899903660796928E-2</v>
      </c>
      <c r="AJ688" s="118">
        <f t="shared" si="190"/>
        <v>4.8433653596181701E-2</v>
      </c>
      <c r="AK688" s="118">
        <f t="shared" si="190"/>
        <v>4.5198904722570037E-2</v>
      </c>
      <c r="AL688" s="118">
        <f t="shared" si="190"/>
        <v>4.2180195719965688E-2</v>
      </c>
      <c r="AM688" s="118">
        <f t="shared" si="190"/>
        <v>3.9363097886887188E-2</v>
      </c>
      <c r="AN688" s="118">
        <f t="shared" si="190"/>
        <v>3.6734146174652288E-2</v>
      </c>
      <c r="AO688" s="118">
        <f t="shared" si="193"/>
        <v>3.4280774827690555E-2</v>
      </c>
      <c r="AP688" s="118">
        <f t="shared" si="193"/>
        <v>3.1991257322260214E-2</v>
      </c>
      <c r="AQ688" s="118">
        <f t="shared" si="193"/>
        <v>2.9854650316490983E-2</v>
      </c>
      <c r="AR688" s="118">
        <f t="shared" si="193"/>
        <v>2.7860741343847372E-2</v>
      </c>
      <c r="AS688" s="118">
        <f t="shared" si="193"/>
        <v>2.6000000000000027E-2</v>
      </c>
      <c r="AT688" s="118">
        <f t="shared" si="193"/>
        <v>2.4263532389789969E-2</v>
      </c>
      <c r="AU688" s="118">
        <f t="shared" si="193"/>
        <v>2.2643038616553323E-2</v>
      </c>
      <c r="AV688" s="118">
        <f t="shared" si="193"/>
        <v>2.1130773110615626E-2</v>
      </c>
      <c r="AW688" s="118">
        <f t="shared" si="193"/>
        <v>1.9719507607335564E-2</v>
      </c>
      <c r="AX688" s="118">
        <f t="shared" si="193"/>
        <v>1.8402496597742145E-2</v>
      </c>
      <c r="AY688" s="118">
        <f t="shared" si="193"/>
        <v>1.7173445086627531E-2</v>
      </c>
      <c r="AZ688" s="118">
        <f t="shared" si="193"/>
        <v>1.6026478503987161E-2</v>
      </c>
      <c r="BA688" s="118">
        <f t="shared" si="193"/>
        <v>1.4956114625990951E-2</v>
      </c>
      <c r="BB688" s="118">
        <f t="shared" si="193"/>
        <v>1.3957237371274718E-2</v>
      </c>
      <c r="BC688" s="118">
        <f t="shared" si="193"/>
        <v>1.3025072347304262E-2</v>
      </c>
      <c r="BD688" s="118">
        <f t="shared" si="193"/>
        <v>1.2155164029929784E-2</v>
      </c>
      <c r="BE688" s="118">
        <f t="shared" si="191"/>
        <v>1.134335446705427E-2</v>
      </c>
      <c r="BF688" s="118">
        <f t="shared" si="191"/>
        <v>1.0585763404624606E-2</v>
      </c>
      <c r="BG688" s="118">
        <f t="shared" si="191"/>
        <v>9.8787697399523935E-3</v>
      </c>
      <c r="BH688" s="118">
        <f t="shared" si="191"/>
        <v>9.2189942137158361E-3</v>
      </c>
      <c r="BI688" s="118">
        <f t="shared" si="191"/>
        <v>8.6032832579146269E-3</v>
      </c>
      <c r="BJ688" s="118">
        <f t="shared" si="191"/>
        <v>8.028693922574966E-3</v>
      </c>
      <c r="BK688" s="118">
        <f t="shared" si="191"/>
        <v>7.4924798091579774E-3</v>
      </c>
      <c r="BL688" s="118">
        <f t="shared" si="191"/>
        <v>6.9920779434366077E-3</v>
      </c>
      <c r="BM688" s="118">
        <f t="shared" si="191"/>
        <v>6.5250965250965394E-3</v>
      </c>
      <c r="BN688" s="118">
        <f t="shared" si="191"/>
        <v>6.089303495507143E-3</v>
      </c>
      <c r="BO688" s="118">
        <f t="shared" si="191"/>
        <v>5.6826158690191806E-3</v>
      </c>
      <c r="BP688" s="118">
        <f t="shared" si="191"/>
        <v>5.3030897767954331E-3</v>
      </c>
      <c r="BQ688" s="118">
        <f t="shared" si="191"/>
        <v>4.9489111755861509E-3</v>
      </c>
      <c r="BS688"/>
    </row>
    <row r="689" spans="1:71">
      <c r="B689" s="19">
        <v>70</v>
      </c>
      <c r="C689" s="51">
        <v>0.1062</v>
      </c>
      <c r="D689" s="51">
        <v>2.6200000000000001E-2</v>
      </c>
      <c r="I689" s="22" t="s">
        <v>176</v>
      </c>
      <c r="J689" s="118">
        <f t="shared" si="192"/>
        <v>0.30338348499913809</v>
      </c>
      <c r="K689" s="118">
        <f t="shared" si="192"/>
        <v>0.28287904329781149</v>
      </c>
      <c r="L689" s="118">
        <f t="shared" si="192"/>
        <v>0.26376041246052817</v>
      </c>
      <c r="M689" s="118">
        <f t="shared" si="192"/>
        <v>0.24593393123189405</v>
      </c>
      <c r="N689" s="118">
        <f t="shared" si="192"/>
        <v>0.2293122685354663</v>
      </c>
      <c r="O689" s="118">
        <f t="shared" si="192"/>
        <v>0.21381399564299897</v>
      </c>
      <c r="P689" s="118">
        <f t="shared" si="192"/>
        <v>0.19936318725900926</v>
      </c>
      <c r="Q689" s="118">
        <f t="shared" si="192"/>
        <v>0.18588904956639682</v>
      </c>
      <c r="R689" s="118">
        <f t="shared" si="192"/>
        <v>0.17332557341092972</v>
      </c>
      <c r="S689" s="118">
        <f t="shared" si="192"/>
        <v>0.16161121092556405</v>
      </c>
      <c r="T689" s="118">
        <f t="shared" si="192"/>
        <v>0.15068857401039565</v>
      </c>
      <c r="U689" s="118">
        <f t="shared" si="192"/>
        <v>0.14050415319111156</v>
      </c>
      <c r="V689" s="118">
        <f t="shared" si="192"/>
        <v>0.13100805547864183</v>
      </c>
      <c r="W689" s="118">
        <f t="shared" si="192"/>
        <v>0.12215375994579965</v>
      </c>
      <c r="X689" s="118">
        <f t="shared" si="192"/>
        <v>0.11389788982349025</v>
      </c>
      <c r="Y689" s="118">
        <f t="shared" si="192"/>
        <v>0.1062</v>
      </c>
      <c r="Z689" s="118">
        <f t="shared" si="190"/>
        <v>9.9022378882334131E-2</v>
      </c>
      <c r="AA689" s="118">
        <f t="shared" si="190"/>
        <v>9.2329863648931573E-2</v>
      </c>
      <c r="AB689" s="118">
        <f t="shared" si="190"/>
        <v>8.6089667988688806E-2</v>
      </c>
      <c r="AC689" s="118">
        <f t="shared" si="190"/>
        <v>8.0271221482394489E-2</v>
      </c>
      <c r="AD689" s="118">
        <f t="shared" si="190"/>
        <v>7.4846019839712119E-2</v>
      </c>
      <c r="AE689" s="118">
        <f t="shared" si="190"/>
        <v>6.97874852580289E-2</v>
      </c>
      <c r="AF689" s="118">
        <f t="shared" si="190"/>
        <v>6.5070836219075764E-2</v>
      </c>
      <c r="AG689" s="118">
        <f t="shared" si="190"/>
        <v>6.0672966085457913E-2</v>
      </c>
      <c r="AH689" s="118">
        <f t="shared" si="190"/>
        <v>5.6572329902346737E-2</v>
      </c>
      <c r="AI689" s="118">
        <f t="shared" si="190"/>
        <v>5.2748838849779461E-2</v>
      </c>
      <c r="AJ689" s="118">
        <f t="shared" si="190"/>
        <v>4.9183761828493863E-2</v>
      </c>
      <c r="AK689" s="118">
        <f t="shared" si="190"/>
        <v>4.5859633697171387E-2</v>
      </c>
      <c r="AL689" s="118">
        <f t="shared" si="190"/>
        <v>4.2760169711547676E-2</v>
      </c>
      <c r="AM689" s="118">
        <f t="shared" si="190"/>
        <v>3.9870185746231475E-2</v>
      </c>
      <c r="AN689" s="118">
        <f t="shared" si="190"/>
        <v>3.7175523908402737E-2</v>
      </c>
      <c r="AO689" s="118">
        <f t="shared" si="193"/>
        <v>3.4662983178974822E-2</v>
      </c>
      <c r="AP689" s="118">
        <f t="shared" si="193"/>
        <v>3.2320254741435211E-2</v>
      </c>
      <c r="AQ689" s="118">
        <f t="shared" si="193"/>
        <v>3.0135861681543821E-2</v>
      </c>
      <c r="AR689" s="118">
        <f t="shared" si="193"/>
        <v>2.8099102762480673E-2</v>
      </c>
      <c r="AS689" s="118">
        <f t="shared" si="193"/>
        <v>2.6200000000000022E-2</v>
      </c>
      <c r="AT689" s="118">
        <f t="shared" si="193"/>
        <v>2.4429249780764186E-2</v>
      </c>
      <c r="AU689" s="118">
        <f t="shared" si="193"/>
        <v>2.2778177284388034E-2</v>
      </c>
      <c r="AV689" s="118">
        <f t="shared" si="193"/>
        <v>2.1238693985910065E-2</v>
      </c>
      <c r="AW689" s="118">
        <f t="shared" si="193"/>
        <v>1.9803258030496589E-2</v>
      </c>
      <c r="AX689" s="118">
        <f t="shared" si="193"/>
        <v>1.8464837286256679E-2</v>
      </c>
      <c r="AY689" s="118">
        <f t="shared" si="193"/>
        <v>1.7216874894165339E-2</v>
      </c>
      <c r="AZ689" s="118">
        <f t="shared" si="193"/>
        <v>1.6053257146325675E-2</v>
      </c>
      <c r="BA689" s="118">
        <f t="shared" si="193"/>
        <v>1.4968283535207147E-2</v>
      </c>
      <c r="BB689" s="118">
        <f t="shared" si="193"/>
        <v>1.3956638827132634E-2</v>
      </c>
      <c r="BC689" s="118">
        <f t="shared" si="193"/>
        <v>1.3013367023203609E-2</v>
      </c>
      <c r="BD689" s="118">
        <f t="shared" si="193"/>
        <v>1.213384708009925E-2</v>
      </c>
      <c r="BE689" s="118">
        <f t="shared" si="191"/>
        <v>1.1313770271806889E-2</v>
      </c>
      <c r="BF689" s="118">
        <f t="shared" si="191"/>
        <v>1.0549119081379944E-2</v>
      </c>
      <c r="BG689" s="118">
        <f t="shared" si="191"/>
        <v>9.8361475193151169E-3</v>
      </c>
      <c r="BH689" s="118">
        <f t="shared" si="191"/>
        <v>9.1713627721294981E-3</v>
      </c>
      <c r="BI689" s="118">
        <f t="shared" si="191"/>
        <v>8.5515080912348523E-3</v>
      </c>
      <c r="BJ689" s="118">
        <f t="shared" si="191"/>
        <v>7.9735468382825178E-3</v>
      </c>
      <c r="BK689" s="118">
        <f t="shared" si="191"/>
        <v>7.4346476088177861E-3</v>
      </c>
      <c r="BL689" s="118">
        <f t="shared" si="191"/>
        <v>6.9321703613652958E-3</v>
      </c>
      <c r="BM689" s="118">
        <f t="shared" si="191"/>
        <v>6.4636534839924795E-3</v>
      </c>
      <c r="BN689" s="118">
        <f t="shared" si="191"/>
        <v>6.0268017349907948E-3</v>
      </c>
      <c r="BO689" s="118">
        <f t="shared" si="191"/>
        <v>5.6194749985966769E-3</v>
      </c>
      <c r="BP689" s="118">
        <f t="shared" si="191"/>
        <v>5.2396778006670837E-3</v>
      </c>
      <c r="BQ689" s="118">
        <f t="shared" si="191"/>
        <v>4.885549532947374E-3</v>
      </c>
      <c r="BS689"/>
    </row>
    <row r="690" spans="1:71">
      <c r="A690" s="18" t="s">
        <v>72</v>
      </c>
      <c r="C690" s="30"/>
      <c r="D690" s="30"/>
      <c r="E690" s="30"/>
      <c r="J690" s="118"/>
      <c r="K690" s="118"/>
      <c r="L690" s="118"/>
      <c r="M690" s="118"/>
      <c r="N690" s="118"/>
      <c r="O690" s="118"/>
      <c r="P690" s="118"/>
      <c r="Q690" s="118"/>
      <c r="R690" s="118"/>
      <c r="S690" s="118"/>
      <c r="T690" s="118"/>
      <c r="U690" s="118"/>
      <c r="V690" s="118"/>
      <c r="W690" s="118"/>
      <c r="X690" s="118"/>
      <c r="Y690" s="118"/>
      <c r="BS690"/>
    </row>
    <row r="691" spans="1:71">
      <c r="B691" t="s">
        <v>545</v>
      </c>
      <c r="C691" s="30">
        <v>2020</v>
      </c>
      <c r="D691" s="30">
        <v>2040</v>
      </c>
      <c r="E691" s="30"/>
      <c r="J691" s="17">
        <f t="shared" ref="J691:X691" si="194">K691-1</f>
        <v>2005</v>
      </c>
      <c r="K691" s="17">
        <f t="shared" si="194"/>
        <v>2006</v>
      </c>
      <c r="L691" s="17">
        <f t="shared" si="194"/>
        <v>2007</v>
      </c>
      <c r="M691" s="17">
        <f t="shared" si="194"/>
        <v>2008</v>
      </c>
      <c r="N691" s="17">
        <f t="shared" si="194"/>
        <v>2009</v>
      </c>
      <c r="O691" s="17">
        <f t="shared" si="194"/>
        <v>2010</v>
      </c>
      <c r="P691" s="17">
        <f t="shared" si="194"/>
        <v>2011</v>
      </c>
      <c r="Q691" s="17">
        <f t="shared" si="194"/>
        <v>2012</v>
      </c>
      <c r="R691" s="17">
        <f t="shared" si="194"/>
        <v>2013</v>
      </c>
      <c r="S691" s="17">
        <f t="shared" si="194"/>
        <v>2014</v>
      </c>
      <c r="T691" s="17">
        <f t="shared" si="194"/>
        <v>2015</v>
      </c>
      <c r="U691" s="17">
        <f t="shared" si="194"/>
        <v>2016</v>
      </c>
      <c r="V691" s="17">
        <f t="shared" si="194"/>
        <v>2017</v>
      </c>
      <c r="W691" s="17">
        <f t="shared" si="194"/>
        <v>2018</v>
      </c>
      <c r="X691" s="17">
        <f t="shared" si="194"/>
        <v>2019</v>
      </c>
      <c r="Y691" s="17">
        <f>Z691-1</f>
        <v>2020</v>
      </c>
      <c r="Z691" s="183">
        <f>$Z$26</f>
        <v>2021</v>
      </c>
      <c r="AA691" s="17">
        <f t="shared" ref="AA691:BP691" si="195">Z691+1</f>
        <v>2022</v>
      </c>
      <c r="AB691" s="17">
        <f t="shared" si="195"/>
        <v>2023</v>
      </c>
      <c r="AC691" s="17">
        <f t="shared" si="195"/>
        <v>2024</v>
      </c>
      <c r="AD691" s="17">
        <f t="shared" si="195"/>
        <v>2025</v>
      </c>
      <c r="AE691" s="17">
        <f t="shared" si="195"/>
        <v>2026</v>
      </c>
      <c r="AF691" s="17">
        <f t="shared" si="195"/>
        <v>2027</v>
      </c>
      <c r="AG691" s="17">
        <f t="shared" si="195"/>
        <v>2028</v>
      </c>
      <c r="AH691" s="17">
        <f t="shared" si="195"/>
        <v>2029</v>
      </c>
      <c r="AI691" s="17">
        <f t="shared" si="195"/>
        <v>2030</v>
      </c>
      <c r="AJ691" s="17">
        <f t="shared" si="195"/>
        <v>2031</v>
      </c>
      <c r="AK691" s="17">
        <f t="shared" si="195"/>
        <v>2032</v>
      </c>
      <c r="AL691" s="17">
        <f t="shared" si="195"/>
        <v>2033</v>
      </c>
      <c r="AM691" s="17">
        <f t="shared" si="195"/>
        <v>2034</v>
      </c>
      <c r="AN691" s="17">
        <f t="shared" si="195"/>
        <v>2035</v>
      </c>
      <c r="AO691" s="17">
        <f t="shared" si="195"/>
        <v>2036</v>
      </c>
      <c r="AP691" s="17">
        <f t="shared" si="195"/>
        <v>2037</v>
      </c>
      <c r="AQ691" s="17">
        <f t="shared" si="195"/>
        <v>2038</v>
      </c>
      <c r="AR691" s="17">
        <f t="shared" si="195"/>
        <v>2039</v>
      </c>
      <c r="AS691" s="17">
        <f t="shared" si="195"/>
        <v>2040</v>
      </c>
      <c r="AT691" s="17">
        <f t="shared" si="195"/>
        <v>2041</v>
      </c>
      <c r="AU691" s="17">
        <f t="shared" si="195"/>
        <v>2042</v>
      </c>
      <c r="AV691" s="17">
        <f t="shared" si="195"/>
        <v>2043</v>
      </c>
      <c r="AW691" s="17">
        <f t="shared" si="195"/>
        <v>2044</v>
      </c>
      <c r="AX691" s="17">
        <f t="shared" si="195"/>
        <v>2045</v>
      </c>
      <c r="AY691" s="17">
        <f t="shared" si="195"/>
        <v>2046</v>
      </c>
      <c r="AZ691" s="17">
        <f t="shared" si="195"/>
        <v>2047</v>
      </c>
      <c r="BA691" s="17">
        <f t="shared" si="195"/>
        <v>2048</v>
      </c>
      <c r="BB691" s="17">
        <f t="shared" si="195"/>
        <v>2049</v>
      </c>
      <c r="BC691" s="17">
        <f t="shared" si="195"/>
        <v>2050</v>
      </c>
      <c r="BD691" s="17">
        <f t="shared" si="195"/>
        <v>2051</v>
      </c>
      <c r="BE691" s="17">
        <f t="shared" si="195"/>
        <v>2052</v>
      </c>
      <c r="BF691" s="17">
        <f t="shared" si="195"/>
        <v>2053</v>
      </c>
      <c r="BG691" s="17">
        <f t="shared" si="195"/>
        <v>2054</v>
      </c>
      <c r="BH691" s="17">
        <f t="shared" si="195"/>
        <v>2055</v>
      </c>
      <c r="BI691" s="17">
        <f t="shared" si="195"/>
        <v>2056</v>
      </c>
      <c r="BJ691" s="17">
        <f t="shared" si="195"/>
        <v>2057</v>
      </c>
      <c r="BK691" s="17">
        <f t="shared" si="195"/>
        <v>2058</v>
      </c>
      <c r="BL691" s="17">
        <f t="shared" si="195"/>
        <v>2059</v>
      </c>
      <c r="BM691" s="17">
        <f t="shared" si="195"/>
        <v>2060</v>
      </c>
      <c r="BN691" s="17">
        <f t="shared" si="195"/>
        <v>2061</v>
      </c>
      <c r="BO691" s="17">
        <f t="shared" si="195"/>
        <v>2062</v>
      </c>
      <c r="BP691" s="17">
        <f t="shared" si="195"/>
        <v>2063</v>
      </c>
      <c r="BS691"/>
    </row>
    <row r="692" spans="1:71">
      <c r="B692" s="19">
        <v>0</v>
      </c>
      <c r="C692" s="177">
        <v>0.67410000000000003</v>
      </c>
      <c r="D692" s="177">
        <v>0.87839999999999996</v>
      </c>
      <c r="I692" s="22" t="s">
        <v>176</v>
      </c>
      <c r="J692" s="118">
        <f t="shared" ref="J692:Y707" si="196">$C692*POWER(POWER($D692/$C692,1/($D$482-$C$482)),J$482-$C$482)</f>
        <v>0.55271127898012307</v>
      </c>
      <c r="K692" s="118">
        <f t="shared" si="196"/>
        <v>0.56007569589322148</v>
      </c>
      <c r="L692" s="118">
        <f t="shared" si="196"/>
        <v>0.56753823752085442</v>
      </c>
      <c r="M692" s="118">
        <f t="shared" si="196"/>
        <v>0.57510021129302136</v>
      </c>
      <c r="N692" s="118">
        <f t="shared" si="196"/>
        <v>0.5827629420601369</v>
      </c>
      <c r="O692" s="118">
        <f t="shared" si="196"/>
        <v>0.5905277723251422</v>
      </c>
      <c r="P692" s="118">
        <f t="shared" si="196"/>
        <v>0.5983960624787108</v>
      </c>
      <c r="Q692" s="118">
        <f t="shared" si="196"/>
        <v>0.60636919103758735</v>
      </c>
      <c r="R692" s="118">
        <f t="shared" si="196"/>
        <v>0.61444855488610328</v>
      </c>
      <c r="S692" s="118">
        <f t="shared" si="196"/>
        <v>0.62263556952090815</v>
      </c>
      <c r="T692" s="118">
        <f t="shared" si="196"/>
        <v>0.63093166929896494</v>
      </c>
      <c r="U692" s="118">
        <f t="shared" si="196"/>
        <v>0.63933830768884614</v>
      </c>
      <c r="V692" s="118">
        <f t="shared" si="196"/>
        <v>0.64785695752538175</v>
      </c>
      <c r="W692" s="118">
        <f t="shared" si="196"/>
        <v>0.65648911126769738</v>
      </c>
      <c r="X692" s="118">
        <f t="shared" si="196"/>
        <v>0.66523628126069223</v>
      </c>
      <c r="Y692" s="118">
        <f t="shared" si="196"/>
        <v>0.67410000000000003</v>
      </c>
      <c r="Z692" s="118">
        <f t="shared" ref="Z692:AO707" si="197">$C692*POWER(POWER($D692/$C692,1/($D$482-$C$482)),Z$482-$C$482)</f>
        <v>0.68308182040048093</v>
      </c>
      <c r="AA692" s="118">
        <f t="shared" si="197"/>
        <v>0.69218331606829098</v>
      </c>
      <c r="AB692" s="118">
        <f t="shared" si="197"/>
        <v>0.7014060815765758</v>
      </c>
      <c r="AC692" s="118">
        <f t="shared" si="197"/>
        <v>0.71075173274483838</v>
      </c>
      <c r="AD692" s="118">
        <f t="shared" si="197"/>
        <v>0.72022190692202992</v>
      </c>
      <c r="AE692" s="118">
        <f t="shared" si="197"/>
        <v>0.72981826327341048</v>
      </c>
      <c r="AF692" s="118">
        <f t="shared" si="197"/>
        <v>0.73954248307123371</v>
      </c>
      <c r="AG692" s="118">
        <f t="shared" si="197"/>
        <v>0.74939626998930453</v>
      </c>
      <c r="AH692" s="118">
        <f t="shared" si="197"/>
        <v>0.75938135040146038</v>
      </c>
      <c r="AI692" s="118">
        <f t="shared" si="197"/>
        <v>0.76949947368403071</v>
      </c>
      <c r="AJ692" s="118">
        <f t="shared" si="197"/>
        <v>0.77975241252232563</v>
      </c>
      <c r="AK692" s="118">
        <f t="shared" si="197"/>
        <v>0.790141963221209</v>
      </c>
      <c r="AL692" s="118">
        <f t="shared" si="197"/>
        <v>0.80066994601980901</v>
      </c>
      <c r="AM692" s="118">
        <f t="shared" si="197"/>
        <v>0.8113382054104229</v>
      </c>
      <c r="AN692" s="118">
        <f t="shared" si="197"/>
        <v>0.82214861046166887</v>
      </c>
      <c r="AO692" s="118">
        <f t="shared" si="197"/>
        <v>0.83310305514594674</v>
      </c>
      <c r="AP692" s="118">
        <f t="shared" ref="AP692:BE707" si="198">$C692*POWER(POWER($D692/$C692,1/($D$482-$C$482)),AP$482-$C$482)</f>
        <v>0.8442034586712589</v>
      </c>
      <c r="AQ692" s="118">
        <f t="shared" si="198"/>
        <v>0.85545176581745397</v>
      </c>
      <c r="AR692" s="118">
        <f t="shared" si="198"/>
        <v>0.86684994727695053</v>
      </c>
      <c r="AS692" s="118">
        <f t="shared" si="198"/>
        <v>0.8784000000000004</v>
      </c>
      <c r="AT692" s="118">
        <f t="shared" si="198"/>
        <v>0.89010394754455247</v>
      </c>
      <c r="AU692" s="118">
        <f t="shared" si="198"/>
        <v>0.90196384043077749</v>
      </c>
      <c r="AV692" s="118">
        <f t="shared" si="198"/>
        <v>0.91398175650031799</v>
      </c>
      <c r="AW692" s="118">
        <f t="shared" si="198"/>
        <v>0.92615980128032405</v>
      </c>
      <c r="AX692" s="118">
        <f t="shared" si="198"/>
        <v>0.93850010835233844</v>
      </c>
      <c r="AY692" s="118">
        <f t="shared" si="198"/>
        <v>0.95100483972609995</v>
      </c>
      <c r="AZ692" s="118">
        <f t="shared" si="198"/>
        <v>0.96367618621832363</v>
      </c>
      <c r="BA692" s="118">
        <f t="shared" si="198"/>
        <v>0.97651636783653084</v>
      </c>
      <c r="BB692" s="118">
        <f t="shared" si="198"/>
        <v>0.9895276341679915</v>
      </c>
      <c r="BC692" s="118">
        <f t="shared" si="198"/>
        <v>1.0027122647738511</v>
      </c>
      <c r="BD692" s="118">
        <f t="shared" si="198"/>
        <v>1.0160725695885049</v>
      </c>
      <c r="BE692" s="118">
        <f t="shared" si="198"/>
        <v>1.0296108893242997</v>
      </c>
      <c r="BF692" s="118">
        <f t="shared" ref="BF692:BQ707" si="199">$C692*POWER(POWER($D692/$C692,1/($D$482-$C$482)),BF$482-$C$482)</f>
        <v>1.0433295958816209</v>
      </c>
      <c r="BG692" s="118">
        <f t="shared" si="199"/>
        <v>1.0572310927644502</v>
      </c>
      <c r="BH692" s="118">
        <f t="shared" si="199"/>
        <v>1.0713178155014542</v>
      </c>
      <c r="BI692" s="118">
        <f t="shared" si="199"/>
        <v>1.0855922320726894</v>
      </c>
      <c r="BJ692" s="118">
        <f t="shared" si="199"/>
        <v>1.1000568433419879</v>
      </c>
      <c r="BK692" s="118">
        <f t="shared" si="199"/>
        <v>1.1147141834951075</v>
      </c>
      <c r="BL692" s="118">
        <f t="shared" si="199"/>
        <v>1.129566820483717</v>
      </c>
      <c r="BM692" s="118">
        <f t="shared" si="199"/>
        <v>1.1446173564753015</v>
      </c>
      <c r="BN692" s="118">
        <f t="shared" si="199"/>
        <v>1.1598684283090568</v>
      </c>
      <c r="BO692" s="118">
        <f t="shared" si="199"/>
        <v>1.1753227079578628</v>
      </c>
      <c r="BP692" s="118">
        <f t="shared" si="199"/>
        <v>1.1909829029964096</v>
      </c>
      <c r="BQ692" s="118">
        <f t="shared" si="199"/>
        <v>1.206851757075563</v>
      </c>
      <c r="BS692"/>
    </row>
    <row r="693" spans="1:71">
      <c r="B693" s="19">
        <v>5</v>
      </c>
      <c r="C693" s="177">
        <v>8.9240999999999993</v>
      </c>
      <c r="D693" s="177">
        <v>7.8220000000000001</v>
      </c>
      <c r="I693" s="22" t="s">
        <v>176</v>
      </c>
      <c r="J693" s="118">
        <f t="shared" si="196"/>
        <v>9.8514326043910057</v>
      </c>
      <c r="K693" s="118">
        <f t="shared" si="196"/>
        <v>9.7867176681015238</v>
      </c>
      <c r="L693" s="118">
        <f t="shared" si="196"/>
        <v>9.7224278499798409</v>
      </c>
      <c r="M693" s="118">
        <f t="shared" si="196"/>
        <v>9.6585603573869285</v>
      </c>
      <c r="N693" s="118">
        <f t="shared" si="196"/>
        <v>9.5951124160288579</v>
      </c>
      <c r="O693" s="118">
        <f t="shared" si="196"/>
        <v>9.5320812698362793</v>
      </c>
      <c r="P693" s="118">
        <f t="shared" si="196"/>
        <v>9.4694641808447102</v>
      </c>
      <c r="Q693" s="118">
        <f t="shared" si="196"/>
        <v>9.407258429075597</v>
      </c>
      <c r="R693" s="118">
        <f t="shared" si="196"/>
        <v>9.3454613124181733</v>
      </c>
      <c r="S693" s="118">
        <f t="shared" si="196"/>
        <v>9.2840701465120716</v>
      </c>
      <c r="T693" s="118">
        <f t="shared" si="196"/>
        <v>9.2230822646307313</v>
      </c>
      <c r="U693" s="118">
        <f t="shared" si="196"/>
        <v>9.1624950175655506</v>
      </c>
      <c r="V693" s="118">
        <f t="shared" si="196"/>
        <v>9.1023057735108193</v>
      </c>
      <c r="W693" s="118">
        <f t="shared" si="196"/>
        <v>9.0425119179493887</v>
      </c>
      <c r="X693" s="118">
        <f t="shared" si="196"/>
        <v>8.9831108535391095</v>
      </c>
      <c r="Y693" s="118">
        <f t="shared" si="196"/>
        <v>8.9240999999999993</v>
      </c>
      <c r="Z693" s="118">
        <f t="shared" si="197"/>
        <v>8.8654767940021699</v>
      </c>
      <c r="AA693" s="118">
        <f t="shared" si="197"/>
        <v>8.8072386890544703</v>
      </c>
      <c r="AB693" s="118">
        <f t="shared" si="197"/>
        <v>8.7493831553938772</v>
      </c>
      <c r="AC693" s="118">
        <f t="shared" si="197"/>
        <v>8.691907679875607</v>
      </c>
      <c r="AD693" s="118">
        <f t="shared" si="197"/>
        <v>8.6348097658639453</v>
      </c>
      <c r="AE693" s="118">
        <f t="shared" si="197"/>
        <v>8.578086933123803</v>
      </c>
      <c r="AF693" s="118">
        <f t="shared" si="197"/>
        <v>8.5217367177129688</v>
      </c>
      <c r="AG693" s="118">
        <f t="shared" si="197"/>
        <v>8.4657566718750967</v>
      </c>
      <c r="AH693" s="118">
        <f t="shared" si="197"/>
        <v>8.4101443639333624</v>
      </c>
      <c r="AI693" s="118">
        <f t="shared" si="197"/>
        <v>8.3548973781848446</v>
      </c>
      <c r="AJ693" s="118">
        <f t="shared" si="197"/>
        <v>8.3000133147955886</v>
      </c>
      <c r="AK693" s="118">
        <f t="shared" si="197"/>
        <v>8.2454897896963644</v>
      </c>
      <c r="AL693" s="118">
        <f t="shared" si="197"/>
        <v>8.1913244344791014</v>
      </c>
      <c r="AM693" s="118">
        <f t="shared" si="197"/>
        <v>8.1375148962940163</v>
      </c>
      <c r="AN693" s="118">
        <f t="shared" si="197"/>
        <v>8.0840588377473992</v>
      </c>
      <c r="AO693" s="118">
        <f t="shared" si="197"/>
        <v>8.0309539368000955</v>
      </c>
      <c r="AP693" s="118">
        <f t="shared" si="198"/>
        <v>7.9781978866666226</v>
      </c>
      <c r="AQ693" s="118">
        <f t="shared" si="198"/>
        <v>7.9257883957149859</v>
      </c>
      <c r="AR693" s="118">
        <f t="shared" si="198"/>
        <v>7.8737231873671174</v>
      </c>
      <c r="AS693" s="118">
        <f t="shared" si="198"/>
        <v>7.8219999999999983</v>
      </c>
      <c r="AT693" s="118">
        <f t="shared" si="198"/>
        <v>7.7706165868474084</v>
      </c>
      <c r="AU693" s="118">
        <f t="shared" si="198"/>
        <v>7.7195707159023383</v>
      </c>
      <c r="AV693" s="118">
        <f t="shared" si="198"/>
        <v>7.6688601698200261</v>
      </c>
      <c r="AW693" s="118">
        <f t="shared" si="198"/>
        <v>7.61848274582165</v>
      </c>
      <c r="AX693" s="118">
        <f t="shared" si="198"/>
        <v>7.568436255598634</v>
      </c>
      <c r="AY693" s="118">
        <f t="shared" si="198"/>
        <v>7.5187185252175981</v>
      </c>
      <c r="AZ693" s="118">
        <f t="shared" si="198"/>
        <v>7.4693273950259229</v>
      </c>
      <c r="BA693" s="118">
        <f t="shared" si="198"/>
        <v>7.4202607195579384</v>
      </c>
      <c r="BB693" s="118">
        <f t="shared" si="198"/>
        <v>7.3715163674417319</v>
      </c>
      <c r="BC693" s="118">
        <f t="shared" si="198"/>
        <v>7.323092221306557</v>
      </c>
      <c r="BD693" s="118">
        <f t="shared" si="198"/>
        <v>7.2749861776908684</v>
      </c>
      <c r="BE693" s="118">
        <f t="shared" si="198"/>
        <v>7.2271961469509476</v>
      </c>
      <c r="BF693" s="118">
        <f t="shared" si="199"/>
        <v>7.1797200531701257</v>
      </c>
      <c r="BG693" s="118">
        <f t="shared" si="199"/>
        <v>7.1325558340686204</v>
      </c>
      <c r="BH693" s="118">
        <f t="shared" si="199"/>
        <v>7.0857014409139465</v>
      </c>
      <c r="BI693" s="118">
        <f t="shared" si="199"/>
        <v>7.0391548384319238</v>
      </c>
      <c r="BJ693" s="118">
        <f t="shared" si="199"/>
        <v>6.992914004718271</v>
      </c>
      <c r="BK693" s="118">
        <f t="shared" si="199"/>
        <v>6.9469769311507736</v>
      </c>
      <c r="BL693" s="118">
        <f t="shared" si="199"/>
        <v>6.9013416223020352</v>
      </c>
      <c r="BM693" s="118">
        <f t="shared" si="199"/>
        <v>6.8560060958528011</v>
      </c>
      <c r="BN693" s="118">
        <f t="shared" si="199"/>
        <v>6.8109683825058456</v>
      </c>
      <c r="BO693" s="118">
        <f t="shared" si="199"/>
        <v>6.7662265259004366</v>
      </c>
      <c r="BP693" s="118">
        <f t="shared" si="199"/>
        <v>6.7217785825273406</v>
      </c>
      <c r="BQ693" s="118">
        <f t="shared" si="199"/>
        <v>6.6776226216444172</v>
      </c>
      <c r="BS693"/>
    </row>
    <row r="694" spans="1:71">
      <c r="B694" s="19">
        <v>6</v>
      </c>
      <c r="C694" s="177">
        <v>8.2936999999999994</v>
      </c>
      <c r="D694" s="177">
        <v>7.2085999999999997</v>
      </c>
      <c r="I694" s="22" t="s">
        <v>176</v>
      </c>
      <c r="J694" s="118">
        <f t="shared" si="196"/>
        <v>9.2134305785718578</v>
      </c>
      <c r="K694" s="118">
        <f t="shared" si="196"/>
        <v>9.1490604721444839</v>
      </c>
      <c r="L694" s="118">
        <f t="shared" si="196"/>
        <v>9.0851400907751252</v>
      </c>
      <c r="M694" s="118">
        <f t="shared" si="196"/>
        <v>9.0216662924365423</v>
      </c>
      <c r="N694" s="118">
        <f t="shared" si="196"/>
        <v>8.9586359570534331</v>
      </c>
      <c r="O694" s="118">
        <f t="shared" si="196"/>
        <v>8.8960459863490566</v>
      </c>
      <c r="P694" s="118">
        <f t="shared" si="196"/>
        <v>8.8338933036929426</v>
      </c>
      <c r="Q694" s="118">
        <f t="shared" si="196"/>
        <v>8.7721748539496627</v>
      </c>
      <c r="R694" s="118">
        <f t="shared" si="196"/>
        <v>8.7108876033286489</v>
      </c>
      <c r="S694" s="118">
        <f t="shared" si="196"/>
        <v>8.6500285392350573</v>
      </c>
      <c r="T694" s="118">
        <f t="shared" si="196"/>
        <v>8.5895946701217021</v>
      </c>
      <c r="U694" s="118">
        <f t="shared" si="196"/>
        <v>8.5295830253419958</v>
      </c>
      <c r="V694" s="118">
        <f t="shared" si="196"/>
        <v>8.4699906550039223</v>
      </c>
      <c r="W694" s="118">
        <f t="shared" si="196"/>
        <v>8.4108146298250386</v>
      </c>
      <c r="X694" s="118">
        <f t="shared" si="196"/>
        <v>8.352052040988486</v>
      </c>
      <c r="Y694" s="118">
        <f t="shared" si="196"/>
        <v>8.2936999999999994</v>
      </c>
      <c r="Z694" s="118">
        <f t="shared" si="197"/>
        <v>8.2357556385459336</v>
      </c>
      <c r="AA694" s="118">
        <f t="shared" si="197"/>
        <v>8.1782161083522613</v>
      </c>
      <c r="AB694" s="118">
        <f t="shared" si="197"/>
        <v>8.121078581044566</v>
      </c>
      <c r="AC694" s="118">
        <f t="shared" si="197"/>
        <v>8.0643402480090192</v>
      </c>
      <c r="AD694" s="118">
        <f t="shared" si="197"/>
        <v>8.0079983202543126</v>
      </c>
      <c r="AE694" s="118">
        <f t="shared" si="197"/>
        <v>7.9520500282745727</v>
      </c>
      <c r="AF694" s="118">
        <f t="shared" si="197"/>
        <v>7.896492621913219</v>
      </c>
      <c r="AG694" s="118">
        <f t="shared" si="197"/>
        <v>7.8413233702277836</v>
      </c>
      <c r="AH694" s="118">
        <f t="shared" si="197"/>
        <v>7.7865395613556645</v>
      </c>
      <c r="AI694" s="118">
        <f t="shared" si="197"/>
        <v>7.7321385023808311</v>
      </c>
      <c r="AJ694" s="118">
        <f t="shared" si="197"/>
        <v>7.6781175192014475</v>
      </c>
      <c r="AK694" s="118">
        <f t="shared" si="197"/>
        <v>7.624473956398429</v>
      </c>
      <c r="AL694" s="118">
        <f t="shared" si="197"/>
        <v>7.5712051771049094</v>
      </c>
      <c r="AM694" s="118">
        <f t="shared" si="197"/>
        <v>7.5183085628766309</v>
      </c>
      <c r="AN694" s="118">
        <f t="shared" si="197"/>
        <v>7.4657815135632344</v>
      </c>
      <c r="AO694" s="118">
        <f t="shared" si="197"/>
        <v>7.4136214471804394</v>
      </c>
      <c r="AP694" s="118">
        <f t="shared" si="198"/>
        <v>7.3618257997831327</v>
      </c>
      <c r="AQ694" s="118">
        <f t="shared" si="198"/>
        <v>7.310392025339338</v>
      </c>
      <c r="AR694" s="118">
        <f t="shared" si="198"/>
        <v>7.2593175956050597</v>
      </c>
      <c r="AS694" s="118">
        <f t="shared" si="198"/>
        <v>7.2086000000000103</v>
      </c>
      <c r="AT694" s="118">
        <f t="shared" si="198"/>
        <v>7.1582367454842002</v>
      </c>
      <c r="AU694" s="118">
        <f t="shared" si="198"/>
        <v>7.1082253564353897</v>
      </c>
      <c r="AV694" s="118">
        <f t="shared" si="198"/>
        <v>7.0585633745274059</v>
      </c>
      <c r="AW694" s="118">
        <f t="shared" si="198"/>
        <v>7.0092483586092946</v>
      </c>
      <c r="AX694" s="118">
        <f t="shared" si="198"/>
        <v>6.9602778845853273</v>
      </c>
      <c r="AY694" s="118">
        <f t="shared" si="198"/>
        <v>6.9116495452958482</v>
      </c>
      <c r="AZ694" s="118">
        <f t="shared" si="198"/>
        <v>6.8633609503989446</v>
      </c>
      <c r="BA694" s="118">
        <f t="shared" si="198"/>
        <v>6.8154097262529501</v>
      </c>
      <c r="BB694" s="118">
        <f t="shared" si="198"/>
        <v>6.7677935157997675</v>
      </c>
      <c r="BC694" s="118">
        <f t="shared" si="198"/>
        <v>6.7205099784490079</v>
      </c>
      <c r="BD694" s="118">
        <f t="shared" si="198"/>
        <v>6.67355678996294</v>
      </c>
      <c r="BE694" s="118">
        <f t="shared" si="198"/>
        <v>6.6269316423422353</v>
      </c>
      <c r="BF694" s="118">
        <f t="shared" si="199"/>
        <v>6.5806322437125209</v>
      </c>
      <c r="BG694" s="118">
        <f t="shared" si="199"/>
        <v>6.5346563182117237</v>
      </c>
      <c r="BH694" s="118">
        <f t="shared" si="199"/>
        <v>6.4890016058781992</v>
      </c>
      <c r="BI694" s="118">
        <f t="shared" si="199"/>
        <v>6.4436658625396381</v>
      </c>
      <c r="BJ694" s="118">
        <f t="shared" si="199"/>
        <v>6.3986468597027599</v>
      </c>
      <c r="BK694" s="118">
        <f t="shared" si="199"/>
        <v>6.353942384443763</v>
      </c>
      <c r="BL694" s="118">
        <f t="shared" si="199"/>
        <v>6.3095502392995551</v>
      </c>
      <c r="BM694" s="118">
        <f t="shared" si="199"/>
        <v>6.2654682421597307</v>
      </c>
      <c r="BN694" s="118">
        <f t="shared" si="199"/>
        <v>6.2216942261593129</v>
      </c>
      <c r="BO694" s="118">
        <f t="shared" si="199"/>
        <v>6.1782260395722339</v>
      </c>
      <c r="BP694" s="118">
        <f t="shared" si="199"/>
        <v>6.1350615457055762</v>
      </c>
      <c r="BQ694" s="118">
        <f t="shared" si="199"/>
        <v>6.0921986227945366</v>
      </c>
      <c r="BS694"/>
    </row>
    <row r="695" spans="1:71">
      <c r="B695" s="19">
        <v>7</v>
      </c>
      <c r="C695" s="177">
        <v>7.6632999999999996</v>
      </c>
      <c r="D695" s="177">
        <v>6.5952999999999999</v>
      </c>
      <c r="I695" s="22" t="s">
        <v>176</v>
      </c>
      <c r="J695" s="118">
        <f t="shared" si="196"/>
        <v>8.5763358918855719</v>
      </c>
      <c r="K695" s="118">
        <f t="shared" si="196"/>
        <v>8.5122176218343579</v>
      </c>
      <c r="L695" s="118">
        <f t="shared" si="196"/>
        <v>8.4485787118042754</v>
      </c>
      <c r="M695" s="118">
        <f t="shared" si="196"/>
        <v>8.3854155780113295</v>
      </c>
      <c r="N695" s="118">
        <f t="shared" si="196"/>
        <v>8.3227246634645606</v>
      </c>
      <c r="O695" s="118">
        <f t="shared" si="196"/>
        <v>8.2605024377657283</v>
      </c>
      <c r="P695" s="118">
        <f t="shared" si="196"/>
        <v>8.1987453969104944</v>
      </c>
      <c r="Q695" s="118">
        <f t="shared" si="196"/>
        <v>8.1374500630911157</v>
      </c>
      <c r="R695" s="118">
        <f t="shared" si="196"/>
        <v>8.0766129845005725</v>
      </c>
      <c r="S695" s="118">
        <f t="shared" si="196"/>
        <v>8.0162307351381941</v>
      </c>
      <c r="T695" s="118">
        <f t="shared" si="196"/>
        <v>7.9562999146167241</v>
      </c>
      <c r="U695" s="118">
        <f t="shared" si="196"/>
        <v>7.8968171479708289</v>
      </c>
      <c r="V695" s="118">
        <f t="shared" si="196"/>
        <v>7.8377790854670382</v>
      </c>
      <c r="W695" s="118">
        <f t="shared" si="196"/>
        <v>7.7791824024151044</v>
      </c>
      <c r="X695" s="118">
        <f t="shared" si="196"/>
        <v>7.7210237989807844</v>
      </c>
      <c r="Y695" s="118">
        <f t="shared" si="196"/>
        <v>7.6632999999999996</v>
      </c>
      <c r="Z695" s="118">
        <f t="shared" si="197"/>
        <v>7.6060077547944029</v>
      </c>
      <c r="AA695" s="118">
        <f t="shared" si="197"/>
        <v>7.5491438369883213</v>
      </c>
      <c r="AB695" s="118">
        <f t="shared" si="197"/>
        <v>7.4927050443270584</v>
      </c>
      <c r="AC695" s="118">
        <f t="shared" si="197"/>
        <v>7.4366881984965678</v>
      </c>
      <c r="AD695" s="118">
        <f t="shared" si="197"/>
        <v>7.3810901449444648</v>
      </c>
      <c r="AE695" s="118">
        <f t="shared" si="197"/>
        <v>7.3259077527023804</v>
      </c>
      <c r="AF695" s="118">
        <f t="shared" si="197"/>
        <v>7.2711379142096417</v>
      </c>
      <c r="AG695" s="118">
        <f t="shared" si="197"/>
        <v>7.2167775451382745</v>
      </c>
      <c r="AH695" s="118">
        <f t="shared" si="197"/>
        <v>7.1628235842193098</v>
      </c>
      <c r="AI695" s="118">
        <f t="shared" si="197"/>
        <v>7.1092729930703884</v>
      </c>
      <c r="AJ695" s="118">
        <f t="shared" si="197"/>
        <v>7.0561227560246635</v>
      </c>
      <c r="AK695" s="118">
        <f t="shared" si="197"/>
        <v>7.0033698799609621</v>
      </c>
      <c r="AL695" s="118">
        <f t="shared" si="197"/>
        <v>6.9510113941352456</v>
      </c>
      <c r="AM695" s="118">
        <f t="shared" si="197"/>
        <v>6.8990443500133027</v>
      </c>
      <c r="AN695" s="118">
        <f t="shared" si="197"/>
        <v>6.8474658211047066</v>
      </c>
      <c r="AO695" s="118">
        <f t="shared" si="197"/>
        <v>6.7962729027980142</v>
      </c>
      <c r="AP695" s="118">
        <f t="shared" si="198"/>
        <v>6.7454627121971962</v>
      </c>
      <c r="AQ695" s="118">
        <f t="shared" si="198"/>
        <v>6.695032387959281</v>
      </c>
      <c r="AR695" s="118">
        <f t="shared" si="198"/>
        <v>6.6449790901332308</v>
      </c>
      <c r="AS695" s="118">
        <f t="shared" si="198"/>
        <v>6.5953000000000017</v>
      </c>
      <c r="AT695" s="118">
        <f t="shared" si="198"/>
        <v>6.5459923199138146</v>
      </c>
      <c r="AU695" s="118">
        <f t="shared" si="198"/>
        <v>6.4970532731446093</v>
      </c>
      <c r="AV695" s="118">
        <f t="shared" si="198"/>
        <v>6.4484801037216686</v>
      </c>
      <c r="AW695" s="118">
        <f t="shared" si="198"/>
        <v>6.4002700762784217</v>
      </c>
      <c r="AX695" s="118">
        <f t="shared" si="198"/>
        <v>6.3524204758984055</v>
      </c>
      <c r="AY695" s="118">
        <f t="shared" si="198"/>
        <v>6.3049286079623688</v>
      </c>
      <c r="AZ695" s="118">
        <f t="shared" si="198"/>
        <v>6.2577917979965374</v>
      </c>
      <c r="BA695" s="118">
        <f t="shared" si="198"/>
        <v>6.2110073915219912</v>
      </c>
      <c r="BB695" s="118">
        <f t="shared" si="198"/>
        <v>6.1645727539051878</v>
      </c>
      <c r="BC695" s="118">
        <f t="shared" si="198"/>
        <v>6.1184852702095895</v>
      </c>
      <c r="BD695" s="118">
        <f t="shared" si="198"/>
        <v>6.0727423450484093</v>
      </c>
      <c r="BE695" s="118">
        <f t="shared" si="198"/>
        <v>6.0273414024384468</v>
      </c>
      <c r="BF695" s="118">
        <f t="shared" si="199"/>
        <v>5.9822798856550312</v>
      </c>
      <c r="BG695" s="118">
        <f t="shared" si="199"/>
        <v>5.9375552570880359</v>
      </c>
      <c r="BH695" s="118">
        <f t="shared" si="199"/>
        <v>5.8931649980989764</v>
      </c>
      <c r="BI695" s="118">
        <f t="shared" si="199"/>
        <v>5.8491066088791719</v>
      </c>
      <c r="BJ695" s="118">
        <f t="shared" si="199"/>
        <v>5.8053776083089765</v>
      </c>
      <c r="BK695" s="118">
        <f t="shared" si="199"/>
        <v>5.7619755338180498</v>
      </c>
      <c r="BL695" s="118">
        <f t="shared" si="199"/>
        <v>5.7188979412466834</v>
      </c>
      <c r="BM695" s="118">
        <f t="shared" si="199"/>
        <v>5.6761424047081572</v>
      </c>
      <c r="BN695" s="118">
        <f t="shared" si="199"/>
        <v>5.6337065164521292</v>
      </c>
      <c r="BO695" s="118">
        <f t="shared" si="199"/>
        <v>5.5915878867290401</v>
      </c>
      <c r="BP695" s="118">
        <f t="shared" si="199"/>
        <v>5.5497841436555451</v>
      </c>
      <c r="BQ695" s="118">
        <f t="shared" si="199"/>
        <v>5.5082929330809289</v>
      </c>
      <c r="BS695"/>
    </row>
    <row r="696" spans="1:71">
      <c r="B696" s="19">
        <v>8</v>
      </c>
      <c r="C696" s="177">
        <v>7.0328999999999997</v>
      </c>
      <c r="D696" s="177">
        <v>5.9819000000000004</v>
      </c>
      <c r="I696" s="22" t="s">
        <v>176</v>
      </c>
      <c r="J696" s="118">
        <f t="shared" si="196"/>
        <v>7.9406474123103301</v>
      </c>
      <c r="K696" s="118">
        <f t="shared" si="196"/>
        <v>7.8766427430144859</v>
      </c>
      <c r="L696" s="118">
        <f t="shared" si="196"/>
        <v>7.8131539759466255</v>
      </c>
      <c r="M696" s="118">
        <f t="shared" si="196"/>
        <v>7.750176952736564</v>
      </c>
      <c r="N696" s="118">
        <f t="shared" si="196"/>
        <v>7.6877075485321704</v>
      </c>
      <c r="O696" s="118">
        <f t="shared" si="196"/>
        <v>7.6257416717292079</v>
      </c>
      <c r="P696" s="118">
        <f t="shared" si="196"/>
        <v>7.5642752637033457</v>
      </c>
      <c r="Q696" s="118">
        <f t="shared" si="196"/>
        <v>7.5033042985443208</v>
      </c>
      <c r="R696" s="118">
        <f t="shared" si="196"/>
        <v>7.4428247827922549</v>
      </c>
      <c r="S696" s="118">
        <f t="shared" si="196"/>
        <v>7.3828327551760911</v>
      </c>
      <c r="T696" s="118">
        <f t="shared" si="196"/>
        <v>7.3233242863541372</v>
      </c>
      <c r="U696" s="118">
        <f t="shared" si="196"/>
        <v>7.2642954786567122</v>
      </c>
      <c r="V696" s="118">
        <f t="shared" si="196"/>
        <v>7.2057424658308404</v>
      </c>
      <c r="W696" s="118">
        <f t="shared" si="196"/>
        <v>7.1476614127870377</v>
      </c>
      <c r="X696" s="118">
        <f t="shared" si="196"/>
        <v>7.0900485153481103</v>
      </c>
      <c r="Y696" s="118">
        <f t="shared" si="196"/>
        <v>7.0328999999999997</v>
      </c>
      <c r="Z696" s="118">
        <f t="shared" si="197"/>
        <v>6.9762121236446148</v>
      </c>
      <c r="AA696" s="118">
        <f t="shared" si="197"/>
        <v>6.9199811733546781</v>
      </c>
      <c r="AB696" s="118">
        <f t="shared" si="197"/>
        <v>6.8642034661305287</v>
      </c>
      <c r="AC696" s="118">
        <f t="shared" si="197"/>
        <v>6.8088753486589004</v>
      </c>
      <c r="AD696" s="118">
        <f t="shared" si="197"/>
        <v>6.7539931970736369</v>
      </c>
      <c r="AE696" s="118">
        <f t="shared" si="197"/>
        <v>6.6995534167183326</v>
      </c>
      <c r="AF696" s="118">
        <f t="shared" si="197"/>
        <v>6.6455524419108958</v>
      </c>
      <c r="AG696" s="118">
        <f t="shared" si="197"/>
        <v>6.5919867357100008</v>
      </c>
      <c r="AH696" s="118">
        <f t="shared" si="197"/>
        <v>6.538852789683431</v>
      </c>
      <c r="AI696" s="118">
        <f t="shared" si="197"/>
        <v>6.4861471236782791</v>
      </c>
      <c r="AJ696" s="118">
        <f t="shared" si="197"/>
        <v>6.4338662855930071</v>
      </c>
      <c r="AK696" s="118">
        <f t="shared" si="197"/>
        <v>6.3820068511513437</v>
      </c>
      <c r="AL696" s="118">
        <f t="shared" si="197"/>
        <v>6.3305654236779993</v>
      </c>
      <c r="AM696" s="118">
        <f t="shared" si="197"/>
        <v>6.2795386338761912</v>
      </c>
      <c r="AN696" s="118">
        <f t="shared" si="197"/>
        <v>6.228923139606966</v>
      </c>
      <c r="AO696" s="118">
        <f t="shared" si="197"/>
        <v>6.1787156256702929</v>
      </c>
      <c r="AP696" s="118">
        <f t="shared" si="198"/>
        <v>6.1289128035879248</v>
      </c>
      <c r="AQ696" s="118">
        <f t="shared" si="198"/>
        <v>6.0795114113880189</v>
      </c>
      <c r="AR696" s="118">
        <f t="shared" si="198"/>
        <v>6.0305082133914718</v>
      </c>
      <c r="AS696" s="118">
        <f t="shared" si="198"/>
        <v>5.9819000000000013</v>
      </c>
      <c r="AT696" s="118">
        <f t="shared" si="198"/>
        <v>5.9336835874859224</v>
      </c>
      <c r="AU696" s="118">
        <f t="shared" si="198"/>
        <v>5.8858558177836118</v>
      </c>
      <c r="AV696" s="118">
        <f t="shared" si="198"/>
        <v>5.8384135582826744</v>
      </c>
      <c r="AW696" s="118">
        <f t="shared" si="198"/>
        <v>5.7913537016227572</v>
      </c>
      <c r="AX696" s="118">
        <f t="shared" si="198"/>
        <v>5.7446731654900258</v>
      </c>
      <c r="AY696" s="118">
        <f t="shared" si="198"/>
        <v>5.698368892415278</v>
      </c>
      <c r="AZ696" s="118">
        <f t="shared" si="198"/>
        <v>5.6524378495736896</v>
      </c>
      <c r="BA696" s="118">
        <f t="shared" si="198"/>
        <v>5.6068770285861698</v>
      </c>
      <c r="BB696" s="118">
        <f t="shared" si="198"/>
        <v>5.5616834453223181</v>
      </c>
      <c r="BC696" s="118">
        <f t="shared" si="198"/>
        <v>5.5168541397049742</v>
      </c>
      <c r="BD696" s="118">
        <f t="shared" si="198"/>
        <v>5.4723861755163341</v>
      </c>
      <c r="BE696" s="118">
        <f t="shared" si="198"/>
        <v>5.428276640205639</v>
      </c>
      <c r="BF696" s="118">
        <f t="shared" si="199"/>
        <v>5.3845226446984089</v>
      </c>
      <c r="BG696" s="118">
        <f t="shared" si="199"/>
        <v>5.3411213232072123</v>
      </c>
      <c r="BH696" s="118">
        <f t="shared" si="199"/>
        <v>5.2980698330439688</v>
      </c>
      <c r="BI696" s="118">
        <f t="shared" si="199"/>
        <v>5.255365354433752</v>
      </c>
      <c r="BJ696" s="118">
        <f t="shared" si="199"/>
        <v>5.2130050903301086</v>
      </c>
      <c r="BK696" s="118">
        <f t="shared" si="199"/>
        <v>5.1709862662318535</v>
      </c>
      <c r="BL696" s="118">
        <f t="shared" si="199"/>
        <v>5.1293061300013445</v>
      </c>
      <c r="BM696" s="118">
        <f t="shared" si="199"/>
        <v>5.08796195168423</v>
      </c>
      <c r="BN696" s="118">
        <f t="shared" si="199"/>
        <v>5.0469510233306378</v>
      </c>
      <c r="BO696" s="118">
        <f t="shared" si="199"/>
        <v>5.0062706588178125</v>
      </c>
      <c r="BP696" s="118">
        <f t="shared" si="199"/>
        <v>4.965918193674181</v>
      </c>
      <c r="BQ696" s="118">
        <f t="shared" si="199"/>
        <v>4.9258909849048313</v>
      </c>
      <c r="BS696"/>
    </row>
    <row r="697" spans="1:71">
      <c r="B697" s="19">
        <v>9</v>
      </c>
      <c r="C697" s="177">
        <v>6.4025999999999996</v>
      </c>
      <c r="D697" s="177">
        <v>5.3685</v>
      </c>
      <c r="I697" s="22" t="s">
        <v>176</v>
      </c>
      <c r="J697" s="118">
        <f t="shared" si="196"/>
        <v>7.3069128904230327</v>
      </c>
      <c r="K697" s="118">
        <f t="shared" si="196"/>
        <v>7.2428377965602868</v>
      </c>
      <c r="L697" s="118">
        <f t="shared" si="196"/>
        <v>7.179324583989283</v>
      </c>
      <c r="M697" s="118">
        <f t="shared" si="196"/>
        <v>7.1163683255134007</v>
      </c>
      <c r="N697" s="118">
        <f t="shared" si="196"/>
        <v>7.0539641371431268</v>
      </c>
      <c r="O697" s="118">
        <f t="shared" si="196"/>
        <v>6.9921071777171715</v>
      </c>
      <c r="P697" s="118">
        <f t="shared" si="196"/>
        <v>6.9307926485269009</v>
      </c>
      <c r="Q697" s="118">
        <f t="shared" si="196"/>
        <v>6.8700157929440664</v>
      </c>
      <c r="R697" s="118">
        <f t="shared" si="196"/>
        <v>6.8097718960517977</v>
      </c>
      <c r="S697" s="118">
        <f t="shared" si="196"/>
        <v>6.7500562842788279</v>
      </c>
      <c r="T697" s="118">
        <f t="shared" si="196"/>
        <v>6.6908643250369346</v>
      </c>
      <c r="U697" s="118">
        <f t="shared" si="196"/>
        <v>6.6321914263615529</v>
      </c>
      <c r="V697" s="118">
        <f t="shared" si="196"/>
        <v>6.5740330365555373</v>
      </c>
      <c r="W697" s="118">
        <f t="shared" si="196"/>
        <v>6.5163846438360649</v>
      </c>
      <c r="X697" s="118">
        <f t="shared" si="196"/>
        <v>6.4592417759846077</v>
      </c>
      <c r="Y697" s="118">
        <f t="shared" si="196"/>
        <v>6.4025999999999996</v>
      </c>
      <c r="Z697" s="118">
        <f t="shared" si="197"/>
        <v>6.3464549217545319</v>
      </c>
      <c r="AA697" s="118">
        <f t="shared" si="197"/>
        <v>6.2908021856530665</v>
      </c>
      <c r="AB697" s="118">
        <f t="shared" si="197"/>
        <v>6.2356374742951424</v>
      </c>
      <c r="AC697" s="118">
        <f t="shared" si="197"/>
        <v>6.1809565081400377</v>
      </c>
      <c r="AD697" s="118">
        <f t="shared" si="197"/>
        <v>6.1267550451747805</v>
      </c>
      <c r="AE697" s="118">
        <f t="shared" si="197"/>
        <v>6.073028880585059</v>
      </c>
      <c r="AF697" s="118">
        <f t="shared" si="197"/>
        <v>6.0197738464290236</v>
      </c>
      <c r="AG697" s="118">
        <f t="shared" si="197"/>
        <v>5.9669858113139496</v>
      </c>
      <c r="AH697" s="118">
        <f t="shared" si="197"/>
        <v>5.9146606800757313</v>
      </c>
      <c r="AI697" s="118">
        <f t="shared" si="197"/>
        <v>5.8627943934611926</v>
      </c>
      <c r="AJ697" s="118">
        <f t="shared" si="197"/>
        <v>5.8113829278131801</v>
      </c>
      <c r="AK697" s="118">
        <f t="shared" si="197"/>
        <v>5.7604222947584143</v>
      </c>
      <c r="AL697" s="118">
        <f t="shared" si="197"/>
        <v>5.7099085408980841</v>
      </c>
      <c r="AM697" s="118">
        <f t="shared" si="197"/>
        <v>5.6598377475011539</v>
      </c>
      <c r="AN697" s="118">
        <f t="shared" si="197"/>
        <v>5.6102060302003531</v>
      </c>
      <c r="AO697" s="118">
        <f t="shared" si="197"/>
        <v>5.5610095386908434</v>
      </c>
      <c r="AP697" s="118">
        <f t="shared" si="198"/>
        <v>5.512244456431513</v>
      </c>
      <c r="AQ697" s="118">
        <f t="shared" si="198"/>
        <v>5.4639070003489074</v>
      </c>
      <c r="AR697" s="118">
        <f t="shared" si="198"/>
        <v>5.4159934205437423</v>
      </c>
      <c r="AS697" s="118">
        <f t="shared" si="198"/>
        <v>5.3685</v>
      </c>
      <c r="AT697" s="118">
        <f t="shared" si="198"/>
        <v>5.3214230542965684</v>
      </c>
      <c r="AU697" s="118">
        <f t="shared" si="198"/>
        <v>5.2747589313214149</v>
      </c>
      <c r="AV697" s="118">
        <f t="shared" si="198"/>
        <v>5.2285040109882654</v>
      </c>
      <c r="AW697" s="118">
        <f t="shared" si="198"/>
        <v>5.182654704955767</v>
      </c>
      <c r="AX697" s="118">
        <f t="shared" si="198"/>
        <v>5.1372074563491097</v>
      </c>
      <c r="AY697" s="118">
        <f t="shared" si="198"/>
        <v>5.0921587394840984</v>
      </c>
      <c r="AZ697" s="118">
        <f t="shared" si="198"/>
        <v>5.0475050595936368</v>
      </c>
      <c r="BA697" s="118">
        <f t="shared" si="198"/>
        <v>5.003242952556608</v>
      </c>
      <c r="BB697" s="118">
        <f t="shared" si="198"/>
        <v>4.9593689846291449</v>
      </c>
      <c r="BC697" s="118">
        <f t="shared" si="198"/>
        <v>4.9158797521782427</v>
      </c>
      <c r="BD697" s="118">
        <f t="shared" si="198"/>
        <v>4.8727718814177141</v>
      </c>
      <c r="BE697" s="118">
        <f t="shared" si="198"/>
        <v>4.8300420281464636</v>
      </c>
      <c r="BF697" s="118">
        <f t="shared" si="199"/>
        <v>4.7876868774890466</v>
      </c>
      <c r="BG697" s="118">
        <f t="shared" si="199"/>
        <v>4.7457031436385133</v>
      </c>
      <c r="BH697" s="118">
        <f t="shared" si="199"/>
        <v>4.7040875696015059</v>
      </c>
      <c r="BI697" s="118">
        <f t="shared" si="199"/>
        <v>4.6628369269455838</v>
      </c>
      <c r="BJ697" s="118">
        <f t="shared" si="199"/>
        <v>4.6219480155487735</v>
      </c>
      <c r="BK697" s="118">
        <f t="shared" si="199"/>
        <v>4.5814176633513117</v>
      </c>
      <c r="BL697" s="118">
        <f t="shared" si="199"/>
        <v>4.5412427261095623</v>
      </c>
      <c r="BM697" s="118">
        <f t="shared" si="199"/>
        <v>4.501420087152094</v>
      </c>
      <c r="BN697" s="118">
        <f t="shared" si="199"/>
        <v>4.4619466571379016</v>
      </c>
      <c r="BO697" s="118">
        <f t="shared" si="199"/>
        <v>4.4228193738167336</v>
      </c>
      <c r="BP697" s="118">
        <f t="shared" si="199"/>
        <v>4.3840352017915389</v>
      </c>
      <c r="BQ697" s="118">
        <f t="shared" si="199"/>
        <v>4.3455911322829852</v>
      </c>
      <c r="BS697"/>
    </row>
    <row r="698" spans="1:71">
      <c r="B698" s="19">
        <v>10</v>
      </c>
      <c r="C698" s="177">
        <v>5.7721999999999998</v>
      </c>
      <c r="D698" s="177">
        <v>4.7550999999999997</v>
      </c>
      <c r="I698" s="22" t="s">
        <v>176</v>
      </c>
      <c r="J698" s="118">
        <f t="shared" si="196"/>
        <v>6.6754055794226348</v>
      </c>
      <c r="K698" s="118">
        <f t="shared" si="196"/>
        <v>6.6110215310533231</v>
      </c>
      <c r="L698" s="118">
        <f t="shared" si="196"/>
        <v>6.5472584645307457</v>
      </c>
      <c r="M698" s="118">
        <f t="shared" si="196"/>
        <v>6.4841103905071753</v>
      </c>
      <c r="N698" s="118">
        <f t="shared" si="196"/>
        <v>6.4215713774019241</v>
      </c>
      <c r="O698" s="118">
        <f t="shared" si="196"/>
        <v>6.3596355508441906</v>
      </c>
      <c r="P698" s="118">
        <f t="shared" si="196"/>
        <v>6.2982970931212723</v>
      </c>
      <c r="Q698" s="118">
        <f t="shared" si="196"/>
        <v>6.2375502426320928</v>
      </c>
      <c r="R698" s="118">
        <f t="shared" si="196"/>
        <v>6.1773892933460148</v>
      </c>
      <c r="S698" s="118">
        <f t="shared" si="196"/>
        <v>6.1178085942668652</v>
      </c>
      <c r="T698" s="118">
        <f t="shared" si="196"/>
        <v>6.0588025489021202</v>
      </c>
      <c r="U698" s="118">
        <f t="shared" si="196"/>
        <v>6.0003656147372357</v>
      </c>
      <c r="V698" s="118">
        <f t="shared" si="196"/>
        <v>5.9424923027150136</v>
      </c>
      <c r="W698" s="118">
        <f t="shared" si="196"/>
        <v>5.8851771767200232</v>
      </c>
      <c r="X698" s="118">
        <f t="shared" si="196"/>
        <v>5.8284148530679687</v>
      </c>
      <c r="Y698" s="118">
        <f t="shared" si="196"/>
        <v>5.7721999999999998</v>
      </c>
      <c r="Z698" s="118">
        <f t="shared" si="197"/>
        <v>5.716527337181887</v>
      </c>
      <c r="AA698" s="118">
        <f t="shared" si="197"/>
        <v>5.6613916352080373</v>
      </c>
      <c r="AB698" s="118">
        <f t="shared" si="197"/>
        <v>5.6067877151102898</v>
      </c>
      <c r="AC698" s="118">
        <f t="shared" si="197"/>
        <v>5.5527104478714424</v>
      </c>
      <c r="AD698" s="118">
        <f t="shared" si="197"/>
        <v>5.4991547539434844</v>
      </c>
      <c r="AE698" s="118">
        <f t="shared" si="197"/>
        <v>5.4461156027704618</v>
      </c>
      <c r="AF698" s="118">
        <f t="shared" si="197"/>
        <v>5.3935880123159556</v>
      </c>
      <c r="AG698" s="118">
        <f t="shared" si="197"/>
        <v>5.3415670485951061</v>
      </c>
      <c r="AH698" s="118">
        <f t="shared" si="197"/>
        <v>5.2900478252111665</v>
      </c>
      <c r="AI698" s="118">
        <f t="shared" si="197"/>
        <v>5.2390255028965083</v>
      </c>
      <c r="AJ698" s="118">
        <f t="shared" si="197"/>
        <v>5.1884952890580669</v>
      </c>
      <c r="AK698" s="118">
        <f t="shared" si="197"/>
        <v>5.1384524373271665</v>
      </c>
      <c r="AL698" s="118">
        <f t="shared" si="197"/>
        <v>5.0888922471136908</v>
      </c>
      <c r="AM698" s="118">
        <f t="shared" si="197"/>
        <v>5.0398100631645431</v>
      </c>
      <c r="AN698" s="118">
        <f t="shared" si="197"/>
        <v>4.9912012751263788</v>
      </c>
      <c r="AO698" s="118">
        <f t="shared" si="197"/>
        <v>4.9430613171125453</v>
      </c>
      <c r="AP698" s="118">
        <f t="shared" si="198"/>
        <v>4.8953856672742058</v>
      </c>
      <c r="AQ698" s="118">
        <f t="shared" si="198"/>
        <v>4.8481698473755923</v>
      </c>
      <c r="AR698" s="118">
        <f t="shared" si="198"/>
        <v>4.8014094223733608</v>
      </c>
      <c r="AS698" s="118">
        <f t="shared" si="198"/>
        <v>4.7551000000000014</v>
      </c>
      <c r="AT698" s="118">
        <f t="shared" si="198"/>
        <v>4.7092372303512695</v>
      </c>
      <c r="AU698" s="118">
        <f t="shared" si="198"/>
        <v>4.6638168054775901</v>
      </c>
      <c r="AV698" s="118">
        <f t="shared" si="198"/>
        <v>4.6188344589794088</v>
      </c>
      <c r="AW698" s="118">
        <f t="shared" si="198"/>
        <v>4.5742859656064416</v>
      </c>
      <c r="AX698" s="118">
        <f t="shared" si="198"/>
        <v>4.530167140860792</v>
      </c>
      <c r="AY698" s="118">
        <f t="shared" si="198"/>
        <v>4.4864738406038995</v>
      </c>
      <c r="AZ698" s="118">
        <f t="shared" si="198"/>
        <v>4.4432019606672677</v>
      </c>
      <c r="BA698" s="118">
        <f t="shared" si="198"/>
        <v>4.4003474364669612</v>
      </c>
      <c r="BB698" s="118">
        <f t="shared" si="198"/>
        <v>4.3579062426218114</v>
      </c>
      <c r="BC698" s="118">
        <f t="shared" si="198"/>
        <v>4.3158743925753065</v>
      </c>
      <c r="BD698" s="118">
        <f t="shared" si="198"/>
        <v>4.2742479382211318</v>
      </c>
      <c r="BE698" s="118">
        <f t="shared" si="198"/>
        <v>4.2330229695323123</v>
      </c>
      <c r="BF698" s="118">
        <f t="shared" si="199"/>
        <v>4.1921956141939489</v>
      </c>
      <c r="BG698" s="118">
        <f t="shared" si="199"/>
        <v>4.1517620372394797</v>
      </c>
      <c r="BH698" s="118">
        <f t="shared" si="199"/>
        <v>4.1117184406904563</v>
      </c>
      <c r="BI698" s="118">
        <f t="shared" si="199"/>
        <v>4.0720610631997971</v>
      </c>
      <c r="BJ698" s="118">
        <f t="shared" si="199"/>
        <v>4.0327861796984834</v>
      </c>
      <c r="BK698" s="118">
        <f t="shared" si="199"/>
        <v>3.9938901010456469</v>
      </c>
      <c r="BL698" s="118">
        <f t="shared" si="199"/>
        <v>3.9553691736820573</v>
      </c>
      <c r="BM698" s="118">
        <f t="shared" si="199"/>
        <v>3.9172197792869285</v>
      </c>
      <c r="BN698" s="118">
        <f t="shared" si="199"/>
        <v>3.8794383344380514</v>
      </c>
      <c r="BO698" s="118">
        <f t="shared" si="199"/>
        <v>3.8420212902751971</v>
      </c>
      <c r="BP698" s="118">
        <f t="shared" si="199"/>
        <v>3.8049651321667635</v>
      </c>
      <c r="BQ698" s="118">
        <f t="shared" si="199"/>
        <v>3.768266379379646</v>
      </c>
      <c r="BS698"/>
    </row>
    <row r="699" spans="1:71">
      <c r="B699" s="19">
        <v>11</v>
      </c>
      <c r="C699" s="177">
        <v>5.2309999999999999</v>
      </c>
      <c r="D699" s="177">
        <v>4.2323000000000004</v>
      </c>
      <c r="I699" s="22" t="s">
        <v>176</v>
      </c>
      <c r="J699" s="118">
        <f t="shared" si="196"/>
        <v>6.1318415897119785</v>
      </c>
      <c r="K699" s="118">
        <f t="shared" si="196"/>
        <v>6.0672307575254463</v>
      </c>
      <c r="L699" s="118">
        <f t="shared" si="196"/>
        <v>6.0033007256457642</v>
      </c>
      <c r="M699" s="118">
        <f t="shared" si="196"/>
        <v>5.9400443205225848</v>
      </c>
      <c r="N699" s="118">
        <f t="shared" si="196"/>
        <v>5.8774544441928072</v>
      </c>
      <c r="O699" s="118">
        <f t="shared" si="196"/>
        <v>5.8155240734841334</v>
      </c>
      <c r="P699" s="118">
        <f t="shared" si="196"/>
        <v>5.754246259226985</v>
      </c>
      <c r="Q699" s="118">
        <f t="shared" si="196"/>
        <v>5.693614125474757</v>
      </c>
      <c r="R699" s="118">
        <f t="shared" si="196"/>
        <v>5.6336208687322591</v>
      </c>
      <c r="S699" s="118">
        <f t="shared" si="196"/>
        <v>5.5742597571923067</v>
      </c>
      <c r="T699" s="118">
        <f t="shared" si="196"/>
        <v>5.5155241299803492</v>
      </c>
      <c r="U699" s="118">
        <f t="shared" si="196"/>
        <v>5.4574073964070564</v>
      </c>
      <c r="V699" s="118">
        <f t="shared" si="196"/>
        <v>5.3999030352287773</v>
      </c>
      <c r="W699" s="118">
        <f t="shared" si="196"/>
        <v>5.343004593915798</v>
      </c>
      <c r="X699" s="118">
        <f t="shared" si="196"/>
        <v>5.2867056879283085</v>
      </c>
      <c r="Y699" s="118">
        <f t="shared" si="196"/>
        <v>5.2309999999999999</v>
      </c>
      <c r="Z699" s="118">
        <f t="shared" si="197"/>
        <v>5.1758812794291993</v>
      </c>
      <c r="AA699" s="118">
        <f t="shared" si="197"/>
        <v>5.1213433413774885</v>
      </c>
      <c r="AB699" s="118">
        <f t="shared" si="197"/>
        <v>5.0673800661757067</v>
      </c>
      <c r="AC699" s="118">
        <f t="shared" si="197"/>
        <v>5.0139853986372653</v>
      </c>
      <c r="AD699" s="118">
        <f t="shared" si="197"/>
        <v>4.9611533473786986</v>
      </c>
      <c r="AE699" s="118">
        <f t="shared" si="197"/>
        <v>4.9088779841473729</v>
      </c>
      <c r="AF699" s="118">
        <f t="shared" si="197"/>
        <v>4.8571534431562871</v>
      </c>
      <c r="AG699" s="118">
        <f t="shared" si="197"/>
        <v>4.8059739204258651</v>
      </c>
      <c r="AH699" s="118">
        <f t="shared" si="197"/>
        <v>4.7553336731327072</v>
      </c>
      <c r="AI699" s="118">
        <f t="shared" si="197"/>
        <v>4.7052270189651821</v>
      </c>
      <c r="AJ699" s="118">
        <f t="shared" si="197"/>
        <v>4.6556483354858234</v>
      </c>
      <c r="AK699" s="118">
        <f t="shared" si="197"/>
        <v>4.6065920595004357</v>
      </c>
      <c r="AL699" s="118">
        <f t="shared" si="197"/>
        <v>4.5580526864338573</v>
      </c>
      <c r="AM699" s="118">
        <f t="shared" si="197"/>
        <v>4.5100247697122855</v>
      </c>
      <c r="AN699" s="118">
        <f t="shared" si="197"/>
        <v>4.4625029201521329</v>
      </c>
      <c r="AO699" s="118">
        <f t="shared" si="197"/>
        <v>4.4154818053552969</v>
      </c>
      <c r="AP699" s="118">
        <f t="shared" si="198"/>
        <v>4.3689561491108249</v>
      </c>
      <c r="AQ699" s="118">
        <f t="shared" si="198"/>
        <v>4.3229207308028679</v>
      </c>
      <c r="AR699" s="118">
        <f t="shared" si="198"/>
        <v>4.2773703848248816</v>
      </c>
      <c r="AS699" s="118">
        <f t="shared" si="198"/>
        <v>4.2322999999999942</v>
      </c>
      <c r="AT699" s="118">
        <f t="shared" si="198"/>
        <v>4.1877045190074877</v>
      </c>
      <c r="AU699" s="118">
        <f t="shared" si="198"/>
        <v>4.1435789378153149</v>
      </c>
      <c r="AV699" s="118">
        <f t="shared" si="198"/>
        <v>4.0999183051186039</v>
      </c>
      <c r="AW699" s="118">
        <f t="shared" si="198"/>
        <v>4.0567177217840706</v>
      </c>
      <c r="AX699" s="118">
        <f t="shared" si="198"/>
        <v>4.0139723403002945</v>
      </c>
      <c r="AY699" s="118">
        <f t="shared" si="198"/>
        <v>3.9716773642337797</v>
      </c>
      <c r="AZ699" s="118">
        <f t="shared" si="198"/>
        <v>3.9298280476907523</v>
      </c>
      <c r="BA699" s="118">
        <f t="shared" si="198"/>
        <v>3.8884196947846226</v>
      </c>
      <c r="BB699" s="118">
        <f t="shared" si="198"/>
        <v>3.8474476591090667</v>
      </c>
      <c r="BC699" s="118">
        <f t="shared" si="198"/>
        <v>3.8069073432166527</v>
      </c>
      <c r="BD699" s="118">
        <f t="shared" si="198"/>
        <v>3.7667941981029678</v>
      </c>
      <c r="BE699" s="118">
        <f t="shared" si="198"/>
        <v>3.7271037226961714</v>
      </c>
      <c r="BF699" s="118">
        <f t="shared" si="199"/>
        <v>3.6878314633519387</v>
      </c>
      <c r="BG699" s="118">
        <f t="shared" si="199"/>
        <v>3.6489730133537157</v>
      </c>
      <c r="BH699" s="118">
        <f t="shared" si="199"/>
        <v>3.6105240124182467</v>
      </c>
      <c r="BI699" s="118">
        <f t="shared" si="199"/>
        <v>3.572480146206308</v>
      </c>
      <c r="BJ699" s="118">
        <f t="shared" si="199"/>
        <v>3.5348371458386008</v>
      </c>
      <c r="BK699" s="118">
        <f t="shared" si="199"/>
        <v>3.4975907874167373</v>
      </c>
      <c r="BL699" s="118">
        <f t="shared" si="199"/>
        <v>3.4607368915492875</v>
      </c>
      <c r="BM699" s="118">
        <f t="shared" si="199"/>
        <v>3.4242713228828054</v>
      </c>
      <c r="BN699" s="118">
        <f t="shared" si="199"/>
        <v>3.3881899896378074</v>
      </c>
      <c r="BO699" s="118">
        <f t="shared" si="199"/>
        <v>3.3524888431496347</v>
      </c>
      <c r="BP699" s="118">
        <f t="shared" si="199"/>
        <v>3.317163877414155</v>
      </c>
      <c r="BQ699" s="118">
        <f t="shared" si="199"/>
        <v>3.2822111286382523</v>
      </c>
      <c r="BS699"/>
    </row>
    <row r="700" spans="1:71">
      <c r="B700" s="19">
        <v>12</v>
      </c>
      <c r="C700" s="177">
        <v>4.6898</v>
      </c>
      <c r="D700" s="177">
        <v>3.7096</v>
      </c>
      <c r="I700" s="22" t="s">
        <v>176</v>
      </c>
      <c r="J700" s="118">
        <f t="shared" si="196"/>
        <v>5.5914539418158835</v>
      </c>
      <c r="K700" s="118">
        <f t="shared" si="196"/>
        <v>5.5262864177689632</v>
      </c>
      <c r="L700" s="118">
        <f t="shared" si="196"/>
        <v>5.461878411055924</v>
      </c>
      <c r="M700" s="118">
        <f t="shared" si="196"/>
        <v>5.3982210696206403</v>
      </c>
      <c r="N700" s="118">
        <f t="shared" si="196"/>
        <v>5.3353056445763185</v>
      </c>
      <c r="O700" s="118">
        <f t="shared" si="196"/>
        <v>5.2731234890030807</v>
      </c>
      <c r="P700" s="118">
        <f t="shared" si="196"/>
        <v>5.2116660567595474</v>
      </c>
      <c r="Q700" s="118">
        <f t="shared" si="196"/>
        <v>5.1509249013082874</v>
      </c>
      <c r="R700" s="118">
        <f t="shared" si="196"/>
        <v>5.0908916745549488</v>
      </c>
      <c r="S700" s="118">
        <f t="shared" si="196"/>
        <v>5.0315581257009123</v>
      </c>
      <c r="T700" s="118">
        <f t="shared" si="196"/>
        <v>4.9729161001093365</v>
      </c>
      <c r="U700" s="118">
        <f t="shared" si="196"/>
        <v>4.9149575381843951</v>
      </c>
      <c r="V700" s="118">
        <f t="shared" si="196"/>
        <v>4.8576744742636002</v>
      </c>
      <c r="W700" s="118">
        <f t="shared" si="196"/>
        <v>4.8010590355230143</v>
      </c>
      <c r="X700" s="118">
        <f t="shared" si="196"/>
        <v>4.7451034408952388</v>
      </c>
      <c r="Y700" s="118">
        <f t="shared" si="196"/>
        <v>4.6898</v>
      </c>
      <c r="Z700" s="118">
        <f t="shared" si="197"/>
        <v>4.6351411120872097</v>
      </c>
      <c r="AA700" s="118">
        <f t="shared" si="197"/>
        <v>4.5811192649923349</v>
      </c>
      <c r="AB700" s="118">
        <f t="shared" si="197"/>
        <v>4.5277270341039513</v>
      </c>
      <c r="AC700" s="118">
        <f t="shared" si="197"/>
        <v>4.4749570813433222</v>
      </c>
      <c r="AD700" s="118">
        <f t="shared" si="197"/>
        <v>4.4228021541558746</v>
      </c>
      <c r="AE700" s="118">
        <f t="shared" si="197"/>
        <v>4.371255084514428</v>
      </c>
      <c r="AF700" s="118">
        <f t="shared" si="197"/>
        <v>4.3203087879340432</v>
      </c>
      <c r="AG700" s="118">
        <f t="shared" si="197"/>
        <v>4.2699562624983463</v>
      </c>
      <c r="AH700" s="118">
        <f t="shared" si="197"/>
        <v>4.2201905878972088</v>
      </c>
      <c r="AI700" s="118">
        <f t="shared" si="197"/>
        <v>4.1710049244756373</v>
      </c>
      <c r="AJ700" s="118">
        <f t="shared" si="197"/>
        <v>4.122392512293751</v>
      </c>
      <c r="AK700" s="118">
        <f t="shared" si="197"/>
        <v>4.0743466701977145</v>
      </c>
      <c r="AL700" s="118">
        <f t="shared" si="197"/>
        <v>4.0268607949014994</v>
      </c>
      <c r="AM700" s="118">
        <f t="shared" si="197"/>
        <v>3.9799283600793474</v>
      </c>
      <c r="AN700" s="118">
        <f t="shared" si="197"/>
        <v>3.9335429154688062</v>
      </c>
      <c r="AO700" s="118">
        <f t="shared" si="197"/>
        <v>3.8876980859842312</v>
      </c>
      <c r="AP700" s="118">
        <f t="shared" si="198"/>
        <v>3.8423875708406041</v>
      </c>
      <c r="AQ700" s="118">
        <f t="shared" si="198"/>
        <v>3.797605142687575</v>
      </c>
      <c r="AR700" s="118">
        <f t="shared" si="198"/>
        <v>3.7533446467535914</v>
      </c>
      <c r="AS700" s="118">
        <f t="shared" si="198"/>
        <v>3.7096000000000036</v>
      </c>
      <c r="AT700" s="118">
        <f t="shared" si="198"/>
        <v>3.6663651902850285</v>
      </c>
      <c r="AU700" s="118">
        <f t="shared" si="198"/>
        <v>3.62363427553746</v>
      </c>
      <c r="AV700" s="118">
        <f t="shared" si="198"/>
        <v>3.5814013829400042</v>
      </c>
      <c r="AW700" s="118">
        <f t="shared" si="198"/>
        <v>3.5396607081221378</v>
      </c>
      <c r="AX700" s="118">
        <f t="shared" si="198"/>
        <v>3.4984065143623706</v>
      </c>
      <c r="AY700" s="118">
        <f t="shared" si="198"/>
        <v>3.4576331317998075</v>
      </c>
      <c r="AZ700" s="118">
        <f t="shared" si="198"/>
        <v>3.4173349566548983</v>
      </c>
      <c r="BA700" s="118">
        <f t="shared" si="198"/>
        <v>3.3775064504592689</v>
      </c>
      <c r="BB700" s="118">
        <f t="shared" si="198"/>
        <v>3.3381421392945327</v>
      </c>
      <c r="BC700" s="118">
        <f t="shared" si="198"/>
        <v>3.2992366130399673</v>
      </c>
      <c r="BD700" s="118">
        <f t="shared" si="198"/>
        <v>3.2607845246289631</v>
      </c>
      <c r="BE700" s="118">
        <f t="shared" si="198"/>
        <v>3.2227805893141399</v>
      </c>
      <c r="BF700" s="118">
        <f t="shared" si="199"/>
        <v>3.1852195839410244</v>
      </c>
      <c r="BG700" s="118">
        <f t="shared" si="199"/>
        <v>3.1480963462301927</v>
      </c>
      <c r="BH700" s="118">
        <f t="shared" si="199"/>
        <v>3.111405774067785</v>
      </c>
      <c r="BI700" s="118">
        <f t="shared" si="199"/>
        <v>3.0751428248042809</v>
      </c>
      <c r="BJ700" s="118">
        <f t="shared" si="199"/>
        <v>3.0393025145614563</v>
      </c>
      <c r="BK700" s="118">
        <f t="shared" si="199"/>
        <v>3.0038799175474096</v>
      </c>
      <c r="BL700" s="118">
        <f t="shared" si="199"/>
        <v>2.9688701653795757</v>
      </c>
      <c r="BM700" s="118">
        <f t="shared" si="199"/>
        <v>2.9342684464156306</v>
      </c>
      <c r="BN700" s="118">
        <f t="shared" si="199"/>
        <v>2.9000700050921902</v>
      </c>
      <c r="BO700" s="118">
        <f t="shared" si="199"/>
        <v>2.8662701412712215</v>
      </c>
      <c r="BP700" s="118">
        <f t="shared" si="199"/>
        <v>2.8328642095940664</v>
      </c>
      <c r="BQ700" s="118">
        <f t="shared" si="199"/>
        <v>2.7998476188429984</v>
      </c>
      <c r="BS700"/>
    </row>
    <row r="701" spans="1:71">
      <c r="B701" s="19">
        <v>13</v>
      </c>
      <c r="C701" s="177">
        <v>4.1485000000000003</v>
      </c>
      <c r="D701" s="177">
        <v>3.1867999999999999</v>
      </c>
      <c r="I701" s="22" t="s">
        <v>176</v>
      </c>
      <c r="J701" s="118">
        <f t="shared" si="196"/>
        <v>5.0558398523522605</v>
      </c>
      <c r="K701" s="118">
        <f t="shared" si="196"/>
        <v>4.9896087722789426</v>
      </c>
      <c r="L701" s="118">
        <f t="shared" si="196"/>
        <v>4.9242453138265185</v>
      </c>
      <c r="M701" s="118">
        <f t="shared" si="196"/>
        <v>4.8597381112241731</v>
      </c>
      <c r="N701" s="118">
        <f t="shared" si="196"/>
        <v>4.7960759475917376</v>
      </c>
      <c r="O701" s="118">
        <f t="shared" si="196"/>
        <v>4.7332477529892385</v>
      </c>
      <c r="P701" s="118">
        <f t="shared" si="196"/>
        <v>4.6712426024919917</v>
      </c>
      <c r="Q701" s="118">
        <f t="shared" si="196"/>
        <v>4.6100497142909154</v>
      </c>
      <c r="R701" s="118">
        <f t="shared" si="196"/>
        <v>4.549658447817726</v>
      </c>
      <c r="S701" s="118">
        <f t="shared" si="196"/>
        <v>4.4900583018946962</v>
      </c>
      <c r="T701" s="118">
        <f t="shared" si="196"/>
        <v>4.4312389129086522</v>
      </c>
      <c r="U701" s="118">
        <f t="shared" si="196"/>
        <v>4.3731900530088854</v>
      </c>
      <c r="V701" s="118">
        <f t="shared" si="196"/>
        <v>4.3159016283286791</v>
      </c>
      <c r="W701" s="118">
        <f t="shared" si="196"/>
        <v>4.2593636772301293</v>
      </c>
      <c r="X701" s="118">
        <f t="shared" si="196"/>
        <v>4.2035663685719529</v>
      </c>
      <c r="Y701" s="118">
        <f t="shared" si="196"/>
        <v>4.1485000000000003</v>
      </c>
      <c r="Z701" s="118">
        <f t="shared" si="197"/>
        <v>4.0941549962601522</v>
      </c>
      <c r="AA701" s="118">
        <f t="shared" si="197"/>
        <v>4.040521907533317</v>
      </c>
      <c r="AB701" s="118">
        <f t="shared" si="197"/>
        <v>3.987591407792245</v>
      </c>
      <c r="AC701" s="118">
        <f t="shared" si="197"/>
        <v>3.9353542931798655</v>
      </c>
      <c r="AD701" s="118">
        <f t="shared" si="197"/>
        <v>3.883801480408867</v>
      </c>
      <c r="AE701" s="118">
        <f t="shared" si="197"/>
        <v>3.8329240051822433</v>
      </c>
      <c r="AF701" s="118">
        <f t="shared" si="197"/>
        <v>3.7827130206345316</v>
      </c>
      <c r="AG701" s="118">
        <f t="shared" si="197"/>
        <v>3.7331597957934668</v>
      </c>
      <c r="AH701" s="118">
        <f t="shared" si="197"/>
        <v>3.6842557140617935</v>
      </c>
      <c r="AI701" s="118">
        <f t="shared" si="197"/>
        <v>3.6359922717189597</v>
      </c>
      <c r="AJ701" s="118">
        <f t="shared" si="197"/>
        <v>3.5883610764424438</v>
      </c>
      <c r="AK701" s="118">
        <f t="shared" si="197"/>
        <v>3.5413538458484486</v>
      </c>
      <c r="AL701" s="118">
        <f t="shared" si="197"/>
        <v>3.4949624060517124</v>
      </c>
      <c r="AM701" s="118">
        <f t="shared" si="197"/>
        <v>3.4491786902441897</v>
      </c>
      <c r="AN701" s="118">
        <f t="shared" si="197"/>
        <v>3.4039947372923454</v>
      </c>
      <c r="AO701" s="118">
        <f t="shared" si="197"/>
        <v>3.3594026903528307</v>
      </c>
      <c r="AP701" s="118">
        <f t="shared" si="198"/>
        <v>3.3153947955062884</v>
      </c>
      <c r="AQ701" s="118">
        <f t="shared" si="198"/>
        <v>3.2719634004090574</v>
      </c>
      <c r="AR701" s="118">
        <f t="shared" si="198"/>
        <v>3.2291009529625403</v>
      </c>
      <c r="AS701" s="118">
        <f t="shared" si="198"/>
        <v>3.1868000000000003</v>
      </c>
      <c r="AT701" s="118">
        <f t="shared" si="198"/>
        <v>3.1450531859905637</v>
      </c>
      <c r="AU701" s="118">
        <f t="shared" si="198"/>
        <v>3.1038532517601962</v>
      </c>
      <c r="AV701" s="118">
        <f t="shared" si="198"/>
        <v>3.0631930332294388</v>
      </c>
      <c r="AW701" s="118">
        <f t="shared" si="198"/>
        <v>3.0230654601676741</v>
      </c>
      <c r="AX701" s="118">
        <f t="shared" si="198"/>
        <v>2.9834635549637163</v>
      </c>
      <c r="AY701" s="118">
        <f t="shared" si="198"/>
        <v>2.9443804314125037</v>
      </c>
      <c r="AZ701" s="118">
        <f t="shared" si="198"/>
        <v>2.9058092935176867</v>
      </c>
      <c r="BA701" s="118">
        <f t="shared" si="198"/>
        <v>2.8677434343099</v>
      </c>
      <c r="BB701" s="118">
        <f t="shared" si="198"/>
        <v>2.8301762346805166</v>
      </c>
      <c r="BC701" s="118">
        <f t="shared" si="198"/>
        <v>2.7931011622306818</v>
      </c>
      <c r="BD701" s="118">
        <f t="shared" si="198"/>
        <v>2.7565117701354183</v>
      </c>
      <c r="BE701" s="118">
        <f t="shared" si="198"/>
        <v>2.7204016960226189</v>
      </c>
      <c r="BF701" s="118">
        <f t="shared" si="199"/>
        <v>2.6847646608667222</v>
      </c>
      <c r="BG701" s="118">
        <f t="shared" si="199"/>
        <v>2.6495944678968737</v>
      </c>
      <c r="BH701" s="118">
        <f t="shared" si="199"/>
        <v>2.6148850015194034</v>
      </c>
      <c r="BI701" s="118">
        <f t="shared" si="199"/>
        <v>2.5806302262544052</v>
      </c>
      <c r="BJ701" s="118">
        <f t="shared" si="199"/>
        <v>2.5468241856862575</v>
      </c>
      <c r="BK701" s="118">
        <f t="shared" si="199"/>
        <v>2.5134610014278858</v>
      </c>
      <c r="BL701" s="118">
        <f t="shared" si="199"/>
        <v>2.4805348720985956</v>
      </c>
      <c r="BM701" s="118">
        <f t="shared" si="199"/>
        <v>2.4480400723152949</v>
      </c>
      <c r="BN701" s="118">
        <f t="shared" si="199"/>
        <v>2.4159709516969334</v>
      </c>
      <c r="BO701" s="118">
        <f t="shared" si="199"/>
        <v>2.3843219338819797</v>
      </c>
      <c r="BP701" s="118">
        <f t="shared" si="199"/>
        <v>2.3530875155587743</v>
      </c>
      <c r="BQ701" s="118">
        <f t="shared" si="199"/>
        <v>2.3222622655085794</v>
      </c>
      <c r="BS701"/>
    </row>
    <row r="702" spans="1:71">
      <c r="B702" s="19">
        <v>14</v>
      </c>
      <c r="C702" s="177">
        <v>3.6073</v>
      </c>
      <c r="D702" s="177">
        <v>2.6640000000000001</v>
      </c>
      <c r="I702" s="22" t="s">
        <v>176</v>
      </c>
      <c r="J702" s="118">
        <f t="shared" si="196"/>
        <v>4.5281238072615499</v>
      </c>
      <c r="K702" s="118">
        <f t="shared" si="196"/>
        <v>4.4600105979468045</v>
      </c>
      <c r="L702" s="118">
        <f t="shared" si="196"/>
        <v>4.3929219651411451</v>
      </c>
      <c r="M702" s="118">
        <f t="shared" si="196"/>
        <v>4.3268424968997587</v>
      </c>
      <c r="N702" s="118">
        <f t="shared" si="196"/>
        <v>4.2617570131082925</v>
      </c>
      <c r="O702" s="118">
        <f t="shared" si="196"/>
        <v>4.1976505619955997</v>
      </c>
      <c r="P702" s="118">
        <f t="shared" si="196"/>
        <v>4.1345084166989414</v>
      </c>
      <c r="Q702" s="118">
        <f t="shared" si="196"/>
        <v>4.0723160718808558</v>
      </c>
      <c r="R702" s="118">
        <f t="shared" si="196"/>
        <v>4.0110592403969187</v>
      </c>
      <c r="S702" s="118">
        <f t="shared" si="196"/>
        <v>3.9507238500136275</v>
      </c>
      <c r="T702" s="118">
        <f t="shared" si="196"/>
        <v>3.8912960401756549</v>
      </c>
      <c r="U702" s="118">
        <f t="shared" si="196"/>
        <v>3.8327621588217302</v>
      </c>
      <c r="V702" s="118">
        <f t="shared" si="196"/>
        <v>3.7751087592484218</v>
      </c>
      <c r="W702" s="118">
        <f t="shared" si="196"/>
        <v>3.7183225970210847</v>
      </c>
      <c r="X702" s="118">
        <f t="shared" si="196"/>
        <v>3.6623906269312894</v>
      </c>
      <c r="Y702" s="118">
        <f t="shared" si="196"/>
        <v>3.6073</v>
      </c>
      <c r="Z702" s="118">
        <f t="shared" si="197"/>
        <v>3.55303806052585</v>
      </c>
      <c r="AA702" s="118">
        <f t="shared" si="197"/>
        <v>3.4995923431778047</v>
      </c>
      <c r="AB702" s="118">
        <f t="shared" si="197"/>
        <v>3.4469505701315617</v>
      </c>
      <c r="AC702" s="118">
        <f t="shared" si="197"/>
        <v>3.3951006482490276</v>
      </c>
      <c r="AD702" s="118">
        <f t="shared" si="197"/>
        <v>3.3440306663002195</v>
      </c>
      <c r="AE702" s="118">
        <f t="shared" si="197"/>
        <v>3.2937288922269561</v>
      </c>
      <c r="AF702" s="118">
        <f t="shared" si="197"/>
        <v>3.2441837704477092</v>
      </c>
      <c r="AG702" s="118">
        <f t="shared" si="197"/>
        <v>3.195383919202996</v>
      </c>
      <c r="AH702" s="118">
        <f t="shared" si="197"/>
        <v>3.1473181279407045</v>
      </c>
      <c r="AI702" s="118">
        <f t="shared" si="197"/>
        <v>3.0999753547407454</v>
      </c>
      <c r="AJ702" s="118">
        <f t="shared" si="197"/>
        <v>3.053344723778447</v>
      </c>
      <c r="AK702" s="118">
        <f t="shared" si="197"/>
        <v>3.0074155228261055</v>
      </c>
      <c r="AL702" s="118">
        <f t="shared" si="197"/>
        <v>2.9621772007921163</v>
      </c>
      <c r="AM702" s="118">
        <f t="shared" si="197"/>
        <v>2.9176193652971234</v>
      </c>
      <c r="AN702" s="118">
        <f t="shared" si="197"/>
        <v>2.8737317802866285</v>
      </c>
      <c r="AO702" s="118">
        <f t="shared" si="197"/>
        <v>2.8305043636795109</v>
      </c>
      <c r="AP702" s="118">
        <f t="shared" si="198"/>
        <v>2.7879271850519238</v>
      </c>
      <c r="AQ702" s="118">
        <f t="shared" si="198"/>
        <v>2.7459904633560224</v>
      </c>
      <c r="AR702" s="118">
        <f t="shared" si="198"/>
        <v>2.7046845646730144</v>
      </c>
      <c r="AS702" s="118">
        <f t="shared" si="198"/>
        <v>2.6640000000000028</v>
      </c>
      <c r="AT702" s="118">
        <f t="shared" si="198"/>
        <v>2.6239274230701279</v>
      </c>
      <c r="AU702" s="118">
        <f t="shared" si="198"/>
        <v>2.5844576282054947</v>
      </c>
      <c r="AV702" s="118">
        <f t="shared" si="198"/>
        <v>2.5455815482023922</v>
      </c>
      <c r="AW702" s="118">
        <f t="shared" si="198"/>
        <v>2.5072902522483349</v>
      </c>
      <c r="AX702" s="118">
        <f t="shared" si="198"/>
        <v>2.4695749438704278</v>
      </c>
      <c r="AY702" s="118">
        <f t="shared" si="198"/>
        <v>2.4324269589145953</v>
      </c>
      <c r="AZ702" s="118">
        <f t="shared" si="198"/>
        <v>2.3958377635552091</v>
      </c>
      <c r="BA702" s="118">
        <f t="shared" si="198"/>
        <v>2.3597989523346521</v>
      </c>
      <c r="BB702" s="118">
        <f t="shared" si="198"/>
        <v>2.3243022462323744</v>
      </c>
      <c r="BC702" s="118">
        <f t="shared" si="198"/>
        <v>2.2893394907629956</v>
      </c>
      <c r="BD702" s="118">
        <f t="shared" si="198"/>
        <v>2.2549026541030108</v>
      </c>
      <c r="BE702" s="118">
        <f t="shared" si="198"/>
        <v>2.2209838252456833</v>
      </c>
      <c r="BF702" s="118">
        <f t="shared" si="199"/>
        <v>2.1875752121836847</v>
      </c>
      <c r="BG702" s="118">
        <f t="shared" si="199"/>
        <v>2.1546691401190765</v>
      </c>
      <c r="BH702" s="118">
        <f t="shared" si="199"/>
        <v>2.122258049700215</v>
      </c>
      <c r="BI702" s="118">
        <f t="shared" si="199"/>
        <v>2.0903344952851786</v>
      </c>
      <c r="BJ702" s="118">
        <f t="shared" si="199"/>
        <v>2.0588911432313179</v>
      </c>
      <c r="BK702" s="118">
        <f t="shared" si="199"/>
        <v>2.0279207702105317</v>
      </c>
      <c r="BL702" s="118">
        <f t="shared" si="199"/>
        <v>1.9974162615498896</v>
      </c>
      <c r="BM702" s="118">
        <f t="shared" si="199"/>
        <v>1.9673706095972094</v>
      </c>
      <c r="BN702" s="118">
        <f t="shared" si="199"/>
        <v>1.9377769121112267</v>
      </c>
      <c r="BO702" s="118">
        <f t="shared" si="199"/>
        <v>1.908628370675975</v>
      </c>
      <c r="BP702" s="118">
        <f t="shared" si="199"/>
        <v>1.8799182891390178</v>
      </c>
      <c r="BQ702" s="118">
        <f t="shared" si="199"/>
        <v>1.8516400720731769</v>
      </c>
      <c r="BS702"/>
    </row>
    <row r="703" spans="1:71">
      <c r="B703" s="19">
        <v>15</v>
      </c>
      <c r="C703" s="177">
        <v>3.0661</v>
      </c>
      <c r="D703" s="177">
        <v>2.1412</v>
      </c>
      <c r="I703" s="22" t="s">
        <v>176</v>
      </c>
      <c r="J703" s="118">
        <f t="shared" si="196"/>
        <v>4.0135911044309385</v>
      </c>
      <c r="K703" s="118">
        <f t="shared" si="196"/>
        <v>3.9421820074845582</v>
      </c>
      <c r="L703" s="118">
        <f t="shared" si="196"/>
        <v>3.8720434084523938</v>
      </c>
      <c r="M703" s="118">
        <f t="shared" si="196"/>
        <v>3.8031527028622003</v>
      </c>
      <c r="N703" s="118">
        <f t="shared" si="196"/>
        <v>3.7354876884164692</v>
      </c>
      <c r="O703" s="118">
        <f t="shared" si="196"/>
        <v>3.6690265578370105</v>
      </c>
      <c r="P703" s="118">
        <f t="shared" si="196"/>
        <v>3.6037478918368326</v>
      </c>
      <c r="Q703" s="118">
        <f t="shared" si="196"/>
        <v>3.5396306522170842</v>
      </c>
      <c r="R703" s="118">
        <f t="shared" si="196"/>
        <v>3.4766541750867899</v>
      </c>
      <c r="S703" s="118">
        <f t="shared" si="196"/>
        <v>3.4147981642032366</v>
      </c>
      <c r="T703" s="118">
        <f t="shared" si="196"/>
        <v>3.3540426844308429</v>
      </c>
      <c r="U703" s="118">
        <f t="shared" si="196"/>
        <v>3.2943681553164033</v>
      </c>
      <c r="V703" s="118">
        <f t="shared" si="196"/>
        <v>3.2357553447786414</v>
      </c>
      <c r="W703" s="118">
        <f t="shared" si="196"/>
        <v>3.1781853629100403</v>
      </c>
      <c r="X703" s="118">
        <f t="shared" si="196"/>
        <v>3.1216396558889485</v>
      </c>
      <c r="Y703" s="118">
        <f t="shared" si="196"/>
        <v>3.0661</v>
      </c>
      <c r="Z703" s="118">
        <f t="shared" si="197"/>
        <v>3.0115484957609202</v>
      </c>
      <c r="AA703" s="118">
        <f t="shared" si="197"/>
        <v>2.9579675621538311</v>
      </c>
      <c r="AB703" s="118">
        <f t="shared" si="197"/>
        <v>2.9053399309591876</v>
      </c>
      <c r="AC703" s="118">
        <f t="shared" si="197"/>
        <v>2.853648641190528</v>
      </c>
      <c r="AD703" s="118">
        <f t="shared" si="197"/>
        <v>2.802877033628234</v>
      </c>
      <c r="AE703" s="118">
        <f t="shared" si="197"/>
        <v>2.7530087454505523</v>
      </c>
      <c r="AF703" s="118">
        <f t="shared" si="197"/>
        <v>2.7040277049601342</v>
      </c>
      <c r="AG703" s="118">
        <f t="shared" si="197"/>
        <v>2.6559181264044049</v>
      </c>
      <c r="AH703" s="118">
        <f t="shared" si="197"/>
        <v>2.6086645048880817</v>
      </c>
      <c r="AI703" s="118">
        <f t="shared" si="197"/>
        <v>2.5622516113762135</v>
      </c>
      <c r="AJ703" s="118">
        <f t="shared" si="197"/>
        <v>2.5166644877861222</v>
      </c>
      <c r="AK703" s="118">
        <f t="shared" si="197"/>
        <v>2.4718884421666689</v>
      </c>
      <c r="AL703" s="118">
        <f t="shared" si="197"/>
        <v>2.4279090439632873</v>
      </c>
      <c r="AM703" s="118">
        <f t="shared" si="197"/>
        <v>2.3847121193672649</v>
      </c>
      <c r="AN703" s="118">
        <f t="shared" si="197"/>
        <v>2.3422837467477655</v>
      </c>
      <c r="AO703" s="118">
        <f t="shared" si="197"/>
        <v>2.3006102521651233</v>
      </c>
      <c r="AP703" s="118">
        <f t="shared" si="198"/>
        <v>2.2596782049639703</v>
      </c>
      <c r="AQ703" s="118">
        <f t="shared" si="198"/>
        <v>2.2194744134447606</v>
      </c>
      <c r="AR703" s="118">
        <f t="shared" si="198"/>
        <v>2.1799859206123151</v>
      </c>
      <c r="AS703" s="118">
        <f t="shared" si="198"/>
        <v>2.1412000000000009</v>
      </c>
      <c r="AT703" s="118">
        <f t="shared" si="198"/>
        <v>2.1031041515682087</v>
      </c>
      <c r="AU703" s="118">
        <f t="shared" si="198"/>
        <v>2.0656860976758047</v>
      </c>
      <c r="AV703" s="118">
        <f t="shared" si="198"/>
        <v>2.0289337791232556</v>
      </c>
      <c r="AW703" s="118">
        <f t="shared" si="198"/>
        <v>1.9928353512661559</v>
      </c>
      <c r="AX703" s="118">
        <f t="shared" si="198"/>
        <v>1.9573791801978986</v>
      </c>
      <c r="AY703" s="118">
        <f t="shared" si="198"/>
        <v>1.9225538390002688</v>
      </c>
      <c r="AZ703" s="118">
        <f t="shared" si="198"/>
        <v>1.8883481040607424</v>
      </c>
      <c r="BA703" s="118">
        <f t="shared" si="198"/>
        <v>1.854750951455306</v>
      </c>
      <c r="BB703" s="118">
        <f t="shared" si="198"/>
        <v>1.821751553395637</v>
      </c>
      <c r="BC703" s="118">
        <f t="shared" si="198"/>
        <v>1.7893392747394896</v>
      </c>
      <c r="BD703" s="118">
        <f t="shared" si="198"/>
        <v>1.7575036695631734</v>
      </c>
      <c r="BE703" s="118">
        <f t="shared" si="198"/>
        <v>1.7262344777950076</v>
      </c>
      <c r="BF703" s="118">
        <f t="shared" si="199"/>
        <v>1.6955216219086764</v>
      </c>
      <c r="BG703" s="118">
        <f t="shared" si="199"/>
        <v>1.6653552036754151</v>
      </c>
      <c r="BH703" s="118">
        <f t="shared" si="199"/>
        <v>1.6357255009739791</v>
      </c>
      <c r="BI703" s="118">
        <f t="shared" si="199"/>
        <v>1.6066229646573704</v>
      </c>
      <c r="BJ703" s="118">
        <f t="shared" si="199"/>
        <v>1.5780382154753121</v>
      </c>
      <c r="BK703" s="118">
        <f t="shared" si="199"/>
        <v>1.5499620410514736</v>
      </c>
      <c r="BL703" s="118">
        <f t="shared" si="199"/>
        <v>1.5223853929144811</v>
      </c>
      <c r="BM703" s="118">
        <f t="shared" si="199"/>
        <v>1.4952993835817499</v>
      </c>
      <c r="BN703" s="118">
        <f t="shared" si="199"/>
        <v>1.4686952836951992</v>
      </c>
      <c r="BO703" s="118">
        <f t="shared" si="199"/>
        <v>1.4425645192079302</v>
      </c>
      <c r="BP703" s="118">
        <f t="shared" si="199"/>
        <v>1.4168986686209573</v>
      </c>
      <c r="BQ703" s="118">
        <f t="shared" si="199"/>
        <v>1.3916894602691023</v>
      </c>
      <c r="BS703"/>
    </row>
    <row r="704" spans="1:71">
      <c r="B704" s="19">
        <v>16</v>
      </c>
      <c r="C704" s="177">
        <v>3.0670999999999999</v>
      </c>
      <c r="D704" s="177">
        <v>2.1164000000000001</v>
      </c>
      <c r="I704" s="22" t="s">
        <v>176</v>
      </c>
      <c r="J704" s="118">
        <f t="shared" si="196"/>
        <v>4.0511243425321828</v>
      </c>
      <c r="K704" s="118">
        <f t="shared" si="196"/>
        <v>3.9766655241845128</v>
      </c>
      <c r="L704" s="118">
        <f t="shared" si="196"/>
        <v>3.9035752433491395</v>
      </c>
      <c r="M704" s="118">
        <f t="shared" si="196"/>
        <v>3.8318283465927396</v>
      </c>
      <c r="N704" s="118">
        <f t="shared" si="196"/>
        <v>3.7614001427968358</v>
      </c>
      <c r="O704" s="118">
        <f t="shared" si="196"/>
        <v>3.6922663946605465</v>
      </c>
      <c r="P704" s="118">
        <f t="shared" si="196"/>
        <v>3.6244033103595119</v>
      </c>
      <c r="Q704" s="118">
        <f t="shared" si="196"/>
        <v>3.5577875353581279</v>
      </c>
      <c r="R704" s="118">
        <f t="shared" si="196"/>
        <v>3.4923961443722731</v>
      </c>
      <c r="S704" s="118">
        <f t="shared" si="196"/>
        <v>3.4282066334797539</v>
      </c>
      <c r="T704" s="118">
        <f t="shared" si="196"/>
        <v>3.3651969123757621</v>
      </c>
      <c r="U704" s="118">
        <f t="shared" si="196"/>
        <v>3.3033452967706709</v>
      </c>
      <c r="V704" s="118">
        <f t="shared" si="196"/>
        <v>3.2426305009275653</v>
      </c>
      <c r="W704" s="118">
        <f t="shared" si="196"/>
        <v>3.1830316303369224</v>
      </c>
      <c r="X704" s="118">
        <f t="shared" si="196"/>
        <v>3.1245281745259357</v>
      </c>
      <c r="Y704" s="118">
        <f t="shared" si="196"/>
        <v>3.0670999999999999</v>
      </c>
      <c r="Z704" s="118">
        <f t="shared" si="197"/>
        <v>3.0107273433139321</v>
      </c>
      <c r="AA704" s="118">
        <f t="shared" si="197"/>
        <v>2.9553908042705381</v>
      </c>
      <c r="AB704" s="118">
        <f t="shared" si="197"/>
        <v>2.9010713392441927</v>
      </c>
      <c r="AC704" s="118">
        <f t="shared" si="197"/>
        <v>2.8477502546271265</v>
      </c>
      <c r="AD704" s="118">
        <f t="shared" si="197"/>
        <v>2.7954092003961732</v>
      </c>
      <c r="AE704" s="118">
        <f t="shared" si="197"/>
        <v>2.7440301637977549</v>
      </c>
      <c r="AF704" s="118">
        <f t="shared" si="197"/>
        <v>2.6935954631489385</v>
      </c>
      <c r="AG704" s="118">
        <f t="shared" si="197"/>
        <v>2.6440877417524251</v>
      </c>
      <c r="AH704" s="118">
        <f t="shared" si="197"/>
        <v>2.5954899619233851</v>
      </c>
      <c r="AI704" s="118">
        <f t="shared" si="197"/>
        <v>2.547785399126071</v>
      </c>
      <c r="AJ704" s="118">
        <f t="shared" si="197"/>
        <v>2.5009576362182067</v>
      </c>
      <c r="AK704" s="118">
        <f t="shared" si="197"/>
        <v>2.4549905578011586</v>
      </c>
      <c r="AL704" s="118">
        <f t="shared" si="197"/>
        <v>2.4098683446739497</v>
      </c>
      <c r="AM704" s="118">
        <f t="shared" si="197"/>
        <v>2.3655754683892094</v>
      </c>
      <c r="AN704" s="118">
        <f t="shared" si="197"/>
        <v>2.3220966859091829</v>
      </c>
      <c r="AO704" s="118">
        <f t="shared" si="197"/>
        <v>2.2794170343599625</v>
      </c>
      <c r="AP704" s="118">
        <f t="shared" si="198"/>
        <v>2.2375218258821339</v>
      </c>
      <c r="AQ704" s="118">
        <f t="shared" si="198"/>
        <v>2.196396642576067</v>
      </c>
      <c r="AR704" s="118">
        <f t="shared" si="198"/>
        <v>2.1560273315401135</v>
      </c>
      <c r="AS704" s="118">
        <f t="shared" si="198"/>
        <v>2.1163999999999974</v>
      </c>
      <c r="AT704" s="118">
        <f t="shared" si="198"/>
        <v>2.0775010105277296</v>
      </c>
      <c r="AU704" s="118">
        <f t="shared" si="198"/>
        <v>2.0393169763483945</v>
      </c>
      <c r="AV704" s="118">
        <f t="shared" si="198"/>
        <v>2.0018347567332015</v>
      </c>
      <c r="AW704" s="118">
        <f t="shared" si="198"/>
        <v>1.9650414524772077</v>
      </c>
      <c r="AX704" s="118">
        <f t="shared" si="198"/>
        <v>1.928924401460159</v>
      </c>
      <c r="AY704" s="118">
        <f t="shared" si="198"/>
        <v>1.893471174288925</v>
      </c>
      <c r="AZ704" s="118">
        <f t="shared" si="198"/>
        <v>1.8586695700200209</v>
      </c>
      <c r="BA704" s="118">
        <f t="shared" si="198"/>
        <v>1.8245076119607533</v>
      </c>
      <c r="BB704" s="118">
        <f t="shared" si="198"/>
        <v>1.7909735435475354</v>
      </c>
      <c r="BC704" s="118">
        <f t="shared" si="198"/>
        <v>1.7580558242999611</v>
      </c>
      <c r="BD704" s="118">
        <f t="shared" si="198"/>
        <v>1.7257431258492411</v>
      </c>
      <c r="BE704" s="118">
        <f t="shared" si="198"/>
        <v>1.6940243280396357</v>
      </c>
      <c r="BF704" s="118">
        <f t="shared" si="199"/>
        <v>1.6628885151015427</v>
      </c>
      <c r="BG704" s="118">
        <f t="shared" si="199"/>
        <v>1.6323249718949224</v>
      </c>
      <c r="BH704" s="118">
        <f t="shared" si="199"/>
        <v>1.6023231802217697</v>
      </c>
      <c r="BI704" s="118">
        <f t="shared" si="199"/>
        <v>1.5728728152063578</v>
      </c>
      <c r="BJ704" s="118">
        <f t="shared" si="199"/>
        <v>1.5439637417420178</v>
      </c>
      <c r="BK704" s="118">
        <f t="shared" si="199"/>
        <v>1.5155860110032224</v>
      </c>
      <c r="BL704" s="118">
        <f t="shared" si="199"/>
        <v>1.4877298570217767</v>
      </c>
      <c r="BM704" s="118">
        <f t="shared" si="199"/>
        <v>1.46038569332594</v>
      </c>
      <c r="BN704" s="118">
        <f t="shared" si="199"/>
        <v>1.4335441096413166</v>
      </c>
      <c r="BO704" s="118">
        <f t="shared" si="199"/>
        <v>1.4071958686523875</v>
      </c>
      <c r="BP704" s="118">
        <f t="shared" si="199"/>
        <v>1.3813319028235609</v>
      </c>
      <c r="BQ704" s="118">
        <f t="shared" si="199"/>
        <v>1.3559433112786534</v>
      </c>
      <c r="BS704"/>
    </row>
    <row r="705" spans="2:71">
      <c r="B705" s="19">
        <v>17</v>
      </c>
      <c r="C705" s="177">
        <v>3.0680999999999998</v>
      </c>
      <c r="D705" s="177">
        <v>2.0916999999999999</v>
      </c>
      <c r="I705" s="22" t="s">
        <v>176</v>
      </c>
      <c r="J705" s="118">
        <f t="shared" si="196"/>
        <v>4.0892823342634719</v>
      </c>
      <c r="K705" s="118">
        <f t="shared" si="196"/>
        <v>4.0117013133554273</v>
      </c>
      <c r="L705" s="118">
        <f t="shared" si="196"/>
        <v>3.9355921435726295</v>
      </c>
      <c r="M705" s="118">
        <f t="shared" si="196"/>
        <v>3.8609269012591434</v>
      </c>
      <c r="N705" s="118">
        <f t="shared" si="196"/>
        <v>3.787678192520874</v>
      </c>
      <c r="O705" s="118">
        <f t="shared" si="196"/>
        <v>3.7158191431750351</v>
      </c>
      <c r="P705" s="118">
        <f t="shared" si="196"/>
        <v>3.6453233888902936</v>
      </c>
      <c r="Q705" s="118">
        <f t="shared" si="196"/>
        <v>3.5761650655139703</v>
      </c>
      <c r="R705" s="118">
        <f t="shared" si="196"/>
        <v>3.5083187995827552</v>
      </c>
      <c r="S705" s="118">
        <f t="shared" si="196"/>
        <v>3.4417596990134531</v>
      </c>
      <c r="T705" s="118">
        <f t="shared" si="196"/>
        <v>3.3764633439703333</v>
      </c>
      <c r="U705" s="118">
        <f t="shared" si="196"/>
        <v>3.3124057779057523</v>
      </c>
      <c r="V705" s="118">
        <f t="shared" si="196"/>
        <v>3.2495634987707462</v>
      </c>
      <c r="W705" s="118">
        <f t="shared" si="196"/>
        <v>3.1879134503923781</v>
      </c>
      <c r="X705" s="118">
        <f t="shared" si="196"/>
        <v>3.1274330140146653</v>
      </c>
      <c r="Y705" s="118">
        <f t="shared" si="196"/>
        <v>3.0680999999999998</v>
      </c>
      <c r="Z705" s="118">
        <f t="shared" si="197"/>
        <v>3.0098926396879997</v>
      </c>
      <c r="AA705" s="118">
        <f t="shared" si="197"/>
        <v>2.9527895774088186</v>
      </c>
      <c r="AB705" s="118">
        <f t="shared" si="197"/>
        <v>2.8967698626479721</v>
      </c>
      <c r="AC705" s="118">
        <f t="shared" si="197"/>
        <v>2.8418129423598155</v>
      </c>
      <c r="AD705" s="118">
        <f t="shared" si="197"/>
        <v>2.7878986534268462</v>
      </c>
      <c r="AE705" s="118">
        <f t="shared" si="197"/>
        <v>2.7350072152620686</v>
      </c>
      <c r="AF705" s="118">
        <f t="shared" si="197"/>
        <v>2.6831192225517007</v>
      </c>
      <c r="AG705" s="118">
        <f t="shared" si="197"/>
        <v>2.6322156381355732</v>
      </c>
      <c r="AH705" s="118">
        <f t="shared" si="197"/>
        <v>2.5822777860225918</v>
      </c>
      <c r="AI705" s="118">
        <f t="shared" si="197"/>
        <v>2.5332873445387127</v>
      </c>
      <c r="AJ705" s="118">
        <f t="shared" si="197"/>
        <v>2.4852263396049117</v>
      </c>
      <c r="AK705" s="118">
        <f t="shared" si="197"/>
        <v>2.4380771381426856</v>
      </c>
      <c r="AL705" s="118">
        <f t="shared" si="197"/>
        <v>2.3918224416046585</v>
      </c>
      <c r="AM705" s="118">
        <f t="shared" si="197"/>
        <v>2.3464452796279271</v>
      </c>
      <c r="AN705" s="118">
        <f t="shared" si="197"/>
        <v>2.3019290038078126</v>
      </c>
      <c r="AO705" s="118">
        <f t="shared" si="197"/>
        <v>2.2582572815897346</v>
      </c>
      <c r="AP705" s="118">
        <f t="shared" si="198"/>
        <v>2.2154140902769708</v>
      </c>
      <c r="AQ705" s="118">
        <f t="shared" si="198"/>
        <v>2.1733837111520944</v>
      </c>
      <c r="AR705" s="118">
        <f t="shared" si="198"/>
        <v>2.1321507237099437</v>
      </c>
      <c r="AS705" s="118">
        <f t="shared" si="198"/>
        <v>2.0917000000000008</v>
      </c>
      <c r="AT705" s="118">
        <f t="shared" si="198"/>
        <v>2.0520166990761028</v>
      </c>
      <c r="AU705" s="118">
        <f t="shared" si="198"/>
        <v>2.0130862615514582</v>
      </c>
      <c r="AV705" s="118">
        <f t="shared" si="198"/>
        <v>1.9748944042569558</v>
      </c>
      <c r="AW705" s="118">
        <f t="shared" si="198"/>
        <v>1.9374271150008242</v>
      </c>
      <c r="AX705" s="118">
        <f t="shared" si="198"/>
        <v>1.9006706474277035</v>
      </c>
      <c r="AY705" s="118">
        <f t="shared" si="198"/>
        <v>1.8646115159752519</v>
      </c>
      <c r="AZ705" s="118">
        <f t="shared" si="198"/>
        <v>1.8292364909264347</v>
      </c>
      <c r="BA705" s="118">
        <f t="shared" si="198"/>
        <v>1.79453259355568</v>
      </c>
      <c r="BB705" s="118">
        <f t="shared" si="198"/>
        <v>1.7604870913671191</v>
      </c>
      <c r="BC705" s="118">
        <f t="shared" si="198"/>
        <v>1.7270874934231701</v>
      </c>
      <c r="BD705" s="118">
        <f t="shared" si="198"/>
        <v>1.6943215457617407</v>
      </c>
      <c r="BE705" s="118">
        <f t="shared" si="198"/>
        <v>1.6621772269003807</v>
      </c>
      <c r="BF705" s="118">
        <f t="shared" si="199"/>
        <v>1.6306427434257249</v>
      </c>
      <c r="BG705" s="118">
        <f t="shared" si="199"/>
        <v>1.5997065256666136</v>
      </c>
      <c r="BH705" s="118">
        <f t="shared" si="199"/>
        <v>1.5693572234493018</v>
      </c>
      <c r="BI705" s="118">
        <f t="shared" si="199"/>
        <v>1.5395837019331995</v>
      </c>
      <c r="BJ705" s="118">
        <f t="shared" si="199"/>
        <v>1.5103750375256155</v>
      </c>
      <c r="BK705" s="118">
        <f t="shared" si="199"/>
        <v>1.4817205138740059</v>
      </c>
      <c r="BL705" s="118">
        <f t="shared" si="199"/>
        <v>1.4536096179342564</v>
      </c>
      <c r="BM705" s="118">
        <f t="shared" si="199"/>
        <v>1.4260320361135568</v>
      </c>
      <c r="BN705" s="118">
        <f t="shared" si="199"/>
        <v>1.3989776504864531</v>
      </c>
      <c r="BO705" s="118">
        <f t="shared" si="199"/>
        <v>1.3724365350826853</v>
      </c>
      <c r="BP705" s="118">
        <f t="shared" si="199"/>
        <v>1.3463989522454536</v>
      </c>
      <c r="BQ705" s="118">
        <f t="shared" si="199"/>
        <v>1.3208553490587744</v>
      </c>
      <c r="BS705"/>
    </row>
    <row r="706" spans="2:71">
      <c r="B706" s="19">
        <v>18</v>
      </c>
      <c r="C706" s="177">
        <v>3.0691999999999999</v>
      </c>
      <c r="D706" s="177">
        <v>2.0669</v>
      </c>
      <c r="I706" s="22" t="s">
        <v>176</v>
      </c>
      <c r="J706" s="118">
        <f t="shared" si="196"/>
        <v>4.1286159185965463</v>
      </c>
      <c r="K706" s="118">
        <f t="shared" si="196"/>
        <v>4.0478014022852982</v>
      </c>
      <c r="L706" s="118">
        <f t="shared" si="196"/>
        <v>3.9685687686619495</v>
      </c>
      <c r="M706" s="118">
        <f t="shared" si="196"/>
        <v>3.8908870535760944</v>
      </c>
      <c r="N706" s="118">
        <f t="shared" si="196"/>
        <v>3.8147258989770148</v>
      </c>
      <c r="O706" s="118">
        <f t="shared" si="196"/>
        <v>3.7400555410497467</v>
      </c>
      <c r="P706" s="118">
        <f t="shared" si="196"/>
        <v>3.6668467985833644</v>
      </c>
      <c r="Q706" s="118">
        <f t="shared" si="196"/>
        <v>3.5950710615669497</v>
      </c>
      <c r="R706" s="118">
        <f t="shared" si="196"/>
        <v>3.5247002800087892</v>
      </c>
      <c r="S706" s="118">
        <f t="shared" si="196"/>
        <v>3.4557069529744195</v>
      </c>
      <c r="T706" s="118">
        <f t="shared" si="196"/>
        <v>3.3880641178392539</v>
      </c>
      <c r="U706" s="118">
        <f t="shared" si="196"/>
        <v>3.3217453397515708</v>
      </c>
      <c r="V706" s="118">
        <f t="shared" si="196"/>
        <v>3.2567247013017675</v>
      </c>
      <c r="W706" s="118">
        <f t="shared" si="196"/>
        <v>3.1929767923938193</v>
      </c>
      <c r="X706" s="118">
        <f t="shared" si="196"/>
        <v>3.1304767003150031</v>
      </c>
      <c r="Y706" s="118">
        <f t="shared" si="196"/>
        <v>3.0691999999999999</v>
      </c>
      <c r="Z706" s="118">
        <f t="shared" si="197"/>
        <v>3.0091227444855657</v>
      </c>
      <c r="AA706" s="118">
        <f t="shared" si="197"/>
        <v>2.9502214555520472</v>
      </c>
      <c r="AB706" s="118">
        <f t="shared" si="197"/>
        <v>2.8924731145480829</v>
      </c>
      <c r="AC706" s="118">
        <f t="shared" si="197"/>
        <v>2.8358551533949039</v>
      </c>
      <c r="AD706" s="118">
        <f t="shared" si="197"/>
        <v>2.7803454457667169</v>
      </c>
      <c r="AE706" s="118">
        <f t="shared" si="197"/>
        <v>2.7259222984437272</v>
      </c>
      <c r="AF706" s="118">
        <f t="shared" si="197"/>
        <v>2.6725644428344162</v>
      </c>
      <c r="AG706" s="118">
        <f t="shared" si="197"/>
        <v>2.6202510266637673</v>
      </c>
      <c r="AH706" s="118">
        <f t="shared" si="197"/>
        <v>2.5689616058241875</v>
      </c>
      <c r="AI706" s="118">
        <f t="shared" si="197"/>
        <v>2.5186761363859396</v>
      </c>
      <c r="AJ706" s="118">
        <f t="shared" si="197"/>
        <v>2.4693749667639642</v>
      </c>
      <c r="AK706" s="118">
        <f t="shared" si="197"/>
        <v>2.4210388300380337</v>
      </c>
      <c r="AL706" s="118">
        <f t="shared" si="197"/>
        <v>2.3736488364232278</v>
      </c>
      <c r="AM706" s="118">
        <f t="shared" si="197"/>
        <v>2.3271864658877988</v>
      </c>
      <c r="AN706" s="118">
        <f t="shared" si="197"/>
        <v>2.2816335609155347</v>
      </c>
      <c r="AO706" s="118">
        <f t="shared" si="197"/>
        <v>2.2369723194097899</v>
      </c>
      <c r="AP706" s="118">
        <f t="shared" si="198"/>
        <v>2.1931852877364224</v>
      </c>
      <c r="AQ706" s="118">
        <f t="shared" si="198"/>
        <v>2.150255353902903</v>
      </c>
      <c r="AR706" s="118">
        <f t="shared" si="198"/>
        <v>2.1081657408709384</v>
      </c>
      <c r="AS706" s="118">
        <f t="shared" si="198"/>
        <v>2.0669000000000017</v>
      </c>
      <c r="AT706" s="118">
        <f t="shared" si="198"/>
        <v>2.0264420046191902</v>
      </c>
      <c r="AU706" s="118">
        <f t="shared" si="198"/>
        <v>1.9867759437249219</v>
      </c>
      <c r="AV706" s="118">
        <f t="shared" si="198"/>
        <v>1.9478863158019801</v>
      </c>
      <c r="AW706" s="118">
        <f t="shared" si="198"/>
        <v>1.9097579227655193</v>
      </c>
      <c r="AX706" s="118">
        <f t="shared" si="198"/>
        <v>1.8723758640216446</v>
      </c>
      <c r="AY706" s="118">
        <f t="shared" si="198"/>
        <v>1.8357255306442539</v>
      </c>
      <c r="AZ706" s="118">
        <f t="shared" si="198"/>
        <v>1.7997925996658604</v>
      </c>
      <c r="BA706" s="118">
        <f t="shared" si="198"/>
        <v>1.7645630284801721</v>
      </c>
      <c r="BB706" s="118">
        <f t="shared" si="198"/>
        <v>1.7300230493542346</v>
      </c>
      <c r="BC706" s="118">
        <f t="shared" si="198"/>
        <v>1.6961591640479936</v>
      </c>
      <c r="BD706" s="118">
        <f t="shared" si="198"/>
        <v>1.662958138539177</v>
      </c>
      <c r="BE706" s="118">
        <f t="shared" si="198"/>
        <v>1.6304069978514322</v>
      </c>
      <c r="BF706" s="118">
        <f t="shared" si="199"/>
        <v>1.5984930209837005</v>
      </c>
      <c r="BG706" s="118">
        <f t="shared" si="199"/>
        <v>1.5672037359388427</v>
      </c>
      <c r="BH706" s="118">
        <f t="shared" si="199"/>
        <v>1.5365269148495773</v>
      </c>
      <c r="BI706" s="118">
        <f t="shared" si="199"/>
        <v>1.5064505691998236</v>
      </c>
      <c r="BJ706" s="118">
        <f t="shared" si="199"/>
        <v>1.4769629451395854</v>
      </c>
      <c r="BK706" s="118">
        <f t="shared" si="199"/>
        <v>1.4480525188915396</v>
      </c>
      <c r="BL706" s="118">
        <f t="shared" si="199"/>
        <v>1.4197079922475389</v>
      </c>
      <c r="BM706" s="118">
        <f t="shared" si="199"/>
        <v>1.3919182881532668</v>
      </c>
      <c r="BN706" s="118">
        <f t="shared" si="199"/>
        <v>1.3646725463793197</v>
      </c>
      <c r="BO706" s="118">
        <f t="shared" si="199"/>
        <v>1.3379601192770247</v>
      </c>
      <c r="BP706" s="118">
        <f t="shared" si="199"/>
        <v>1.3117705676173319</v>
      </c>
      <c r="BQ706" s="118">
        <f t="shared" si="199"/>
        <v>1.2860936565111607</v>
      </c>
      <c r="BS706"/>
    </row>
    <row r="707" spans="2:71">
      <c r="B707" s="19">
        <v>19</v>
      </c>
      <c r="C707" s="177">
        <v>3.0701999999999998</v>
      </c>
      <c r="D707" s="177">
        <v>2.0421999999999998</v>
      </c>
      <c r="I707" s="22" t="s">
        <v>176</v>
      </c>
      <c r="J707" s="118">
        <f t="shared" si="196"/>
        <v>4.168386339588154</v>
      </c>
      <c r="K707" s="118">
        <f t="shared" si="196"/>
        <v>4.0842709386754166</v>
      </c>
      <c r="L707" s="118">
        <f t="shared" si="196"/>
        <v>4.0018529333719854</v>
      </c>
      <c r="M707" s="118">
        <f t="shared" si="196"/>
        <v>3.9210980713076258</v>
      </c>
      <c r="N707" s="118">
        <f t="shared" si="196"/>
        <v>3.8419727913032795</v>
      </c>
      <c r="O707" s="118">
        <f t="shared" si="196"/>
        <v>3.7644442094232624</v>
      </c>
      <c r="P707" s="118">
        <f t="shared" si="196"/>
        <v>3.6884801053089213</v>
      </c>
      <c r="Q707" s="118">
        <f t="shared" si="196"/>
        <v>3.6140489087880696</v>
      </c>
      <c r="R707" s="118">
        <f t="shared" si="196"/>
        <v>3.5411196867546377</v>
      </c>
      <c r="S707" s="118">
        <f t="shared" si="196"/>
        <v>3.4696621303130764</v>
      </c>
      <c r="T707" s="118">
        <f t="shared" si="196"/>
        <v>3.3996465421821869</v>
      </c>
      <c r="U707" s="118">
        <f t="shared" si="196"/>
        <v>3.3310438243531308</v>
      </c>
      <c r="V707" s="118">
        <f t="shared" si="196"/>
        <v>3.2638254659964905</v>
      </c>
      <c r="W707" s="118">
        <f t="shared" si="196"/>
        <v>3.1979635316133583</v>
      </c>
      <c r="X707" s="118">
        <f t="shared" si="196"/>
        <v>3.1334306494255357</v>
      </c>
      <c r="Y707" s="118">
        <f t="shared" ref="Y707:AN722" si="200">$C707*POWER(POWER($D707/$C707,1/($D$482-$C$482)),Y$482-$C$482)</f>
        <v>3.0701999999999998</v>
      </c>
      <c r="Z707" s="118">
        <f t="shared" si="200"/>
        <v>3.0082453051029323</v>
      </c>
      <c r="AA707" s="118">
        <f t="shared" si="200"/>
        <v>2.9475408167786576</v>
      </c>
      <c r="AB707" s="118">
        <f t="shared" si="200"/>
        <v>2.8880613066489675</v>
      </c>
      <c r="AC707" s="118">
        <f t="shared" si="200"/>
        <v>2.8297820554283755</v>
      </c>
      <c r="AD707" s="118">
        <f t="shared" si="197"/>
        <v>2.7726788426509468</v>
      </c>
      <c r="AE707" s="118">
        <f t="shared" si="197"/>
        <v>2.7167279366044372</v>
      </c>
      <c r="AF707" s="118">
        <f t="shared" si="197"/>
        <v>2.6619060844675508</v>
      </c>
      <c r="AG707" s="118">
        <f t="shared" si="197"/>
        <v>2.6081905026462255</v>
      </c>
      <c r="AH707" s="118">
        <f t="shared" si="197"/>
        <v>2.5555588673049203</v>
      </c>
      <c r="AI707" s="118">
        <f t="shared" si="197"/>
        <v>2.5039893050889823</v>
      </c>
      <c r="AJ707" s="118">
        <f t="shared" si="197"/>
        <v>2.4534603840342277</v>
      </c>
      <c r="AK707" s="118">
        <f t="shared" si="197"/>
        <v>2.4039511046599582</v>
      </c>
      <c r="AL707" s="118">
        <f t="shared" si="197"/>
        <v>2.3554408912417197</v>
      </c>
      <c r="AM707" s="118">
        <f t="shared" si="197"/>
        <v>2.307909583260169</v>
      </c>
      <c r="AN707" s="118">
        <f t="shared" si="197"/>
        <v>2.2613374270224962</v>
      </c>
      <c r="AO707" s="118">
        <f t="shared" si="197"/>
        <v>2.2157050674529248</v>
      </c>
      <c r="AP707" s="118">
        <f t="shared" si="198"/>
        <v>2.1709935400488694</v>
      </c>
      <c r="AQ707" s="118">
        <f t="shared" si="198"/>
        <v>2.1271842629994158</v>
      </c>
      <c r="AR707" s="118">
        <f t="shared" si="198"/>
        <v>2.0842590294628471</v>
      </c>
      <c r="AS707" s="118">
        <f t="shared" si="198"/>
        <v>2.042200000000002</v>
      </c>
      <c r="AT707" s="118">
        <f t="shared" si="198"/>
        <v>2.0009896951603197</v>
      </c>
      <c r="AU707" s="118">
        <f t="shared" si="198"/>
        <v>1.960610988217504</v>
      </c>
      <c r="AV707" s="118">
        <f t="shared" si="198"/>
        <v>1.9210470980517642</v>
      </c>
      <c r="AW707" s="118">
        <f t="shared" si="198"/>
        <v>1.8822815821756997</v>
      </c>
      <c r="AX707" s="118">
        <f t="shared" si="198"/>
        <v>1.8442983299009084</v>
      </c>
      <c r="AY707" s="118">
        <f t="shared" si="198"/>
        <v>1.8070815556424946</v>
      </c>
      <c r="AZ707" s="118">
        <f t="shared" si="198"/>
        <v>1.770615792358686</v>
      </c>
      <c r="BA707" s="118">
        <f t="shared" si="198"/>
        <v>1.7348858851228346</v>
      </c>
      <c r="BB707" s="118">
        <f t="shared" si="198"/>
        <v>1.6998769848251294</v>
      </c>
      <c r="BC707" s="118">
        <f t="shared" si="198"/>
        <v>1.6655745420014085</v>
      </c>
      <c r="BD707" s="118">
        <f t="shared" si="198"/>
        <v>1.6319643007864972</v>
      </c>
      <c r="BE707" s="118">
        <f t="shared" ref="BE707:BQ722" si="201">$C707*POWER(POWER($D707/$C707,1/($D$482-$C$482)),BE$482-$C$482)</f>
        <v>1.5990322929895679</v>
      </c>
      <c r="BF707" s="118">
        <f t="shared" si="201"/>
        <v>1.5667648322890508</v>
      </c>
      <c r="BG707" s="118">
        <f t="shared" si="201"/>
        <v>1.5351485085446945</v>
      </c>
      <c r="BH707" s="118">
        <f t="shared" si="199"/>
        <v>1.5041701822243978</v>
      </c>
      <c r="BI707" s="118">
        <f t="shared" si="199"/>
        <v>1.4738169789435112</v>
      </c>
      <c r="BJ707" s="118">
        <f t="shared" si="199"/>
        <v>1.4440762841143262</v>
      </c>
      <c r="BK707" s="118">
        <f t="shared" si="199"/>
        <v>1.4149357377035408</v>
      </c>
      <c r="BL707" s="118">
        <f t="shared" si="199"/>
        <v>1.3863832290955085</v>
      </c>
      <c r="BM707" s="118">
        <f t="shared" si="199"/>
        <v>1.3584068920591519</v>
      </c>
      <c r="BN707" s="118">
        <f t="shared" si="199"/>
        <v>1.3309950998164319</v>
      </c>
      <c r="BO707" s="118">
        <f t="shared" si="199"/>
        <v>1.3041364602103416</v>
      </c>
      <c r="BP707" s="118">
        <f t="shared" si="199"/>
        <v>1.2778198109703984</v>
      </c>
      <c r="BQ707" s="118">
        <f t="shared" si="199"/>
        <v>1.2520342150736818</v>
      </c>
      <c r="BS707"/>
    </row>
    <row r="708" spans="2:71">
      <c r="B708" s="19">
        <v>20</v>
      </c>
      <c r="C708" s="177">
        <v>3.0712000000000002</v>
      </c>
      <c r="D708" s="177">
        <v>2.0173999999999999</v>
      </c>
      <c r="I708" s="22" t="s">
        <v>176</v>
      </c>
      <c r="J708" s="118">
        <f t="shared" ref="J708:Y723" si="202">$C708*POWER(POWER($D708/$C708,1/($D$482-$C$482)),J$482-$C$482)</f>
        <v>4.209157348894732</v>
      </c>
      <c r="K708" s="118">
        <f t="shared" si="202"/>
        <v>4.1216333643333263</v>
      </c>
      <c r="L708" s="118">
        <f t="shared" si="202"/>
        <v>4.0359293278609405</v>
      </c>
      <c r="M708" s="118">
        <f t="shared" si="202"/>
        <v>3.9520073960102851</v>
      </c>
      <c r="N708" s="118">
        <f t="shared" si="202"/>
        <v>3.8698305122200423</v>
      </c>
      <c r="O708" s="118">
        <f t="shared" si="202"/>
        <v>3.7893623904721716</v>
      </c>
      <c r="P708" s="118">
        <f t="shared" si="202"/>
        <v>3.7105674992694588</v>
      </c>
      <c r="Q708" s="118">
        <f t="shared" si="202"/>
        <v>3.633411045946231</v>
      </c>
      <c r="R708" s="118">
        <f t="shared" si="202"/>
        <v>3.5578589613053118</v>
      </c>
      <c r="S708" s="118">
        <f t="shared" si="202"/>
        <v>3.4838778845744276</v>
      </c>
      <c r="T708" s="118">
        <f t="shared" si="202"/>
        <v>3.4114351486754271</v>
      </c>
      <c r="U708" s="118">
        <f t="shared" si="202"/>
        <v>3.3404987657998118</v>
      </c>
      <c r="V708" s="118">
        <f t="shared" si="202"/>
        <v>3.2710374132841986</v>
      </c>
      <c r="W708" s="118">
        <f t="shared" si="202"/>
        <v>3.2030204197794903</v>
      </c>
      <c r="X708" s="118">
        <f t="shared" si="202"/>
        <v>3.1364177517076341</v>
      </c>
      <c r="Y708" s="118">
        <f t="shared" si="202"/>
        <v>3.0712000000000002</v>
      </c>
      <c r="Z708" s="118">
        <f t="shared" si="200"/>
        <v>3.0073383671115135</v>
      </c>
      <c r="AA708" s="118">
        <f t="shared" si="200"/>
        <v>2.9448046543048139</v>
      </c>
      <c r="AB708" s="118">
        <f t="shared" si="200"/>
        <v>2.8835712491988224</v>
      </c>
      <c r="AC708" s="118">
        <f t="shared" si="200"/>
        <v>2.8236111135762219</v>
      </c>
      <c r="AD708" s="118">
        <f t="shared" si="200"/>
        <v>2.7648977714444634</v>
      </c>
      <c r="AE708" s="118">
        <f t="shared" si="200"/>
        <v>2.70740529734503</v>
      </c>
      <c r="AF708" s="118">
        <f t="shared" si="200"/>
        <v>2.6511083049057906</v>
      </c>
      <c r="AG708" s="118">
        <f t="shared" si="200"/>
        <v>2.5959819356313982</v>
      </c>
      <c r="AH708" s="118">
        <f t="shared" si="200"/>
        <v>2.5420018479267763</v>
      </c>
      <c r="AI708" s="118">
        <f t="shared" si="200"/>
        <v>2.4891442063488411</v>
      </c>
      <c r="AJ708" s="118">
        <f t="shared" si="200"/>
        <v>2.4373856710817297</v>
      </c>
      <c r="AK708" s="118">
        <f t="shared" si="200"/>
        <v>2.3867033876308699</v>
      </c>
      <c r="AL708" s="118">
        <f t="shared" si="200"/>
        <v>2.3370749767313552</v>
      </c>
      <c r="AM708" s="118">
        <f t="shared" si="200"/>
        <v>2.2884785244661541</v>
      </c>
      <c r="AN708" s="118">
        <f t="shared" si="200"/>
        <v>2.240892572589805</v>
      </c>
      <c r="AO708" s="118">
        <f t="shared" ref="AO708:BD723" si="203">$C708*POWER(POWER($D708/$C708,1/($D$482-$C$482)),AO$482-$C$482)</f>
        <v>2.1942961090533153</v>
      </c>
      <c r="AP708" s="118">
        <f t="shared" si="203"/>
        <v>2.1486685587260825</v>
      </c>
      <c r="AQ708" s="118">
        <f t="shared" si="203"/>
        <v>2.1039897743107403</v>
      </c>
      <c r="AR708" s="118">
        <f t="shared" si="203"/>
        <v>2.0602400274469206</v>
      </c>
      <c r="AS708" s="118">
        <f t="shared" si="203"/>
        <v>2.0174000000000007</v>
      </c>
      <c r="AT708" s="118">
        <f t="shared" si="203"/>
        <v>1.9754507755309876</v>
      </c>
      <c r="AU708" s="118">
        <f t="shared" si="203"/>
        <v>1.9343738309437786</v>
      </c>
      <c r="AV708" s="118">
        <f t="shared" si="203"/>
        <v>1.8941510283061036</v>
      </c>
      <c r="AW708" s="118">
        <f t="shared" si="203"/>
        <v>1.8547646068405415</v>
      </c>
      <c r="AX708" s="118">
        <f t="shared" si="203"/>
        <v>1.8161971750820727</v>
      </c>
      <c r="AY708" s="118">
        <f t="shared" si="203"/>
        <v>1.7784317031987056</v>
      </c>
      <c r="AZ708" s="118">
        <f t="shared" si="203"/>
        <v>1.7414515154717838</v>
      </c>
      <c r="BA708" s="118">
        <f t="shared" si="203"/>
        <v>1.7052402829326594</v>
      </c>
      <c r="BB708" s="118">
        <f t="shared" si="203"/>
        <v>1.6697820161524746</v>
      </c>
      <c r="BC708" s="118">
        <f t="shared" si="203"/>
        <v>1.6350610581818683</v>
      </c>
      <c r="BD708" s="118">
        <f t="shared" si="203"/>
        <v>1.6010620776374975</v>
      </c>
      <c r="BE708" s="118">
        <f t="shared" si="201"/>
        <v>1.5677700619323125</v>
      </c>
      <c r="BF708" s="118">
        <f t="shared" si="201"/>
        <v>1.5351703106465995</v>
      </c>
      <c r="BG708" s="118">
        <f t="shared" si="201"/>
        <v>1.5032484290368651</v>
      </c>
      <c r="BH708" s="118">
        <f t="shared" si="201"/>
        <v>1.471990321679693</v>
      </c>
      <c r="BI708" s="118">
        <f t="shared" si="201"/>
        <v>1.4413821862477725</v>
      </c>
      <c r="BJ708" s="118">
        <f t="shared" si="201"/>
        <v>1.4114105074153422</v>
      </c>
      <c r="BK708" s="118">
        <f t="shared" si="201"/>
        <v>1.3820620508903647</v>
      </c>
      <c r="BL708" s="118">
        <f t="shared" si="201"/>
        <v>1.3533238575707929</v>
      </c>
      <c r="BM708" s="118">
        <f t="shared" si="201"/>
        <v>1.3251832378223503</v>
      </c>
      <c r="BN708" s="118">
        <f t="shared" si="201"/>
        <v>1.2976277658752979</v>
      </c>
      <c r="BO708" s="118">
        <f t="shared" si="201"/>
        <v>1.2706452743377115</v>
      </c>
      <c r="BP708" s="118">
        <f t="shared" si="201"/>
        <v>1.244223848822849</v>
      </c>
      <c r="BQ708" s="118">
        <f t="shared" si="201"/>
        <v>1.2183518226882355</v>
      </c>
      <c r="BS708"/>
    </row>
    <row r="709" spans="2:71">
      <c r="B709" s="19">
        <v>21</v>
      </c>
      <c r="C709" s="177">
        <v>3.0121000000000002</v>
      </c>
      <c r="D709" s="177">
        <v>1.9303999999999999</v>
      </c>
      <c r="I709" s="22" t="s">
        <v>176</v>
      </c>
      <c r="J709" s="118">
        <f t="shared" si="202"/>
        <v>4.205193108271474</v>
      </c>
      <c r="K709" s="118">
        <f t="shared" si="202"/>
        <v>4.1126792514900314</v>
      </c>
      <c r="L709" s="118">
        <f t="shared" si="202"/>
        <v>4.0222006909426042</v>
      </c>
      <c r="M709" s="118">
        <f t="shared" si="202"/>
        <v>3.9337126503015787</v>
      </c>
      <c r="N709" s="118">
        <f t="shared" si="202"/>
        <v>3.8471713383143769</v>
      </c>
      <c r="O709" s="118">
        <f t="shared" si="202"/>
        <v>3.7625339271319005</v>
      </c>
      <c r="P709" s="118">
        <f t="shared" si="202"/>
        <v>3.6797585311137424</v>
      </c>
      <c r="Q709" s="118">
        <f t="shared" si="202"/>
        <v>3.5988041860996836</v>
      </c>
      <c r="R709" s="118">
        <f t="shared" si="202"/>
        <v>3.5196308291372156</v>
      </c>
      <c r="S709" s="118">
        <f t="shared" si="202"/>
        <v>3.4421992786550559</v>
      </c>
      <c r="T709" s="118">
        <f t="shared" si="202"/>
        <v>3.3664712150728384</v>
      </c>
      <c r="U709" s="118">
        <f t="shared" si="202"/>
        <v>3.292409161837401</v>
      </c>
      <c r="V709" s="118">
        <f t="shared" si="202"/>
        <v>3.2199764668762554</v>
      </c>
      <c r="W709" s="118">
        <f t="shared" si="202"/>
        <v>3.1491372844590999</v>
      </c>
      <c r="X709" s="118">
        <f t="shared" si="202"/>
        <v>3.0798565574583594</v>
      </c>
      <c r="Y709" s="118">
        <f t="shared" si="202"/>
        <v>3.0121000000000002</v>
      </c>
      <c r="Z709" s="118">
        <f t="shared" si="200"/>
        <v>2.9458340804960259</v>
      </c>
      <c r="AA709" s="118">
        <f t="shared" si="200"/>
        <v>2.8810260050502525</v>
      </c>
      <c r="AB709" s="118">
        <f t="shared" si="200"/>
        <v>2.8176437012291586</v>
      </c>
      <c r="AC709" s="118">
        <f t="shared" si="200"/>
        <v>2.7556558021897732</v>
      </c>
      <c r="AD709" s="118">
        <f t="shared" si="200"/>
        <v>2.6950316311567506</v>
      </c>
      <c r="AE709" s="118">
        <f t="shared" si="200"/>
        <v>2.6357411862409448</v>
      </c>
      <c r="AF709" s="118">
        <f t="shared" si="200"/>
        <v>2.5777551255919784</v>
      </c>
      <c r="AG709" s="118">
        <f t="shared" si="200"/>
        <v>2.5210447528774482</v>
      </c>
      <c r="AH709" s="118">
        <f t="shared" si="200"/>
        <v>2.4655820030815931</v>
      </c>
      <c r="AI709" s="118">
        <f t="shared" si="200"/>
        <v>2.4113394286163854</v>
      </c>
      <c r="AJ709" s="118">
        <f t="shared" si="200"/>
        <v>2.3582901857381766</v>
      </c>
      <c r="AK709" s="118">
        <f t="shared" si="200"/>
        <v>2.3064080212631795</v>
      </c>
      <c r="AL709" s="118">
        <f t="shared" si="200"/>
        <v>2.2556672595752052</v>
      </c>
      <c r="AM709" s="118">
        <f t="shared" si="200"/>
        <v>2.2060427899192305</v>
      </c>
      <c r="AN709" s="118">
        <f t="shared" si="200"/>
        <v>2.1575100539745042</v>
      </c>
      <c r="AO709" s="118">
        <f t="shared" si="203"/>
        <v>2.1100450337010432</v>
      </c>
      <c r="AP709" s="118">
        <f t="shared" si="203"/>
        <v>2.0636242394535103</v>
      </c>
      <c r="AQ709" s="118">
        <f t="shared" si="203"/>
        <v>2.0182246983565757</v>
      </c>
      <c r="AR709" s="118">
        <f t="shared" si="203"/>
        <v>1.9738239429360289</v>
      </c>
      <c r="AS709" s="118">
        <f t="shared" si="203"/>
        <v>1.9303999999999986</v>
      </c>
      <c r="AT709" s="118">
        <f t="shared" si="203"/>
        <v>1.8879313797647901</v>
      </c>
      <c r="AU709" s="118">
        <f t="shared" si="203"/>
        <v>1.8463970652199471</v>
      </c>
      <c r="AV709" s="118">
        <f t="shared" si="203"/>
        <v>1.8057765017272875</v>
      </c>
      <c r="AW709" s="118">
        <f t="shared" si="203"/>
        <v>1.7660495868487542</v>
      </c>
      <c r="AX709" s="118">
        <f t="shared" si="203"/>
        <v>1.7271966603980564</v>
      </c>
      <c r="AY709" s="118">
        <f t="shared" si="203"/>
        <v>1.68919849471117</v>
      </c>
      <c r="AZ709" s="118">
        <f t="shared" si="203"/>
        <v>1.652036285130889</v>
      </c>
      <c r="BA709" s="118">
        <f t="shared" si="203"/>
        <v>1.6156916407007142</v>
      </c>
      <c r="BB709" s="118">
        <f t="shared" si="203"/>
        <v>1.5801465750634787</v>
      </c>
      <c r="BC709" s="118">
        <f t="shared" si="203"/>
        <v>1.5453834975601959</v>
      </c>
      <c r="BD709" s="118">
        <f t="shared" si="203"/>
        <v>1.5113852045247409</v>
      </c>
      <c r="BE709" s="118">
        <f t="shared" si="201"/>
        <v>1.4781348707700399</v>
      </c>
      <c r="BF709" s="118">
        <f t="shared" si="201"/>
        <v>1.4456160412615691</v>
      </c>
      <c r="BG709" s="118">
        <f t="shared" si="201"/>
        <v>1.4138126229740311</v>
      </c>
      <c r="BH709" s="118">
        <f t="shared" si="201"/>
        <v>1.3827088769271865</v>
      </c>
      <c r="BI709" s="118">
        <f t="shared" si="201"/>
        <v>1.3522894103968961</v>
      </c>
      <c r="BJ709" s="118">
        <f t="shared" si="201"/>
        <v>1.3225391692975177</v>
      </c>
      <c r="BK709" s="118">
        <f t="shared" si="201"/>
        <v>1.2934434307318916</v>
      </c>
      <c r="BL709" s="118">
        <f t="shared" si="201"/>
        <v>1.2649877957052245</v>
      </c>
      <c r="BM709" s="118">
        <f t="shared" si="201"/>
        <v>1.2371581819992674</v>
      </c>
      <c r="BN709" s="118">
        <f t="shared" si="201"/>
        <v>1.2099408172032624</v>
      </c>
      <c r="BO709" s="118">
        <f t="shared" si="201"/>
        <v>1.1833222318982048</v>
      </c>
      <c r="BP709" s="118">
        <f t="shared" si="201"/>
        <v>1.1572892529910537</v>
      </c>
      <c r="BQ709" s="118">
        <f t="shared" si="201"/>
        <v>1.1318289971955886</v>
      </c>
      <c r="BS709"/>
    </row>
    <row r="710" spans="2:71">
      <c r="B710" s="19">
        <v>22</v>
      </c>
      <c r="C710" s="177">
        <v>2.9531000000000001</v>
      </c>
      <c r="D710" s="177">
        <v>1.8432999999999999</v>
      </c>
      <c r="I710" s="22" t="s">
        <v>176</v>
      </c>
      <c r="J710" s="118">
        <f t="shared" si="202"/>
        <v>4.2052299757728244</v>
      </c>
      <c r="K710" s="118">
        <f t="shared" si="202"/>
        <v>4.1072926212625696</v>
      </c>
      <c r="L710" s="118">
        <f t="shared" si="202"/>
        <v>4.011636170641931</v>
      </c>
      <c r="M710" s="118">
        <f t="shared" si="202"/>
        <v>3.9182075029890715</v>
      </c>
      <c r="N710" s="118">
        <f t="shared" si="202"/>
        <v>3.8269547345374586</v>
      </c>
      <c r="O710" s="118">
        <f t="shared" si="202"/>
        <v>3.7378271898632307</v>
      </c>
      <c r="P710" s="118">
        <f t="shared" si="202"/>
        <v>3.6507753737436075</v>
      </c>
      <c r="Q710" s="118">
        <f t="shared" si="202"/>
        <v>3.5657509436706891</v>
      </c>
      <c r="R710" s="118">
        <f t="shared" si="202"/>
        <v>3.4827066830054032</v>
      </c>
      <c r="S710" s="118">
        <f t="shared" si="202"/>
        <v>3.4015964747566731</v>
      </c>
      <c r="T710" s="118">
        <f t="shared" si="202"/>
        <v>3.3223752759712606</v>
      </c>
      <c r="U710" s="118">
        <f t="shared" si="202"/>
        <v>3.2449990927200445</v>
      </c>
      <c r="V710" s="118">
        <f t="shared" si="202"/>
        <v>3.169424955666869</v>
      </c>
      <c r="W710" s="118">
        <f t="shared" si="202"/>
        <v>3.0956108962063635</v>
      </c>
      <c r="X710" s="118">
        <f t="shared" si="202"/>
        <v>3.0235159231575102</v>
      </c>
      <c r="Y710" s="118">
        <f t="shared" si="202"/>
        <v>2.9531000000000001</v>
      </c>
      <c r="Z710" s="118">
        <f t="shared" si="200"/>
        <v>2.8843240226407398</v>
      </c>
      <c r="AA710" s="118">
        <f t="shared" si="200"/>
        <v>2.8171497976981681</v>
      </c>
      <c r="AB710" s="118">
        <f t="shared" si="200"/>
        <v>2.7515400212923118</v>
      </c>
      <c r="AC710" s="118">
        <f t="shared" si="200"/>
        <v>2.6874582583288165</v>
      </c>
      <c r="AD710" s="118">
        <f t="shared" si="200"/>
        <v>2.6248689222654322</v>
      </c>
      <c r="AE710" s="118">
        <f t="shared" si="200"/>
        <v>2.5637372553497331</v>
      </c>
      <c r="AF710" s="118">
        <f t="shared" si="200"/>
        <v>2.5040293093170805</v>
      </c>
      <c r="AG710" s="118">
        <f t="shared" si="200"/>
        <v>2.4457119265381313</v>
      </c>
      <c r="AH710" s="118">
        <f t="shared" si="200"/>
        <v>2.3887527216053965</v>
      </c>
      <c r="AI710" s="118">
        <f t="shared" si="200"/>
        <v>2.3331200633486482</v>
      </c>
      <c r="AJ710" s="118">
        <f t="shared" si="200"/>
        <v>2.2787830572691714</v>
      </c>
      <c r="AK710" s="118">
        <f t="shared" si="200"/>
        <v>2.2257115283831164</v>
      </c>
      <c r="AL710" s="118">
        <f t="shared" si="200"/>
        <v>2.1738760044644132</v>
      </c>
      <c r="AM710" s="118">
        <f t="shared" si="200"/>
        <v>2.1232476996779579</v>
      </c>
      <c r="AN710" s="118">
        <f t="shared" si="200"/>
        <v>2.0737984985939604</v>
      </c>
      <c r="AO710" s="118">
        <f t="shared" si="203"/>
        <v>2.0255009405746023</v>
      </c>
      <c r="AP710" s="118">
        <f t="shared" si="203"/>
        <v>1.9783282045243098</v>
      </c>
      <c r="AQ710" s="118">
        <f t="shared" si="203"/>
        <v>1.9322540939951878</v>
      </c>
      <c r="AR710" s="118">
        <f t="shared" si="203"/>
        <v>1.8872530226393414</v>
      </c>
      <c r="AS710" s="118">
        <f t="shared" si="203"/>
        <v>1.8433000000000002</v>
      </c>
      <c r="AT710" s="118">
        <f t="shared" si="203"/>
        <v>1.8003706176335634</v>
      </c>
      <c r="AU710" s="118">
        <f t="shared" si="203"/>
        <v>1.7584410355548519</v>
      </c>
      <c r="AV710" s="118">
        <f t="shared" si="203"/>
        <v>1.717487968998042</v>
      </c>
      <c r="AW710" s="118">
        <f t="shared" si="203"/>
        <v>1.6774886754859328</v>
      </c>
      <c r="AX710" s="118">
        <f t="shared" si="203"/>
        <v>1.6384209422003564</v>
      </c>
      <c r="AY710" s="118">
        <f t="shared" si="203"/>
        <v>1.6002630736467316</v>
      </c>
      <c r="AZ710" s="118">
        <f t="shared" si="203"/>
        <v>1.5629938796058969</v>
      </c>
      <c r="BA710" s="118">
        <f t="shared" si="203"/>
        <v>1.526592663366543</v>
      </c>
      <c r="BB710" s="118">
        <f t="shared" si="203"/>
        <v>1.4910392102316981</v>
      </c>
      <c r="BC710" s="118">
        <f t="shared" si="203"/>
        <v>1.4563137762929004</v>
      </c>
      <c r="BD710" s="118">
        <f t="shared" si="203"/>
        <v>1.4223970774658035</v>
      </c>
      <c r="BE710" s="118">
        <f t="shared" si="201"/>
        <v>1.3892702787811448</v>
      </c>
      <c r="BF710" s="118">
        <f t="shared" si="201"/>
        <v>1.3569149839251138</v>
      </c>
      <c r="BG710" s="118">
        <f t="shared" si="201"/>
        <v>1.3253132250233244</v>
      </c>
      <c r="BH710" s="118">
        <f t="shared" si="201"/>
        <v>1.2944474526627094</v>
      </c>
      <c r="BI710" s="118">
        <f t="shared" si="201"/>
        <v>1.2643005261458009</v>
      </c>
      <c r="BJ710" s="118">
        <f t="shared" si="201"/>
        <v>1.2348557039719821</v>
      </c>
      <c r="BK710" s="118">
        <f t="shared" si="201"/>
        <v>1.2060966345404254</v>
      </c>
      <c r="BL710" s="118">
        <f t="shared" si="201"/>
        <v>1.1780073470695533</v>
      </c>
      <c r="BM710" s="118">
        <f t="shared" si="201"/>
        <v>1.150572242727981</v>
      </c>
      <c r="BN710" s="118">
        <f t="shared" si="201"/>
        <v>1.1237760859720116</v>
      </c>
      <c r="BO710" s="118">
        <f t="shared" si="201"/>
        <v>1.0976039960848798</v>
      </c>
      <c r="BP710" s="118">
        <f t="shared" si="201"/>
        <v>1.0720414389130375</v>
      </c>
      <c r="BQ710" s="118">
        <f t="shared" si="201"/>
        <v>1.0470742187949003</v>
      </c>
      <c r="BS710"/>
    </row>
    <row r="711" spans="2:71">
      <c r="B711" s="19">
        <v>23</v>
      </c>
      <c r="C711" s="177">
        <v>2.8940000000000001</v>
      </c>
      <c r="D711" s="177">
        <v>1.7562</v>
      </c>
      <c r="I711" s="22" t="s">
        <v>176</v>
      </c>
      <c r="J711" s="118">
        <f t="shared" si="202"/>
        <v>4.2091261524391079</v>
      </c>
      <c r="K711" s="118">
        <f t="shared" si="202"/>
        <v>4.1053077071057791</v>
      </c>
      <c r="L711" s="118">
        <f t="shared" si="202"/>
        <v>4.0040499523293684</v>
      </c>
      <c r="M711" s="118">
        <f t="shared" si="202"/>
        <v>3.9052897284651018</v>
      </c>
      <c r="N711" s="118">
        <f t="shared" si="202"/>
        <v>3.8089654337060774</v>
      </c>
      <c r="O711" s="118">
        <f t="shared" si="202"/>
        <v>3.7150169856590627</v>
      </c>
      <c r="P711" s="118">
        <f t="shared" si="202"/>
        <v>3.6233857838680361</v>
      </c>
      <c r="Q711" s="118">
        <f t="shared" si="202"/>
        <v>3.5340146732620785</v>
      </c>
      <c r="R711" s="118">
        <f t="shared" si="202"/>
        <v>3.44684790850483</v>
      </c>
      <c r="S711" s="118">
        <f t="shared" si="202"/>
        <v>3.3618311192232735</v>
      </c>
      <c r="T711" s="118">
        <f t="shared" si="202"/>
        <v>3.2789112760941448</v>
      </c>
      <c r="U711" s="118">
        <f t="shared" si="202"/>
        <v>3.1980366577668335</v>
      </c>
      <c r="V711" s="118">
        <f t="shared" si="202"/>
        <v>3.119156818602129</v>
      </c>
      <c r="W711" s="118">
        <f t="shared" si="202"/>
        <v>3.0422225572066903</v>
      </c>
      <c r="X711" s="118">
        <f t="shared" si="202"/>
        <v>2.9671858857436217</v>
      </c>
      <c r="Y711" s="118">
        <f t="shared" si="202"/>
        <v>2.8940000000000001</v>
      </c>
      <c r="Z711" s="118">
        <f t="shared" si="200"/>
        <v>2.8226192501926919</v>
      </c>
      <c r="AA711" s="118">
        <f t="shared" si="200"/>
        <v>2.7529991124942481</v>
      </c>
      <c r="AB711" s="118">
        <f t="shared" si="200"/>
        <v>2.6850961612611126</v>
      </c>
      <c r="AC711" s="118">
        <f t="shared" si="200"/>
        <v>2.6188680419468269</v>
      </c>
      <c r="AD711" s="118">
        <f t="shared" si="200"/>
        <v>2.5542734446833291</v>
      </c>
      <c r="AE711" s="118">
        <f t="shared" si="200"/>
        <v>2.491272078513878</v>
      </c>
      <c r="AF711" s="118">
        <f t="shared" si="200"/>
        <v>2.4298246462615176</v>
      </c>
      <c r="AG711" s="118">
        <f t="shared" si="200"/>
        <v>2.3698928200174176</v>
      </c>
      <c r="AH711" s="118">
        <f t="shared" si="200"/>
        <v>2.3114392172337968</v>
      </c>
      <c r="AI711" s="118">
        <f t="shared" si="200"/>
        <v>2.2544273774065102</v>
      </c>
      <c r="AJ711" s="118">
        <f t="shared" si="200"/>
        <v>2.1988217393327716</v>
      </c>
      <c r="AK711" s="118">
        <f t="shared" si="200"/>
        <v>2.1445876189298061</v>
      </c>
      <c r="AL711" s="118">
        <f t="shared" si="200"/>
        <v>2.0916911876006146</v>
      </c>
      <c r="AM711" s="118">
        <f t="shared" si="200"/>
        <v>2.0400994511333472</v>
      </c>
      <c r="AN711" s="118">
        <f t="shared" si="200"/>
        <v>1.9897802291211235</v>
      </c>
      <c r="AO711" s="118">
        <f t="shared" si="203"/>
        <v>1.9407021348894637</v>
      </c>
      <c r="AP711" s="118">
        <f t="shared" si="203"/>
        <v>1.892834555918816</v>
      </c>
      <c r="AQ711" s="118">
        <f t="shared" si="203"/>
        <v>1.8461476347499606</v>
      </c>
      <c r="AR711" s="118">
        <f t="shared" si="203"/>
        <v>1.8006122503603819</v>
      </c>
      <c r="AS711" s="118">
        <f t="shared" si="203"/>
        <v>1.7561999999999987</v>
      </c>
      <c r="AT711" s="118">
        <f t="shared" si="203"/>
        <v>1.7128831814749139</v>
      </c>
      <c r="AU711" s="118">
        <f t="shared" si="203"/>
        <v>1.670634775868139</v>
      </c>
      <c r="AV711" s="118">
        <f t="shared" si="203"/>
        <v>1.629428430686511</v>
      </c>
      <c r="AW711" s="118">
        <f t="shared" si="203"/>
        <v>1.5892384434232942</v>
      </c>
      <c r="AX711" s="118">
        <f t="shared" si="203"/>
        <v>1.5500397455262127</v>
      </c>
      <c r="AY711" s="118">
        <f t="shared" si="203"/>
        <v>1.5118078867609084</v>
      </c>
      <c r="AZ711" s="118">
        <f t="shared" si="203"/>
        <v>1.4745190199600806</v>
      </c>
      <c r="BA711" s="118">
        <f t="shared" si="203"/>
        <v>1.4381498861487856</v>
      </c>
      <c r="BB711" s="118">
        <f t="shared" si="203"/>
        <v>1.402677800036624</v>
      </c>
      <c r="BC711" s="118">
        <f t="shared" si="203"/>
        <v>1.3680806358677644</v>
      </c>
      <c r="BD711" s="118">
        <f t="shared" si="203"/>
        <v>1.334336813619976</v>
      </c>
      <c r="BE711" s="118">
        <f t="shared" si="201"/>
        <v>1.3014252855440642</v>
      </c>
      <c r="BF711" s="118">
        <f t="shared" si="201"/>
        <v>1.2693255230353131</v>
      </c>
      <c r="BG711" s="118">
        <f t="shared" si="201"/>
        <v>1.2380175038287429</v>
      </c>
      <c r="BH711" s="118">
        <f t="shared" si="201"/>
        <v>1.2074816995101985</v>
      </c>
      <c r="BI711" s="118">
        <f t="shared" si="201"/>
        <v>1.177699063335478</v>
      </c>
      <c r="BJ711" s="118">
        <f t="shared" si="201"/>
        <v>1.1486510183499041</v>
      </c>
      <c r="BK711" s="118">
        <f t="shared" si="201"/>
        <v>1.1203194458009254</v>
      </c>
      <c r="BL711" s="118">
        <f t="shared" si="201"/>
        <v>1.092686673836524</v>
      </c>
      <c r="BM711" s="118">
        <f t="shared" si="201"/>
        <v>1.0657354664823757</v>
      </c>
      <c r="BN711" s="118">
        <f t="shared" si="201"/>
        <v>1.0394490128908922</v>
      </c>
      <c r="BO711" s="118">
        <f t="shared" si="201"/>
        <v>1.013810916855433</v>
      </c>
      <c r="BP711" s="118">
        <f t="shared" si="201"/>
        <v>0.98880518658315419</v>
      </c>
      <c r="BQ711" s="118">
        <f t="shared" si="201"/>
        <v>0.96441622472010624</v>
      </c>
      <c r="BS711"/>
    </row>
    <row r="712" spans="2:71">
      <c r="B712" s="19">
        <v>24</v>
      </c>
      <c r="C712" s="177">
        <v>2.835</v>
      </c>
      <c r="D712" s="177">
        <v>1.6692</v>
      </c>
      <c r="I712" s="22" t="s">
        <v>176</v>
      </c>
      <c r="J712" s="118">
        <f t="shared" si="202"/>
        <v>4.217805789641079</v>
      </c>
      <c r="K712" s="118">
        <f t="shared" si="202"/>
        <v>4.1075640506426909</v>
      </c>
      <c r="L712" s="118">
        <f t="shared" si="202"/>
        <v>4.0002037247826783</v>
      </c>
      <c r="M712" s="118">
        <f t="shared" si="202"/>
        <v>3.8956494999174796</v>
      </c>
      <c r="N712" s="118">
        <f t="shared" si="202"/>
        <v>3.7938280323539733</v>
      </c>
      <c r="O712" s="118">
        <f t="shared" si="202"/>
        <v>3.694667895399653</v>
      </c>
      <c r="P712" s="118">
        <f t="shared" si="202"/>
        <v>3.5980995292575431</v>
      </c>
      <c r="Q712" s="118">
        <f t="shared" si="202"/>
        <v>3.5040551922307333</v>
      </c>
      <c r="R712" s="118">
        <f t="shared" si="202"/>
        <v>3.4124689132022916</v>
      </c>
      <c r="S712" s="118">
        <f t="shared" si="202"/>
        <v>3.3232764453572101</v>
      </c>
      <c r="T712" s="118">
        <f t="shared" si="202"/>
        <v>3.2364152211139436</v>
      </c>
      <c r="U712" s="118">
        <f t="shared" si="202"/>
        <v>3.1518243082339046</v>
      </c>
      <c r="V712" s="118">
        <f t="shared" si="202"/>
        <v>3.0694443670781348</v>
      </c>
      <c r="W712" s="118">
        <f t="shared" si="202"/>
        <v>2.9892176089811722</v>
      </c>
      <c r="X712" s="118">
        <f t="shared" si="202"/>
        <v>2.9110877557129098</v>
      </c>
      <c r="Y712" s="118">
        <f t="shared" si="202"/>
        <v>2.835</v>
      </c>
      <c r="Z712" s="118">
        <f t="shared" si="200"/>
        <v>2.7609009670791349</v>
      </c>
      <c r="AA712" s="118">
        <f t="shared" si="200"/>
        <v>2.6887386772552033</v>
      </c>
      <c r="AB712" s="118">
        <f t="shared" si="200"/>
        <v>2.6184625094380829</v>
      </c>
      <c r="AC712" s="118">
        <f t="shared" si="200"/>
        <v>2.550023165632473</v>
      </c>
      <c r="AD712" s="118">
        <f t="shared" si="200"/>
        <v>2.4833726363558699</v>
      </c>
      <c r="AE712" s="118">
        <f t="shared" si="200"/>
        <v>2.4184641669604168</v>
      </c>
      <c r="AF712" s="118">
        <f t="shared" si="200"/>
        <v>2.3552522248350081</v>
      </c>
      <c r="AG712" s="118">
        <f t="shared" si="200"/>
        <v>2.2936924674646413</v>
      </c>
      <c r="AH712" s="118">
        <f t="shared" si="200"/>
        <v>2.2337417113246052</v>
      </c>
      <c r="AI712" s="118">
        <f t="shared" si="200"/>
        <v>2.1753579015876912</v>
      </c>
      <c r="AJ712" s="118">
        <f t="shared" si="200"/>
        <v>2.1185000826231724</v>
      </c>
      <c r="AK712" s="118">
        <f t="shared" si="200"/>
        <v>2.0631283692668578</v>
      </c>
      <c r="AL712" s="118">
        <f t="shared" si="200"/>
        <v>2.0092039188420694</v>
      </c>
      <c r="AM712" s="118">
        <f t="shared" si="200"/>
        <v>1.9566889039119073</v>
      </c>
      <c r="AN712" s="118">
        <f t="shared" si="200"/>
        <v>1.9055464857437023</v>
      </c>
      <c r="AO712" s="118">
        <f t="shared" si="203"/>
        <v>1.8557407884670318</v>
      </c>
      <c r="AP712" s="118">
        <f t="shared" si="203"/>
        <v>1.8072368739071689</v>
      </c>
      <c r="AQ712" s="118">
        <f t="shared" si="203"/>
        <v>1.7600007170763228</v>
      </c>
      <c r="AR712" s="118">
        <f t="shared" si="203"/>
        <v>1.7139991823054641</v>
      </c>
      <c r="AS712" s="118">
        <f t="shared" si="203"/>
        <v>1.6692000000000005</v>
      </c>
      <c r="AT712" s="118">
        <f t="shared" si="203"/>
        <v>1.625571744002996</v>
      </c>
      <c r="AU712" s="118">
        <f t="shared" si="203"/>
        <v>1.5830838095500483</v>
      </c>
      <c r="AV712" s="118">
        <f t="shared" si="203"/>
        <v>1.5417063918003699</v>
      </c>
      <c r="AW712" s="118">
        <f t="shared" si="203"/>
        <v>1.5014104649290039</v>
      </c>
      <c r="AX712" s="118">
        <f t="shared" si="203"/>
        <v>1.4621677617655098</v>
      </c>
      <c r="AY712" s="118">
        <f t="shared" si="203"/>
        <v>1.4239507539648431</v>
      </c>
      <c r="AZ712" s="118">
        <f t="shared" si="203"/>
        <v>1.3867326326965073</v>
      </c>
      <c r="BA712" s="118">
        <f t="shared" si="203"/>
        <v>1.350487289838441</v>
      </c>
      <c r="BB712" s="118">
        <f t="shared" si="203"/>
        <v>1.315189299662445</v>
      </c>
      <c r="BC712" s="118">
        <f t="shared" si="203"/>
        <v>1.2808139009982982</v>
      </c>
      <c r="BD712" s="118">
        <f t="shared" si="203"/>
        <v>1.2473369798640563</v>
      </c>
      <c r="BE712" s="118">
        <f t="shared" si="201"/>
        <v>1.2147350525503495</v>
      </c>
      <c r="BF712" s="118">
        <f t="shared" si="201"/>
        <v>1.182985249146802</v>
      </c>
      <c r="BG712" s="118">
        <f t="shared" si="201"/>
        <v>1.1520652974990324</v>
      </c>
      <c r="BH712" s="118">
        <f t="shared" si="201"/>
        <v>1.1219535075849698</v>
      </c>
      <c r="BI712" s="118">
        <f t="shared" si="201"/>
        <v>1.0926287562995309</v>
      </c>
      <c r="BJ712" s="118">
        <f t="shared" si="201"/>
        <v>1.0640704726369832</v>
      </c>
      <c r="BK712" s="118">
        <f t="shared" si="201"/>
        <v>1.0362586232605993</v>
      </c>
      <c r="BL712" s="118">
        <f t="shared" si="201"/>
        <v>1.0091736984494821</v>
      </c>
      <c r="BM712" s="118">
        <f t="shared" si="201"/>
        <v>0.98279669841269923</v>
      </c>
      <c r="BN712" s="118">
        <f t="shared" si="201"/>
        <v>0.95710911996112946</v>
      </c>
      <c r="BO712" s="118">
        <f t="shared" si="201"/>
        <v>0.93209294352766914</v>
      </c>
      <c r="BP712" s="118">
        <f t="shared" si="201"/>
        <v>0.90773062052669451</v>
      </c>
      <c r="BQ712" s="118">
        <f t="shared" si="201"/>
        <v>0.88400506104391308</v>
      </c>
      <c r="BS712"/>
    </row>
    <row r="713" spans="2:71">
      <c r="B713" s="19">
        <v>25</v>
      </c>
      <c r="C713" s="177">
        <v>2.7759</v>
      </c>
      <c r="D713" s="177">
        <v>1.5821000000000001</v>
      </c>
      <c r="I713" s="22" t="s">
        <v>176</v>
      </c>
      <c r="J713" s="118">
        <f t="shared" si="202"/>
        <v>4.2318594141779817</v>
      </c>
      <c r="K713" s="118">
        <f t="shared" si="202"/>
        <v>4.1145537242206327</v>
      </c>
      <c r="L713" s="118">
        <f t="shared" si="202"/>
        <v>4.00049970771214</v>
      </c>
      <c r="M713" s="118">
        <f t="shared" si="202"/>
        <v>3.8896072293809572</v>
      </c>
      <c r="N713" s="118">
        <f t="shared" si="202"/>
        <v>3.7817886524743201</v>
      </c>
      <c r="O713" s="118">
        <f t="shared" si="202"/>
        <v>3.6769587695001609</v>
      </c>
      <c r="P713" s="118">
        <f t="shared" si="202"/>
        <v>3.5750347348888352</v>
      </c>
      <c r="Q713" s="118">
        <f t="shared" si="202"/>
        <v>3.4759359995214454</v>
      </c>
      <c r="R713" s="118">
        <f t="shared" si="202"/>
        <v>3.3795842470730117</v>
      </c>
      <c r="S713" s="118">
        <f t="shared" si="202"/>
        <v>3.2859033321201943</v>
      </c>
      <c r="T713" s="118">
        <f t="shared" si="202"/>
        <v>3.1948192199646437</v>
      </c>
      <c r="U713" s="118">
        <f t="shared" si="202"/>
        <v>3.1062599281244285</v>
      </c>
      <c r="V713" s="118">
        <f t="shared" si="202"/>
        <v>3.0201554694473014</v>
      </c>
      <c r="W713" s="118">
        <f t="shared" si="202"/>
        <v>2.9364377968008455</v>
      </c>
      <c r="X713" s="118">
        <f t="shared" si="202"/>
        <v>2.8550407492957901</v>
      </c>
      <c r="Y713" s="118">
        <f t="shared" si="202"/>
        <v>2.7759</v>
      </c>
      <c r="Z713" s="118">
        <f t="shared" si="200"/>
        <v>2.6989530051018114</v>
      </c>
      <c r="AA713" s="118">
        <f t="shared" si="200"/>
        <v>2.6241389544825457</v>
      </c>
      <c r="AB713" s="118">
        <f t="shared" si="200"/>
        <v>2.5513987236591351</v>
      </c>
      <c r="AC713" s="118">
        <f t="shared" si="200"/>
        <v>2.4806748270588814</v>
      </c>
      <c r="AD713" s="118">
        <f t="shared" si="200"/>
        <v>2.411911372589425</v>
      </c>
      <c r="AE713" s="118">
        <f t="shared" si="200"/>
        <v>2.3450540174680152</v>
      </c>
      <c r="AF713" s="118">
        <f t="shared" si="200"/>
        <v>2.2800499252751814</v>
      </c>
      <c r="AG713" s="118">
        <f t="shared" si="200"/>
        <v>2.2168477241988587</v>
      </c>
      <c r="AH713" s="118">
        <f t="shared" si="200"/>
        <v>2.1553974664359741</v>
      </c>
      <c r="AI713" s="118">
        <f t="shared" si="200"/>
        <v>2.0956505887194075</v>
      </c>
      <c r="AJ713" s="118">
        <f t="shared" si="200"/>
        <v>2.0375598739391281</v>
      </c>
      <c r="AK713" s="118">
        <f t="shared" si="200"/>
        <v>1.9810794138271832</v>
      </c>
      <c r="AL713" s="118">
        <f t="shared" si="200"/>
        <v>1.9261645726770458</v>
      </c>
      <c r="AM713" s="118">
        <f t="shared" si="200"/>
        <v>1.8727719520686479</v>
      </c>
      <c r="AN713" s="118">
        <f t="shared" si="200"/>
        <v>1.8208593565712248</v>
      </c>
      <c r="AO713" s="118">
        <f t="shared" si="203"/>
        <v>1.7703857603968651</v>
      </c>
      <c r="AP713" s="118">
        <f t="shared" si="203"/>
        <v>1.7213112749784125</v>
      </c>
      <c r="AQ713" s="118">
        <f t="shared" si="203"/>
        <v>1.6735971174460955</v>
      </c>
      <c r="AR713" s="118">
        <f t="shared" si="203"/>
        <v>1.6272055799779779</v>
      </c>
      <c r="AS713" s="118">
        <f t="shared" si="203"/>
        <v>1.5820999999999998</v>
      </c>
      <c r="AT713" s="118">
        <f t="shared" si="203"/>
        <v>1.5382447312120666</v>
      </c>
      <c r="AU713" s="118">
        <f t="shared" si="203"/>
        <v>1.4956051154172829</v>
      </c>
      <c r="AV713" s="118">
        <f t="shared" si="203"/>
        <v>1.4541474551320717</v>
      </c>
      <c r="AW713" s="118">
        <f t="shared" si="203"/>
        <v>1.4138389869555301</v>
      </c>
      <c r="AX713" s="118">
        <f t="shared" si="203"/>
        <v>1.3746478556769801</v>
      </c>
      <c r="AY713" s="118">
        <f t="shared" si="203"/>
        <v>1.3365430891012451</v>
      </c>
      <c r="AZ713" s="118">
        <f t="shared" si="203"/>
        <v>1.2994945735717656</v>
      </c>
      <c r="BA713" s="118">
        <f t="shared" si="203"/>
        <v>1.2634730301722013</v>
      </c>
      <c r="BB713" s="118">
        <f t="shared" si="203"/>
        <v>1.2284499915877209</v>
      </c>
      <c r="BC713" s="118">
        <f t="shared" si="203"/>
        <v>1.1943977796076857</v>
      </c>
      <c r="BD713" s="118">
        <f t="shared" si="203"/>
        <v>1.1612894832519522</v>
      </c>
      <c r="BE713" s="118">
        <f t="shared" si="201"/>
        <v>1.1290989375035074</v>
      </c>
      <c r="BF713" s="118">
        <f t="shared" si="201"/>
        <v>1.0978007026306258</v>
      </c>
      <c r="BG713" s="118">
        <f t="shared" si="201"/>
        <v>1.0673700440822103</v>
      </c>
      <c r="BH713" s="118">
        <f t="shared" si="201"/>
        <v>1.0377829129404281</v>
      </c>
      <c r="BI713" s="118">
        <f t="shared" si="201"/>
        <v>1.0090159269151915</v>
      </c>
      <c r="BJ713" s="118">
        <f t="shared" si="201"/>
        <v>0.98104635186546563</v>
      </c>
      <c r="BK713" s="118">
        <f t="shared" si="201"/>
        <v>0.95385208383279929</v>
      </c>
      <c r="BL713" s="118">
        <f t="shared" si="201"/>
        <v>0.92741163157288031</v>
      </c>
      <c r="BM713" s="118">
        <f t="shared" si="201"/>
        <v>0.90170409957131004</v>
      </c>
      <c r="BN713" s="118">
        <f t="shared" si="201"/>
        <v>0.87670917153017414</v>
      </c>
      <c r="BO713" s="118">
        <f t="shared" si="201"/>
        <v>0.85240709431236095</v>
      </c>
      <c r="BP713" s="118">
        <f t="shared" si="201"/>
        <v>0.82877866233093778</v>
      </c>
      <c r="BQ713" s="118">
        <f t="shared" si="201"/>
        <v>0.80580520237124675</v>
      </c>
      <c r="BS713"/>
    </row>
    <row r="714" spans="2:71">
      <c r="B714" s="19">
        <v>26</v>
      </c>
      <c r="C714" s="177">
        <v>2.7566000000000002</v>
      </c>
      <c r="D714" s="177">
        <v>1.5318000000000001</v>
      </c>
      <c r="I714" s="22" t="s">
        <v>176</v>
      </c>
      <c r="J714" s="118">
        <f t="shared" si="202"/>
        <v>4.2830438109608355</v>
      </c>
      <c r="K714" s="118">
        <f t="shared" si="202"/>
        <v>4.1590479983261668</v>
      </c>
      <c r="L714" s="118">
        <f t="shared" si="202"/>
        <v>4.0386419135181395</v>
      </c>
      <c r="M714" s="118">
        <f t="shared" si="202"/>
        <v>3.9217216324961304</v>
      </c>
      <c r="N714" s="118">
        <f t="shared" si="202"/>
        <v>3.8081862398616031</v>
      </c>
      <c r="O714" s="118">
        <f t="shared" si="202"/>
        <v>3.6979377417567298</v>
      </c>
      <c r="P714" s="118">
        <f t="shared" si="202"/>
        <v>3.5908809812846312</v>
      </c>
      <c r="Q714" s="118">
        <f t="shared" si="202"/>
        <v>3.486923556378235</v>
      </c>
      <c r="R714" s="118">
        <f t="shared" si="202"/>
        <v>3.3859757400468649</v>
      </c>
      <c r="S714" s="118">
        <f t="shared" si="202"/>
        <v>3.2879504029317159</v>
      </c>
      <c r="T714" s="118">
        <f t="shared" si="202"/>
        <v>3.192762938103392</v>
      </c>
      <c r="U714" s="118">
        <f t="shared" si="202"/>
        <v>3.1003311880365692</v>
      </c>
      <c r="V714" s="118">
        <f t="shared" si="202"/>
        <v>3.0105753736987837</v>
      </c>
      <c r="W714" s="118">
        <f t="shared" si="202"/>
        <v>2.9234180256921189</v>
      </c>
      <c r="X714" s="118">
        <f t="shared" si="202"/>
        <v>2.8387839173883767</v>
      </c>
      <c r="Y714" s="118">
        <f t="shared" si="202"/>
        <v>2.7566000000000002</v>
      </c>
      <c r="Z714" s="118">
        <f t="shared" si="200"/>
        <v>2.6767953395307322</v>
      </c>
      <c r="AA714" s="118">
        <f t="shared" si="200"/>
        <v>2.5993010555515661</v>
      </c>
      <c r="AB714" s="118">
        <f t="shared" si="200"/>
        <v>2.5240502617491636</v>
      </c>
      <c r="AC714" s="118">
        <f t="shared" si="200"/>
        <v>2.4509780081954169</v>
      </c>
      <c r="AD714" s="118">
        <f t="shared" si="200"/>
        <v>2.380021225288329</v>
      </c>
      <c r="AE714" s="118">
        <f t="shared" si="200"/>
        <v>2.3111186693158317</v>
      </c>
      <c r="AF714" s="118">
        <f t="shared" si="200"/>
        <v>2.2442108695955474</v>
      </c>
      <c r="AG714" s="118">
        <f t="shared" si="200"/>
        <v>2.179240077144879</v>
      </c>
      <c r="AH714" s="118">
        <f t="shared" si="200"/>
        <v>2.1161502148371198</v>
      </c>
      <c r="AI714" s="118">
        <f t="shared" si="200"/>
        <v>2.0548868290005657</v>
      </c>
      <c r="AJ714" s="118">
        <f t="shared" si="200"/>
        <v>1.995397042418849</v>
      </c>
      <c r="AK714" s="118">
        <f t="shared" si="200"/>
        <v>1.9376295086919328</v>
      </c>
      <c r="AL714" s="118">
        <f t="shared" si="200"/>
        <v>1.8815343679183731</v>
      </c>
      <c r="AM714" s="118">
        <f t="shared" si="200"/>
        <v>1.8270632036605974</v>
      </c>
      <c r="AN714" s="118">
        <f t="shared" si="200"/>
        <v>1.7741690011560531</v>
      </c>
      <c r="AO714" s="118">
        <f t="shared" si="203"/>
        <v>1.7228061067381621</v>
      </c>
      <c r="AP714" s="118">
        <f t="shared" si="203"/>
        <v>1.6729301884320529</v>
      </c>
      <c r="AQ714" s="118">
        <f t="shared" si="203"/>
        <v>1.6244981976910646</v>
      </c>
      <c r="AR714" s="118">
        <f t="shared" si="203"/>
        <v>1.577468332240991</v>
      </c>
      <c r="AS714" s="118">
        <f t="shared" si="203"/>
        <v>1.5318000000000005</v>
      </c>
      <c r="AT714" s="118">
        <f t="shared" si="203"/>
        <v>1.4874537840430881</v>
      </c>
      <c r="AU714" s="118">
        <f t="shared" si="203"/>
        <v>1.4443914085808205</v>
      </c>
      <c r="AV714" s="118">
        <f t="shared" si="203"/>
        <v>1.4025757059230102</v>
      </c>
      <c r="AW714" s="118">
        <f t="shared" si="203"/>
        <v>1.3619705843988033</v>
      </c>
      <c r="AX714" s="118">
        <f t="shared" si="203"/>
        <v>1.3225409972054938</v>
      </c>
      <c r="AY714" s="118">
        <f t="shared" si="203"/>
        <v>1.2842529121591788</v>
      </c>
      <c r="AZ714" s="118">
        <f t="shared" si="203"/>
        <v>1.2470732823211421</v>
      </c>
      <c r="BA714" s="118">
        <f t="shared" si="203"/>
        <v>1.2109700174746161</v>
      </c>
      <c r="BB714" s="118">
        <f t="shared" si="203"/>
        <v>1.1759119564273022</v>
      </c>
      <c r="BC714" s="118">
        <f t="shared" si="203"/>
        <v>1.1418688401157466</v>
      </c>
      <c r="BD714" s="118">
        <f t="shared" si="203"/>
        <v>1.1088112854883529</v>
      </c>
      <c r="BE714" s="118">
        <f t="shared" si="201"/>
        <v>1.076710760144491</v>
      </c>
      <c r="BF714" s="118">
        <f t="shared" si="201"/>
        <v>1.0455395577078159</v>
      </c>
      <c r="BG714" s="118">
        <f t="shared" si="201"/>
        <v>1.0152707739125388</v>
      </c>
      <c r="BH714" s="118">
        <f t="shared" si="201"/>
        <v>0.985878283382008</v>
      </c>
      <c r="BI714" s="118">
        <f t="shared" si="201"/>
        <v>0.95733671707956081</v>
      </c>
      <c r="BJ714" s="118">
        <f t="shared" si="201"/>
        <v>0.92962144041218153</v>
      </c>
      <c r="BK714" s="118">
        <f t="shared" si="201"/>
        <v>0.902708531968067</v>
      </c>
      <c r="BL714" s="118">
        <f t="shared" si="201"/>
        <v>0.87657476286974911</v>
      </c>
      <c r="BM714" s="118">
        <f t="shared" si="201"/>
        <v>0.85119757672495144</v>
      </c>
      <c r="BN714" s="118">
        <f t="shared" si="201"/>
        <v>0.82655507015787677</v>
      </c>
      <c r="BO714" s="118">
        <f t="shared" si="201"/>
        <v>0.8026259739041216</v>
      </c>
      <c r="BP714" s="118">
        <f t="shared" si="201"/>
        <v>0.77938963445290133</v>
      </c>
      <c r="BQ714" s="118">
        <f t="shared" si="201"/>
        <v>0.75682599622073843</v>
      </c>
      <c r="BS714"/>
    </row>
    <row r="715" spans="2:71">
      <c r="B715" s="19">
        <v>27</v>
      </c>
      <c r="C715" s="177">
        <v>2.7372999999999998</v>
      </c>
      <c r="D715" s="177">
        <v>1.4814000000000001</v>
      </c>
      <c r="I715" s="22" t="s">
        <v>176</v>
      </c>
      <c r="J715" s="118">
        <f t="shared" si="202"/>
        <v>4.3382036981540848</v>
      </c>
      <c r="K715" s="118">
        <f t="shared" si="202"/>
        <v>4.2070477121337424</v>
      </c>
      <c r="L715" s="118">
        <f t="shared" si="202"/>
        <v>4.0798569370315247</v>
      </c>
      <c r="M715" s="118">
        <f t="shared" si="202"/>
        <v>3.9565114934724792</v>
      </c>
      <c r="N715" s="118">
        <f t="shared" si="202"/>
        <v>3.836895126369201</v>
      </c>
      <c r="O715" s="118">
        <f t="shared" si="202"/>
        <v>3.7208950953495128</v>
      </c>
      <c r="P715" s="118">
        <f t="shared" si="202"/>
        <v>3.6084020684968374</v>
      </c>
      <c r="Q715" s="118">
        <f t="shared" si="202"/>
        <v>3.4993100193030848</v>
      </c>
      <c r="R715" s="118">
        <f t="shared" si="202"/>
        <v>3.3935161267369414</v>
      </c>
      <c r="S715" s="118">
        <f t="shared" si="202"/>
        <v>3.2909206783333778</v>
      </c>
      <c r="T715" s="118">
        <f t="shared" si="202"/>
        <v>3.1914269762130267</v>
      </c>
      <c r="U715" s="118">
        <f t="shared" si="202"/>
        <v>3.0949412459428585</v>
      </c>
      <c r="V715" s="118">
        <f t="shared" si="202"/>
        <v>3.0013725481522546</v>
      </c>
      <c r="W715" s="118">
        <f t="shared" si="202"/>
        <v>2.910632692821165</v>
      </c>
      <c r="X715" s="118">
        <f t="shared" si="202"/>
        <v>2.8226361561595885</v>
      </c>
      <c r="Y715" s="118">
        <f t="shared" si="202"/>
        <v>2.7372999999999998</v>
      </c>
      <c r="Z715" s="118">
        <f t="shared" si="200"/>
        <v>2.6545437936267851</v>
      </c>
      <c r="AA715" s="118">
        <f t="shared" si="200"/>
        <v>2.5742895379689781</v>
      </c>
      <c r="AB715" s="118">
        <f t="shared" si="200"/>
        <v>2.4964615920848696</v>
      </c>
      <c r="AC715" s="118">
        <f t="shared" si="200"/>
        <v>2.4209866018691901</v>
      </c>
      <c r="AD715" s="118">
        <f t="shared" si="200"/>
        <v>2.3477934309156683</v>
      </c>
      <c r="AE715" s="118">
        <f t="shared" si="200"/>
        <v>2.2768130934698148</v>
      </c>
      <c r="AF715" s="118">
        <f t="shared" si="200"/>
        <v>2.2079786894087232</v>
      </c>
      <c r="AG715" s="118">
        <f t="shared" si="200"/>
        <v>2.1412253411866184</v>
      </c>
      <c r="AH715" s="118">
        <f t="shared" si="200"/>
        <v>2.0764901326867107</v>
      </c>
      <c r="AI715" s="118">
        <f t="shared" si="200"/>
        <v>2.0137120499217356</v>
      </c>
      <c r="AJ715" s="118">
        <f t="shared" si="200"/>
        <v>1.9528319235272764</v>
      </c>
      <c r="AK715" s="118">
        <f t="shared" si="200"/>
        <v>1.8937923729936756</v>
      </c>
      <c r="AL715" s="118">
        <f t="shared" si="200"/>
        <v>1.836537752583971</v>
      </c>
      <c r="AM715" s="118">
        <f t="shared" si="200"/>
        <v>1.7810140988868828</v>
      </c>
      <c r="AN715" s="118">
        <f t="shared" si="200"/>
        <v>1.7271690799554218</v>
      </c>
      <c r="AO715" s="118">
        <f t="shared" si="203"/>
        <v>1.6749519459831768</v>
      </c>
      <c r="AP715" s="118">
        <f t="shared" si="203"/>
        <v>1.6243134814717963</v>
      </c>
      <c r="AQ715" s="118">
        <f t="shared" si="203"/>
        <v>1.5752059588445815</v>
      </c>
      <c r="AR715" s="118">
        <f t="shared" si="203"/>
        <v>1.5275830934624675</v>
      </c>
      <c r="AS715" s="118">
        <f t="shared" si="203"/>
        <v>1.4813999999999998</v>
      </c>
      <c r="AT715" s="118">
        <f t="shared" si="203"/>
        <v>1.4366131501401813</v>
      </c>
      <c r="AU715" s="118">
        <f t="shared" si="203"/>
        <v>1.3931803315483298</v>
      </c>
      <c r="AV715" s="118">
        <f t="shared" si="203"/>
        <v>1.3510606080862622</v>
      </c>
      <c r="AW715" s="118">
        <f t="shared" si="203"/>
        <v>1.31021428122932</v>
      </c>
      <c r="AX715" s="118">
        <f t="shared" si="203"/>
        <v>1.2706028526498634</v>
      </c>
      <c r="AY715" s="118">
        <f t="shared" si="203"/>
        <v>1.2321889879319707</v>
      </c>
      <c r="AZ715" s="118">
        <f t="shared" si="203"/>
        <v>1.1949364813831447</v>
      </c>
      <c r="BA715" s="118">
        <f t="shared" si="203"/>
        <v>1.1588102219098586</v>
      </c>
      <c r="BB715" s="118">
        <f t="shared" si="203"/>
        <v>1.1237761599247771</v>
      </c>
      <c r="BC715" s="118">
        <f t="shared" si="203"/>
        <v>1.0898012752544692</v>
      </c>
      <c r="BD715" s="118">
        <f t="shared" si="203"/>
        <v>1.0568535460173554</v>
      </c>
      <c r="BE715" s="118">
        <f t="shared" si="201"/>
        <v>1.0249019184425641</v>
      </c>
      <c r="BF715" s="118">
        <f t="shared" si="201"/>
        <v>0.99391627760124712</v>
      </c>
      <c r="BG715" s="118">
        <f t="shared" si="201"/>
        <v>0.96386741902276962</v>
      </c>
      <c r="BH715" s="118">
        <f t="shared" si="201"/>
        <v>0.93472702116902107</v>
      </c>
      <c r="BI715" s="118">
        <f t="shared" si="201"/>
        <v>0.90646761874090431</v>
      </c>
      <c r="BJ715" s="118">
        <f t="shared" si="201"/>
        <v>0.87906257679184541</v>
      </c>
      <c r="BK715" s="118">
        <f t="shared" si="201"/>
        <v>0.85248606562392226</v>
      </c>
      <c r="BL715" s="118">
        <f t="shared" si="201"/>
        <v>0.82671303644295435</v>
      </c>
      <c r="BM715" s="118">
        <f t="shared" si="201"/>
        <v>0.80171919774960687</v>
      </c>
      <c r="BN715" s="118">
        <f t="shared" si="201"/>
        <v>0.77748099244425695</v>
      </c>
      <c r="BO715" s="118">
        <f t="shared" si="201"/>
        <v>0.75397557562404383</v>
      </c>
      <c r="BP715" s="118">
        <f t="shared" si="201"/>
        <v>0.73118079305117756</v>
      </c>
      <c r="BQ715" s="118">
        <f t="shared" si="201"/>
        <v>0.70907516027220774</v>
      </c>
      <c r="BS715"/>
    </row>
    <row r="716" spans="2:71">
      <c r="B716" s="19">
        <v>28</v>
      </c>
      <c r="C716" s="177">
        <v>2.718</v>
      </c>
      <c r="D716" s="177">
        <v>1.4311</v>
      </c>
      <c r="I716" s="22" t="s">
        <v>176</v>
      </c>
      <c r="J716" s="118">
        <f t="shared" si="202"/>
        <v>4.3972793407236637</v>
      </c>
      <c r="K716" s="118">
        <f t="shared" si="202"/>
        <v>4.2584846081306891</v>
      </c>
      <c r="L716" s="118">
        <f t="shared" si="202"/>
        <v>4.1240707611496754</v>
      </c>
      <c r="M716" s="118">
        <f t="shared" si="202"/>
        <v>3.9938995224959868</v>
      </c>
      <c r="N716" s="118">
        <f t="shared" si="202"/>
        <v>3.867836979437985</v>
      </c>
      <c r="O716" s="118">
        <f t="shared" si="202"/>
        <v>3.7457534460352675</v>
      </c>
      <c r="P716" s="118">
        <f t="shared" si="202"/>
        <v>3.6275233297251854</v>
      </c>
      <c r="Q716" s="118">
        <f t="shared" si="202"/>
        <v>3.5130250021203877</v>
      </c>
      <c r="R716" s="118">
        <f t="shared" si="202"/>
        <v>3.4021406738844897</v>
      </c>
      <c r="S716" s="118">
        <f t="shared" si="202"/>
        <v>3.2947562735571343</v>
      </c>
      <c r="T716" s="118">
        <f t="shared" si="202"/>
        <v>3.1907613302037898</v>
      </c>
      <c r="U716" s="118">
        <f t="shared" si="202"/>
        <v>3.0900488597695692</v>
      </c>
      <c r="V716" s="118">
        <f t="shared" si="202"/>
        <v>2.9925152550201459</v>
      </c>
      <c r="W716" s="118">
        <f t="shared" si="202"/>
        <v>2.8980601789565532</v>
      </c>
      <c r="X716" s="118">
        <f t="shared" si="202"/>
        <v>2.8065864615942111</v>
      </c>
      <c r="Y716" s="118">
        <f t="shared" si="202"/>
        <v>2.718</v>
      </c>
      <c r="Z716" s="118">
        <f t="shared" si="200"/>
        <v>2.6322096614845436</v>
      </c>
      <c r="AA716" s="118">
        <f t="shared" si="200"/>
        <v>2.5491271898501013</v>
      </c>
      <c r="AB716" s="118">
        <f t="shared" si="200"/>
        <v>2.4686671145976384</v>
      </c>
      <c r="AC716" s="118">
        <f t="shared" si="200"/>
        <v>2.3907466629996592</v>
      </c>
      <c r="AD716" s="118">
        <f t="shared" si="200"/>
        <v>2.3152856749483575</v>
      </c>
      <c r="AE716" s="118">
        <f t="shared" si="200"/>
        <v>2.2422065204914747</v>
      </c>
      <c r="AF716" s="118">
        <f t="shared" si="200"/>
        <v>2.1714340199710453</v>
      </c>
      <c r="AG716" s="118">
        <f t="shared" si="200"/>
        <v>2.1028953666828576</v>
      </c>
      <c r="AH716" s="118">
        <f t="shared" si="200"/>
        <v>2.0365200519770785</v>
      </c>
      <c r="AI716" s="118">
        <f t="shared" si="200"/>
        <v>1.9722397927229842</v>
      </c>
      <c r="AJ716" s="118">
        <f t="shared" si="200"/>
        <v>1.9099884610631761</v>
      </c>
      <c r="AK716" s="118">
        <f t="shared" si="200"/>
        <v>1.8497020163850209</v>
      </c>
      <c r="AL716" s="118">
        <f t="shared" si="200"/>
        <v>1.7913184394393282</v>
      </c>
      <c r="AM716" s="118">
        <f t="shared" si="200"/>
        <v>1.7347776685384895</v>
      </c>
      <c r="AN716" s="118">
        <f t="shared" si="200"/>
        <v>1.6800215377684486</v>
      </c>
      <c r="AO716" s="118">
        <f t="shared" si="203"/>
        <v>1.626993717150931</v>
      </c>
      <c r="AP716" s="118">
        <f t="shared" si="203"/>
        <v>1.5756396546943825</v>
      </c>
      <c r="AQ716" s="118">
        <f t="shared" si="203"/>
        <v>1.525906520273997</v>
      </c>
      <c r="AR716" s="118">
        <f t="shared" si="203"/>
        <v>1.4777431512831034</v>
      </c>
      <c r="AS716" s="118">
        <f t="shared" si="203"/>
        <v>1.4311000000000003</v>
      </c>
      <c r="AT716" s="118">
        <f t="shared" si="203"/>
        <v>1.3859290826160893</v>
      </c>
      <c r="AU716" s="118">
        <f t="shared" si="203"/>
        <v>1.342183929872877</v>
      </c>
      <c r="AV716" s="118">
        <f t="shared" si="203"/>
        <v>1.2998195392570568</v>
      </c>
      <c r="AW716" s="118">
        <f t="shared" si="203"/>
        <v>1.2587923287044933</v>
      </c>
      <c r="AX716" s="118">
        <f t="shared" si="203"/>
        <v>1.2190600917654872</v>
      </c>
      <c r="AY716" s="118">
        <f t="shared" si="203"/>
        <v>1.1805819541851914</v>
      </c>
      <c r="AZ716" s="118">
        <f t="shared" si="203"/>
        <v>1.1433183318545117</v>
      </c>
      <c r="BA716" s="118">
        <f t="shared" si="203"/>
        <v>1.1072308900882404</v>
      </c>
      <c r="BB716" s="118">
        <f t="shared" si="203"/>
        <v>1.07228250418852</v>
      </c>
      <c r="BC716" s="118">
        <f t="shared" si="203"/>
        <v>1.0384372212530768</v>
      </c>
      <c r="BD716" s="118">
        <f t="shared" si="203"/>
        <v>1.00566022318893</v>
      </c>
      <c r="BE716" s="118">
        <f t="shared" si="201"/>
        <v>0.97391779089352615</v>
      </c>
      <c r="BF716" s="118">
        <f t="shared" si="201"/>
        <v>0.94317726956645431</v>
      </c>
      <c r="BG716" s="118">
        <f t="shared" si="201"/>
        <v>0.91340703511605337</v>
      </c>
      <c r="BH716" s="118">
        <f t="shared" si="201"/>
        <v>0.88457646162635295</v>
      </c>
      <c r="BI716" s="118">
        <f t="shared" si="201"/>
        <v>0.85665588985088226</v>
      </c>
      <c r="BJ716" s="118">
        <f t="shared" si="201"/>
        <v>0.82961659670093124</v>
      </c>
      <c r="BK716" s="118">
        <f t="shared" si="201"/>
        <v>0.80343076569687888</v>
      </c>
      <c r="BL716" s="118">
        <f t="shared" si="201"/>
        <v>0.77807145835218905</v>
      </c>
      <c r="BM716" s="118">
        <f t="shared" si="201"/>
        <v>0.75351258646063302</v>
      </c>
      <c r="BN716" s="118">
        <f t="shared" si="201"/>
        <v>0.72972888525823598</v>
      </c>
      <c r="BO716" s="118">
        <f t="shared" si="201"/>
        <v>0.70669588743233069</v>
      </c>
      <c r="BP716" s="118">
        <f t="shared" si="201"/>
        <v>0.68438989795098393</v>
      </c>
      <c r="BQ716" s="118">
        <f t="shared" si="201"/>
        <v>0.66278796968690235</v>
      </c>
      <c r="BS716"/>
    </row>
    <row r="717" spans="2:71">
      <c r="B717" s="19">
        <v>29</v>
      </c>
      <c r="C717" s="177">
        <v>2.6987999999999999</v>
      </c>
      <c r="D717" s="177">
        <v>1.3808</v>
      </c>
      <c r="I717" s="22" t="s">
        <v>176</v>
      </c>
      <c r="J717" s="118">
        <f t="shared" si="202"/>
        <v>4.4611892170738905</v>
      </c>
      <c r="K717" s="118">
        <f t="shared" si="202"/>
        <v>4.3141838394233112</v>
      </c>
      <c r="L717" s="118">
        <f t="shared" si="202"/>
        <v>4.1720225918928975</v>
      </c>
      <c r="M717" s="118">
        <f t="shared" si="202"/>
        <v>4.0345458504131368</v>
      </c>
      <c r="N717" s="118">
        <f t="shared" si="202"/>
        <v>3.9015992508565325</v>
      </c>
      <c r="O717" s="118">
        <f t="shared" si="202"/>
        <v>3.7730335157116821</v>
      </c>
      <c r="P717" s="118">
        <f t="shared" si="202"/>
        <v>3.6487042864687913</v>
      </c>
      <c r="Q717" s="118">
        <f t="shared" si="202"/>
        <v>3.528471961528437</v>
      </c>
      <c r="R717" s="118">
        <f t="shared" si="202"/>
        <v>3.4122015394515652</v>
      </c>
      <c r="S717" s="118">
        <f t="shared" si="202"/>
        <v>3.2997624673747312</v>
      </c>
      <c r="T717" s="118">
        <f t="shared" si="202"/>
        <v>3.1910284944203631</v>
      </c>
      <c r="U717" s="118">
        <f t="shared" si="202"/>
        <v>3.0858775299374641</v>
      </c>
      <c r="V717" s="118">
        <f t="shared" si="202"/>
        <v>2.9841915064135751</v>
      </c>
      <c r="W717" s="118">
        <f t="shared" si="202"/>
        <v>2.8858562469040674</v>
      </c>
      <c r="X717" s="118">
        <f t="shared" si="202"/>
        <v>2.7907613368299153</v>
      </c>
      <c r="Y717" s="118">
        <f t="shared" si="202"/>
        <v>2.6987999999999999</v>
      </c>
      <c r="Z717" s="118">
        <f t="shared" si="200"/>
        <v>2.6098689787187266</v>
      </c>
      <c r="AA717" s="118">
        <f t="shared" si="200"/>
        <v>2.5238684178443491</v>
      </c>
      <c r="AB717" s="118">
        <f t="shared" si="200"/>
        <v>2.4407017526678083</v>
      </c>
      <c r="AC717" s="118">
        <f t="shared" si="200"/>
        <v>2.3602756004861933</v>
      </c>
      <c r="AD717" s="118">
        <f t="shared" si="200"/>
        <v>2.2824996557490849</v>
      </c>
      <c r="AE717" s="118">
        <f t="shared" si="200"/>
        <v>2.2072865886600379</v>
      </c>
      <c r="AF717" s="118">
        <f t="shared" si="200"/>
        <v>2.134551947119355</v>
      </c>
      <c r="AG717" s="118">
        <f t="shared" si="200"/>
        <v>2.0642140618980513</v>
      </c>
      <c r="AH717" s="118">
        <f t="shared" si="200"/>
        <v>1.996193954936528</v>
      </c>
      <c r="AI717" s="118">
        <f t="shared" si="200"/>
        <v>1.9304152506649965</v>
      </c>
      <c r="AJ717" s="118">
        <f t="shared" si="200"/>
        <v>1.8668040902460759</v>
      </c>
      <c r="AK717" s="118">
        <f t="shared" si="200"/>
        <v>1.8052890486432738</v>
      </c>
      <c r="AL717" s="118">
        <f t="shared" si="200"/>
        <v>1.7458010544222331</v>
      </c>
      <c r="AM717" s="118">
        <f t="shared" si="200"/>
        <v>1.6882733121946902</v>
      </c>
      <c r="AN717" s="118">
        <f t="shared" si="200"/>
        <v>1.6326412276180668</v>
      </c>
      <c r="AO717" s="118">
        <f t="shared" si="203"/>
        <v>1.5788423348664786</v>
      </c>
      <c r="AP717" s="118">
        <f t="shared" si="203"/>
        <v>1.5268162264917247</v>
      </c>
      <c r="AQ717" s="118">
        <f t="shared" si="203"/>
        <v>1.4765044855955007</v>
      </c>
      <c r="AR717" s="118">
        <f t="shared" si="203"/>
        <v>1.4278506202366787</v>
      </c>
      <c r="AS717" s="118">
        <f t="shared" si="203"/>
        <v>1.3808000000000007</v>
      </c>
      <c r="AT717" s="118">
        <f t="shared" si="203"/>
        <v>1.3352997946549647</v>
      </c>
      <c r="AU717" s="118">
        <f t="shared" si="203"/>
        <v>1.2912989148360303</v>
      </c>
      <c r="AV717" s="118">
        <f t="shared" si="203"/>
        <v>1.2487479546775273</v>
      </c>
      <c r="AW717" s="118">
        <f t="shared" si="203"/>
        <v>1.2075991363388681</v>
      </c>
      <c r="AX717" s="118">
        <f t="shared" si="203"/>
        <v>1.1678062563577658</v>
      </c>
      <c r="AY717" s="118">
        <f t="shared" si="203"/>
        <v>1.1293246337712251</v>
      </c>
      <c r="AZ717" s="118">
        <f t="shared" si="203"/>
        <v>1.0921110599460526</v>
      </c>
      <c r="BA717" s="118">
        <f t="shared" si="203"/>
        <v>1.0561237500625575</v>
      </c>
      <c r="BB717" s="118">
        <f t="shared" si="203"/>
        <v>1.0213222961969612</v>
      </c>
      <c r="BC717" s="118">
        <f t="shared" si="203"/>
        <v>0.98766762194984004</v>
      </c>
      <c r="BD717" s="118">
        <f t="shared" si="203"/>
        <v>0.95512193856965411</v>
      </c>
      <c r="BE717" s="118">
        <f t="shared" si="201"/>
        <v>0.92364870252209641</v>
      </c>
      <c r="BF717" s="118">
        <f t="shared" si="201"/>
        <v>0.89321257445761848</v>
      </c>
      <c r="BG717" s="118">
        <f t="shared" si="201"/>
        <v>0.86377937953106176</v>
      </c>
      <c r="BH717" s="118">
        <f t="shared" si="201"/>
        <v>0.83531606902883782</v>
      </c>
      <c r="BI717" s="118">
        <f t="shared" si="201"/>
        <v>0.80779068326057302</v>
      </c>
      <c r="BJ717" s="118">
        <f t="shared" si="201"/>
        <v>0.78117231567354906</v>
      </c>
      <c r="BK717" s="118">
        <f t="shared" si="201"/>
        <v>0.75543107814964738</v>
      </c>
      <c r="BL717" s="118">
        <f t="shared" si="201"/>
        <v>0.73053806744583027</v>
      </c>
      <c r="BM717" s="118">
        <f t="shared" si="201"/>
        <v>0.70646533274047785</v>
      </c>
      <c r="BN717" s="118">
        <f t="shared" si="201"/>
        <v>0.68318584424913897</v>
      </c>
      <c r="BO717" s="118">
        <f t="shared" si="201"/>
        <v>0.6606734628744596</v>
      </c>
      <c r="BP717" s="118">
        <f t="shared" si="201"/>
        <v>0.63890291085620665</v>
      </c>
      <c r="BQ717" s="118">
        <f t="shared" si="201"/>
        <v>0.61784974338843546</v>
      </c>
      <c r="BS717"/>
    </row>
    <row r="718" spans="2:71">
      <c r="B718" s="19">
        <v>30</v>
      </c>
      <c r="C718" s="177">
        <v>2.6795</v>
      </c>
      <c r="D718" s="177">
        <v>1.3305</v>
      </c>
      <c r="I718" s="22" t="s">
        <v>176</v>
      </c>
      <c r="J718" s="118">
        <f t="shared" si="202"/>
        <v>4.5298406344393154</v>
      </c>
      <c r="K718" s="118">
        <f t="shared" si="202"/>
        <v>4.37402216162788</v>
      </c>
      <c r="L718" s="118">
        <f t="shared" si="202"/>
        <v>4.2235635675469902</v>
      </c>
      <c r="M718" s="118">
        <f t="shared" si="202"/>
        <v>4.0782804818874769</v>
      </c>
      <c r="N718" s="118">
        <f t="shared" si="202"/>
        <v>3.937994876351369</v>
      </c>
      <c r="O718" s="118">
        <f t="shared" si="202"/>
        <v>3.802534846497962</v>
      </c>
      <c r="P718" s="118">
        <f t="shared" si="202"/>
        <v>3.6717344010940116</v>
      </c>
      <c r="Q718" s="118">
        <f t="shared" si="202"/>
        <v>3.5454332587098949</v>
      </c>
      <c r="R718" s="118">
        <f t="shared" si="202"/>
        <v>3.4234766513125083</v>
      </c>
      <c r="S718" s="118">
        <f t="shared" si="202"/>
        <v>3.3057151346142177</v>
      </c>
      <c r="T718" s="118">
        <f t="shared" si="202"/>
        <v>3.1920044049454708</v>
      </c>
      <c r="U718" s="118">
        <f t="shared" si="202"/>
        <v>3.0822051224266631</v>
      </c>
      <c r="V718" s="118">
        <f t="shared" si="202"/>
        <v>2.976182740222582</v>
      </c>
      <c r="W718" s="118">
        <f t="shared" si="202"/>
        <v>2.8738073396701886</v>
      </c>
      <c r="X718" s="118">
        <f t="shared" si="202"/>
        <v>2.7749534710777168</v>
      </c>
      <c r="Y718" s="118">
        <f t="shared" si="202"/>
        <v>2.6795</v>
      </c>
      <c r="Z718" s="118">
        <f t="shared" si="200"/>
        <v>2.5873299588016483</v>
      </c>
      <c r="AA718" s="118">
        <f t="shared" si="200"/>
        <v>2.4983304033261948</v>
      </c>
      <c r="AB718" s="118">
        <f t="shared" si="200"/>
        <v>2.4123922744955659</v>
      </c>
      <c r="AC718" s="118">
        <f t="shared" si="200"/>
        <v>2.3294102646702841</v>
      </c>
      <c r="AD718" s="118">
        <f t="shared" si="200"/>
        <v>2.2492826886066442</v>
      </c>
      <c r="AE718" s="118">
        <f t="shared" si="200"/>
        <v>2.1719113588527299</v>
      </c>
      <c r="AF718" s="118">
        <f t="shared" si="200"/>
        <v>2.0972014654305897</v>
      </c>
      <c r="AG718" s="118">
        <f t="shared" si="200"/>
        <v>2.0250614596571315</v>
      </c>
      <c r="AH718" s="118">
        <f t="shared" si="200"/>
        <v>1.9554029419613705</v>
      </c>
      <c r="AI718" s="118">
        <f t="shared" si="200"/>
        <v>1.8881405535605651</v>
      </c>
      <c r="AJ718" s="118">
        <f t="shared" si="200"/>
        <v>1.8231918718625035</v>
      </c>
      <c r="AK718" s="118">
        <f t="shared" si="200"/>
        <v>1.7604773094657629</v>
      </c>
      <c r="AL718" s="118">
        <f t="shared" si="200"/>
        <v>1.6999200166341808</v>
      </c>
      <c r="AM718" s="118">
        <f t="shared" si="200"/>
        <v>1.6414457871260357</v>
      </c>
      <c r="AN718" s="118">
        <f t="shared" si="200"/>
        <v>1.5849829672625284</v>
      </c>
      <c r="AO718" s="118">
        <f t="shared" si="203"/>
        <v>1.5304623681241545</v>
      </c>
      <c r="AP718" s="118">
        <f t="shared" si="203"/>
        <v>1.4778171807673603</v>
      </c>
      <c r="AQ718" s="118">
        <f t="shared" si="203"/>
        <v>1.4269828943575975</v>
      </c>
      <c r="AR718" s="118">
        <f t="shared" si="203"/>
        <v>1.3778972171184547</v>
      </c>
      <c r="AS718" s="118">
        <f t="shared" si="203"/>
        <v>1.3304999999999989</v>
      </c>
      <c r="AT718" s="118">
        <f t="shared" si="203"/>
        <v>1.2847331629727896</v>
      </c>
      <c r="AU718" s="118">
        <f t="shared" si="203"/>
        <v>1.2405406238572494</v>
      </c>
      <c r="AV718" s="118">
        <f t="shared" si="203"/>
        <v>1.1978682296011747</v>
      </c>
      <c r="AW718" s="118">
        <f t="shared" si="203"/>
        <v>1.1566636899211833</v>
      </c>
      <c r="AX718" s="118">
        <f t="shared" si="203"/>
        <v>1.1168765132267728</v>
      </c>
      <c r="AY718" s="118">
        <f t="shared" si="203"/>
        <v>1.0784579447484808</v>
      </c>
      <c r="AZ718" s="118">
        <f t="shared" si="203"/>
        <v>1.0413609067943264</v>
      </c>
      <c r="BA718" s="118">
        <f t="shared" si="203"/>
        <v>1.0055399410613217</v>
      </c>
      <c r="BB718" s="118">
        <f t="shared" si="203"/>
        <v>0.97095115293136802</v>
      </c>
      <c r="BC718" s="118">
        <f t="shared" si="203"/>
        <v>0.93755215768327294</v>
      </c>
      <c r="BD718" s="118">
        <f t="shared" si="203"/>
        <v>0.90530202855497621</v>
      </c>
      <c r="BE718" s="118">
        <f t="shared" si="201"/>
        <v>0.87416124659234751</v>
      </c>
      <c r="BF718" s="118">
        <f t="shared" si="201"/>
        <v>0.84409165222309235</v>
      </c>
      <c r="BG718" s="118">
        <f t="shared" si="201"/>
        <v>0.81505639849643174</v>
      </c>
      <c r="BH718" s="118">
        <f t="shared" si="201"/>
        <v>0.78701990593125304</v>
      </c>
      <c r="BI718" s="118">
        <f t="shared" si="201"/>
        <v>0.7599478189174047</v>
      </c>
      <c r="BJ718" s="118">
        <f t="shared" si="201"/>
        <v>0.73380696361670872</v>
      </c>
      <c r="BK718" s="118">
        <f t="shared" si="201"/>
        <v>0.70856530731210365</v>
      </c>
      <c r="BL718" s="118">
        <f t="shared" si="201"/>
        <v>0.68419191915510436</v>
      </c>
      <c r="BM718" s="118">
        <f t="shared" si="201"/>
        <v>0.66065693226348077</v>
      </c>
      <c r="BN718" s="118">
        <f t="shared" si="201"/>
        <v>0.63793150712270774</v>
      </c>
      <c r="BO718" s="118">
        <f t="shared" si="201"/>
        <v>0.61598779624634026</v>
      </c>
      <c r="BP718" s="118">
        <f t="shared" si="201"/>
        <v>0.59479891005201024</v>
      </c>
      <c r="BQ718" s="118">
        <f t="shared" si="201"/>
        <v>0.57433888391122723</v>
      </c>
      <c r="BS718"/>
    </row>
    <row r="719" spans="2:71">
      <c r="B719" s="19">
        <v>31</v>
      </c>
      <c r="C719" s="177">
        <v>2.6972999999999998</v>
      </c>
      <c r="D719" s="177">
        <v>1.2969999999999999</v>
      </c>
      <c r="I719" s="22" t="s">
        <v>176</v>
      </c>
      <c r="J719" s="118">
        <f t="shared" si="202"/>
        <v>4.6711219925283309</v>
      </c>
      <c r="K719" s="118">
        <f t="shared" si="202"/>
        <v>4.5032052896811106</v>
      </c>
      <c r="L719" s="118">
        <f t="shared" si="202"/>
        <v>4.3413248280496379</v>
      </c>
      <c r="M719" s="118">
        <f t="shared" si="202"/>
        <v>4.1852636178562612</v>
      </c>
      <c r="N719" s="118">
        <f t="shared" si="202"/>
        <v>4.0348124696351331</v>
      </c>
      <c r="O719" s="118">
        <f t="shared" si="202"/>
        <v>3.8897697138279219</v>
      </c>
      <c r="P719" s="118">
        <f t="shared" si="202"/>
        <v>3.7499409304594473</v>
      </c>
      <c r="Q719" s="118">
        <f t="shared" si="202"/>
        <v>3.6151386885308945</v>
      </c>
      <c r="R719" s="118">
        <f t="shared" si="202"/>
        <v>3.4851822947812727</v>
      </c>
      <c r="S719" s="118">
        <f t="shared" si="202"/>
        <v>3.3598975514803562</v>
      </c>
      <c r="T719" s="118">
        <f t="shared" si="202"/>
        <v>3.2391165229284438</v>
      </c>
      <c r="U719" s="118">
        <f t="shared" si="202"/>
        <v>3.1226773103499474</v>
      </c>
      <c r="V719" s="118">
        <f t="shared" si="202"/>
        <v>3.0104238348790631</v>
      </c>
      <c r="W719" s="118">
        <f t="shared" si="202"/>
        <v>2.9022056283466395</v>
      </c>
      <c r="X719" s="118">
        <f t="shared" si="202"/>
        <v>2.7978776315878058</v>
      </c>
      <c r="Y719" s="118">
        <f t="shared" si="202"/>
        <v>2.6972999999999998</v>
      </c>
      <c r="Z719" s="118">
        <f t="shared" si="200"/>
        <v>2.6003379160907643</v>
      </c>
      <c r="AA719" s="118">
        <f t="shared" si="200"/>
        <v>2.5068614087640455</v>
      </c>
      <c r="AB719" s="118">
        <f t="shared" si="200"/>
        <v>2.4167451791027532</v>
      </c>
      <c r="AC719" s="118">
        <f t="shared" si="200"/>
        <v>2.3298684324140644</v>
      </c>
      <c r="AD719" s="118">
        <f t="shared" si="200"/>
        <v>2.246114716312329</v>
      </c>
      <c r="AE719" s="118">
        <f t="shared" si="200"/>
        <v>2.1653717646225483</v>
      </c>
      <c r="AF719" s="118">
        <f t="shared" si="200"/>
        <v>2.0875313468951839</v>
      </c>
      <c r="AG719" s="118">
        <f t="shared" si="200"/>
        <v>2.0124891233305786</v>
      </c>
      <c r="AH719" s="118">
        <f t="shared" si="200"/>
        <v>1.940144504918536</v>
      </c>
      <c r="AI719" s="118">
        <f t="shared" si="200"/>
        <v>1.8704005186055737</v>
      </c>
      <c r="AJ719" s="118">
        <f t="shared" si="200"/>
        <v>1.8031636773091251</v>
      </c>
      <c r="AK719" s="118">
        <f t="shared" si="200"/>
        <v>1.7383438546044452</v>
      </c>
      <c r="AL719" s="118">
        <f t="shared" si="200"/>
        <v>1.6758541639162534</v>
      </c>
      <c r="AM719" s="118">
        <f t="shared" si="200"/>
        <v>1.6156108420531723</v>
      </c>
      <c r="AN719" s="118">
        <f t="shared" si="200"/>
        <v>1.5575331369288516</v>
      </c>
      <c r="AO719" s="118">
        <f t="shared" si="203"/>
        <v>1.5015431993192754</v>
      </c>
      <c r="AP719" s="118">
        <f t="shared" si="203"/>
        <v>1.4475659785111572</v>
      </c>
      <c r="AQ719" s="118">
        <f t="shared" si="203"/>
        <v>1.3955291217015502</v>
      </c>
      <c r="AR719" s="118">
        <f t="shared" si="203"/>
        <v>1.3453628770138226</v>
      </c>
      <c r="AS719" s="118">
        <f t="shared" si="203"/>
        <v>1.2969999999999999</v>
      </c>
      <c r="AT719" s="118">
        <f t="shared" si="203"/>
        <v>1.2503756635041416</v>
      </c>
      <c r="AU719" s="118">
        <f t="shared" si="203"/>
        <v>1.2054273707659389</v>
      </c>
      <c r="AV719" s="118">
        <f t="shared" si="203"/>
        <v>1.1620948716480446</v>
      </c>
      <c r="AW719" s="118">
        <f t="shared" si="203"/>
        <v>1.1203200818748531</v>
      </c>
      <c r="AX719" s="118">
        <f t="shared" si="203"/>
        <v>1.0800470051744673</v>
      </c>
      <c r="AY719" s="118">
        <f t="shared" si="203"/>
        <v>1.0412216582194955</v>
      </c>
      <c r="AZ719" s="118">
        <f t="shared" si="203"/>
        <v>1.0037919982660635</v>
      </c>
      <c r="BA719" s="118">
        <f t="shared" si="203"/>
        <v>0.96770785339404597</v>
      </c>
      <c r="BB719" s="118">
        <f t="shared" si="203"/>
        <v>0.93292085525501089</v>
      </c>
      <c r="BC719" s="118">
        <f t="shared" si="203"/>
        <v>0.8993843742377301</v>
      </c>
      <c r="BD719" s="118">
        <f t="shared" si="203"/>
        <v>0.86705345696434777</v>
      </c>
      <c r="BE719" s="118">
        <f t="shared" si="201"/>
        <v>0.83588476603342798</v>
      </c>
      <c r="BF719" s="118">
        <f t="shared" si="201"/>
        <v>0.80583652192910704</v>
      </c>
      <c r="BG719" s="118">
        <f t="shared" si="201"/>
        <v>0.77686844701848667</v>
      </c>
      <c r="BH719" s="118">
        <f t="shared" si="201"/>
        <v>0.74894171156219935</v>
      </c>
      <c r="BI719" s="118">
        <f t="shared" si="201"/>
        <v>0.72201888166577699</v>
      </c>
      <c r="BJ719" s="118">
        <f t="shared" si="201"/>
        <v>0.69606386910205409</v>
      </c>
      <c r="BK719" s="118">
        <f t="shared" si="201"/>
        <v>0.67104188293734857</v>
      </c>
      <c r="BL719" s="118">
        <f t="shared" si="201"/>
        <v>0.64691938289657358</v>
      </c>
      <c r="BM719" s="118">
        <f t="shared" si="201"/>
        <v>0.62366403440477503</v>
      </c>
      <c r="BN719" s="118">
        <f t="shared" si="201"/>
        <v>0.60124466524482689</v>
      </c>
      <c r="BO719" s="118">
        <f t="shared" si="201"/>
        <v>0.57963122377318888</v>
      </c>
      <c r="BP719" s="118">
        <f t="shared" si="201"/>
        <v>0.55879473863771689</v>
      </c>
      <c r="BQ719" s="118">
        <f t="shared" si="201"/>
        <v>0.53870727994353029</v>
      </c>
      <c r="BS719"/>
    </row>
    <row r="720" spans="2:71">
      <c r="B720" s="19">
        <v>32</v>
      </c>
      <c r="C720" s="177">
        <v>2.7151999999999998</v>
      </c>
      <c r="D720" s="177">
        <v>1.2636000000000001</v>
      </c>
      <c r="I720" s="22" t="s">
        <v>176</v>
      </c>
      <c r="J720" s="118">
        <f t="shared" si="202"/>
        <v>4.8188785482910825</v>
      </c>
      <c r="K720" s="118">
        <f t="shared" si="202"/>
        <v>4.638060083596284</v>
      </c>
      <c r="L720" s="118">
        <f t="shared" si="202"/>
        <v>4.4640264583297746</v>
      </c>
      <c r="M720" s="118">
        <f t="shared" si="202"/>
        <v>4.2965230854053003</v>
      </c>
      <c r="N720" s="118">
        <f t="shared" si="202"/>
        <v>4.1353049305911984</v>
      </c>
      <c r="O720" s="118">
        <f t="shared" si="202"/>
        <v>3.980136154059259</v>
      </c>
      <c r="P720" s="118">
        <f t="shared" si="202"/>
        <v>3.8307897653837291</v>
      </c>
      <c r="Q720" s="118">
        <f t="shared" si="202"/>
        <v>3.6870472914857557</v>
      </c>
      <c r="R720" s="118">
        <f t="shared" si="202"/>
        <v>3.5486984570375415</v>
      </c>
      <c r="S720" s="118">
        <f t="shared" si="202"/>
        <v>3.415540876858667</v>
      </c>
      <c r="T720" s="118">
        <f t="shared" si="202"/>
        <v>3.2873797598546024</v>
      </c>
      <c r="U720" s="118">
        <f t="shared" si="202"/>
        <v>3.1640276240643224</v>
      </c>
      <c r="V720" s="118">
        <f t="shared" si="202"/>
        <v>3.0453040224001695</v>
      </c>
      <c r="W720" s="118">
        <f t="shared" si="202"/>
        <v>2.9310352786787552</v>
      </c>
      <c r="X720" s="118">
        <f t="shared" si="202"/>
        <v>2.821054233556767</v>
      </c>
      <c r="Y720" s="118">
        <f t="shared" si="202"/>
        <v>2.7151999999999998</v>
      </c>
      <c r="Z720" s="118">
        <f t="shared" si="200"/>
        <v>2.6133177279279165</v>
      </c>
      <c r="AA720" s="118">
        <f t="shared" si="200"/>
        <v>2.5152583776894253</v>
      </c>
      <c r="AB720" s="118">
        <f t="shared" si="200"/>
        <v>2.4208785020385193</v>
      </c>
      <c r="AC720" s="118">
        <f t="shared" si="200"/>
        <v>2.3300400362908227</v>
      </c>
      <c r="AD720" s="118">
        <f t="shared" si="200"/>
        <v>2.2426100963540851</v>
      </c>
      <c r="AE720" s="118">
        <f t="shared" si="200"/>
        <v>2.158460784337163</v>
      </c>
      <c r="AF720" s="118">
        <f t="shared" si="200"/>
        <v>2.0774690014531174</v>
      </c>
      <c r="AG720" s="118">
        <f t="shared" si="200"/>
        <v>1.9995162679427438</v>
      </c>
      <c r="AH720" s="118">
        <f t="shared" si="200"/>
        <v>1.9244885497550965</v>
      </c>
      <c r="AI720" s="118">
        <f t="shared" si="200"/>
        <v>1.8522760917314676</v>
      </c>
      <c r="AJ720" s="118">
        <f t="shared" si="200"/>
        <v>1.782773257048792</v>
      </c>
      <c r="AK720" s="118">
        <f t="shared" si="200"/>
        <v>1.7158783726876108</v>
      </c>
      <c r="AL720" s="118">
        <f t="shared" si="200"/>
        <v>1.651493580698526</v>
      </c>
      <c r="AM720" s="118">
        <f t="shared" si="200"/>
        <v>1.5895246950495769</v>
      </c>
      <c r="AN720" s="118">
        <f t="shared" si="200"/>
        <v>1.5298810638451221</v>
      </c>
      <c r="AO720" s="118">
        <f t="shared" si="203"/>
        <v>1.4724754367146724</v>
      </c>
      <c r="AP720" s="118">
        <f t="shared" si="203"/>
        <v>1.4172238371776866</v>
      </c>
      <c r="AQ720" s="118">
        <f t="shared" si="203"/>
        <v>1.3640454397976118</v>
      </c>
      <c r="AR720" s="118">
        <f t="shared" si="203"/>
        <v>1.3128624519454664</v>
      </c>
      <c r="AS720" s="118">
        <f t="shared" si="203"/>
        <v>1.2636000000000001</v>
      </c>
      <c r="AT720" s="118">
        <f t="shared" si="203"/>
        <v>1.2161860198179564</v>
      </c>
      <c r="AU720" s="118">
        <f t="shared" si="203"/>
        <v>1.1705511513142157</v>
      </c>
      <c r="AV720" s="118">
        <f t="shared" si="203"/>
        <v>1.1266286369975964</v>
      </c>
      <c r="AW720" s="118">
        <f t="shared" si="203"/>
        <v>1.0843542243138935</v>
      </c>
      <c r="AX720" s="118">
        <f t="shared" si="203"/>
        <v>1.0436660716532935</v>
      </c>
      <c r="AY720" s="118">
        <f t="shared" si="203"/>
        <v>1.0045046578846639</v>
      </c>
      <c r="AZ720" s="118">
        <f t="shared" si="203"/>
        <v>0.96681269528438374</v>
      </c>
      <c r="BA720" s="118">
        <f t="shared" si="203"/>
        <v>0.93053504573234058</v>
      </c>
      <c r="BB720" s="118">
        <f t="shared" si="203"/>
        <v>0.89561864005249725</v>
      </c>
      <c r="BC720" s="118">
        <f t="shared" si="203"/>
        <v>0.86201240038003923</v>
      </c>
      <c r="BD720" s="118">
        <f t="shared" si="203"/>
        <v>0.82966716544153429</v>
      </c>
      <c r="BE720" s="118">
        <f t="shared" si="201"/>
        <v>0.79853561863879829</v>
      </c>
      <c r="BF720" s="118">
        <f t="shared" si="201"/>
        <v>0.76857221883126758</v>
      </c>
      <c r="BG720" s="118">
        <f t="shared" si="201"/>
        <v>0.73973313371561789</v>
      </c>
      <c r="BH720" s="118">
        <f t="shared" si="201"/>
        <v>0.71197617570517691</v>
      </c>
      <c r="BI720" s="118">
        <f t="shared" si="201"/>
        <v>0.68526074021532857</v>
      </c>
      <c r="BJ720" s="118">
        <f t="shared" si="201"/>
        <v>0.65954774626463053</v>
      </c>
      <c r="BK720" s="118">
        <f t="shared" si="201"/>
        <v>0.63479957930475195</v>
      </c>
      <c r="BL720" s="118">
        <f t="shared" si="201"/>
        <v>0.61098003619559949</v>
      </c>
      <c r="BM720" s="118">
        <f t="shared" si="201"/>
        <v>0.58805427224513862</v>
      </c>
      <c r="BN720" s="118">
        <f t="shared" si="201"/>
        <v>0.56598875023643558</v>
      </c>
      <c r="BO720" s="118">
        <f t="shared" si="201"/>
        <v>0.54475119136735528</v>
      </c>
      <c r="BP720" s="118">
        <f t="shared" si="201"/>
        <v>0.5243105280311442</v>
      </c>
      <c r="BQ720" s="118">
        <f t="shared" si="201"/>
        <v>0.50463685836882588</v>
      </c>
      <c r="BS720"/>
    </row>
    <row r="721" spans="2:71">
      <c r="B721" s="19">
        <v>33</v>
      </c>
      <c r="C721" s="177">
        <v>2.7330999999999999</v>
      </c>
      <c r="D721" s="177">
        <v>1.2302</v>
      </c>
      <c r="I721" s="22" t="s">
        <v>176</v>
      </c>
      <c r="J721" s="118">
        <f t="shared" si="202"/>
        <v>4.9735372130029738</v>
      </c>
      <c r="K721" s="118">
        <f t="shared" si="202"/>
        <v>4.7789378415151713</v>
      </c>
      <c r="L721" s="118">
        <f t="shared" si="202"/>
        <v>4.5919525510649937</v>
      </c>
      <c r="M721" s="118">
        <f t="shared" si="202"/>
        <v>4.412283425839024</v>
      </c>
      <c r="N721" s="118">
        <f t="shared" si="202"/>
        <v>4.2396442065627511</v>
      </c>
      <c r="O721" s="118">
        <f t="shared" si="202"/>
        <v>4.0737598344156964</v>
      </c>
      <c r="P721" s="118">
        <f t="shared" si="202"/>
        <v>3.9143660127917319</v>
      </c>
      <c r="Q721" s="118">
        <f t="shared" si="202"/>
        <v>3.7612087862063985</v>
      </c>
      <c r="R721" s="118">
        <f t="shared" si="202"/>
        <v>3.6140441356802926</v>
      </c>
      <c r="S721" s="118">
        <f t="shared" si="202"/>
        <v>3.4726375899538717</v>
      </c>
      <c r="T721" s="118">
        <f t="shared" si="202"/>
        <v>3.3367638519142373</v>
      </c>
      <c r="U721" s="118">
        <f t="shared" si="202"/>
        <v>3.2062064396387058</v>
      </c>
      <c r="V721" s="118">
        <f t="shared" si="202"/>
        <v>3.0807573414832476</v>
      </c>
      <c r="W721" s="118">
        <f t="shared" si="202"/>
        <v>2.9602166846662672</v>
      </c>
      <c r="X721" s="118">
        <f t="shared" si="202"/>
        <v>2.844392416819693</v>
      </c>
      <c r="Y721" s="118">
        <f t="shared" si="202"/>
        <v>2.7330999999999999</v>
      </c>
      <c r="Z721" s="118">
        <f t="shared" si="200"/>
        <v>2.6261621166716513</v>
      </c>
      <c r="AA721" s="118">
        <f t="shared" si="200"/>
        <v>2.523408387194515</v>
      </c>
      <c r="AB721" s="118">
        <f t="shared" si="200"/>
        <v>2.4246750983651331</v>
      </c>
      <c r="AC721" s="118">
        <f t="shared" si="200"/>
        <v>2.3298049425793508</v>
      </c>
      <c r="AD721" s="118">
        <f t="shared" si="200"/>
        <v>2.2386467672007111</v>
      </c>
      <c r="AE721" s="118">
        <f t="shared" si="200"/>
        <v>2.1510553337353073</v>
      </c>
      <c r="AF721" s="118">
        <f t="shared" si="200"/>
        <v>2.0668910864293881</v>
      </c>
      <c r="AG721" s="118">
        <f t="shared" si="200"/>
        <v>1.9860199299210315</v>
      </c>
      <c r="AH721" s="118">
        <f t="shared" si="200"/>
        <v>1.9083130155916364</v>
      </c>
      <c r="AI721" s="118">
        <f t="shared" si="200"/>
        <v>1.8336465362768262</v>
      </c>
      <c r="AJ721" s="118">
        <f t="shared" si="200"/>
        <v>1.7619015290096931</v>
      </c>
      <c r="AK721" s="118">
        <f t="shared" si="200"/>
        <v>1.6929636854820953</v>
      </c>
      <c r="AL721" s="118">
        <f t="shared" si="200"/>
        <v>1.6267231699220299</v>
      </c>
      <c r="AM721" s="118">
        <f t="shared" si="200"/>
        <v>1.5630744440969069</v>
      </c>
      <c r="AN721" s="118">
        <f t="shared" si="200"/>
        <v>1.5019160991639156</v>
      </c>
      <c r="AO721" s="118">
        <f t="shared" si="203"/>
        <v>1.4431506940995713</v>
      </c>
      <c r="AP721" s="118">
        <f t="shared" si="203"/>
        <v>1.386684600451024</v>
      </c>
      <c r="AQ721" s="118">
        <f t="shared" si="203"/>
        <v>1.3324278531617739</v>
      </c>
      <c r="AR721" s="118">
        <f t="shared" si="203"/>
        <v>1.2802940072341256</v>
      </c>
      <c r="AS721" s="118">
        <f t="shared" si="203"/>
        <v>1.2302000000000008</v>
      </c>
      <c r="AT721" s="118">
        <f t="shared" si="203"/>
        <v>1.1820660187806769</v>
      </c>
      <c r="AU721" s="118">
        <f t="shared" si="203"/>
        <v>1.1358153737245962</v>
      </c>
      <c r="AV721" s="118">
        <f t="shared" si="203"/>
        <v>1.0913743756206464</v>
      </c>
      <c r="AW721" s="118">
        <f t="shared" si="203"/>
        <v>1.0486722184922319</v>
      </c>
      <c r="AX721" s="118">
        <f t="shared" si="203"/>
        <v>1.0076408667850851</v>
      </c>
      <c r="AY721" s="118">
        <f t="shared" si="203"/>
        <v>0.96821494696907429</v>
      </c>
      <c r="AZ721" s="118">
        <f t="shared" si="203"/>
        <v>0.93033164338130148</v>
      </c>
      <c r="BA721" s="118">
        <f t="shared" si="203"/>
        <v>0.89393059814454445</v>
      </c>
      <c r="BB721" s="118">
        <f t="shared" si="203"/>
        <v>0.85895381500158519</v>
      </c>
      <c r="BC721" s="118">
        <f t="shared" si="203"/>
        <v>0.82534556691220695</v>
      </c>
      <c r="BD721" s="118">
        <f t="shared" si="203"/>
        <v>0.7930523072656418</v>
      </c>
      <c r="BE721" s="118">
        <f t="shared" si="201"/>
        <v>0.76202258456700256</v>
      </c>
      <c r="BF721" s="118">
        <f t="shared" si="201"/>
        <v>0.73220696046177669</v>
      </c>
      <c r="BG721" s="118">
        <f t="shared" si="201"/>
        <v>0.70355793096777131</v>
      </c>
      <c r="BH721" s="118">
        <f t="shared" si="201"/>
        <v>0.67602985078901245</v>
      </c>
      <c r="BI721" s="118">
        <f t="shared" si="201"/>
        <v>0.64957886059101155</v>
      </c>
      <c r="BJ721" s="118">
        <f t="shared" si="201"/>
        <v>0.62416281712152899</v>
      </c>
      <c r="BK721" s="118">
        <f t="shared" si="201"/>
        <v>0.59974122606549907</v>
      </c>
      <c r="BL721" s="118">
        <f t="shared" si="201"/>
        <v>0.57627517752713853</v>
      </c>
      <c r="BM721" s="118">
        <f t="shared" si="201"/>
        <v>0.55372728403644278</v>
      </c>
      <c r="BN721" s="118">
        <f t="shared" si="201"/>
        <v>0.53206162098129939</v>
      </c>
      <c r="BO721" s="118">
        <f t="shared" si="201"/>
        <v>0.51124366937031174</v>
      </c>
      <c r="BP721" s="118">
        <f t="shared" si="201"/>
        <v>0.49124026083513955</v>
      </c>
      <c r="BQ721" s="118">
        <f t="shared" si="201"/>
        <v>0.47201952478472953</v>
      </c>
      <c r="BS721"/>
    </row>
    <row r="722" spans="2:71">
      <c r="B722" s="19">
        <v>34</v>
      </c>
      <c r="C722" s="177">
        <v>2.7509000000000001</v>
      </c>
      <c r="D722" s="177">
        <v>1.1968000000000001</v>
      </c>
      <c r="I722" s="22" t="s">
        <v>176</v>
      </c>
      <c r="J722" s="118">
        <f t="shared" si="202"/>
        <v>5.1352870003582618</v>
      </c>
      <c r="K722" s="118">
        <f t="shared" si="202"/>
        <v>4.9259733652063424</v>
      </c>
      <c r="L722" s="118">
        <f t="shared" si="202"/>
        <v>4.7251913268001262</v>
      </c>
      <c r="M722" s="118">
        <f t="shared" si="202"/>
        <v>4.5325931383577167</v>
      </c>
      <c r="N722" s="118">
        <f t="shared" si="202"/>
        <v>4.3478452272111507</v>
      </c>
      <c r="O722" s="118">
        <f t="shared" si="202"/>
        <v>4.1706276170713474</v>
      </c>
      <c r="P722" s="118">
        <f t="shared" si="202"/>
        <v>4.0006333738414579</v>
      </c>
      <c r="Q722" s="118">
        <f t="shared" si="202"/>
        <v>3.8375680740187947</v>
      </c>
      <c r="R722" s="118">
        <f t="shared" si="202"/>
        <v>3.6811492947646292</v>
      </c>
      <c r="S722" s="118">
        <f t="shared" si="202"/>
        <v>3.5311061247586775</v>
      </c>
      <c r="T722" s="118">
        <f t="shared" si="202"/>
        <v>3.387178694991094</v>
      </c>
      <c r="U722" s="118">
        <f t="shared" si="202"/>
        <v>3.2491177286793262</v>
      </c>
      <c r="V722" s="118">
        <f t="shared" si="202"/>
        <v>3.1166841095302944</v>
      </c>
      <c r="W722" s="118">
        <f t="shared" si="202"/>
        <v>2.9896484676001558</v>
      </c>
      <c r="X722" s="118">
        <f t="shared" si="202"/>
        <v>2.8677907820343638</v>
      </c>
      <c r="Y722" s="118">
        <f t="shared" si="202"/>
        <v>2.7509000000000001</v>
      </c>
      <c r="Z722" s="118">
        <f t="shared" si="200"/>
        <v>2.6387736711503673</v>
      </c>
      <c r="AA722" s="118">
        <f t="shared" si="200"/>
        <v>2.5312175969887618</v>
      </c>
      <c r="AB722" s="118">
        <f t="shared" si="200"/>
        <v>2.4280454945241359</v>
      </c>
      <c r="AC722" s="118">
        <f t="shared" si="200"/>
        <v>2.3290786736361055</v>
      </c>
      <c r="AD722" s="118">
        <f t="shared" si="200"/>
        <v>2.2341457275905245</v>
      </c>
      <c r="AE722" s="118">
        <f t="shared" si="200"/>
        <v>2.1430822361696014</v>
      </c>
      <c r="AF722" s="118">
        <f t="shared" si="200"/>
        <v>2.0557304809023944</v>
      </c>
      <c r="AG722" s="118">
        <f t="shared" si="200"/>
        <v>1.9719391719024755</v>
      </c>
      <c r="AH722" s="118">
        <f t="shared" si="200"/>
        <v>1.8915631858396562</v>
      </c>
      <c r="AI722" s="118">
        <f t="shared" si="200"/>
        <v>1.8144633145919493</v>
      </c>
      <c r="AJ722" s="118">
        <f t="shared" si="200"/>
        <v>1.7405060241424486</v>
      </c>
      <c r="AK722" s="118">
        <f t="shared" si="200"/>
        <v>1.6695632233035362</v>
      </c>
      <c r="AL722" s="118">
        <f t="shared" si="200"/>
        <v>1.6015120418678659</v>
      </c>
      <c r="AM722" s="118">
        <f t="shared" si="200"/>
        <v>1.5362346178018789</v>
      </c>
      <c r="AN722" s="118">
        <f t="shared" si="200"/>
        <v>1.4736178931132884</v>
      </c>
      <c r="AO722" s="118">
        <f t="shared" si="203"/>
        <v>1.4135534180389766</v>
      </c>
      <c r="AP722" s="118">
        <f t="shared" si="203"/>
        <v>1.3559371632141699</v>
      </c>
      <c r="AQ722" s="118">
        <f t="shared" si="203"/>
        <v>1.3006693394975715</v>
      </c>
      <c r="AR722" s="118">
        <f t="shared" si="203"/>
        <v>1.247654225140401</v>
      </c>
      <c r="AS722" s="118">
        <f t="shared" si="203"/>
        <v>1.196800000000001</v>
      </c>
      <c r="AT722" s="118">
        <f t="shared" si="203"/>
        <v>1.1480185865108734</v>
      </c>
      <c r="AU722" s="118">
        <f t="shared" si="203"/>
        <v>1.1012254971377196</v>
      </c>
      <c r="AV722" s="118">
        <f t="shared" si="203"/>
        <v>1.0563396880462717</v>
      </c>
      <c r="AW722" s="118">
        <f t="shared" si="203"/>
        <v>1.0132834187384832</v>
      </c>
      <c r="AX722" s="118">
        <f t="shared" si="203"/>
        <v>0.97198211740897222</v>
      </c>
      <c r="AY722" s="118">
        <f t="shared" si="203"/>
        <v>0.93236425178951654</v>
      </c>
      <c r="AZ722" s="118">
        <f t="shared" si="203"/>
        <v>0.89436120525791107</v>
      </c>
      <c r="BA722" s="118">
        <f t="shared" si="203"/>
        <v>0.85790715799661377</v>
      </c>
      <c r="BB722" s="118">
        <f t="shared" si="203"/>
        <v>0.82293897299534791</v>
      </c>
      <c r="BC722" s="118">
        <f t="shared" si="203"/>
        <v>0.78939608670022421</v>
      </c>
      <c r="BD722" s="118">
        <f t="shared" si="203"/>
        <v>0.75722040411999136</v>
      </c>
      <c r="BE722" s="118">
        <f t="shared" si="201"/>
        <v>0.72635619820774056</v>
      </c>
      <c r="BF722" s="118">
        <f t="shared" si="201"/>
        <v>0.69675001334380138</v>
      </c>
      <c r="BG722" s="118">
        <f t="shared" si="201"/>
        <v>0.66835057275265908</v>
      </c>
      <c r="BH722" s="118">
        <f t="shared" si="201"/>
        <v>0.64110868969354928</v>
      </c>
      <c r="BI722" s="118">
        <f t="shared" si="201"/>
        <v>0.6149771822709108</v>
      </c>
      <c r="BJ722" s="118">
        <f t="shared" si="201"/>
        <v>0.58991079171715421</v>
      </c>
      <c r="BK722" s="118">
        <f t="shared" si="201"/>
        <v>0.56586610400621418</v>
      </c>
      <c r="BL722" s="118">
        <f t="shared" si="201"/>
        <v>0.5428014746621227</v>
      </c>
      <c r="BM722" s="118">
        <f t="shared" si="201"/>
        <v>0.52067695663237568</v>
      </c>
      <c r="BN722" s="118">
        <f t="shared" si="201"/>
        <v>0.49945423110117215</v>
      </c>
      <c r="BO722" s="118">
        <f t="shared" si="201"/>
        <v>0.47909654112269578</v>
      </c>
      <c r="BP722" s="118">
        <f t="shared" si="201"/>
        <v>0.45956862795949643</v>
      </c>
      <c r="BQ722" s="118">
        <f t="shared" si="201"/>
        <v>0.44083667001571031</v>
      </c>
      <c r="BS722"/>
    </row>
    <row r="723" spans="2:71">
      <c r="B723" s="19">
        <v>35</v>
      </c>
      <c r="C723" s="177">
        <v>2.7688000000000001</v>
      </c>
      <c r="D723" s="177">
        <v>1.1634</v>
      </c>
      <c r="I723" s="22" t="s">
        <v>176</v>
      </c>
      <c r="J723" s="118">
        <f t="shared" si="202"/>
        <v>5.305343175137839</v>
      </c>
      <c r="K723" s="118">
        <f t="shared" si="202"/>
        <v>5.080253164753973</v>
      </c>
      <c r="L723" s="118">
        <f t="shared" si="202"/>
        <v>4.8647130573833621</v>
      </c>
      <c r="M723" s="118">
        <f t="shared" si="202"/>
        <v>4.6583176789029679</v>
      </c>
      <c r="N723" s="118">
        <f t="shared" si="202"/>
        <v>4.4606790455287237</v>
      </c>
      <c r="O723" s="118">
        <f t="shared" si="202"/>
        <v>4.2714256344803294</v>
      </c>
      <c r="P723" s="118">
        <f t="shared" si="202"/>
        <v>4.0902016855895749</v>
      </c>
      <c r="Q723" s="118">
        <f t="shared" si="202"/>
        <v>3.9166665325393586</v>
      </c>
      <c r="R723" s="118">
        <f t="shared" si="202"/>
        <v>3.7504939624762499</v>
      </c>
      <c r="S723" s="118">
        <f t="shared" si="202"/>
        <v>3.591371602792802</v>
      </c>
      <c r="T723" s="118">
        <f t="shared" si="202"/>
        <v>3.439000333926872</v>
      </c>
      <c r="U723" s="118">
        <f t="shared" si="202"/>
        <v>3.2930937270741287</v>
      </c>
      <c r="V723" s="118">
        <f t="shared" si="202"/>
        <v>3.1533775057567577</v>
      </c>
      <c r="W723" s="118">
        <f t="shared" si="202"/>
        <v>3.0195890302362089</v>
      </c>
      <c r="X723" s="118">
        <f t="shared" si="202"/>
        <v>2.8914768038007868</v>
      </c>
      <c r="Y723" s="118">
        <f t="shared" ref="Y723:AN738" si="204">$C723*POWER(POWER($D723/$C723,1/($D$482-$C$482)),Y$482-$C$482)</f>
        <v>2.7688000000000001</v>
      </c>
      <c r="Z723" s="118">
        <f t="shared" si="204"/>
        <v>2.6513280099369525</v>
      </c>
      <c r="AA723" s="118">
        <f t="shared" si="204"/>
        <v>2.5388400087677843</v>
      </c>
      <c r="AB723" s="118">
        <f t="shared" si="204"/>
        <v>2.4311245405932547</v>
      </c>
      <c r="AC723" s="118">
        <f t="shared" si="204"/>
        <v>2.3279791209621501</v>
      </c>
      <c r="AD723" s="118">
        <f t="shared" si="204"/>
        <v>2.2292098562392928</v>
      </c>
      <c r="AE723" s="118">
        <f t="shared" si="204"/>
        <v>2.1346310791226393</v>
      </c>
      <c r="AF723" s="118">
        <f t="shared" si="204"/>
        <v>2.0440649996243123</v>
      </c>
      <c r="AG723" s="118">
        <f t="shared" si="204"/>
        <v>1.9573413708594716</v>
      </c>
      <c r="AH723" s="118">
        <f t="shared" si="204"/>
        <v>1.8742971690147749</v>
      </c>
      <c r="AI723" s="118">
        <f t="shared" si="204"/>
        <v>1.7947762868948305</v>
      </c>
      <c r="AJ723" s="118">
        <f t="shared" si="204"/>
        <v>1.7186292404705661</v>
      </c>
      <c r="AK723" s="118">
        <f t="shared" si="204"/>
        <v>1.6457128878778831</v>
      </c>
      <c r="AL723" s="118">
        <f t="shared" si="204"/>
        <v>1.5758901603383642</v>
      </c>
      <c r="AM723" s="118">
        <f t="shared" si="204"/>
        <v>1.509029804496222</v>
      </c>
      <c r="AN723" s="118">
        <f t="shared" si="204"/>
        <v>1.4450061356871269</v>
      </c>
      <c r="AO723" s="118">
        <f t="shared" si="203"/>
        <v>1.3836988016751066</v>
      </c>
      <c r="AP723" s="118">
        <f t="shared" si="203"/>
        <v>1.3249925564133942</v>
      </c>
      <c r="AQ723" s="118">
        <f t="shared" si="203"/>
        <v>1.2687770434039294</v>
      </c>
      <c r="AR723" s="118">
        <f t="shared" si="203"/>
        <v>1.2149465882482775</v>
      </c>
      <c r="AS723" s="118">
        <f t="shared" si="203"/>
        <v>1.1633999999999982</v>
      </c>
      <c r="AT723" s="118">
        <f t="shared" si="203"/>
        <v>1.1140403809450468</v>
      </c>
      <c r="AU723" s="118">
        <f t="shared" si="203"/>
        <v>1.0667749444526275</v>
      </c>
      <c r="AV723" s="118">
        <f t="shared" si="203"/>
        <v>1.0215148405540986</v>
      </c>
      <c r="AW723" s="118">
        <f t="shared" si="203"/>
        <v>0.97817498892204613</v>
      </c>
      <c r="AX723" s="118">
        <f t="shared" si="203"/>
        <v>0.93667391893556362</v>
      </c>
      <c r="AY723" s="118">
        <f t="shared" si="203"/>
        <v>0.89693361653108716</v>
      </c>
      <c r="AZ723" s="118">
        <f t="shared" si="203"/>
        <v>0.85887937755089605</v>
      </c>
      <c r="BA723" s="118">
        <f t="shared" si="203"/>
        <v>0.82243966731360363</v>
      </c>
      <c r="BB723" s="118">
        <f t="shared" si="203"/>
        <v>0.78754598614265592</v>
      </c>
      <c r="BC723" s="118">
        <f t="shared" si="203"/>
        <v>0.75413274060005875</v>
      </c>
      <c r="BD723" s="118">
        <f t="shared" ref="BD723:BQ738" si="205">$C723*POWER(POWER($D723/$C723,1/($D$482-$C$482)),BD$482-$C$482)</f>
        <v>0.7221371201832758</v>
      </c>
      <c r="BE723" s="118">
        <f t="shared" si="205"/>
        <v>0.69149897925351267</v>
      </c>
      <c r="BF723" s="118">
        <f t="shared" si="205"/>
        <v>0.66216072397343606</v>
      </c>
      <c r="BG723" s="118">
        <f t="shared" si="205"/>
        <v>0.63406720404178774</v>
      </c>
      <c r="BH723" s="118">
        <f t="shared" si="205"/>
        <v>0.60716560902138128</v>
      </c>
      <c r="BI723" s="118">
        <f t="shared" si="205"/>
        <v>0.58140536906559392</v>
      </c>
      <c r="BJ723" s="118">
        <f t="shared" si="205"/>
        <v>0.55673805985673952</v>
      </c>
      <c r="BK723" s="118">
        <f t="shared" si="205"/>
        <v>0.53311731157762532</v>
      </c>
      <c r="BL723" s="118">
        <f t="shared" si="205"/>
        <v>0.51049872174517619</v>
      </c>
      <c r="BM723" s="118">
        <f t="shared" si="205"/>
        <v>0.4888397717422695</v>
      </c>
      <c r="BN723" s="118">
        <f t="shared" si="205"/>
        <v>0.4680997468908788</v>
      </c>
      <c r="BO723" s="118">
        <f t="shared" si="205"/>
        <v>0.4482396599162759</v>
      </c>
      <c r="BP723" s="118">
        <f t="shared" si="205"/>
        <v>0.42922217765842108</v>
      </c>
      <c r="BQ723" s="118">
        <f t="shared" si="205"/>
        <v>0.41101155089277186</v>
      </c>
      <c r="BS723"/>
    </row>
    <row r="724" spans="2:71">
      <c r="B724" s="19">
        <v>36</v>
      </c>
      <c r="C724" s="177">
        <v>2.7469999999999999</v>
      </c>
      <c r="D724" s="177">
        <v>1.1195999999999999</v>
      </c>
      <c r="I724" s="22" t="s">
        <v>176</v>
      </c>
      <c r="J724" s="118">
        <f t="shared" ref="J724:Y739" si="206">$C724*POWER(POWER($D724/$C724,1/($D$482-$C$482)),J$482-$C$482)</f>
        <v>5.3852452538064997</v>
      </c>
      <c r="K724" s="118">
        <f t="shared" si="206"/>
        <v>5.1489147125000052</v>
      </c>
      <c r="L724" s="118">
        <f t="shared" si="206"/>
        <v>4.9229554954548789</v>
      </c>
      <c r="M724" s="118">
        <f t="shared" si="206"/>
        <v>4.7069124589290539</v>
      </c>
      <c r="N724" s="118">
        <f t="shared" si="206"/>
        <v>4.5003504330835824</v>
      </c>
      <c r="O724" s="118">
        <f t="shared" si="206"/>
        <v>4.3028533454313918</v>
      </c>
      <c r="P724" s="118">
        <f t="shared" si="206"/>
        <v>4.1140233827533716</v>
      </c>
      <c r="Q724" s="118">
        <f t="shared" si="206"/>
        <v>3.9334801897936003</v>
      </c>
      <c r="R724" s="118">
        <f t="shared" si="206"/>
        <v>3.7608601031196991</v>
      </c>
      <c r="S724" s="118">
        <f t="shared" si="206"/>
        <v>3.5958154186050915</v>
      </c>
      <c r="T724" s="118">
        <f t="shared" si="206"/>
        <v>3.4380136910576775</v>
      </c>
      <c r="U724" s="118">
        <f t="shared" si="206"/>
        <v>3.2871370645841682</v>
      </c>
      <c r="V724" s="118">
        <f t="shared" si="206"/>
        <v>3.1428816323412798</v>
      </c>
      <c r="W724" s="118">
        <f t="shared" si="206"/>
        <v>3.0049568243841223</v>
      </c>
      <c r="X724" s="118">
        <f t="shared" si="206"/>
        <v>2.8730848223787584</v>
      </c>
      <c r="Y724" s="118">
        <f t="shared" si="206"/>
        <v>2.7469999999999999</v>
      </c>
      <c r="Z724" s="118">
        <f t="shared" si="204"/>
        <v>2.626448387887244</v>
      </c>
      <c r="AA724" s="118">
        <f t="shared" si="204"/>
        <v>2.5111871620806343</v>
      </c>
      <c r="AB724" s="118">
        <f t="shared" si="204"/>
        <v>2.4009841549071078</v>
      </c>
      <c r="AC724" s="118">
        <f t="shared" si="204"/>
        <v>2.2956173873311214</v>
      </c>
      <c r="AD724" s="118">
        <f t="shared" si="204"/>
        <v>2.1948746218280855</v>
      </c>
      <c r="AE724" s="118">
        <f t="shared" si="204"/>
        <v>2.0985529348798688</v>
      </c>
      <c r="AF724" s="118">
        <f t="shared" si="204"/>
        <v>2.0064583082312617</v>
      </c>
      <c r="AG724" s="118">
        <f t="shared" si="204"/>
        <v>1.9184052380840788</v>
      </c>
      <c r="AH724" s="118">
        <f t="shared" si="204"/>
        <v>1.8342163614417086</v>
      </c>
      <c r="AI724" s="118">
        <f t="shared" si="204"/>
        <v>1.7537220988514677</v>
      </c>
      <c r="AJ724" s="118">
        <f t="shared" si="204"/>
        <v>1.676760312825144</v>
      </c>
      <c r="AK724" s="118">
        <f t="shared" si="204"/>
        <v>1.6031759812496946</v>
      </c>
      <c r="AL724" s="118">
        <f t="shared" si="204"/>
        <v>1.5328208851302549</v>
      </c>
      <c r="AM724" s="118">
        <f t="shared" si="204"/>
        <v>1.4655533100364968</v>
      </c>
      <c r="AN724" s="118">
        <f t="shared" si="204"/>
        <v>1.4012377606509543</v>
      </c>
      <c r="AO724" s="118">
        <f t="shared" ref="AO724:BD739" si="207">$C724*POWER(POWER($D724/$C724,1/($D$482-$C$482)),AO$482-$C$482)</f>
        <v>1.3397446878443506</v>
      </c>
      <c r="AP724" s="118">
        <f t="shared" si="207"/>
        <v>1.2809502277281737</v>
      </c>
      <c r="AQ724" s="118">
        <f t="shared" si="207"/>
        <v>1.2247359521588861</v>
      </c>
      <c r="AR724" s="118">
        <f t="shared" si="207"/>
        <v>1.1709886301912105</v>
      </c>
      <c r="AS724" s="118">
        <f t="shared" si="207"/>
        <v>1.1195999999999988</v>
      </c>
      <c r="AT724" s="118">
        <f t="shared" si="207"/>
        <v>1.0704665508112687</v>
      </c>
      <c r="AU724" s="118">
        <f t="shared" si="207"/>
        <v>1.0234893144031583</v>
      </c>
      <c r="AV724" s="118">
        <f t="shared" si="207"/>
        <v>0.97857366575682403</v>
      </c>
      <c r="AW724" s="118">
        <f t="shared" si="207"/>
        <v>0.9356291324557412</v>
      </c>
      <c r="AX724" s="118">
        <f t="shared" si="207"/>
        <v>0.89456921244948029</v>
      </c>
      <c r="AY724" s="118">
        <f t="shared" si="207"/>
        <v>0.85531119981488846</v>
      </c>
      <c r="AZ724" s="118">
        <f t="shared" si="207"/>
        <v>0.81777601816371248</v>
      </c>
      <c r="BA724" s="118">
        <f t="shared" si="207"/>
        <v>0.78188806136109668</v>
      </c>
      <c r="BB724" s="118">
        <f t="shared" si="207"/>
        <v>0.74757504123412255</v>
      </c>
      <c r="BC724" s="118">
        <f t="shared" si="207"/>
        <v>0.71476784196363352</v>
      </c>
      <c r="BD724" s="118">
        <f t="shared" si="207"/>
        <v>0.68340038086604649</v>
      </c>
      <c r="BE724" s="118">
        <f t="shared" si="205"/>
        <v>0.65340947528473114</v>
      </c>
      <c r="BF724" s="118">
        <f t="shared" si="205"/>
        <v>0.62473471532283653</v>
      </c>
      <c r="BG724" s="118">
        <f t="shared" si="205"/>
        <v>0.59731834216121604</v>
      </c>
      <c r="BH724" s="118">
        <f t="shared" si="205"/>
        <v>0.57110513171634769</v>
      </c>
      <c r="BI724" s="118">
        <f t="shared" si="205"/>
        <v>0.54604228340390737</v>
      </c>
      <c r="BJ724" s="118">
        <f t="shared" si="205"/>
        <v>0.52207931378393224</v>
      </c>
      <c r="BK724" s="118">
        <f t="shared" si="205"/>
        <v>0.49916795487334825</v>
      </c>
      <c r="BL724" s="118">
        <f t="shared" si="205"/>
        <v>0.47726205692103313</v>
      </c>
      <c r="BM724" s="118">
        <f t="shared" si="205"/>
        <v>0.45631749544958045</v>
      </c>
      <c r="BN724" s="118">
        <f t="shared" si="205"/>
        <v>0.43629208237651823</v>
      </c>
      <c r="BO724" s="118">
        <f t="shared" si="205"/>
        <v>0.41714548103595733</v>
      </c>
      <c r="BP724" s="118">
        <f t="shared" si="205"/>
        <v>0.39883912492950091</v>
      </c>
      <c r="BQ724" s="118">
        <f t="shared" si="205"/>
        <v>0.38133614004275457</v>
      </c>
      <c r="BS724"/>
    </row>
    <row r="725" spans="2:71">
      <c r="B725" s="19">
        <v>37</v>
      </c>
      <c r="C725" s="177">
        <v>2.7252999999999998</v>
      </c>
      <c r="D725" s="177">
        <v>1.0759000000000001</v>
      </c>
      <c r="I725" s="22" t="s">
        <v>176</v>
      </c>
      <c r="J725" s="118">
        <f t="shared" si="206"/>
        <v>5.4720004288085757</v>
      </c>
      <c r="K725" s="118">
        <f t="shared" si="206"/>
        <v>5.2235289055181813</v>
      </c>
      <c r="L725" s="118">
        <f t="shared" si="206"/>
        <v>4.9863399284719749</v>
      </c>
      <c r="M725" s="118">
        <f t="shared" si="206"/>
        <v>4.7599211820207961</v>
      </c>
      <c r="N725" s="118">
        <f t="shared" si="206"/>
        <v>4.5437836136440994</v>
      </c>
      <c r="O725" s="118">
        <f t="shared" si="206"/>
        <v>4.337460377622369</v>
      </c>
      <c r="P725" s="118">
        <f t="shared" si="206"/>
        <v>4.140505826675045</v>
      </c>
      <c r="Q725" s="118">
        <f t="shared" si="206"/>
        <v>3.9524945493859627</v>
      </c>
      <c r="R725" s="118">
        <f t="shared" si="206"/>
        <v>3.7730204513371906</v>
      </c>
      <c r="S725" s="118">
        <f t="shared" si="206"/>
        <v>3.6016958779665553</v>
      </c>
      <c r="T725" s="118">
        <f t="shared" si="206"/>
        <v>3.4381507772542843</v>
      </c>
      <c r="U725" s="118">
        <f t="shared" si="206"/>
        <v>3.2820319004302143</v>
      </c>
      <c r="V725" s="118">
        <f t="shared" si="206"/>
        <v>3.133002038975119</v>
      </c>
      <c r="W725" s="118">
        <f t="shared" si="206"/>
        <v>2.9907392962681421</v>
      </c>
      <c r="X725" s="118">
        <f t="shared" si="206"/>
        <v>2.8549363923071156</v>
      </c>
      <c r="Y725" s="118">
        <f t="shared" si="206"/>
        <v>2.7252999999999998</v>
      </c>
      <c r="Z725" s="118">
        <f t="shared" si="204"/>
        <v>2.6015501115938777</v>
      </c>
      <c r="AA725" s="118">
        <f t="shared" si="204"/>
        <v>2.4834194338730118</v>
      </c>
      <c r="AB725" s="118">
        <f t="shared" si="204"/>
        <v>2.3706528108196308</v>
      </c>
      <c r="AC725" s="118">
        <f t="shared" si="204"/>
        <v>2.2630066724904232</v>
      </c>
      <c r="AD725" s="118">
        <f t="shared" si="204"/>
        <v>2.1602485089183396</v>
      </c>
      <c r="AE725" s="118">
        <f t="shared" si="204"/>
        <v>2.0621563679033557</v>
      </c>
      <c r="AF725" s="118">
        <f t="shared" si="204"/>
        <v>1.9685183756074567</v>
      </c>
      <c r="AG725" s="118">
        <f t="shared" si="204"/>
        <v>1.8791322789183496</v>
      </c>
      <c r="AH725" s="118">
        <f t="shared" si="204"/>
        <v>1.7938050085934356</v>
      </c>
      <c r="AI725" s="118">
        <f t="shared" si="204"/>
        <v>1.7123522622404543</v>
      </c>
      <c r="AJ725" s="118">
        <f t="shared" si="204"/>
        <v>1.63459810623406</v>
      </c>
      <c r="AK725" s="118">
        <f t="shared" si="204"/>
        <v>1.5603745957084945</v>
      </c>
      <c r="AL725" s="118">
        <f t="shared" si="204"/>
        <v>1.4895214118055575</v>
      </c>
      <c r="AM725" s="118">
        <f t="shared" si="204"/>
        <v>1.421885515394349</v>
      </c>
      <c r="AN725" s="118">
        <f t="shared" si="204"/>
        <v>1.357320816514838</v>
      </c>
      <c r="AO725" s="118">
        <f t="shared" si="207"/>
        <v>1.2956878588312735</v>
      </c>
      <c r="AP725" s="118">
        <f t="shared" si="207"/>
        <v>1.2368535184138747</v>
      </c>
      <c r="AQ725" s="118">
        <f t="shared" si="207"/>
        <v>1.1806907161981788</v>
      </c>
      <c r="AR725" s="118">
        <f t="shared" si="207"/>
        <v>1.1270781435009825</v>
      </c>
      <c r="AS725" s="118">
        <f t="shared" si="207"/>
        <v>1.0759000000000007</v>
      </c>
      <c r="AT725" s="118">
        <f t="shared" si="207"/>
        <v>1.0270457436112923</v>
      </c>
      <c r="AU725" s="118">
        <f t="shared" si="207"/>
        <v>0.9804098517242047</v>
      </c>
      <c r="AV725" s="118">
        <f t="shared" si="207"/>
        <v>0.93589159327811344</v>
      </c>
      <c r="AW725" s="118">
        <f t="shared" si="207"/>
        <v>0.89339481118865738</v>
      </c>
      <c r="AX725" s="118">
        <f t="shared" si="207"/>
        <v>0.85282771465352181</v>
      </c>
      <c r="AY725" s="118">
        <f t="shared" si="207"/>
        <v>0.81410268088915783</v>
      </c>
      <c r="AZ725" s="118">
        <f t="shared" si="207"/>
        <v>0.77713606587020301</v>
      </c>
      <c r="BA725" s="118">
        <f t="shared" si="207"/>
        <v>0.741848023662809</v>
      </c>
      <c r="BB725" s="118">
        <f t="shared" si="207"/>
        <v>0.70816233396164774</v>
      </c>
      <c r="BC725" s="118">
        <f t="shared" si="207"/>
        <v>0.67600623745808019</v>
      </c>
      <c r="BD725" s="118">
        <f t="shared" si="207"/>
        <v>0.64531027868389768</v>
      </c>
      <c r="BE725" s="118">
        <f t="shared" si="205"/>
        <v>0.61600815599118275</v>
      </c>
      <c r="BF725" s="118">
        <f t="shared" si="205"/>
        <v>0.58803657834425593</v>
      </c>
      <c r="BG725" s="118">
        <f t="shared" si="205"/>
        <v>0.56133512861438406</v>
      </c>
      <c r="BH725" s="118">
        <f t="shared" si="205"/>
        <v>0.53584613308197804</v>
      </c>
      <c r="BI725" s="118">
        <f t="shared" si="205"/>
        <v>0.51151453686440684</v>
      </c>
      <c r="BJ725" s="118">
        <f t="shared" si="205"/>
        <v>0.48828778500036268</v>
      </c>
      <c r="BK725" s="118">
        <f t="shared" si="205"/>
        <v>0.46611570893392329</v>
      </c>
      <c r="BL725" s="118">
        <f t="shared" si="205"/>
        <v>0.44495041815312364</v>
      </c>
      <c r="BM725" s="118">
        <f t="shared" si="205"/>
        <v>0.42474619674898223</v>
      </c>
      <c r="BN725" s="118">
        <f t="shared" si="205"/>
        <v>0.40545940467155539</v>
      </c>
      <c r="BO725" s="118">
        <f t="shared" si="205"/>
        <v>0.38704838346973636</v>
      </c>
      <c r="BP725" s="118">
        <f t="shared" si="205"/>
        <v>0.36947336631120342</v>
      </c>
      <c r="BQ725" s="118">
        <f t="shared" si="205"/>
        <v>0.35269639208816533</v>
      </c>
      <c r="BS725"/>
    </row>
    <row r="726" spans="2:71">
      <c r="B726" s="19">
        <v>38</v>
      </c>
      <c r="C726" s="177">
        <v>2.7035999999999998</v>
      </c>
      <c r="D726" s="177">
        <v>1.0322</v>
      </c>
      <c r="I726" s="22" t="s">
        <v>176</v>
      </c>
      <c r="J726" s="118">
        <f t="shared" si="206"/>
        <v>5.5664251683240886</v>
      </c>
      <c r="K726" s="118">
        <f t="shared" si="206"/>
        <v>5.3047808350104191</v>
      </c>
      <c r="L726" s="118">
        <f t="shared" si="206"/>
        <v>5.0554348359211483</v>
      </c>
      <c r="M726" s="118">
        <f t="shared" si="206"/>
        <v>4.8178090999672554</v>
      </c>
      <c r="N726" s="118">
        <f t="shared" si="206"/>
        <v>4.5913527277219819</v>
      </c>
      <c r="O726" s="118">
        <f t="shared" si="206"/>
        <v>4.3755407142436091</v>
      </c>
      <c r="P726" s="118">
        <f t="shared" si="206"/>
        <v>4.1698727319306865</v>
      </c>
      <c r="Q726" s="118">
        <f t="shared" si="206"/>
        <v>3.9738719705879562</v>
      </c>
      <c r="R726" s="118">
        <f t="shared" si="206"/>
        <v>3.7870840320138357</v>
      </c>
      <c r="S726" s="118">
        <f t="shared" si="206"/>
        <v>3.6090758765467195</v>
      </c>
      <c r="T726" s="118">
        <f t="shared" si="206"/>
        <v>3.439434819127849</v>
      </c>
      <c r="U726" s="118">
        <f t="shared" si="206"/>
        <v>3.277767572553246</v>
      </c>
      <c r="V726" s="118">
        <f t="shared" si="206"/>
        <v>3.1236993356966534</v>
      </c>
      <c r="W726" s="118">
        <f t="shared" si="206"/>
        <v>2.9768729245896535</v>
      </c>
      <c r="X726" s="118">
        <f t="shared" si="206"/>
        <v>2.836947944344518</v>
      </c>
      <c r="Y726" s="118">
        <f t="shared" si="206"/>
        <v>2.7035999999999998</v>
      </c>
      <c r="Z726" s="118">
        <f t="shared" si="204"/>
        <v>2.5765199444605464</v>
      </c>
      <c r="AA726" s="118">
        <f t="shared" si="204"/>
        <v>2.4554131617853892</v>
      </c>
      <c r="AB726" s="118">
        <f t="shared" si="204"/>
        <v>2.3399988841659218</v>
      </c>
      <c r="AC726" s="118">
        <f t="shared" si="204"/>
        <v>2.2300095410078868</v>
      </c>
      <c r="AD726" s="118">
        <f t="shared" si="204"/>
        <v>2.1251901386093097</v>
      </c>
      <c r="AE726" s="118">
        <f t="shared" si="204"/>
        <v>2.0252976689960644</v>
      </c>
      <c r="AF726" s="118">
        <f t="shared" si="204"/>
        <v>1.9301005465445387</v>
      </c>
      <c r="AG726" s="118">
        <f t="shared" si="204"/>
        <v>1.8393780710852958</v>
      </c>
      <c r="AH726" s="118">
        <f t="shared" si="204"/>
        <v>1.7529199162430218</v>
      </c>
      <c r="AI726" s="118">
        <f t="shared" si="204"/>
        <v>1.6705256418265484</v>
      </c>
      <c r="AJ726" s="118">
        <f t="shared" si="204"/>
        <v>1.5920042291385033</v>
      </c>
      <c r="AK726" s="118">
        <f t="shared" si="204"/>
        <v>1.517173638127272</v>
      </c>
      <c r="AL726" s="118">
        <f t="shared" si="204"/>
        <v>1.4458603853545957</v>
      </c>
      <c r="AM726" s="118">
        <f t="shared" si="204"/>
        <v>1.3778991418003874</v>
      </c>
      <c r="AN726" s="118">
        <f t="shared" si="204"/>
        <v>1.3131323495723366</v>
      </c>
      <c r="AO726" s="118">
        <f t="shared" si="207"/>
        <v>1.2514098566316998</v>
      </c>
      <c r="AP726" s="118">
        <f t="shared" si="207"/>
        <v>1.1925885686884481</v>
      </c>
      <c r="AQ726" s="118">
        <f t="shared" si="207"/>
        <v>1.1365321174587375</v>
      </c>
      <c r="AR726" s="118">
        <f t="shared" si="207"/>
        <v>1.0831105445156139</v>
      </c>
      <c r="AS726" s="118">
        <f t="shared" si="207"/>
        <v>1.0322000000000009</v>
      </c>
      <c r="AT726" s="118">
        <f t="shared" si="207"/>
        <v>0.98368245549348221</v>
      </c>
      <c r="AU726" s="118">
        <f t="shared" si="207"/>
        <v>0.9374454303872175</v>
      </c>
      <c r="AV726" s="118">
        <f t="shared" si="207"/>
        <v>0.89338173111261532</v>
      </c>
      <c r="AW726" s="118">
        <f t="shared" si="207"/>
        <v>0.85138920262921391</v>
      </c>
      <c r="AX726" s="118">
        <f t="shared" si="207"/>
        <v>0.8113704915936274</v>
      </c>
      <c r="AY726" s="118">
        <f t="shared" si="207"/>
        <v>0.77323282066050436</v>
      </c>
      <c r="AZ726" s="118">
        <f t="shared" si="207"/>
        <v>0.73688777339224532</v>
      </c>
      <c r="BA726" s="118">
        <f t="shared" si="207"/>
        <v>0.70225108927882973</v>
      </c>
      <c r="BB726" s="118">
        <f t="shared" si="207"/>
        <v>0.66924246839253176</v>
      </c>
      <c r="BC726" s="118">
        <f t="shared" si="207"/>
        <v>0.63778538522465045</v>
      </c>
      <c r="BD726" s="118">
        <f t="shared" si="207"/>
        <v>0.60780691127266051</v>
      </c>
      <c r="BE726" s="118">
        <f t="shared" si="205"/>
        <v>0.57923754596647858</v>
      </c>
      <c r="BF726" s="118">
        <f t="shared" si="205"/>
        <v>0.55201105554187557</v>
      </c>
      <c r="BG726" s="118">
        <f t="shared" si="205"/>
        <v>0.52606431948748378</v>
      </c>
      <c r="BH726" s="118">
        <f t="shared" si="205"/>
        <v>0.5013371842094122</v>
      </c>
      <c r="BI726" s="118">
        <f t="shared" si="205"/>
        <v>0.47777232357421284</v>
      </c>
      <c r="BJ726" s="118">
        <f t="shared" si="205"/>
        <v>0.45531510600688613</v>
      </c>
      <c r="BK726" s="118">
        <f t="shared" si="205"/>
        <v>0.43391346783581519</v>
      </c>
      <c r="BL726" s="118">
        <f t="shared" si="205"/>
        <v>0.41351779259099641</v>
      </c>
      <c r="BM726" s="118">
        <f t="shared" si="205"/>
        <v>0.39408079597573675</v>
      </c>
      <c r="BN726" s="118">
        <f t="shared" si="205"/>
        <v>0.37555741624514472</v>
      </c>
      <c r="BO726" s="118">
        <f t="shared" si="205"/>
        <v>0.35790470973727134</v>
      </c>
      <c r="BP726" s="118">
        <f t="shared" si="205"/>
        <v>0.34108175131470719</v>
      </c>
      <c r="BQ726" s="118">
        <f t="shared" si="205"/>
        <v>0.3250495394858246</v>
      </c>
      <c r="BS726"/>
    </row>
    <row r="727" spans="2:71">
      <c r="B727" s="19">
        <v>39</v>
      </c>
      <c r="C727" s="177">
        <v>2.6818</v>
      </c>
      <c r="D727" s="177">
        <v>0.98850000000000005</v>
      </c>
      <c r="I727" s="22" t="s">
        <v>176</v>
      </c>
      <c r="J727" s="118">
        <f t="shared" si="206"/>
        <v>5.6690941682428679</v>
      </c>
      <c r="K727" s="118">
        <f t="shared" si="206"/>
        <v>5.3931336810365069</v>
      </c>
      <c r="L727" s="118">
        <f t="shared" si="206"/>
        <v>5.1306064140658894</v>
      </c>
      <c r="M727" s="118">
        <f t="shared" si="206"/>
        <v>4.8808584642750779</v>
      </c>
      <c r="N727" s="118">
        <f t="shared" si="206"/>
        <v>4.6432677593381531</v>
      </c>
      <c r="O727" s="118">
        <f t="shared" si="206"/>
        <v>4.4172425082011264</v>
      </c>
      <c r="P727" s="118">
        <f t="shared" si="206"/>
        <v>4.2022197270484805</v>
      </c>
      <c r="Q727" s="118">
        <f t="shared" si="206"/>
        <v>3.9976638370227717</v>
      </c>
      <c r="R727" s="118">
        <f t="shared" si="206"/>
        <v>3.8030653302045319</v>
      </c>
      <c r="S727" s="118">
        <f t="shared" si="206"/>
        <v>3.6179395005296739</v>
      </c>
      <c r="T727" s="118">
        <f t="shared" si="206"/>
        <v>3.4418252364833668</v>
      </c>
      <c r="U727" s="118">
        <f t="shared" si="206"/>
        <v>3.2742838725632311</v>
      </c>
      <c r="V727" s="118">
        <f t="shared" si="206"/>
        <v>3.1148980966510735</v>
      </c>
      <c r="W727" s="118">
        <f t="shared" si="206"/>
        <v>2.963270910571639</v>
      </c>
      <c r="X727" s="118">
        <f t="shared" si="206"/>
        <v>2.8190246412493494</v>
      </c>
      <c r="Y727" s="118">
        <f t="shared" si="206"/>
        <v>2.6818</v>
      </c>
      <c r="Z727" s="118">
        <f t="shared" si="204"/>
        <v>2.5512551876143199</v>
      </c>
      <c r="AA727" s="118">
        <f t="shared" si="204"/>
        <v>2.4270650430043177</v>
      </c>
      <c r="AB727" s="118">
        <f t="shared" si="204"/>
        <v>2.3089202332918708</v>
      </c>
      <c r="AC727" s="118">
        <f t="shared" si="204"/>
        <v>2.196526483322228</v>
      </c>
      <c r="AD727" s="118">
        <f t="shared" si="204"/>
        <v>2.0896038426832999</v>
      </c>
      <c r="AE727" s="118">
        <f t="shared" si="204"/>
        <v>1.9878859884050215</v>
      </c>
      <c r="AF727" s="118">
        <f t="shared" si="204"/>
        <v>1.8911195616019578</v>
      </c>
      <c r="AG727" s="118">
        <f t="shared" si="204"/>
        <v>1.7990635364068588</v>
      </c>
      <c r="AH727" s="118">
        <f t="shared" si="204"/>
        <v>1.7114886196232988</v>
      </c>
      <c r="AI727" s="118">
        <f t="shared" si="204"/>
        <v>1.6281766796020631</v>
      </c>
      <c r="AJ727" s="118">
        <f t="shared" si="204"/>
        <v>1.5489202029187195</v>
      </c>
      <c r="AK727" s="118">
        <f t="shared" si="204"/>
        <v>1.4735217774990712</v>
      </c>
      <c r="AL727" s="118">
        <f t="shared" si="204"/>
        <v>1.401793600905056</v>
      </c>
      <c r="AM727" s="118">
        <f t="shared" si="204"/>
        <v>1.3335570125563361</v>
      </c>
      <c r="AN727" s="118">
        <f t="shared" si="204"/>
        <v>1.2686420487224279</v>
      </c>
      <c r="AO727" s="118">
        <f t="shared" si="207"/>
        <v>1.2068870191769532</v>
      </c>
      <c r="AP727" s="118">
        <f t="shared" si="207"/>
        <v>1.1481381044595367</v>
      </c>
      <c r="AQ727" s="118">
        <f t="shared" si="207"/>
        <v>1.0922489727422122</v>
      </c>
      <c r="AR727" s="118">
        <f t="shared" si="207"/>
        <v>1.0390804153460294</v>
      </c>
      <c r="AS727" s="118">
        <f t="shared" si="207"/>
        <v>0.98849999999999971</v>
      </c>
      <c r="AT727" s="118">
        <f t="shared" si="207"/>
        <v>0.94038174097872884</v>
      </c>
      <c r="AU727" s="118">
        <f t="shared" si="207"/>
        <v>0.89460578529710177</v>
      </c>
      <c r="AV727" s="118">
        <f t="shared" si="207"/>
        <v>0.85105811418040622</v>
      </c>
      <c r="AW727" s="118">
        <f t="shared" si="207"/>
        <v>0.80963025906630692</v>
      </c>
      <c r="AX727" s="118">
        <f t="shared" si="207"/>
        <v>0.770219031431293</v>
      </c>
      <c r="AY727" s="118">
        <f t="shared" si="207"/>
        <v>0.73272626576864919</v>
      </c>
      <c r="AZ727" s="118">
        <f t="shared" si="207"/>
        <v>0.69705857507775926</v>
      </c>
      <c r="BA727" s="118">
        <f t="shared" si="207"/>
        <v>0.66312711825571613</v>
      </c>
      <c r="BB727" s="118">
        <f t="shared" si="207"/>
        <v>0.63084737881185415</v>
      </c>
      <c r="BC727" s="118">
        <f t="shared" si="207"/>
        <v>0.60013895435403053</v>
      </c>
      <c r="BD727" s="118">
        <f t="shared" si="207"/>
        <v>0.57092535632230368</v>
      </c>
      <c r="BE727" s="118">
        <f t="shared" si="205"/>
        <v>0.54313381947118777</v>
      </c>
      <c r="BF727" s="118">
        <f t="shared" si="205"/>
        <v>0.51669512062594058</v>
      </c>
      <c r="BG727" s="118">
        <f t="shared" si="205"/>
        <v>0.49154340626144294</v>
      </c>
      <c r="BH727" s="118">
        <f t="shared" si="205"/>
        <v>0.46761602847420375</v>
      </c>
      <c r="BI727" s="118">
        <f t="shared" si="205"/>
        <v>0.44485338893892828</v>
      </c>
      <c r="BJ727" s="118">
        <f t="shared" si="205"/>
        <v>0.4231987904609783</v>
      </c>
      <c r="BK727" s="118">
        <f t="shared" si="205"/>
        <v>0.40259829575496925</v>
      </c>
      <c r="BL727" s="118">
        <f t="shared" si="205"/>
        <v>0.38300059309775136</v>
      </c>
      <c r="BM727" s="118">
        <f t="shared" si="205"/>
        <v>0.36435686852114235</v>
      </c>
      <c r="BN727" s="118">
        <f t="shared" si="205"/>
        <v>0.34662068422606951</v>
      </c>
      <c r="BO727" s="118">
        <f t="shared" si="205"/>
        <v>0.32974786291527519</v>
      </c>
      <c r="BP727" s="118">
        <f t="shared" si="205"/>
        <v>0.31369637775648124</v>
      </c>
      <c r="BQ727" s="118">
        <f t="shared" si="205"/>
        <v>0.2984262477019331</v>
      </c>
      <c r="BS727"/>
    </row>
    <row r="728" spans="2:71">
      <c r="B728" s="19">
        <v>40</v>
      </c>
      <c r="C728" s="177">
        <v>2.6600999999999999</v>
      </c>
      <c r="D728" s="177">
        <v>0.94469999999999998</v>
      </c>
      <c r="I728" s="22" t="s">
        <v>176</v>
      </c>
      <c r="J728" s="118">
        <f t="shared" si="206"/>
        <v>5.7823050443197479</v>
      </c>
      <c r="K728" s="118">
        <f t="shared" si="206"/>
        <v>5.4906125279161557</v>
      </c>
      <c r="L728" s="118">
        <f t="shared" si="206"/>
        <v>5.213634649269256</v>
      </c>
      <c r="M728" s="118">
        <f t="shared" si="206"/>
        <v>4.9506291179460264</v>
      </c>
      <c r="N728" s="118">
        <f t="shared" si="206"/>
        <v>4.7008910888856006</v>
      </c>
      <c r="O728" s="118">
        <f t="shared" si="206"/>
        <v>4.463751273440673</v>
      </c>
      <c r="P728" s="118">
        <f t="shared" si="206"/>
        <v>4.238574145708764</v>
      </c>
      <c r="Q728" s="118">
        <f t="shared" si="206"/>
        <v>4.0247562393463987</v>
      </c>
      <c r="R728" s="118">
        <f t="shared" si="206"/>
        <v>3.8217245303017022</v>
      </c>
      <c r="S728" s="118">
        <f t="shared" si="206"/>
        <v>3.6289349011312151</v>
      </c>
      <c r="T728" s="118">
        <f t="shared" si="206"/>
        <v>3.4458706827853445</v>
      </c>
      <c r="U728" s="118">
        <f t="shared" si="206"/>
        <v>3.2720412699544843</v>
      </c>
      <c r="V728" s="118">
        <f t="shared" si="206"/>
        <v>3.1069808062650064</v>
      </c>
      <c r="W728" s="118">
        <f t="shared" si="206"/>
        <v>2.9502469358014634</v>
      </c>
      <c r="X728" s="118">
        <f t="shared" si="206"/>
        <v>2.8014196176091635</v>
      </c>
      <c r="Y728" s="118">
        <f t="shared" si="206"/>
        <v>2.6600999999999999</v>
      </c>
      <c r="Z728" s="118">
        <f t="shared" si="204"/>
        <v>2.5259093516447333</v>
      </c>
      <c r="AA728" s="118">
        <f t="shared" si="204"/>
        <v>2.3984880465870901</v>
      </c>
      <c r="AB728" s="118">
        <f t="shared" si="204"/>
        <v>2.2774946004595464</v>
      </c>
      <c r="AC728" s="118">
        <f t="shared" si="204"/>
        <v>2.1626047553179033</v>
      </c>
      <c r="AD728" s="118">
        <f t="shared" si="204"/>
        <v>2.0535106106420296</v>
      </c>
      <c r="AE728" s="118">
        <f t="shared" si="204"/>
        <v>1.9499197981738996</v>
      </c>
      <c r="AF728" s="118">
        <f t="shared" si="204"/>
        <v>1.8515546983815134</v>
      </c>
      <c r="AG728" s="118">
        <f t="shared" si="204"/>
        <v>1.7581516964488588</v>
      </c>
      <c r="AH728" s="118">
        <f t="shared" si="204"/>
        <v>1.669460475797987</v>
      </c>
      <c r="AI728" s="118">
        <f t="shared" si="204"/>
        <v>1.5852433472498786</v>
      </c>
      <c r="AJ728" s="118">
        <f t="shared" si="204"/>
        <v>1.505274612026265</v>
      </c>
      <c r="AK728" s="118">
        <f t="shared" si="204"/>
        <v>1.4293399568852829</v>
      </c>
      <c r="AL728" s="118">
        <f t="shared" si="204"/>
        <v>1.3572358797699395</v>
      </c>
      <c r="AM728" s="118">
        <f t="shared" si="204"/>
        <v>1.2887691444301559</v>
      </c>
      <c r="AN728" s="118">
        <f t="shared" si="204"/>
        <v>1.2237562625567884</v>
      </c>
      <c r="AO728" s="118">
        <f t="shared" si="207"/>
        <v>1.162023002039773</v>
      </c>
      <c r="AP728" s="118">
        <f t="shared" si="207"/>
        <v>1.1034039200325363</v>
      </c>
      <c r="AQ728" s="118">
        <f t="shared" si="207"/>
        <v>1.0477419195713098</v>
      </c>
      <c r="AR728" s="118">
        <f t="shared" si="207"/>
        <v>0.99488782856109748</v>
      </c>
      <c r="AS728" s="118">
        <f t="shared" si="207"/>
        <v>0.94469999999999954</v>
      </c>
      <c r="AT728" s="118">
        <f t="shared" si="207"/>
        <v>0.89704393237050428</v>
      </c>
      <c r="AU728" s="118">
        <f t="shared" si="207"/>
        <v>0.85179190918041547</v>
      </c>
      <c r="AV728" s="118">
        <f t="shared" si="207"/>
        <v>0.8088226566873925</v>
      </c>
      <c r="AW728" s="118">
        <f t="shared" si="207"/>
        <v>0.76802101888982466</v>
      </c>
      <c r="AX728" s="118">
        <f t="shared" si="207"/>
        <v>0.72927764891302005</v>
      </c>
      <c r="AY728" s="118">
        <f t="shared" si="207"/>
        <v>0.69248871596364137</v>
      </c>
      <c r="AZ728" s="118">
        <f t="shared" si="207"/>
        <v>0.6575556270670333</v>
      </c>
      <c r="BA728" s="118">
        <f t="shared" si="207"/>
        <v>0.62438476284171118</v>
      </c>
      <c r="BB728" s="118">
        <f t="shared" si="207"/>
        <v>0.59288722660289372</v>
      </c>
      <c r="BC728" s="118">
        <f t="shared" si="207"/>
        <v>0.56297860612268691</v>
      </c>
      <c r="BD728" s="118">
        <f t="shared" si="207"/>
        <v>0.5345787474084478</v>
      </c>
      <c r="BE728" s="118">
        <f t="shared" si="205"/>
        <v>0.50761153989305896</v>
      </c>
      <c r="BF728" s="118">
        <f t="shared" si="205"/>
        <v>0.48200471246143434</v>
      </c>
      <c r="BG728" s="118">
        <f t="shared" si="205"/>
        <v>0.4576896397666132</v>
      </c>
      <c r="BH728" s="118">
        <f t="shared" si="205"/>
        <v>0.43460115831637813</v>
      </c>
      <c r="BI728" s="118">
        <f t="shared" si="205"/>
        <v>0.41267739183751473</v>
      </c>
      <c r="BJ728" s="118">
        <f t="shared" si="205"/>
        <v>0.39185958544969607</v>
      </c>
      <c r="BK728" s="118">
        <f t="shared" si="205"/>
        <v>0.3720919482045848</v>
      </c>
      <c r="BL728" s="118">
        <f t="shared" si="205"/>
        <v>0.35332150356816222</v>
      </c>
      <c r="BM728" s="118">
        <f t="shared" si="205"/>
        <v>0.33549794744558448</v>
      </c>
      <c r="BN728" s="118">
        <f t="shared" si="205"/>
        <v>0.31857351336807455</v>
      </c>
      <c r="BO728" s="118">
        <f t="shared" si="205"/>
        <v>0.3025028444805602</v>
      </c>
      <c r="BP728" s="118">
        <f t="shared" si="205"/>
        <v>0.28724287198698523</v>
      </c>
      <c r="BQ728" s="118">
        <f t="shared" si="205"/>
        <v>0.27275269972753546</v>
      </c>
      <c r="BS728"/>
    </row>
    <row r="729" spans="2:71">
      <c r="B729" s="19">
        <v>41</v>
      </c>
      <c r="C729" s="177">
        <v>2.6305000000000001</v>
      </c>
      <c r="D729" s="177">
        <v>0.90249999999999997</v>
      </c>
      <c r="I729" s="22" t="s">
        <v>176</v>
      </c>
      <c r="J729" s="118">
        <f t="shared" si="206"/>
        <v>5.8678854585258007</v>
      </c>
      <c r="K729" s="118">
        <f t="shared" si="206"/>
        <v>5.5622700864405479</v>
      </c>
      <c r="L729" s="118">
        <f t="shared" si="206"/>
        <v>5.2725719909134288</v>
      </c>
      <c r="M729" s="118">
        <f t="shared" si="206"/>
        <v>4.9979621570578567</v>
      </c>
      <c r="N729" s="118">
        <f t="shared" si="206"/>
        <v>4.7376547473285271</v>
      </c>
      <c r="O729" s="118">
        <f t="shared" si="206"/>
        <v>4.4909048527284998</v>
      </c>
      <c r="P729" s="118">
        <f t="shared" si="206"/>
        <v>4.2570063611395197</v>
      </c>
      <c r="Q729" s="118">
        <f t="shared" si="206"/>
        <v>4.0352899366754684</v>
      </c>
      <c r="R729" s="118">
        <f t="shared" si="206"/>
        <v>3.8251211042765512</v>
      </c>
      <c r="S729" s="118">
        <f t="shared" si="206"/>
        <v>3.6258984340630245</v>
      </c>
      <c r="T729" s="118">
        <f t="shared" si="206"/>
        <v>3.4370518202526887</v>
      </c>
      <c r="U729" s="118">
        <f t="shared" si="206"/>
        <v>3.2580408497170228</v>
      </c>
      <c r="V729" s="118">
        <f t="shared" si="206"/>
        <v>3.0883532555073403</v>
      </c>
      <c r="W729" s="118">
        <f t="shared" si="206"/>
        <v>2.927503450925486</v>
      </c>
      <c r="X729" s="118">
        <f t="shared" si="206"/>
        <v>2.7750311399441072</v>
      </c>
      <c r="Y729" s="118">
        <f t="shared" si="206"/>
        <v>2.6305000000000001</v>
      </c>
      <c r="Z729" s="118">
        <f t="shared" si="204"/>
        <v>2.4934964333911469</v>
      </c>
      <c r="AA729" s="118">
        <f t="shared" si="204"/>
        <v>2.3636283837043797</v>
      </c>
      <c r="AB729" s="118">
        <f t="shared" si="204"/>
        <v>2.2405242138866956</v>
      </c>
      <c r="AC729" s="118">
        <f t="shared" si="204"/>
        <v>2.1238316427496593</v>
      </c>
      <c r="AD729" s="118">
        <f t="shared" si="204"/>
        <v>2.0132167368635376</v>
      </c>
      <c r="AE729" s="118">
        <f t="shared" si="204"/>
        <v>1.9083629549563181</v>
      </c>
      <c r="AF729" s="118">
        <f t="shared" si="204"/>
        <v>1.8089702420830145</v>
      </c>
      <c r="AG729" s="118">
        <f t="shared" si="204"/>
        <v>1.7147541709730914</v>
      </c>
      <c r="AH729" s="118">
        <f t="shared" si="204"/>
        <v>1.6254451280988391</v>
      </c>
      <c r="AI729" s="118">
        <f t="shared" si="204"/>
        <v>1.5407875421355146</v>
      </c>
      <c r="AJ729" s="118">
        <f t="shared" si="204"/>
        <v>1.4605391526053668</v>
      </c>
      <c r="AK729" s="118">
        <f t="shared" si="204"/>
        <v>1.3844703166126633</v>
      </c>
      <c r="AL729" s="118">
        <f t="shared" si="204"/>
        <v>1.3123633516858346</v>
      </c>
      <c r="AM729" s="118">
        <f t="shared" si="204"/>
        <v>1.2440119128461813</v>
      </c>
      <c r="AN729" s="118">
        <f t="shared" si="204"/>
        <v>1.179220402120529</v>
      </c>
      <c r="AO729" s="118">
        <f t="shared" si="207"/>
        <v>1.1178034088080644</v>
      </c>
      <c r="AP729" s="118">
        <f t="shared" si="207"/>
        <v>1.0595851788995914</v>
      </c>
      <c r="AQ729" s="118">
        <f t="shared" si="207"/>
        <v>1.0043991121308693</v>
      </c>
      <c r="AR729" s="118">
        <f t="shared" si="207"/>
        <v>0.95208728523077646</v>
      </c>
      <c r="AS729" s="118">
        <f t="shared" si="207"/>
        <v>0.90250000000000019</v>
      </c>
      <c r="AT729" s="118">
        <f t="shared" si="207"/>
        <v>0.85549535492701401</v>
      </c>
      <c r="AU729" s="118">
        <f t="shared" si="207"/>
        <v>0.81093883911545461</v>
      </c>
      <c r="AV729" s="118">
        <f t="shared" si="207"/>
        <v>0.76870294736086031</v>
      </c>
      <c r="AW729" s="118">
        <f t="shared" si="207"/>
        <v>0.72866681527525867</v>
      </c>
      <c r="AX729" s="118">
        <f t="shared" si="207"/>
        <v>0.69071587341545082</v>
      </c>
      <c r="AY729" s="118">
        <f t="shared" si="207"/>
        <v>0.65474151942523373</v>
      </c>
      <c r="AZ729" s="118">
        <f t="shared" si="207"/>
        <v>0.62064080725334381</v>
      </c>
      <c r="BA729" s="118">
        <f t="shared" si="207"/>
        <v>0.58831615255777048</v>
      </c>
      <c r="BB729" s="118">
        <f t="shared" si="207"/>
        <v>0.55767505345341284</v>
      </c>
      <c r="BC729" s="118">
        <f t="shared" si="207"/>
        <v>0.52862982580395446</v>
      </c>
      <c r="BD729" s="118">
        <f t="shared" si="207"/>
        <v>0.50109735230045382</v>
      </c>
      <c r="BE729" s="118">
        <f t="shared" si="205"/>
        <v>0.47499884460860248</v>
      </c>
      <c r="BF729" s="118">
        <f t="shared" si="205"/>
        <v>0.45025961790399771</v>
      </c>
      <c r="BG729" s="118">
        <f t="shared" si="205"/>
        <v>0.42680887715022964</v>
      </c>
      <c r="BH729" s="118">
        <f t="shared" si="205"/>
        <v>0.40457951450818391</v>
      </c>
      <c r="BI729" s="118">
        <f t="shared" si="205"/>
        <v>0.38350791729681749</v>
      </c>
      <c r="BJ729" s="118">
        <f t="shared" si="205"/>
        <v>0.36353378595585678</v>
      </c>
      <c r="BK729" s="118">
        <f t="shared" si="205"/>
        <v>0.34459996148949235</v>
      </c>
      <c r="BL729" s="118">
        <f t="shared" si="205"/>
        <v>0.3266522618972727</v>
      </c>
      <c r="BM729" s="118">
        <f t="shared" si="205"/>
        <v>0.30963932712412101</v>
      </c>
      <c r="BN729" s="118">
        <f t="shared" si="205"/>
        <v>0.29351247208577474</v>
      </c>
      <c r="BO729" s="118">
        <f t="shared" si="205"/>
        <v>0.2782255473490583</v>
      </c>
      <c r="BP729" s="118">
        <f t="shared" si="205"/>
        <v>0.2637348070683051</v>
      </c>
      <c r="BQ729" s="118">
        <f t="shared" si="205"/>
        <v>0.24999878380000801</v>
      </c>
      <c r="BS729"/>
    </row>
    <row r="730" spans="2:71">
      <c r="B730" s="19">
        <v>42</v>
      </c>
      <c r="C730" s="177">
        <v>2.601</v>
      </c>
      <c r="D730" s="177">
        <v>0.86029999999999995</v>
      </c>
      <c r="I730" s="22" t="s">
        <v>176</v>
      </c>
      <c r="J730" s="118">
        <f t="shared" si="206"/>
        <v>5.9635954423825792</v>
      </c>
      <c r="K730" s="118">
        <f t="shared" si="206"/>
        <v>5.6426570139551018</v>
      </c>
      <c r="L730" s="118">
        <f t="shared" si="206"/>
        <v>5.338990292811701</v>
      </c>
      <c r="M730" s="118">
        <f t="shared" si="206"/>
        <v>5.0516657801884941</v>
      </c>
      <c r="N730" s="118">
        <f t="shared" si="206"/>
        <v>4.7798039994727262</v>
      </c>
      <c r="O730" s="118">
        <f t="shared" si="206"/>
        <v>4.5225728041974671</v>
      </c>
      <c r="P730" s="118">
        <f t="shared" si="206"/>
        <v>4.2791848309099798</v>
      </c>
      <c r="Q730" s="118">
        <f t="shared" si="206"/>
        <v>4.0488950891171882</v>
      </c>
      <c r="R730" s="118">
        <f t="shared" si="206"/>
        <v>3.8309986809312808</v>
      </c>
      <c r="S730" s="118">
        <f t="shared" si="206"/>
        <v>3.6248286434354764</v>
      </c>
      <c r="T730" s="118">
        <f t="shared" si="206"/>
        <v>3.4297539071655874</v>
      </c>
      <c r="U730" s="118">
        <f t="shared" si="206"/>
        <v>3.2451773644584985</v>
      </c>
      <c r="V730" s="118">
        <f t="shared" si="206"/>
        <v>3.0705340417548985</v>
      </c>
      <c r="W730" s="118">
        <f t="shared" si="206"/>
        <v>2.9052893702618601</v>
      </c>
      <c r="X730" s="118">
        <f t="shared" si="206"/>
        <v>2.7489375496818944</v>
      </c>
      <c r="Y730" s="118">
        <f t="shared" si="206"/>
        <v>2.601</v>
      </c>
      <c r="Z730" s="118">
        <f t="shared" si="204"/>
        <v>2.4610238965897446</v>
      </c>
      <c r="AA730" s="118">
        <f t="shared" si="204"/>
        <v>2.3285807841544672</v>
      </c>
      <c r="AB730" s="118">
        <f t="shared" si="204"/>
        <v>2.2032652652609879</v>
      </c>
      <c r="AC730" s="118">
        <f t="shared" si="204"/>
        <v>2.0846937594515316</v>
      </c>
      <c r="AD730" s="118">
        <f t="shared" si="204"/>
        <v>1.9725033291356138</v>
      </c>
      <c r="AE730" s="118">
        <f t="shared" si="204"/>
        <v>1.8663505686680397</v>
      </c>
      <c r="AF730" s="118">
        <f t="shared" si="204"/>
        <v>1.7659105532125741</v>
      </c>
      <c r="AG730" s="118">
        <f t="shared" si="204"/>
        <v>1.6708758441738407</v>
      </c>
      <c r="AH730" s="118">
        <f t="shared" si="204"/>
        <v>1.5809555481531659</v>
      </c>
      <c r="AI730" s="118">
        <f t="shared" si="204"/>
        <v>1.4958744265478969</v>
      </c>
      <c r="AJ730" s="118">
        <f t="shared" si="204"/>
        <v>1.4153720530687637</v>
      </c>
      <c r="AK730" s="118">
        <f t="shared" si="204"/>
        <v>1.3392020165965073</v>
      </c>
      <c r="AL730" s="118">
        <f t="shared" si="204"/>
        <v>1.2671311669377856</v>
      </c>
      <c r="AM730" s="118">
        <f t="shared" si="204"/>
        <v>1.1989389011716796</v>
      </c>
      <c r="AN730" s="118">
        <f t="shared" si="204"/>
        <v>1.134416488402366</v>
      </c>
      <c r="AO730" s="118">
        <f t="shared" si="207"/>
        <v>1.0733664308510746</v>
      </c>
      <c r="AP730" s="118">
        <f t="shared" si="207"/>
        <v>1.0156018593316949</v>
      </c>
      <c r="AQ730" s="118">
        <f t="shared" si="207"/>
        <v>0.96094596125962206</v>
      </c>
      <c r="AR730" s="118">
        <f t="shared" si="207"/>
        <v>0.90923143944303453</v>
      </c>
      <c r="AS730" s="118">
        <f t="shared" si="207"/>
        <v>0.86029999999999973</v>
      </c>
      <c r="AT730" s="118">
        <f t="shared" si="207"/>
        <v>0.81400186783397011</v>
      </c>
      <c r="AU730" s="118">
        <f t="shared" si="207"/>
        <v>0.77019532818457792</v>
      </c>
      <c r="AV730" s="118">
        <f t="shared" si="207"/>
        <v>0.72874629285045267</v>
      </c>
      <c r="AW730" s="118">
        <f t="shared" si="207"/>
        <v>0.68952788975630608</v>
      </c>
      <c r="AX730" s="118">
        <f t="shared" si="207"/>
        <v>0.65242007460798457</v>
      </c>
      <c r="AY730" s="118">
        <f t="shared" si="207"/>
        <v>0.61730926344679515</v>
      </c>
      <c r="AZ730" s="118">
        <f t="shared" si="207"/>
        <v>0.58408798497838399</v>
      </c>
      <c r="BA730" s="118">
        <f t="shared" si="207"/>
        <v>0.55265455161197796</v>
      </c>
      <c r="BB730" s="118">
        <f t="shared" si="207"/>
        <v>0.52291274820306355</v>
      </c>
      <c r="BC730" s="118">
        <f t="shared" si="207"/>
        <v>0.49477153754677239</v>
      </c>
      <c r="BD730" s="118">
        <f t="shared" si="207"/>
        <v>0.46814478172051399</v>
      </c>
      <c r="BE730" s="118">
        <f t="shared" si="205"/>
        <v>0.4429509784229046</v>
      </c>
      <c r="BF730" s="118">
        <f t="shared" si="205"/>
        <v>0.41911301150195174</v>
      </c>
      <c r="BG730" s="118">
        <f t="shared" si="205"/>
        <v>0.39655791490887954</v>
      </c>
      <c r="BH730" s="118">
        <f t="shared" si="205"/>
        <v>0.37521664935507693</v>
      </c>
      <c r="BI730" s="118">
        <f t="shared" si="205"/>
        <v>0.35502389098853482</v>
      </c>
      <c r="BJ730" s="118">
        <f t="shared" si="205"/>
        <v>0.33591783144292836</v>
      </c>
      <c r="BK730" s="118">
        <f t="shared" si="205"/>
        <v>0.31783998864730972</v>
      </c>
      <c r="BL730" s="118">
        <f t="shared" si="205"/>
        <v>0.30073502781731731</v>
      </c>
      <c r="BM730" s="118">
        <f t="shared" si="205"/>
        <v>0.28455059207996902</v>
      </c>
      <c r="BN730" s="118">
        <f t="shared" si="205"/>
        <v>0.2692371422135964</v>
      </c>
      <c r="BO730" s="118">
        <f t="shared" si="205"/>
        <v>0.25474780501237687</v>
      </c>
      <c r="BP730" s="118">
        <f t="shared" si="205"/>
        <v>0.24103822981132034</v>
      </c>
      <c r="BQ730" s="118">
        <f t="shared" si="205"/>
        <v>0.22806645273254511</v>
      </c>
      <c r="BS730"/>
    </row>
    <row r="731" spans="2:71">
      <c r="B731" s="19">
        <v>43</v>
      </c>
      <c r="C731" s="177">
        <v>2.5714999999999999</v>
      </c>
      <c r="D731" s="177">
        <v>0.81820000000000004</v>
      </c>
      <c r="I731" s="22" t="s">
        <v>176</v>
      </c>
      <c r="J731" s="118">
        <f t="shared" si="206"/>
        <v>6.0699039487836366</v>
      </c>
      <c r="K731" s="118">
        <f t="shared" si="206"/>
        <v>5.7321225404109706</v>
      </c>
      <c r="L731" s="118">
        <f t="shared" si="206"/>
        <v>5.4131381806909591</v>
      </c>
      <c r="M731" s="118">
        <f t="shared" si="206"/>
        <v>5.1119048409515306</v>
      </c>
      <c r="N731" s="118">
        <f t="shared" si="206"/>
        <v>4.8274347025089481</v>
      </c>
      <c r="O731" s="118">
        <f t="shared" si="206"/>
        <v>4.5587949173658382</v>
      </c>
      <c r="P731" s="118">
        <f t="shared" si="206"/>
        <v>4.3051045491716984</v>
      </c>
      <c r="Q731" s="118">
        <f t="shared" si="206"/>
        <v>4.0655316844145561</v>
      </c>
      <c r="R731" s="118">
        <f t="shared" si="206"/>
        <v>3.8392907043706406</v>
      </c>
      <c r="S731" s="118">
        <f t="shared" si="206"/>
        <v>3.6256397088661276</v>
      </c>
      <c r="T731" s="118">
        <f t="shared" si="206"/>
        <v>3.4238780834028324</v>
      </c>
      <c r="U731" s="118">
        <f t="shared" si="206"/>
        <v>3.233344201669849</v>
      </c>
      <c r="V731" s="118">
        <f t="shared" si="206"/>
        <v>3.0534132559071083</v>
      </c>
      <c r="W731" s="118">
        <f t="shared" si="206"/>
        <v>2.8834952080060785</v>
      </c>
      <c r="X731" s="118">
        <f t="shared" si="206"/>
        <v>2.7230328546287557</v>
      </c>
      <c r="Y731" s="118">
        <f t="shared" si="206"/>
        <v>2.5714999999999999</v>
      </c>
      <c r="Z731" s="118">
        <f t="shared" si="204"/>
        <v>2.4283997303813396</v>
      </c>
      <c r="AA731" s="118">
        <f t="shared" si="204"/>
        <v>2.2932627845678253</v>
      </c>
      <c r="AB731" s="118">
        <f t="shared" si="204"/>
        <v>2.1656460150643855</v>
      </c>
      <c r="AC731" s="118">
        <f t="shared" si="204"/>
        <v>2.0451309348954991</v>
      </c>
      <c r="AD731" s="118">
        <f t="shared" si="204"/>
        <v>1.9313223452828185</v>
      </c>
      <c r="AE731" s="118">
        <f t="shared" si="204"/>
        <v>1.8238470396905515</v>
      </c>
      <c r="AF731" s="118">
        <f t="shared" si="204"/>
        <v>1.7223525799888544</v>
      </c>
      <c r="AG731" s="118">
        <f t="shared" si="204"/>
        <v>1.6265061407219674</v>
      </c>
      <c r="AH731" s="118">
        <f t="shared" si="204"/>
        <v>1.5359934176911605</v>
      </c>
      <c r="AI731" s="118">
        <f t="shared" si="204"/>
        <v>1.4505175972734692</v>
      </c>
      <c r="AJ731" s="118">
        <f t="shared" si="204"/>
        <v>1.3697983830963569</v>
      </c>
      <c r="AK731" s="118">
        <f t="shared" si="204"/>
        <v>1.2935710768765263</v>
      </c>
      <c r="AL731" s="118">
        <f t="shared" si="204"/>
        <v>1.2215857104087327</v>
      </c>
      <c r="AM731" s="118">
        <f t="shared" si="204"/>
        <v>1.1536062258581621</v>
      </c>
      <c r="AN731" s="118">
        <f t="shared" si="204"/>
        <v>1.089409701668363</v>
      </c>
      <c r="AO731" s="118">
        <f t="shared" si="207"/>
        <v>1.0287856215462836</v>
      </c>
      <c r="AP731" s="118">
        <f t="shared" si="207"/>
        <v>0.97153518412723872</v>
      </c>
      <c r="AQ731" s="118">
        <f t="shared" si="207"/>
        <v>0.91747065105602621</v>
      </c>
      <c r="AR731" s="118">
        <f t="shared" si="207"/>
        <v>0.86641473134639169</v>
      </c>
      <c r="AS731" s="118">
        <f t="shared" si="207"/>
        <v>0.81819999999999937</v>
      </c>
      <c r="AT731" s="118">
        <f t="shared" si="207"/>
        <v>0.77266834897842129</v>
      </c>
      <c r="AU731" s="118">
        <f t="shared" si="207"/>
        <v>0.72967046872774388</v>
      </c>
      <c r="AV731" s="118">
        <f t="shared" si="207"/>
        <v>0.68906535855558193</v>
      </c>
      <c r="AW731" s="118">
        <f t="shared" si="207"/>
        <v>0.65071986425490813</v>
      </c>
      <c r="AX731" s="118">
        <f t="shared" si="207"/>
        <v>0.61450824145844873</v>
      </c>
      <c r="AY731" s="118">
        <f t="shared" si="207"/>
        <v>0.58031174329177826</v>
      </c>
      <c r="AZ731" s="118">
        <f t="shared" si="207"/>
        <v>0.54801823097292623</v>
      </c>
      <c r="BA731" s="118">
        <f t="shared" si="207"/>
        <v>0.51752180608155263</v>
      </c>
      <c r="BB731" s="118">
        <f t="shared" si="207"/>
        <v>0.48872246329181668</v>
      </c>
      <c r="BC731" s="118">
        <f t="shared" si="207"/>
        <v>0.46152576243015819</v>
      </c>
      <c r="BD731" s="118">
        <f t="shared" si="207"/>
        <v>0.43584251878259311</v>
      </c>
      <c r="BE731" s="118">
        <f t="shared" si="205"/>
        <v>0.41158851063596075</v>
      </c>
      <c r="BF731" s="118">
        <f t="shared" si="205"/>
        <v>0.38868420309407903</v>
      </c>
      <c r="BG731" s="118">
        <f t="shared" si="205"/>
        <v>0.36705448726313333</v>
      </c>
      <c r="BH731" s="118">
        <f t="shared" si="205"/>
        <v>0.34662843395102233</v>
      </c>
      <c r="BI731" s="118">
        <f t="shared" si="205"/>
        <v>0.32733906107298016</v>
      </c>
      <c r="BJ731" s="118">
        <f t="shared" si="205"/>
        <v>0.30912311400074122</v>
      </c>
      <c r="BK731" s="118">
        <f t="shared" si="205"/>
        <v>0.29192085813495627</v>
      </c>
      <c r="BL731" s="118">
        <f t="shared" si="205"/>
        <v>0.2756758830206561</v>
      </c>
      <c r="BM731" s="118">
        <f t="shared" si="205"/>
        <v>0.26033491736340614</v>
      </c>
      <c r="BN731" s="118">
        <f t="shared" si="205"/>
        <v>0.24584765433954653</v>
      </c>
      <c r="BO731" s="118">
        <f t="shared" si="205"/>
        <v>0.23216658662766462</v>
      </c>
      <c r="BP731" s="118">
        <f t="shared" si="205"/>
        <v>0.21924685062032928</v>
      </c>
      <c r="BQ731" s="118">
        <f t="shared" si="205"/>
        <v>0.20704607930521696</v>
      </c>
      <c r="BS731"/>
    </row>
    <row r="732" spans="2:71">
      <c r="B732" s="19">
        <v>44</v>
      </c>
      <c r="C732" s="177">
        <v>2.5419</v>
      </c>
      <c r="D732" s="177">
        <v>0.77600000000000002</v>
      </c>
      <c r="I732" s="22" t="s">
        <v>176</v>
      </c>
      <c r="J732" s="118">
        <f t="shared" si="206"/>
        <v>6.1891501092083727</v>
      </c>
      <c r="K732" s="118">
        <f t="shared" si="206"/>
        <v>5.8326535260156023</v>
      </c>
      <c r="L732" s="118">
        <f t="shared" si="206"/>
        <v>5.496691234540692</v>
      </c>
      <c r="M732" s="118">
        <f t="shared" si="206"/>
        <v>5.1800804544815797</v>
      </c>
      <c r="N732" s="118">
        <f t="shared" si="206"/>
        <v>4.8817065339753052</v>
      </c>
      <c r="O732" s="118">
        <f t="shared" si="206"/>
        <v>4.6005190253830106</v>
      </c>
      <c r="P732" s="118">
        <f t="shared" si="206"/>
        <v>4.33552798711069</v>
      </c>
      <c r="Q732" s="118">
        <f t="shared" si="206"/>
        <v>4.0858004984459679</v>
      </c>
      <c r="R732" s="118">
        <f t="shared" si="206"/>
        <v>3.8504573751411741</v>
      </c>
      <c r="S732" s="118">
        <f t="shared" si="206"/>
        <v>3.6286700741796198</v>
      </c>
      <c r="T732" s="118">
        <f t="shared" si="206"/>
        <v>3.4196577768281249</v>
      </c>
      <c r="U732" s="118">
        <f t="shared" si="206"/>
        <v>3.2226846397064368</v>
      </c>
      <c r="V732" s="118">
        <f t="shared" si="206"/>
        <v>3.0370572041957287</v>
      </c>
      <c r="W732" s="118">
        <f t="shared" si="206"/>
        <v>2.8621219550658199</v>
      </c>
      <c r="X732" s="118">
        <f t="shared" si="206"/>
        <v>2.6972630197260723</v>
      </c>
      <c r="Y732" s="118">
        <f t="shared" si="206"/>
        <v>2.5419</v>
      </c>
      <c r="Z732" s="118">
        <f t="shared" si="204"/>
        <v>2.3954859287902117</v>
      </c>
      <c r="AA732" s="118">
        <f t="shared" si="204"/>
        <v>2.2575053444399473</v>
      </c>
      <c r="AB732" s="118">
        <f t="shared" si="204"/>
        <v>2.1274724760118784</v>
      </c>
      <c r="AC732" s="118">
        <f t="shared" si="204"/>
        <v>2.0049295330952934</v>
      </c>
      <c r="AD732" s="118">
        <f t="shared" si="204"/>
        <v>1.8894450941208167</v>
      </c>
      <c r="AE732" s="118">
        <f t="shared" si="204"/>
        <v>1.7806125875086012</v>
      </c>
      <c r="AF732" s="118">
        <f t="shared" si="204"/>
        <v>1.6780488603027592</v>
      </c>
      <c r="AG732" s="118">
        <f t="shared" si="204"/>
        <v>1.5813928292528072</v>
      </c>
      <c r="AH732" s="118">
        <f t="shared" si="204"/>
        <v>1.4903042095931551</v>
      </c>
      <c r="AI732" s="118">
        <f t="shared" si="204"/>
        <v>1.4044623170452111</v>
      </c>
      <c r="AJ732" s="118">
        <f t="shared" si="204"/>
        <v>1.3235649388244619</v>
      </c>
      <c r="AK732" s="118">
        <f t="shared" si="204"/>
        <v>1.2473272696778299</v>
      </c>
      <c r="AL732" s="118">
        <f t="shared" si="204"/>
        <v>1.1754809092055372</v>
      </c>
      <c r="AM732" s="118">
        <f t="shared" si="204"/>
        <v>1.1077729169374833</v>
      </c>
      <c r="AN732" s="118">
        <f t="shared" si="204"/>
        <v>1.0439649218374558</v>
      </c>
      <c r="AO732" s="118">
        <f t="shared" si="207"/>
        <v>0.98383228310012139</v>
      </c>
      <c r="AP732" s="118">
        <f t="shared" si="207"/>
        <v>0.9271632992863168</v>
      </c>
      <c r="AQ732" s="118">
        <f t="shared" si="207"/>
        <v>0.87375846301234494</v>
      </c>
      <c r="AR732" s="118">
        <f t="shared" si="207"/>
        <v>0.82342975856935163</v>
      </c>
      <c r="AS732" s="118">
        <f t="shared" si="207"/>
        <v>0.77600000000000113</v>
      </c>
      <c r="AT732" s="118">
        <f t="shared" si="207"/>
        <v>0.73130220730209961</v>
      </c>
      <c r="AU732" s="118">
        <f t="shared" si="207"/>
        <v>0.68917901856304409</v>
      </c>
      <c r="AV732" s="118">
        <f t="shared" si="207"/>
        <v>0.64948213595547444</v>
      </c>
      <c r="AW732" s="118">
        <f t="shared" si="207"/>
        <v>0.61207180364371128</v>
      </c>
      <c r="AX732" s="118">
        <f t="shared" si="207"/>
        <v>0.57681631576291581</v>
      </c>
      <c r="AY732" s="118">
        <f t="shared" si="207"/>
        <v>0.54359155273876891</v>
      </c>
      <c r="AZ732" s="118">
        <f t="shared" si="207"/>
        <v>0.51228054431525349</v>
      </c>
      <c r="BA732" s="118">
        <f t="shared" si="207"/>
        <v>0.48277305775214607</v>
      </c>
      <c r="BB732" s="118">
        <f t="shared" si="207"/>
        <v>0.45496520974243293</v>
      </c>
      <c r="BC732" s="118">
        <f t="shared" si="207"/>
        <v>0.42875910068338063</v>
      </c>
      <c r="BD732" s="118">
        <f t="shared" si="207"/>
        <v>0.40406247001368423</v>
      </c>
      <c r="BE732" s="118">
        <f t="shared" si="205"/>
        <v>0.38078837140328003</v>
      </c>
      <c r="BF732" s="118">
        <f t="shared" si="205"/>
        <v>0.35885486665230665</v>
      </c>
      <c r="BG732" s="118">
        <f t="shared" si="205"/>
        <v>0.33818473722156195</v>
      </c>
      <c r="BH732" s="118">
        <f t="shared" si="205"/>
        <v>0.31870521237887683</v>
      </c>
      <c r="BI732" s="118">
        <f t="shared" si="205"/>
        <v>0.30034771300432567</v>
      </c>
      <c r="BJ732" s="118">
        <f t="shared" si="205"/>
        <v>0.28304761015232027</v>
      </c>
      <c r="BK732" s="118">
        <f t="shared" si="205"/>
        <v>0.26674399752058719</v>
      </c>
      <c r="BL732" s="118">
        <f t="shared" si="205"/>
        <v>0.25137947702498831</v>
      </c>
      <c r="BM732" s="118">
        <f t="shared" si="205"/>
        <v>0.23689995672528494</v>
      </c>
      <c r="BN732" s="118">
        <f t="shared" si="205"/>
        <v>0.22325446039042846</v>
      </c>
      <c r="BO732" s="118">
        <f t="shared" si="205"/>
        <v>0.21039494803293718</v>
      </c>
      <c r="BP732" s="118">
        <f t="shared" si="205"/>
        <v>0.1982761467805377</v>
      </c>
      <c r="BQ732" s="118">
        <f t="shared" si="205"/>
        <v>0.18685539148964186</v>
      </c>
      <c r="BS732"/>
    </row>
    <row r="733" spans="2:71">
      <c r="B733" s="19">
        <v>45</v>
      </c>
      <c r="C733" s="177">
        <v>2.5124</v>
      </c>
      <c r="D733" s="177">
        <v>0.73380000000000001</v>
      </c>
      <c r="I733" s="22" t="s">
        <v>176</v>
      </c>
      <c r="J733" s="118">
        <f t="shared" si="206"/>
        <v>6.3237121459457351</v>
      </c>
      <c r="K733" s="118">
        <f t="shared" si="206"/>
        <v>5.9462962019180265</v>
      </c>
      <c r="L733" s="118">
        <f t="shared" si="206"/>
        <v>5.5914054442869885</v>
      </c>
      <c r="M733" s="118">
        <f t="shared" si="206"/>
        <v>5.257695510075294</v>
      </c>
      <c r="N733" s="118">
        <f t="shared" si="206"/>
        <v>4.9439022714602956</v>
      </c>
      <c r="O733" s="118">
        <f t="shared" si="206"/>
        <v>4.6488370471268006</v>
      </c>
      <c r="P733" s="118">
        <f t="shared" si="206"/>
        <v>4.3713820994190336</v>
      </c>
      <c r="Q733" s="118">
        <f t="shared" si="206"/>
        <v>4.110486400234528</v>
      </c>
      <c r="R733" s="118">
        <f t="shared" si="206"/>
        <v>3.8651616496207306</v>
      </c>
      <c r="S733" s="118">
        <f t="shared" si="206"/>
        <v>3.6344785319923365</v>
      </c>
      <c r="T733" s="118">
        <f t="shared" si="206"/>
        <v>3.4175631957875154</v>
      </c>
      <c r="U733" s="118">
        <f t="shared" si="206"/>
        <v>3.2135939432276173</v>
      </c>
      <c r="V733" s="118">
        <f t="shared" si="206"/>
        <v>3.0217981176408109</v>
      </c>
      <c r="W733" s="118">
        <f t="shared" si="206"/>
        <v>2.8414491765585157</v>
      </c>
      <c r="X733" s="118">
        <f t="shared" si="206"/>
        <v>2.6718639394972219</v>
      </c>
      <c r="Y733" s="118">
        <f t="shared" si="206"/>
        <v>2.5124</v>
      </c>
      <c r="Z733" s="118">
        <f t="shared" si="204"/>
        <v>2.3624532921342505</v>
      </c>
      <c r="AA733" s="118">
        <f t="shared" si="204"/>
        <v>2.2214558022273359</v>
      </c>
      <c r="AB733" s="118">
        <f t="shared" si="204"/>
        <v>2.0888734171719081</v>
      </c>
      <c r="AC733" s="118">
        <f t="shared" si="204"/>
        <v>1.964203901150094</v>
      </c>
      <c r="AD733" s="118">
        <f t="shared" si="204"/>
        <v>1.8469749931121549</v>
      </c>
      <c r="AE733" s="118">
        <f t="shared" si="204"/>
        <v>1.7367426178026766</v>
      </c>
      <c r="AF733" s="118">
        <f t="shared" si="204"/>
        <v>1.6330892035574711</v>
      </c>
      <c r="AG733" s="118">
        <f t="shared" si="204"/>
        <v>1.5356221004988253</v>
      </c>
      <c r="AH733" s="118">
        <f t="shared" si="204"/>
        <v>1.4439720931370652</v>
      </c>
      <c r="AI733" s="118">
        <f t="shared" si="204"/>
        <v>1.3577920017440075</v>
      </c>
      <c r="AJ733" s="118">
        <f t="shared" si="204"/>
        <v>1.276755367200161</v>
      </c>
      <c r="AK733" s="118">
        <f t="shared" si="204"/>
        <v>1.2005552143337423</v>
      </c>
      <c r="AL733" s="118">
        <f t="shared" si="204"/>
        <v>1.1289028890669044</v>
      </c>
      <c r="AM733" s="118">
        <f t="shared" si="204"/>
        <v>1.0615269649641677</v>
      </c>
      <c r="AN733" s="118">
        <f t="shared" si="204"/>
        <v>0.99817221504094789</v>
      </c>
      <c r="AO733" s="118">
        <f t="shared" si="207"/>
        <v>0.93859864493728073</v>
      </c>
      <c r="AP733" s="118">
        <f t="shared" si="207"/>
        <v>0.88258058379431048</v>
      </c>
      <c r="AQ733" s="118">
        <f t="shared" si="207"/>
        <v>0.82990582938968216</v>
      </c>
      <c r="AR733" s="118">
        <f t="shared" si="207"/>
        <v>0.78037484429352821</v>
      </c>
      <c r="AS733" s="118">
        <f t="shared" si="207"/>
        <v>0.73379999999999967</v>
      </c>
      <c r="AT733" s="118">
        <f t="shared" si="207"/>
        <v>0.6900048661710364</v>
      </c>
      <c r="AU733" s="118">
        <f t="shared" si="207"/>
        <v>0.64882354229995942</v>
      </c>
      <c r="AV733" s="118">
        <f t="shared" si="207"/>
        <v>0.61010002926315299</v>
      </c>
      <c r="AW733" s="118">
        <f t="shared" si="207"/>
        <v>0.57368763837921433</v>
      </c>
      <c r="AX733" s="118">
        <f t="shared" si="207"/>
        <v>0.53944843573702372</v>
      </c>
      <c r="AY733" s="118">
        <f t="shared" si="207"/>
        <v>0.50725271968778995</v>
      </c>
      <c r="AZ733" s="118">
        <f t="shared" si="207"/>
        <v>0.47697852952176073</v>
      </c>
      <c r="BA733" s="118">
        <f t="shared" si="207"/>
        <v>0.44851118346841168</v>
      </c>
      <c r="BB733" s="118">
        <f t="shared" si="207"/>
        <v>0.42174284427001191</v>
      </c>
      <c r="BC733" s="118">
        <f t="shared" si="207"/>
        <v>0.39657211068291359</v>
      </c>
      <c r="BD733" s="118">
        <f t="shared" si="207"/>
        <v>0.37290363335912979</v>
      </c>
      <c r="BE733" s="118">
        <f t="shared" si="205"/>
        <v>0.3506477536531204</v>
      </c>
      <c r="BF733" s="118">
        <f t="shared" si="205"/>
        <v>0.32972016398554926</v>
      </c>
      <c r="BG733" s="118">
        <f t="shared" si="205"/>
        <v>0.31004158847743429</v>
      </c>
      <c r="BH733" s="118">
        <f t="shared" si="205"/>
        <v>0.29153748264490009</v>
      </c>
      <c r="BI733" s="118">
        <f t="shared" si="205"/>
        <v>0.27413775101694643</v>
      </c>
      <c r="BJ733" s="118">
        <f t="shared" si="205"/>
        <v>0.25777648160653743</v>
      </c>
      <c r="BK733" s="118">
        <f t="shared" si="205"/>
        <v>0.24239169622916273</v>
      </c>
      <c r="BL733" s="118">
        <f t="shared" si="205"/>
        <v>0.22792511572304996</v>
      </c>
      <c r="BM733" s="118">
        <f t="shared" si="205"/>
        <v>0.21432193918165873</v>
      </c>
      <c r="BN733" s="118">
        <f t="shared" si="205"/>
        <v>0.20153063636216617</v>
      </c>
      <c r="BO733" s="118">
        <f t="shared" si="205"/>
        <v>0.18950275248356552</v>
      </c>
      <c r="BP733" s="118">
        <f t="shared" si="205"/>
        <v>0.17819272467493288</v>
      </c>
      <c r="BQ733" s="118">
        <f t="shared" si="205"/>
        <v>0.16755770937854933</v>
      </c>
      <c r="BS733"/>
    </row>
    <row r="734" spans="2:71">
      <c r="B734" s="19">
        <v>46</v>
      </c>
      <c r="C734" s="177">
        <v>2.4771000000000001</v>
      </c>
      <c r="D734" s="177">
        <v>0.69469999999999998</v>
      </c>
      <c r="I734" s="22" t="s">
        <v>176</v>
      </c>
      <c r="J734" s="118">
        <f t="shared" si="206"/>
        <v>6.4276647887244351</v>
      </c>
      <c r="K734" s="118">
        <f t="shared" si="206"/>
        <v>6.0317857597025872</v>
      </c>
      <c r="L734" s="118">
        <f t="shared" si="206"/>
        <v>5.6602888680153134</v>
      </c>
      <c r="M734" s="118">
        <f t="shared" si="206"/>
        <v>5.3116724210307229</v>
      </c>
      <c r="N734" s="118">
        <f t="shared" si="206"/>
        <v>4.9845272151686322</v>
      </c>
      <c r="O734" s="118">
        <f t="shared" si="206"/>
        <v>4.677530839512035</v>
      </c>
      <c r="P734" s="118">
        <f t="shared" si="206"/>
        <v>4.3894423302583894</v>
      </c>
      <c r="Q734" s="118">
        <f t="shared" si="206"/>
        <v>4.1190971544025512</v>
      </c>
      <c r="R734" s="118">
        <f t="shared" si="206"/>
        <v>3.8654025023740131</v>
      </c>
      <c r="S734" s="118">
        <f t="shared" si="206"/>
        <v>3.6273328705999957</v>
      </c>
      <c r="T734" s="118">
        <f t="shared" si="206"/>
        <v>3.403925916137903</v>
      </c>
      <c r="U734" s="118">
        <f t="shared" si="206"/>
        <v>3.194278566620413</v>
      </c>
      <c r="V734" s="118">
        <f t="shared" si="206"/>
        <v>2.9975433697885423</v>
      </c>
      <c r="W734" s="118">
        <f t="shared" si="206"/>
        <v>2.8129250678564874</v>
      </c>
      <c r="X734" s="118">
        <f t="shared" si="206"/>
        <v>2.6396773828608877</v>
      </c>
      <c r="Y734" s="118">
        <f t="shared" si="206"/>
        <v>2.4771000000000001</v>
      </c>
      <c r="Z734" s="118">
        <f t="shared" si="204"/>
        <v>2.3245357367686217</v>
      </c>
      <c r="AA734" s="118">
        <f t="shared" si="204"/>
        <v>2.1813678864456172</v>
      </c>
      <c r="AB734" s="118">
        <f t="shared" si="204"/>
        <v>2.0470177251957016</v>
      </c>
      <c r="AC734" s="118">
        <f t="shared" si="204"/>
        <v>1.9209421727084972</v>
      </c>
      <c r="AD734" s="118">
        <f t="shared" si="204"/>
        <v>1.8026315969185189</v>
      </c>
      <c r="AE734" s="118">
        <f t="shared" si="204"/>
        <v>1.691607753932173</v>
      </c>
      <c r="AF734" s="118">
        <f t="shared" si="204"/>
        <v>1.5874218548343777</v>
      </c>
      <c r="AG734" s="118">
        <f t="shared" si="204"/>
        <v>1.4896527515603093</v>
      </c>
      <c r="AH734" s="118">
        <f t="shared" si="204"/>
        <v>1.3979052344990706</v>
      </c>
      <c r="AI734" s="118">
        <f t="shared" si="204"/>
        <v>1.3118084349477248</v>
      </c>
      <c r="AJ734" s="118">
        <f t="shared" si="204"/>
        <v>1.231014325957976</v>
      </c>
      <c r="AK734" s="118">
        <f t="shared" si="204"/>
        <v>1.1551963155155027</v>
      </c>
      <c r="AL734" s="118">
        <f t="shared" si="204"/>
        <v>1.0840479263651954</v>
      </c>
      <c r="AM734" s="118">
        <f t="shared" si="204"/>
        <v>1.0172815571457818</v>
      </c>
      <c r="AN734" s="118">
        <f t="shared" si="204"/>
        <v>0.95462731982600635</v>
      </c>
      <c r="AO734" s="118">
        <f t="shared" si="207"/>
        <v>0.89583194874296568</v>
      </c>
      <c r="AP734" s="118">
        <f t="shared" si="207"/>
        <v>0.84065777683262666</v>
      </c>
      <c r="AQ734" s="118">
        <f t="shared" si="207"/>
        <v>0.78888177491417444</v>
      </c>
      <c r="AR734" s="118">
        <f t="shared" si="207"/>
        <v>0.74029465014470874</v>
      </c>
      <c r="AS734" s="118">
        <f t="shared" si="207"/>
        <v>0.69469999999999987</v>
      </c>
      <c r="AT734" s="118">
        <f t="shared" si="207"/>
        <v>0.65191351836145528</v>
      </c>
      <c r="AU734" s="118">
        <f t="shared" si="207"/>
        <v>0.6117622505000887</v>
      </c>
      <c r="AV734" s="118">
        <f t="shared" si="207"/>
        <v>0.57408389394592607</v>
      </c>
      <c r="AW734" s="118">
        <f t="shared" si="207"/>
        <v>0.53872614241677474</v>
      </c>
      <c r="AX734" s="118">
        <f t="shared" si="207"/>
        <v>0.50554607015433151</v>
      </c>
      <c r="AY734" s="118">
        <f t="shared" si="207"/>
        <v>0.47440955417895125</v>
      </c>
      <c r="AZ734" s="118">
        <f t="shared" si="207"/>
        <v>0.44519073212766619</v>
      </c>
      <c r="BA734" s="118">
        <f t="shared" si="207"/>
        <v>0.41777149348389109</v>
      </c>
      <c r="BB734" s="118">
        <f t="shared" si="207"/>
        <v>0.39204100214222437</v>
      </c>
      <c r="BC734" s="118">
        <f t="shared" si="207"/>
        <v>0.36789524837842003</v>
      </c>
      <c r="BD734" s="118">
        <f t="shared" si="207"/>
        <v>0.34523662841346964</v>
      </c>
      <c r="BE734" s="118">
        <f t="shared" si="205"/>
        <v>0.32397354987227783</v>
      </c>
      <c r="BF734" s="118">
        <f t="shared" si="205"/>
        <v>0.30402006154208594</v>
      </c>
      <c r="BG734" s="118">
        <f t="shared" si="205"/>
        <v>0.28529550593402547</v>
      </c>
      <c r="BH734" s="118">
        <f t="shared" si="205"/>
        <v>0.26772419324335978</v>
      </c>
      <c r="BI734" s="118">
        <f t="shared" si="205"/>
        <v>0.25123509539047195</v>
      </c>
      <c r="BJ734" s="118">
        <f t="shared" si="205"/>
        <v>0.23576155890582762</v>
      </c>
      <c r="BK734" s="118">
        <f t="shared" si="205"/>
        <v>0.22124103549831528</v>
      </c>
      <c r="BL734" s="118">
        <f t="shared" si="205"/>
        <v>0.2076148292178471</v>
      </c>
      <c r="BM734" s="118">
        <f t="shared" si="205"/>
        <v>0.19482785919018197</v>
      </c>
      <c r="BN734" s="118">
        <f t="shared" si="205"/>
        <v>0.18282843696487946</v>
      </c>
      <c r="BO734" s="118">
        <f t="shared" si="205"/>
        <v>0.17156805757636409</v>
      </c>
      <c r="BP734" s="118">
        <f t="shared" si="205"/>
        <v>0.16100120347351127</v>
      </c>
      <c r="BQ734" s="118">
        <f t="shared" si="205"/>
        <v>0.15108516052518403</v>
      </c>
      <c r="BS734"/>
    </row>
    <row r="735" spans="2:71">
      <c r="B735" s="19">
        <v>47</v>
      </c>
      <c r="C735" s="177">
        <v>2.4418000000000002</v>
      </c>
      <c r="D735" s="177">
        <v>0.65569999999999995</v>
      </c>
      <c r="I735" s="22" t="s">
        <v>176</v>
      </c>
      <c r="J735" s="118">
        <f t="shared" si="206"/>
        <v>6.5458156289261282</v>
      </c>
      <c r="K735" s="118">
        <f t="shared" si="206"/>
        <v>6.1293373281421779</v>
      </c>
      <c r="L735" s="118">
        <f t="shared" si="206"/>
        <v>5.7393575089618638</v>
      </c>
      <c r="M735" s="118">
        <f t="shared" si="206"/>
        <v>5.3741902023299488</v>
      </c>
      <c r="N735" s="118">
        <f t="shared" si="206"/>
        <v>5.0322567091736001</v>
      </c>
      <c r="O735" s="118">
        <f t="shared" si="206"/>
        <v>4.7120787753369449</v>
      </c>
      <c r="P735" s="118">
        <f t="shared" si="206"/>
        <v>4.4122722007612412</v>
      </c>
      <c r="Q735" s="118">
        <f t="shared" si="206"/>
        <v>4.1315408552817212</v>
      </c>
      <c r="R735" s="118">
        <f t="shared" si="206"/>
        <v>3.8686710751700732</v>
      </c>
      <c r="S735" s="118">
        <f t="shared" si="206"/>
        <v>3.6225264161975783</v>
      </c>
      <c r="T735" s="118">
        <f t="shared" si="206"/>
        <v>3.3920427405352296</v>
      </c>
      <c r="U735" s="118">
        <f t="shared" si="206"/>
        <v>3.176223616250422</v>
      </c>
      <c r="V735" s="118">
        <f t="shared" si="206"/>
        <v>2.974136009511207</v>
      </c>
      <c r="W735" s="118">
        <f t="shared" si="206"/>
        <v>2.7849062508745752</v>
      </c>
      <c r="X735" s="118">
        <f t="shared" si="206"/>
        <v>2.607716258220119</v>
      </c>
      <c r="Y735" s="118">
        <f t="shared" si="206"/>
        <v>2.4418000000000002</v>
      </c>
      <c r="Z735" s="118">
        <f t="shared" si="204"/>
        <v>2.286440183515055</v>
      </c>
      <c r="AA735" s="118">
        <f t="shared" si="204"/>
        <v>2.140965153899729</v>
      </c>
      <c r="AB735" s="118">
        <f t="shared" si="204"/>
        <v>2.0047459904094658</v>
      </c>
      <c r="AC735" s="118">
        <f t="shared" si="204"/>
        <v>1.8771937874571583</v>
      </c>
      <c r="AD735" s="118">
        <f t="shared" si="204"/>
        <v>1.7577571086439781</v>
      </c>
      <c r="AE735" s="118">
        <f t="shared" si="204"/>
        <v>1.6459196027777987</v>
      </c>
      <c r="AF735" s="118">
        <f t="shared" si="204"/>
        <v>1.5411977715727316</v>
      </c>
      <c r="AG735" s="118">
        <f t="shared" si="204"/>
        <v>1.4431388793790441</v>
      </c>
      <c r="AH735" s="118">
        <f t="shared" si="204"/>
        <v>1.3513189959067624</v>
      </c>
      <c r="AI735" s="118">
        <f t="shared" si="204"/>
        <v>1.2653411634812177</v>
      </c>
      <c r="AJ735" s="118">
        <f t="shared" si="204"/>
        <v>1.1848336809071784</v>
      </c>
      <c r="AK735" s="118">
        <f t="shared" si="204"/>
        <v>1.1094484965223306</v>
      </c>
      <c r="AL735" s="118">
        <f t="shared" si="204"/>
        <v>1.0388597034929228</v>
      </c>
      <c r="AM735" s="118">
        <f t="shared" si="204"/>
        <v>0.97276213084640584</v>
      </c>
      <c r="AN735" s="118">
        <f t="shared" si="204"/>
        <v>0.9108700241497879</v>
      </c>
      <c r="AO735" s="118">
        <f t="shared" si="207"/>
        <v>0.8529158101299873</v>
      </c>
      <c r="AP735" s="118">
        <f t="shared" si="207"/>
        <v>0.79864893989536412</v>
      </c>
      <c r="AQ735" s="118">
        <f t="shared" si="207"/>
        <v>0.74783480575741668</v>
      </c>
      <c r="AR735" s="118">
        <f t="shared" si="207"/>
        <v>0.7002537269698309</v>
      </c>
      <c r="AS735" s="118">
        <f t="shared" si="207"/>
        <v>0.6557000000000005</v>
      </c>
      <c r="AT735" s="118">
        <f t="shared" si="207"/>
        <v>0.61398100922713683</v>
      </c>
      <c r="AU735" s="118">
        <f t="shared" si="207"/>
        <v>0.57491639422231677</v>
      </c>
      <c r="AV735" s="118">
        <f t="shared" si="207"/>
        <v>0.53833727001043807</v>
      </c>
      <c r="AW735" s="118">
        <f t="shared" si="207"/>
        <v>0.50408549694309912</v>
      </c>
      <c r="AX735" s="118">
        <f t="shared" si="207"/>
        <v>0.47201299702590593</v>
      </c>
      <c r="AY735" s="118">
        <f t="shared" si="207"/>
        <v>0.44198111374453414</v>
      </c>
      <c r="AZ735" s="118">
        <f t="shared" si="207"/>
        <v>0.413860012621935</v>
      </c>
      <c r="BA735" s="118">
        <f t="shared" si="207"/>
        <v>0.38752811991516095</v>
      </c>
      <c r="BB735" s="118">
        <f t="shared" si="207"/>
        <v>0.36287159702517185</v>
      </c>
      <c r="BC735" s="118">
        <f t="shared" si="207"/>
        <v>0.33978384834738101</v>
      </c>
      <c r="BD735" s="118">
        <f t="shared" si="207"/>
        <v>0.31816506043526799</v>
      </c>
      <c r="BE735" s="118">
        <f t="shared" si="205"/>
        <v>0.29792177048476226</v>
      </c>
      <c r="BF735" s="118">
        <f t="shared" si="205"/>
        <v>0.27896646227385941</v>
      </c>
      <c r="BG735" s="118">
        <f t="shared" si="205"/>
        <v>0.26121718781062686</v>
      </c>
      <c r="BH735" s="118">
        <f t="shared" si="205"/>
        <v>0.24459721305390134</v>
      </c>
      <c r="BI735" s="118">
        <f t="shared" si="205"/>
        <v>0.22903468617504835</v>
      </c>
      <c r="BJ735" s="118">
        <f t="shared" si="205"/>
        <v>0.21446232692660766</v>
      </c>
      <c r="BK735" s="118">
        <f t="shared" si="205"/>
        <v>0.20081713577489491</v>
      </c>
      <c r="BL735" s="118">
        <f t="shared" si="205"/>
        <v>0.18804012153907709</v>
      </c>
      <c r="BM735" s="118">
        <f t="shared" si="205"/>
        <v>0.17607604635924343</v>
      </c>
      <c r="BN735" s="118">
        <f t="shared" si="205"/>
        <v>0.16487318689091404</v>
      </c>
      <c r="BO735" s="118">
        <f t="shared" si="205"/>
        <v>0.15438311069357583</v>
      </c>
      <c r="BP735" s="118">
        <f t="shared" si="205"/>
        <v>0.14456046684652488</v>
      </c>
      <c r="BQ735" s="118">
        <f t="shared" si="205"/>
        <v>0.13536278988680087</v>
      </c>
      <c r="BS735"/>
    </row>
    <row r="736" spans="2:71">
      <c r="B736" s="19">
        <v>48</v>
      </c>
      <c r="C736" s="177">
        <v>2.4064999999999999</v>
      </c>
      <c r="D736" s="177">
        <v>0.61660000000000004</v>
      </c>
      <c r="I736" s="22" t="s">
        <v>176</v>
      </c>
      <c r="J736" s="118">
        <f t="shared" si="206"/>
        <v>6.6822485469232582</v>
      </c>
      <c r="K736" s="118">
        <f t="shared" si="206"/>
        <v>6.2424275118430188</v>
      </c>
      <c r="L736" s="118">
        <f t="shared" si="206"/>
        <v>5.831555196874084</v>
      </c>
      <c r="M736" s="118">
        <f t="shared" si="206"/>
        <v>5.4477262170320149</v>
      </c>
      <c r="N736" s="118">
        <f t="shared" si="206"/>
        <v>5.0891605984705821</v>
      </c>
      <c r="O736" s="118">
        <f t="shared" si="206"/>
        <v>4.7541955240063132</v>
      </c>
      <c r="P736" s="118">
        <f t="shared" si="206"/>
        <v>4.4412776219469734</v>
      </c>
      <c r="Q736" s="118">
        <f t="shared" si="206"/>
        <v>4.1489557624640874</v>
      </c>
      <c r="R736" s="118">
        <f t="shared" si="206"/>
        <v>3.8758743281033023</v>
      </c>
      <c r="S736" s="118">
        <f t="shared" si="206"/>
        <v>3.6207669272251626</v>
      </c>
      <c r="T736" s="118">
        <f t="shared" si="206"/>
        <v>3.3824505212229186</v>
      </c>
      <c r="U736" s="118">
        <f t="shared" si="206"/>
        <v>3.1598199382828489</v>
      </c>
      <c r="V736" s="118">
        <f t="shared" si="206"/>
        <v>2.9518427482451286</v>
      </c>
      <c r="W736" s="118">
        <f t="shared" si="206"/>
        <v>2.7575544747978551</v>
      </c>
      <c r="X736" s="118">
        <f t="shared" si="206"/>
        <v>2.5760541228011955</v>
      </c>
      <c r="Y736" s="118">
        <f t="shared" si="206"/>
        <v>2.4064999999999999</v>
      </c>
      <c r="Z736" s="118">
        <f t="shared" si="204"/>
        <v>2.2481058137484373</v>
      </c>
      <c r="AA736" s="118">
        <f t="shared" si="204"/>
        <v>2.1001370246455533</v>
      </c>
      <c r="AB736" s="118">
        <f t="shared" si="204"/>
        <v>1.9619074401720398</v>
      </c>
      <c r="AC736" s="118">
        <f t="shared" si="204"/>
        <v>1.8327760325315097</v>
      </c>
      <c r="AD736" s="118">
        <f t="shared" si="204"/>
        <v>1.7121439659392821</v>
      </c>
      <c r="AE736" s="118">
        <f t="shared" si="204"/>
        <v>1.5994518195729928</v>
      </c>
      <c r="AF736" s="118">
        <f t="shared" si="204"/>
        <v>1.4941769933066951</v>
      </c>
      <c r="AG736" s="118">
        <f t="shared" si="204"/>
        <v>1.3958312841977734</v>
      </c>
      <c r="AH736" s="118">
        <f t="shared" si="204"/>
        <v>1.3039586224878297</v>
      </c>
      <c r="AI736" s="118">
        <f t="shared" si="204"/>
        <v>1.2181329566184473</v>
      </c>
      <c r="AJ736" s="118">
        <f t="shared" si="204"/>
        <v>1.137956277453773</v>
      </c>
      <c r="AK736" s="118">
        <f t="shared" si="204"/>
        <v>1.0630567725474163</v>
      </c>
      <c r="AL736" s="118">
        <f t="shared" si="204"/>
        <v>0.99308710189424354</v>
      </c>
      <c r="AM736" s="118">
        <f t="shared" si="204"/>
        <v>0.92772278717101009</v>
      </c>
      <c r="AN736" s="118">
        <f t="shared" si="204"/>
        <v>0.86666070699607411</v>
      </c>
      <c r="AO736" s="118">
        <f t="shared" si="207"/>
        <v>0.80961769123008753</v>
      </c>
      <c r="AP736" s="118">
        <f t="shared" si="207"/>
        <v>0.75632920779885604</v>
      </c>
      <c r="AQ736" s="118">
        <f t="shared" si="207"/>
        <v>0.70654813594862176</v>
      </c>
      <c r="AR736" s="118">
        <f t="shared" si="207"/>
        <v>0.66004362024484431</v>
      </c>
      <c r="AS736" s="118">
        <f t="shared" si="207"/>
        <v>0.61660000000000026</v>
      </c>
      <c r="AT736" s="118">
        <f t="shared" si="207"/>
        <v>0.57601580916571249</v>
      </c>
      <c r="AU736" s="118">
        <f t="shared" si="207"/>
        <v>0.5381028420512981</v>
      </c>
      <c r="AV736" s="118">
        <f t="shared" si="207"/>
        <v>0.50268528053608164</v>
      </c>
      <c r="AW736" s="118">
        <f t="shared" si="207"/>
        <v>0.46959887872799894</v>
      </c>
      <c r="AX736" s="118">
        <f t="shared" si="207"/>
        <v>0.43869020128741409</v>
      </c>
      <c r="AY736" s="118">
        <f t="shared" si="207"/>
        <v>0.40981591188394256</v>
      </c>
      <c r="AZ736" s="118">
        <f t="shared" si="207"/>
        <v>0.38284210848656086</v>
      </c>
      <c r="BA736" s="118">
        <f t="shared" si="207"/>
        <v>0.35764370240446602</v>
      </c>
      <c r="BB736" s="118">
        <f t="shared" si="207"/>
        <v>0.33410383819904266</v>
      </c>
      <c r="BC736" s="118">
        <f t="shared" si="207"/>
        <v>0.31211335177682736</v>
      </c>
      <c r="BD736" s="118">
        <f t="shared" si="207"/>
        <v>0.29157026415042464</v>
      </c>
      <c r="BE736" s="118">
        <f t="shared" si="205"/>
        <v>0.27237930851973297</v>
      </c>
      <c r="BF736" s="118">
        <f t="shared" si="205"/>
        <v>0.25445148848036192</v>
      </c>
      <c r="BG736" s="118">
        <f t="shared" si="205"/>
        <v>0.23770366531046963</v>
      </c>
      <c r="BH736" s="118">
        <f t="shared" si="205"/>
        <v>0.2220581724220983</v>
      </c>
      <c r="BI736" s="118">
        <f t="shared" si="205"/>
        <v>0.20744245518905971</v>
      </c>
      <c r="BJ736" s="118">
        <f t="shared" si="205"/>
        <v>0.1937887344811032</v>
      </c>
      <c r="BK736" s="118">
        <f t="shared" si="205"/>
        <v>0.18103369234403507</v>
      </c>
      <c r="BL736" s="118">
        <f t="shared" si="205"/>
        <v>0.16911817836815762</v>
      </c>
      <c r="BM736" s="118">
        <f t="shared" si="205"/>
        <v>0.15798693538333697</v>
      </c>
      <c r="BN736" s="118">
        <f t="shared" si="205"/>
        <v>0.14758834320863434</v>
      </c>
      <c r="BO736" s="118">
        <f t="shared" si="205"/>
        <v>0.13787417926816148</v>
      </c>
      <c r="BP736" s="118">
        <f t="shared" si="205"/>
        <v>0.12879939496303683</v>
      </c>
      <c r="BQ736" s="118">
        <f t="shared" si="205"/>
        <v>0.12032190676238699</v>
      </c>
      <c r="BS736"/>
    </row>
    <row r="737" spans="2:71">
      <c r="B737" s="19">
        <v>49</v>
      </c>
      <c r="C737" s="177">
        <v>2.3712</v>
      </c>
      <c r="D737" s="177">
        <v>0.5776</v>
      </c>
      <c r="I737" s="22" t="s">
        <v>176</v>
      </c>
      <c r="J737" s="118">
        <f t="shared" si="206"/>
        <v>6.8387060636760255</v>
      </c>
      <c r="K737" s="118">
        <f t="shared" si="206"/>
        <v>6.3724566169177397</v>
      </c>
      <c r="L737" s="118">
        <f t="shared" si="206"/>
        <v>5.9379951348092384</v>
      </c>
      <c r="M737" s="118">
        <f t="shared" si="206"/>
        <v>5.5331543768238003</v>
      </c>
      <c r="N737" s="118">
        <f t="shared" si="206"/>
        <v>5.1559148606052103</v>
      </c>
      <c r="O737" s="118">
        <f t="shared" si="206"/>
        <v>4.8043947881080724</v>
      </c>
      <c r="P737" s="118">
        <f t="shared" si="206"/>
        <v>4.4768406585539662</v>
      </c>
      <c r="Q737" s="118">
        <f t="shared" si="206"/>
        <v>4.1716185213776562</v>
      </c>
      <c r="R737" s="118">
        <f t="shared" si="206"/>
        <v>3.8872058255301254</v>
      </c>
      <c r="S737" s="118">
        <f t="shared" si="206"/>
        <v>3.6221838244800058</v>
      </c>
      <c r="T737" s="118">
        <f t="shared" si="206"/>
        <v>3.3752304990269719</v>
      </c>
      <c r="U737" s="118">
        <f t="shared" si="206"/>
        <v>3.1451139626237232</v>
      </c>
      <c r="V737" s="118">
        <f t="shared" si="206"/>
        <v>2.9306863163100529</v>
      </c>
      <c r="W737" s="118">
        <f t="shared" si="206"/>
        <v>2.730877922605361</v>
      </c>
      <c r="X737" s="118">
        <f t="shared" si="206"/>
        <v>2.5446920697958393</v>
      </c>
      <c r="Y737" s="118">
        <f t="shared" si="206"/>
        <v>2.3712</v>
      </c>
      <c r="Z737" s="118">
        <f t="shared" si="204"/>
        <v>2.2095362762108581</v>
      </c>
      <c r="AA737" s="118">
        <f t="shared" si="204"/>
        <v>2.0588944652040091</v>
      </c>
      <c r="AB737" s="118">
        <f t="shared" si="204"/>
        <v>1.9185231147764896</v>
      </c>
      <c r="AC737" s="118">
        <f t="shared" si="204"/>
        <v>1.7877220052495371</v>
      </c>
      <c r="AD737" s="118">
        <f t="shared" si="204"/>
        <v>1.6658386565364669</v>
      </c>
      <c r="AE737" s="118">
        <f t="shared" si="204"/>
        <v>1.552265073351756</v>
      </c>
      <c r="AF737" s="118">
        <f t="shared" si="204"/>
        <v>1.4464347123253263</v>
      </c>
      <c r="AG737" s="118">
        <f t="shared" si="204"/>
        <v>1.3478196558929765</v>
      </c>
      <c r="AH737" s="118">
        <f t="shared" si="204"/>
        <v>1.255927978865371</v>
      </c>
      <c r="AI737" s="118">
        <f t="shared" si="204"/>
        <v>1.1703012945391453</v>
      </c>
      <c r="AJ737" s="118">
        <f t="shared" si="204"/>
        <v>1.090512468109299</v>
      </c>
      <c r="AK737" s="118">
        <f t="shared" si="204"/>
        <v>1.016163485976608</v>
      </c>
      <c r="AL737" s="118">
        <f t="shared" si="204"/>
        <v>0.94688347032144027</v>
      </c>
      <c r="AM737" s="118">
        <f t="shared" si="204"/>
        <v>0.88232682904000082</v>
      </c>
      <c r="AN737" s="118">
        <f t="shared" si="204"/>
        <v>0.82217153181426206</v>
      </c>
      <c r="AO737" s="118">
        <f t="shared" si="207"/>
        <v>0.76611750371603482</v>
      </c>
      <c r="AP737" s="118">
        <f t="shared" si="207"/>
        <v>0.71388512833193563</v>
      </c>
      <c r="AQ737" s="118">
        <f t="shared" si="207"/>
        <v>0.66521385294233126</v>
      </c>
      <c r="AR737" s="118">
        <f t="shared" si="207"/>
        <v>0.61986088879642198</v>
      </c>
      <c r="AS737" s="118">
        <f t="shared" si="207"/>
        <v>0.57759999999999978</v>
      </c>
      <c r="AT737" s="118">
        <f t="shared" si="207"/>
        <v>0.53822037497443953</v>
      </c>
      <c r="AU737" s="118">
        <f t="shared" si="207"/>
        <v>0.50152557485738658</v>
      </c>
      <c r="AV737" s="118">
        <f t="shared" si="207"/>
        <v>0.46733255359940112</v>
      </c>
      <c r="AW737" s="118">
        <f t="shared" si="207"/>
        <v>0.43547074486847681</v>
      </c>
      <c r="AX737" s="118">
        <f t="shared" si="207"/>
        <v>0.4057812112076008</v>
      </c>
      <c r="AY737" s="118">
        <f t="shared" si="207"/>
        <v>0.37811585120106866</v>
      </c>
      <c r="AZ737" s="118">
        <f t="shared" si="207"/>
        <v>0.35233666069463065</v>
      </c>
      <c r="BA737" s="118">
        <f t="shared" si="207"/>
        <v>0.32831504438418646</v>
      </c>
      <c r="BB737" s="118">
        <f t="shared" si="207"/>
        <v>0.30593117433900052</v>
      </c>
      <c r="BC737" s="118">
        <f t="shared" si="207"/>
        <v>0.28507339225953526</v>
      </c>
      <c r="BD737" s="118">
        <f t="shared" si="207"/>
        <v>0.26563765248816251</v>
      </c>
      <c r="BE737" s="118">
        <f t="shared" si="205"/>
        <v>0.24752700299430189</v>
      </c>
      <c r="BF737" s="118">
        <f t="shared" si="205"/>
        <v>0.23065110174496617</v>
      </c>
      <c r="BG737" s="118">
        <f t="shared" si="205"/>
        <v>0.21492576604820526</v>
      </c>
      <c r="BH737" s="118">
        <f t="shared" si="205"/>
        <v>0.20027255262142271</v>
      </c>
      <c r="BI737" s="118">
        <f t="shared" si="205"/>
        <v>0.18661836628980327</v>
      </c>
      <c r="BJ737" s="118">
        <f t="shared" si="205"/>
        <v>0.17389509536290734</v>
      </c>
      <c r="BK737" s="118">
        <f t="shared" si="205"/>
        <v>0.1620392718705678</v>
      </c>
      <c r="BL737" s="118">
        <f t="shared" si="205"/>
        <v>0.15099175496323097</v>
      </c>
      <c r="BM737" s="118">
        <f t="shared" si="205"/>
        <v>0.1406974358974358</v>
      </c>
      <c r="BN737" s="118">
        <f t="shared" si="205"/>
        <v>0.13110496313479936</v>
      </c>
      <c r="BO737" s="118">
        <f t="shared" si="205"/>
        <v>0.12216648618320952</v>
      </c>
      <c r="BP737" s="118">
        <f t="shared" si="205"/>
        <v>0.11383741690241819</v>
      </c>
      <c r="BQ737" s="118">
        <f t="shared" si="205"/>
        <v>0.10607620708334688</v>
      </c>
      <c r="BS737"/>
    </row>
    <row r="738" spans="2:71">
      <c r="B738" s="19">
        <v>50</v>
      </c>
      <c r="C738" s="177">
        <v>2.3359000000000001</v>
      </c>
      <c r="D738" s="177">
        <v>0.53849999999999998</v>
      </c>
      <c r="I738" s="22" t="s">
        <v>176</v>
      </c>
      <c r="J738" s="118">
        <f t="shared" si="206"/>
        <v>7.0211079589384076</v>
      </c>
      <c r="K738" s="118">
        <f t="shared" si="206"/>
        <v>6.5244247120215091</v>
      </c>
      <c r="L738" s="118">
        <f t="shared" si="206"/>
        <v>6.0628775503507955</v>
      </c>
      <c r="M738" s="118">
        <f t="shared" si="206"/>
        <v>5.6339808968626306</v>
      </c>
      <c r="N738" s="118">
        <f t="shared" si="206"/>
        <v>5.2354250077797602</v>
      </c>
      <c r="O738" s="118">
        <f t="shared" si="206"/>
        <v>4.8650635339124433</v>
      </c>
      <c r="P738" s="118">
        <f t="shared" si="206"/>
        <v>4.5209019618909831</v>
      </c>
      <c r="Q738" s="118">
        <f t="shared" si="206"/>
        <v>4.2010868730820503</v>
      </c>
      <c r="R738" s="118">
        <f t="shared" si="206"/>
        <v>3.9038959623446732</v>
      </c>
      <c r="S738" s="118">
        <f t="shared" si="206"/>
        <v>3.6277287628737374</v>
      </c>
      <c r="T738" s="118">
        <f t="shared" si="206"/>
        <v>3.3710980271813633</v>
      </c>
      <c r="U738" s="118">
        <f t="shared" si="206"/>
        <v>3.132621717800022</v>
      </c>
      <c r="V738" s="118">
        <f t="shared" si="206"/>
        <v>2.9110155645748037</v>
      </c>
      <c r="W738" s="118">
        <f t="shared" si="206"/>
        <v>2.7050861484634963</v>
      </c>
      <c r="X738" s="118">
        <f t="shared" si="206"/>
        <v>2.513724474598575</v>
      </c>
      <c r="Y738" s="118">
        <f t="shared" si="206"/>
        <v>2.3359000000000001</v>
      </c>
      <c r="Z738" s="118">
        <f t="shared" si="204"/>
        <v>2.1706550837761789</v>
      </c>
      <c r="AA738" s="118">
        <f t="shared" si="204"/>
        <v>2.0170998299256686</v>
      </c>
      <c r="AB738" s="118">
        <f t="shared" si="204"/>
        <v>1.8744072949664876</v>
      </c>
      <c r="AC738" s="118">
        <f t="shared" si="204"/>
        <v>1.7418090345845976</v>
      </c>
      <c r="AD738" s="118">
        <f t="shared" si="204"/>
        <v>1.6185909653188639</v>
      </c>
      <c r="AE738" s="118">
        <f t="shared" si="204"/>
        <v>1.5040895189963548</v>
      </c>
      <c r="AF738" s="118">
        <f t="shared" si="204"/>
        <v>1.3976880692084013</v>
      </c>
      <c r="AG738" s="118">
        <f t="shared" si="204"/>
        <v>1.2988136105828707</v>
      </c>
      <c r="AH738" s="118">
        <f t="shared" si="204"/>
        <v>1.2069336729694775</v>
      </c>
      <c r="AI738" s="118">
        <f t="shared" si="204"/>
        <v>1.1215534539200531</v>
      </c>
      <c r="AJ738" s="118">
        <f t="shared" si="204"/>
        <v>1.0422131540212747</v>
      </c>
      <c r="AK738" s="118">
        <f t="shared" si="204"/>
        <v>0.96848550072977668</v>
      </c>
      <c r="AL738" s="118">
        <f t="shared" si="204"/>
        <v>0.89997344737471974</v>
      </c>
      <c r="AM738" s="118">
        <f t="shared" si="204"/>
        <v>0.83630803493621686</v>
      </c>
      <c r="AN738" s="118">
        <f t="shared" si="204"/>
        <v>0.77714640508462052</v>
      </c>
      <c r="AO738" s="118">
        <f t="shared" si="207"/>
        <v>0.7221699537802615</v>
      </c>
      <c r="AP738" s="118">
        <f t="shared" si="207"/>
        <v>0.67108261549018899</v>
      </c>
      <c r="AQ738" s="118">
        <f t="shared" si="207"/>
        <v>0.62360926878187994</v>
      </c>
      <c r="AR738" s="118">
        <f t="shared" si="207"/>
        <v>0.57949425470753591</v>
      </c>
      <c r="AS738" s="118">
        <f t="shared" si="207"/>
        <v>0.5385000000000002</v>
      </c>
      <c r="AT738" s="118">
        <f t="shared" si="207"/>
        <v>0.50040573766577023</v>
      </c>
      <c r="AU738" s="118">
        <f t="shared" si="207"/>
        <v>0.46500631808509485</v>
      </c>
      <c r="AV738" s="118">
        <f t="shared" si="207"/>
        <v>0.43211110421655635</v>
      </c>
      <c r="AW738" s="118">
        <f t="shared" si="207"/>
        <v>0.40154294495646486</v>
      </c>
      <c r="AX738" s="118">
        <f t="shared" si="207"/>
        <v>0.37313722112428127</v>
      </c>
      <c r="AY738" s="118">
        <f t="shared" si="207"/>
        <v>0.34674095893640028</v>
      </c>
      <c r="AZ738" s="118">
        <f t="shared" si="207"/>
        <v>0.32221200619406842</v>
      </c>
      <c r="BA738" s="118">
        <f t="shared" si="207"/>
        <v>0.29941826674895167</v>
      </c>
      <c r="BB738" s="118">
        <f t="shared" si="207"/>
        <v>0.27823698912370559</v>
      </c>
      <c r="BC738" s="118">
        <f t="shared" si="207"/>
        <v>0.25855410545654733</v>
      </c>
      <c r="BD738" s="118">
        <f t="shared" si="207"/>
        <v>0.24026361720983633</v>
      </c>
      <c r="BE738" s="118">
        <f t="shared" si="205"/>
        <v>0.22326702433451129</v>
      </c>
      <c r="BF738" s="118">
        <f t="shared" si="205"/>
        <v>0.20747279481625358</v>
      </c>
      <c r="BG738" s="118">
        <f t="shared" si="205"/>
        <v>0.19279587174671556</v>
      </c>
      <c r="BH738" s="118">
        <f t="shared" si="205"/>
        <v>0.17915721526523751</v>
      </c>
      <c r="BI738" s="118">
        <f t="shared" si="205"/>
        <v>0.16648337690426429</v>
      </c>
      <c r="BJ738" s="118">
        <f t="shared" si="205"/>
        <v>0.15470610404617788</v>
      </c>
      <c r="BK738" s="118">
        <f t="shared" si="205"/>
        <v>0.14376197236142066</v>
      </c>
      <c r="BL738" s="118">
        <f t="shared" si="205"/>
        <v>0.13359204424847307</v>
      </c>
      <c r="BM738" s="118">
        <f t="shared" si="205"/>
        <v>0.12414155143627734</v>
      </c>
      <c r="BN738" s="118">
        <f t="shared" si="205"/>
        <v>0.11535960003982079</v>
      </c>
      <c r="BO738" s="118">
        <f t="shared" si="205"/>
        <v>0.10719889648051016</v>
      </c>
      <c r="BP738" s="118">
        <f t="shared" si="205"/>
        <v>9.961549279533187E-2</v>
      </c>
      <c r="BQ738" s="118">
        <f t="shared" si="205"/>
        <v>9.25685499632075E-2</v>
      </c>
      <c r="BS738"/>
    </row>
    <row r="739" spans="2:71">
      <c r="B739" s="19">
        <v>51</v>
      </c>
      <c r="C739" s="177">
        <v>2.4039999999999999</v>
      </c>
      <c r="D739" s="177">
        <v>0.56299999999999994</v>
      </c>
      <c r="I739" s="22" t="s">
        <v>176</v>
      </c>
      <c r="J739" s="118">
        <f t="shared" si="206"/>
        <v>7.1409174843832526</v>
      </c>
      <c r="K739" s="118">
        <f t="shared" si="206"/>
        <v>6.6409882412909154</v>
      </c>
      <c r="L739" s="118">
        <f t="shared" si="206"/>
        <v>6.1760585971500355</v>
      </c>
      <c r="M739" s="118">
        <f t="shared" si="206"/>
        <v>5.7436782613571173</v>
      </c>
      <c r="N739" s="118">
        <f t="shared" si="206"/>
        <v>5.3415684859611927</v>
      </c>
      <c r="O739" s="118">
        <f t="shared" si="206"/>
        <v>4.9676100561162206</v>
      </c>
      <c r="P739" s="118">
        <f t="shared" si="206"/>
        <v>4.6198321213111715</v>
      </c>
      <c r="Q739" s="118">
        <f t="shared" si="206"/>
        <v>4.2964018085156939</v>
      </c>
      <c r="R739" s="118">
        <f t="shared" si="206"/>
        <v>3.9956145625001613</v>
      </c>
      <c r="S739" s="118">
        <f t="shared" si="206"/>
        <v>3.715885162421265</v>
      </c>
      <c r="T739" s="118">
        <f t="shared" si="206"/>
        <v>3.4557393673284151</v>
      </c>
      <c r="U739" s="118">
        <f t="shared" si="206"/>
        <v>3.2138061465607617</v>
      </c>
      <c r="V739" s="118">
        <f t="shared" si="206"/>
        <v>2.9888104540871647</v>
      </c>
      <c r="W739" s="118">
        <f t="shared" si="206"/>
        <v>2.7795665087081605</v>
      </c>
      <c r="X739" s="118">
        <f t="shared" si="206"/>
        <v>2.5849715447049735</v>
      </c>
      <c r="Y739" s="118">
        <f t="shared" ref="Y739:AN754" si="208">$C739*POWER(POWER($D739/$C739,1/($D$482-$C$482)),Y$482-$C$482)</f>
        <v>2.4039999999999999</v>
      </c>
      <c r="Z739" s="118">
        <f t="shared" si="208"/>
        <v>2.2356981111989724</v>
      </c>
      <c r="AA739" s="118">
        <f t="shared" si="208"/>
        <v>2.0791788870293901</v>
      </c>
      <c r="AB739" s="118">
        <f t="shared" si="208"/>
        <v>1.9336174336840222</v>
      </c>
      <c r="AC739" s="118">
        <f t="shared" si="208"/>
        <v>1.798246607432934</v>
      </c>
      <c r="AD739" s="118">
        <f t="shared" si="208"/>
        <v>1.6723529715922509</v>
      </c>
      <c r="AE739" s="118">
        <f t="shared" si="208"/>
        <v>1.5552730365419236</v>
      </c>
      <c r="AF739" s="118">
        <f t="shared" si="208"/>
        <v>1.4463897629764848</v>
      </c>
      <c r="AG739" s="118">
        <f t="shared" si="208"/>
        <v>1.3451293099600903</v>
      </c>
      <c r="AH739" s="118">
        <f t="shared" si="208"/>
        <v>1.2509580106473175</v>
      </c>
      <c r="AI739" s="118">
        <f t="shared" si="208"/>
        <v>1.1633795597310448</v>
      </c>
      <c r="AJ739" s="118">
        <f t="shared" si="208"/>
        <v>1.0819323977945878</v>
      </c>
      <c r="AK739" s="118">
        <f t="shared" si="208"/>
        <v>1.0061872787830015</v>
      </c>
      <c r="AL739" s="118">
        <f t="shared" si="208"/>
        <v>0.93574500777354019</v>
      </c>
      <c r="AM739" s="118">
        <f t="shared" si="208"/>
        <v>0.87023433712278353</v>
      </c>
      <c r="AN739" s="118">
        <f t="shared" si="208"/>
        <v>0.80931000990261959</v>
      </c>
      <c r="AO739" s="118">
        <f t="shared" si="207"/>
        <v>0.75265094031352264</v>
      </c>
      <c r="AP739" s="118">
        <f t="shared" si="207"/>
        <v>0.69995852148547155</v>
      </c>
      <c r="AQ739" s="118">
        <f t="shared" si="207"/>
        <v>0.65095505174820889</v>
      </c>
      <c r="AR739" s="118">
        <f t="shared" si="207"/>
        <v>0.60538227107691345</v>
      </c>
      <c r="AS739" s="118">
        <f t="shared" si="207"/>
        <v>0.56299999999999994</v>
      </c>
      <c r="AT739" s="118">
        <f t="shared" si="207"/>
        <v>0.52358487379576601</v>
      </c>
      <c r="AU739" s="118">
        <f t="shared" si="207"/>
        <v>0.48692916530679969</v>
      </c>
      <c r="AV739" s="118">
        <f t="shared" si="207"/>
        <v>0.45283969016809672</v>
      </c>
      <c r="AW739" s="118">
        <f t="shared" si="207"/>
        <v>0.42113678867917714</v>
      </c>
      <c r="AX739" s="118">
        <f t="shared" si="207"/>
        <v>0.39165337895442476</v>
      </c>
      <c r="AY739" s="118">
        <f t="shared" si="207"/>
        <v>0.36423407636152366</v>
      </c>
      <c r="AZ739" s="118">
        <f t="shared" si="207"/>
        <v>0.33873437460722167</v>
      </c>
      <c r="BA739" s="118">
        <f t="shared" si="207"/>
        <v>0.3150198841545469</v>
      </c>
      <c r="BB739" s="118">
        <f t="shared" si="207"/>
        <v>0.29296562395775361</v>
      </c>
      <c r="BC739" s="118">
        <f t="shared" si="207"/>
        <v>0.27245536278227045</v>
      </c>
      <c r="BD739" s="118">
        <f t="shared" ref="BD739:BQ754" si="209">$C739*POWER(POWER($D739/$C739,1/($D$482-$C$482)),BD$482-$C$482)</f>
        <v>0.25338100663824997</v>
      </c>
      <c r="BE739" s="118">
        <f t="shared" si="209"/>
        <v>0.23564202909934689</v>
      </c>
      <c r="BF739" s="118">
        <f t="shared" si="209"/>
        <v>0.21914494150436906</v>
      </c>
      <c r="BG739" s="118">
        <f t="shared" si="209"/>
        <v>0.20380280024963696</v>
      </c>
      <c r="BH739" s="118">
        <f t="shared" si="209"/>
        <v>0.1895347485753639</v>
      </c>
      <c r="BI739" s="118">
        <f t="shared" si="209"/>
        <v>0.17626559043116194</v>
      </c>
      <c r="BJ739" s="118">
        <f t="shared" si="209"/>
        <v>0.16392539417484212</v>
      </c>
      <c r="BK739" s="118">
        <f t="shared" si="209"/>
        <v>0.15244912401590749</v>
      </c>
      <c r="BL739" s="118">
        <f t="shared" si="209"/>
        <v>0.14177629726135701</v>
      </c>
      <c r="BM739" s="118">
        <f t="shared" si="209"/>
        <v>0.13185066555740432</v>
      </c>
      <c r="BN739" s="118">
        <f t="shared" si="209"/>
        <v>0.12261991844717816</v>
      </c>
      <c r="BO739" s="118">
        <f t="shared" si="209"/>
        <v>0.11403540768208331</v>
      </c>
      <c r="BP739" s="118">
        <f t="shared" si="209"/>
        <v>0.10605189083387623</v>
      </c>
      <c r="BQ739" s="118">
        <f t="shared" si="209"/>
        <v>9.8627292856229912E-2</v>
      </c>
      <c r="BS739"/>
    </row>
    <row r="740" spans="2:71">
      <c r="B740" s="19">
        <v>52</v>
      </c>
      <c r="C740" s="177">
        <v>2.4722</v>
      </c>
      <c r="D740" s="177">
        <v>0.58740000000000003</v>
      </c>
      <c r="I740" s="22" t="s">
        <v>176</v>
      </c>
      <c r="J740" s="118">
        <f t="shared" ref="J740:Y755" si="210">$C740*POWER(POWER($D740/$C740,1/($D$482-$C$482)),J$482-$C$482)</f>
        <v>7.2643347196800825</v>
      </c>
      <c r="K740" s="118">
        <f t="shared" si="210"/>
        <v>6.7606486145772333</v>
      </c>
      <c r="L740" s="118">
        <f t="shared" si="210"/>
        <v>6.2918865186594735</v>
      </c>
      <c r="M740" s="118">
        <f t="shared" si="210"/>
        <v>5.8556269110525854</v>
      </c>
      <c r="N740" s="118">
        <f t="shared" si="210"/>
        <v>5.4496161715180751</v>
      </c>
      <c r="O740" s="118">
        <f t="shared" si="210"/>
        <v>5.0717569387515642</v>
      </c>
      <c r="P740" s="118">
        <f t="shared" si="210"/>
        <v>4.7200972758801045</v>
      </c>
      <c r="Q740" s="118">
        <f t="shared" si="210"/>
        <v>4.3928205871898394</v>
      </c>
      <c r="R740" s="118">
        <f t="shared" si="210"/>
        <v>4.0882362339960041</v>
      </c>
      <c r="S740" s="118">
        <f t="shared" si="210"/>
        <v>3.804770801178988</v>
      </c>
      <c r="T740" s="118">
        <f t="shared" si="210"/>
        <v>3.540959969271273</v>
      </c>
      <c r="U740" s="118">
        <f t="shared" si="210"/>
        <v>3.2954409501083037</v>
      </c>
      <c r="V740" s="118">
        <f t="shared" si="210"/>
        <v>3.0669454469675022</v>
      </c>
      <c r="W740" s="118">
        <f t="shared" si="210"/>
        <v>2.8542931028290961</v>
      </c>
      <c r="X740" s="118">
        <f t="shared" si="210"/>
        <v>2.6563854029139091</v>
      </c>
      <c r="Y740" s="118">
        <f t="shared" si="210"/>
        <v>2.4722</v>
      </c>
      <c r="Z740" s="118">
        <f t="shared" si="208"/>
        <v>2.3007854332039774</v>
      </c>
      <c r="AA740" s="118">
        <f t="shared" si="208"/>
        <v>2.141256212945398</v>
      </c>
      <c r="AB740" s="118">
        <f t="shared" si="208"/>
        <v>1.9927882467042659</v>
      </c>
      <c r="AC740" s="118">
        <f t="shared" si="208"/>
        <v>1.8546145819421034</v>
      </c>
      <c r="AD740" s="118">
        <f t="shared" si="208"/>
        <v>1.7260214441954842</v>
      </c>
      <c r="AE740" s="118">
        <f t="shared" si="208"/>
        <v>1.6063445498756821</v>
      </c>
      <c r="AF740" s="118">
        <f t="shared" si="208"/>
        <v>1.4949656747271942</v>
      </c>
      <c r="AG740" s="118">
        <f t="shared" si="208"/>
        <v>1.3913094602185434</v>
      </c>
      <c r="AH740" s="118">
        <f t="shared" si="208"/>
        <v>1.2948404413678964</v>
      </c>
      <c r="AI740" s="118">
        <f t="shared" si="208"/>
        <v>1.2050602806498925</v>
      </c>
      <c r="AJ740" s="118">
        <f t="shared" si="208"/>
        <v>1.1215051936946727</v>
      </c>
      <c r="AK740" s="118">
        <f t="shared" si="208"/>
        <v>1.0437435534808297</v>
      </c>
      <c r="AL740" s="118">
        <f t="shared" si="208"/>
        <v>0.97137366064608432</v>
      </c>
      <c r="AM740" s="118">
        <f t="shared" si="208"/>
        <v>0.9040216683975949</v>
      </c>
      <c r="AN740" s="118">
        <f t="shared" si="208"/>
        <v>0.84133965130246069</v>
      </c>
      <c r="AO740" s="118">
        <f t="shared" ref="AO740:BD755" si="211">$C740*POWER(POWER($D740/$C740,1/($D$482-$C$482)),AO$482-$C$482)</f>
        <v>0.78300380798220803</v>
      </c>
      <c r="AP740" s="118">
        <f t="shared" si="211"/>
        <v>0.72871278842678922</v>
      </c>
      <c r="AQ740" s="118">
        <f t="shared" si="211"/>
        <v>0.67818613728735877</v>
      </c>
      <c r="AR740" s="118">
        <f t="shared" si="211"/>
        <v>0.63116284510623255</v>
      </c>
      <c r="AS740" s="118">
        <f t="shared" si="211"/>
        <v>0.58739999999999903</v>
      </c>
      <c r="AT740" s="118">
        <f t="shared" si="211"/>
        <v>0.54667153283068282</v>
      </c>
      <c r="AU740" s="118">
        <f t="shared" si="211"/>
        <v>0.5087670493827865</v>
      </c>
      <c r="AV740" s="118">
        <f t="shared" si="211"/>
        <v>0.47349074351350379</v>
      </c>
      <c r="AW740" s="118">
        <f t="shared" si="211"/>
        <v>0.4406603856616737</v>
      </c>
      <c r="AX740" s="118">
        <f t="shared" si="211"/>
        <v>0.41010638149034295</v>
      </c>
      <c r="AY740" s="118">
        <f t="shared" si="211"/>
        <v>0.38167089580008662</v>
      </c>
      <c r="AZ740" s="118">
        <f t="shared" si="211"/>
        <v>0.35520703718742513</v>
      </c>
      <c r="BA740" s="118">
        <f t="shared" si="211"/>
        <v>0.33057809923645787</v>
      </c>
      <c r="BB740" s="118">
        <f t="shared" si="211"/>
        <v>0.30765685432388201</v>
      </c>
      <c r="BC740" s="118">
        <f t="shared" si="211"/>
        <v>0.28632489638934783</v>
      </c>
      <c r="BD740" s="118">
        <f t="shared" si="209"/>
        <v>0.26647202927604957</v>
      </c>
      <c r="BE740" s="118">
        <f t="shared" si="209"/>
        <v>0.2479956974818536</v>
      </c>
      <c r="BF740" s="118">
        <f t="shared" si="209"/>
        <v>0.23080045638035318</v>
      </c>
      <c r="BG740" s="118">
        <f t="shared" si="209"/>
        <v>0.21479747917512601</v>
      </c>
      <c r="BH740" s="118">
        <f t="shared" si="209"/>
        <v>0.19990409804023324</v>
      </c>
      <c r="BI740" s="118">
        <f t="shared" si="209"/>
        <v>0.18604337707659099</v>
      </c>
      <c r="BJ740" s="118">
        <f t="shared" si="209"/>
        <v>0.17314371487820376</v>
      </c>
      <c r="BK740" s="118">
        <f t="shared" si="209"/>
        <v>0.16113847465520345</v>
      </c>
      <c r="BL740" s="118">
        <f t="shared" si="209"/>
        <v>0.14996564000299345</v>
      </c>
      <c r="BM740" s="118">
        <f t="shared" si="209"/>
        <v>0.13956749453927633</v>
      </c>
      <c r="BN740" s="118">
        <f t="shared" si="209"/>
        <v>0.129890323754042</v>
      </c>
      <c r="BO740" s="118">
        <f t="shared" si="209"/>
        <v>0.12088413753233895</v>
      </c>
      <c r="BP740" s="118">
        <f t="shared" si="209"/>
        <v>0.11250241191644353</v>
      </c>
      <c r="BQ740" s="118">
        <f t="shared" si="209"/>
        <v>0.10470184877342721</v>
      </c>
      <c r="BS740"/>
    </row>
    <row r="741" spans="2:71">
      <c r="B741" s="19">
        <v>53</v>
      </c>
      <c r="C741" s="177">
        <v>2.5404</v>
      </c>
      <c r="D741" s="177">
        <v>0.6119</v>
      </c>
      <c r="I741" s="22" t="s">
        <v>176</v>
      </c>
      <c r="J741" s="118">
        <f t="shared" si="210"/>
        <v>7.3887052530193689</v>
      </c>
      <c r="K741" s="118">
        <f t="shared" si="210"/>
        <v>6.8810903408881323</v>
      </c>
      <c r="L741" s="118">
        <f t="shared" si="210"/>
        <v>6.4083493194040688</v>
      </c>
      <c r="M741" s="118">
        <f t="shared" si="210"/>
        <v>5.9680863010158003</v>
      </c>
      <c r="N741" s="118">
        <f t="shared" si="210"/>
        <v>5.5580699991686275</v>
      </c>
      <c r="O741" s="118">
        <f t="shared" si="210"/>
        <v>5.1762224199741116</v>
      </c>
      <c r="P741" s="118">
        <f t="shared" si="210"/>
        <v>4.8206083307785565</v>
      </c>
      <c r="Q741" s="118">
        <f t="shared" si="210"/>
        <v>4.4894254522563282</v>
      </c>
      <c r="R741" s="118">
        <f t="shared" si="210"/>
        <v>4.1809953243207776</v>
      </c>
      <c r="S741" s="118">
        <f t="shared" si="210"/>
        <v>3.8937547995605137</v>
      </c>
      <c r="T741" s="118">
        <f t="shared" si="210"/>
        <v>3.6262481210891013</v>
      </c>
      <c r="U741" s="118">
        <f t="shared" si="210"/>
        <v>3.3771195446581359</v>
      </c>
      <c r="V741" s="118">
        <f t="shared" si="210"/>
        <v>3.1451064676419982</v>
      </c>
      <c r="W741" s="118">
        <f t="shared" si="210"/>
        <v>2.9290330300714484</v>
      </c>
      <c r="X741" s="118">
        <f t="shared" si="210"/>
        <v>2.7278041552856225</v>
      </c>
      <c r="Y741" s="118">
        <f t="shared" si="210"/>
        <v>2.5404</v>
      </c>
      <c r="Z741" s="118">
        <f t="shared" si="208"/>
        <v>2.3658707856628567</v>
      </c>
      <c r="AA741" s="118">
        <f t="shared" si="208"/>
        <v>2.2033319849051263</v>
      </c>
      <c r="AB741" s="118">
        <f t="shared" si="208"/>
        <v>2.0519598386882349</v>
      </c>
      <c r="AC741" s="118">
        <f t="shared" si="208"/>
        <v>1.9109871814304689</v>
      </c>
      <c r="AD741" s="118">
        <f t="shared" si="208"/>
        <v>1.7796995529532953</v>
      </c>
      <c r="AE741" s="118">
        <f t="shared" si="208"/>
        <v>1.6574315775426891</v>
      </c>
      <c r="AF741" s="118">
        <f t="shared" si="208"/>
        <v>1.5435635917742678</v>
      </c>
      <c r="AG741" s="118">
        <f t="shared" si="208"/>
        <v>1.4375185040117966</v>
      </c>
      <c r="AH741" s="118">
        <f t="shared" si="208"/>
        <v>1.338758869662763</v>
      </c>
      <c r="AI741" s="118">
        <f t="shared" si="208"/>
        <v>1.2467841673681936</v>
      </c>
      <c r="AJ741" s="118">
        <f t="shared" si="208"/>
        <v>1.1611282623222323</v>
      </c>
      <c r="AK741" s="118">
        <f t="shared" si="208"/>
        <v>1.0813570438653941</v>
      </c>
      <c r="AL741" s="118">
        <f t="shared" si="208"/>
        <v>1.0070662253786349</v>
      </c>
      <c r="AM741" s="118">
        <f t="shared" si="208"/>
        <v>0.93787929532793191</v>
      </c>
      <c r="AN741" s="118">
        <f t="shared" si="208"/>
        <v>0.87344560907511448</v>
      </c>
      <c r="AO741" s="118">
        <f t="shared" si="211"/>
        <v>0.81343861178409449</v>
      </c>
      <c r="AP741" s="118">
        <f t="shared" si="211"/>
        <v>0.75755418341605218</v>
      </c>
      <c r="AQ741" s="118">
        <f t="shared" si="211"/>
        <v>0.7055090974258853</v>
      </c>
      <c r="AR741" s="118">
        <f t="shared" si="211"/>
        <v>0.65703958534847762</v>
      </c>
      <c r="AS741" s="118">
        <f t="shared" si="211"/>
        <v>0.6119</v>
      </c>
      <c r="AT741" s="118">
        <f t="shared" si="211"/>
        <v>0.56986157051924968</v>
      </c>
      <c r="AU741" s="118">
        <f t="shared" si="211"/>
        <v>0.5307112429394768</v>
      </c>
      <c r="AV741" s="118">
        <f t="shared" si="211"/>
        <v>0.49425060041463204</v>
      </c>
      <c r="AW741" s="118">
        <f t="shared" si="211"/>
        <v>0.46029485762765859</v>
      </c>
      <c r="AX741" s="118">
        <f t="shared" si="211"/>
        <v>0.42867192428441248</v>
      </c>
      <c r="AY741" s="118">
        <f t="shared" si="211"/>
        <v>0.39922153294692631</v>
      </c>
      <c r="AZ741" s="118">
        <f t="shared" si="211"/>
        <v>0.37179442678581109</v>
      </c>
      <c r="BA741" s="118">
        <f t="shared" si="211"/>
        <v>0.34625160313526149</v>
      </c>
      <c r="BB741" s="118">
        <f t="shared" si="211"/>
        <v>0.3224636090169441</v>
      </c>
      <c r="BC741" s="118">
        <f t="shared" si="211"/>
        <v>0.30030988506243023</v>
      </c>
      <c r="BD741" s="118">
        <f t="shared" si="209"/>
        <v>0.2796781545091222</v>
      </c>
      <c r="BE741" s="118">
        <f t="shared" si="209"/>
        <v>0.26046385417305729</v>
      </c>
      <c r="BF741" s="118">
        <f t="shared" si="209"/>
        <v>0.2425696045147169</v>
      </c>
      <c r="BG741" s="118">
        <f t="shared" si="209"/>
        <v>0.22590471611209323</v>
      </c>
      <c r="BH741" s="118">
        <f t="shared" si="209"/>
        <v>0.21038473003978214</v>
      </c>
      <c r="BI741" s="118">
        <f t="shared" si="209"/>
        <v>0.19593098982470769</v>
      </c>
      <c r="BJ741" s="118">
        <f t="shared" si="209"/>
        <v>0.18247024280911761</v>
      </c>
      <c r="BK741" s="118">
        <f t="shared" si="209"/>
        <v>0.16993426890052718</v>
      </c>
      <c r="BL741" s="118">
        <f t="shared" si="209"/>
        <v>0.15825953482708766</v>
      </c>
      <c r="BM741" s="118">
        <f t="shared" si="209"/>
        <v>0.14738687214611876</v>
      </c>
      <c r="BN741" s="118">
        <f t="shared" si="209"/>
        <v>0.13726117737392887</v>
      </c>
      <c r="BO741" s="118">
        <f t="shared" si="209"/>
        <v>0.12783113271715707</v>
      </c>
      <c r="BP741" s="118">
        <f t="shared" si="209"/>
        <v>0.11904894599028236</v>
      </c>
      <c r="BQ741" s="118">
        <f t="shared" si="209"/>
        <v>0.11087010840118262</v>
      </c>
      <c r="BS741"/>
    </row>
    <row r="742" spans="2:71">
      <c r="B742" s="19">
        <v>54</v>
      </c>
      <c r="C742" s="177">
        <v>2.6086</v>
      </c>
      <c r="D742" s="177">
        <v>0.63639999999999997</v>
      </c>
      <c r="I742" s="22" t="s">
        <v>176</v>
      </c>
      <c r="J742" s="118">
        <f t="shared" si="210"/>
        <v>7.5147663010630232</v>
      </c>
      <c r="K742" s="118">
        <f t="shared" si="210"/>
        <v>7.0029594759373328</v>
      </c>
      <c r="L742" s="118">
        <f t="shared" si="210"/>
        <v>6.5260101853976717</v>
      </c>
      <c r="M742" s="118">
        <f t="shared" si="210"/>
        <v>6.0815443936598994</v>
      </c>
      <c r="N742" s="118">
        <f t="shared" si="210"/>
        <v>5.6673497529643226</v>
      </c>
      <c r="O742" s="118">
        <f t="shared" si="210"/>
        <v>5.2813645915187539</v>
      </c>
      <c r="P742" s="118">
        <f t="shared" si="210"/>
        <v>4.9216676514377173</v>
      </c>
      <c r="Q742" s="118">
        <f t="shared" si="210"/>
        <v>4.5864685255979909</v>
      </c>
      <c r="R742" s="118">
        <f t="shared" si="210"/>
        <v>4.2740987458094741</v>
      </c>
      <c r="S742" s="118">
        <f t="shared" si="210"/>
        <v>3.9830034779423946</v>
      </c>
      <c r="T742" s="118">
        <f t="shared" si="210"/>
        <v>3.7117337826729737</v>
      </c>
      <c r="U742" s="118">
        <f t="shared" si="210"/>
        <v>3.4589394033250884</v>
      </c>
      <c r="V742" s="118">
        <f t="shared" si="210"/>
        <v>3.2233620449090932</v>
      </c>
      <c r="W742" s="118">
        <f t="shared" si="210"/>
        <v>3.0038291109039186</v>
      </c>
      <c r="X742" s="118">
        <f t="shared" si="210"/>
        <v>2.799247866607022</v>
      </c>
      <c r="Y742" s="118">
        <f t="shared" si="210"/>
        <v>2.6086</v>
      </c>
      <c r="Z742" s="118">
        <f t="shared" si="208"/>
        <v>2.4309365530563447</v>
      </c>
      <c r="AA742" s="118">
        <f t="shared" si="208"/>
        <v>2.2653731982616971</v>
      </c>
      <c r="AB742" s="118">
        <f t="shared" si="208"/>
        <v>2.1110858368352825</v>
      </c>
      <c r="AC742" s="118">
        <f t="shared" si="208"/>
        <v>1.9673064967424789</v>
      </c>
      <c r="AD742" s="118">
        <f t="shared" si="208"/>
        <v>1.8333195100807003</v>
      </c>
      <c r="AE742" s="118">
        <f t="shared" si="208"/>
        <v>1.7084579508113642</v>
      </c>
      <c r="AF742" s="118">
        <f t="shared" si="208"/>
        <v>1.5921003151066029</v>
      </c>
      <c r="AG742" s="118">
        <f t="shared" si="208"/>
        <v>1.4836674277869988</v>
      </c>
      <c r="AH742" s="118">
        <f t="shared" si="208"/>
        <v>1.3826195594520048</v>
      </c>
      <c r="AI742" s="118">
        <f t="shared" si="208"/>
        <v>1.2884537399534381</v>
      </c>
      <c r="AJ742" s="118">
        <f t="shared" si="208"/>
        <v>1.2007012548397482</v>
      </c>
      <c r="AK742" s="118">
        <f t="shared" si="208"/>
        <v>1.1189253123095013</v>
      </c>
      <c r="AL742" s="118">
        <f t="shared" si="208"/>
        <v>1.042718869061241</v>
      </c>
      <c r="AM742" s="118">
        <f t="shared" si="208"/>
        <v>0.97170260421779631</v>
      </c>
      <c r="AN742" s="118">
        <f t="shared" si="208"/>
        <v>0.90552303124016087</v>
      </c>
      <c r="AO742" s="118">
        <f t="shared" si="211"/>
        <v>0.84385073843291003</v>
      </c>
      <c r="AP742" s="118">
        <f t="shared" si="211"/>
        <v>0.78637874928319762</v>
      </c>
      <c r="AQ742" s="118">
        <f t="shared" si="211"/>
        <v>0.73282099447184545</v>
      </c>
      <c r="AR742" s="118">
        <f t="shared" si="211"/>
        <v>0.68291088795089738</v>
      </c>
      <c r="AS742" s="118">
        <f t="shared" si="211"/>
        <v>0.63640000000000085</v>
      </c>
      <c r="AT742" s="118">
        <f t="shared" si="211"/>
        <v>0.59305682065669696</v>
      </c>
      <c r="AU742" s="118">
        <f t="shared" si="211"/>
        <v>0.55266560736553938</v>
      </c>
      <c r="AV742" s="118">
        <f t="shared" si="211"/>
        <v>0.5150253111101647</v>
      </c>
      <c r="AW742" s="118">
        <f t="shared" si="211"/>
        <v>0.47994857568309252</v>
      </c>
      <c r="AX742" s="118">
        <f t="shared" si="211"/>
        <v>0.44726080511207511</v>
      </c>
      <c r="AY742" s="118">
        <f t="shared" si="211"/>
        <v>0.41679929460107085</v>
      </c>
      <c r="AZ742" s="118">
        <f t="shared" si="211"/>
        <v>0.38841242066006415</v>
      </c>
      <c r="BA742" s="118">
        <f t="shared" si="211"/>
        <v>0.36195888639256585</v>
      </c>
      <c r="BB742" s="118">
        <f t="shared" si="211"/>
        <v>0.33730701818418196</v>
      </c>
      <c r="BC742" s="118">
        <f t="shared" si="211"/>
        <v>0.3143341102914855</v>
      </c>
      <c r="BD742" s="118">
        <f t="shared" si="209"/>
        <v>0.29292581406885565</v>
      </c>
      <c r="BE742" s="118">
        <f t="shared" si="209"/>
        <v>0.27297556879313328</v>
      </c>
      <c r="BF742" s="118">
        <f t="shared" si="209"/>
        <v>0.25438407125299956</v>
      </c>
      <c r="BG742" s="118">
        <f t="shared" si="209"/>
        <v>0.23705878146293274</v>
      </c>
      <c r="BH742" s="118">
        <f t="shared" si="209"/>
        <v>0.22091346204141649</v>
      </c>
      <c r="BI742" s="118">
        <f t="shared" si="209"/>
        <v>0.20586774896063201</v>
      </c>
      <c r="BJ742" s="118">
        <f t="shared" si="209"/>
        <v>0.1918467515310234</v>
      </c>
      <c r="BK742" s="118">
        <f t="shared" si="209"/>
        <v>0.17878067962964159</v>
      </c>
      <c r="BL742" s="118">
        <f t="shared" si="209"/>
        <v>0.16660449631677976</v>
      </c>
      <c r="BM742" s="118">
        <f t="shared" si="209"/>
        <v>0.1552575941117845</v>
      </c>
      <c r="BN742" s="118">
        <f t="shared" si="209"/>
        <v>0.14468349331669186</v>
      </c>
      <c r="BO742" s="118">
        <f t="shared" si="209"/>
        <v>0.1348295608860805</v>
      </c>
      <c r="BP742" s="118">
        <f t="shared" si="209"/>
        <v>0.1256467484438048</v>
      </c>
      <c r="BQ742" s="118">
        <f t="shared" si="209"/>
        <v>0.11708934814257474</v>
      </c>
      <c r="BS742"/>
    </row>
    <row r="743" spans="2:71">
      <c r="B743" s="19">
        <v>55</v>
      </c>
      <c r="C743" s="177">
        <v>2.6768000000000001</v>
      </c>
      <c r="D743" s="177">
        <v>0.66090000000000004</v>
      </c>
      <c r="I743" s="22" t="s">
        <v>176</v>
      </c>
      <c r="J743" s="118">
        <f t="shared" si="210"/>
        <v>7.6423346737614404</v>
      </c>
      <c r="K743" s="118">
        <f t="shared" si="210"/>
        <v>7.1261021554773292</v>
      </c>
      <c r="L743" s="118">
        <f t="shared" si="210"/>
        <v>6.6447406581979536</v>
      </c>
      <c r="M743" s="118">
        <f t="shared" si="210"/>
        <v>6.1958946772566295</v>
      </c>
      <c r="N743" s="118">
        <f t="shared" si="210"/>
        <v>5.7773678201111487</v>
      </c>
      <c r="O743" s="118">
        <f t="shared" si="210"/>
        <v>5.3871120584694463</v>
      </c>
      <c r="P743" s="118">
        <f t="shared" si="210"/>
        <v>5.0232177064240631</v>
      </c>
      <c r="Q743" s="118">
        <f t="shared" si="210"/>
        <v>4.6839040755542021</v>
      </c>
      <c r="R743" s="118">
        <f t="shared" si="210"/>
        <v>4.3675107612668471</v>
      </c>
      <c r="S743" s="118">
        <f t="shared" si="210"/>
        <v>4.0724895177373437</v>
      </c>
      <c r="T743" s="118">
        <f t="shared" si="210"/>
        <v>3.7973966816901044</v>
      </c>
      <c r="U743" s="118">
        <f t="shared" si="210"/>
        <v>3.540886107945791</v>
      </c>
      <c r="V743" s="118">
        <f t="shared" si="210"/>
        <v>3.3017025821656505</v>
      </c>
      <c r="W743" s="118">
        <f t="shared" si="210"/>
        <v>3.0786756785587683</v>
      </c>
      <c r="X743" s="118">
        <f t="shared" si="210"/>
        <v>2.8707140324954192</v>
      </c>
      <c r="Y743" s="118">
        <f t="shared" si="210"/>
        <v>2.6768000000000001</v>
      </c>
      <c r="Z743" s="118">
        <f t="shared" si="208"/>
        <v>2.4959846779901906</v>
      </c>
      <c r="AA743" s="118">
        <f t="shared" si="208"/>
        <v>2.3273832608942748</v>
      </c>
      <c r="AB743" s="118">
        <f t="shared" si="208"/>
        <v>2.1701707109245949</v>
      </c>
      <c r="AC743" s="118">
        <f t="shared" si="208"/>
        <v>2.0235777208199597</v>
      </c>
      <c r="AD743" s="118">
        <f t="shared" si="208"/>
        <v>1.886886949301005</v>
      </c>
      <c r="AE743" s="118">
        <f t="shared" si="208"/>
        <v>1.7594295108170062</v>
      </c>
      <c r="AF743" s="118">
        <f t="shared" si="208"/>
        <v>1.6405817024069871</v>
      </c>
      <c r="AG743" s="118">
        <f t="shared" si="208"/>
        <v>1.5297619516582868</v>
      </c>
      <c r="AH743" s="118">
        <f t="shared" si="208"/>
        <v>1.4264279708276502</v>
      </c>
      <c r="AI743" s="118">
        <f t="shared" si="208"/>
        <v>1.3300741031987646</v>
      </c>
      <c r="AJ743" s="118">
        <f t="shared" si="208"/>
        <v>1.2402288486908473</v>
      </c>
      <c r="AK743" s="118">
        <f t="shared" si="208"/>
        <v>1.1564525566100452</v>
      </c>
      <c r="AL743" s="118">
        <f t="shared" si="208"/>
        <v>1.0783352742533086</v>
      </c>
      <c r="AM743" s="118">
        <f t="shared" si="208"/>
        <v>1.0054947408370472</v>
      </c>
      <c r="AN743" s="118">
        <f t="shared" si="208"/>
        <v>0.93757451693402094</v>
      </c>
      <c r="AO743" s="118">
        <f t="shared" si="211"/>
        <v>0.87424224026500685</v>
      </c>
      <c r="AP743" s="118">
        <f t="shared" si="211"/>
        <v>0.81518799931010011</v>
      </c>
      <c r="AQ743" s="118">
        <f t="shared" si="211"/>
        <v>0.76012281678103999</v>
      </c>
      <c r="AR743" s="118">
        <f t="shared" si="211"/>
        <v>0.70877723553355521</v>
      </c>
      <c r="AS743" s="118">
        <f t="shared" si="211"/>
        <v>0.66089999999999927</v>
      </c>
      <c r="AT743" s="118">
        <f t="shared" si="211"/>
        <v>0.61625682668997128</v>
      </c>
      <c r="AU743" s="118">
        <f t="shared" si="211"/>
        <v>0.57462925774246287</v>
      </c>
      <c r="AV743" s="118">
        <f t="shared" si="211"/>
        <v>0.53581359191947975</v>
      </c>
      <c r="AW743" s="118">
        <f t="shared" si="211"/>
        <v>0.49961988781003802</v>
      </c>
      <c r="AX743" s="118">
        <f t="shared" si="211"/>
        <v>0.4658710343667935</v>
      </c>
      <c r="AY743" s="118">
        <f t="shared" si="211"/>
        <v>0.43440188422704651</v>
      </c>
      <c r="AZ743" s="118">
        <f t="shared" si="211"/>
        <v>0.40505844557709825</v>
      </c>
      <c r="BA743" s="118">
        <f t="shared" si="211"/>
        <v>0.37769712860540972</v>
      </c>
      <c r="BB743" s="118">
        <f t="shared" si="211"/>
        <v>0.35218404285714022</v>
      </c>
      <c r="BC743" s="118">
        <f t="shared" si="211"/>
        <v>0.32839434205172691</v>
      </c>
      <c r="BD743" s="118">
        <f t="shared" si="209"/>
        <v>0.30621161315741935</v>
      </c>
      <c r="BE743" s="118">
        <f t="shared" si="209"/>
        <v>0.28552730673325538</v>
      </c>
      <c r="BF743" s="118">
        <f t="shared" si="209"/>
        <v>0.26624020575090063</v>
      </c>
      <c r="BG743" s="118">
        <f t="shared" si="209"/>
        <v>0.24825593029707255</v>
      </c>
      <c r="BH743" s="118">
        <f t="shared" si="209"/>
        <v>0.23148647573285031</v>
      </c>
      <c r="BI743" s="118">
        <f t="shared" si="209"/>
        <v>0.21584978204988883</v>
      </c>
      <c r="BJ743" s="118">
        <f t="shared" si="209"/>
        <v>0.20126933231621508</v>
      </c>
      <c r="BK743" s="118">
        <f t="shared" si="209"/>
        <v>0.18767377824663359</v>
      </c>
      <c r="BL743" s="118">
        <f t="shared" si="209"/>
        <v>0.17499659106549839</v>
      </c>
      <c r="BM743" s="118">
        <f t="shared" si="209"/>
        <v>0.16317573595337681</v>
      </c>
      <c r="BN743" s="118">
        <f t="shared" si="209"/>
        <v>0.15215336848453437</v>
      </c>
      <c r="BO743" s="118">
        <f t="shared" si="209"/>
        <v>0.14187555156978232</v>
      </c>
      <c r="BP743" s="118">
        <f t="shared" si="209"/>
        <v>0.13229199151956955</v>
      </c>
      <c r="BQ743" s="118">
        <f t="shared" si="209"/>
        <v>0.12335579193576425</v>
      </c>
      <c r="BS743"/>
    </row>
    <row r="744" spans="2:71">
      <c r="B744" s="19">
        <v>56</v>
      </c>
      <c r="C744" s="177">
        <v>2.7048000000000001</v>
      </c>
      <c r="D744" s="177">
        <v>0.71360000000000001</v>
      </c>
      <c r="I744" s="22" t="s">
        <v>176</v>
      </c>
      <c r="J744" s="118">
        <f t="shared" si="210"/>
        <v>7.3475981316354249</v>
      </c>
      <c r="K744" s="118">
        <f t="shared" si="210"/>
        <v>6.8740293044290892</v>
      </c>
      <c r="L744" s="118">
        <f t="shared" si="210"/>
        <v>6.4309830275968682</v>
      </c>
      <c r="M744" s="118">
        <f t="shared" si="210"/>
        <v>6.0164920557716268</v>
      </c>
      <c r="N744" s="118">
        <f t="shared" si="210"/>
        <v>5.6287159368681525</v>
      </c>
      <c r="O744" s="118">
        <f t="shared" si="210"/>
        <v>5.265932839977828</v>
      </c>
      <c r="P744" s="118">
        <f t="shared" si="210"/>
        <v>4.9265319099734324</v>
      </c>
      <c r="Q744" s="118">
        <f t="shared" si="210"/>
        <v>4.6090061148764407</v>
      </c>
      <c r="R744" s="118">
        <f t="shared" si="210"/>
        <v>4.3119455542272105</v>
      </c>
      <c r="S744" s="118">
        <f t="shared" si="210"/>
        <v>4.0340311987453816</v>
      </c>
      <c r="T744" s="118">
        <f t="shared" si="210"/>
        <v>3.7740290334829214</v>
      </c>
      <c r="U744" s="118">
        <f t="shared" si="210"/>
        <v>3.5307845784638006</v>
      </c>
      <c r="V744" s="118">
        <f t="shared" si="210"/>
        <v>3.3032177624804739</v>
      </c>
      <c r="W744" s="118">
        <f t="shared" si="210"/>
        <v>3.0903181272854239</v>
      </c>
      <c r="X744" s="118">
        <f t="shared" si="210"/>
        <v>2.8911403408830947</v>
      </c>
      <c r="Y744" s="118">
        <f t="shared" si="210"/>
        <v>2.7048000000000001</v>
      </c>
      <c r="Z744" s="118">
        <f t="shared" si="208"/>
        <v>2.5304697030948549</v>
      </c>
      <c r="AA744" s="118">
        <f t="shared" si="208"/>
        <v>2.3673753764718137</v>
      </c>
      <c r="AB744" s="118">
        <f t="shared" si="208"/>
        <v>2.2147928371837842</v>
      </c>
      <c r="AC744" s="118">
        <f t="shared" si="208"/>
        <v>2.0720445774641605</v>
      </c>
      <c r="AD744" s="118">
        <f t="shared" si="208"/>
        <v>1.9384967564089906</v>
      </c>
      <c r="AE744" s="118">
        <f t="shared" si="208"/>
        <v>1.8135563855518326</v>
      </c>
      <c r="AF744" s="118">
        <f t="shared" si="208"/>
        <v>1.6966686958344881</v>
      </c>
      <c r="AG744" s="118">
        <f t="shared" si="208"/>
        <v>1.5873146742822508</v>
      </c>
      <c r="AH744" s="118">
        <f t="shared" si="208"/>
        <v>1.4850087594458419</v>
      </c>
      <c r="AI744" s="118">
        <f t="shared" si="208"/>
        <v>1.3892966853771731</v>
      </c>
      <c r="AJ744" s="118">
        <f t="shared" si="208"/>
        <v>1.2997534645656021</v>
      </c>
      <c r="AK744" s="118">
        <f t="shared" si="208"/>
        <v>1.2159815008783748</v>
      </c>
      <c r="AL744" s="118">
        <f t="shared" si="208"/>
        <v>1.1376088241261966</v>
      </c>
      <c r="AM744" s="118">
        <f t="shared" si="208"/>
        <v>1.0642874384149301</v>
      </c>
      <c r="AN744" s="118">
        <f t="shared" si="208"/>
        <v>0.99569177694964939</v>
      </c>
      <c r="AO744" s="118">
        <f t="shared" si="211"/>
        <v>0.93151725642996441</v>
      </c>
      <c r="AP744" s="118">
        <f t="shared" si="211"/>
        <v>0.8714789246177409</v>
      </c>
      <c r="AQ744" s="118">
        <f t="shared" si="211"/>
        <v>0.81531019507204894</v>
      </c>
      <c r="AR744" s="118">
        <f t="shared" si="211"/>
        <v>0.76276166343322083</v>
      </c>
      <c r="AS744" s="118">
        <f t="shared" si="211"/>
        <v>0.71359999999999979</v>
      </c>
      <c r="AT744" s="118">
        <f t="shared" si="211"/>
        <v>0.66760691368252278</v>
      </c>
      <c r="AU744" s="118">
        <f t="shared" si="211"/>
        <v>0.62457818273080667</v>
      </c>
      <c r="AV744" s="118">
        <f t="shared" si="211"/>
        <v>0.58432274793491135</v>
      </c>
      <c r="AW744" s="118">
        <f t="shared" si="211"/>
        <v>0.54666186427034336</v>
      </c>
      <c r="AX744" s="118">
        <f t="shared" si="211"/>
        <v>0.51142830722177435</v>
      </c>
      <c r="AY744" s="118">
        <f t="shared" si="211"/>
        <v>0.47846563026093897</v>
      </c>
      <c r="AZ744" s="118">
        <f t="shared" si="211"/>
        <v>0.44762747018171045</v>
      </c>
      <c r="BA744" s="118">
        <f t="shared" si="211"/>
        <v>0.41877689720785782</v>
      </c>
      <c r="BB744" s="118">
        <f t="shared" si="211"/>
        <v>0.39178580698778187</v>
      </c>
      <c r="BC744" s="118">
        <f t="shared" si="211"/>
        <v>0.3665343517765271</v>
      </c>
      <c r="BD744" s="118">
        <f t="shared" si="209"/>
        <v>0.3429104082793602</v>
      </c>
      <c r="BE744" s="118">
        <f t="shared" si="209"/>
        <v>0.32080907979399881</v>
      </c>
      <c r="BF744" s="118">
        <f t="shared" si="209"/>
        <v>0.30013223044086573</v>
      </c>
      <c r="BG744" s="118">
        <f t="shared" si="209"/>
        <v>0.2807880494132261</v>
      </c>
      <c r="BH744" s="118">
        <f t="shared" si="209"/>
        <v>0.26269064331235936</v>
      </c>
      <c r="BI744" s="118">
        <f t="shared" si="209"/>
        <v>0.24575965475762437</v>
      </c>
      <c r="BJ744" s="118">
        <f t="shared" si="209"/>
        <v>0.22991990557794281</v>
      </c>
      <c r="BK744" s="118">
        <f t="shared" si="209"/>
        <v>0.21510106300037488</v>
      </c>
      <c r="BL744" s="118">
        <f t="shared" si="209"/>
        <v>0.20123732735357372</v>
      </c>
      <c r="BM744" s="118">
        <f t="shared" si="209"/>
        <v>0.18826713989943797</v>
      </c>
      <c r="BN744" s="118">
        <f t="shared" si="209"/>
        <v>0.17613290949565522</v>
      </c>
      <c r="BO744" s="118">
        <f t="shared" si="209"/>
        <v>0.16478075687544497</v>
      </c>
      <c r="BP744" s="118">
        <f t="shared" si="209"/>
        <v>0.15416027540903307</v>
      </c>
      <c r="BQ744" s="118">
        <f t="shared" si="209"/>
        <v>0.14422430728457444</v>
      </c>
      <c r="BS744"/>
    </row>
    <row r="745" spans="2:71">
      <c r="B745" s="19">
        <v>57</v>
      </c>
      <c r="C745" s="177">
        <v>2.7328999999999999</v>
      </c>
      <c r="D745" s="177">
        <v>0.76629999999999998</v>
      </c>
      <c r="I745" s="22" t="s">
        <v>176</v>
      </c>
      <c r="J745" s="118">
        <f t="shared" si="210"/>
        <v>7.0923870304128664</v>
      </c>
      <c r="K745" s="118">
        <f t="shared" si="210"/>
        <v>6.6555075617273101</v>
      </c>
      <c r="L745" s="118">
        <f t="shared" si="210"/>
        <v>6.2455391554725734</v>
      </c>
      <c r="M745" s="118">
        <f t="shared" si="210"/>
        <v>5.8608241341127121</v>
      </c>
      <c r="N745" s="118">
        <f t="shared" si="210"/>
        <v>5.4998069303432224</v>
      </c>
      <c r="O745" s="118">
        <f t="shared" si="210"/>
        <v>5.1610277972673995</v>
      </c>
      <c r="P745" s="118">
        <f t="shared" si="210"/>
        <v>4.8431169060155561</v>
      </c>
      <c r="Q745" s="118">
        <f t="shared" si="210"/>
        <v>4.5447888069412814</v>
      </c>
      <c r="R745" s="118">
        <f t="shared" si="210"/>
        <v>4.2648372319989623</v>
      </c>
      <c r="S745" s="118">
        <f t="shared" si="210"/>
        <v>4.0021302172863678</v>
      </c>
      <c r="T745" s="118">
        <f t="shared" si="210"/>
        <v>3.7556055260306662</v>
      </c>
      <c r="U745" s="118">
        <f t="shared" si="210"/>
        <v>3.5242663535110155</v>
      </c>
      <c r="V745" s="118">
        <f t="shared" si="210"/>
        <v>3.3071772965509294</v>
      </c>
      <c r="W745" s="118">
        <f t="shared" si="210"/>
        <v>3.1034605712833301</v>
      </c>
      <c r="X745" s="118">
        <f t="shared" si="210"/>
        <v>2.9122924638951035</v>
      </c>
      <c r="Y745" s="118">
        <f t="shared" si="210"/>
        <v>2.7328999999999999</v>
      </c>
      <c r="Z745" s="118">
        <f t="shared" si="208"/>
        <v>2.564557819172729</v>
      </c>
      <c r="AA745" s="118">
        <f t="shared" si="208"/>
        <v>2.4065852420066531</v>
      </c>
      <c r="AB745" s="118">
        <f t="shared" si="208"/>
        <v>2.2583435178359461</v>
      </c>
      <c r="AC745" s="118">
        <f t="shared" si="208"/>
        <v>2.1192332419935682</v>
      </c>
      <c r="AD745" s="118">
        <f t="shared" si="208"/>
        <v>1.9886919321619441</v>
      </c>
      <c r="AE745" s="118">
        <f t="shared" si="208"/>
        <v>1.8661917540164792</v>
      </c>
      <c r="AF745" s="118">
        <f t="shared" si="208"/>
        <v>1.7512373869657254</v>
      </c>
      <c r="AG745" s="118">
        <f t="shared" si="208"/>
        <v>1.6433640213584724</v>
      </c>
      <c r="AH745" s="118">
        <f t="shared" si="208"/>
        <v>1.5421354790596107</v>
      </c>
      <c r="AI745" s="118">
        <f t="shared" si="208"/>
        <v>1.4471424497954577</v>
      </c>
      <c r="AJ745" s="118">
        <f t="shared" si="208"/>
        <v>1.3580008361373339</v>
      </c>
      <c r="AK745" s="118">
        <f t="shared" si="208"/>
        <v>1.2743502004314475</v>
      </c>
      <c r="AL745" s="118">
        <f t="shared" si="208"/>
        <v>1.1958523073953686</v>
      </c>
      <c r="AM745" s="118">
        <f t="shared" si="208"/>
        <v>1.1221897564881784</v>
      </c>
      <c r="AN745" s="118">
        <f t="shared" si="208"/>
        <v>1.0530646985243872</v>
      </c>
      <c r="AO745" s="118">
        <f t="shared" si="211"/>
        <v>0.9881976313423434</v>
      </c>
      <c r="AP745" s="118">
        <f t="shared" si="211"/>
        <v>0.92732626965749809</v>
      </c>
      <c r="AQ745" s="118">
        <f t="shared" si="211"/>
        <v>0.87020448453087018</v>
      </c>
      <c r="AR745" s="118">
        <f t="shared" si="211"/>
        <v>0.81660130816452026</v>
      </c>
      <c r="AS745" s="118">
        <f t="shared" si="211"/>
        <v>0.76629999999999976</v>
      </c>
      <c r="AT745" s="118">
        <f t="shared" si="211"/>
        <v>0.71909717034361353</v>
      </c>
      <c r="AU745" s="118">
        <f t="shared" si="211"/>
        <v>0.67480195797493425</v>
      </c>
      <c r="AV745" s="118">
        <f t="shared" si="211"/>
        <v>0.63323525841329165</v>
      </c>
      <c r="AW745" s="118">
        <f t="shared" si="211"/>
        <v>0.59422899972178667</v>
      </c>
      <c r="AX745" s="118">
        <f t="shared" si="211"/>
        <v>0.55762546292059612</v>
      </c>
      <c r="AY745" s="118">
        <f t="shared" si="211"/>
        <v>0.52327664426171006</v>
      </c>
      <c r="AZ745" s="118">
        <f t="shared" si="211"/>
        <v>0.49104365678650341</v>
      </c>
      <c r="BA745" s="118">
        <f t="shared" si="211"/>
        <v>0.46079616874638551</v>
      </c>
      <c r="BB745" s="118">
        <f t="shared" si="211"/>
        <v>0.43241187661582181</v>
      </c>
      <c r="BC745" s="118">
        <f t="shared" si="211"/>
        <v>0.40577601056689194</v>
      </c>
      <c r="BD745" s="118">
        <f t="shared" si="209"/>
        <v>0.3807808704058101</v>
      </c>
      <c r="BE745" s="118">
        <f t="shared" si="209"/>
        <v>0.35732539009499725</v>
      </c>
      <c r="BF745" s="118">
        <f t="shared" si="209"/>
        <v>0.33531472909988319</v>
      </c>
      <c r="BG745" s="118">
        <f t="shared" si="209"/>
        <v>0.31465988890807961</v>
      </c>
      <c r="BH745" s="118">
        <f t="shared" si="209"/>
        <v>0.2952773531703457</v>
      </c>
      <c r="BI745" s="118">
        <f t="shared" si="209"/>
        <v>0.27708875000828331</v>
      </c>
      <c r="BJ745" s="118">
        <f t="shared" si="209"/>
        <v>0.26002053512332707</v>
      </c>
      <c r="BK745" s="118">
        <f t="shared" si="209"/>
        <v>0.24400369442570369</v>
      </c>
      <c r="BL745" s="118">
        <f t="shared" si="209"/>
        <v>0.22897346498096216</v>
      </c>
      <c r="BM745" s="118">
        <f t="shared" si="209"/>
        <v>0.21486907314574247</v>
      </c>
      <c r="BN745" s="118">
        <f t="shared" si="209"/>
        <v>0.20163348883395327</v>
      </c>
      <c r="BO745" s="118">
        <f t="shared" si="209"/>
        <v>0.18921319491975264</v>
      </c>
      <c r="BP745" s="118">
        <f t="shared" si="209"/>
        <v>0.17755797084492858</v>
      </c>
      <c r="BQ745" s="118">
        <f t="shared" si="209"/>
        <v>0.16662068955571185</v>
      </c>
      <c r="BS745"/>
    </row>
    <row r="746" spans="2:71">
      <c r="B746" s="19">
        <v>58</v>
      </c>
      <c r="C746" s="177">
        <v>2.7610000000000001</v>
      </c>
      <c r="D746" s="177">
        <v>0.81910000000000005</v>
      </c>
      <c r="I746" s="22" t="s">
        <v>176</v>
      </c>
      <c r="J746" s="118">
        <f t="shared" si="210"/>
        <v>6.8685255352165164</v>
      </c>
      <c r="K746" s="118">
        <f t="shared" si="210"/>
        <v>6.4636382621566755</v>
      </c>
      <c r="L746" s="118">
        <f t="shared" si="210"/>
        <v>6.0826183683538986</v>
      </c>
      <c r="M746" s="118">
        <f t="shared" si="210"/>
        <v>5.7240589145673058</v>
      </c>
      <c r="N746" s="118">
        <f t="shared" si="210"/>
        <v>5.3866358981032674</v>
      </c>
      <c r="O746" s="118">
        <f t="shared" si="210"/>
        <v>5.0691033638545582</v>
      </c>
      <c r="P746" s="118">
        <f t="shared" si="210"/>
        <v>4.7702888035349789</v>
      </c>
      <c r="Q746" s="118">
        <f t="shared" si="210"/>
        <v>4.4890888261208621</v>
      </c>
      <c r="R746" s="118">
        <f t="shared" si="210"/>
        <v>4.2244650835122997</v>
      </c>
      <c r="S746" s="118">
        <f t="shared" si="210"/>
        <v>3.9754404363693259</v>
      </c>
      <c r="T746" s="118">
        <f t="shared" si="210"/>
        <v>3.7410953459651943</v>
      </c>
      <c r="U746" s="118">
        <f t="shared" si="210"/>
        <v>3.520564478733446</v>
      </c>
      <c r="V746" s="118">
        <f t="shared" si="210"/>
        <v>3.3130335109708304</v>
      </c>
      <c r="W746" s="118">
        <f t="shared" si="210"/>
        <v>3.1177361218972726</v>
      </c>
      <c r="X746" s="118">
        <f t="shared" si="210"/>
        <v>2.9339511639695659</v>
      </c>
      <c r="Y746" s="118">
        <f t="shared" si="210"/>
        <v>2.7610000000000001</v>
      </c>
      <c r="Z746" s="118">
        <f t="shared" si="208"/>
        <v>2.5982439972470774</v>
      </c>
      <c r="AA746" s="118">
        <f t="shared" si="208"/>
        <v>2.4450821692250893</v>
      </c>
      <c r="AB746" s="118">
        <f t="shared" si="208"/>
        <v>2.3009489565247923</v>
      </c>
      <c r="AC746" s="118">
        <f t="shared" si="208"/>
        <v>2.165312138450731</v>
      </c>
      <c r="AD746" s="118">
        <f t="shared" si="208"/>
        <v>2.0376708677637971</v>
      </c>
      <c r="AE746" s="118">
        <f t="shared" si="208"/>
        <v>1.9175538212721945</v>
      </c>
      <c r="AF746" s="118">
        <f t="shared" si="208"/>
        <v>1.8045174594417512</v>
      </c>
      <c r="AG746" s="118">
        <f t="shared" si="208"/>
        <v>1.6981443885990861</v>
      </c>
      <c r="AH746" s="118">
        <f t="shared" si="208"/>
        <v>1.5980418196799653</v>
      </c>
      <c r="AI746" s="118">
        <f t="shared" si="208"/>
        <v>1.5038401178316794</v>
      </c>
      <c r="AJ746" s="118">
        <f t="shared" si="208"/>
        <v>1.4151914375137624</v>
      </c>
      <c r="AK746" s="118">
        <f t="shared" si="208"/>
        <v>1.3317684380570791</v>
      </c>
      <c r="AL746" s="118">
        <f t="shared" si="208"/>
        <v>1.2532630749383999</v>
      </c>
      <c r="AM746" s="118">
        <f t="shared" si="208"/>
        <v>1.1793854623071758</v>
      </c>
      <c r="AN746" s="118">
        <f t="shared" si="208"/>
        <v>1.1098628025643202</v>
      </c>
      <c r="AO746" s="118">
        <f t="shared" si="211"/>
        <v>1.044438379040407</v>
      </c>
      <c r="AP746" s="118">
        <f t="shared" si="211"/>
        <v>0.9828706080536781</v>
      </c>
      <c r="AQ746" s="118">
        <f t="shared" si="211"/>
        <v>0.92493214684753866</v>
      </c>
      <c r="AR746" s="118">
        <f t="shared" si="211"/>
        <v>0.87040905411353475</v>
      </c>
      <c r="AS746" s="118">
        <f t="shared" si="211"/>
        <v>0.8190999999999995</v>
      </c>
      <c r="AT746" s="118">
        <f t="shared" si="211"/>
        <v>0.77081552268927178</v>
      </c>
      <c r="AU746" s="118">
        <f t="shared" si="211"/>
        <v>0.72537732879835892</v>
      </c>
      <c r="AV746" s="118">
        <f t="shared" si="211"/>
        <v>0.68261763501972328</v>
      </c>
      <c r="AW746" s="118">
        <f t="shared" si="211"/>
        <v>0.64237854857116705</v>
      </c>
      <c r="AX746" s="118">
        <f t="shared" si="211"/>
        <v>0.60451148416708622</v>
      </c>
      <c r="AY746" s="118">
        <f t="shared" si="211"/>
        <v>0.56887661535822298</v>
      </c>
      <c r="AZ746" s="118">
        <f t="shared" si="211"/>
        <v>0.53534235821395781</v>
      </c>
      <c r="BA746" s="118">
        <f t="shared" si="211"/>
        <v>0.50378488544060507</v>
      </c>
      <c r="BB746" s="118">
        <f t="shared" si="211"/>
        <v>0.47408766914156408</v>
      </c>
      <c r="BC746" s="118">
        <f t="shared" si="211"/>
        <v>0.44614105053094083</v>
      </c>
      <c r="BD746" s="118">
        <f t="shared" si="209"/>
        <v>0.41984183501177902</v>
      </c>
      <c r="BE746" s="118">
        <f t="shared" si="209"/>
        <v>0.3950929111237062</v>
      </c>
      <c r="BF746" s="118">
        <f t="shared" si="209"/>
        <v>0.37180289195293109</v>
      </c>
      <c r="BG746" s="118">
        <f t="shared" si="209"/>
        <v>0.34988577768048063</v>
      </c>
      <c r="BH746" s="118">
        <f t="shared" si="209"/>
        <v>0.32926063802261291</v>
      </c>
      <c r="BI746" s="118">
        <f t="shared" si="209"/>
        <v>0.3098513133907993</v>
      </c>
      <c r="BJ746" s="118">
        <f t="shared" si="209"/>
        <v>0.29158613366778963</v>
      </c>
      <c r="BK746" s="118">
        <f t="shared" si="209"/>
        <v>0.27439765356132501</v>
      </c>
      <c r="BL746" s="118">
        <f t="shared" si="209"/>
        <v>0.25822240355827453</v>
      </c>
      <c r="BM746" s="118">
        <f t="shared" si="209"/>
        <v>0.24300065555957956</v>
      </c>
      <c r="BN746" s="118">
        <f t="shared" si="209"/>
        <v>0.2286762023305984</v>
      </c>
      <c r="BO746" s="118">
        <f t="shared" si="209"/>
        <v>0.21519614995245764</v>
      </c>
      <c r="BP746" s="118">
        <f t="shared" si="209"/>
        <v>0.20251072250802424</v>
      </c>
      <c r="BQ746" s="118">
        <f t="shared" si="209"/>
        <v>0.19057307828129033</v>
      </c>
      <c r="BS746"/>
    </row>
    <row r="747" spans="2:71">
      <c r="B747" s="19">
        <v>59</v>
      </c>
      <c r="C747" s="177">
        <v>2.7890999999999999</v>
      </c>
      <c r="D747" s="177">
        <v>0.87180000000000002</v>
      </c>
      <c r="I747" s="22" t="s">
        <v>176</v>
      </c>
      <c r="J747" s="118">
        <f t="shared" si="210"/>
        <v>6.6718995860584931</v>
      </c>
      <c r="K747" s="118">
        <f t="shared" si="210"/>
        <v>6.2950203787069068</v>
      </c>
      <c r="L747" s="118">
        <f t="shared" si="210"/>
        <v>5.9394301513679615</v>
      </c>
      <c r="M747" s="118">
        <f t="shared" si="210"/>
        <v>5.6039263418914063</v>
      </c>
      <c r="N747" s="118">
        <f t="shared" si="210"/>
        <v>5.2873743179068242</v>
      </c>
      <c r="O747" s="118">
        <f t="shared" si="210"/>
        <v>4.9887035396373509</v>
      </c>
      <c r="P747" s="118">
        <f t="shared" si="210"/>
        <v>4.7069039394666152</v>
      </c>
      <c r="Q747" s="118">
        <f t="shared" si="210"/>
        <v>4.4410225060150346</v>
      </c>
      <c r="R747" s="118">
        <f t="shared" si="210"/>
        <v>4.1901600611732519</v>
      </c>
      <c r="S747" s="118">
        <f t="shared" si="210"/>
        <v>3.9534682191930322</v>
      </c>
      <c r="T747" s="118">
        <f t="shared" si="210"/>
        <v>3.7301465175516277</v>
      </c>
      <c r="U747" s="118">
        <f t="shared" si="210"/>
        <v>3.5194397098865795</v>
      </c>
      <c r="V747" s="118">
        <f t="shared" si="210"/>
        <v>3.3206352118459632</v>
      </c>
      <c r="W747" s="118">
        <f t="shared" si="210"/>
        <v>3.1330606912162837</v>
      </c>
      <c r="X747" s="118">
        <f t="shared" si="210"/>
        <v>2.9560817941781203</v>
      </c>
      <c r="Y747" s="118">
        <f t="shared" si="210"/>
        <v>2.7890999999999999</v>
      </c>
      <c r="Z747" s="118">
        <f t="shared" si="208"/>
        <v>2.6315505969153392</v>
      </c>
      <c r="AA747" s="118">
        <f t="shared" si="208"/>
        <v>2.4829007723371257</v>
      </c>
      <c r="AB747" s="118">
        <f t="shared" si="208"/>
        <v>2.342647810951676</v>
      </c>
      <c r="AC747" s="118">
        <f t="shared" si="208"/>
        <v>2.210317394597646</v>
      </c>
      <c r="AD747" s="118">
        <f t="shared" si="208"/>
        <v>2.0854619981807008</v>
      </c>
      <c r="AE747" s="118">
        <f t="shared" si="208"/>
        <v>1.9676593761990169</v>
      </c>
      <c r="AF747" s="118">
        <f t="shared" si="208"/>
        <v>1.8565111347612444</v>
      </c>
      <c r="AG747" s="118">
        <f t="shared" si="208"/>
        <v>1.7516413842676584</v>
      </c>
      <c r="AH747" s="118">
        <f t="shared" si="208"/>
        <v>1.652695468198045</v>
      </c>
      <c r="AI747" s="118">
        <f t="shared" si="208"/>
        <v>1.5593387637072322</v>
      </c>
      <c r="AJ747" s="118">
        <f t="shared" si="208"/>
        <v>1.4712555499720317</v>
      </c>
      <c r="AK747" s="118">
        <f t="shared" si="208"/>
        <v>1.3881479404624808</v>
      </c>
      <c r="AL747" s="118">
        <f t="shared" si="208"/>
        <v>1.3097348755264564</v>
      </c>
      <c r="AM747" s="118">
        <f t="shared" si="208"/>
        <v>1.2357511718807082</v>
      </c>
      <c r="AN747" s="118">
        <f t="shared" si="208"/>
        <v>1.1659466257938071</v>
      </c>
      <c r="AO747" s="118">
        <f t="shared" si="211"/>
        <v>1.1000851669280838</v>
      </c>
      <c r="AP747" s="118">
        <f t="shared" si="211"/>
        <v>1.0379440599789573</v>
      </c>
      <c r="AQ747" s="118">
        <f t="shared" si="211"/>
        <v>0.97931315141169373</v>
      </c>
      <c r="AR747" s="118">
        <f t="shared" si="211"/>
        <v>0.92399415874815705</v>
      </c>
      <c r="AS747" s="118">
        <f t="shared" si="211"/>
        <v>0.87179999999999958</v>
      </c>
      <c r="AT747" s="118">
        <f t="shared" si="211"/>
        <v>0.82255416098052825</v>
      </c>
      <c r="AU747" s="118">
        <f t="shared" si="211"/>
        <v>0.77609009835556453</v>
      </c>
      <c r="AV747" s="118">
        <f t="shared" si="211"/>
        <v>0.73225067641449582</v>
      </c>
      <c r="AW747" s="118">
        <f t="shared" si="211"/>
        <v>0.69088763565674483</v>
      </c>
      <c r="AX747" s="118">
        <f t="shared" si="211"/>
        <v>0.65186109139648418</v>
      </c>
      <c r="AY747" s="118">
        <f t="shared" si="211"/>
        <v>0.61503906068993663</v>
      </c>
      <c r="AZ747" s="118">
        <f t="shared" si="211"/>
        <v>0.58029701598539041</v>
      </c>
      <c r="BA747" s="118">
        <f t="shared" si="211"/>
        <v>0.5475174639864272</v>
      </c>
      <c r="BB747" s="118">
        <f t="shared" si="211"/>
        <v>0.51658954830413217</v>
      </c>
      <c r="BC747" s="118">
        <f t="shared" si="211"/>
        <v>0.48740867455450299</v>
      </c>
      <c r="BD747" s="118">
        <f t="shared" si="209"/>
        <v>0.4598761566331851</v>
      </c>
      <c r="BE747" s="118">
        <f t="shared" si="209"/>
        <v>0.43389888297127749</v>
      </c>
      <c r="BF747" s="118">
        <f t="shared" si="209"/>
        <v>0.40938900164352809</v>
      </c>
      <c r="BG747" s="118">
        <f t="shared" si="209"/>
        <v>0.38626362326399233</v>
      </c>
      <c r="BH747" s="118">
        <f t="shared" si="209"/>
        <v>0.36444454066438664</v>
      </c>
      <c r="BI747" s="118">
        <f t="shared" si="209"/>
        <v>0.34385796440712163</v>
      </c>
      <c r="BJ747" s="118">
        <f t="shared" si="209"/>
        <v>0.32443427323855523</v>
      </c>
      <c r="BK747" s="118">
        <f t="shared" si="209"/>
        <v>0.30610777863852651</v>
      </c>
      <c r="BL747" s="118">
        <f t="shared" si="209"/>
        <v>0.28881650266990888</v>
      </c>
      <c r="BM747" s="118">
        <f t="shared" si="209"/>
        <v>0.27250196837689555</v>
      </c>
      <c r="BN747" s="118">
        <f t="shared" si="209"/>
        <v>0.25710900202317027</v>
      </c>
      <c r="BO747" s="118">
        <f t="shared" si="209"/>
        <v>0.24258554650115841</v>
      </c>
      <c r="BP747" s="118">
        <f t="shared" si="209"/>
        <v>0.22888248528132984</v>
      </c>
      <c r="BQ747" s="118">
        <f t="shared" si="209"/>
        <v>0.21595347630617398</v>
      </c>
      <c r="BS747"/>
    </row>
    <row r="748" spans="2:71">
      <c r="B748" s="19">
        <v>60</v>
      </c>
      <c r="C748" s="177">
        <v>2.8172000000000001</v>
      </c>
      <c r="D748" s="177">
        <v>0.92449999999999999</v>
      </c>
      <c r="I748" s="22" t="s">
        <v>176</v>
      </c>
      <c r="J748" s="118">
        <f t="shared" si="210"/>
        <v>6.4975667971687203</v>
      </c>
      <c r="K748" s="118">
        <f t="shared" si="210"/>
        <v>6.145471581104804</v>
      </c>
      <c r="L748" s="118">
        <f t="shared" si="210"/>
        <v>5.8124559751541849</v>
      </c>
      <c r="M748" s="118">
        <f t="shared" si="210"/>
        <v>5.4974860785267747</v>
      </c>
      <c r="N748" s="118">
        <f t="shared" si="210"/>
        <v>5.1995840162546783</v>
      </c>
      <c r="O748" s="118">
        <f t="shared" si="210"/>
        <v>4.9178249032212555</v>
      </c>
      <c r="P748" s="118">
        <f t="shared" si="210"/>
        <v>4.651333972705741</v>
      </c>
      <c r="Q748" s="118">
        <f t="shared" si="210"/>
        <v>4.3992838605285352</v>
      </c>
      <c r="R748" s="118">
        <f t="shared" si="210"/>
        <v>4.1608920363653343</v>
      </c>
      <c r="S748" s="118">
        <f t="shared" si="210"/>
        <v>3.9354183742552249</v>
      </c>
      <c r="T748" s="118">
        <f t="shared" si="210"/>
        <v>3.7221628547599743</v>
      </c>
      <c r="U748" s="118">
        <f t="shared" si="210"/>
        <v>3.5204633916405084</v>
      </c>
      <c r="V748" s="118">
        <f t="shared" si="210"/>
        <v>3.3296937763031331</v>
      </c>
      <c r="W748" s="118">
        <f t="shared" si="210"/>
        <v>3.1492617336337161</v>
      </c>
      <c r="X748" s="118">
        <f t="shared" si="210"/>
        <v>2.9786070831838334</v>
      </c>
      <c r="Y748" s="118">
        <f t="shared" si="210"/>
        <v>2.8172000000000001</v>
      </c>
      <c r="Z748" s="118">
        <f t="shared" si="208"/>
        <v>2.6645393696964392</v>
      </c>
      <c r="AA748" s="118">
        <f t="shared" si="208"/>
        <v>2.5201512326644524</v>
      </c>
      <c r="AB748" s="118">
        <f t="shared" si="208"/>
        <v>2.3835873125881881</v>
      </c>
      <c r="AC748" s="118">
        <f t="shared" si="208"/>
        <v>2.2544236246983385</v>
      </c>
      <c r="AD748" s="118">
        <f t="shared" si="208"/>
        <v>2.1322591594428766</v>
      </c>
      <c r="AE748" s="118">
        <f t="shared" si="208"/>
        <v>2.0167146374880662</v>
      </c>
      <c r="AF748" s="118">
        <f t="shared" si="208"/>
        <v>1.9074313321844507</v>
      </c>
      <c r="AG748" s="118">
        <f t="shared" si="208"/>
        <v>1.8040699558419691</v>
      </c>
      <c r="AH748" s="118">
        <f t="shared" si="208"/>
        <v>1.7063096063564682</v>
      </c>
      <c r="AI748" s="118">
        <f t="shared" si="208"/>
        <v>1.6138467709172379</v>
      </c>
      <c r="AJ748" s="118">
        <f t="shared" si="208"/>
        <v>1.5263943837024174</v>
      </c>
      <c r="AK748" s="118">
        <f t="shared" si="208"/>
        <v>1.4436809346367401</v>
      </c>
      <c r="AL748" s="118">
        <f t="shared" si="208"/>
        <v>1.3654496264446061</v>
      </c>
      <c r="AM748" s="118">
        <f t="shared" si="208"/>
        <v>1.2914575773814243</v>
      </c>
      <c r="AN748" s="118">
        <f t="shared" si="208"/>
        <v>1.2214750671679648</v>
      </c>
      <c r="AO748" s="118">
        <f t="shared" si="211"/>
        <v>1.1552848237866125</v>
      </c>
      <c r="AP748" s="118">
        <f t="shared" si="211"/>
        <v>1.0926813489252598</v>
      </c>
      <c r="AQ748" s="118">
        <f t="shared" si="211"/>
        <v>1.0334702799745727</v>
      </c>
      <c r="AR748" s="118">
        <f t="shared" si="211"/>
        <v>0.97746778659784539</v>
      </c>
      <c r="AS748" s="118">
        <f t="shared" si="211"/>
        <v>0.92449999999999855</v>
      </c>
      <c r="AT748" s="118">
        <f t="shared" si="211"/>
        <v>0.87440247312379449</v>
      </c>
      <c r="AU748" s="118">
        <f t="shared" si="211"/>
        <v>0.82701967009735999</v>
      </c>
      <c r="AV748" s="118">
        <f t="shared" si="211"/>
        <v>0.78220448334792581</v>
      </c>
      <c r="AW748" s="118">
        <f t="shared" si="211"/>
        <v>0.73981777688258221</v>
      </c>
      <c r="AX748" s="118">
        <f t="shared" si="211"/>
        <v>0.69972795431809465</v>
      </c>
      <c r="AY748" s="118">
        <f t="shared" si="211"/>
        <v>0.66181055031865488</v>
      </c>
      <c r="AZ748" s="118">
        <f t="shared" si="211"/>
        <v>0.62594784417312299</v>
      </c>
      <c r="BA748" s="118">
        <f t="shared" si="211"/>
        <v>0.59202849431204674</v>
      </c>
      <c r="BB748" s="118">
        <f t="shared" si="211"/>
        <v>0.55994719262975734</v>
      </c>
      <c r="BC748" s="118">
        <f t="shared" si="211"/>
        <v>0.52960433753833025</v>
      </c>
      <c r="BD748" s="118">
        <f t="shared" si="209"/>
        <v>0.50090572473835104</v>
      </c>
      <c r="BE748" s="118">
        <f t="shared" si="209"/>
        <v>0.47376225474643763</v>
      </c>
      <c r="BF748" s="118">
        <f t="shared" si="209"/>
        <v>0.44808965627148817</v>
      </c>
      <c r="BG748" s="118">
        <f t="shared" si="209"/>
        <v>0.42380822458083378</v>
      </c>
      <c r="BH748" s="118">
        <f t="shared" si="209"/>
        <v>0.40084257404400891</v>
      </c>
      <c r="BI748" s="118">
        <f t="shared" si="209"/>
        <v>0.37912140408587303</v>
      </c>
      <c r="BJ748" s="118">
        <f t="shared" si="209"/>
        <v>0.35857727782244819</v>
      </c>
      <c r="BK748" s="118">
        <f t="shared" si="209"/>
        <v>0.33914641269220891</v>
      </c>
      <c r="BL748" s="118">
        <f t="shared" si="209"/>
        <v>0.32076848243280798</v>
      </c>
      <c r="BM748" s="118">
        <f t="shared" si="209"/>
        <v>0.30338642978844149</v>
      </c>
      <c r="BN748" s="118">
        <f t="shared" si="209"/>
        <v>0.28694628936637323</v>
      </c>
      <c r="BO748" s="118">
        <f t="shared" si="209"/>
        <v>0.2713970200926481</v>
      </c>
      <c r="BP748" s="118">
        <f t="shared" si="209"/>
        <v>0.25669034674682534</v>
      </c>
      <c r="BQ748" s="118">
        <f t="shared" si="209"/>
        <v>0.24278061008375207</v>
      </c>
      <c r="BS748"/>
    </row>
    <row r="749" spans="2:71">
      <c r="B749" s="19">
        <v>61</v>
      </c>
      <c r="C749" s="177">
        <v>2.8456000000000001</v>
      </c>
      <c r="D749" s="177">
        <v>1.0125999999999999</v>
      </c>
      <c r="I749" s="22" t="s">
        <v>176</v>
      </c>
      <c r="J749" s="118">
        <f t="shared" si="210"/>
        <v>6.1762632560879434</v>
      </c>
      <c r="K749" s="118">
        <f t="shared" si="210"/>
        <v>5.8652834172284791</v>
      </c>
      <c r="L749" s="118">
        <f t="shared" si="210"/>
        <v>5.5699616641997514</v>
      </c>
      <c r="M749" s="118">
        <f t="shared" si="210"/>
        <v>5.2895095997449451</v>
      </c>
      <c r="N749" s="118">
        <f t="shared" si="210"/>
        <v>5.0231785230453134</v>
      </c>
      <c r="O749" s="118">
        <f t="shared" si="210"/>
        <v>4.7702574309724994</v>
      </c>
      <c r="P749" s="118">
        <f t="shared" si="210"/>
        <v>4.530071119979401</v>
      </c>
      <c r="Q749" s="118">
        <f t="shared" si="210"/>
        <v>4.3019783835623615</v>
      </c>
      <c r="R749" s="118">
        <f t="shared" si="210"/>
        <v>4.0853703004826087</v>
      </c>
      <c r="S749" s="118">
        <f t="shared" si="210"/>
        <v>3.8796686091771053</v>
      </c>
      <c r="T749" s="118">
        <f t="shared" si="210"/>
        <v>3.6843241640191415</v>
      </c>
      <c r="U749" s="118">
        <f t="shared" si="210"/>
        <v>3.4988154693074422</v>
      </c>
      <c r="V749" s="118">
        <f t="shared" si="210"/>
        <v>3.3226472870701116</v>
      </c>
      <c r="W749" s="118">
        <f t="shared" si="210"/>
        <v>3.1553493149667684</v>
      </c>
      <c r="X749" s="118">
        <f t="shared" si="210"/>
        <v>2.9964749307593812</v>
      </c>
      <c r="Y749" s="118">
        <f t="shared" si="210"/>
        <v>2.8456000000000001</v>
      </c>
      <c r="Z749" s="118">
        <f t="shared" si="208"/>
        <v>2.7023217437523859</v>
      </c>
      <c r="AA749" s="118">
        <f t="shared" si="208"/>
        <v>2.5662576633247594</v>
      </c>
      <c r="AB749" s="118">
        <f t="shared" si="208"/>
        <v>2.4370445191431287</v>
      </c>
      <c r="AC749" s="118">
        <f t="shared" si="208"/>
        <v>2.3143373610391671</v>
      </c>
      <c r="AD749" s="118">
        <f t="shared" si="208"/>
        <v>2.1978086073638798</v>
      </c>
      <c r="AE749" s="118">
        <f t="shared" si="208"/>
        <v>2.0871471704686404</v>
      </c>
      <c r="AF749" s="118">
        <f t="shared" si="208"/>
        <v>1.9820576262189604</v>
      </c>
      <c r="AG749" s="118">
        <f t="shared" si="208"/>
        <v>1.8822594253239162</v>
      </c>
      <c r="AH749" s="118">
        <f t="shared" si="208"/>
        <v>1.787486144375769</v>
      </c>
      <c r="AI749" s="118">
        <f t="shared" si="208"/>
        <v>1.6974847746003507</v>
      </c>
      <c r="AJ749" s="118">
        <f t="shared" si="208"/>
        <v>1.6120150464194352</v>
      </c>
      <c r="AK749" s="118">
        <f t="shared" si="208"/>
        <v>1.5308487880219466</v>
      </c>
      <c r="AL749" s="118">
        <f t="shared" si="208"/>
        <v>1.4537693162316185</v>
      </c>
      <c r="AM749" s="118">
        <f t="shared" si="208"/>
        <v>1.3805708580449609</v>
      </c>
      <c r="AN749" s="118">
        <f t="shared" si="208"/>
        <v>1.311058001295258</v>
      </c>
      <c r="AO749" s="118">
        <f t="shared" si="211"/>
        <v>1.245045172976075</v>
      </c>
      <c r="AP749" s="118">
        <f t="shared" si="211"/>
        <v>1.1823561438315988</v>
      </c>
      <c r="AQ749" s="118">
        <f t="shared" si="211"/>
        <v>1.1228235578912542</v>
      </c>
      <c r="AR749" s="118">
        <f t="shared" si="211"/>
        <v>1.0662884856926313</v>
      </c>
      <c r="AS749" s="118">
        <f t="shared" si="211"/>
        <v>1.0126000000000011</v>
      </c>
      <c r="AT749" s="118">
        <f t="shared" si="211"/>
        <v>0.96161477288574237</v>
      </c>
      <c r="AU749" s="118">
        <f t="shared" si="211"/>
        <v>0.91319669309904894</v>
      </c>
      <c r="AV749" s="118">
        <f t="shared" si="211"/>
        <v>0.86721650270042672</v>
      </c>
      <c r="AW749" s="118">
        <f t="shared" si="211"/>
        <v>0.82355145199193946</v>
      </c>
      <c r="AX749" s="118">
        <f t="shared" si="211"/>
        <v>0.78208497182199421</v>
      </c>
      <c r="AY749" s="118">
        <f t="shared" si="211"/>
        <v>0.74270636238984655</v>
      </c>
      <c r="AZ749" s="118">
        <f t="shared" si="211"/>
        <v>0.70531049771904741</v>
      </c>
      <c r="BA749" s="118">
        <f t="shared" si="211"/>
        <v>0.66979754501089372</v>
      </c>
      <c r="BB749" s="118">
        <f t="shared" si="211"/>
        <v>0.63607269812865674</v>
      </c>
      <c r="BC749" s="118">
        <f t="shared" si="211"/>
        <v>0.60404592450109518</v>
      </c>
      <c r="BD749" s="118">
        <f t="shared" si="209"/>
        <v>0.57363172476958157</v>
      </c>
      <c r="BE749" s="118">
        <f t="shared" si="209"/>
        <v>0.54474890453718883</v>
      </c>
      <c r="BF749" s="118">
        <f t="shared" si="209"/>
        <v>0.51732035761039419</v>
      </c>
      <c r="BG749" s="118">
        <f t="shared" si="209"/>
        <v>0.49127286015474009</v>
      </c>
      <c r="BH749" s="118">
        <f t="shared" si="209"/>
        <v>0.46653687521492104</v>
      </c>
      <c r="BI749" s="118">
        <f t="shared" si="209"/>
        <v>0.44304636707744399</v>
      </c>
      <c r="BJ749" s="118">
        <f t="shared" si="209"/>
        <v>0.42073862498027764</v>
      </c>
      <c r="BK749" s="118">
        <f t="shared" si="209"/>
        <v>0.39955409569886319</v>
      </c>
      <c r="BL749" s="118">
        <f t="shared" si="209"/>
        <v>0.37943622456155446</v>
      </c>
      <c r="BM749" s="118">
        <f t="shared" si="209"/>
        <v>0.36033130447005968</v>
      </c>
      <c r="BN749" s="118">
        <f t="shared" si="209"/>
        <v>0.34218833252182435</v>
      </c>
      <c r="BO749" s="118">
        <f t="shared" si="209"/>
        <v>0.32495887385159467</v>
      </c>
      <c r="BP749" s="118">
        <f t="shared" si="209"/>
        <v>0.30859693232866631</v>
      </c>
      <c r="BQ749" s="118">
        <f t="shared" si="209"/>
        <v>0.2930588277646326</v>
      </c>
      <c r="BS749"/>
    </row>
    <row r="750" spans="2:71">
      <c r="B750" s="19">
        <v>62</v>
      </c>
      <c r="C750" s="177">
        <v>2.8740999999999999</v>
      </c>
      <c r="D750" s="177">
        <v>1.1007</v>
      </c>
      <c r="I750" s="22" t="s">
        <v>176</v>
      </c>
      <c r="J750" s="118">
        <f t="shared" si="210"/>
        <v>5.9037309313383775</v>
      </c>
      <c r="K750" s="118">
        <f t="shared" si="210"/>
        <v>5.6271035929680915</v>
      </c>
      <c r="L750" s="118">
        <f t="shared" si="210"/>
        <v>5.3634380045867198</v>
      </c>
      <c r="M750" s="118">
        <f t="shared" si="210"/>
        <v>5.1121268257782173</v>
      </c>
      <c r="N750" s="118">
        <f t="shared" si="210"/>
        <v>4.8725911738873586</v>
      </c>
      <c r="O750" s="118">
        <f t="shared" si="210"/>
        <v>4.6442792905926638</v>
      </c>
      <c r="P750" s="118">
        <f t="shared" si="210"/>
        <v>4.426665270958873</v>
      </c>
      <c r="Q750" s="118">
        <f t="shared" si="210"/>
        <v>4.2192478520413861</v>
      </c>
      <c r="R750" s="118">
        <f t="shared" si="210"/>
        <v>4.0215492582522963</v>
      </c>
      <c r="S750" s="118">
        <f t="shared" si="210"/>
        <v>3.833114100828356</v>
      </c>
      <c r="T750" s="118">
        <f t="shared" si="210"/>
        <v>3.6535083288658825</v>
      </c>
      <c r="U750" s="118">
        <f t="shared" si="210"/>
        <v>3.4823182295063368</v>
      </c>
      <c r="V750" s="118">
        <f t="shared" si="210"/>
        <v>3.3191494749695711</v>
      </c>
      <c r="W750" s="118">
        <f t="shared" si="210"/>
        <v>3.1636262142396281</v>
      </c>
      <c r="X750" s="118">
        <f t="shared" si="210"/>
        <v>3.015390207310841</v>
      </c>
      <c r="Y750" s="118">
        <f t="shared" si="210"/>
        <v>2.8740999999999999</v>
      </c>
      <c r="Z750" s="118">
        <f t="shared" si="208"/>
        <v>2.739430137423827</v>
      </c>
      <c r="AA750" s="118">
        <f t="shared" si="208"/>
        <v>2.6110704143300265</v>
      </c>
      <c r="AB750" s="118">
        <f t="shared" si="208"/>
        <v>2.4887251605550933</v>
      </c>
      <c r="AC750" s="118">
        <f t="shared" si="208"/>
        <v>2.3721125599629715</v>
      </c>
      <c r="AD750" s="118">
        <f t="shared" si="208"/>
        <v>2.2609640012957621</v>
      </c>
      <c r="AE750" s="118">
        <f t="shared" si="208"/>
        <v>2.1550234594412081</v>
      </c>
      <c r="AF750" s="118">
        <f t="shared" si="208"/>
        <v>2.0540469056917297</v>
      </c>
      <c r="AG750" s="118">
        <f t="shared" si="208"/>
        <v>1.9578017456365759</v>
      </c>
      <c r="AH750" s="118">
        <f t="shared" si="208"/>
        <v>1.8660662833923016</v>
      </c>
      <c r="AI750" s="118">
        <f t="shared" si="208"/>
        <v>1.7786292109374564</v>
      </c>
      <c r="AJ750" s="118">
        <f t="shared" si="208"/>
        <v>1.6952891213751886</v>
      </c>
      <c r="AK750" s="118">
        <f t="shared" si="208"/>
        <v>1.6158540450025931</v>
      </c>
      <c r="AL750" s="118">
        <f t="shared" si="208"/>
        <v>1.5401410071181589</v>
      </c>
      <c r="AM750" s="118">
        <f t="shared" si="208"/>
        <v>1.4679756065487526</v>
      </c>
      <c r="AN750" s="118">
        <f t="shared" si="208"/>
        <v>1.39919161392529</v>
      </c>
      <c r="AO750" s="118">
        <f t="shared" si="211"/>
        <v>1.3336305887817488</v>
      </c>
      <c r="AP750" s="118">
        <f t="shared" si="211"/>
        <v>1.2711415145955276</v>
      </c>
      <c r="AQ750" s="118">
        <f t="shared" si="211"/>
        <v>1.2115804509284849</v>
      </c>
      <c r="AR750" s="118">
        <f t="shared" si="211"/>
        <v>1.1548102018673818</v>
      </c>
      <c r="AS750" s="118">
        <f t="shared" si="211"/>
        <v>1.1006999999999998</v>
      </c>
      <c r="AT750" s="118">
        <f t="shared" si="211"/>
        <v>1.0491252051989861</v>
      </c>
      <c r="AU750" s="118">
        <f t="shared" si="211"/>
        <v>0.99996701751959205</v>
      </c>
      <c r="AV750" s="118">
        <f t="shared" si="211"/>
        <v>0.95311220354997772</v>
      </c>
      <c r="AW750" s="118">
        <f t="shared" si="211"/>
        <v>0.90845283558374523</v>
      </c>
      <c r="AX750" s="118">
        <f t="shared" si="211"/>
        <v>0.86588604301389827</v>
      </c>
      <c r="AY750" s="118">
        <f t="shared" si="211"/>
        <v>0.82531377537557404</v>
      </c>
      <c r="AZ750" s="118">
        <f t="shared" si="211"/>
        <v>0.78664257649173186</v>
      </c>
      <c r="BA750" s="118">
        <f t="shared" si="211"/>
        <v>0.74978336920155142</v>
      </c>
      <c r="BB750" s="118">
        <f t="shared" si="211"/>
        <v>0.71465125017567444</v>
      </c>
      <c r="BC750" s="118">
        <f t="shared" si="211"/>
        <v>0.68116529434565876</v>
      </c>
      <c r="BD750" s="118">
        <f t="shared" si="209"/>
        <v>0.64924836849715384</v>
      </c>
      <c r="BE750" s="118">
        <f t="shared" si="209"/>
        <v>0.61882695359742323</v>
      </c>
      <c r="BF750" s="118">
        <f t="shared" si="209"/>
        <v>0.58983097544795149</v>
      </c>
      <c r="BG750" s="118">
        <f t="shared" si="209"/>
        <v>0.56219364327205446</v>
      </c>
      <c r="BH750" s="118">
        <f t="shared" si="209"/>
        <v>0.53585129586568547</v>
      </c>
      <c r="BI750" s="118">
        <f t="shared" si="209"/>
        <v>0.51074325495705464</v>
      </c>
      <c r="BJ750" s="118">
        <f t="shared" si="209"/>
        <v>0.48681168543728365</v>
      </c>
      <c r="BK750" s="118">
        <f t="shared" si="209"/>
        <v>0.46400146214014232</v>
      </c>
      <c r="BL750" s="118">
        <f t="shared" si="209"/>
        <v>0.4422600428640015</v>
      </c>
      <c r="BM750" s="118">
        <f t="shared" si="209"/>
        <v>0.42153734734351606</v>
      </c>
      <c r="BN750" s="118">
        <f t="shared" si="209"/>
        <v>0.4017856418922528</v>
      </c>
      <c r="BO750" s="118">
        <f t="shared" si="209"/>
        <v>0.38295942945054623</v>
      </c>
      <c r="BP750" s="118">
        <f t="shared" si="209"/>
        <v>0.36501534478531028</v>
      </c>
      <c r="BQ750" s="118">
        <f t="shared" si="209"/>
        <v>0.34791205460040647</v>
      </c>
      <c r="BS750"/>
    </row>
    <row r="751" spans="2:71">
      <c r="B751" s="19">
        <v>63</v>
      </c>
      <c r="C751" s="177">
        <v>2.9024999999999999</v>
      </c>
      <c r="D751" s="177">
        <v>1.1888000000000001</v>
      </c>
      <c r="I751" s="22" t="s">
        <v>176</v>
      </c>
      <c r="J751" s="118">
        <f t="shared" si="210"/>
        <v>5.6691742051176748</v>
      </c>
      <c r="K751" s="118">
        <f t="shared" si="210"/>
        <v>5.421714329066039</v>
      </c>
      <c r="L751" s="118">
        <f t="shared" si="210"/>
        <v>5.1850560950243123</v>
      </c>
      <c r="M751" s="118">
        <f t="shared" si="210"/>
        <v>4.958728010514716</v>
      </c>
      <c r="N751" s="118">
        <f t="shared" si="210"/>
        <v>4.7422791637412249</v>
      </c>
      <c r="O751" s="118">
        <f t="shared" si="210"/>
        <v>4.5352783252412721</v>
      </c>
      <c r="P751" s="118">
        <f t="shared" si="210"/>
        <v>4.3373130887504345</v>
      </c>
      <c r="Q751" s="118">
        <f t="shared" si="210"/>
        <v>4.1479890495684275</v>
      </c>
      <c r="R751" s="118">
        <f t="shared" si="210"/>
        <v>3.9669290187894943</v>
      </c>
      <c r="S751" s="118">
        <f t="shared" si="210"/>
        <v>3.7937722718316871</v>
      </c>
      <c r="T751" s="118">
        <f t="shared" si="210"/>
        <v>3.6281738297679165</v>
      </c>
      <c r="U751" s="118">
        <f t="shared" si="210"/>
        <v>3.4698037720269372</v>
      </c>
      <c r="V751" s="118">
        <f t="shared" si="210"/>
        <v>3.3183465790949973</v>
      </c>
      <c r="W751" s="118">
        <f t="shared" si="210"/>
        <v>3.1735005039086075</v>
      </c>
      <c r="X751" s="118">
        <f t="shared" si="210"/>
        <v>3.0349769706860599</v>
      </c>
      <c r="Y751" s="118">
        <f t="shared" si="210"/>
        <v>2.9024999999999999</v>
      </c>
      <c r="Z751" s="118">
        <f t="shared" si="208"/>
        <v>2.7758056589456199</v>
      </c>
      <c r="AA751" s="118">
        <f t="shared" si="208"/>
        <v>2.6546415353090533</v>
      </c>
      <c r="AB751" s="118">
        <f t="shared" si="208"/>
        <v>2.5387662346883575</v>
      </c>
      <c r="AC751" s="118">
        <f t="shared" si="208"/>
        <v>2.4279488995652048</v>
      </c>
      <c r="AD751" s="118">
        <f t="shared" si="208"/>
        <v>2.321968749369125</v>
      </c>
      <c r="AE751" s="118">
        <f t="shared" si="208"/>
        <v>2.2206146406179852</v>
      </c>
      <c r="AF751" s="118">
        <f t="shared" si="208"/>
        <v>2.1236846462583623</v>
      </c>
      <c r="AG751" s="118">
        <f t="shared" si="208"/>
        <v>2.0309856533677482</v>
      </c>
      <c r="AH751" s="118">
        <f t="shared" si="208"/>
        <v>1.9423329784170758</v>
      </c>
      <c r="AI751" s="118">
        <f t="shared" si="208"/>
        <v>1.8575499993270697</v>
      </c>
      <c r="AJ751" s="118">
        <f t="shared" si="208"/>
        <v>1.7764678035853618</v>
      </c>
      <c r="AK751" s="118">
        <f t="shared" si="208"/>
        <v>1.6989248517233224</v>
      </c>
      <c r="AL751" s="118">
        <f t="shared" si="208"/>
        <v>1.624766655482152</v>
      </c>
      <c r="AM751" s="118">
        <f t="shared" si="208"/>
        <v>1.5538454700270479</v>
      </c>
      <c r="AN751" s="118">
        <f t="shared" si="208"/>
        <v>1.4860199995962431</v>
      </c>
      <c r="AO751" s="118">
        <f t="shared" si="211"/>
        <v>1.4211551159984908</v>
      </c>
      <c r="AP751" s="118">
        <f t="shared" si="211"/>
        <v>1.3591215893981496</v>
      </c>
      <c r="AQ751" s="118">
        <f t="shared" si="211"/>
        <v>1.2997958308515243</v>
      </c>
      <c r="AR751" s="118">
        <f t="shared" si="211"/>
        <v>1.2430596460815106</v>
      </c>
      <c r="AS751" s="118">
        <f t="shared" si="211"/>
        <v>1.188799999999999</v>
      </c>
      <c r="AT751" s="118">
        <f t="shared" si="211"/>
        <v>1.1369087915088889</v>
      </c>
      <c r="AU751" s="118">
        <f t="shared" si="211"/>
        <v>1.0872826381310594</v>
      </c>
      <c r="AV751" s="118">
        <f t="shared" si="211"/>
        <v>1.0398226700422109</v>
      </c>
      <c r="AW751" s="118">
        <f t="shared" si="211"/>
        <v>0.99443433309323459</v>
      </c>
      <c r="AX751" s="118">
        <f t="shared" si="211"/>
        <v>0.95102720043066791</v>
      </c>
      <c r="AY751" s="118">
        <f t="shared" si="211"/>
        <v>0.90951479233993404</v>
      </c>
      <c r="AZ751" s="118">
        <f t="shared" si="211"/>
        <v>0.86981440395243381</v>
      </c>
      <c r="BA751" s="118">
        <f t="shared" si="211"/>
        <v>0.83184694047323937</v>
      </c>
      <c r="BB751" s="118">
        <f t="shared" si="211"/>
        <v>0.79553675960110859</v>
      </c>
      <c r="BC751" s="118">
        <f t="shared" si="211"/>
        <v>0.76081152082687986</v>
      </c>
      <c r="BD751" s="118">
        <f t="shared" si="209"/>
        <v>0.72760204131000039</v>
      </c>
      <c r="BE751" s="118">
        <f t="shared" si="209"/>
        <v>0.6958421580460582</v>
      </c>
      <c r="BF751" s="118">
        <f t="shared" si="209"/>
        <v>0.66546859605070829</v>
      </c>
      <c r="BG751" s="118">
        <f t="shared" si="209"/>
        <v>0.63642084229738261</v>
      </c>
      <c r="BH751" s="118">
        <f t="shared" si="209"/>
        <v>0.60864102515762708</v>
      </c>
      <c r="BI751" s="118">
        <f t="shared" si="209"/>
        <v>0.58207379910387758</v>
      </c>
      <c r="BJ751" s="118">
        <f t="shared" si="209"/>
        <v>0.55666623444496777</v>
      </c>
      <c r="BK751" s="118">
        <f t="shared" si="209"/>
        <v>0.53236771187469112</v>
      </c>
      <c r="BL751" s="118">
        <f t="shared" si="209"/>
        <v>0.50912982162332421</v>
      </c>
      <c r="BM751" s="118">
        <f t="shared" si="209"/>
        <v>0.48690626701119644</v>
      </c>
      <c r="BN751" s="118">
        <f t="shared" si="209"/>
        <v>0.46565277221215018</v>
      </c>
      <c r="BO751" s="118">
        <f t="shared" si="209"/>
        <v>0.44532699404313603</v>
      </c>
      <c r="BP751" s="118">
        <f t="shared" si="209"/>
        <v>0.4258884376041962</v>
      </c>
      <c r="BQ751" s="118">
        <f t="shared" si="209"/>
        <v>0.40729837560077042</v>
      </c>
      <c r="BS751"/>
    </row>
    <row r="752" spans="2:71">
      <c r="B752" s="19">
        <v>64</v>
      </c>
      <c r="C752" s="177">
        <v>2.9308999999999998</v>
      </c>
      <c r="D752" s="177">
        <v>1.2768999999999999</v>
      </c>
      <c r="I752" s="22" t="s">
        <v>176</v>
      </c>
      <c r="J752" s="118">
        <f t="shared" si="210"/>
        <v>5.4655527017961392</v>
      </c>
      <c r="K752" s="118">
        <f t="shared" si="210"/>
        <v>5.2431451485013758</v>
      </c>
      <c r="L752" s="118">
        <f t="shared" si="210"/>
        <v>5.0297879369490506</v>
      </c>
      <c r="M752" s="118">
        <f t="shared" si="210"/>
        <v>4.8251127851971098</v>
      </c>
      <c r="N752" s="118">
        <f t="shared" si="210"/>
        <v>4.628766397653485</v>
      </c>
      <c r="O752" s="118">
        <f t="shared" si="210"/>
        <v>4.440409855242538</v>
      </c>
      <c r="P752" s="118">
        <f t="shared" si="210"/>
        <v>4.259718030387222</v>
      </c>
      <c r="Q752" s="118">
        <f t="shared" si="210"/>
        <v>4.0863790257971342</v>
      </c>
      <c r="R752" s="118">
        <f t="shared" si="210"/>
        <v>3.9200936360937457</v>
      </c>
      <c r="S752" s="118">
        <f t="shared" si="210"/>
        <v>3.7605748313435026</v>
      </c>
      <c r="T752" s="118">
        <f t="shared" si="210"/>
        <v>3.6075472616073041</v>
      </c>
      <c r="U752" s="118">
        <f t="shared" si="210"/>
        <v>3.4607467816511539</v>
      </c>
      <c r="V752" s="118">
        <f t="shared" si="210"/>
        <v>3.3199199949975706</v>
      </c>
      <c r="W752" s="118">
        <f t="shared" si="210"/>
        <v>3.1848238165307299</v>
      </c>
      <c r="X752" s="118">
        <f t="shared" si="210"/>
        <v>3.0552250529003451</v>
      </c>
      <c r="Y752" s="118">
        <f t="shared" si="210"/>
        <v>2.9308999999999998</v>
      </c>
      <c r="Z752" s="118">
        <f t="shared" si="208"/>
        <v>2.8116340568251394</v>
      </c>
      <c r="AA752" s="118">
        <f t="shared" si="208"/>
        <v>2.6972213550441819</v>
      </c>
      <c r="AB752" s="118">
        <f t="shared" si="208"/>
        <v>2.587464403643343</v>
      </c>
      <c r="AC752" s="118">
        <f t="shared" si="208"/>
        <v>2.4821737480317898</v>
      </c>
      <c r="AD752" s="118">
        <f t="shared" si="208"/>
        <v>2.3811676430186917</v>
      </c>
      <c r="AE752" s="118">
        <f t="shared" si="208"/>
        <v>2.2842717390976834</v>
      </c>
      <c r="AF752" s="118">
        <f t="shared" si="208"/>
        <v>2.1913187814972317</v>
      </c>
      <c r="AG752" s="118">
        <f t="shared" si="208"/>
        <v>2.1021483214774248</v>
      </c>
      <c r="AH752" s="118">
        <f t="shared" si="208"/>
        <v>2.016606439374844</v>
      </c>
      <c r="AI752" s="118">
        <f t="shared" si="208"/>
        <v>1.9345454789174632</v>
      </c>
      <c r="AJ752" s="118">
        <f t="shared" si="208"/>
        <v>1.8558237923509635</v>
      </c>
      <c r="AK752" s="118">
        <f t="shared" si="208"/>
        <v>1.7803054959365232</v>
      </c>
      <c r="AL752" s="118">
        <f t="shared" si="208"/>
        <v>1.7078602353980346</v>
      </c>
      <c r="AM752" s="118">
        <f t="shared" si="208"/>
        <v>1.6383629609138877</v>
      </c>
      <c r="AN752" s="118">
        <f t="shared" si="208"/>
        <v>1.5716937112649227</v>
      </c>
      <c r="AO752" s="118">
        <f t="shared" si="211"/>
        <v>1.5077374067659608</v>
      </c>
      <c r="AP752" s="118">
        <f t="shared" si="211"/>
        <v>1.4463836506234926</v>
      </c>
      <c r="AQ752" s="118">
        <f t="shared" si="211"/>
        <v>1.3875265383766373</v>
      </c>
      <c r="AR752" s="118">
        <f t="shared" si="211"/>
        <v>1.3310644750924452</v>
      </c>
      <c r="AS752" s="118">
        <f t="shared" si="211"/>
        <v>1.2768999999999988</v>
      </c>
      <c r="AT752" s="118">
        <f t="shared" si="211"/>
        <v>1.2249396182606085</v>
      </c>
      <c r="AU752" s="118">
        <f t="shared" si="211"/>
        <v>1.1750936395837159</v>
      </c>
      <c r="AV752" s="118">
        <f t="shared" si="211"/>
        <v>1.1272760234099362</v>
      </c>
      <c r="AW752" s="118">
        <f t="shared" si="211"/>
        <v>1.0814042303940052</v>
      </c>
      <c r="AX752" s="118">
        <f t="shared" si="211"/>
        <v>1.0373990799312722</v>
      </c>
      <c r="AY752" s="118">
        <f t="shared" si="211"/>
        <v>0.99518461348180765</v>
      </c>
      <c r="AZ752" s="118">
        <f t="shared" si="211"/>
        <v>0.95468796345621243</v>
      </c>
      <c r="BA752" s="118">
        <f t="shared" si="211"/>
        <v>0.91583922743680146</v>
      </c>
      <c r="BB752" s="118">
        <f t="shared" si="211"/>
        <v>0.87857134751705479</v>
      </c>
      <c r="BC752" s="118">
        <f t="shared" si="211"/>
        <v>0.8428199945510616</v>
      </c>
      <c r="BD752" s="118">
        <f t="shared" si="209"/>
        <v>0.8085234571131541</v>
      </c>
      <c r="BE752" s="118">
        <f t="shared" si="209"/>
        <v>0.77562253497606348</v>
      </c>
      <c r="BF752" s="118">
        <f t="shared" si="209"/>
        <v>0.74406043692372592</v>
      </c>
      <c r="BG752" s="118">
        <f t="shared" si="209"/>
        <v>0.71378268272235201</v>
      </c>
      <c r="BH752" s="118">
        <f t="shared" si="209"/>
        <v>0.68473700908054802</v>
      </c>
      <c r="BI752" s="118">
        <f t="shared" si="209"/>
        <v>0.65687327943616425</v>
      </c>
      <c r="BJ752" s="118">
        <f t="shared" si="209"/>
        <v>0.63014339741415126</v>
      </c>
      <c r="BK752" s="118">
        <f t="shared" si="209"/>
        <v>0.60450122380604121</v>
      </c>
      <c r="BL752" s="118">
        <f t="shared" si="209"/>
        <v>0.57990249692774976</v>
      </c>
      <c r="BM752" s="118">
        <f t="shared" si="209"/>
        <v>0.5563047562182255</v>
      </c>
      <c r="BN752" s="118">
        <f t="shared" si="209"/>
        <v>0.53366726894707084</v>
      </c>
      <c r="BO752" s="118">
        <f t="shared" si="209"/>
        <v>0.51195095990461836</v>
      </c>
      <c r="BP752" s="118">
        <f t="shared" si="209"/>
        <v>0.49111834395310178</v>
      </c>
      <c r="BQ752" s="118">
        <f t="shared" si="209"/>
        <v>0.47113346132249623</v>
      </c>
      <c r="BS752"/>
    </row>
    <row r="753" spans="1:71">
      <c r="B753" s="19">
        <v>65</v>
      </c>
      <c r="C753" s="177">
        <v>2.9594</v>
      </c>
      <c r="D753" s="177">
        <v>1.365</v>
      </c>
      <c r="I753" s="22" t="s">
        <v>176</v>
      </c>
      <c r="J753" s="118">
        <f t="shared" si="210"/>
        <v>5.2875797786711445</v>
      </c>
      <c r="K753" s="118">
        <f t="shared" si="210"/>
        <v>5.0869021309287552</v>
      </c>
      <c r="L753" s="118">
        <f t="shared" si="210"/>
        <v>4.893840731070866</v>
      </c>
      <c r="M753" s="118">
        <f t="shared" si="210"/>
        <v>4.7081065223316063</v>
      </c>
      <c r="N753" s="118">
        <f t="shared" si="210"/>
        <v>4.5294214184144508</v>
      </c>
      <c r="O753" s="118">
        <f t="shared" si="210"/>
        <v>4.3575178871338629</v>
      </c>
      <c r="P753" s="118">
        <f t="shared" si="210"/>
        <v>4.1921385498588473</v>
      </c>
      <c r="Q753" s="118">
        <f t="shared" si="210"/>
        <v>4.0330357961586873</v>
      </c>
      <c r="R753" s="118">
        <f t="shared" si="210"/>
        <v>3.8799714130738847</v>
      </c>
      <c r="S753" s="118">
        <f t="shared" si="210"/>
        <v>3.7327162284572553</v>
      </c>
      <c r="T753" s="118">
        <f t="shared" si="210"/>
        <v>3.5910497678511715</v>
      </c>
      <c r="U753" s="118">
        <f t="shared" si="210"/>
        <v>3.4547599243872242</v>
      </c>
      <c r="V753" s="118">
        <f t="shared" si="210"/>
        <v>3.3236426412140641</v>
      </c>
      <c r="W753" s="118">
        <f t="shared" si="210"/>
        <v>3.1975016059779473</v>
      </c>
      <c r="X753" s="118">
        <f t="shared" si="210"/>
        <v>3.0761479568985526</v>
      </c>
      <c r="Y753" s="118">
        <f t="shared" si="210"/>
        <v>2.9594</v>
      </c>
      <c r="Z753" s="118">
        <f t="shared" si="208"/>
        <v>2.847082937073703</v>
      </c>
      <c r="AA753" s="118">
        <f t="shared" si="208"/>
        <v>2.7390286039657439</v>
      </c>
      <c r="AB753" s="118">
        <f t="shared" si="208"/>
        <v>2.6350752187969433</v>
      </c>
      <c r="AC753" s="118">
        <f t="shared" si="208"/>
        <v>2.53506713973864</v>
      </c>
      <c r="AD753" s="118">
        <f t="shared" si="208"/>
        <v>2.4388546319815223</v>
      </c>
      <c r="AE753" s="118">
        <f t="shared" si="208"/>
        <v>2.3462936435486106</v>
      </c>
      <c r="AF753" s="118">
        <f t="shared" si="208"/>
        <v>2.2572455896167254</v>
      </c>
      <c r="AG753" s="118">
        <f t="shared" si="208"/>
        <v>2.1715771450235342</v>
      </c>
      <c r="AH753" s="118">
        <f t="shared" si="208"/>
        <v>2.0891600446495002</v>
      </c>
      <c r="AI753" s="118">
        <f t="shared" si="208"/>
        <v>2.0098708913758623</v>
      </c>
      <c r="AJ753" s="118">
        <f t="shared" si="208"/>
        <v>1.933590971331125</v>
      </c>
      <c r="AK753" s="118">
        <f t="shared" si="208"/>
        <v>1.8602060761494266</v>
      </c>
      <c r="AL753" s="118">
        <f t="shared" si="208"/>
        <v>1.7896063319746764</v>
      </c>
      <c r="AM753" s="118">
        <f t="shared" si="208"/>
        <v>1.7216860349544361</v>
      </c>
      <c r="AN753" s="118">
        <f t="shared" si="208"/>
        <v>1.6563434929772431</v>
      </c>
      <c r="AO753" s="118">
        <f t="shared" si="211"/>
        <v>1.5934808734164239</v>
      </c>
      <c r="AP753" s="118">
        <f t="shared" si="211"/>
        <v>1.5330040566524301</v>
      </c>
      <c r="AQ753" s="118">
        <f t="shared" si="211"/>
        <v>1.4748224951543898</v>
      </c>
      <c r="AR753" s="118">
        <f t="shared" si="211"/>
        <v>1.4188490779098895</v>
      </c>
      <c r="AS753" s="118">
        <f t="shared" si="211"/>
        <v>1.3650000000000009</v>
      </c>
      <c r="AT753" s="118">
        <f t="shared" si="211"/>
        <v>1.3131946371242842</v>
      </c>
      <c r="AU753" s="118">
        <f t="shared" si="211"/>
        <v>1.2633554248878971</v>
      </c>
      <c r="AV753" s="118">
        <f t="shared" si="211"/>
        <v>1.2154077426700785</v>
      </c>
      <c r="AW753" s="118">
        <f t="shared" si="211"/>
        <v>1.1692798019001303</v>
      </c>
      <c r="AX753" s="118">
        <f t="shared" si="211"/>
        <v>1.1249025385736231</v>
      </c>
      <c r="AY753" s="118">
        <f t="shared" si="211"/>
        <v>1.0822095098478932</v>
      </c>
      <c r="AZ753" s="118">
        <f t="shared" si="211"/>
        <v>1.0411367945620167</v>
      </c>
      <c r="BA753" s="118">
        <f t="shared" si="211"/>
        <v>1.0016228975323129</v>
      </c>
      <c r="BB753" s="118">
        <f t="shared" si="211"/>
        <v>0.96360865748008717</v>
      </c>
      <c r="BC753" s="118">
        <f t="shared" si="211"/>
        <v>0.927037158453759</v>
      </c>
      <c r="BD753" s="118">
        <f t="shared" si="209"/>
        <v>0.89185364461275518</v>
      </c>
      <c r="BE753" s="118">
        <f t="shared" si="209"/>
        <v>0.85800543824557973</v>
      </c>
      <c r="BF753" s="118">
        <f t="shared" si="209"/>
        <v>0.82544186089931559</v>
      </c>
      <c r="BG753" s="118">
        <f t="shared" si="209"/>
        <v>0.79411415750246894</v>
      </c>
      <c r="BH753" s="118">
        <f t="shared" si="209"/>
        <v>0.76397542336755364</v>
      </c>
      <c r="BI753" s="118">
        <f t="shared" si="209"/>
        <v>0.73498053396412111</v>
      </c>
      <c r="BJ753" s="118">
        <f t="shared" si="209"/>
        <v>0.70708607735708873</v>
      </c>
      <c r="BK753" s="118">
        <f t="shared" si="209"/>
        <v>0.6802502892092126</v>
      </c>
      <c r="BL753" s="118">
        <f t="shared" si="209"/>
        <v>0.65443299025038881</v>
      </c>
      <c r="BM753" s="118">
        <f t="shared" si="209"/>
        <v>0.62959552612016034</v>
      </c>
      <c r="BN753" s="118">
        <f t="shared" si="209"/>
        <v>0.60570070949335986</v>
      </c>
      <c r="BO753" s="118">
        <f t="shared" si="209"/>
        <v>0.58271276440223718</v>
      </c>
      <c r="BP753" s="118">
        <f t="shared" si="209"/>
        <v>0.56059727267170978</v>
      </c>
      <c r="BQ753" s="118">
        <f t="shared" si="209"/>
        <v>0.53932112238753771</v>
      </c>
      <c r="BS753"/>
    </row>
    <row r="754" spans="1:71">
      <c r="B754" s="19">
        <v>66</v>
      </c>
      <c r="C754" s="177">
        <v>2.9982000000000002</v>
      </c>
      <c r="D754" s="177">
        <v>1.3756999999999999</v>
      </c>
      <c r="I754" s="22" t="s">
        <v>176</v>
      </c>
      <c r="J754" s="118">
        <f t="shared" si="210"/>
        <v>5.3779064926279965</v>
      </c>
      <c r="K754" s="118">
        <f t="shared" si="210"/>
        <v>5.1724512196053034</v>
      </c>
      <c r="L754" s="118">
        <f t="shared" si="210"/>
        <v>4.9748450732401102</v>
      </c>
      <c r="M754" s="118">
        <f t="shared" si="210"/>
        <v>4.7847881888057575</v>
      </c>
      <c r="N754" s="118">
        <f t="shared" si="210"/>
        <v>4.6019921574812237</v>
      </c>
      <c r="O754" s="118">
        <f t="shared" si="210"/>
        <v>4.4261795886945237</v>
      </c>
      <c r="P754" s="118">
        <f t="shared" si="210"/>
        <v>4.2570836891861772</v>
      </c>
      <c r="Q754" s="118">
        <f t="shared" si="210"/>
        <v>4.0944478581539423</v>
      </c>
      <c r="R754" s="118">
        <f t="shared" si="210"/>
        <v>3.9380252978644794</v>
      </c>
      <c r="S754" s="118">
        <f t="shared" si="210"/>
        <v>3.7875786391410315</v>
      </c>
      <c r="T754" s="118">
        <f t="shared" si="210"/>
        <v>3.6428795811588284</v>
      </c>
      <c r="U754" s="118">
        <f t="shared" si="210"/>
        <v>3.5037085450015888</v>
      </c>
      <c r="V754" s="118">
        <f t="shared" si="210"/>
        <v>3.3698543404534029</v>
      </c>
      <c r="W754" s="118">
        <f t="shared" si="210"/>
        <v>3.2411138455203585</v>
      </c>
      <c r="X754" s="118">
        <f t="shared" si="210"/>
        <v>3.1172916981955887</v>
      </c>
      <c r="Y754" s="118">
        <f t="shared" si="210"/>
        <v>2.9982000000000002</v>
      </c>
      <c r="Z754" s="118">
        <f t="shared" si="208"/>
        <v>2.8836580308487991</v>
      </c>
      <c r="AA754" s="118">
        <f t="shared" si="208"/>
        <v>2.7734919748111442</v>
      </c>
      <c r="AB754" s="118">
        <f t="shared" si="208"/>
        <v>2.6675346563467586</v>
      </c>
      <c r="AC754" s="118">
        <f t="shared" si="208"/>
        <v>2.5656252866192455</v>
      </c>
      <c r="AD754" s="118">
        <f t="shared" si="208"/>
        <v>2.4676092195011465</v>
      </c>
      <c r="AE754" s="118">
        <f t="shared" si="208"/>
        <v>2.3733377169004797</v>
      </c>
      <c r="AF754" s="118">
        <f t="shared" si="208"/>
        <v>2.2826677230526387</v>
      </c>
      <c r="AG754" s="118">
        <f t="shared" si="208"/>
        <v>2.195461647435156</v>
      </c>
      <c r="AH754" s="118">
        <f t="shared" si="208"/>
        <v>2.1115871559758927</v>
      </c>
      <c r="AI754" s="118">
        <f t="shared" si="208"/>
        <v>2.0309169702378287</v>
      </c>
      <c r="AJ754" s="118">
        <f t="shared" si="208"/>
        <v>1.9533286742757074</v>
      </c>
      <c r="AK754" s="118">
        <f t="shared" si="208"/>
        <v>1.8787045288714503</v>
      </c>
      <c r="AL754" s="118">
        <f t="shared" si="208"/>
        <v>1.8069312928664421</v>
      </c>
      <c r="AM754" s="118">
        <f t="shared" si="208"/>
        <v>1.7379000513195648</v>
      </c>
      <c r="AN754" s="118">
        <f t="shared" si="208"/>
        <v>1.6715060502302057</v>
      </c>
      <c r="AO754" s="118">
        <f t="shared" si="211"/>
        <v>1.6076485375754417</v>
      </c>
      <c r="AP754" s="118">
        <f t="shared" si="211"/>
        <v>1.5462306104201686</v>
      </c>
      <c r="AQ754" s="118">
        <f t="shared" si="211"/>
        <v>1.4871590678681741</v>
      </c>
      <c r="AR754" s="118">
        <f t="shared" si="211"/>
        <v>1.4303442696310031</v>
      </c>
      <c r="AS754" s="118">
        <f t="shared" si="211"/>
        <v>1.375700000000001</v>
      </c>
      <c r="AT754" s="118">
        <f t="shared" si="211"/>
        <v>1.3231433370151073</v>
      </c>
      <c r="AU754" s="118">
        <f t="shared" si="211"/>
        <v>1.272594526631877</v>
      </c>
      <c r="AV754" s="118">
        <f t="shared" si="211"/>
        <v>1.2239768616957634</v>
      </c>
      <c r="AW754" s="118">
        <f t="shared" si="211"/>
        <v>1.1772165655400233</v>
      </c>
      <c r="AX754" s="118">
        <f t="shared" si="211"/>
        <v>1.1322426800305949</v>
      </c>
      <c r="AY754" s="118">
        <f t="shared" si="211"/>
        <v>1.0889869578880633</v>
      </c>
      <c r="AZ754" s="118">
        <f t="shared" si="211"/>
        <v>1.0473837591233131</v>
      </c>
      <c r="BA754" s="118">
        <f t="shared" si="211"/>
        <v>1.0073699514297063</v>
      </c>
      <c r="BB754" s="118">
        <f t="shared" si="211"/>
        <v>0.96888481438064078</v>
      </c>
      <c r="BC754" s="118">
        <f t="shared" si="211"/>
        <v>0.93186994728709993</v>
      </c>
      <c r="BD754" s="118">
        <f t="shared" si="209"/>
        <v>0.89626918057537608</v>
      </c>
      <c r="BE754" s="118">
        <f t="shared" si="209"/>
        <v>0.86202849055048214</v>
      </c>
      <c r="BF754" s="118">
        <f t="shared" si="209"/>
        <v>0.82909591741590483</v>
      </c>
      <c r="BG754" s="118">
        <f t="shared" si="209"/>
        <v>0.79742148642529731</v>
      </c>
      <c r="BH754" s="118">
        <f t="shared" si="209"/>
        <v>0.76695713204645966</v>
      </c>
      <c r="BI754" s="118">
        <f t="shared" si="209"/>
        <v>0.7376566250225256</v>
      </c>
      <c r="BJ754" s="118">
        <f t="shared" si="209"/>
        <v>0.70947550221967404</v>
      </c>
      <c r="BK754" s="118">
        <f t="shared" si="209"/>
        <v>0.68237099915490895</v>
      </c>
      <c r="BL754" s="118">
        <f t="shared" si="209"/>
        <v>0.65630198510151838</v>
      </c>
      <c r="BM754" s="118">
        <f t="shared" si="209"/>
        <v>0.63122890067373827</v>
      </c>
      <c r="BN754" s="118">
        <f t="shared" si="209"/>
        <v>0.60711369779590563</v>
      </c>
      <c r="BO754" s="118">
        <f t="shared" si="209"/>
        <v>0.58391978196500371</v>
      </c>
      <c r="BP754" s="118">
        <f t="shared" si="209"/>
        <v>0.56161195671898556</v>
      </c>
      <c r="BQ754" s="118">
        <f t="shared" si="209"/>
        <v>0.54015637022660634</v>
      </c>
      <c r="BS754"/>
    </row>
    <row r="755" spans="1:71">
      <c r="B755" s="19">
        <v>67</v>
      </c>
      <c r="C755" s="177">
        <v>3.0369999999999999</v>
      </c>
      <c r="D755" s="177">
        <v>1.3865000000000001</v>
      </c>
      <c r="I755" s="22" t="s">
        <v>176</v>
      </c>
      <c r="J755" s="118">
        <f t="shared" si="210"/>
        <v>5.4681255860608502</v>
      </c>
      <c r="K755" s="118">
        <f t="shared" si="210"/>
        <v>5.2578989408907129</v>
      </c>
      <c r="L755" s="118">
        <f t="shared" si="210"/>
        <v>5.0557546342923434</v>
      </c>
      <c r="M755" s="118">
        <f t="shared" si="210"/>
        <v>4.8613819340237088</v>
      </c>
      <c r="N755" s="118">
        <f t="shared" si="210"/>
        <v>4.6744820542027794</v>
      </c>
      <c r="O755" s="118">
        <f t="shared" si="210"/>
        <v>4.4947676960197622</v>
      </c>
      <c r="P755" s="118">
        <f t="shared" si="210"/>
        <v>4.3219626061070322</v>
      </c>
      <c r="Q755" s="118">
        <f t="shared" si="210"/>
        <v>4.1558011518879097</v>
      </c>
      <c r="R755" s="118">
        <f t="shared" si="210"/>
        <v>3.9960279132514942</v>
      </c>
      <c r="S755" s="118">
        <f t="shared" si="210"/>
        <v>3.8423972899259131</v>
      </c>
      <c r="T755" s="118">
        <f t="shared" si="210"/>
        <v>3.6946731239464228</v>
      </c>
      <c r="U755" s="118">
        <f t="shared" si="210"/>
        <v>3.5526283366380418</v>
      </c>
      <c r="V755" s="118">
        <f t="shared" si="210"/>
        <v>3.4160445795546925</v>
      </c>
      <c r="W755" s="118">
        <f t="shared" si="210"/>
        <v>3.2847118988382733</v>
      </c>
      <c r="X755" s="118">
        <f t="shared" si="210"/>
        <v>3.1584284124817263</v>
      </c>
      <c r="Y755" s="118">
        <f t="shared" ref="Y755:AN758" si="212">$C755*POWER(POWER($D755/$C755,1/($D$482-$C$482)),Y$482-$C$482)</f>
        <v>3.0369999999999999</v>
      </c>
      <c r="Z755" s="118">
        <f t="shared" si="212"/>
        <v>2.9202400040318675</v>
      </c>
      <c r="AA755" s="118">
        <f t="shared" si="212"/>
        <v>2.807968943413909</v>
      </c>
      <c r="AB755" s="118">
        <f t="shared" si="212"/>
        <v>2.700014237285608</v>
      </c>
      <c r="AC755" s="118">
        <f t="shared" si="212"/>
        <v>2.5962099398014566</v>
      </c>
      <c r="AD755" s="118">
        <f t="shared" si="212"/>
        <v>2.496396485042272</v>
      </c>
      <c r="AE755" s="118">
        <f t="shared" si="212"/>
        <v>2.4004204417336132</v>
      </c>
      <c r="AF755" s="118">
        <f t="shared" si="212"/>
        <v>2.3081342773942524</v>
      </c>
      <c r="AG755" s="118">
        <f t="shared" si="212"/>
        <v>2.2193961315521511</v>
      </c>
      <c r="AH755" s="118">
        <f t="shared" si="212"/>
        <v>2.1340695976793431</v>
      </c>
      <c r="AI755" s="118">
        <f t="shared" si="212"/>
        <v>2.0520235135105072</v>
      </c>
      <c r="AJ755" s="118">
        <f t="shared" si="212"/>
        <v>1.9731317594229207</v>
      </c>
      <c r="AK755" s="118">
        <f t="shared" si="212"/>
        <v>1.8972730645678615</v>
      </c>
      <c r="AL755" s="118">
        <f t="shared" si="212"/>
        <v>1.8243308204554511</v>
      </c>
      <c r="AM755" s="118">
        <f t="shared" si="212"/>
        <v>1.7541929017063833</v>
      </c>
      <c r="AN755" s="118">
        <f t="shared" si="212"/>
        <v>1.6867514936950025</v>
      </c>
      <c r="AO755" s="118">
        <f t="shared" si="211"/>
        <v>1.6219029268187857</v>
      </c>
      <c r="AP755" s="118">
        <f t="shared" si="211"/>
        <v>1.5595475171394759</v>
      </c>
      <c r="AQ755" s="118">
        <f t="shared" si="211"/>
        <v>1.4995894131508962</v>
      </c>
      <c r="AR755" s="118">
        <f t="shared" si="211"/>
        <v>1.4419364484379056</v>
      </c>
      <c r="AS755" s="118">
        <f t="shared" si="211"/>
        <v>1.3865000000000021</v>
      </c>
      <c r="AT755" s="118">
        <f t="shared" si="211"/>
        <v>1.3331948520217944</v>
      </c>
      <c r="AU755" s="118">
        <f t="shared" si="211"/>
        <v>1.2819390648809319</v>
      </c>
      <c r="AV755" s="118">
        <f t="shared" si="211"/>
        <v>1.2326538491921306</v>
      </c>
      <c r="AW755" s="118">
        <f t="shared" si="211"/>
        <v>1.1852634446936861</v>
      </c>
      <c r="AX755" s="118">
        <f t="shared" si="211"/>
        <v>1.1396950037902913</v>
      </c>
      <c r="AY755" s="118">
        <f t="shared" si="211"/>
        <v>1.0958784795731511</v>
      </c>
      <c r="AZ755" s="118">
        <f t="shared" si="211"/>
        <v>1.0537465181452537</v>
      </c>
      <c r="BA755" s="118">
        <f t="shared" si="211"/>
        <v>1.0132343550862897</v>
      </c>
      <c r="BB755" s="118">
        <f t="shared" si="211"/>
        <v>0.97427971589806162</v>
      </c>
      <c r="BC755" s="118">
        <f t="shared" si="211"/>
        <v>0.93682272027735325</v>
      </c>
      <c r="BD755" s="118">
        <f t="shared" si="211"/>
        <v>0.90080579006910877</v>
      </c>
      <c r="BE755" s="118">
        <f t="shared" ref="BE755:BQ758" si="213">$C755*POWER(POWER($D755/$C755,1/($D$482-$C$482)),BE$482-$C$482)</f>
        <v>0.86617356075842733</v>
      </c>
      <c r="BF755" s="118">
        <f t="shared" si="213"/>
        <v>0.8328727963653233</v>
      </c>
      <c r="BG755" s="118">
        <f t="shared" si="213"/>
        <v>0.80085230761142723</v>
      </c>
      <c r="BH755" s="118">
        <f t="shared" si="213"/>
        <v>0.77006287323283662</v>
      </c>
      <c r="BI755" s="118">
        <f t="shared" si="213"/>
        <v>0.74045716431815933</v>
      </c>
      <c r="BJ755" s="118">
        <f t="shared" si="213"/>
        <v>0.71198967155544512</v>
      </c>
      <c r="BK755" s="118">
        <f t="shared" si="213"/>
        <v>0.68461663527616756</v>
      </c>
      <c r="BL755" s="118">
        <f t="shared" si="213"/>
        <v>0.65829597818872543</v>
      </c>
      <c r="BM755" s="118">
        <f t="shared" si="213"/>
        <v>0.63298724069805923</v>
      </c>
      <c r="BN755" s="118">
        <f t="shared" si="213"/>
        <v>0.60865151871195944</v>
      </c>
      <c r="BO755" s="118">
        <f t="shared" si="213"/>
        <v>0.58525140383846386</v>
      </c>
      <c r="BP755" s="118">
        <f t="shared" si="213"/>
        <v>0.56275092588241415</v>
      </c>
      <c r="BQ755" s="118">
        <f t="shared" si="213"/>
        <v>0.54111549755278177</v>
      </c>
      <c r="BS755"/>
    </row>
    <row r="756" spans="1:71">
      <c r="B756" s="19">
        <v>68</v>
      </c>
      <c r="C756" s="177">
        <v>3.0758000000000001</v>
      </c>
      <c r="D756" s="177">
        <v>1.3972</v>
      </c>
      <c r="I756" s="22" t="s">
        <v>176</v>
      </c>
      <c r="J756" s="118">
        <f t="shared" ref="J756:Y758" si="214">$C756*POWER(POWER($D756/$C756,1/($D$482-$C$482)),J$482-$C$482)</f>
        <v>5.5588215095305786</v>
      </c>
      <c r="K756" s="118">
        <f t="shared" si="214"/>
        <v>5.3437699513123782</v>
      </c>
      <c r="L756" s="118">
        <f t="shared" si="214"/>
        <v>5.137037993321095</v>
      </c>
      <c r="M756" s="118">
        <f t="shared" si="214"/>
        <v>4.9383037790284172</v>
      </c>
      <c r="N756" s="118">
        <f t="shared" si="214"/>
        <v>4.7472579034207714</v>
      </c>
      <c r="O756" s="118">
        <f t="shared" si="214"/>
        <v>4.5636029312933228</v>
      </c>
      <c r="P756" s="118">
        <f t="shared" si="214"/>
        <v>4.3870529341795192</v>
      </c>
      <c r="Q756" s="118">
        <f t="shared" si="214"/>
        <v>4.2173330451952262</v>
      </c>
      <c r="R756" s="118">
        <f t="shared" si="214"/>
        <v>4.0541790311044004</v>
      </c>
      <c r="S756" s="118">
        <f t="shared" si="214"/>
        <v>3.8973368809400615</v>
      </c>
      <c r="T756" s="118">
        <f t="shared" si="214"/>
        <v>3.7465624105400948</v>
      </c>
      <c r="U756" s="118">
        <f t="shared" si="214"/>
        <v>3.6016208823821918</v>
      </c>
      <c r="V756" s="118">
        <f t="shared" si="214"/>
        <v>3.4622866401260661</v>
      </c>
      <c r="W756" s="118">
        <f t="shared" si="214"/>
        <v>3.3283427572939579</v>
      </c>
      <c r="X756" s="118">
        <f t="shared" si="214"/>
        <v>3.1995806995424814</v>
      </c>
      <c r="Y756" s="118">
        <f t="shared" si="214"/>
        <v>3.0758000000000001</v>
      </c>
      <c r="Z756" s="118">
        <f t="shared" si="212"/>
        <v>2.9568079471640751</v>
      </c>
      <c r="AA756" s="118">
        <f t="shared" si="212"/>
        <v>2.8424192848730843</v>
      </c>
      <c r="AB756" s="118">
        <f t="shared" si="212"/>
        <v>2.7324559238848956</v>
      </c>
      <c r="AC756" s="118">
        <f t="shared" si="212"/>
        <v>2.6267466646135689</v>
      </c>
      <c r="AD756" s="118">
        <f t="shared" si="212"/>
        <v>2.5251269305924073</v>
      </c>
      <c r="AE756" s="118">
        <f t="shared" si="212"/>
        <v>2.4274385122484099</v>
      </c>
      <c r="AF756" s="118">
        <f t="shared" si="212"/>
        <v>2.333529320589192</v>
      </c>
      <c r="AG756" s="118">
        <f t="shared" si="212"/>
        <v>2.2432531504189179</v>
      </c>
      <c r="AH756" s="118">
        <f t="shared" si="212"/>
        <v>2.15646945271458</v>
      </c>
      <c r="AI756" s="118">
        <f t="shared" si="212"/>
        <v>2.0730431158082561</v>
      </c>
      <c r="AJ756" s="118">
        <f t="shared" si="212"/>
        <v>1.9928442550346666</v>
      </c>
      <c r="AK756" s="118">
        <f t="shared" si="212"/>
        <v>1.9157480105165399</v>
      </c>
      <c r="AL756" s="118">
        <f t="shared" si="212"/>
        <v>1.8416343527729602</v>
      </c>
      <c r="AM756" s="118">
        <f t="shared" si="212"/>
        <v>1.7703878958480581</v>
      </c>
      <c r="AN756" s="118">
        <f t="shared" si="212"/>
        <v>1.7018977176691013</v>
      </c>
      <c r="AO756" s="118">
        <f t="shared" ref="AO756:BD758" si="215">$C756*POWER(POWER($D756/$C756,1/($D$482-$C$482)),AO$482-$C$482)</f>
        <v>1.6360571873543146</v>
      </c>
      <c r="AP756" s="118">
        <f t="shared" si="215"/>
        <v>1.5727637992015546</v>
      </c>
      <c r="AQ756" s="118">
        <f t="shared" si="215"/>
        <v>1.5119190130993954</v>
      </c>
      <c r="AR756" s="118">
        <f t="shared" si="215"/>
        <v>1.4534281011121519</v>
      </c>
      <c r="AS756" s="118">
        <f t="shared" si="215"/>
        <v>1.3972000000000007</v>
      </c>
      <c r="AT756" s="118">
        <f t="shared" si="215"/>
        <v>1.3431471694445827</v>
      </c>
      <c r="AU756" s="118">
        <f t="shared" si="215"/>
        <v>1.2911854557593716</v>
      </c>
      <c r="AV756" s="118">
        <f t="shared" si="215"/>
        <v>1.2412339608726113</v>
      </c>
      <c r="AW756" s="118">
        <f t="shared" si="215"/>
        <v>1.1932149163788544</v>
      </c>
      <c r="AX756" s="118">
        <f t="shared" si="215"/>
        <v>1.147053562463006</v>
      </c>
      <c r="AY756" s="118">
        <f t="shared" si="215"/>
        <v>1.1026780315083817</v>
      </c>
      <c r="AZ756" s="118">
        <f t="shared" si="215"/>
        <v>1.0600192362075627</v>
      </c>
      <c r="BA756" s="118">
        <f t="shared" si="215"/>
        <v>1.0190107620018578</v>
      </c>
      <c r="BB756" s="118">
        <f t="shared" si="215"/>
        <v>0.97958876368190806</v>
      </c>
      <c r="BC756" s="118">
        <f t="shared" si="215"/>
        <v>0.94169186598845722</v>
      </c>
      <c r="BD756" s="118">
        <f t="shared" si="215"/>
        <v>0.90526106805853357</v>
      </c>
      <c r="BE756" s="118">
        <f t="shared" si="213"/>
        <v>0.87023965156827854</v>
      </c>
      <c r="BF756" s="118">
        <f t="shared" si="213"/>
        <v>0.83657309242941069</v>
      </c>
      <c r="BG756" s="118">
        <f t="shared" si="213"/>
        <v>0.80420897590184914</v>
      </c>
      <c r="BH756" s="118">
        <f t="shared" si="213"/>
        <v>0.77309691499033417</v>
      </c>
      <c r="BI756" s="118">
        <f t="shared" si="213"/>
        <v>0.74318847199800042</v>
      </c>
      <c r="BJ756" s="118">
        <f t="shared" si="213"/>
        <v>0.71443708311477117</v>
      </c>
      <c r="BK756" s="118">
        <f t="shared" si="213"/>
        <v>0.68679798592316676</v>
      </c>
      <c r="BL756" s="118">
        <f t="shared" si="213"/>
        <v>0.66022814970866117</v>
      </c>
      <c r="BM756" s="118">
        <f t="shared" si="213"/>
        <v>0.63468620846609092</v>
      </c>
      <c r="BN756" s="118">
        <f t="shared" si="213"/>
        <v>0.6101323964978127</v>
      </c>
      <c r="BO756" s="118">
        <f t="shared" si="213"/>
        <v>0.58652848650334721</v>
      </c>
      <c r="BP756" s="118">
        <f t="shared" si="213"/>
        <v>0.56383773006411786</v>
      </c>
      <c r="BQ756" s="118">
        <f t="shared" si="213"/>
        <v>0.5420248004306315</v>
      </c>
      <c r="BS756"/>
    </row>
    <row r="757" spans="1:71">
      <c r="B757" s="19">
        <v>69</v>
      </c>
      <c r="C757" s="177">
        <v>3.1145999999999998</v>
      </c>
      <c r="D757" s="177">
        <v>1.4079999999999999</v>
      </c>
      <c r="I757" s="22" t="s">
        <v>176</v>
      </c>
      <c r="J757" s="118">
        <f t="shared" si="214"/>
        <v>5.6493957333346865</v>
      </c>
      <c r="K757" s="118">
        <f t="shared" si="214"/>
        <v>5.4295272406547115</v>
      </c>
      <c r="L757" s="118">
        <f t="shared" si="214"/>
        <v>5.2182157966141371</v>
      </c>
      <c r="M757" s="118">
        <f t="shared" si="214"/>
        <v>5.0151283699517553</v>
      </c>
      <c r="N757" s="118">
        <f t="shared" si="214"/>
        <v>4.8199448906299782</v>
      </c>
      <c r="O757" s="118">
        <f t="shared" si="214"/>
        <v>4.632357745397754</v>
      </c>
      <c r="P757" s="118">
        <f t="shared" si="214"/>
        <v>4.4520712929856465</v>
      </c>
      <c r="Q757" s="118">
        <f t="shared" si="214"/>
        <v>4.2788013981689952</v>
      </c>
      <c r="R757" s="118">
        <f t="shared" si="214"/>
        <v>4.1122749839648574</v>
      </c>
      <c r="S757" s="118">
        <f t="shared" si="214"/>
        <v>3.9522296012569584</v>
      </c>
      <c r="T757" s="118">
        <f t="shared" si="214"/>
        <v>3.7984130151703939</v>
      </c>
      <c r="U757" s="118">
        <f t="shared" si="214"/>
        <v>3.6505828075441809</v>
      </c>
      <c r="V757" s="118">
        <f t="shared" si="214"/>
        <v>3.5085059948751587</v>
      </c>
      <c r="W757" s="118">
        <f t="shared" si="214"/>
        <v>3.3719586611311096</v>
      </c>
      <c r="X757" s="118">
        <f t="shared" si="214"/>
        <v>3.2407256048544055</v>
      </c>
      <c r="Y757" s="118">
        <f t="shared" si="214"/>
        <v>3.1145999999999998</v>
      </c>
      <c r="Z757" s="118">
        <f t="shared" si="212"/>
        <v>2.9933830699732504</v>
      </c>
      <c r="AA757" s="118">
        <f t="shared" si="212"/>
        <v>2.8768837743538436</v>
      </c>
      <c r="AB757" s="118">
        <f t="shared" si="212"/>
        <v>2.7649185078120913</v>
      </c>
      <c r="AC757" s="118">
        <f t="shared" si="212"/>
        <v>2.6573108107430863</v>
      </c>
      <c r="AD757" s="118">
        <f t="shared" si="212"/>
        <v>2.5538910911626687</v>
      </c>
      <c r="AE757" s="118">
        <f t="shared" si="212"/>
        <v>2.4544963574269065</v>
      </c>
      <c r="AF757" s="118">
        <f t="shared" si="212"/>
        <v>2.3589699613538535</v>
      </c>
      <c r="AG757" s="118">
        <f t="shared" si="212"/>
        <v>2.2671613513427342</v>
      </c>
      <c r="AH757" s="118">
        <f t="shared" si="212"/>
        <v>2.1789258351014631</v>
      </c>
      <c r="AI757" s="118">
        <f t="shared" si="212"/>
        <v>2.0941243516085679</v>
      </c>
      <c r="AJ757" s="118">
        <f t="shared" si="212"/>
        <v>2.0126232519501048</v>
      </c>
      <c r="AK757" s="118">
        <f t="shared" si="212"/>
        <v>1.9342940886861721</v>
      </c>
      <c r="AL757" s="118">
        <f t="shared" si="212"/>
        <v>1.8590134134150533</v>
      </c>
      <c r="AM757" s="118">
        <f t="shared" si="212"/>
        <v>1.7866625822159519</v>
      </c>
      <c r="AN757" s="118">
        <f t="shared" si="212"/>
        <v>1.7171275686636873</v>
      </c>
      <c r="AO757" s="118">
        <f t="shared" si="215"/>
        <v>1.6502987841206616</v>
      </c>
      <c r="AP757" s="118">
        <f t="shared" si="215"/>
        <v>1.586070905022869</v>
      </c>
      <c r="AQ757" s="118">
        <f t="shared" si="215"/>
        <v>1.5243427068877569</v>
      </c>
      <c r="AR757" s="118">
        <f t="shared" si="215"/>
        <v>1.4650169047823181</v>
      </c>
      <c r="AS757" s="118">
        <f t="shared" si="215"/>
        <v>1.4080000000000017</v>
      </c>
      <c r="AT757" s="118">
        <f t="shared" si="215"/>
        <v>1.3532021327047907</v>
      </c>
      <c r="AU757" s="118">
        <f t="shared" si="215"/>
        <v>1.3005369403102216</v>
      </c>
      <c r="AV757" s="118">
        <f t="shared" si="215"/>
        <v>1.2499214213701371</v>
      </c>
      <c r="AW757" s="118">
        <f t="shared" si="215"/>
        <v>1.2012758047666698</v>
      </c>
      <c r="AX757" s="118">
        <f t="shared" si="215"/>
        <v>1.1545234239892896</v>
      </c>
      <c r="AY757" s="118">
        <f t="shared" si="215"/>
        <v>1.1095905963067771</v>
      </c>
      <c r="AZ757" s="118">
        <f t="shared" si="215"/>
        <v>1.066406506641697</v>
      </c>
      <c r="BA757" s="118">
        <f t="shared" si="215"/>
        <v>1.0249030959643528</v>
      </c>
      <c r="BB757" s="118">
        <f t="shared" si="215"/>
        <v>0.98501495403032924</v>
      </c>
      <c r="BC757" s="118">
        <f t="shared" si="215"/>
        <v>0.94667921629257901</v>
      </c>
      <c r="BD757" s="118">
        <f t="shared" si="215"/>
        <v>0.90983546482557975</v>
      </c>
      <c r="BE757" s="118">
        <f t="shared" si="213"/>
        <v>0.87442563310541754</v>
      </c>
      <c r="BF757" s="118">
        <f t="shared" si="213"/>
        <v>0.84039391449572909</v>
      </c>
      <c r="BG757" s="118">
        <f t="shared" si="213"/>
        <v>0.80768667429527474</v>
      </c>
      <c r="BH757" s="118">
        <f t="shared" si="213"/>
        <v>0.77625236520852581</v>
      </c>
      <c r="BI757" s="118">
        <f t="shared" si="213"/>
        <v>0.74604144610604706</v>
      </c>
      <c r="BJ757" s="118">
        <f t="shared" si="213"/>
        <v>0.71700630394663911</v>
      </c>
      <c r="BK757" s="118">
        <f t="shared" si="213"/>
        <v>0.68910117873818921</v>
      </c>
      <c r="BL757" s="118">
        <f t="shared" si="213"/>
        <v>0.66228209141896421</v>
      </c>
      <c r="BM757" s="118">
        <f t="shared" si="213"/>
        <v>0.63650677454568949</v>
      </c>
      <c r="BN757" s="118">
        <f t="shared" si="213"/>
        <v>0.61173460567917148</v>
      </c>
      <c r="BO757" s="118">
        <f t="shared" si="213"/>
        <v>0.58792654336248451</v>
      </c>
      <c r="BP757" s="118">
        <f t="shared" si="213"/>
        <v>0.5650450655908158</v>
      </c>
      <c r="BQ757" s="118">
        <f t="shared" si="213"/>
        <v>0.54305411067600107</v>
      </c>
      <c r="BS757"/>
    </row>
    <row r="758" spans="1:71">
      <c r="B758" s="19">
        <v>70</v>
      </c>
      <c r="C758" s="177">
        <v>3.1534</v>
      </c>
      <c r="D758" s="177">
        <v>1.4187000000000001</v>
      </c>
      <c r="I758" s="22" t="s">
        <v>176</v>
      </c>
      <c r="J758" s="118">
        <f t="shared" si="214"/>
        <v>5.7404433337008429</v>
      </c>
      <c r="K758" s="118">
        <f t="shared" si="214"/>
        <v>5.5157047332788371</v>
      </c>
      <c r="L758" s="118">
        <f t="shared" si="214"/>
        <v>5.2997646586123448</v>
      </c>
      <c r="M758" s="118">
        <f t="shared" si="214"/>
        <v>5.0922786470441963</v>
      </c>
      <c r="N758" s="118">
        <f t="shared" si="214"/>
        <v>4.8929157216448838</v>
      </c>
      <c r="O758" s="118">
        <f t="shared" si="214"/>
        <v>4.7013578632457529</v>
      </c>
      <c r="P758" s="118">
        <f t="shared" si="214"/>
        <v>4.5172995031421133</v>
      </c>
      <c r="Q758" s="118">
        <f t="shared" si="214"/>
        <v>4.3404470356570473</v>
      </c>
      <c r="R758" s="118">
        <f t="shared" si="214"/>
        <v>4.1705183497883667</v>
      </c>
      <c r="S758" s="118">
        <f t="shared" si="214"/>
        <v>4.0072423791916023</v>
      </c>
      <c r="T758" s="118">
        <f t="shared" si="214"/>
        <v>3.8503586697811873</v>
      </c>
      <c r="U758" s="118">
        <f t="shared" si="214"/>
        <v>3.6996169642600751</v>
      </c>
      <c r="V758" s="118">
        <f t="shared" si="214"/>
        <v>3.5547768029150295</v>
      </c>
      <c r="W758" s="118">
        <f t="shared" si="214"/>
        <v>3.4156071400408039</v>
      </c>
      <c r="X758" s="118">
        <f t="shared" si="214"/>
        <v>3.2818859753813312</v>
      </c>
      <c r="Y758" s="118">
        <f t="shared" si="214"/>
        <v>3.1534</v>
      </c>
      <c r="Z758" s="118">
        <f t="shared" si="212"/>
        <v>3.0299442560141316</v>
      </c>
      <c r="AA758" s="118">
        <f t="shared" si="212"/>
        <v>2.9113218096508624</v>
      </c>
      <c r="AB758" s="118">
        <f t="shared" si="212"/>
        <v>2.7973434371029038</v>
      </c>
      <c r="AC758" s="118">
        <f t="shared" si="212"/>
        <v>2.6878273226830633</v>
      </c>
      <c r="AD758" s="118">
        <f t="shared" si="212"/>
        <v>2.5825987687960263</v>
      </c>
      <c r="AE758" s="118">
        <f t="shared" si="212"/>
        <v>2.4814899172647578</v>
      </c>
      <c r="AF758" s="118">
        <f t="shared" si="212"/>
        <v>2.3843394815669869</v>
      </c>
      <c r="AG758" s="118">
        <f t="shared" si="212"/>
        <v>2.2909924895546405</v>
      </c>
      <c r="AH758" s="118">
        <f t="shared" si="212"/>
        <v>2.2013000362458297</v>
      </c>
      <c r="AI758" s="118">
        <f t="shared" si="212"/>
        <v>2.1151190462950309</v>
      </c>
      <c r="AJ758" s="118">
        <f t="shared" si="212"/>
        <v>2.0323120457625792</v>
      </c>
      <c r="AK758" s="118">
        <f t="shared" si="212"/>
        <v>1.9527469428193869</v>
      </c>
      <c r="AL758" s="118">
        <f t="shared" si="212"/>
        <v>1.8762968170370895</v>
      </c>
      <c r="AM758" s="118">
        <f t="shared" si="212"/>
        <v>1.8028397169274837</v>
      </c>
      <c r="AN758" s="118">
        <f t="shared" si="212"/>
        <v>1.7322584654083126</v>
      </c>
      <c r="AO758" s="118">
        <f t="shared" si="215"/>
        <v>1.664440472885067</v>
      </c>
      <c r="AP758" s="118">
        <f t="shared" si="215"/>
        <v>1.5992775576506479</v>
      </c>
      <c r="AQ758" s="118">
        <f t="shared" si="215"/>
        <v>1.5366657733163855</v>
      </c>
      <c r="AR758" s="118">
        <f t="shared" si="215"/>
        <v>1.4765052429991425</v>
      </c>
      <c r="AS758" s="118">
        <f t="shared" si="215"/>
        <v>1.4187000000000003</v>
      </c>
      <c r="AT758" s="118">
        <f t="shared" si="215"/>
        <v>1.363157834720381</v>
      </c>
      <c r="AU758" s="118">
        <f t="shared" si="215"/>
        <v>1.3097901475714084</v>
      </c>
      <c r="AV758" s="118">
        <f t="shared" si="215"/>
        <v>1.2585118076418758</v>
      </c>
      <c r="AW758" s="118">
        <f t="shared" si="215"/>
        <v>1.2092410168993666</v>
      </c>
      <c r="AX758" s="118">
        <f t="shared" si="215"/>
        <v>1.1618991797079099</v>
      </c>
      <c r="AY758" s="118">
        <f t="shared" si="215"/>
        <v>1.116410777454022</v>
      </c>
      <c r="AZ758" s="118">
        <f t="shared" si="215"/>
        <v>1.0727032480811458</v>
      </c>
      <c r="BA758" s="118">
        <f t="shared" si="215"/>
        <v>1.0307068703403213</v>
      </c>
      <c r="BB758" s="118">
        <f t="shared" si="215"/>
        <v>0.99035465257244859</v>
      </c>
      <c r="BC758" s="118">
        <f t="shared" si="215"/>
        <v>0.95158222584472663</v>
      </c>
      <c r="BD758" s="118">
        <f t="shared" si="215"/>
        <v>0.91432774127080996</v>
      </c>
      <c r="BE758" s="118">
        <f t="shared" si="213"/>
        <v>0.87853177135088001</v>
      </c>
      <c r="BF758" s="118">
        <f t="shared" si="213"/>
        <v>0.84413721517426243</v>
      </c>
      <c r="BG758" s="118">
        <f t="shared" si="213"/>
        <v>0.81108920733336132</v>
      </c>
      <c r="BH758" s="118">
        <f t="shared" si="213"/>
        <v>0.7793350304036194</v>
      </c>
      <c r="BI758" s="118">
        <f t="shared" si="213"/>
        <v>0.74882403084989058</v>
      </c>
      <c r="BJ758" s="118">
        <f t="shared" si="213"/>
        <v>0.7195075382250824</v>
      </c>
      <c r="BK758" s="118">
        <f t="shared" si="213"/>
        <v>0.6913387875321737</v>
      </c>
      <c r="BL758" s="118">
        <f t="shared" si="213"/>
        <v>0.66427284462576386</v>
      </c>
      <c r="BM758" s="118">
        <f t="shared" si="213"/>
        <v>0.63826653453415394</v>
      </c>
      <c r="BN758" s="118">
        <f t="shared" si="213"/>
        <v>0.6132783725876213</v>
      </c>
      <c r="BO758" s="118">
        <f t="shared" si="213"/>
        <v>0.58926849824302574</v>
      </c>
      <c r="BP758" s="118">
        <f t="shared" si="213"/>
        <v>0.56619861149918482</v>
      </c>
      <c r="BQ758" s="118">
        <f t="shared" si="213"/>
        <v>0.54403191180158927</v>
      </c>
      <c r="BS758"/>
    </row>
    <row r="759" spans="1:71">
      <c r="B759" s="19"/>
      <c r="C759" s="50"/>
      <c r="D759" s="50"/>
      <c r="J759" s="118"/>
      <c r="K759" s="118"/>
      <c r="L759" s="118"/>
      <c r="M759" s="118"/>
      <c r="N759" s="118"/>
      <c r="O759" s="118"/>
      <c r="P759" s="118"/>
      <c r="Q759" s="118"/>
      <c r="R759" s="118"/>
      <c r="S759" s="118"/>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118"/>
      <c r="BB759" s="118"/>
      <c r="BC759" s="118"/>
      <c r="BD759" s="118"/>
      <c r="BE759" s="118"/>
      <c r="BF759" s="118"/>
      <c r="BG759" s="118"/>
      <c r="BH759" s="118"/>
      <c r="BI759" s="118"/>
      <c r="BJ759" s="118"/>
      <c r="BK759" s="118"/>
      <c r="BL759" s="118"/>
      <c r="BM759" s="118"/>
      <c r="BN759" s="118"/>
      <c r="BO759" s="118"/>
      <c r="BP759" s="118"/>
      <c r="BQ759" s="118"/>
      <c r="BS759"/>
    </row>
    <row r="760" spans="1:71" s="3" customFormat="1" ht="15.5">
      <c r="A760" s="210" t="s">
        <v>574</v>
      </c>
      <c r="B760" s="210"/>
      <c r="C760" s="210"/>
      <c r="D760" s="210"/>
      <c r="E760" s="210"/>
      <c r="F760" s="86"/>
      <c r="G760" s="210"/>
    </row>
    <row r="761" spans="1:71">
      <c r="A761" s="18" t="s">
        <v>69</v>
      </c>
      <c r="C761" s="30"/>
      <c r="D761" s="30"/>
      <c r="E761" s="30"/>
      <c r="BS761"/>
    </row>
    <row r="762" spans="1:71">
      <c r="B762" t="s">
        <v>545</v>
      </c>
      <c r="C762" s="30">
        <v>2020</v>
      </c>
      <c r="D762" s="30">
        <v>2040</v>
      </c>
      <c r="E762" s="30"/>
      <c r="J762" s="17">
        <f t="shared" ref="J762:X762" si="216">K762-1</f>
        <v>2005</v>
      </c>
      <c r="K762" s="17">
        <f t="shared" si="216"/>
        <v>2006</v>
      </c>
      <c r="L762" s="17">
        <f t="shared" si="216"/>
        <v>2007</v>
      </c>
      <c r="M762" s="17">
        <f t="shared" si="216"/>
        <v>2008</v>
      </c>
      <c r="N762" s="17">
        <f t="shared" si="216"/>
        <v>2009</v>
      </c>
      <c r="O762" s="17">
        <f t="shared" si="216"/>
        <v>2010</v>
      </c>
      <c r="P762" s="17">
        <f t="shared" si="216"/>
        <v>2011</v>
      </c>
      <c r="Q762" s="17">
        <f t="shared" si="216"/>
        <v>2012</v>
      </c>
      <c r="R762" s="17">
        <f t="shared" si="216"/>
        <v>2013</v>
      </c>
      <c r="S762" s="17">
        <f t="shared" si="216"/>
        <v>2014</v>
      </c>
      <c r="T762" s="17">
        <f t="shared" si="216"/>
        <v>2015</v>
      </c>
      <c r="U762" s="17">
        <f t="shared" si="216"/>
        <v>2016</v>
      </c>
      <c r="V762" s="17">
        <f t="shared" si="216"/>
        <v>2017</v>
      </c>
      <c r="W762" s="17">
        <f t="shared" si="216"/>
        <v>2018</v>
      </c>
      <c r="X762" s="17">
        <f t="shared" si="216"/>
        <v>2019</v>
      </c>
      <c r="Y762" s="17">
        <f>Z762-1</f>
        <v>2020</v>
      </c>
      <c r="Z762" s="183">
        <f>$Z$26</f>
        <v>2021</v>
      </c>
      <c r="AA762" s="17">
        <f t="shared" ref="AA762:BP762" si="217">Z762+1</f>
        <v>2022</v>
      </c>
      <c r="AB762" s="17">
        <f t="shared" si="217"/>
        <v>2023</v>
      </c>
      <c r="AC762" s="17">
        <f t="shared" si="217"/>
        <v>2024</v>
      </c>
      <c r="AD762" s="17">
        <f t="shared" si="217"/>
        <v>2025</v>
      </c>
      <c r="AE762" s="17">
        <f t="shared" si="217"/>
        <v>2026</v>
      </c>
      <c r="AF762" s="17">
        <f t="shared" si="217"/>
        <v>2027</v>
      </c>
      <c r="AG762" s="17">
        <f t="shared" si="217"/>
        <v>2028</v>
      </c>
      <c r="AH762" s="17">
        <f t="shared" si="217"/>
        <v>2029</v>
      </c>
      <c r="AI762" s="17">
        <f t="shared" si="217"/>
        <v>2030</v>
      </c>
      <c r="AJ762" s="17">
        <f t="shared" si="217"/>
        <v>2031</v>
      </c>
      <c r="AK762" s="17">
        <f t="shared" si="217"/>
        <v>2032</v>
      </c>
      <c r="AL762" s="17">
        <f t="shared" si="217"/>
        <v>2033</v>
      </c>
      <c r="AM762" s="17">
        <f t="shared" si="217"/>
        <v>2034</v>
      </c>
      <c r="AN762" s="17">
        <f t="shared" si="217"/>
        <v>2035</v>
      </c>
      <c r="AO762" s="17">
        <f t="shared" si="217"/>
        <v>2036</v>
      </c>
      <c r="AP762" s="17">
        <f t="shared" si="217"/>
        <v>2037</v>
      </c>
      <c r="AQ762" s="17">
        <f t="shared" si="217"/>
        <v>2038</v>
      </c>
      <c r="AR762" s="17">
        <f t="shared" si="217"/>
        <v>2039</v>
      </c>
      <c r="AS762" s="17">
        <f t="shared" si="217"/>
        <v>2040</v>
      </c>
      <c r="AT762" s="17">
        <f t="shared" si="217"/>
        <v>2041</v>
      </c>
      <c r="AU762" s="17">
        <f t="shared" si="217"/>
        <v>2042</v>
      </c>
      <c r="AV762" s="17">
        <f t="shared" si="217"/>
        <v>2043</v>
      </c>
      <c r="AW762" s="17">
        <f t="shared" si="217"/>
        <v>2044</v>
      </c>
      <c r="AX762" s="17">
        <f t="shared" si="217"/>
        <v>2045</v>
      </c>
      <c r="AY762" s="17">
        <f t="shared" si="217"/>
        <v>2046</v>
      </c>
      <c r="AZ762" s="17">
        <f t="shared" si="217"/>
        <v>2047</v>
      </c>
      <c r="BA762" s="17">
        <f t="shared" si="217"/>
        <v>2048</v>
      </c>
      <c r="BB762" s="17">
        <f t="shared" si="217"/>
        <v>2049</v>
      </c>
      <c r="BC762" s="17">
        <f t="shared" si="217"/>
        <v>2050</v>
      </c>
      <c r="BD762" s="17">
        <f t="shared" si="217"/>
        <v>2051</v>
      </c>
      <c r="BE762" s="17">
        <f t="shared" si="217"/>
        <v>2052</v>
      </c>
      <c r="BF762" s="17">
        <f t="shared" si="217"/>
        <v>2053</v>
      </c>
      <c r="BG762" s="17">
        <f t="shared" si="217"/>
        <v>2054</v>
      </c>
      <c r="BH762" s="17">
        <f t="shared" si="217"/>
        <v>2055</v>
      </c>
      <c r="BI762" s="17">
        <f t="shared" si="217"/>
        <v>2056</v>
      </c>
      <c r="BJ762" s="17">
        <f t="shared" si="217"/>
        <v>2057</v>
      </c>
      <c r="BK762" s="17">
        <f t="shared" si="217"/>
        <v>2058</v>
      </c>
      <c r="BL762" s="17">
        <f t="shared" si="217"/>
        <v>2059</v>
      </c>
      <c r="BM762" s="17">
        <f t="shared" si="217"/>
        <v>2060</v>
      </c>
      <c r="BN762" s="17">
        <f t="shared" si="217"/>
        <v>2061</v>
      </c>
      <c r="BO762" s="17">
        <f t="shared" si="217"/>
        <v>2062</v>
      </c>
      <c r="BP762" s="17">
        <f t="shared" si="217"/>
        <v>2063</v>
      </c>
      <c r="BS762"/>
    </row>
    <row r="763" spans="1:71">
      <c r="B763" s="19">
        <v>0</v>
      </c>
      <c r="C763" s="51">
        <v>2E-3</v>
      </c>
      <c r="D763" s="51">
        <v>6.9999999999999999E-4</v>
      </c>
      <c r="I763" s="22" t="s">
        <v>176</v>
      </c>
      <c r="J763" s="118">
        <f t="shared" ref="J763:Y778" si="218">$C763*POWER(POWER($D763/$C763,1/($D$482-$C$482)),J$482-$C$482)</f>
        <v>4.3952032417911933E-3</v>
      </c>
      <c r="K763" s="118">
        <f t="shared" si="218"/>
        <v>4.1704446787239986E-3</v>
      </c>
      <c r="L763" s="118">
        <f t="shared" si="218"/>
        <v>3.9571796482406225E-3</v>
      </c>
      <c r="M763" s="118">
        <f t="shared" si="218"/>
        <v>3.7548204028067644E-3</v>
      </c>
      <c r="N763" s="118">
        <f t="shared" si="218"/>
        <v>3.5628092506748547E-3</v>
      </c>
      <c r="O763" s="118">
        <f t="shared" si="218"/>
        <v>3.3806170189140663E-3</v>
      </c>
      <c r="P763" s="118">
        <f t="shared" si="218"/>
        <v>3.2077415950367456E-3</v>
      </c>
      <c r="Q763" s="118">
        <f t="shared" si="218"/>
        <v>3.0437065432020296E-3</v>
      </c>
      <c r="R763" s="118">
        <f t="shared" si="218"/>
        <v>2.8880597911830007E-3</v>
      </c>
      <c r="S763" s="118">
        <f t="shared" si="218"/>
        <v>2.7403723844787102E-3</v>
      </c>
      <c r="T763" s="118">
        <f t="shared" si="218"/>
        <v>2.600237304137477E-3</v>
      </c>
      <c r="U763" s="118">
        <f t="shared" si="218"/>
        <v>2.4672683450334422E-3</v>
      </c>
      <c r="V763" s="118">
        <f t="shared" si="218"/>
        <v>2.3410990515049593E-3</v>
      </c>
      <c r="W763" s="118">
        <f t="shared" si="218"/>
        <v>2.2213817074215061E-3</v>
      </c>
      <c r="X763" s="118">
        <f t="shared" si="218"/>
        <v>2.1077863778957802E-3</v>
      </c>
      <c r="Y763" s="118">
        <f t="shared" si="218"/>
        <v>2E-3</v>
      </c>
      <c r="Z763" s="118">
        <f t="shared" ref="Z763:AO778" si="219">$C763*POWER(POWER($D763/$C763,1/($D$482-$C$482)),Z$482-$C$482)</f>
        <v>1.8977255199804604E-3</v>
      </c>
      <c r="AA763" s="118">
        <f t="shared" si="219"/>
        <v>1.8006810745925543E-3</v>
      </c>
      <c r="AB763" s="118">
        <f t="shared" si="219"/>
        <v>1.7085992143000646E-3</v>
      </c>
      <c r="AC763" s="118">
        <f t="shared" si="219"/>
        <v>1.6212261661978982E-3</v>
      </c>
      <c r="AD763" s="118">
        <f t="shared" si="219"/>
        <v>1.5383211346269173E-3</v>
      </c>
      <c r="AE763" s="118">
        <f t="shared" si="219"/>
        <v>1.4596556375533992E-3</v>
      </c>
      <c r="AF763" s="118">
        <f t="shared" si="219"/>
        <v>1.3850128768842175E-3</v>
      </c>
      <c r="AG763" s="118">
        <f t="shared" si="219"/>
        <v>1.3141871409823676E-3</v>
      </c>
      <c r="AH763" s="118">
        <f t="shared" si="219"/>
        <v>1.2469832377361989E-3</v>
      </c>
      <c r="AI763" s="118">
        <f t="shared" si="219"/>
        <v>1.1832159566199233E-3</v>
      </c>
      <c r="AJ763" s="118">
        <f t="shared" si="219"/>
        <v>1.1227095582628608E-3</v>
      </c>
      <c r="AK763" s="118">
        <f t="shared" si="219"/>
        <v>1.0652972901207102E-3</v>
      </c>
      <c r="AL763" s="118">
        <f t="shared" si="219"/>
        <v>1.01082092691405E-3</v>
      </c>
      <c r="AM763" s="118">
        <f t="shared" si="219"/>
        <v>9.5913033456754824E-4</v>
      </c>
      <c r="AN763" s="118">
        <f t="shared" si="219"/>
        <v>9.100830564481167E-4</v>
      </c>
      <c r="AO763" s="118">
        <f t="shared" si="219"/>
        <v>8.6354392076170466E-4</v>
      </c>
      <c r="AP763" s="118">
        <f t="shared" ref="AP763:BE778" si="220">$C763*POWER(POWER($D763/$C763,1/($D$482-$C$482)),AP$482-$C$482)</f>
        <v>8.1938466802673575E-4</v>
      </c>
      <c r="AQ763" s="118">
        <f t="shared" si="220"/>
        <v>7.7748359759752695E-4</v>
      </c>
      <c r="AR763" s="118">
        <f t="shared" si="220"/>
        <v>7.3772523226352282E-4</v>
      </c>
      <c r="AS763" s="118">
        <f t="shared" si="220"/>
        <v>6.9999999999999999E-4</v>
      </c>
      <c r="AT763" s="118">
        <f t="shared" si="220"/>
        <v>6.6420393199316107E-4</v>
      </c>
      <c r="AU763" s="118">
        <f t="shared" si="220"/>
        <v>6.3023837610739401E-4</v>
      </c>
      <c r="AV763" s="118">
        <f t="shared" si="220"/>
        <v>5.9800972500502264E-4</v>
      </c>
      <c r="AW763" s="118">
        <f t="shared" si="220"/>
        <v>5.674291581692643E-4</v>
      </c>
      <c r="AX763" s="118">
        <f t="shared" si="220"/>
        <v>5.3841239711942105E-4</v>
      </c>
      <c r="AY763" s="118">
        <f t="shared" si="220"/>
        <v>5.1087947314368981E-4</v>
      </c>
      <c r="AZ763" s="118">
        <f t="shared" si="220"/>
        <v>4.8475450690947615E-4</v>
      </c>
      <c r="BA763" s="118">
        <f t="shared" si="220"/>
        <v>4.5996549934382866E-4</v>
      </c>
      <c r="BB763" s="118">
        <f t="shared" si="220"/>
        <v>4.3644413320766964E-4</v>
      </c>
      <c r="BC763" s="118">
        <f t="shared" si="220"/>
        <v>4.1412558481697306E-4</v>
      </c>
      <c r="BD763" s="118">
        <f t="shared" si="220"/>
        <v>3.9294834539200125E-4</v>
      </c>
      <c r="BE763" s="118">
        <f t="shared" si="220"/>
        <v>3.728540515422486E-4</v>
      </c>
      <c r="BF763" s="118">
        <f t="shared" ref="BF763:BQ778" si="221">$C763*POWER(POWER($D763/$C763,1/($D$482-$C$482)),BF$482-$C$482)</f>
        <v>3.5378732441991757E-4</v>
      </c>
      <c r="BG763" s="118">
        <f t="shared" si="221"/>
        <v>3.3569561709864194E-4</v>
      </c>
      <c r="BH763" s="118">
        <f t="shared" si="221"/>
        <v>3.1852906975684089E-4</v>
      </c>
      <c r="BI763" s="118">
        <f t="shared" si="221"/>
        <v>3.0224037226659662E-4</v>
      </c>
      <c r="BJ763" s="118">
        <f t="shared" si="221"/>
        <v>2.8678463380935748E-4</v>
      </c>
      <c r="BK763" s="118">
        <f t="shared" si="221"/>
        <v>2.7211925915913445E-4</v>
      </c>
      <c r="BL763" s="118">
        <f t="shared" si="221"/>
        <v>2.58203831292233E-4</v>
      </c>
      <c r="BM763" s="118">
        <f t="shared" si="221"/>
        <v>2.4499999999999999E-4</v>
      </c>
      <c r="BN763" s="118">
        <f t="shared" si="221"/>
        <v>2.324713761976064E-4</v>
      </c>
      <c r="BO763" s="118">
        <f t="shared" si="221"/>
        <v>2.2058343163758792E-4</v>
      </c>
      <c r="BP763" s="118">
        <f t="shared" si="221"/>
        <v>2.0930340375175795E-4</v>
      </c>
      <c r="BQ763" s="118">
        <f t="shared" si="221"/>
        <v>1.9860020535924253E-4</v>
      </c>
      <c r="BS763"/>
    </row>
    <row r="764" spans="1:71">
      <c r="B764" s="19">
        <v>5</v>
      </c>
      <c r="C764" s="51">
        <v>1.0999999999999999E-2</v>
      </c>
      <c r="D764" s="51">
        <v>3.8E-3</v>
      </c>
      <c r="I764" s="22" t="s">
        <v>176</v>
      </c>
      <c r="J764" s="118">
        <f t="shared" si="218"/>
        <v>2.4411783043357799E-2</v>
      </c>
      <c r="K764" s="118">
        <f t="shared" si="218"/>
        <v>2.3148297067898446E-2</v>
      </c>
      <c r="L764" s="118">
        <f t="shared" si="218"/>
        <v>2.1950205611444409E-2</v>
      </c>
      <c r="M764" s="118">
        <f t="shared" si="218"/>
        <v>2.0814124035622959E-2</v>
      </c>
      <c r="N764" s="118">
        <f t="shared" si="218"/>
        <v>1.9736842881527317E-2</v>
      </c>
      <c r="O764" s="118">
        <f t="shared" si="218"/>
        <v>1.8715318802914813E-2</v>
      </c>
      <c r="P764" s="118">
        <f t="shared" si="218"/>
        <v>1.774666596867755E-2</v>
      </c>
      <c r="Q764" s="118">
        <f t="shared" si="218"/>
        <v>1.6828147910297263E-2</v>
      </c>
      <c r="R764" s="118">
        <f t="shared" si="218"/>
        <v>1.5957169791253174E-2</v>
      </c>
      <c r="S764" s="118">
        <f t="shared" si="218"/>
        <v>1.5131271076543853E-2</v>
      </c>
      <c r="T764" s="118">
        <f t="shared" si="218"/>
        <v>1.434811858161421E-2</v>
      </c>
      <c r="U764" s="118">
        <f t="shared" si="218"/>
        <v>1.3605499881050673E-2</v>
      </c>
      <c r="V764" s="118">
        <f t="shared" si="218"/>
        <v>1.2901317058424011E-2</v>
      </c>
      <c r="W764" s="118">
        <f t="shared" si="218"/>
        <v>1.2233580779622841E-2</v>
      </c>
      <c r="X764" s="118">
        <f t="shared" si="218"/>
        <v>1.1600404672934959E-2</v>
      </c>
      <c r="Y764" s="118">
        <f t="shared" si="218"/>
        <v>1.0999999999999999E-2</v>
      </c>
      <c r="Z764" s="118">
        <f t="shared" si="219"/>
        <v>1.0430670602578762E-2</v>
      </c>
      <c r="AA764" s="118">
        <f t="shared" si="219"/>
        <v>9.8908081108637098E-3</v>
      </c>
      <c r="AB764" s="118">
        <f t="shared" si="219"/>
        <v>9.3788873997939712E-3</v>
      </c>
      <c r="AC764" s="118">
        <f t="shared" si="219"/>
        <v>8.8934622805388504E-3</v>
      </c>
      <c r="AD764" s="118">
        <f t="shared" si="219"/>
        <v>8.4331614149781506E-3</v>
      </c>
      <c r="AE764" s="118">
        <f t="shared" si="219"/>
        <v>7.9966844416376488E-3</v>
      </c>
      <c r="AF764" s="118">
        <f t="shared" si="219"/>
        <v>7.5827983021353436E-3</v>
      </c>
      <c r="AG764" s="118">
        <f t="shared" si="219"/>
        <v>7.1903337577606643E-3</v>
      </c>
      <c r="AH764" s="118">
        <f t="shared" si="219"/>
        <v>6.8181820863458045E-3</v>
      </c>
      <c r="AI764" s="118">
        <f t="shared" si="219"/>
        <v>6.4652919500978465E-3</v>
      </c>
      <c r="AJ764" s="118">
        <f t="shared" si="219"/>
        <v>6.130666425543157E-3</v>
      </c>
      <c r="AK764" s="118">
        <f t="shared" si="219"/>
        <v>5.8133601871936044E-3</v>
      </c>
      <c r="AL764" s="118">
        <f t="shared" si="219"/>
        <v>5.5124768369783717E-3</v>
      </c>
      <c r="AM764" s="118">
        <f t="shared" si="219"/>
        <v>5.2271663718969699E-3</v>
      </c>
      <c r="AN764" s="118">
        <f t="shared" si="219"/>
        <v>4.9566227827394557E-3</v>
      </c>
      <c r="AO764" s="118">
        <f t="shared" si="219"/>
        <v>4.700081777090236E-3</v>
      </c>
      <c r="AP764" s="118">
        <f t="shared" si="220"/>
        <v>4.456818620182843E-3</v>
      </c>
      <c r="AQ764" s="118">
        <f t="shared" si="220"/>
        <v>4.2261460875060754E-3</v>
      </c>
      <c r="AR764" s="118">
        <f t="shared" si="220"/>
        <v>4.0074125233775341E-3</v>
      </c>
      <c r="AS764" s="118">
        <f t="shared" si="220"/>
        <v>3.8000000000000022E-3</v>
      </c>
      <c r="AT764" s="118">
        <f t="shared" si="220"/>
        <v>3.6033225717999385E-3</v>
      </c>
      <c r="AU764" s="118">
        <f t="shared" si="220"/>
        <v>3.4168246201165568E-3</v>
      </c>
      <c r="AV764" s="118">
        <f t="shared" si="220"/>
        <v>3.2399792835651922E-3</v>
      </c>
      <c r="AW764" s="118">
        <f t="shared" si="220"/>
        <v>3.0722869696406959E-3</v>
      </c>
      <c r="AX764" s="118">
        <f t="shared" si="220"/>
        <v>2.9132739433560912E-3</v>
      </c>
      <c r="AY764" s="118">
        <f t="shared" si="220"/>
        <v>2.7624909889293714E-3</v>
      </c>
      <c r="AZ764" s="118">
        <f t="shared" si="220"/>
        <v>2.6195121407376664E-3</v>
      </c>
      <c r="BA764" s="118">
        <f t="shared" si="220"/>
        <v>2.4839334799536855E-3</v>
      </c>
      <c r="BB764" s="118">
        <f t="shared" si="220"/>
        <v>2.3553719934649156E-3</v>
      </c>
      <c r="BC764" s="118">
        <f t="shared" si="220"/>
        <v>2.233464491851985E-3</v>
      </c>
      <c r="BD764" s="118">
        <f t="shared" si="220"/>
        <v>2.1178665833694555E-3</v>
      </c>
      <c r="BE764" s="118">
        <f t="shared" si="220"/>
        <v>2.0082517010305192E-3</v>
      </c>
      <c r="BF764" s="118">
        <f t="shared" si="221"/>
        <v>1.9043101800470755E-3</v>
      </c>
      <c r="BG764" s="118">
        <f t="shared" si="221"/>
        <v>1.8057483830189547E-3</v>
      </c>
      <c r="BH764" s="118">
        <f t="shared" si="221"/>
        <v>1.7122878704009044E-3</v>
      </c>
      <c r="BI764" s="118">
        <f t="shared" si="221"/>
        <v>1.6236646139039007E-3</v>
      </c>
      <c r="BJ764" s="118">
        <f t="shared" si="221"/>
        <v>1.5396282506086193E-3</v>
      </c>
      <c r="BK764" s="118">
        <f t="shared" si="221"/>
        <v>1.4599413756839178E-3</v>
      </c>
      <c r="BL764" s="118">
        <f t="shared" si="221"/>
        <v>1.3843788717122398E-3</v>
      </c>
      <c r="BM764" s="118">
        <f t="shared" si="221"/>
        <v>1.3127272727272744E-3</v>
      </c>
      <c r="BN764" s="118">
        <f t="shared" si="221"/>
        <v>1.2447841611672524E-3</v>
      </c>
      <c r="BO764" s="118">
        <f t="shared" si="221"/>
        <v>1.1803575960402657E-3</v>
      </c>
      <c r="BP764" s="118">
        <f t="shared" si="221"/>
        <v>1.1192655706861582E-3</v>
      </c>
      <c r="BQ764" s="118">
        <f t="shared" si="221"/>
        <v>1.0613354986031504E-3</v>
      </c>
      <c r="BS764"/>
    </row>
    <row r="765" spans="1:71">
      <c r="B765" s="19">
        <v>6</v>
      </c>
      <c r="C765" s="51">
        <v>1.0200000000000001E-2</v>
      </c>
      <c r="D765" s="51">
        <v>3.5000000000000001E-3</v>
      </c>
      <c r="I765" s="22" t="s">
        <v>176</v>
      </c>
      <c r="J765" s="118">
        <f t="shared" si="218"/>
        <v>2.2750935925572823E-2</v>
      </c>
      <c r="K765" s="118">
        <f t="shared" si="218"/>
        <v>2.1566151956442091E-2</v>
      </c>
      <c r="L765" s="118">
        <f t="shared" si="218"/>
        <v>2.0443067121716257E-2</v>
      </c>
      <c r="M765" s="118">
        <f t="shared" si="218"/>
        <v>1.937846836037703E-2</v>
      </c>
      <c r="N765" s="118">
        <f t="shared" si="218"/>
        <v>1.8369309935651536E-2</v>
      </c>
      <c r="O765" s="118">
        <f t="shared" si="218"/>
        <v>1.7412704721389085E-2</v>
      </c>
      <c r="P765" s="118">
        <f t="shared" si="218"/>
        <v>1.650591594221101E-2</v>
      </c>
      <c r="Q765" s="118">
        <f t="shared" si="218"/>
        <v>1.564634934380266E-2</v>
      </c>
      <c r="R765" s="118">
        <f t="shared" si="218"/>
        <v>1.4831545770947457E-2</v>
      </c>
      <c r="S765" s="118">
        <f t="shared" si="218"/>
        <v>1.4059174132069269E-2</v>
      </c>
      <c r="T765" s="118">
        <f t="shared" si="218"/>
        <v>1.3327024730155216E-2</v>
      </c>
      <c r="U765" s="118">
        <f t="shared" si="218"/>
        <v>1.2633002940979122E-2</v>
      </c>
      <c r="V765" s="118">
        <f t="shared" si="218"/>
        <v>1.1975123220539594E-2</v>
      </c>
      <c r="W765" s="118">
        <f t="shared" si="218"/>
        <v>1.1351503424568352E-2</v>
      </c>
      <c r="X765" s="118">
        <f t="shared" si="218"/>
        <v>1.076035942385742E-2</v>
      </c>
      <c r="Y765" s="118">
        <f t="shared" si="218"/>
        <v>1.0200000000000001E-2</v>
      </c>
      <c r="Z765" s="118">
        <f t="shared" si="219"/>
        <v>9.6688220069421522E-3</v>
      </c>
      <c r="AA765" s="118">
        <f t="shared" si="219"/>
        <v>9.1653057845028311E-3</v>
      </c>
      <c r="AB765" s="118">
        <f t="shared" si="219"/>
        <v>8.6880108107407032E-3</v>
      </c>
      <c r="AC765" s="118">
        <f t="shared" si="219"/>
        <v>8.2355715807295136E-3</v>
      </c>
      <c r="AD765" s="118">
        <f t="shared" si="219"/>
        <v>7.8066936999514596E-3</v>
      </c>
      <c r="AE765" s="118">
        <f t="shared" si="219"/>
        <v>7.4001501811320905E-3</v>
      </c>
      <c r="AF765" s="118">
        <f t="shared" si="219"/>
        <v>7.0147779339222458E-3</v>
      </c>
      <c r="AG765" s="118">
        <f t="shared" si="219"/>
        <v>6.6494744373842762E-3</v>
      </c>
      <c r="AH765" s="118">
        <f t="shared" si="219"/>
        <v>6.3031945857627818E-3</v>
      </c>
      <c r="AI765" s="118">
        <f t="shared" si="219"/>
        <v>5.9749476985158628E-3</v>
      </c>
      <c r="AJ765" s="118">
        <f t="shared" si="219"/>
        <v>5.6637946860527977E-3</v>
      </c>
      <c r="AK765" s="118">
        <f t="shared" si="219"/>
        <v>5.3688453630695403E-3</v>
      </c>
      <c r="AL765" s="118">
        <f t="shared" si="219"/>
        <v>5.0892559017956954E-3</v>
      </c>
      <c r="AM765" s="118">
        <f t="shared" si="219"/>
        <v>4.8242264178669069E-3</v>
      </c>
      <c r="AN765" s="118">
        <f t="shared" si="219"/>
        <v>4.5729986819160054E-3</v>
      </c>
      <c r="AO765" s="118">
        <f t="shared" si="219"/>
        <v>4.3348539503359736E-3</v>
      </c>
      <c r="AP765" s="118">
        <f t="shared" si="220"/>
        <v>4.1091109090086843E-3</v>
      </c>
      <c r="AQ765" s="118">
        <f t="shared" si="220"/>
        <v>3.8951237241165921E-3</v>
      </c>
      <c r="AR765" s="118">
        <f t="shared" si="220"/>
        <v>3.6922801944608797E-3</v>
      </c>
      <c r="AS765" s="118">
        <f t="shared" si="220"/>
        <v>3.5000000000000001E-3</v>
      </c>
      <c r="AT765" s="118">
        <f t="shared" si="220"/>
        <v>3.3177330415977975E-3</v>
      </c>
      <c r="AU765" s="118">
        <f t="shared" si="220"/>
        <v>3.1449578672313634E-3</v>
      </c>
      <c r="AV765" s="118">
        <f t="shared" si="220"/>
        <v>2.9811801801561235E-3</v>
      </c>
      <c r="AW765" s="118">
        <f t="shared" si="220"/>
        <v>2.8259314247601271E-3</v>
      </c>
      <c r="AX765" s="118">
        <f t="shared" si="220"/>
        <v>2.6787674460617759E-3</v>
      </c>
      <c r="AY765" s="118">
        <f t="shared" si="220"/>
        <v>2.5392672190159135E-3</v>
      </c>
      <c r="AZ765" s="118">
        <f t="shared" si="220"/>
        <v>2.4070316439929276E-3</v>
      </c>
      <c r="BA765" s="118">
        <f t="shared" si="220"/>
        <v>2.2816824049848006E-3</v>
      </c>
      <c r="BB765" s="118">
        <f t="shared" si="220"/>
        <v>2.1628608872715427E-3</v>
      </c>
      <c r="BC765" s="118">
        <f t="shared" si="220"/>
        <v>2.0502271514515218E-3</v>
      </c>
      <c r="BD765" s="118">
        <f t="shared" si="220"/>
        <v>1.9434589609004698E-3</v>
      </c>
      <c r="BE765" s="118">
        <f t="shared" si="220"/>
        <v>1.8422508598768031E-3</v>
      </c>
      <c r="BF765" s="118">
        <f t="shared" si="221"/>
        <v>1.7463132996357782E-3</v>
      </c>
      <c r="BG765" s="118">
        <f t="shared" si="221"/>
        <v>1.6553718100523701E-3</v>
      </c>
      <c r="BH765" s="118">
        <f t="shared" si="221"/>
        <v>1.5691662143829431E-3</v>
      </c>
      <c r="BI765" s="118">
        <f t="shared" si="221"/>
        <v>1.4874498849192066E-3</v>
      </c>
      <c r="BJ765" s="118">
        <f t="shared" si="221"/>
        <v>1.4099890374049409E-3</v>
      </c>
      <c r="BK765" s="118">
        <f t="shared" si="221"/>
        <v>1.3365620621968697E-3</v>
      </c>
      <c r="BL765" s="118">
        <f t="shared" si="221"/>
        <v>1.2669588902561842E-3</v>
      </c>
      <c r="BM765" s="118">
        <f t="shared" si="221"/>
        <v>1.2009803921568629E-3</v>
      </c>
      <c r="BN765" s="118">
        <f t="shared" si="221"/>
        <v>1.1384378083914013E-3</v>
      </c>
      <c r="BO765" s="118">
        <f t="shared" si="221"/>
        <v>1.0791522093440953E-3</v>
      </c>
      <c r="BP765" s="118">
        <f t="shared" si="221"/>
        <v>1.0229539833869054E-3</v>
      </c>
      <c r="BQ765" s="118">
        <f t="shared" si="221"/>
        <v>9.6968235163337707E-4</v>
      </c>
      <c r="BS765"/>
    </row>
    <row r="766" spans="1:71">
      <c r="B766" s="19">
        <v>7</v>
      </c>
      <c r="C766" s="51">
        <v>9.2999999999999992E-3</v>
      </c>
      <c r="D766" s="51">
        <v>3.3E-3</v>
      </c>
      <c r="I766" s="22" t="s">
        <v>176</v>
      </c>
      <c r="J766" s="118">
        <f t="shared" si="218"/>
        <v>2.022831486556273E-2</v>
      </c>
      <c r="K766" s="118">
        <f t="shared" si="218"/>
        <v>1.9207075991056206E-2</v>
      </c>
      <c r="L766" s="118">
        <f t="shared" si="218"/>
        <v>1.8237394987075953E-2</v>
      </c>
      <c r="M766" s="118">
        <f t="shared" si="218"/>
        <v>1.7316668922927145E-2</v>
      </c>
      <c r="N766" s="118">
        <f t="shared" si="218"/>
        <v>1.6442426278466496E-2</v>
      </c>
      <c r="O766" s="118">
        <f t="shared" si="218"/>
        <v>1.5612320309760017E-2</v>
      </c>
      <c r="P766" s="118">
        <f t="shared" si="218"/>
        <v>1.4824122749679614E-2</v>
      </c>
      <c r="Q766" s="118">
        <f t="shared" si="218"/>
        <v>1.4075717826528928E-2</v>
      </c>
      <c r="R766" s="118">
        <f t="shared" si="218"/>
        <v>1.3365096584642503E-2</v>
      </c>
      <c r="S766" s="118">
        <f t="shared" si="218"/>
        <v>1.2690351491713004E-2</v>
      </c>
      <c r="T766" s="118">
        <f t="shared" si="218"/>
        <v>1.204967131837081E-2</v>
      </c>
      <c r="U766" s="118">
        <f t="shared" si="218"/>
        <v>1.1441336276271186E-2</v>
      </c>
      <c r="V766" s="118">
        <f t="shared" si="218"/>
        <v>1.0863713401638084E-2</v>
      </c>
      <c r="W766" s="118">
        <f t="shared" si="218"/>
        <v>1.0315252171872583E-2</v>
      </c>
      <c r="X766" s="118">
        <f t="shared" si="218"/>
        <v>9.7944803434595242E-3</v>
      </c>
      <c r="Y766" s="118">
        <f t="shared" si="218"/>
        <v>9.2999999999999992E-3</v>
      </c>
      <c r="Z766" s="118">
        <f t="shared" si="219"/>
        <v>8.8304837997613163E-3</v>
      </c>
      <c r="AA766" s="118">
        <f t="shared" si="219"/>
        <v>8.3846714126717264E-3</v>
      </c>
      <c r="AB766" s="118">
        <f t="shared" si="219"/>
        <v>7.9613661371956482E-3</v>
      </c>
      <c r="AC766" s="118">
        <f t="shared" si="219"/>
        <v>7.5594316880080109E-3</v>
      </c>
      <c r="AD766" s="118">
        <f t="shared" si="219"/>
        <v>7.1777891458448479E-3</v>
      </c>
      <c r="AE766" s="118">
        <f t="shared" si="219"/>
        <v>6.8154140613425323E-3</v>
      </c>
      <c r="AF766" s="118">
        <f t="shared" si="219"/>
        <v>6.4713337050914749E-3</v>
      </c>
      <c r="AG766" s="118">
        <f t="shared" si="219"/>
        <v>6.1446244565225433E-3</v>
      </c>
      <c r="AH766" s="118">
        <f t="shared" si="219"/>
        <v>5.8344093246171513E-3</v>
      </c>
      <c r="AI766" s="118">
        <f t="shared" si="219"/>
        <v>5.5398555937858198E-3</v>
      </c>
      <c r="AJ766" s="118">
        <f t="shared" si="219"/>
        <v>5.2601725885959988E-3</v>
      </c>
      <c r="AK766" s="118">
        <f t="shared" si="219"/>
        <v>4.9946095513489809E-3</v>
      </c>
      <c r="AL766" s="118">
        <f t="shared" si="219"/>
        <v>4.742453626808636E-3</v>
      </c>
      <c r="AM766" s="118">
        <f t="shared" si="219"/>
        <v>4.5030279486723609E-3</v>
      </c>
      <c r="AN766" s="118">
        <f t="shared" si="219"/>
        <v>4.2756898226477122E-3</v>
      </c>
      <c r="AO766" s="118">
        <f t="shared" si="219"/>
        <v>4.0598290012575228E-3</v>
      </c>
      <c r="AP766" s="118">
        <f t="shared" si="220"/>
        <v>3.854866045742551E-3</v>
      </c>
      <c r="AQ766" s="118">
        <f t="shared" si="220"/>
        <v>3.6602507706644696E-3</v>
      </c>
      <c r="AR766" s="118">
        <f t="shared" si="220"/>
        <v>3.4754607670340297E-3</v>
      </c>
      <c r="AS766" s="118">
        <f t="shared" si="220"/>
        <v>3.3000000000000039E-3</v>
      </c>
      <c r="AT766" s="118">
        <f t="shared" si="220"/>
        <v>3.1333974773346649E-3</v>
      </c>
      <c r="AU766" s="118">
        <f t="shared" si="220"/>
        <v>2.9752059851415845E-3</v>
      </c>
      <c r="AV766" s="118">
        <f t="shared" si="220"/>
        <v>2.8250008873920078E-3</v>
      </c>
      <c r="AW766" s="118">
        <f t="shared" si="220"/>
        <v>2.6823789860673623E-3</v>
      </c>
      <c r="AX766" s="118">
        <f t="shared" si="220"/>
        <v>2.5469574388481751E-3</v>
      </c>
      <c r="AY766" s="118">
        <f t="shared" si="220"/>
        <v>2.4183727314441273E-3</v>
      </c>
      <c r="AZ766" s="118">
        <f t="shared" si="220"/>
        <v>2.2962797018066554E-3</v>
      </c>
      <c r="BA766" s="118">
        <f t="shared" si="220"/>
        <v>2.1803506136047761E-3</v>
      </c>
      <c r="BB766" s="118">
        <f t="shared" si="220"/>
        <v>2.0702742764770565E-3</v>
      </c>
      <c r="BC766" s="118">
        <f t="shared" si="220"/>
        <v>1.9657552106981963E-3</v>
      </c>
      <c r="BD766" s="118">
        <f t="shared" si="220"/>
        <v>1.8665128540179374E-3</v>
      </c>
      <c r="BE766" s="118">
        <f t="shared" si="220"/>
        <v>1.772280808543189E-3</v>
      </c>
      <c r="BF766" s="118">
        <f t="shared" si="221"/>
        <v>1.6828061256417761E-3</v>
      </c>
      <c r="BG766" s="118">
        <f t="shared" si="221"/>
        <v>1.5978486269482594E-3</v>
      </c>
      <c r="BH766" s="118">
        <f t="shared" si="221"/>
        <v>1.5171802596491903E-3</v>
      </c>
      <c r="BI766" s="118">
        <f t="shared" si="221"/>
        <v>1.4405844843171877E-3</v>
      </c>
      <c r="BJ766" s="118">
        <f t="shared" si="221"/>
        <v>1.3678556936505843E-3</v>
      </c>
      <c r="BK766" s="118">
        <f t="shared" si="221"/>
        <v>1.2987986605583618E-3</v>
      </c>
      <c r="BL766" s="118">
        <f t="shared" si="221"/>
        <v>1.2332280141088506E-3</v>
      </c>
      <c r="BM766" s="118">
        <f t="shared" si="221"/>
        <v>1.1709677419354868E-3</v>
      </c>
      <c r="BN766" s="118">
        <f t="shared" si="221"/>
        <v>1.1118507177639149E-3</v>
      </c>
      <c r="BO766" s="118">
        <f t="shared" si="221"/>
        <v>1.0557182527921765E-3</v>
      </c>
      <c r="BP766" s="118">
        <f t="shared" si="221"/>
        <v>1.0024196697197459E-3</v>
      </c>
      <c r="BQ766" s="118">
        <f t="shared" si="221"/>
        <v>9.5181189828196856E-4</v>
      </c>
      <c r="BS766"/>
    </row>
    <row r="767" spans="1:71">
      <c r="B767" s="19">
        <v>8</v>
      </c>
      <c r="C767" s="51">
        <v>8.5000000000000006E-3</v>
      </c>
      <c r="D767" s="51">
        <v>3.0000000000000001E-3</v>
      </c>
      <c r="I767" s="22" t="s">
        <v>176</v>
      </c>
      <c r="J767" s="118">
        <f t="shared" si="218"/>
        <v>1.8562744155179351E-2</v>
      </c>
      <c r="K767" s="118">
        <f t="shared" si="218"/>
        <v>1.7620867900957495E-2</v>
      </c>
      <c r="L767" s="118">
        <f t="shared" si="218"/>
        <v>1.6726782580600313E-2</v>
      </c>
      <c r="M767" s="118">
        <f t="shared" si="218"/>
        <v>1.5878063275389001E-2</v>
      </c>
      <c r="N767" s="118">
        <f t="shared" si="218"/>
        <v>1.5072408107322261E-2</v>
      </c>
      <c r="O767" s="118">
        <f t="shared" si="218"/>
        <v>1.4307631996012945E-2</v>
      </c>
      <c r="P767" s="118">
        <f t="shared" si="218"/>
        <v>1.3581660732360671E-2</v>
      </c>
      <c r="Q767" s="118">
        <f t="shared" si="218"/>
        <v>1.2892525352927096E-2</v>
      </c>
      <c r="R767" s="118">
        <f t="shared" si="218"/>
        <v>1.2238356799756198E-2</v>
      </c>
      <c r="S767" s="118">
        <f t="shared" si="218"/>
        <v>1.1617380851156017E-2</v>
      </c>
      <c r="T767" s="118">
        <f t="shared" si="218"/>
        <v>1.1027913309693273E-2</v>
      </c>
      <c r="U767" s="118">
        <f t="shared" si="218"/>
        <v>1.0468355434349768E-2</v>
      </c>
      <c r="V767" s="118">
        <f t="shared" si="218"/>
        <v>9.9371896044518643E-3</v>
      </c>
      <c r="W767" s="118">
        <f t="shared" si="218"/>
        <v>9.4329752036127531E-3</v>
      </c>
      <c r="X767" s="118">
        <f t="shared" si="218"/>
        <v>8.9543447125241035E-3</v>
      </c>
      <c r="Y767" s="118">
        <f t="shared" si="218"/>
        <v>8.5000000000000006E-3</v>
      </c>
      <c r="Z767" s="118">
        <f t="shared" si="219"/>
        <v>8.0687088022138188E-3</v>
      </c>
      <c r="AA767" s="118">
        <f t="shared" si="219"/>
        <v>7.6593013805791466E-3</v>
      </c>
      <c r="AB767" s="118">
        <f t="shared" si="219"/>
        <v>7.2706673492102837E-3</v>
      </c>
      <c r="AC767" s="118">
        <f t="shared" si="219"/>
        <v>6.901752663357838E-3</v>
      </c>
      <c r="AD767" s="118">
        <f t="shared" si="219"/>
        <v>6.5515567606515349E-3</v>
      </c>
      <c r="AE767" s="118">
        <f t="shared" si="219"/>
        <v>6.2191298473967633E-3</v>
      </c>
      <c r="AF767" s="118">
        <f t="shared" si="219"/>
        <v>5.9035703225648172E-3</v>
      </c>
      <c r="AG767" s="118">
        <f t="shared" si="219"/>
        <v>5.604022332490236E-3</v>
      </c>
      <c r="AH767" s="118">
        <f t="shared" si="219"/>
        <v>5.3196734496431504E-3</v>
      </c>
      <c r="AI767" s="118">
        <f t="shared" si="219"/>
        <v>5.0497524691810389E-3</v>
      </c>
      <c r="AJ767" s="118">
        <f t="shared" si="219"/>
        <v>4.7935273173037663E-3</v>
      </c>
      <c r="AK767" s="118">
        <f t="shared" si="219"/>
        <v>4.5503030657389754E-3</v>
      </c>
      <c r="AL767" s="118">
        <f t="shared" si="219"/>
        <v>4.3194200469727755E-3</v>
      </c>
      <c r="AM767" s="118">
        <f t="shared" si="219"/>
        <v>4.1002520651138886E-3</v>
      </c>
      <c r="AN767" s="118">
        <f t="shared" si="219"/>
        <v>3.8922046975388026E-3</v>
      </c>
      <c r="AO767" s="118">
        <f t="shared" si="219"/>
        <v>3.6947136827116828E-3</v>
      </c>
      <c r="AP767" s="118">
        <f t="shared" si="220"/>
        <v>3.5072433898065396E-3</v>
      </c>
      <c r="AQ767" s="118">
        <f t="shared" si="220"/>
        <v>3.3292853659809712E-3</v>
      </c>
      <c r="AR767" s="118">
        <f t="shared" si="220"/>
        <v>3.1603569573614488E-3</v>
      </c>
      <c r="AS767" s="118">
        <f t="shared" si="220"/>
        <v>3.0000000000000005E-3</v>
      </c>
      <c r="AT767" s="118">
        <f t="shared" si="220"/>
        <v>2.8477795772519359E-3</v>
      </c>
      <c r="AU767" s="118">
        <f t="shared" si="220"/>
        <v>2.7032828402044052E-3</v>
      </c>
      <c r="AV767" s="118">
        <f t="shared" si="220"/>
        <v>2.5661178879565704E-3</v>
      </c>
      <c r="AW767" s="118">
        <f t="shared" si="220"/>
        <v>2.4359127047145308E-3</v>
      </c>
      <c r="AX767" s="118">
        <f t="shared" si="220"/>
        <v>2.3123141508181889E-3</v>
      </c>
      <c r="AY767" s="118">
        <f t="shared" si="220"/>
        <v>2.1949870049635637E-3</v>
      </c>
      <c r="AZ767" s="118">
        <f t="shared" si="220"/>
        <v>2.0836130550228767E-3</v>
      </c>
      <c r="BA767" s="118">
        <f t="shared" si="220"/>
        <v>1.9778902349965543E-3</v>
      </c>
      <c r="BB767" s="118">
        <f t="shared" si="220"/>
        <v>1.877531805756406E-3</v>
      </c>
      <c r="BC767" s="118">
        <f t="shared" si="220"/>
        <v>1.7822655773580139E-3</v>
      </c>
      <c r="BD767" s="118">
        <f t="shared" si="220"/>
        <v>1.6918331708130941E-3</v>
      </c>
      <c r="BE767" s="118">
        <f t="shared" si="220"/>
        <v>1.6059893173196382E-3</v>
      </c>
      <c r="BF767" s="118">
        <f t="shared" si="221"/>
        <v>1.5245011930492146E-3</v>
      </c>
      <c r="BG767" s="118">
        <f t="shared" si="221"/>
        <v>1.447147787687255E-3</v>
      </c>
      <c r="BH767" s="118">
        <f t="shared" si="221"/>
        <v>1.3737193050136949E-3</v>
      </c>
      <c r="BI767" s="118">
        <f t="shared" si="221"/>
        <v>1.304016593898241E-3</v>
      </c>
      <c r="BJ767" s="118">
        <f t="shared" si="221"/>
        <v>1.2378506081670141E-3</v>
      </c>
      <c r="BK767" s="118">
        <f t="shared" si="221"/>
        <v>1.1750418938756369E-3</v>
      </c>
      <c r="BL767" s="118">
        <f t="shared" si="221"/>
        <v>1.1154201025981583E-3</v>
      </c>
      <c r="BM767" s="118">
        <f t="shared" si="221"/>
        <v>1.0588235294117648E-3</v>
      </c>
      <c r="BN767" s="118">
        <f t="shared" si="221"/>
        <v>1.0050986743242126E-3</v>
      </c>
      <c r="BO767" s="118">
        <f t="shared" si="221"/>
        <v>9.540998259544958E-4</v>
      </c>
      <c r="BP767" s="118">
        <f t="shared" si="221"/>
        <v>9.0568866633761321E-4</v>
      </c>
      <c r="BQ767" s="118">
        <f t="shared" si="221"/>
        <v>8.5973389578159918E-4</v>
      </c>
      <c r="BS767"/>
    </row>
    <row r="768" spans="1:71">
      <c r="B768" s="19">
        <v>9</v>
      </c>
      <c r="C768" s="51">
        <v>7.7000000000000002E-3</v>
      </c>
      <c r="D768" s="51">
        <v>2.7000000000000001E-3</v>
      </c>
      <c r="I768" s="22" t="s">
        <v>176</v>
      </c>
      <c r="J768" s="118">
        <f t="shared" si="218"/>
        <v>1.6898024907940748E-2</v>
      </c>
      <c r="K768" s="118">
        <f t="shared" si="218"/>
        <v>1.6035392618719987E-2</v>
      </c>
      <c r="L768" s="118">
        <f t="shared" si="218"/>
        <v>1.521679710127938E-2</v>
      </c>
      <c r="M768" s="118">
        <f t="shared" si="218"/>
        <v>1.4439990309385255E-2</v>
      </c>
      <c r="N768" s="118">
        <f t="shared" si="218"/>
        <v>1.3702838957983408E-2</v>
      </c>
      <c r="O768" s="118">
        <f t="shared" si="218"/>
        <v>1.3003318664721569E-2</v>
      </c>
      <c r="P768" s="118">
        <f t="shared" si="218"/>
        <v>1.2339508390543038E-2</v>
      </c>
      <c r="Q768" s="118">
        <f t="shared" si="218"/>
        <v>1.1709585164084138E-2</v>
      </c>
      <c r="R768" s="118">
        <f t="shared" si="218"/>
        <v>1.1111819075387429E-2</v>
      </c>
      <c r="S768" s="118">
        <f t="shared" si="218"/>
        <v>1.0544568525182358E-2</v>
      </c>
      <c r="T768" s="118">
        <f t="shared" si="218"/>
        <v>1.0006275716686807E-2</v>
      </c>
      <c r="U768" s="118">
        <f t="shared" si="218"/>
        <v>9.4954623775489657E-3</v>
      </c>
      <c r="V768" s="118">
        <f t="shared" si="218"/>
        <v>9.0107257001810995E-3</v>
      </c>
      <c r="W768" s="118">
        <f t="shared" si="218"/>
        <v>8.5507344893364021E-3</v>
      </c>
      <c r="X768" s="118">
        <f t="shared" si="218"/>
        <v>8.1142255063493453E-3</v>
      </c>
      <c r="Y768" s="118">
        <f t="shared" si="218"/>
        <v>7.7000000000000002E-3</v>
      </c>
      <c r="Z768" s="118">
        <f t="shared" si="219"/>
        <v>7.306920414475275E-3</v>
      </c>
      <c r="AA768" s="118">
        <f t="shared" si="219"/>
        <v>6.9339072653864312E-3</v>
      </c>
      <c r="AB768" s="118">
        <f t="shared" si="219"/>
        <v>6.5799361752637061E-3</v>
      </c>
      <c r="AC768" s="118">
        <f t="shared" si="219"/>
        <v>6.2440350603868476E-3</v>
      </c>
      <c r="AD768" s="118">
        <f t="shared" si="219"/>
        <v>5.9252814612259751E-3</v>
      </c>
      <c r="AE768" s="118">
        <f t="shared" si="219"/>
        <v>5.6228000091615542E-3</v>
      </c>
      <c r="AF768" s="118">
        <f t="shared" si="219"/>
        <v>5.3357600225265346E-3</v>
      </c>
      <c r="AG768" s="118">
        <f t="shared" si="219"/>
        <v>5.0633732253688559E-3</v>
      </c>
      <c r="AH768" s="118">
        <f t="shared" si="219"/>
        <v>4.8048915826695076E-3</v>
      </c>
      <c r="AI768" s="118">
        <f t="shared" si="219"/>
        <v>4.5596052460711986E-3</v>
      </c>
      <c r="AJ768" s="118">
        <f t="shared" si="219"/>
        <v>4.3268406044761308E-3</v>
      </c>
      <c r="AK768" s="118">
        <f t="shared" si="219"/>
        <v>4.1059584341593732E-3</v>
      </c>
      <c r="AL768" s="118">
        <f t="shared" si="219"/>
        <v>3.8963521433176694E-3</v>
      </c>
      <c r="AM768" s="118">
        <f t="shared" si="219"/>
        <v>3.6974461062327752E-3</v>
      </c>
      <c r="AN768" s="118">
        <f t="shared" si="219"/>
        <v>3.5086940824745946E-3</v>
      </c>
      <c r="AO768" s="118">
        <f t="shared" si="219"/>
        <v>3.3295777168028842E-3</v>
      </c>
      <c r="AP768" s="118">
        <f t="shared" si="220"/>
        <v>3.1596051156479181E-3</v>
      </c>
      <c r="AQ768" s="118">
        <f t="shared" si="220"/>
        <v>2.9983094962608156E-3</v>
      </c>
      <c r="AR768" s="118">
        <f t="shared" si="220"/>
        <v>2.8452479048237966E-3</v>
      </c>
      <c r="AS768" s="118">
        <f t="shared" si="220"/>
        <v>2.6999999999999997E-3</v>
      </c>
      <c r="AT768" s="118">
        <f t="shared" si="220"/>
        <v>2.5621668985822388E-3</v>
      </c>
      <c r="AU768" s="118">
        <f t="shared" si="220"/>
        <v>2.4313700800705665E-3</v>
      </c>
      <c r="AV768" s="118">
        <f t="shared" si="220"/>
        <v>2.3072503471703904E-3</v>
      </c>
      <c r="AW768" s="118">
        <f t="shared" si="220"/>
        <v>2.1894668393564274E-3</v>
      </c>
      <c r="AX768" s="118">
        <f t="shared" si="220"/>
        <v>2.0776960967935241E-3</v>
      </c>
      <c r="AY768" s="118">
        <f t="shared" si="220"/>
        <v>1.9716311720436616E-3</v>
      </c>
      <c r="AZ768" s="118">
        <f t="shared" si="220"/>
        <v>1.8709807871196942E-3</v>
      </c>
      <c r="BA768" s="118">
        <f t="shared" si="220"/>
        <v>1.7754685335708974E-3</v>
      </c>
      <c r="BB768" s="118">
        <f t="shared" si="220"/>
        <v>1.6848321134035932E-3</v>
      </c>
      <c r="BC768" s="118">
        <f t="shared" si="220"/>
        <v>1.5988226187522389E-3</v>
      </c>
      <c r="BD768" s="118">
        <f t="shared" si="220"/>
        <v>1.5172038483227989E-3</v>
      </c>
      <c r="BE768" s="118">
        <f t="shared" si="220"/>
        <v>1.4397516587312087E-3</v>
      </c>
      <c r="BF768" s="118">
        <f t="shared" si="221"/>
        <v>1.3662533489555463E-3</v>
      </c>
      <c r="BG768" s="118">
        <f t="shared" si="221"/>
        <v>1.2965070762114925E-3</v>
      </c>
      <c r="BH768" s="118">
        <f t="shared" si="221"/>
        <v>1.2303213016469357E-3</v>
      </c>
      <c r="BI768" s="118">
        <f t="shared" si="221"/>
        <v>1.1675142643334789E-3</v>
      </c>
      <c r="BJ768" s="118">
        <f t="shared" si="221"/>
        <v>1.1079134821103086E-3</v>
      </c>
      <c r="BK768" s="118">
        <f t="shared" si="221"/>
        <v>1.0513552779096366E-3</v>
      </c>
      <c r="BL768" s="118">
        <f t="shared" si="221"/>
        <v>9.9768433026288972E-4</v>
      </c>
      <c r="BM768" s="118">
        <f t="shared" si="221"/>
        <v>9.4675324675324679E-4</v>
      </c>
      <c r="BN768" s="118">
        <f t="shared" si="221"/>
        <v>8.9842215924312277E-4</v>
      </c>
      <c r="BO768" s="118">
        <f t="shared" si="221"/>
        <v>8.5255833976500379E-4</v>
      </c>
      <c r="BP768" s="118">
        <f t="shared" si="221"/>
        <v>8.0903583602078618E-4</v>
      </c>
      <c r="BQ768" s="118">
        <f t="shared" si="221"/>
        <v>7.677351254886174E-4</v>
      </c>
      <c r="BS768"/>
    </row>
    <row r="769" spans="2:71">
      <c r="B769" s="19">
        <v>10</v>
      </c>
      <c r="C769" s="51">
        <v>6.8999999999999999E-3</v>
      </c>
      <c r="D769" s="51">
        <v>2.3999999999999998E-3</v>
      </c>
      <c r="I769" s="22" t="s">
        <v>176</v>
      </c>
      <c r="J769" s="118">
        <f t="shared" si="218"/>
        <v>1.5234474475492305E-2</v>
      </c>
      <c r="K769" s="118">
        <f t="shared" si="218"/>
        <v>1.4450922936801978E-2</v>
      </c>
      <c r="L769" s="118">
        <f t="shared" si="218"/>
        <v>1.3707671640484417E-2</v>
      </c>
      <c r="M769" s="118">
        <f t="shared" si="218"/>
        <v>1.3002647832604346E-2</v>
      </c>
      <c r="N769" s="118">
        <f t="shared" si="218"/>
        <v>1.2333885366746046E-2</v>
      </c>
      <c r="O769" s="118">
        <f t="shared" si="218"/>
        <v>1.1699519220891078E-2</v>
      </c>
      <c r="P769" s="118">
        <f t="shared" si="218"/>
        <v>1.1097780296308321E-2</v>
      </c>
      <c r="Q769" s="118">
        <f t="shared" si="218"/>
        <v>1.0526990483951596E-2</v>
      </c>
      <c r="R769" s="118">
        <f t="shared" si="218"/>
        <v>9.9855579846062515E-3</v>
      </c>
      <c r="S769" s="118">
        <f t="shared" si="218"/>
        <v>9.4719728697336327E-3</v>
      </c>
      <c r="T769" s="118">
        <f t="shared" si="218"/>
        <v>8.9848028706337475E-3</v>
      </c>
      <c r="U769" s="118">
        <f t="shared" si="218"/>
        <v>8.5226893841830239E-3</v>
      </c>
      <c r="V769" s="118">
        <f t="shared" si="218"/>
        <v>8.0843436840081252E-3</v>
      </c>
      <c r="W769" s="118">
        <f t="shared" si="218"/>
        <v>7.6685433265296782E-3</v>
      </c>
      <c r="X769" s="118">
        <f t="shared" si="218"/>
        <v>7.2741287418531982E-3</v>
      </c>
      <c r="Y769" s="118">
        <f t="shared" si="218"/>
        <v>6.8999999999999999E-3</v>
      </c>
      <c r="Z769" s="118">
        <f t="shared" si="219"/>
        <v>6.5451137434598952E-3</v>
      </c>
      <c r="AA769" s="118">
        <f t="shared" si="219"/>
        <v>6.2084802775112472E-3</v>
      </c>
      <c r="AB769" s="118">
        <f t="shared" si="219"/>
        <v>5.8891608101939953E-3</v>
      </c>
      <c r="AC769" s="118">
        <f t="shared" si="219"/>
        <v>5.5862648342385694E-3</v>
      </c>
      <c r="AD769" s="118">
        <f t="shared" si="219"/>
        <v>5.2989476436495035E-3</v>
      </c>
      <c r="AE769" s="118">
        <f t="shared" si="219"/>
        <v>5.0264079780180859E-3</v>
      </c>
      <c r="AF769" s="118">
        <f t="shared" si="219"/>
        <v>4.7678857879945857E-3</v>
      </c>
      <c r="AG769" s="118">
        <f t="shared" si="219"/>
        <v>4.5226601156884748E-3</v>
      </c>
      <c r="AH769" s="118">
        <f t="shared" si="219"/>
        <v>4.2900470840855874E-3</v>
      </c>
      <c r="AI769" s="118">
        <f t="shared" si="219"/>
        <v>4.0693979898751642E-3</v>
      </c>
      <c r="AJ769" s="118">
        <f t="shared" si="219"/>
        <v>3.860097494368117E-3</v>
      </c>
      <c r="AK769" s="118">
        <f t="shared" si="219"/>
        <v>3.66156190746143E-3</v>
      </c>
      <c r="AL769" s="118">
        <f t="shared" si="219"/>
        <v>3.473237559863048E-3</v>
      </c>
      <c r="AM769" s="118">
        <f t="shared" si="219"/>
        <v>3.29459925903779E-3</v>
      </c>
      <c r="AN769" s="118">
        <f t="shared" si="219"/>
        <v>3.1251488245682647E-3</v>
      </c>
      <c r="AO769" s="118">
        <f t="shared" si="219"/>
        <v>2.9644136988462733E-3</v>
      </c>
      <c r="AP769" s="118">
        <f t="shared" si="220"/>
        <v>2.8119456292202208E-3</v>
      </c>
      <c r="AQ769" s="118">
        <f t="shared" si="220"/>
        <v>2.66731941792337E-3</v>
      </c>
      <c r="AR769" s="118">
        <f t="shared" si="220"/>
        <v>2.5301317362967676E-3</v>
      </c>
      <c r="AS769" s="118">
        <f t="shared" si="220"/>
        <v>2.4000000000000033E-3</v>
      </c>
      <c r="AT769" s="118">
        <f t="shared" si="220"/>
        <v>2.2765613020730101E-3</v>
      </c>
      <c r="AU769" s="118">
        <f t="shared" si="220"/>
        <v>2.1594714008734799E-3</v>
      </c>
      <c r="AV769" s="118">
        <f t="shared" si="220"/>
        <v>2.0484037600674793E-3</v>
      </c>
      <c r="AW769" s="118">
        <f t="shared" si="220"/>
        <v>1.9430486379960266E-3</v>
      </c>
      <c r="AX769" s="118">
        <f t="shared" si="220"/>
        <v>1.8431122238780906E-3</v>
      </c>
      <c r="AY769" s="118">
        <f t="shared" si="220"/>
        <v>1.748315818441076E-3</v>
      </c>
      <c r="AZ769" s="118">
        <f t="shared" si="220"/>
        <v>1.6583950566937712E-3</v>
      </c>
      <c r="BA769" s="118">
        <f t="shared" si="220"/>
        <v>1.5730991706742541E-3</v>
      </c>
      <c r="BB769" s="118">
        <f t="shared" si="220"/>
        <v>1.492190290116728E-3</v>
      </c>
      <c r="BC769" s="118">
        <f t="shared" si="220"/>
        <v>1.4154427790870154E-3</v>
      </c>
      <c r="BD769" s="118">
        <f t="shared" si="220"/>
        <v>1.3426426067367379E-3</v>
      </c>
      <c r="BE769" s="118">
        <f t="shared" si="220"/>
        <v>1.2735867504213687E-3</v>
      </c>
      <c r="BF769" s="118">
        <f t="shared" si="221"/>
        <v>1.2080826295175838E-3</v>
      </c>
      <c r="BG769" s="118">
        <f t="shared" si="221"/>
        <v>1.1459475683609718E-3</v>
      </c>
      <c r="BH769" s="118">
        <f t="shared" si="221"/>
        <v>1.0870082868063543E-3</v>
      </c>
      <c r="BI769" s="118">
        <f t="shared" si="221"/>
        <v>1.0311004169900094E-3</v>
      </c>
      <c r="BJ769" s="118">
        <f t="shared" si="221"/>
        <v>9.780680449461654E-4</v>
      </c>
      <c r="BK769" s="118">
        <f t="shared" si="221"/>
        <v>9.2776327579943425E-4</v>
      </c>
      <c r="BL769" s="118">
        <f t="shared" si="221"/>
        <v>8.8004582132061588E-4</v>
      </c>
      <c r="BM769" s="118">
        <f t="shared" si="221"/>
        <v>8.3478260869565438E-4</v>
      </c>
      <c r="BN769" s="118">
        <f t="shared" si="221"/>
        <v>7.9184740941670023E-4</v>
      </c>
      <c r="BO769" s="118">
        <f t="shared" si="221"/>
        <v>7.5112048726034197E-4</v>
      </c>
      <c r="BP769" s="118">
        <f t="shared" si="221"/>
        <v>7.1248826437129813E-4</v>
      </c>
      <c r="BQ769" s="118">
        <f t="shared" si="221"/>
        <v>6.7584300452035813E-4</v>
      </c>
      <c r="BS769"/>
    </row>
    <row r="770" spans="2:71">
      <c r="B770" s="19">
        <v>11</v>
      </c>
      <c r="C770" s="51">
        <v>6.4000000000000003E-3</v>
      </c>
      <c r="D770" s="51">
        <v>2.2000000000000001E-3</v>
      </c>
      <c r="I770" s="22" t="s">
        <v>176</v>
      </c>
      <c r="J770" s="118">
        <f t="shared" si="218"/>
        <v>1.4256008441524517E-2</v>
      </c>
      <c r="K770" s="118">
        <f t="shared" si="218"/>
        <v>1.3514814192167064E-2</v>
      </c>
      <c r="L770" s="118">
        <f t="shared" si="218"/>
        <v>1.2812155898896749E-2</v>
      </c>
      <c r="M770" s="118">
        <f t="shared" si="218"/>
        <v>1.214603001147984E-2</v>
      </c>
      <c r="N770" s="118">
        <f t="shared" si="218"/>
        <v>1.151453714768428E-2</v>
      </c>
      <c r="O770" s="118">
        <f t="shared" si="218"/>
        <v>1.0915876677407248E-2</v>
      </c>
      <c r="P770" s="118">
        <f t="shared" si="218"/>
        <v>1.0348341588383114E-2</v>
      </c>
      <c r="Q770" s="118">
        <f t="shared" si="218"/>
        <v>9.8103136188320561E-3</v>
      </c>
      <c r="R770" s="118">
        <f t="shared" si="218"/>
        <v>9.3002586431705867E-3</v>
      </c>
      <c r="S770" s="118">
        <f t="shared" si="218"/>
        <v>8.8167222976268771E-3</v>
      </c>
      <c r="T770" s="118">
        <f t="shared" si="218"/>
        <v>8.3583258332878118E-3</v>
      </c>
      <c r="U770" s="118">
        <f t="shared" si="218"/>
        <v>7.9237621847532223E-3</v>
      </c>
      <c r="V770" s="118">
        <f t="shared" si="218"/>
        <v>7.511792243187509E-3</v>
      </c>
      <c r="W770" s="118">
        <f t="shared" si="218"/>
        <v>7.1212413231416761E-3</v>
      </c>
      <c r="X770" s="118">
        <f t="shared" si="218"/>
        <v>6.7509958130713378E-3</v>
      </c>
      <c r="Y770" s="118">
        <f t="shared" si="218"/>
        <v>6.4000000000000003E-3</v>
      </c>
      <c r="Z770" s="118">
        <f t="shared" si="219"/>
        <v>6.0672530592735504E-3</v>
      </c>
      <c r="AA770" s="118">
        <f t="shared" si="219"/>
        <v>5.7518062008225391E-3</v>
      </c>
      <c r="AB770" s="118">
        <f t="shared" si="219"/>
        <v>5.4527599637951762E-3</v>
      </c>
      <c r="AC770" s="118">
        <f t="shared" si="219"/>
        <v>5.169261651846971E-3</v>
      </c>
      <c r="AD770" s="118">
        <f t="shared" si="219"/>
        <v>4.9005029017740592E-3</v>
      </c>
      <c r="AE770" s="118">
        <f t="shared" si="219"/>
        <v>4.6457173785574325E-3</v>
      </c>
      <c r="AF770" s="118">
        <f t="shared" si="219"/>
        <v>4.4041785902457628E-3</v>
      </c>
      <c r="AG770" s="118">
        <f t="shared" si="219"/>
        <v>4.1751978164461991E-3</v>
      </c>
      <c r="AH770" s="118">
        <f t="shared" si="219"/>
        <v>3.9581221445164757E-3</v>
      </c>
      <c r="AI770" s="118">
        <f t="shared" si="219"/>
        <v>3.7523326078587461E-3</v>
      </c>
      <c r="AJ770" s="118">
        <f t="shared" si="219"/>
        <v>3.5572424210066991E-3</v>
      </c>
      <c r="AK770" s="118">
        <f t="shared" si="219"/>
        <v>3.3722953064735223E-3</v>
      </c>
      <c r="AL770" s="118">
        <f t="shared" si="219"/>
        <v>3.1969639085898927E-3</v>
      </c>
      <c r="AM770" s="118">
        <f t="shared" si="219"/>
        <v>3.0307482898092424E-3</v>
      </c>
      <c r="AN770" s="118">
        <f t="shared" si="219"/>
        <v>2.8731745051926889E-3</v>
      </c>
      <c r="AO770" s="118">
        <f t="shared" si="219"/>
        <v>2.7237932510089232E-3</v>
      </c>
      <c r="AP770" s="118">
        <f t="shared" si="220"/>
        <v>2.5821785835957087E-3</v>
      </c>
      <c r="AQ770" s="118">
        <f t="shared" si="220"/>
        <v>2.447926704829954E-3</v>
      </c>
      <c r="AR770" s="118">
        <f t="shared" si="220"/>
        <v>2.3206548107432752E-3</v>
      </c>
      <c r="AS770" s="118">
        <f t="shared" si="220"/>
        <v>2.2000000000000027E-3</v>
      </c>
      <c r="AT770" s="118">
        <f t="shared" si="220"/>
        <v>2.0856182391252851E-3</v>
      </c>
      <c r="AU770" s="118">
        <f t="shared" si="220"/>
        <v>1.9771833815327503E-3</v>
      </c>
      <c r="AV770" s="118">
        <f t="shared" si="220"/>
        <v>1.8743862375545943E-3</v>
      </c>
      <c r="AW770" s="118">
        <f t="shared" si="220"/>
        <v>1.7769336928223983E-3</v>
      </c>
      <c r="AX770" s="118">
        <f t="shared" si="220"/>
        <v>1.6845478724848346E-3</v>
      </c>
      <c r="AY770" s="118">
        <f t="shared" si="220"/>
        <v>1.5969653488791195E-3</v>
      </c>
      <c r="AZ770" s="118">
        <f t="shared" si="220"/>
        <v>1.5139363903969828E-3</v>
      </c>
      <c r="BA770" s="118">
        <f t="shared" si="220"/>
        <v>1.4352242494033824E-3</v>
      </c>
      <c r="BB770" s="118">
        <f t="shared" si="220"/>
        <v>1.3606044871775401E-3</v>
      </c>
      <c r="BC770" s="118">
        <f t="shared" si="220"/>
        <v>1.2898643339514454E-3</v>
      </c>
      <c r="BD770" s="118">
        <f t="shared" si="220"/>
        <v>1.2228020822210542E-3</v>
      </c>
      <c r="BE770" s="118">
        <f t="shared" si="220"/>
        <v>1.1592265116002747E-3</v>
      </c>
      <c r="BF770" s="118">
        <f t="shared" si="221"/>
        <v>1.0989563435777768E-3</v>
      </c>
      <c r="BG770" s="118">
        <f t="shared" si="221"/>
        <v>1.0418197246219283E-3</v>
      </c>
      <c r="BH770" s="118">
        <f t="shared" si="221"/>
        <v>9.876537361599878E-4</v>
      </c>
      <c r="BI770" s="118">
        <f t="shared" si="221"/>
        <v>9.363039300343182E-4</v>
      </c>
      <c r="BJ770" s="118">
        <f t="shared" si="221"/>
        <v>8.8762388811102595E-4</v>
      </c>
      <c r="BK770" s="118">
        <f t="shared" si="221"/>
        <v>8.4147480478529769E-4</v>
      </c>
      <c r="BL770" s="118">
        <f t="shared" si="221"/>
        <v>7.9772509119300171E-4</v>
      </c>
      <c r="BM770" s="118">
        <f t="shared" si="221"/>
        <v>7.5625000000000171E-4</v>
      </c>
      <c r="BN770" s="118">
        <f t="shared" si="221"/>
        <v>7.1693126969931764E-4</v>
      </c>
      <c r="BO770" s="118">
        <f t="shared" si="221"/>
        <v>6.7965678740188366E-4</v>
      </c>
      <c r="BP770" s="118">
        <f t="shared" si="221"/>
        <v>6.4432026915939246E-4</v>
      </c>
      <c r="BQ770" s="118">
        <f t="shared" si="221"/>
        <v>6.1082095690770009E-4</v>
      </c>
      <c r="BS770"/>
    </row>
    <row r="771" spans="2:71">
      <c r="B771" s="19">
        <v>12</v>
      </c>
      <c r="C771" s="51">
        <v>6.0000000000000001E-3</v>
      </c>
      <c r="D771" s="51">
        <v>2.0999999999999999E-3</v>
      </c>
      <c r="I771" s="22" t="s">
        <v>176</v>
      </c>
      <c r="J771" s="118">
        <f t="shared" si="218"/>
        <v>1.3185609725373578E-2</v>
      </c>
      <c r="K771" s="118">
        <f t="shared" si="218"/>
        <v>1.2511334036171997E-2</v>
      </c>
      <c r="L771" s="118">
        <f t="shared" si="218"/>
        <v>1.1871538944721866E-2</v>
      </c>
      <c r="M771" s="118">
        <f t="shared" si="218"/>
        <v>1.1264461208420293E-2</v>
      </c>
      <c r="N771" s="118">
        <f t="shared" si="218"/>
        <v>1.0688427752024564E-2</v>
      </c>
      <c r="O771" s="118">
        <f t="shared" si="218"/>
        <v>1.01418510567422E-2</v>
      </c>
      <c r="P771" s="118">
        <f t="shared" si="218"/>
        <v>9.6232247851102369E-3</v>
      </c>
      <c r="Q771" s="118">
        <f t="shared" si="218"/>
        <v>9.1311196296060878E-3</v>
      </c>
      <c r="R771" s="118">
        <f t="shared" si="218"/>
        <v>8.6641793735490018E-3</v>
      </c>
      <c r="S771" s="118">
        <f t="shared" si="218"/>
        <v>8.2211171534361301E-3</v>
      </c>
      <c r="T771" s="118">
        <f t="shared" si="218"/>
        <v>7.8007119124124304E-3</v>
      </c>
      <c r="U771" s="118">
        <f t="shared" si="218"/>
        <v>7.4018050351003263E-3</v>
      </c>
      <c r="V771" s="118">
        <f t="shared" si="218"/>
        <v>7.0232971545148778E-3</v>
      </c>
      <c r="W771" s="118">
        <f t="shared" si="218"/>
        <v>6.6641451222645177E-3</v>
      </c>
      <c r="X771" s="118">
        <f t="shared" si="218"/>
        <v>6.3233591336873396E-3</v>
      </c>
      <c r="Y771" s="118">
        <f t="shared" si="218"/>
        <v>6.0000000000000001E-3</v>
      </c>
      <c r="Z771" s="118">
        <f t="shared" si="219"/>
        <v>5.6931765599413809E-3</v>
      </c>
      <c r="AA771" s="118">
        <f t="shared" si="219"/>
        <v>5.4020432237776635E-3</v>
      </c>
      <c r="AB771" s="118">
        <f t="shared" si="219"/>
        <v>5.1257976429001937E-3</v>
      </c>
      <c r="AC771" s="118">
        <f t="shared" si="219"/>
        <v>4.8636784985936947E-3</v>
      </c>
      <c r="AD771" s="118">
        <f t="shared" si="219"/>
        <v>4.6149634038807515E-3</v>
      </c>
      <c r="AE771" s="118">
        <f t="shared" si="219"/>
        <v>4.3789669126601972E-3</v>
      </c>
      <c r="AF771" s="118">
        <f t="shared" si="219"/>
        <v>4.1550386306526523E-3</v>
      </c>
      <c r="AG771" s="118">
        <f t="shared" si="219"/>
        <v>3.9425614229471025E-3</v>
      </c>
      <c r="AH771" s="118">
        <f t="shared" si="219"/>
        <v>3.7409497132085967E-3</v>
      </c>
      <c r="AI771" s="118">
        <f t="shared" si="219"/>
        <v>3.5496478698597697E-3</v>
      </c>
      <c r="AJ771" s="118">
        <f t="shared" si="219"/>
        <v>3.3681286747885824E-3</v>
      </c>
      <c r="AK771" s="118">
        <f t="shared" si="219"/>
        <v>3.1958918703621311E-3</v>
      </c>
      <c r="AL771" s="118">
        <f t="shared" si="219"/>
        <v>3.0324627807421503E-3</v>
      </c>
      <c r="AM771" s="118">
        <f t="shared" si="219"/>
        <v>2.8773910037026449E-3</v>
      </c>
      <c r="AN771" s="118">
        <f t="shared" si="219"/>
        <v>2.7302491693443503E-3</v>
      </c>
      <c r="AO771" s="118">
        <f t="shared" si="219"/>
        <v>2.5906317622851139E-3</v>
      </c>
      <c r="AP771" s="118">
        <f t="shared" si="220"/>
        <v>2.4581540040802072E-3</v>
      </c>
      <c r="AQ771" s="118">
        <f t="shared" si="220"/>
        <v>2.332450792792581E-3</v>
      </c>
      <c r="AR771" s="118">
        <f t="shared" si="220"/>
        <v>2.2131756967905683E-3</v>
      </c>
      <c r="AS771" s="118">
        <f t="shared" si="220"/>
        <v>2.0999999999999999E-3</v>
      </c>
      <c r="AT771" s="118">
        <f t="shared" si="220"/>
        <v>1.9926117959794833E-3</v>
      </c>
      <c r="AU771" s="118">
        <f t="shared" si="220"/>
        <v>1.8907151283221819E-3</v>
      </c>
      <c r="AV771" s="118">
        <f t="shared" si="220"/>
        <v>1.7940291750150677E-3</v>
      </c>
      <c r="AW771" s="118">
        <f t="shared" si="220"/>
        <v>1.7022874745077929E-3</v>
      </c>
      <c r="AX771" s="118">
        <f t="shared" si="220"/>
        <v>1.6152371913582631E-3</v>
      </c>
      <c r="AY771" s="118">
        <f t="shared" si="220"/>
        <v>1.5326384194310693E-3</v>
      </c>
      <c r="AZ771" s="118">
        <f t="shared" si="220"/>
        <v>1.4542635207284284E-3</v>
      </c>
      <c r="BA771" s="118">
        <f t="shared" si="220"/>
        <v>1.3798964980314859E-3</v>
      </c>
      <c r="BB771" s="118">
        <f t="shared" si="220"/>
        <v>1.3093323996230088E-3</v>
      </c>
      <c r="BC771" s="118">
        <f t="shared" si="220"/>
        <v>1.2423767544509192E-3</v>
      </c>
      <c r="BD771" s="118">
        <f t="shared" si="220"/>
        <v>1.1788450361760038E-3</v>
      </c>
      <c r="BE771" s="118">
        <f t="shared" si="220"/>
        <v>1.1185621546267459E-3</v>
      </c>
      <c r="BF771" s="118">
        <f t="shared" si="221"/>
        <v>1.0613619732597528E-3</v>
      </c>
      <c r="BG771" s="118">
        <f t="shared" si="221"/>
        <v>1.0070868512959258E-3</v>
      </c>
      <c r="BH771" s="118">
        <f t="shared" si="221"/>
        <v>9.5558720927052261E-4</v>
      </c>
      <c r="BI771" s="118">
        <f t="shared" si="221"/>
        <v>9.0672111679978987E-4</v>
      </c>
      <c r="BJ771" s="118">
        <f t="shared" si="221"/>
        <v>8.6035390142807249E-4</v>
      </c>
      <c r="BK771" s="118">
        <f t="shared" si="221"/>
        <v>8.1635777747740329E-4</v>
      </c>
      <c r="BL771" s="118">
        <f t="shared" si="221"/>
        <v>7.74611493876699E-4</v>
      </c>
      <c r="BM771" s="118">
        <f t="shared" si="221"/>
        <v>7.3499999999999998E-4</v>
      </c>
      <c r="BN771" s="118">
        <f t="shared" si="221"/>
        <v>6.9741412859281916E-4</v>
      </c>
      <c r="BO771" s="118">
        <f t="shared" si="221"/>
        <v>6.6175029491276382E-4</v>
      </c>
      <c r="BP771" s="118">
        <f t="shared" si="221"/>
        <v>6.2791021125527377E-4</v>
      </c>
      <c r="BQ771" s="118">
        <f t="shared" si="221"/>
        <v>5.9580061607772763E-4</v>
      </c>
      <c r="BS771"/>
    </row>
    <row r="772" spans="2:71">
      <c r="B772" s="19">
        <v>13</v>
      </c>
      <c r="C772" s="51">
        <v>5.4999999999999997E-3</v>
      </c>
      <c r="D772" s="51">
        <v>1.9E-3</v>
      </c>
      <c r="I772" s="22" t="s">
        <v>176</v>
      </c>
      <c r="J772" s="118">
        <f t="shared" si="218"/>
        <v>1.22058915216789E-2</v>
      </c>
      <c r="K772" s="118">
        <f t="shared" si="218"/>
        <v>1.1574148533949223E-2</v>
      </c>
      <c r="L772" s="118">
        <f t="shared" si="218"/>
        <v>1.0975102805722205E-2</v>
      </c>
      <c r="M772" s="118">
        <f t="shared" si="218"/>
        <v>1.040706201781148E-2</v>
      </c>
      <c r="N772" s="118">
        <f t="shared" si="218"/>
        <v>9.8684214407636587E-3</v>
      </c>
      <c r="O772" s="118">
        <f t="shared" si="218"/>
        <v>9.3576594014574063E-3</v>
      </c>
      <c r="P772" s="118">
        <f t="shared" si="218"/>
        <v>8.8733329843387748E-3</v>
      </c>
      <c r="Q772" s="118">
        <f t="shared" si="218"/>
        <v>8.4140739551486314E-3</v>
      </c>
      <c r="R772" s="118">
        <f t="shared" si="218"/>
        <v>7.9785848956265872E-3</v>
      </c>
      <c r="S772" s="118">
        <f t="shared" si="218"/>
        <v>7.5656355382719264E-3</v>
      </c>
      <c r="T772" s="118">
        <f t="shared" si="218"/>
        <v>7.174059290807105E-3</v>
      </c>
      <c r="U772" s="118">
        <f t="shared" si="218"/>
        <v>6.8027499405253367E-3</v>
      </c>
      <c r="V772" s="118">
        <f t="shared" si="218"/>
        <v>6.4506585292120056E-3</v>
      </c>
      <c r="W772" s="118">
        <f t="shared" si="218"/>
        <v>6.1167903898114205E-3</v>
      </c>
      <c r="X772" s="118">
        <f t="shared" si="218"/>
        <v>5.8002023364674797E-3</v>
      </c>
      <c r="Y772" s="118">
        <f t="shared" si="218"/>
        <v>5.4999999999999997E-3</v>
      </c>
      <c r="Z772" s="118">
        <f t="shared" si="219"/>
        <v>5.2153353012893812E-3</v>
      </c>
      <c r="AA772" s="118">
        <f t="shared" si="219"/>
        <v>4.9454040554318549E-3</v>
      </c>
      <c r="AB772" s="118">
        <f t="shared" si="219"/>
        <v>4.6894436998969856E-3</v>
      </c>
      <c r="AC772" s="118">
        <f t="shared" si="219"/>
        <v>4.4467311402694252E-3</v>
      </c>
      <c r="AD772" s="118">
        <f t="shared" si="219"/>
        <v>4.2165807074890753E-3</v>
      </c>
      <c r="AE772" s="118">
        <f t="shared" si="219"/>
        <v>3.9983422208188244E-3</v>
      </c>
      <c r="AF772" s="118">
        <f t="shared" si="219"/>
        <v>3.7913991510676718E-3</v>
      </c>
      <c r="AG772" s="118">
        <f t="shared" si="219"/>
        <v>3.5951668788803321E-3</v>
      </c>
      <c r="AH772" s="118">
        <f t="shared" si="219"/>
        <v>3.4090910431729023E-3</v>
      </c>
      <c r="AI772" s="118">
        <f t="shared" si="219"/>
        <v>3.2326459750489232E-3</v>
      </c>
      <c r="AJ772" s="118">
        <f t="shared" si="219"/>
        <v>3.0653332127715785E-3</v>
      </c>
      <c r="AK772" s="118">
        <f t="shared" si="219"/>
        <v>2.9066800935968022E-3</v>
      </c>
      <c r="AL772" s="118">
        <f t="shared" si="219"/>
        <v>2.7562384184891858E-3</v>
      </c>
      <c r="AM772" s="118">
        <f t="shared" si="219"/>
        <v>2.613583185948485E-3</v>
      </c>
      <c r="AN772" s="118">
        <f t="shared" si="219"/>
        <v>2.4783113913697278E-3</v>
      </c>
      <c r="AO772" s="118">
        <f t="shared" si="219"/>
        <v>2.350040888545118E-3</v>
      </c>
      <c r="AP772" s="118">
        <f t="shared" si="220"/>
        <v>2.2284093100914215E-3</v>
      </c>
      <c r="AQ772" s="118">
        <f t="shared" si="220"/>
        <v>2.1130730437530377E-3</v>
      </c>
      <c r="AR772" s="118">
        <f t="shared" si="220"/>
        <v>2.0037062616887671E-3</v>
      </c>
      <c r="AS772" s="118">
        <f t="shared" si="220"/>
        <v>1.9000000000000011E-3</v>
      </c>
      <c r="AT772" s="118">
        <f t="shared" si="220"/>
        <v>1.8016612858999693E-3</v>
      </c>
      <c r="AU772" s="118">
        <f t="shared" si="220"/>
        <v>1.7084123100582784E-3</v>
      </c>
      <c r="AV772" s="118">
        <f t="shared" si="220"/>
        <v>1.6199896417825961E-3</v>
      </c>
      <c r="AW772" s="118">
        <f t="shared" si="220"/>
        <v>1.5361434848203479E-3</v>
      </c>
      <c r="AX772" s="118">
        <f t="shared" si="220"/>
        <v>1.4566369716780456E-3</v>
      </c>
      <c r="AY772" s="118">
        <f t="shared" si="220"/>
        <v>1.3812454944646857E-3</v>
      </c>
      <c r="AZ772" s="118">
        <f t="shared" si="220"/>
        <v>1.3097560703688332E-3</v>
      </c>
      <c r="BA772" s="118">
        <f t="shared" si="220"/>
        <v>1.2419667399768428E-3</v>
      </c>
      <c r="BB772" s="118">
        <f t="shared" si="220"/>
        <v>1.1776859967324578E-3</v>
      </c>
      <c r="BC772" s="118">
        <f t="shared" si="220"/>
        <v>1.1167322459259925E-3</v>
      </c>
      <c r="BD772" s="118">
        <f t="shared" si="220"/>
        <v>1.0589332916847278E-3</v>
      </c>
      <c r="BE772" s="118">
        <f t="shared" si="220"/>
        <v>1.0041258505152596E-3</v>
      </c>
      <c r="BF772" s="118">
        <f t="shared" si="221"/>
        <v>9.5215509002353777E-4</v>
      </c>
      <c r="BG772" s="118">
        <f t="shared" si="221"/>
        <v>9.0287419150947735E-4</v>
      </c>
      <c r="BH772" s="118">
        <f t="shared" si="221"/>
        <v>8.561439352004522E-4</v>
      </c>
      <c r="BI772" s="118">
        <f t="shared" si="221"/>
        <v>8.1183230695195036E-4</v>
      </c>
      <c r="BJ772" s="118">
        <f t="shared" si="221"/>
        <v>7.6981412530430964E-4</v>
      </c>
      <c r="BK772" s="118">
        <f t="shared" si="221"/>
        <v>7.2997068784195888E-4</v>
      </c>
      <c r="BL772" s="118">
        <f t="shared" si="221"/>
        <v>6.9218943585611992E-4</v>
      </c>
      <c r="BM772" s="118">
        <f t="shared" si="221"/>
        <v>6.5636363636363722E-4</v>
      </c>
      <c r="BN772" s="118">
        <f t="shared" si="221"/>
        <v>6.2239208058362618E-4</v>
      </c>
      <c r="BO772" s="118">
        <f t="shared" si="221"/>
        <v>5.9017879802013284E-4</v>
      </c>
      <c r="BP772" s="118">
        <f t="shared" si="221"/>
        <v>5.596327853430791E-4</v>
      </c>
      <c r="BQ772" s="118">
        <f t="shared" si="221"/>
        <v>5.3066774930157518E-4</v>
      </c>
      <c r="BS772"/>
    </row>
    <row r="773" spans="2:71">
      <c r="B773" s="19">
        <v>14</v>
      </c>
      <c r="C773" s="51">
        <v>5.1000000000000004E-3</v>
      </c>
      <c r="D773" s="51">
        <v>1.8E-3</v>
      </c>
      <c r="I773" s="22" t="s">
        <v>176</v>
      </c>
      <c r="J773" s="118">
        <f t="shared" si="218"/>
        <v>1.113764649310761E-2</v>
      </c>
      <c r="K773" s="118">
        <f t="shared" si="218"/>
        <v>1.0572520740574498E-2</v>
      </c>
      <c r="L773" s="118">
        <f t="shared" si="218"/>
        <v>1.0036069548360189E-2</v>
      </c>
      <c r="M773" s="118">
        <f t="shared" si="218"/>
        <v>9.5268379652334017E-3</v>
      </c>
      <c r="N773" s="118">
        <f t="shared" si="218"/>
        <v>9.0434448643933567E-3</v>
      </c>
      <c r="O773" s="118">
        <f t="shared" si="218"/>
        <v>8.5845791976077671E-3</v>
      </c>
      <c r="P773" s="118">
        <f t="shared" si="218"/>
        <v>8.1489964394164029E-3</v>
      </c>
      <c r="Q773" s="118">
        <f t="shared" si="218"/>
        <v>7.7355152117562567E-3</v>
      </c>
      <c r="R773" s="118">
        <f t="shared" si="218"/>
        <v>7.3430140798537184E-3</v>
      </c>
      <c r="S773" s="118">
        <f t="shared" si="218"/>
        <v>6.9704285106936105E-3</v>
      </c>
      <c r="T773" s="118">
        <f t="shared" si="218"/>
        <v>6.6167479858159645E-3</v>
      </c>
      <c r="U773" s="118">
        <f t="shared" si="218"/>
        <v>6.2810132606098603E-3</v>
      </c>
      <c r="V773" s="118">
        <f t="shared" si="218"/>
        <v>5.9623137626711184E-3</v>
      </c>
      <c r="W773" s="118">
        <f t="shared" si="218"/>
        <v>5.6597851221676515E-3</v>
      </c>
      <c r="X773" s="118">
        <f t="shared" si="218"/>
        <v>5.3726068275144626E-3</v>
      </c>
      <c r="Y773" s="118">
        <f t="shared" si="218"/>
        <v>5.1000000000000004E-3</v>
      </c>
      <c r="Z773" s="118">
        <f t="shared" si="219"/>
        <v>4.8412252813282907E-3</v>
      </c>
      <c r="AA773" s="118">
        <f t="shared" si="219"/>
        <v>4.595580828347488E-3</v>
      </c>
      <c r="AB773" s="118">
        <f t="shared" si="219"/>
        <v>4.3624004095261697E-3</v>
      </c>
      <c r="AC773" s="118">
        <f t="shared" si="219"/>
        <v>4.1410515980147026E-3</v>
      </c>
      <c r="AD773" s="118">
        <f t="shared" si="219"/>
        <v>3.9309340563909211E-3</v>
      </c>
      <c r="AE773" s="118">
        <f t="shared" si="219"/>
        <v>3.7314779084380583E-3</v>
      </c>
      <c r="AF773" s="118">
        <f t="shared" si="219"/>
        <v>3.5421421935388901E-3</v>
      </c>
      <c r="AG773" s="118">
        <f t="shared" si="219"/>
        <v>3.3624133994941416E-3</v>
      </c>
      <c r="AH773" s="118">
        <f t="shared" si="219"/>
        <v>3.1918040697858905E-3</v>
      </c>
      <c r="AI773" s="118">
        <f t="shared" si="219"/>
        <v>3.0298514815086234E-3</v>
      </c>
      <c r="AJ773" s="118">
        <f t="shared" si="219"/>
        <v>2.8761163903822597E-3</v>
      </c>
      <c r="AK773" s="118">
        <f t="shared" si="219"/>
        <v>2.7301818394433854E-3</v>
      </c>
      <c r="AL773" s="118">
        <f t="shared" si="219"/>
        <v>2.5916520281836653E-3</v>
      </c>
      <c r="AM773" s="118">
        <f t="shared" si="219"/>
        <v>2.4601512390683335E-3</v>
      </c>
      <c r="AN773" s="118">
        <f t="shared" si="219"/>
        <v>2.3353228185232816E-3</v>
      </c>
      <c r="AO773" s="118">
        <f t="shared" si="219"/>
        <v>2.2168282096270099E-3</v>
      </c>
      <c r="AP773" s="118">
        <f t="shared" si="220"/>
        <v>2.1043460338839239E-3</v>
      </c>
      <c r="AQ773" s="118">
        <f t="shared" si="220"/>
        <v>1.9975712195885826E-3</v>
      </c>
      <c r="AR773" s="118">
        <f t="shared" si="220"/>
        <v>1.8962141744168692E-3</v>
      </c>
      <c r="AS773" s="118">
        <f t="shared" si="220"/>
        <v>1.8000000000000002E-3</v>
      </c>
      <c r="AT773" s="118">
        <f t="shared" si="220"/>
        <v>1.7086677463511615E-3</v>
      </c>
      <c r="AU773" s="118">
        <f t="shared" si="220"/>
        <v>1.621969704122643E-3</v>
      </c>
      <c r="AV773" s="118">
        <f t="shared" si="220"/>
        <v>1.5396707327739424E-3</v>
      </c>
      <c r="AW773" s="118">
        <f t="shared" si="220"/>
        <v>1.4615476228287186E-3</v>
      </c>
      <c r="AX773" s="118">
        <f t="shared" si="220"/>
        <v>1.3873884904909133E-3</v>
      </c>
      <c r="AY773" s="118">
        <f t="shared" si="220"/>
        <v>1.3169922029781381E-3</v>
      </c>
      <c r="AZ773" s="118">
        <f t="shared" si="220"/>
        <v>1.2501678330137259E-3</v>
      </c>
      <c r="BA773" s="118">
        <f t="shared" si="220"/>
        <v>1.1867341409979326E-3</v>
      </c>
      <c r="BB773" s="118">
        <f t="shared" si="220"/>
        <v>1.1265190834538435E-3</v>
      </c>
      <c r="BC773" s="118">
        <f t="shared" si="220"/>
        <v>1.0693593464148083E-3</v>
      </c>
      <c r="BD773" s="118">
        <f t="shared" si="220"/>
        <v>1.0150999024878566E-3</v>
      </c>
      <c r="BE773" s="118">
        <f t="shared" si="220"/>
        <v>9.6359359039178299E-4</v>
      </c>
      <c r="BF773" s="118">
        <f t="shared" si="221"/>
        <v>9.1470071582952885E-4</v>
      </c>
      <c r="BG773" s="118">
        <f t="shared" si="221"/>
        <v>8.682886726123529E-4</v>
      </c>
      <c r="BH773" s="118">
        <f t="shared" si="221"/>
        <v>8.2423158300821693E-4</v>
      </c>
      <c r="BI773" s="118">
        <f t="shared" si="221"/>
        <v>7.8240995633894453E-4</v>
      </c>
      <c r="BJ773" s="118">
        <f t="shared" si="221"/>
        <v>7.4271036490020841E-4</v>
      </c>
      <c r="BK773" s="118">
        <f t="shared" si="221"/>
        <v>7.0502513632538216E-4</v>
      </c>
      <c r="BL773" s="118">
        <f t="shared" si="221"/>
        <v>6.6925206155889498E-4</v>
      </c>
      <c r="BM773" s="118">
        <f t="shared" si="221"/>
        <v>6.3529411764705888E-4</v>
      </c>
      <c r="BN773" s="118">
        <f t="shared" si="221"/>
        <v>6.030592045945276E-4</v>
      </c>
      <c r="BO773" s="118">
        <f t="shared" si="221"/>
        <v>5.7245989557269748E-4</v>
      </c>
      <c r="BP773" s="118">
        <f t="shared" si="221"/>
        <v>5.4341319980256791E-4</v>
      </c>
      <c r="BQ773" s="118">
        <f t="shared" si="221"/>
        <v>5.1584033746895951E-4</v>
      </c>
      <c r="BS773"/>
    </row>
    <row r="774" spans="2:71">
      <c r="B774" s="19">
        <v>15</v>
      </c>
      <c r="C774" s="51">
        <v>4.5999999999999999E-3</v>
      </c>
      <c r="D774" s="51">
        <v>1.6000000000000001E-3</v>
      </c>
      <c r="I774" s="22" t="s">
        <v>176</v>
      </c>
      <c r="J774" s="118">
        <f t="shared" si="218"/>
        <v>1.015631631699487E-2</v>
      </c>
      <c r="K774" s="118">
        <f t="shared" si="218"/>
        <v>9.6339486245346512E-3</v>
      </c>
      <c r="L774" s="118">
        <f t="shared" si="218"/>
        <v>9.1384477603229444E-3</v>
      </c>
      <c r="M774" s="118">
        <f t="shared" si="218"/>
        <v>8.6684318884028971E-3</v>
      </c>
      <c r="N774" s="118">
        <f t="shared" si="218"/>
        <v>8.2225902444973652E-3</v>
      </c>
      <c r="O774" s="118">
        <f t="shared" si="218"/>
        <v>7.7996794805940519E-3</v>
      </c>
      <c r="P774" s="118">
        <f t="shared" si="218"/>
        <v>7.3985201975388807E-3</v>
      </c>
      <c r="Q774" s="118">
        <f t="shared" si="218"/>
        <v>7.0179936559677308E-3</v>
      </c>
      <c r="R774" s="118">
        <f t="shared" si="218"/>
        <v>6.6570386564041677E-3</v>
      </c>
      <c r="S774" s="118">
        <f t="shared" si="218"/>
        <v>6.3146485798224218E-3</v>
      </c>
      <c r="T774" s="118">
        <f t="shared" si="218"/>
        <v>5.9898685804224989E-3</v>
      </c>
      <c r="U774" s="118">
        <f t="shared" si="218"/>
        <v>5.6817929227886829E-3</v>
      </c>
      <c r="V774" s="118">
        <f t="shared" si="218"/>
        <v>5.3895624560054171E-3</v>
      </c>
      <c r="W774" s="118">
        <f t="shared" si="218"/>
        <v>5.1123622176864518E-3</v>
      </c>
      <c r="X774" s="118">
        <f t="shared" si="218"/>
        <v>4.8494191612354657E-3</v>
      </c>
      <c r="Y774" s="118">
        <f t="shared" si="218"/>
        <v>4.5999999999999999E-3</v>
      </c>
      <c r="Z774" s="118">
        <f t="shared" si="219"/>
        <v>4.3634091623065965E-3</v>
      </c>
      <c r="AA774" s="118">
        <f t="shared" si="219"/>
        <v>4.1389868516741651E-3</v>
      </c>
      <c r="AB774" s="118">
        <f t="shared" si="219"/>
        <v>3.9261072067959969E-3</v>
      </c>
      <c r="AC774" s="118">
        <f t="shared" si="219"/>
        <v>3.7241765561590464E-3</v>
      </c>
      <c r="AD774" s="118">
        <f t="shared" si="219"/>
        <v>3.5326317624330026E-3</v>
      </c>
      <c r="AE774" s="118">
        <f t="shared" si="219"/>
        <v>3.3509386520120575E-3</v>
      </c>
      <c r="AF774" s="118">
        <f t="shared" si="219"/>
        <v>3.1785905253297235E-3</v>
      </c>
      <c r="AG774" s="118">
        <f t="shared" si="219"/>
        <v>3.0151067437923164E-3</v>
      </c>
      <c r="AH774" s="118">
        <f t="shared" si="219"/>
        <v>2.8600313893903918E-3</v>
      </c>
      <c r="AI774" s="118">
        <f t="shared" si="219"/>
        <v>2.7129319932501094E-3</v>
      </c>
      <c r="AJ774" s="118">
        <f t="shared" si="219"/>
        <v>2.5733983295787447E-3</v>
      </c>
      <c r="AK774" s="118">
        <f t="shared" si="219"/>
        <v>2.4410412716409534E-3</v>
      </c>
      <c r="AL774" s="118">
        <f t="shared" si="219"/>
        <v>2.3154917065753653E-3</v>
      </c>
      <c r="AM774" s="118">
        <f t="shared" si="219"/>
        <v>2.1963995060251935E-3</v>
      </c>
      <c r="AN774" s="118">
        <f t="shared" si="219"/>
        <v>2.0834325497121765E-3</v>
      </c>
      <c r="AO774" s="118">
        <f t="shared" si="219"/>
        <v>1.9762757992308486E-3</v>
      </c>
      <c r="AP774" s="118">
        <f t="shared" si="220"/>
        <v>1.8746304194801474E-3</v>
      </c>
      <c r="AQ774" s="118">
        <f t="shared" si="220"/>
        <v>1.7782129452822467E-3</v>
      </c>
      <c r="AR774" s="118">
        <f t="shared" si="220"/>
        <v>1.6867544908645117E-3</v>
      </c>
      <c r="AS774" s="118">
        <f t="shared" si="220"/>
        <v>1.6000000000000022E-3</v>
      </c>
      <c r="AT774" s="118">
        <f t="shared" si="220"/>
        <v>1.51770753471534E-3</v>
      </c>
      <c r="AU774" s="118">
        <f t="shared" si="220"/>
        <v>1.43964760058232E-3</v>
      </c>
      <c r="AV774" s="118">
        <f t="shared" si="220"/>
        <v>1.3656025067116529E-3</v>
      </c>
      <c r="AW774" s="118">
        <f t="shared" si="220"/>
        <v>1.2953657586640178E-3</v>
      </c>
      <c r="AX774" s="118">
        <f t="shared" si="220"/>
        <v>1.2287414825853937E-3</v>
      </c>
      <c r="AY774" s="118">
        <f t="shared" si="220"/>
        <v>1.1655438789607174E-3</v>
      </c>
      <c r="AZ774" s="118">
        <f t="shared" si="220"/>
        <v>1.1055967044625141E-3</v>
      </c>
      <c r="BA774" s="118">
        <f t="shared" si="220"/>
        <v>1.0487327804495027E-3</v>
      </c>
      <c r="BB774" s="118">
        <f t="shared" si="220"/>
        <v>9.9479352674448538E-4</v>
      </c>
      <c r="BC774" s="118">
        <f t="shared" si="220"/>
        <v>9.4362851939134359E-4</v>
      </c>
      <c r="BD774" s="118">
        <f t="shared" si="220"/>
        <v>8.9509507115782523E-4</v>
      </c>
      <c r="BE774" s="118">
        <f t="shared" si="220"/>
        <v>8.4905783361424573E-4</v>
      </c>
      <c r="BF774" s="118">
        <f t="shared" si="221"/>
        <v>8.0538841967838914E-4</v>
      </c>
      <c r="BG774" s="118">
        <f t="shared" si="221"/>
        <v>7.6396504557398124E-4</v>
      </c>
      <c r="BH774" s="118">
        <f t="shared" si="221"/>
        <v>7.2467219120423624E-4</v>
      </c>
      <c r="BI774" s="118">
        <f t="shared" si="221"/>
        <v>6.8740027799333962E-4</v>
      </c>
      <c r="BJ774" s="118">
        <f t="shared" si="221"/>
        <v>6.5204536329744353E-4</v>
      </c>
      <c r="BK774" s="118">
        <f t="shared" si="221"/>
        <v>6.1850885053295617E-4</v>
      </c>
      <c r="BL774" s="118">
        <f t="shared" si="221"/>
        <v>5.8669721421374392E-4</v>
      </c>
      <c r="BM774" s="118">
        <f t="shared" si="221"/>
        <v>5.5652173913043625E-4</v>
      </c>
      <c r="BN774" s="118">
        <f t="shared" si="221"/>
        <v>5.2789827294446679E-4</v>
      </c>
      <c r="BO774" s="118">
        <f t="shared" si="221"/>
        <v>5.0074699150689465E-4</v>
      </c>
      <c r="BP774" s="118">
        <f t="shared" si="221"/>
        <v>4.7499217624753212E-4</v>
      </c>
      <c r="BQ774" s="118">
        <f t="shared" si="221"/>
        <v>4.5056200301357203E-4</v>
      </c>
      <c r="BS774"/>
    </row>
    <row r="775" spans="2:71">
      <c r="B775" s="19">
        <v>16</v>
      </c>
      <c r="C775" s="51">
        <v>4.4000000000000003E-3</v>
      </c>
      <c r="D775" s="51">
        <v>1.5E-3</v>
      </c>
      <c r="I775" s="22" t="s">
        <v>176</v>
      </c>
      <c r="J775" s="118">
        <f t="shared" si="218"/>
        <v>9.8621985017135552E-3</v>
      </c>
      <c r="K775" s="118">
        <f t="shared" si="218"/>
        <v>9.3455672866399903E-3</v>
      </c>
      <c r="L775" s="118">
        <f t="shared" si="218"/>
        <v>8.8559997949686688E-3</v>
      </c>
      <c r="M775" s="118">
        <f t="shared" si="218"/>
        <v>8.392078293695808E-3</v>
      </c>
      <c r="N775" s="118">
        <f t="shared" si="218"/>
        <v>7.9524593177533499E-3</v>
      </c>
      <c r="O775" s="118">
        <f t="shared" si="218"/>
        <v>7.5358697794835469E-3</v>
      </c>
      <c r="P775" s="118">
        <f t="shared" si="218"/>
        <v>7.1411032819186995E-3</v>
      </c>
      <c r="Q775" s="118">
        <f t="shared" si="218"/>
        <v>6.7670166251897305E-3</v>
      </c>
      <c r="R775" s="118">
        <f t="shared" si="218"/>
        <v>6.4125264959465035E-3</v>
      </c>
      <c r="S775" s="118">
        <f t="shared" si="218"/>
        <v>6.0766063302028668E-3</v>
      </c>
      <c r="T775" s="118">
        <f t="shared" si="218"/>
        <v>5.7582833405215141E-3</v>
      </c>
      <c r="U775" s="118">
        <f t="shared" si="218"/>
        <v>5.456635698929773E-3</v>
      </c>
      <c r="V775" s="118">
        <f t="shared" si="218"/>
        <v>5.1707898674083269E-3</v>
      </c>
      <c r="W775" s="118">
        <f t="shared" si="218"/>
        <v>4.8999180682222634E-3</v>
      </c>
      <c r="X775" s="118">
        <f t="shared" si="218"/>
        <v>4.6432358867688345E-3</v>
      </c>
      <c r="Y775" s="118">
        <f t="shared" si="218"/>
        <v>4.4000000000000003E-3</v>
      </c>
      <c r="Z775" s="118">
        <f t="shared" si="219"/>
        <v>4.1695060238415684E-3</v>
      </c>
      <c r="AA775" s="118">
        <f t="shared" si="219"/>
        <v>3.951086473375256E-3</v>
      </c>
      <c r="AB775" s="118">
        <f t="shared" si="219"/>
        <v>3.7441088298766066E-3</v>
      </c>
      <c r="AC775" s="118">
        <f t="shared" si="219"/>
        <v>3.5479737091111173E-3</v>
      </c>
      <c r="AD775" s="118">
        <f t="shared" si="219"/>
        <v>3.3621131255841632E-3</v>
      </c>
      <c r="AE775" s="118">
        <f t="shared" si="219"/>
        <v>3.185988847718175E-3</v>
      </c>
      <c r="AF775" s="118">
        <f t="shared" si="219"/>
        <v>3.0190908391938614E-3</v>
      </c>
      <c r="AG775" s="118">
        <f t="shared" si="219"/>
        <v>2.8609357819417498E-3</v>
      </c>
      <c r="AH775" s="118">
        <f t="shared" si="219"/>
        <v>2.7110656765068214E-3</v>
      </c>
      <c r="AI775" s="118">
        <f t="shared" si="219"/>
        <v>2.5690465157330246E-3</v>
      </c>
      <c r="AJ775" s="118">
        <f t="shared" si="219"/>
        <v>2.4344670279268271E-3</v>
      </c>
      <c r="AK775" s="118">
        <f t="shared" si="219"/>
        <v>2.3069374858601332E-3</v>
      </c>
      <c r="AL775" s="118">
        <f t="shared" si="219"/>
        <v>2.1860885781635787E-3</v>
      </c>
      <c r="AM775" s="118">
        <f t="shared" si="219"/>
        <v>2.0715703398418842E-3</v>
      </c>
      <c r="AN775" s="118">
        <f t="shared" si="219"/>
        <v>1.9630511388141507E-3</v>
      </c>
      <c r="AO775" s="118">
        <f t="shared" si="219"/>
        <v>1.8602167155442387E-3</v>
      </c>
      <c r="AP775" s="118">
        <f t="shared" si="220"/>
        <v>1.7627692729801092E-3</v>
      </c>
      <c r="AQ775" s="118">
        <f t="shared" si="220"/>
        <v>1.6704266141666791E-3</v>
      </c>
      <c r="AR775" s="118">
        <f t="shared" si="220"/>
        <v>1.5829213250348282E-3</v>
      </c>
      <c r="AS775" s="118">
        <f t="shared" si="220"/>
        <v>1.4999999999999985E-3</v>
      </c>
      <c r="AT775" s="118">
        <f t="shared" si="220"/>
        <v>1.421422508127806E-3</v>
      </c>
      <c r="AU775" s="118">
        <f t="shared" si="220"/>
        <v>1.346961297741563E-3</v>
      </c>
      <c r="AV775" s="118">
        <f t="shared" si="220"/>
        <v>1.2764007374579326E-3</v>
      </c>
      <c r="AW775" s="118">
        <f t="shared" si="220"/>
        <v>1.209536491742425E-3</v>
      </c>
      <c r="AX775" s="118">
        <f t="shared" si="220"/>
        <v>1.1461749291764179E-3</v>
      </c>
      <c r="AY775" s="118">
        <f t="shared" si="220"/>
        <v>1.0861325617221038E-3</v>
      </c>
      <c r="AZ775" s="118">
        <f t="shared" si="220"/>
        <v>1.0292355133615424E-3</v>
      </c>
      <c r="BA775" s="118">
        <f t="shared" si="220"/>
        <v>9.7531901657105008E-4</v>
      </c>
      <c r="BB775" s="118">
        <f t="shared" si="220"/>
        <v>9.2422693517277906E-4</v>
      </c>
      <c r="BC775" s="118">
        <f t="shared" si="220"/>
        <v>8.758113121817119E-4</v>
      </c>
      <c r="BD775" s="118">
        <f t="shared" si="220"/>
        <v>8.2993194133869016E-4</v>
      </c>
      <c r="BE775" s="118">
        <f t="shared" si="220"/>
        <v>7.8645596108868079E-4</v>
      </c>
      <c r="BF775" s="118">
        <f t="shared" si="221"/>
        <v>7.452574698284919E-4</v>
      </c>
      <c r="BG775" s="118">
        <f t="shared" si="221"/>
        <v>7.0621716130973258E-4</v>
      </c>
      <c r="BH775" s="118">
        <f t="shared" si="221"/>
        <v>6.6922197914118687E-4</v>
      </c>
      <c r="BI775" s="118">
        <f t="shared" si="221"/>
        <v>6.3416478939008075E-4</v>
      </c>
      <c r="BJ775" s="118">
        <f t="shared" si="221"/>
        <v>6.0094407033412748E-4</v>
      </c>
      <c r="BK775" s="118">
        <f t="shared" si="221"/>
        <v>5.6946361846591268E-4</v>
      </c>
      <c r="BL775" s="118">
        <f t="shared" si="221"/>
        <v>5.3963226989823631E-4</v>
      </c>
      <c r="BM775" s="118">
        <f t="shared" si="221"/>
        <v>5.1136363636363521E-4</v>
      </c>
      <c r="BN775" s="118">
        <f t="shared" si="221"/>
        <v>4.8457585504356969E-4</v>
      </c>
      <c r="BO775" s="118">
        <f t="shared" si="221"/>
        <v>4.5919135150280501E-4</v>
      </c>
      <c r="BP775" s="118">
        <f t="shared" si="221"/>
        <v>4.3513661504247656E-4</v>
      </c>
      <c r="BQ775" s="118">
        <f t="shared" si="221"/>
        <v>4.1234198582128077E-4</v>
      </c>
      <c r="BS775"/>
    </row>
    <row r="776" spans="2:71">
      <c r="B776" s="19">
        <v>17</v>
      </c>
      <c r="C776" s="51">
        <v>4.1000000000000003E-3</v>
      </c>
      <c r="D776" s="51">
        <v>1.4E-3</v>
      </c>
      <c r="I776" s="22" t="s">
        <v>176</v>
      </c>
      <c r="J776" s="118">
        <f t="shared" si="218"/>
        <v>9.1785847540956523E-3</v>
      </c>
      <c r="K776" s="118">
        <f t="shared" si="218"/>
        <v>8.6984712312386855E-3</v>
      </c>
      <c r="L776" s="118">
        <f t="shared" si="218"/>
        <v>8.2434714923697409E-3</v>
      </c>
      <c r="M776" s="118">
        <f t="shared" si="218"/>
        <v>7.8122718853707871E-3</v>
      </c>
      <c r="N776" s="118">
        <f t="shared" si="218"/>
        <v>7.4036274726547481E-3</v>
      </c>
      <c r="O776" s="118">
        <f t="shared" si="218"/>
        <v>7.016358436844978E-3</v>
      </c>
      <c r="P776" s="118">
        <f t="shared" si="218"/>
        <v>6.6493466744665013E-3</v>
      </c>
      <c r="Q776" s="118">
        <f t="shared" si="218"/>
        <v>6.3015325678145093E-3</v>
      </c>
      <c r="R776" s="118">
        <f t="shared" si="218"/>
        <v>5.9719119256799675E-3</v>
      </c>
      <c r="S776" s="118">
        <f t="shared" si="218"/>
        <v>5.6595330840998048E-3</v>
      </c>
      <c r="T776" s="118">
        <f t="shared" si="218"/>
        <v>5.3634941587610971E-3</v>
      </c>
      <c r="U776" s="118">
        <f t="shared" si="218"/>
        <v>5.0829404411265235E-3</v>
      </c>
      <c r="V776" s="118">
        <f t="shared" si="218"/>
        <v>4.8170619307633155E-3</v>
      </c>
      <c r="W776" s="118">
        <f t="shared" si="218"/>
        <v>4.5650909967511876E-3</v>
      </c>
      <c r="X776" s="118">
        <f t="shared" si="218"/>
        <v>4.3263001614173595E-3</v>
      </c>
      <c r="Y776" s="118">
        <f t="shared" si="218"/>
        <v>4.1000000000000003E-3</v>
      </c>
      <c r="Z776" s="118">
        <f t="shared" si="219"/>
        <v>3.8855371501760991E-3</v>
      </c>
      <c r="AA776" s="118">
        <f t="shared" si="219"/>
        <v>3.6822924257069755E-3</v>
      </c>
      <c r="AB776" s="118">
        <f t="shared" si="219"/>
        <v>3.4896790287552476E-3</v>
      </c>
      <c r="AC776" s="118">
        <f t="shared" si="219"/>
        <v>3.3071408557119415E-3</v>
      </c>
      <c r="AD776" s="118">
        <f t="shared" si="219"/>
        <v>3.1341508916424197E-3</v>
      </c>
      <c r="AE776" s="118">
        <f t="shared" si="219"/>
        <v>2.9702096887156502E-3</v>
      </c>
      <c r="AF776" s="118">
        <f t="shared" si="219"/>
        <v>2.8148439242238156E-3</v>
      </c>
      <c r="AG776" s="118">
        <f t="shared" si="219"/>
        <v>2.6676050340290517E-3</v>
      </c>
      <c r="AH776" s="118">
        <f t="shared" si="219"/>
        <v>2.5280679174918674E-3</v>
      </c>
      <c r="AI776" s="118">
        <f t="shared" si="219"/>
        <v>2.3958297101421889E-3</v>
      </c>
      <c r="AJ776" s="118">
        <f t="shared" si="219"/>
        <v>2.2705086205495389E-3</v>
      </c>
      <c r="AK776" s="118">
        <f t="shared" si="219"/>
        <v>2.1517428280342244E-3</v>
      </c>
      <c r="AL776" s="118">
        <f t="shared" si="219"/>
        <v>2.0391894380370631E-3</v>
      </c>
      <c r="AM776" s="118">
        <f t="shared" si="219"/>
        <v>1.9325234921316414E-3</v>
      </c>
      <c r="AN776" s="118">
        <f t="shared" si="219"/>
        <v>1.8314370298208634E-3</v>
      </c>
      <c r="AO776" s="118">
        <f t="shared" si="219"/>
        <v>1.7356381994090579E-3</v>
      </c>
      <c r="AP776" s="118">
        <f t="shared" si="220"/>
        <v>1.6448504153825966E-3</v>
      </c>
      <c r="AQ776" s="118">
        <f t="shared" si="220"/>
        <v>1.5588115598662601E-3</v>
      </c>
      <c r="AR776" s="118">
        <f t="shared" si="220"/>
        <v>1.4772732258498309E-3</v>
      </c>
      <c r="AS776" s="118">
        <f t="shared" si="220"/>
        <v>1.4000000000000011E-3</v>
      </c>
      <c r="AT776" s="118">
        <f t="shared" si="220"/>
        <v>1.3267687829869616E-3</v>
      </c>
      <c r="AU776" s="118">
        <f t="shared" si="220"/>
        <v>1.2573681453633583E-3</v>
      </c>
      <c r="AV776" s="118">
        <f t="shared" si="220"/>
        <v>1.1915977171359387E-3</v>
      </c>
      <c r="AW776" s="118">
        <f t="shared" si="220"/>
        <v>1.1292676092674932E-3</v>
      </c>
      <c r="AX776" s="118">
        <f t="shared" si="220"/>
        <v>1.0701978654388759E-3</v>
      </c>
      <c r="AY776" s="118">
        <f t="shared" si="220"/>
        <v>1.0142179424882714E-3</v>
      </c>
      <c r="AZ776" s="118">
        <f t="shared" si="220"/>
        <v>9.6116621802764537E-4</v>
      </c>
      <c r="BA776" s="118">
        <f t="shared" si="220"/>
        <v>9.1088952381479884E-4</v>
      </c>
      <c r="BB776" s="118">
        <f t="shared" si="220"/>
        <v>8.6324270353380897E-4</v>
      </c>
      <c r="BC776" s="118">
        <f t="shared" si="220"/>
        <v>8.1808819370708934E-4</v>
      </c>
      <c r="BD776" s="118">
        <f t="shared" si="220"/>
        <v>7.7529562652911132E-4</v>
      </c>
      <c r="BE776" s="118">
        <f t="shared" si="220"/>
        <v>7.3474145347510156E-4</v>
      </c>
      <c r="BF776" s="118">
        <f t="shared" si="221"/>
        <v>6.9630858859802218E-4</v>
      </c>
      <c r="BG776" s="118">
        <f t="shared" si="221"/>
        <v>6.598860704839758E-4</v>
      </c>
      <c r="BH776" s="118">
        <f t="shared" si="221"/>
        <v>6.2536874189005151E-4</v>
      </c>
      <c r="BI776" s="118">
        <f t="shared" si="221"/>
        <v>5.9265694613967876E-4</v>
      </c>
      <c r="BJ776" s="118">
        <f t="shared" si="221"/>
        <v>5.6165623939893579E-4</v>
      </c>
      <c r="BK776" s="118">
        <f t="shared" si="221"/>
        <v>5.3227711800311352E-4</v>
      </c>
      <c r="BL776" s="118">
        <f t="shared" si="221"/>
        <v>5.0443476004628416E-4</v>
      </c>
      <c r="BM776" s="118">
        <f t="shared" si="221"/>
        <v>4.7804878048780564E-4</v>
      </c>
      <c r="BN776" s="118">
        <f t="shared" si="221"/>
        <v>4.5304299906871894E-4</v>
      </c>
      <c r="BO776" s="118">
        <f t="shared" si="221"/>
        <v>4.2934522036797628E-4</v>
      </c>
      <c r="BP776" s="118">
        <f t="shared" si="221"/>
        <v>4.0688702536349173E-4</v>
      </c>
      <c r="BQ776" s="118">
        <f t="shared" si="221"/>
        <v>3.8560357389621748E-4</v>
      </c>
      <c r="BS776"/>
    </row>
    <row r="777" spans="2:71">
      <c r="B777" s="19">
        <v>18</v>
      </c>
      <c r="C777" s="51">
        <v>3.8E-3</v>
      </c>
      <c r="D777" s="51">
        <v>1.2999999999999999E-3</v>
      </c>
      <c r="I777" s="22" t="s">
        <v>176</v>
      </c>
      <c r="J777" s="118">
        <f t="shared" si="218"/>
        <v>8.4950077585471909E-3</v>
      </c>
      <c r="K777" s="118">
        <f t="shared" si="218"/>
        <v>8.0514067548448573E-3</v>
      </c>
      <c r="L777" s="118">
        <f t="shared" si="218"/>
        <v>7.6309701620623036E-3</v>
      </c>
      <c r="M777" s="118">
        <f t="shared" si="218"/>
        <v>7.2324883572979087E-3</v>
      </c>
      <c r="N777" s="118">
        <f t="shared" si="218"/>
        <v>6.8548148829759171E-3</v>
      </c>
      <c r="O777" s="118">
        <f t="shared" si="218"/>
        <v>6.4968631484148337E-3</v>
      </c>
      <c r="P777" s="118">
        <f t="shared" si="218"/>
        <v>6.1576033036367271E-3</v>
      </c>
      <c r="Q777" s="118">
        <f t="shared" si="218"/>
        <v>5.8360592764231251E-3</v>
      </c>
      <c r="R777" s="118">
        <f t="shared" si="218"/>
        <v>5.5313059640929689E-3</v>
      </c>
      <c r="S777" s="118">
        <f t="shared" si="218"/>
        <v>5.2424665719231879E-3</v>
      </c>
      <c r="T777" s="118">
        <f t="shared" si="218"/>
        <v>4.9687100905543248E-3</v>
      </c>
      <c r="U777" s="118">
        <f t="shared" si="218"/>
        <v>4.7092489051236055E-3</v>
      </c>
      <c r="V777" s="118">
        <f t="shared" si="218"/>
        <v>4.4633365292467151E-3</v>
      </c>
      <c r="W777" s="118">
        <f t="shared" si="218"/>
        <v>4.230265457328854E-3</v>
      </c>
      <c r="X777" s="118">
        <f t="shared" si="218"/>
        <v>4.0093651290259965E-3</v>
      </c>
      <c r="Y777" s="118">
        <f t="shared" si="218"/>
        <v>3.8E-3</v>
      </c>
      <c r="Z777" s="118">
        <f t="shared" si="219"/>
        <v>3.6015677134169964E-3</v>
      </c>
      <c r="AA777" s="118">
        <f t="shared" si="219"/>
        <v>3.4134973669283511E-3</v>
      </c>
      <c r="AB777" s="118">
        <f t="shared" si="219"/>
        <v>3.2352478701481789E-3</v>
      </c>
      <c r="AC777" s="118">
        <f t="shared" si="219"/>
        <v>3.0663063879017858E-3</v>
      </c>
      <c r="AD777" s="118">
        <f t="shared" si="219"/>
        <v>2.9061868647661483E-3</v>
      </c>
      <c r="AE777" s="118">
        <f t="shared" si="219"/>
        <v>2.7544286266574548E-3</v>
      </c>
      <c r="AF777" s="118">
        <f t="shared" si="219"/>
        <v>2.6105950554423706E-3</v>
      </c>
      <c r="AG777" s="118">
        <f t="shared" si="219"/>
        <v>2.4742723327598145E-3</v>
      </c>
      <c r="AH777" s="118">
        <f t="shared" si="219"/>
        <v>2.3450682494391326E-3</v>
      </c>
      <c r="AI777" s="118">
        <f t="shared" si="219"/>
        <v>2.2226110770892887E-3</v>
      </c>
      <c r="AJ777" s="118">
        <f t="shared" si="219"/>
        <v>2.1065484986125677E-3</v>
      </c>
      <c r="AK777" s="118">
        <f t="shared" si="219"/>
        <v>1.9965465945658086E-3</v>
      </c>
      <c r="AL777" s="118">
        <f t="shared" si="219"/>
        <v>1.8922888824528606E-3</v>
      </c>
      <c r="AM777" s="118">
        <f t="shared" si="219"/>
        <v>1.7934754061842508E-3</v>
      </c>
      <c r="AN777" s="118">
        <f t="shared" si="219"/>
        <v>1.6998218730843767E-3</v>
      </c>
      <c r="AO777" s="118">
        <f t="shared" si="219"/>
        <v>1.6110588359633409E-3</v>
      </c>
      <c r="AP777" s="118">
        <f t="shared" si="220"/>
        <v>1.5269309179001943E-3</v>
      </c>
      <c r="AQ777" s="118">
        <f t="shared" si="220"/>
        <v>1.4471960775072417E-3</v>
      </c>
      <c r="AR777" s="118">
        <f t="shared" si="220"/>
        <v>1.3716249125615271E-3</v>
      </c>
      <c r="AS777" s="118">
        <f t="shared" si="220"/>
        <v>1.3000000000000019E-3</v>
      </c>
      <c r="AT777" s="118">
        <f t="shared" si="220"/>
        <v>1.2321152703795007E-3</v>
      </c>
      <c r="AU777" s="118">
        <f t="shared" si="220"/>
        <v>1.1677754150018059E-3</v>
      </c>
      <c r="AV777" s="118">
        <f t="shared" si="220"/>
        <v>1.1067953239980628E-3</v>
      </c>
      <c r="AW777" s="118">
        <f t="shared" si="220"/>
        <v>1.0489995537558757E-3</v>
      </c>
      <c r="AX777" s="118">
        <f t="shared" si="220"/>
        <v>9.9422182215684173E-4</v>
      </c>
      <c r="AY777" s="118">
        <f t="shared" si="220"/>
        <v>9.4230453017228859E-4</v>
      </c>
      <c r="AZ777" s="118">
        <f t="shared" si="220"/>
        <v>8.9309830844081222E-4</v>
      </c>
      <c r="BA777" s="118">
        <f t="shared" si="220"/>
        <v>8.4646158752309578E-4</v>
      </c>
      <c r="BB777" s="118">
        <f t="shared" si="220"/>
        <v>8.0226019059759918E-4</v>
      </c>
      <c r="BC777" s="118">
        <f t="shared" si="220"/>
        <v>7.6036694742528401E-4</v>
      </c>
      <c r="BD777" s="118">
        <f t="shared" si="220"/>
        <v>7.2066132847272161E-4</v>
      </c>
      <c r="BE777" s="118">
        <f t="shared" si="220"/>
        <v>6.8302909814093552E-4</v>
      </c>
      <c r="BF777" s="118">
        <f t="shared" si="221"/>
        <v>6.4736198610229536E-4</v>
      </c>
      <c r="BG777" s="118">
        <f t="shared" si="221"/>
        <v>6.1355737579987617E-4</v>
      </c>
      <c r="BH777" s="118">
        <f t="shared" si="221"/>
        <v>5.8151800921307719E-4</v>
      </c>
      <c r="BI777" s="118">
        <f t="shared" si="221"/>
        <v>5.5115170704009113E-4</v>
      </c>
      <c r="BJ777" s="118">
        <f t="shared" si="221"/>
        <v>5.223711034921724E-4</v>
      </c>
      <c r="BK777" s="118">
        <f t="shared" si="221"/>
        <v>4.9509339493668866E-4</v>
      </c>
      <c r="BL777" s="118">
        <f t="shared" si="221"/>
        <v>4.692401016657863E-4</v>
      </c>
      <c r="BM777" s="118">
        <f t="shared" si="221"/>
        <v>4.4473684210526447E-4</v>
      </c>
      <c r="BN777" s="118">
        <f t="shared" si="221"/>
        <v>4.2151311881404035E-4</v>
      </c>
      <c r="BO777" s="118">
        <f t="shared" si="221"/>
        <v>3.9950211565851319E-4</v>
      </c>
      <c r="BP777" s="118">
        <f t="shared" si="221"/>
        <v>3.786405055782852E-4</v>
      </c>
      <c r="BQ777" s="118">
        <f t="shared" si="221"/>
        <v>3.5886826839016852E-4</v>
      </c>
      <c r="BS777"/>
    </row>
    <row r="778" spans="2:71">
      <c r="B778" s="19">
        <v>19</v>
      </c>
      <c r="C778" s="51">
        <v>3.5000000000000001E-3</v>
      </c>
      <c r="D778" s="51">
        <v>1.1999999999999999E-3</v>
      </c>
      <c r="I778" s="22" t="s">
        <v>176</v>
      </c>
      <c r="J778" s="118">
        <f t="shared" si="218"/>
        <v>7.8114767249018308E-3</v>
      </c>
      <c r="K778" s="118">
        <f t="shared" si="218"/>
        <v>7.4043817747061315E-3</v>
      </c>
      <c r="L778" s="118">
        <f t="shared" si="218"/>
        <v>7.0185025695367895E-3</v>
      </c>
      <c r="M778" s="118">
        <f t="shared" si="218"/>
        <v>6.6527334512744719E-3</v>
      </c>
      <c r="N778" s="118">
        <f t="shared" si="218"/>
        <v>6.3060263831501819E-3</v>
      </c>
      <c r="O778" s="118">
        <f t="shared" si="218"/>
        <v>5.9773879468097667E-3</v>
      </c>
      <c r="P778" s="118">
        <f t="shared" si="218"/>
        <v>5.665876495876335E-3</v>
      </c>
      <c r="Q778" s="118">
        <f t="shared" si="218"/>
        <v>5.3705994578547257E-3</v>
      </c>
      <c r="R778" s="118">
        <f t="shared" si="218"/>
        <v>5.0907107766471529E-3</v>
      </c>
      <c r="S778" s="118">
        <f t="shared" si="218"/>
        <v>4.8254084883521155E-3</v>
      </c>
      <c r="T778" s="118">
        <f t="shared" si="218"/>
        <v>4.5739324234004798E-3</v>
      </c>
      <c r="U778" s="118">
        <f t="shared" si="218"/>
        <v>4.3355620284447017E-3</v>
      </c>
      <c r="V778" s="118">
        <f t="shared" si="218"/>
        <v>4.1096143017602524E-3</v>
      </c>
      <c r="W778" s="118">
        <f t="shared" si="218"/>
        <v>3.8954418362435418E-3</v>
      </c>
      <c r="X778" s="118">
        <f t="shared" si="218"/>
        <v>3.6924309643989821E-3</v>
      </c>
      <c r="Y778" s="118">
        <f t="shared" ref="Y778:AN793" si="222">$C778*POWER(POWER($D778/$C778,1/($D$482-$C$482)),Y$482-$C$482)</f>
        <v>3.5000000000000001E-3</v>
      </c>
      <c r="Z778" s="118">
        <f t="shared" si="222"/>
        <v>3.3175975713858569E-3</v>
      </c>
      <c r="AA778" s="118">
        <f t="shared" si="222"/>
        <v>3.1447010416186675E-3</v>
      </c>
      <c r="AB778" s="118">
        <f t="shared" si="222"/>
        <v>2.9808150109739045E-3</v>
      </c>
      <c r="AC778" s="118">
        <f t="shared" si="222"/>
        <v>2.8254698974735804E-3</v>
      </c>
      <c r="AD778" s="118">
        <f t="shared" si="219"/>
        <v>2.6782205913949133E-3</v>
      </c>
      <c r="AE778" s="118">
        <f t="shared" si="219"/>
        <v>2.5386451798992452E-3</v>
      </c>
      <c r="AF778" s="118">
        <f t="shared" si="219"/>
        <v>2.406343738126899E-3</v>
      </c>
      <c r="AG778" s="118">
        <f t="shared" si="219"/>
        <v>2.2809371832941041E-3</v>
      </c>
      <c r="AH778" s="118">
        <f t="shared" si="219"/>
        <v>2.1620661885086334E-3</v>
      </c>
      <c r="AI778" s="118">
        <f t="shared" si="219"/>
        <v>2.0493901531919195E-3</v>
      </c>
      <c r="AJ778" s="118">
        <f t="shared" si="219"/>
        <v>1.9425862271576003E-3</v>
      </c>
      <c r="AK778" s="118">
        <f t="shared" si="219"/>
        <v>1.8413483855501912E-3</v>
      </c>
      <c r="AL778" s="118">
        <f t="shared" si="219"/>
        <v>1.7453865519933094E-3</v>
      </c>
      <c r="AM778" s="118">
        <f t="shared" si="219"/>
        <v>1.6544257674350109E-3</v>
      </c>
      <c r="AN778" s="118">
        <f t="shared" si="219"/>
        <v>1.5682054023087356E-3</v>
      </c>
      <c r="AO778" s="118">
        <f t="shared" si="219"/>
        <v>1.486478409752469E-3</v>
      </c>
      <c r="AP778" s="118">
        <f t="shared" si="220"/>
        <v>1.4090106177463719E-3</v>
      </c>
      <c r="AQ778" s="118">
        <f t="shared" si="220"/>
        <v>1.3355800581406425E-3</v>
      </c>
      <c r="AR778" s="118">
        <f t="shared" si="220"/>
        <v>1.2659763306510793E-3</v>
      </c>
      <c r="AS778" s="118">
        <f t="shared" si="220"/>
        <v>1.1999999999999997E-3</v>
      </c>
      <c r="AT778" s="118">
        <f t="shared" si="220"/>
        <v>1.1374620244751507E-3</v>
      </c>
      <c r="AU778" s="118">
        <f t="shared" si="220"/>
        <v>1.0781832142692572E-3</v>
      </c>
      <c r="AV778" s="118">
        <f t="shared" si="220"/>
        <v>1.0219937180481955E-3</v>
      </c>
      <c r="AW778" s="118">
        <f t="shared" si="220"/>
        <v>9.6873253627665582E-4</v>
      </c>
      <c r="AX778" s="118">
        <f t="shared" si="220"/>
        <v>9.1824705990682708E-4</v>
      </c>
      <c r="AY778" s="118">
        <f t="shared" si="220"/>
        <v>8.703926331083123E-4</v>
      </c>
      <c r="AZ778" s="118">
        <f t="shared" si="220"/>
        <v>8.2503213878636506E-4</v>
      </c>
      <c r="BA778" s="118">
        <f t="shared" si="220"/>
        <v>7.8203560570083545E-4</v>
      </c>
      <c r="BB778" s="118">
        <f t="shared" si="220"/>
        <v>7.4127983606010262E-4</v>
      </c>
      <c r="BC778" s="118">
        <f t="shared" si="220"/>
        <v>7.0264805252294362E-4</v>
      </c>
      <c r="BD778" s="118">
        <f t="shared" si="220"/>
        <v>6.6602956359689144E-4</v>
      </c>
      <c r="BE778" s="118">
        <f t="shared" ref="BE778:BQ793" si="223">$C778*POWER(POWER($D778/$C778,1/($D$482-$C$482)),BE$482-$C$482)</f>
        <v>6.3131944647435107E-4</v>
      </c>
      <c r="BF778" s="118">
        <f t="shared" si="223"/>
        <v>5.9841824639770592E-4</v>
      </c>
      <c r="BG778" s="118">
        <f t="shared" si="223"/>
        <v>5.6723169169200355E-4</v>
      </c>
      <c r="BH778" s="118">
        <f t="shared" si="221"/>
        <v>5.3767042364870918E-4</v>
      </c>
      <c r="BI778" s="118">
        <f t="shared" si="221"/>
        <v>5.0964974048656067E-4</v>
      </c>
      <c r="BJ778" s="118">
        <f t="shared" si="221"/>
        <v>4.830893546558988E-4</v>
      </c>
      <c r="BK778" s="118">
        <f t="shared" si="221"/>
        <v>4.5791316279107739E-4</v>
      </c>
      <c r="BL778" s="118">
        <f t="shared" si="221"/>
        <v>4.3404902765179854E-4</v>
      </c>
      <c r="BM778" s="118">
        <f t="shared" si="221"/>
        <v>4.1142857142857121E-4</v>
      </c>
      <c r="BN778" s="118">
        <f t="shared" si="221"/>
        <v>3.8998697982005158E-4</v>
      </c>
      <c r="BO778" s="118">
        <f t="shared" si="221"/>
        <v>3.696628163208881E-4</v>
      </c>
      <c r="BP778" s="118">
        <f t="shared" si="221"/>
        <v>3.5039784618795262E-4</v>
      </c>
      <c r="BQ778" s="118">
        <f t="shared" si="221"/>
        <v>3.3213686958056762E-4</v>
      </c>
      <c r="BS778"/>
    </row>
    <row r="779" spans="2:71">
      <c r="B779" s="19">
        <v>20</v>
      </c>
      <c r="C779" s="51">
        <v>3.3E-3</v>
      </c>
      <c r="D779" s="51">
        <v>1.1000000000000001E-3</v>
      </c>
      <c r="I779" s="22" t="s">
        <v>176</v>
      </c>
      <c r="J779" s="118">
        <f t="shared" ref="J779:Y794" si="224">$C779*POWER(POWER($D779/$C779,1/($D$482-$C$482)),J$482-$C$482)</f>
        <v>7.5223732879507689E-3</v>
      </c>
      <c r="K779" s="118">
        <f t="shared" si="224"/>
        <v>7.1203086239161606E-3</v>
      </c>
      <c r="L779" s="118">
        <f t="shared" si="224"/>
        <v>6.7397339854196612E-3</v>
      </c>
      <c r="M779" s="118">
        <f t="shared" si="224"/>
        <v>6.3795007482748195E-3</v>
      </c>
      <c r="N779" s="118">
        <f t="shared" si="224"/>
        <v>6.0385216813130405E-3</v>
      </c>
      <c r="O779" s="118">
        <f t="shared" si="224"/>
        <v>5.7157676649772964E-3</v>
      </c>
      <c r="P779" s="118">
        <f t="shared" si="224"/>
        <v>5.4102645853042822E-3</v>
      </c>
      <c r="Q779" s="118">
        <f t="shared" si="224"/>
        <v>5.1210903939206878E-3</v>
      </c>
      <c r="R779" s="118">
        <f t="shared" si="224"/>
        <v>4.8473723251802438E-3</v>
      </c>
      <c r="S779" s="118">
        <f t="shared" si="224"/>
        <v>4.588284262042502E-3</v>
      </c>
      <c r="T779" s="118">
        <f t="shared" si="224"/>
        <v>4.3430442427432256E-3</v>
      </c>
      <c r="U779" s="118">
        <f t="shared" si="224"/>
        <v>4.1109121007312076E-3</v>
      </c>
      <c r="V779" s="118">
        <f t="shared" si="224"/>
        <v>3.8911872307485097E-3</v>
      </c>
      <c r="W779" s="118">
        <f t="shared" si="224"/>
        <v>3.6832064743118845E-3</v>
      </c>
      <c r="X779" s="118">
        <f t="shared" si="224"/>
        <v>3.4863421182134754E-3</v>
      </c>
      <c r="Y779" s="118">
        <f t="shared" si="224"/>
        <v>3.3E-3</v>
      </c>
      <c r="Z779" s="118">
        <f t="shared" si="222"/>
        <v>3.1236177147125252E-3</v>
      </c>
      <c r="AA779" s="118">
        <f t="shared" si="222"/>
        <v>2.9566629174745153E-3</v>
      </c>
      <c r="AB779" s="118">
        <f t="shared" si="222"/>
        <v>2.7986317168051554E-3</v>
      </c>
      <c r="AC779" s="118">
        <f t="shared" si="222"/>
        <v>2.6490471538087607E-3</v>
      </c>
      <c r="AD779" s="118">
        <f t="shared" si="222"/>
        <v>2.5074577626502548E-3</v>
      </c>
      <c r="AE779" s="118">
        <f t="shared" si="222"/>
        <v>2.3734362079720519E-3</v>
      </c>
      <c r="AF779" s="118">
        <f t="shared" si="222"/>
        <v>2.2465779951398859E-3</v>
      </c>
      <c r="AG779" s="118">
        <f t="shared" si="222"/>
        <v>2.1265002494249385E-3</v>
      </c>
      <c r="AH779" s="118">
        <f t="shared" si="222"/>
        <v>2.0128405604376795E-3</v>
      </c>
      <c r="AI779" s="118">
        <f t="shared" si="222"/>
        <v>1.9052558883257645E-3</v>
      </c>
      <c r="AJ779" s="118">
        <f t="shared" si="222"/>
        <v>1.8034215284347599E-3</v>
      </c>
      <c r="AK779" s="118">
        <f t="shared" si="222"/>
        <v>1.7070301313068951E-3</v>
      </c>
      <c r="AL779" s="118">
        <f t="shared" si="222"/>
        <v>1.6157907750600805E-3</v>
      </c>
      <c r="AM779" s="118">
        <f t="shared" si="222"/>
        <v>1.5294280873474997E-3</v>
      </c>
      <c r="AN779" s="118">
        <f t="shared" si="222"/>
        <v>1.4476814142477413E-3</v>
      </c>
      <c r="AO779" s="118">
        <f t="shared" ref="AO779:BD794" si="225">$C779*POWER(POWER($D779/$C779,1/($D$482-$C$482)),AO$482-$C$482)</f>
        <v>1.3703040335770683E-3</v>
      </c>
      <c r="AP779" s="118">
        <f t="shared" si="225"/>
        <v>1.2970624102495026E-3</v>
      </c>
      <c r="AQ779" s="118">
        <f t="shared" si="225"/>
        <v>1.2277354914372945E-3</v>
      </c>
      <c r="AR779" s="118">
        <f t="shared" si="225"/>
        <v>1.1621140394044911E-3</v>
      </c>
      <c r="AS779" s="118">
        <f t="shared" si="225"/>
        <v>1.0999999999999994E-3</v>
      </c>
      <c r="AT779" s="118">
        <f t="shared" si="225"/>
        <v>1.0412059049041745E-3</v>
      </c>
      <c r="AU779" s="118">
        <f t="shared" si="225"/>
        <v>9.8555430582483792E-4</v>
      </c>
      <c r="AV779" s="118">
        <f t="shared" si="225"/>
        <v>9.3287723893505136E-4</v>
      </c>
      <c r="AW779" s="118">
        <f t="shared" si="225"/>
        <v>8.8301571793625332E-4</v>
      </c>
      <c r="AX779" s="118">
        <f t="shared" si="225"/>
        <v>8.3581925421675118E-4</v>
      </c>
      <c r="AY779" s="118">
        <f t="shared" si="225"/>
        <v>7.9114540265735021E-4</v>
      </c>
      <c r="AZ779" s="118">
        <f t="shared" si="225"/>
        <v>7.488593317132949E-4</v>
      </c>
      <c r="BA779" s="118">
        <f t="shared" si="225"/>
        <v>7.0883341647497915E-4</v>
      </c>
      <c r="BB779" s="118">
        <f t="shared" si="225"/>
        <v>6.7094685347922616E-4</v>
      </c>
      <c r="BC779" s="118">
        <f t="shared" si="225"/>
        <v>6.3508529610858781E-4</v>
      </c>
      <c r="BD779" s="118">
        <f t="shared" si="225"/>
        <v>6.0114050947825289E-4</v>
      </c>
      <c r="BE779" s="118">
        <f t="shared" si="223"/>
        <v>5.6901004376896469E-4</v>
      </c>
      <c r="BF779" s="118">
        <f t="shared" si="223"/>
        <v>5.3859692502002663E-4</v>
      </c>
      <c r="BG779" s="118">
        <f t="shared" si="223"/>
        <v>5.0980936244916634E-4</v>
      </c>
      <c r="BH779" s="118">
        <f t="shared" si="223"/>
        <v>4.8256047141591345E-4</v>
      </c>
      <c r="BI779" s="118">
        <f t="shared" si="223"/>
        <v>4.5676801119235594E-4</v>
      </c>
      <c r="BJ779" s="118">
        <f t="shared" si="223"/>
        <v>4.3235413674983392E-4</v>
      </c>
      <c r="BK779" s="118">
        <f t="shared" si="223"/>
        <v>4.0924516381243121E-4</v>
      </c>
      <c r="BL779" s="118">
        <f t="shared" si="223"/>
        <v>3.8737134646816347E-4</v>
      </c>
      <c r="BM779" s="118">
        <f t="shared" si="223"/>
        <v>3.6666666666666629E-4</v>
      </c>
      <c r="BN779" s="118">
        <f t="shared" si="223"/>
        <v>3.4706863496805802E-4</v>
      </c>
      <c r="BO779" s="118">
        <f t="shared" si="223"/>
        <v>3.2851810194161241E-4</v>
      </c>
      <c r="BP779" s="118">
        <f t="shared" si="223"/>
        <v>3.1095907964501696E-4</v>
      </c>
      <c r="BQ779" s="118">
        <f t="shared" si="223"/>
        <v>2.9433857264541758E-4</v>
      </c>
      <c r="BS779"/>
    </row>
    <row r="780" spans="2:71">
      <c r="B780" s="19">
        <v>21</v>
      </c>
      <c r="C780" s="51">
        <v>3.0999999999999999E-3</v>
      </c>
      <c r="D780" s="51">
        <v>1.1000000000000001E-3</v>
      </c>
      <c r="I780" s="22" t="s">
        <v>176</v>
      </c>
      <c r="J780" s="118">
        <f t="shared" si="224"/>
        <v>6.7427716218542433E-3</v>
      </c>
      <c r="K780" s="118">
        <f t="shared" si="224"/>
        <v>6.4023586636854021E-3</v>
      </c>
      <c r="L780" s="118">
        <f t="shared" si="224"/>
        <v>6.0791316623586512E-3</v>
      </c>
      <c r="M780" s="118">
        <f t="shared" si="224"/>
        <v>5.7722229743090488E-3</v>
      </c>
      <c r="N780" s="118">
        <f t="shared" si="224"/>
        <v>5.4808087594888323E-3</v>
      </c>
      <c r="O780" s="118">
        <f t="shared" si="224"/>
        <v>5.2041067699200062E-3</v>
      </c>
      <c r="P780" s="118">
        <f t="shared" si="224"/>
        <v>4.9413742498932052E-3</v>
      </c>
      <c r="Q780" s="118">
        <f t="shared" si="224"/>
        <v>4.6919059421763097E-3</v>
      </c>
      <c r="R780" s="118">
        <f t="shared" si="224"/>
        <v>4.455032194880834E-3</v>
      </c>
      <c r="S780" s="118">
        <f t="shared" si="224"/>
        <v>4.2301171639043348E-3</v>
      </c>
      <c r="T780" s="118">
        <f t="shared" si="224"/>
        <v>4.0165571061236034E-3</v>
      </c>
      <c r="U780" s="118">
        <f t="shared" si="224"/>
        <v>3.8137787587570623E-3</v>
      </c>
      <c r="V780" s="118">
        <f t="shared" si="224"/>
        <v>3.6212378005460286E-3</v>
      </c>
      <c r="W780" s="118">
        <f t="shared" si="224"/>
        <v>3.4384173906241945E-3</v>
      </c>
      <c r="X780" s="118">
        <f t="shared" si="224"/>
        <v>3.2648267811531749E-3</v>
      </c>
      <c r="Y780" s="118">
        <f t="shared" si="224"/>
        <v>3.0999999999999999E-3</v>
      </c>
      <c r="Z780" s="118">
        <f t="shared" si="222"/>
        <v>2.9434945999204389E-3</v>
      </c>
      <c r="AA780" s="118">
        <f t="shared" si="222"/>
        <v>2.7948904708905756E-3</v>
      </c>
      <c r="AB780" s="118">
        <f t="shared" si="222"/>
        <v>2.6537887123985492E-3</v>
      </c>
      <c r="AC780" s="118">
        <f t="shared" si="222"/>
        <v>2.5198105626693373E-3</v>
      </c>
      <c r="AD780" s="118">
        <f t="shared" si="222"/>
        <v>2.3925963819482828E-3</v>
      </c>
      <c r="AE780" s="118">
        <f t="shared" si="222"/>
        <v>2.2718046871141777E-3</v>
      </c>
      <c r="AF780" s="118">
        <f t="shared" si="222"/>
        <v>2.1571112350304918E-3</v>
      </c>
      <c r="AG780" s="118">
        <f t="shared" si="222"/>
        <v>2.0482081521741814E-3</v>
      </c>
      <c r="AH780" s="118">
        <f t="shared" si="222"/>
        <v>1.9448031082057171E-3</v>
      </c>
      <c r="AI780" s="118">
        <f t="shared" si="222"/>
        <v>1.8466185312619398E-3</v>
      </c>
      <c r="AJ780" s="118">
        <f t="shared" si="222"/>
        <v>1.7533908628653329E-3</v>
      </c>
      <c r="AK780" s="118">
        <f t="shared" si="222"/>
        <v>1.6648698504496604E-3</v>
      </c>
      <c r="AL780" s="118">
        <f t="shared" si="222"/>
        <v>1.5808178756028786E-3</v>
      </c>
      <c r="AM780" s="118">
        <f t="shared" si="222"/>
        <v>1.5010093162241204E-3</v>
      </c>
      <c r="AN780" s="118">
        <f t="shared" si="222"/>
        <v>1.4252299408825709E-3</v>
      </c>
      <c r="AO780" s="118">
        <f t="shared" si="225"/>
        <v>1.3532763337525077E-3</v>
      </c>
      <c r="AP780" s="118">
        <f t="shared" si="225"/>
        <v>1.2849553485808503E-3</v>
      </c>
      <c r="AQ780" s="118">
        <f t="shared" si="225"/>
        <v>1.2200835902214898E-3</v>
      </c>
      <c r="AR780" s="118">
        <f t="shared" si="225"/>
        <v>1.1584869223446766E-3</v>
      </c>
      <c r="AS780" s="118">
        <f t="shared" si="225"/>
        <v>1.1000000000000014E-3</v>
      </c>
      <c r="AT780" s="118">
        <f t="shared" si="225"/>
        <v>1.0444658257782217E-3</v>
      </c>
      <c r="AU780" s="118">
        <f t="shared" si="225"/>
        <v>9.9173532838052816E-4</v>
      </c>
      <c r="AV780" s="118">
        <f t="shared" si="225"/>
        <v>9.4166696246400267E-4</v>
      </c>
      <c r="AW780" s="118">
        <f t="shared" si="225"/>
        <v>8.9412632868912081E-4</v>
      </c>
      <c r="AX780" s="118">
        <f t="shared" si="225"/>
        <v>8.4898581294939185E-4</v>
      </c>
      <c r="AY780" s="118">
        <f t="shared" si="225"/>
        <v>8.0612424381470917E-4</v>
      </c>
      <c r="AZ780" s="118">
        <f t="shared" si="225"/>
        <v>7.6542656726888512E-4</v>
      </c>
      <c r="BA780" s="118">
        <f t="shared" si="225"/>
        <v>7.2678353786825877E-4</v>
      </c>
      <c r="BB780" s="118">
        <f t="shared" si="225"/>
        <v>6.9009142549235217E-4</v>
      </c>
      <c r="BC780" s="118">
        <f t="shared" si="225"/>
        <v>6.5525173689939874E-4</v>
      </c>
      <c r="BD780" s="118">
        <f t="shared" si="225"/>
        <v>6.2217095133931246E-4</v>
      </c>
      <c r="BE780" s="118">
        <f t="shared" si="223"/>
        <v>5.9076026951439644E-4</v>
      </c>
      <c r="BF780" s="118">
        <f t="shared" si="223"/>
        <v>5.609353752139254E-4</v>
      </c>
      <c r="BG780" s="118">
        <f t="shared" si="223"/>
        <v>5.3261620898275317E-4</v>
      </c>
      <c r="BH780" s="118">
        <f t="shared" si="223"/>
        <v>5.0572675321639677E-4</v>
      </c>
      <c r="BI780" s="118">
        <f t="shared" si="223"/>
        <v>4.801948281057292E-4</v>
      </c>
      <c r="BJ780" s="118">
        <f t="shared" si="223"/>
        <v>4.5595189788352812E-4</v>
      </c>
      <c r="BK780" s="118">
        <f t="shared" si="223"/>
        <v>4.3293288685278725E-4</v>
      </c>
      <c r="BL780" s="118">
        <f t="shared" si="223"/>
        <v>4.1107600470295023E-4</v>
      </c>
      <c r="BM780" s="118">
        <f t="shared" si="223"/>
        <v>3.9032258064516229E-4</v>
      </c>
      <c r="BN780" s="118">
        <f t="shared" si="223"/>
        <v>3.7061690592130498E-4</v>
      </c>
      <c r="BO780" s="118">
        <f t="shared" si="223"/>
        <v>3.5190608426405887E-4</v>
      </c>
      <c r="BP780" s="118">
        <f t="shared" si="223"/>
        <v>3.3413988990658197E-4</v>
      </c>
      <c r="BQ780" s="118">
        <f t="shared" si="223"/>
        <v>3.1727063276065619E-4</v>
      </c>
      <c r="BS780"/>
    </row>
    <row r="781" spans="2:71">
      <c r="B781" s="19">
        <v>22</v>
      </c>
      <c r="C781" s="51">
        <v>2.8999999999999998E-3</v>
      </c>
      <c r="D781" s="51">
        <v>1E-3</v>
      </c>
      <c r="I781" s="22" t="s">
        <v>176</v>
      </c>
      <c r="J781" s="118">
        <f t="shared" si="224"/>
        <v>6.4446078552428555E-3</v>
      </c>
      <c r="K781" s="118">
        <f t="shared" si="224"/>
        <v>6.1104978612716628E-3</v>
      </c>
      <c r="L781" s="118">
        <f t="shared" si="224"/>
        <v>5.7937092451994573E-3</v>
      </c>
      <c r="M781" s="118">
        <f t="shared" si="224"/>
        <v>5.4933440089485579E-3</v>
      </c>
      <c r="N781" s="118">
        <f t="shared" si="224"/>
        <v>5.2085507096606342E-3</v>
      </c>
      <c r="O781" s="118">
        <f t="shared" si="224"/>
        <v>4.9385220461186565E-3</v>
      </c>
      <c r="P781" s="118">
        <f t="shared" si="224"/>
        <v>4.6824925702967923E-3</v>
      </c>
      <c r="Q781" s="118">
        <f t="shared" si="224"/>
        <v>4.4397365175511969E-3</v>
      </c>
      <c r="R781" s="118">
        <f t="shared" si="224"/>
        <v>4.2095657493009687E-3</v>
      </c>
      <c r="S781" s="118">
        <f t="shared" si="224"/>
        <v>3.9913278023673794E-3</v>
      </c>
      <c r="T781" s="118">
        <f t="shared" si="224"/>
        <v>3.7844040394418915E-3</v>
      </c>
      <c r="U781" s="118">
        <f t="shared" si="224"/>
        <v>3.5882078954400719E-3</v>
      </c>
      <c r="V781" s="118">
        <f t="shared" si="224"/>
        <v>3.402183214770392E-3</v>
      </c>
      <c r="W781" s="118">
        <f t="shared" si="224"/>
        <v>3.2258026748045532E-3</v>
      </c>
      <c r="X781" s="118">
        <f t="shared" si="224"/>
        <v>3.058566291080382E-3</v>
      </c>
      <c r="Y781" s="118">
        <f t="shared" si="224"/>
        <v>2.8999999999999998E-3</v>
      </c>
      <c r="Z781" s="118">
        <f t="shared" si="222"/>
        <v>2.7496543150056499E-3</v>
      </c>
      <c r="AA781" s="118">
        <f t="shared" si="222"/>
        <v>2.607103052423859E-3</v>
      </c>
      <c r="AB781" s="118">
        <f t="shared" si="222"/>
        <v>2.4719421233660916E-3</v>
      </c>
      <c r="AC781" s="118">
        <f t="shared" si="222"/>
        <v>2.3437883882613114E-3</v>
      </c>
      <c r="AD781" s="118">
        <f t="shared" si="222"/>
        <v>2.2222785707733976E-3</v>
      </c>
      <c r="AE781" s="118">
        <f t="shared" si="222"/>
        <v>2.1070682280247112E-3</v>
      </c>
      <c r="AF781" s="118">
        <f t="shared" si="222"/>
        <v>1.9978307742067091E-3</v>
      </c>
      <c r="AG781" s="118">
        <f t="shared" si="222"/>
        <v>1.8942565548098471E-3</v>
      </c>
      <c r="AH781" s="118">
        <f t="shared" si="222"/>
        <v>1.796051968848494E-3</v>
      </c>
      <c r="AI781" s="118">
        <f t="shared" si="222"/>
        <v>1.7029386365926397E-3</v>
      </c>
      <c r="AJ781" s="118">
        <f t="shared" si="222"/>
        <v>1.6146526104471692E-3</v>
      </c>
      <c r="AK781" s="118">
        <f t="shared" si="222"/>
        <v>1.5309436267417918E-3</v>
      </c>
      <c r="AL781" s="118">
        <f t="shared" si="222"/>
        <v>1.4515743963106785E-3</v>
      </c>
      <c r="AM781" s="118">
        <f t="shared" si="222"/>
        <v>1.3763199318508202E-3</v>
      </c>
      <c r="AN781" s="118">
        <f t="shared" si="222"/>
        <v>1.3049669101523758E-3</v>
      </c>
      <c r="AO781" s="118">
        <f t="shared" si="225"/>
        <v>1.2373130673931281E-3</v>
      </c>
      <c r="AP781" s="118">
        <f t="shared" si="225"/>
        <v>1.1731666257828936E-3</v>
      </c>
      <c r="AQ781" s="118">
        <f t="shared" si="225"/>
        <v>1.1123457499326041E-3</v>
      </c>
      <c r="AR781" s="118">
        <f t="shared" si="225"/>
        <v>1.0546780314070279E-3</v>
      </c>
      <c r="AS781" s="118">
        <f t="shared" si="225"/>
        <v>9.9999999999999959E-4</v>
      </c>
      <c r="AT781" s="118">
        <f t="shared" si="225"/>
        <v>9.4815666034677555E-4</v>
      </c>
      <c r="AU781" s="118">
        <f t="shared" si="225"/>
        <v>8.9900105255995126E-4</v>
      </c>
      <c r="AV781" s="118">
        <f t="shared" si="225"/>
        <v>8.5239383564347966E-4</v>
      </c>
      <c r="AW781" s="118">
        <f t="shared" si="225"/>
        <v>8.0820289250390037E-4</v>
      </c>
      <c r="AX781" s="118">
        <f t="shared" si="225"/>
        <v>7.6630295543910236E-4</v>
      </c>
      <c r="AY781" s="118">
        <f t="shared" si="225"/>
        <v>7.2657525104300358E-4</v>
      </c>
      <c r="AZ781" s="118">
        <f t="shared" si="225"/>
        <v>6.8890716351955477E-4</v>
      </c>
      <c r="BA781" s="118">
        <f t="shared" si="225"/>
        <v>6.531919154516713E-4</v>
      </c>
      <c r="BB781" s="118">
        <f t="shared" si="225"/>
        <v>6.1932826512017033E-4</v>
      </c>
      <c r="BC781" s="118">
        <f t="shared" si="225"/>
        <v>5.8722021951470335E-4</v>
      </c>
      <c r="BD781" s="118">
        <f t="shared" si="225"/>
        <v>5.5677676222316169E-4</v>
      </c>
      <c r="BE781" s="118">
        <f t="shared" si="223"/>
        <v>5.2791159542820397E-4</v>
      </c>
      <c r="BF781" s="118">
        <f t="shared" si="223"/>
        <v>5.0054289527954416E-4</v>
      </c>
      <c r="BG781" s="118">
        <f t="shared" si="223"/>
        <v>4.7459307994855861E-4</v>
      </c>
      <c r="BH781" s="118">
        <f t="shared" si="223"/>
        <v>4.4998858970771578E-4</v>
      </c>
      <c r="BI781" s="118">
        <f t="shared" si="223"/>
        <v>4.2665967841142336E-4</v>
      </c>
      <c r="BJ781" s="118">
        <f t="shared" si="223"/>
        <v>4.0454021578720456E-4</v>
      </c>
      <c r="BK781" s="118">
        <f t="shared" si="223"/>
        <v>3.8356749997675999E-4</v>
      </c>
      <c r="BL781" s="118">
        <f t="shared" si="223"/>
        <v>3.6368207979552679E-4</v>
      </c>
      <c r="BM781" s="118">
        <f t="shared" si="223"/>
        <v>3.4482758620689636E-4</v>
      </c>
      <c r="BN781" s="118">
        <f t="shared" si="223"/>
        <v>3.2695057253337082E-4</v>
      </c>
      <c r="BO781" s="118">
        <f t="shared" si="223"/>
        <v>3.1000036295170721E-4</v>
      </c>
      <c r="BP781" s="118">
        <f t="shared" si="223"/>
        <v>2.9392890884257915E-4</v>
      </c>
      <c r="BQ781" s="118">
        <f t="shared" si="223"/>
        <v>2.7869065258755176E-4</v>
      </c>
      <c r="BS781"/>
    </row>
    <row r="782" spans="2:71">
      <c r="B782" s="19">
        <v>23</v>
      </c>
      <c r="C782" s="51">
        <v>2.8E-3</v>
      </c>
      <c r="D782" s="51">
        <v>1E-3</v>
      </c>
      <c r="I782" s="22" t="s">
        <v>176</v>
      </c>
      <c r="J782" s="118">
        <f t="shared" si="224"/>
        <v>6.0607525774405251E-3</v>
      </c>
      <c r="K782" s="118">
        <f t="shared" si="224"/>
        <v>5.7566344623371001E-3</v>
      </c>
      <c r="L782" s="118">
        <f t="shared" si="224"/>
        <v>5.4677764699250916E-3</v>
      </c>
      <c r="M782" s="118">
        <f t="shared" si="224"/>
        <v>5.193412873557542E-3</v>
      </c>
      <c r="N782" s="118">
        <f t="shared" si="224"/>
        <v>4.9328163694304632E-3</v>
      </c>
      <c r="O782" s="118">
        <f t="shared" si="224"/>
        <v>4.6852961485908196E-3</v>
      </c>
      <c r="P782" s="118">
        <f t="shared" si="224"/>
        <v>4.4501960656878293E-3</v>
      </c>
      <c r="Q782" s="118">
        <f t="shared" si="224"/>
        <v>4.2268928996131638E-3</v>
      </c>
      <c r="R782" s="118">
        <f t="shared" si="224"/>
        <v>4.0147947014192251E-3</v>
      </c>
      <c r="S782" s="118">
        <f t="shared" si="224"/>
        <v>3.8133392251360381E-3</v>
      </c>
      <c r="T782" s="118">
        <f t="shared" si="224"/>
        <v>3.6219924373270436E-3</v>
      </c>
      <c r="U782" s="118">
        <f t="shared" si="224"/>
        <v>3.4402471014328109E-3</v>
      </c>
      <c r="V782" s="118">
        <f t="shared" si="224"/>
        <v>3.2676214331499457E-3</v>
      </c>
      <c r="W782" s="118">
        <f t="shared" si="224"/>
        <v>3.103657823280761E-3</v>
      </c>
      <c r="X782" s="118">
        <f t="shared" si="224"/>
        <v>2.9479216246681541E-3</v>
      </c>
      <c r="Y782" s="118">
        <f t="shared" si="224"/>
        <v>2.8E-3</v>
      </c>
      <c r="Z782" s="118">
        <f t="shared" si="222"/>
        <v>2.6595008274287292E-3</v>
      </c>
      <c r="AA782" s="118">
        <f t="shared" si="222"/>
        <v>2.5260516611050341E-3</v>
      </c>
      <c r="AB782" s="118">
        <f t="shared" si="222"/>
        <v>2.3992987438701974E-3</v>
      </c>
      <c r="AC782" s="118">
        <f t="shared" si="222"/>
        <v>2.2789060694898217E-3</v>
      </c>
      <c r="AD782" s="118">
        <f t="shared" si="222"/>
        <v>2.1645544919430479E-3</v>
      </c>
      <c r="AE782" s="118">
        <f t="shared" si="222"/>
        <v>2.05594087940611E-3</v>
      </c>
      <c r="AF782" s="118">
        <f t="shared" si="222"/>
        <v>1.9527773106875353E-3</v>
      </c>
      <c r="AG782" s="118">
        <f t="shared" si="222"/>
        <v>1.8547903119848388E-3</v>
      </c>
      <c r="AH782" s="118">
        <f t="shared" si="222"/>
        <v>1.7617201319394535E-3</v>
      </c>
      <c r="AI782" s="118">
        <f t="shared" si="222"/>
        <v>1.6733200530681521E-3</v>
      </c>
      <c r="AJ782" s="118">
        <f t="shared" si="222"/>
        <v>1.5893557377456553E-3</v>
      </c>
      <c r="AK782" s="118">
        <f t="shared" si="222"/>
        <v>1.5096046070047033E-3</v>
      </c>
      <c r="AL782" s="118">
        <f t="shared" si="222"/>
        <v>1.4338552505068678E-3</v>
      </c>
      <c r="AM782" s="118">
        <f t="shared" si="222"/>
        <v>1.3619068661200155E-3</v>
      </c>
      <c r="AN782" s="118">
        <f t="shared" si="222"/>
        <v>1.2935687276168029E-3</v>
      </c>
      <c r="AO782" s="118">
        <f t="shared" si="225"/>
        <v>1.2286596790831484E-3</v>
      </c>
      <c r="AP782" s="118">
        <f t="shared" si="225"/>
        <v>1.1670076546964107E-3</v>
      </c>
      <c r="AQ782" s="118">
        <f t="shared" si="225"/>
        <v>1.1084492226002733E-3</v>
      </c>
      <c r="AR782" s="118">
        <f t="shared" si="225"/>
        <v>1.0528291516671993E-3</v>
      </c>
      <c r="AS782" s="118">
        <f t="shared" si="225"/>
        <v>1.0000000000000013E-3</v>
      </c>
      <c r="AT782" s="118">
        <f t="shared" si="225"/>
        <v>9.4982172408169033E-4</v>
      </c>
      <c r="AU782" s="118">
        <f t="shared" si="225"/>
        <v>9.0216130753751332E-4</v>
      </c>
      <c r="AV782" s="118">
        <f t="shared" si="225"/>
        <v>8.5689240852507168E-4</v>
      </c>
      <c r="AW782" s="118">
        <f t="shared" si="225"/>
        <v>8.1389502481779455E-4</v>
      </c>
      <c r="AX782" s="118">
        <f t="shared" si="225"/>
        <v>7.7305517569394684E-4</v>
      </c>
      <c r="AY782" s="118">
        <f t="shared" si="225"/>
        <v>7.342645997878974E-4</v>
      </c>
      <c r="AZ782" s="118">
        <f t="shared" si="225"/>
        <v>6.9742046810269205E-4</v>
      </c>
      <c r="BA782" s="118">
        <f t="shared" si="225"/>
        <v>6.6242511142315761E-4</v>
      </c>
      <c r="BB782" s="118">
        <f t="shared" si="225"/>
        <v>6.2918576140694844E-4</v>
      </c>
      <c r="BC782" s="118">
        <f t="shared" si="225"/>
        <v>5.9761430466719805E-4</v>
      </c>
      <c r="BD782" s="118">
        <f t="shared" si="225"/>
        <v>5.6762704919487779E-4</v>
      </c>
      <c r="BE782" s="118">
        <f t="shared" si="223"/>
        <v>5.3914450250168054E-4</v>
      </c>
      <c r="BF782" s="118">
        <f t="shared" si="223"/>
        <v>5.1209116089531064E-4</v>
      </c>
      <c r="BG782" s="118">
        <f t="shared" si="223"/>
        <v>4.8639530932857754E-4</v>
      </c>
      <c r="BH782" s="118">
        <f t="shared" si="223"/>
        <v>4.6198883129171589E-4</v>
      </c>
      <c r="BI782" s="118">
        <f t="shared" si="223"/>
        <v>4.3880702824398217E-4</v>
      </c>
      <c r="BJ782" s="118">
        <f t="shared" si="223"/>
        <v>4.1678844810586157E-4</v>
      </c>
      <c r="BK782" s="118">
        <f t="shared" si="223"/>
        <v>3.9587472235724097E-4</v>
      </c>
      <c r="BL782" s="118">
        <f t="shared" si="223"/>
        <v>3.7601041130971456E-4</v>
      </c>
      <c r="BM782" s="118">
        <f t="shared" si="223"/>
        <v>3.5714285714285806E-4</v>
      </c>
      <c r="BN782" s="118">
        <f t="shared" si="223"/>
        <v>3.3922204431488984E-4</v>
      </c>
      <c r="BO782" s="118">
        <f t="shared" si="223"/>
        <v>3.2220046697768376E-4</v>
      </c>
      <c r="BP782" s="118">
        <f t="shared" si="223"/>
        <v>3.0603300304466884E-4</v>
      </c>
      <c r="BQ782" s="118">
        <f t="shared" si="223"/>
        <v>2.9067679457778418E-4</v>
      </c>
      <c r="BS782"/>
    </row>
    <row r="783" spans="2:71">
      <c r="B783" s="19">
        <v>24</v>
      </c>
      <c r="C783" s="51">
        <v>2.5999999999999999E-3</v>
      </c>
      <c r="D783" s="51">
        <v>8.9999999999999998E-4</v>
      </c>
      <c r="I783" s="22" t="s">
        <v>176</v>
      </c>
      <c r="J783" s="118">
        <f t="shared" si="224"/>
        <v>5.7613130888490372E-3</v>
      </c>
      <c r="K783" s="118">
        <f t="shared" si="224"/>
        <v>5.4636759683922825E-3</v>
      </c>
      <c r="L783" s="118">
        <f t="shared" si="224"/>
        <v>5.1814151786621562E-3</v>
      </c>
      <c r="M783" s="118">
        <f t="shared" si="224"/>
        <v>4.9137363578994377E-3</v>
      </c>
      <c r="N783" s="118">
        <f t="shared" si="224"/>
        <v>4.6598861821331673E-3</v>
      </c>
      <c r="O783" s="118">
        <f t="shared" si="224"/>
        <v>4.4191502451137454E-3</v>
      </c>
      <c r="P783" s="118">
        <f t="shared" si="224"/>
        <v>4.1908510477715339E-3</v>
      </c>
      <c r="Q783" s="118">
        <f t="shared" si="224"/>
        <v>3.9743460915426963E-3</v>
      </c>
      <c r="R783" s="118">
        <f t="shared" si="224"/>
        <v>3.769026070196376E-3</v>
      </c>
      <c r="S783" s="118">
        <f t="shared" si="224"/>
        <v>3.5743131550744879E-3</v>
      </c>
      <c r="T783" s="118">
        <f t="shared" si="224"/>
        <v>3.3896593689183192E-3</v>
      </c>
      <c r="U783" s="118">
        <f t="shared" si="224"/>
        <v>3.2145450437054096E-3</v>
      </c>
      <c r="V783" s="118">
        <f t="shared" si="224"/>
        <v>3.0484773581566371E-3</v>
      </c>
      <c r="W783" s="118">
        <f t="shared" si="224"/>
        <v>2.8909889507976443E-3</v>
      </c>
      <c r="X783" s="118">
        <f t="shared" si="224"/>
        <v>2.7416366046713546E-3</v>
      </c>
      <c r="Y783" s="118">
        <f t="shared" si="224"/>
        <v>2.5999999999999999E-3</v>
      </c>
      <c r="Z783" s="118">
        <f t="shared" si="222"/>
        <v>2.4656805312862876E-3</v>
      </c>
      <c r="AA783" s="118">
        <f t="shared" si="222"/>
        <v>2.3383001855247034E-3</v>
      </c>
      <c r="AB783" s="118">
        <f t="shared" si="222"/>
        <v>2.2175004783659136E-3</v>
      </c>
      <c r="AC783" s="118">
        <f t="shared" si="222"/>
        <v>2.1029414452403321E-3</v>
      </c>
      <c r="AD783" s="118">
        <f t="shared" si="222"/>
        <v>1.9943006846015903E-3</v>
      </c>
      <c r="AE783" s="118">
        <f t="shared" si="222"/>
        <v>1.8912724505973295E-3</v>
      </c>
      <c r="AF783" s="118">
        <f t="shared" si="222"/>
        <v>1.7935667926138239E-3</v>
      </c>
      <c r="AG783" s="118">
        <f t="shared" si="222"/>
        <v>1.7009087392728835E-3</v>
      </c>
      <c r="AH783" s="118">
        <f t="shared" si="222"/>
        <v>1.6130375245845586E-3</v>
      </c>
      <c r="AI783" s="118">
        <f t="shared" si="222"/>
        <v>1.5297058540778357E-3</v>
      </c>
      <c r="AJ783" s="118">
        <f t="shared" si="222"/>
        <v>1.4506792088439932E-3</v>
      </c>
      <c r="AK783" s="118">
        <f t="shared" si="222"/>
        <v>1.375735185534011E-3</v>
      </c>
      <c r="AL783" s="118">
        <f t="shared" si="222"/>
        <v>1.304662870452592E-3</v>
      </c>
      <c r="AM783" s="118">
        <f t="shared" si="222"/>
        <v>1.2372622459873234E-3</v>
      </c>
      <c r="AN783" s="118">
        <f t="shared" si="222"/>
        <v>1.1733436277024955E-3</v>
      </c>
      <c r="AO783" s="118">
        <f t="shared" si="225"/>
        <v>1.1127271305134115E-3</v>
      </c>
      <c r="AP783" s="118">
        <f t="shared" si="225"/>
        <v>1.0552421624388363E-3</v>
      </c>
      <c r="AQ783" s="118">
        <f t="shared" si="225"/>
        <v>1.0007269445068774E-3</v>
      </c>
      <c r="AR783" s="118">
        <f t="shared" si="225"/>
        <v>9.4902805546316161E-4</v>
      </c>
      <c r="AS783" s="118">
        <f t="shared" si="225"/>
        <v>9.0000000000000041E-4</v>
      </c>
      <c r="AT783" s="118">
        <f t="shared" si="225"/>
        <v>8.5350479929140763E-4</v>
      </c>
      <c r="AU783" s="118">
        <f t="shared" si="225"/>
        <v>8.0941160268162846E-4</v>
      </c>
      <c r="AV783" s="118">
        <f t="shared" si="225"/>
        <v>7.67596319434355E-4</v>
      </c>
      <c r="AW783" s="118">
        <f t="shared" si="225"/>
        <v>7.2794126950626915E-4</v>
      </c>
      <c r="AX783" s="118">
        <f t="shared" si="225"/>
        <v>6.9033485236208924E-4</v>
      </c>
      <c r="AY783" s="118">
        <f t="shared" si="225"/>
        <v>6.5467123289907601E-4</v>
      </c>
      <c r="AZ783" s="118">
        <f t="shared" si="225"/>
        <v>6.2085004359709332E-4</v>
      </c>
      <c r="BA783" s="118">
        <f t="shared" si="225"/>
        <v>5.8877610205599837E-4</v>
      </c>
      <c r="BB783" s="118">
        <f t="shared" si="225"/>
        <v>5.5835914312542441E-4</v>
      </c>
      <c r="BC783" s="118">
        <f t="shared" si="225"/>
        <v>5.2951356487309731E-4</v>
      </c>
      <c r="BD783" s="118">
        <f t="shared" si="225"/>
        <v>5.0215818767676708E-4</v>
      </c>
      <c r="BE783" s="118">
        <f t="shared" si="223"/>
        <v>4.7621602576177331E-4</v>
      </c>
      <c r="BF783" s="118">
        <f t="shared" si="223"/>
        <v>4.5161407054128216E-4</v>
      </c>
      <c r="BG783" s="118">
        <f t="shared" si="223"/>
        <v>4.2828308514945829E-4</v>
      </c>
      <c r="BH783" s="118">
        <f t="shared" si="223"/>
        <v>4.061574095893256E-4</v>
      </c>
      <c r="BI783" s="118">
        <f t="shared" si="223"/>
        <v>3.8517477594695031E-4</v>
      </c>
      <c r="BJ783" s="118">
        <f t="shared" si="223"/>
        <v>3.6527613315190507E-4</v>
      </c>
      <c r="BK783" s="118">
        <f t="shared" si="223"/>
        <v>3.4640548079084235E-4</v>
      </c>
      <c r="BL783" s="118">
        <f t="shared" si="223"/>
        <v>3.2850971150647916E-4</v>
      </c>
      <c r="BM783" s="118">
        <f t="shared" si="223"/>
        <v>3.1153846153846184E-4</v>
      </c>
      <c r="BN783" s="118">
        <f t="shared" si="223"/>
        <v>2.9544396898548744E-4</v>
      </c>
      <c r="BO783" s="118">
        <f t="shared" si="223"/>
        <v>2.8018093938979468E-4</v>
      </c>
      <c r="BP783" s="118">
        <f t="shared" si="223"/>
        <v>2.657064182657385E-4</v>
      </c>
      <c r="BQ783" s="118">
        <f t="shared" si="223"/>
        <v>2.5197967021370869E-4</v>
      </c>
      <c r="BS783"/>
    </row>
    <row r="784" spans="2:71">
      <c r="B784" s="19">
        <v>25</v>
      </c>
      <c r="C784" s="51">
        <v>2.3999999999999998E-3</v>
      </c>
      <c r="D784" s="51">
        <v>8.0000000000000004E-4</v>
      </c>
      <c r="I784" s="22" t="s">
        <v>176</v>
      </c>
      <c r="J784" s="118">
        <f t="shared" si="224"/>
        <v>5.4708169366914673E-3</v>
      </c>
      <c r="K784" s="118">
        <f t="shared" si="224"/>
        <v>5.1784062719390251E-3</v>
      </c>
      <c r="L784" s="118">
        <f t="shared" si="224"/>
        <v>4.9016247166688443E-3</v>
      </c>
      <c r="M784" s="118">
        <f t="shared" si="224"/>
        <v>4.6396369078362315E-3</v>
      </c>
      <c r="N784" s="118">
        <f t="shared" si="224"/>
        <v>4.3916521318640295E-3</v>
      </c>
      <c r="O784" s="118">
        <f t="shared" si="224"/>
        <v>4.1569219381653059E-3</v>
      </c>
      <c r="P784" s="118">
        <f t="shared" si="224"/>
        <v>3.9347378802212958E-3</v>
      </c>
      <c r="Q784" s="118">
        <f t="shared" si="224"/>
        <v>3.7244293773968638E-3</v>
      </c>
      <c r="R784" s="118">
        <f t="shared" si="224"/>
        <v>3.5253616910401772E-3</v>
      </c>
      <c r="S784" s="118">
        <f t="shared" si="224"/>
        <v>3.3369340087581831E-3</v>
      </c>
      <c r="T784" s="118">
        <f t="shared" si="224"/>
        <v>3.1585776310859822E-3</v>
      </c>
      <c r="U784" s="118">
        <f t="shared" si="224"/>
        <v>2.9897542550772413E-3</v>
      </c>
      <c r="V784" s="118">
        <f t="shared" si="224"/>
        <v>2.8299543496352795E-3</v>
      </c>
      <c r="W784" s="118">
        <f t="shared" si="224"/>
        <v>2.6786956176813701E-3</v>
      </c>
      <c r="X784" s="118">
        <f t="shared" si="224"/>
        <v>2.5355215405188907E-3</v>
      </c>
      <c r="Y784" s="118">
        <f t="shared" si="224"/>
        <v>2.3999999999999998E-3</v>
      </c>
      <c r="Z784" s="118">
        <f t="shared" si="222"/>
        <v>2.271721974336382E-3</v>
      </c>
      <c r="AA784" s="118">
        <f t="shared" si="222"/>
        <v>2.1503003036178292E-3</v>
      </c>
      <c r="AB784" s="118">
        <f t="shared" si="222"/>
        <v>2.0353685213128402E-3</v>
      </c>
      <c r="AC784" s="118">
        <f t="shared" si="222"/>
        <v>1.9265797482245532E-3</v>
      </c>
      <c r="AD784" s="118">
        <f t="shared" si="222"/>
        <v>1.8236056455638216E-3</v>
      </c>
      <c r="AE784" s="118">
        <f t="shared" si="222"/>
        <v>1.726135423979674E-3</v>
      </c>
      <c r="AF784" s="118">
        <f t="shared" si="222"/>
        <v>1.6338749055562806E-3</v>
      </c>
      <c r="AG784" s="118">
        <f t="shared" si="222"/>
        <v>1.5465456359454097E-3</v>
      </c>
      <c r="AH784" s="118">
        <f t="shared" si="222"/>
        <v>1.4638840439546758E-3</v>
      </c>
      <c r="AI784" s="118">
        <f t="shared" si="222"/>
        <v>1.3856406460551014E-3</v>
      </c>
      <c r="AJ784" s="118">
        <f t="shared" si="222"/>
        <v>1.3115792934070979E-3</v>
      </c>
      <c r="AK784" s="118">
        <f t="shared" si="222"/>
        <v>1.2414764591322871E-3</v>
      </c>
      <c r="AL784" s="118">
        <f t="shared" si="222"/>
        <v>1.1751205636800586E-3</v>
      </c>
      <c r="AM784" s="118">
        <f t="shared" si="222"/>
        <v>1.112311336252727E-3</v>
      </c>
      <c r="AN784" s="118">
        <f t="shared" si="222"/>
        <v>1.0528592103619936E-3</v>
      </c>
      <c r="AO784" s="118">
        <f t="shared" si="225"/>
        <v>9.965847516924134E-4</v>
      </c>
      <c r="AP784" s="118">
        <f t="shared" si="225"/>
        <v>9.4331811654509276E-4</v>
      </c>
      <c r="AQ784" s="118">
        <f t="shared" si="225"/>
        <v>8.9289853922712306E-4</v>
      </c>
      <c r="AR784" s="118">
        <f t="shared" si="225"/>
        <v>8.4517384683962984E-4</v>
      </c>
      <c r="AS784" s="118">
        <f t="shared" si="225"/>
        <v>7.999999999999995E-4</v>
      </c>
      <c r="AT784" s="118">
        <f t="shared" si="225"/>
        <v>7.5724065811212681E-4</v>
      </c>
      <c r="AU784" s="118">
        <f t="shared" si="225"/>
        <v>7.1676676787260922E-4</v>
      </c>
      <c r="AV784" s="118">
        <f t="shared" si="225"/>
        <v>6.7845617377094633E-4</v>
      </c>
      <c r="AW784" s="118">
        <f t="shared" si="225"/>
        <v>6.4219324940818421E-4</v>
      </c>
      <c r="AX784" s="118">
        <f t="shared" si="225"/>
        <v>6.0786854852127356E-4</v>
      </c>
      <c r="AY784" s="118">
        <f t="shared" si="225"/>
        <v>5.7537847465989102E-4</v>
      </c>
      <c r="AZ784" s="118">
        <f t="shared" si="225"/>
        <v>5.4462496851875983E-4</v>
      </c>
      <c r="BA784" s="118">
        <f t="shared" si="225"/>
        <v>5.1551521198180291E-4</v>
      </c>
      <c r="BB784" s="118">
        <f t="shared" si="225"/>
        <v>4.8796134798489169E-4</v>
      </c>
      <c r="BC784" s="118">
        <f t="shared" si="225"/>
        <v>4.6188021535170019E-4</v>
      </c>
      <c r="BD784" s="118">
        <f t="shared" si="225"/>
        <v>4.3719309780236571E-4</v>
      </c>
      <c r="BE784" s="118">
        <f t="shared" si="223"/>
        <v>4.1382548637742883E-4</v>
      </c>
      <c r="BF784" s="118">
        <f t="shared" si="223"/>
        <v>3.9170685456001929E-4</v>
      </c>
      <c r="BG784" s="118">
        <f t="shared" si="223"/>
        <v>3.7077044541757547E-4</v>
      </c>
      <c r="BH784" s="118">
        <f t="shared" si="223"/>
        <v>3.5095307012066431E-4</v>
      </c>
      <c r="BI784" s="118">
        <f t="shared" si="223"/>
        <v>3.3219491723080429E-4</v>
      </c>
      <c r="BJ784" s="118">
        <f t="shared" si="223"/>
        <v>3.1443937218169737E-4</v>
      </c>
      <c r="BK784" s="118">
        <f t="shared" si="223"/>
        <v>2.9763284640904082E-4</v>
      </c>
      <c r="BL784" s="118">
        <f t="shared" si="223"/>
        <v>2.8172461561320978E-4</v>
      </c>
      <c r="BM784" s="118">
        <f t="shared" si="223"/>
        <v>2.6666666666666635E-4</v>
      </c>
      <c r="BN784" s="118">
        <f t="shared" si="223"/>
        <v>2.524135527040422E-4</v>
      </c>
      <c r="BO784" s="118">
        <f t="shared" si="223"/>
        <v>2.3892225595753628E-4</v>
      </c>
      <c r="BP784" s="118">
        <f t="shared" si="223"/>
        <v>2.2615205792364868E-4</v>
      </c>
      <c r="BQ784" s="118">
        <f t="shared" si="223"/>
        <v>2.1406441646939459E-4</v>
      </c>
      <c r="BS784"/>
    </row>
    <row r="785" spans="2:71">
      <c r="B785" s="19">
        <v>26</v>
      </c>
      <c r="C785" s="51">
        <v>2.3E-3</v>
      </c>
      <c r="D785" s="51">
        <v>8.0000000000000004E-4</v>
      </c>
      <c r="I785" s="22" t="s">
        <v>176</v>
      </c>
      <c r="J785" s="118">
        <f t="shared" si="224"/>
        <v>5.0781581584974349E-3</v>
      </c>
      <c r="K785" s="118">
        <f t="shared" si="224"/>
        <v>4.8169743122673256E-3</v>
      </c>
      <c r="L785" s="118">
        <f t="shared" si="224"/>
        <v>4.5692238801614722E-3</v>
      </c>
      <c r="M785" s="118">
        <f t="shared" si="224"/>
        <v>4.3342159442014486E-3</v>
      </c>
      <c r="N785" s="118">
        <f t="shared" si="224"/>
        <v>4.1112951222486826E-3</v>
      </c>
      <c r="O785" s="118">
        <f t="shared" si="224"/>
        <v>3.8998397402970259E-3</v>
      </c>
      <c r="P785" s="118">
        <f t="shared" si="224"/>
        <v>3.6992600987694403E-3</v>
      </c>
      <c r="Q785" s="118">
        <f t="shared" si="224"/>
        <v>3.5089968279838654E-3</v>
      </c>
      <c r="R785" s="118">
        <f t="shared" si="224"/>
        <v>3.3285193282020838E-3</v>
      </c>
      <c r="S785" s="118">
        <f t="shared" si="224"/>
        <v>3.1573242899112109E-3</v>
      </c>
      <c r="T785" s="118">
        <f t="shared" si="224"/>
        <v>2.9949342902112494E-3</v>
      </c>
      <c r="U785" s="118">
        <f t="shared" si="224"/>
        <v>2.8408964613943414E-3</v>
      </c>
      <c r="V785" s="118">
        <f t="shared" si="224"/>
        <v>2.6947812280027086E-3</v>
      </c>
      <c r="W785" s="118">
        <f t="shared" si="224"/>
        <v>2.5561811088432259E-3</v>
      </c>
      <c r="X785" s="118">
        <f t="shared" si="224"/>
        <v>2.4247095806177329E-3</v>
      </c>
      <c r="Y785" s="118">
        <f t="shared" si="224"/>
        <v>2.3E-3</v>
      </c>
      <c r="Z785" s="118">
        <f t="shared" si="222"/>
        <v>2.1817045811532982E-3</v>
      </c>
      <c r="AA785" s="118">
        <f t="shared" si="222"/>
        <v>2.0694934258370826E-3</v>
      </c>
      <c r="AB785" s="118">
        <f t="shared" si="222"/>
        <v>1.9630536033979984E-3</v>
      </c>
      <c r="AC785" s="118">
        <f t="shared" si="222"/>
        <v>1.8620882780795232E-3</v>
      </c>
      <c r="AD785" s="118">
        <f t="shared" si="222"/>
        <v>1.7663158812165013E-3</v>
      </c>
      <c r="AE785" s="118">
        <f t="shared" si="222"/>
        <v>1.6754693260060288E-3</v>
      </c>
      <c r="AF785" s="118">
        <f t="shared" si="222"/>
        <v>1.5892952626648618E-3</v>
      </c>
      <c r="AG785" s="118">
        <f t="shared" si="222"/>
        <v>1.5075533718961582E-3</v>
      </c>
      <c r="AH785" s="118">
        <f t="shared" si="222"/>
        <v>1.4300156946951959E-3</v>
      </c>
      <c r="AI785" s="118">
        <f t="shared" si="222"/>
        <v>1.3564659966250547E-3</v>
      </c>
      <c r="AJ785" s="118">
        <f t="shared" si="222"/>
        <v>1.2866991647893723E-3</v>
      </c>
      <c r="AK785" s="118">
        <f t="shared" si="222"/>
        <v>1.2205206358204767E-3</v>
      </c>
      <c r="AL785" s="118">
        <f t="shared" si="222"/>
        <v>1.1577458532876827E-3</v>
      </c>
      <c r="AM785" s="118">
        <f t="shared" si="222"/>
        <v>1.0981997530125967E-3</v>
      </c>
      <c r="AN785" s="118">
        <f t="shared" si="222"/>
        <v>1.0417162748560882E-3</v>
      </c>
      <c r="AO785" s="118">
        <f t="shared" si="225"/>
        <v>9.881378996154243E-4</v>
      </c>
      <c r="AP785" s="118">
        <f t="shared" si="225"/>
        <v>9.373152097400737E-4</v>
      </c>
      <c r="AQ785" s="118">
        <f t="shared" si="225"/>
        <v>8.8910647264112336E-4</v>
      </c>
      <c r="AR785" s="118">
        <f t="shared" si="225"/>
        <v>8.4337724543225587E-4</v>
      </c>
      <c r="AS785" s="118">
        <f t="shared" si="225"/>
        <v>8.0000000000000112E-4</v>
      </c>
      <c r="AT785" s="118">
        <f t="shared" si="225"/>
        <v>7.5885376735767001E-4</v>
      </c>
      <c r="AU785" s="118">
        <f t="shared" si="225"/>
        <v>7.1982380029116002E-4</v>
      </c>
      <c r="AV785" s="118">
        <f t="shared" si="225"/>
        <v>6.8280125335582647E-4</v>
      </c>
      <c r="AW785" s="118">
        <f t="shared" si="225"/>
        <v>6.4768287933200891E-4</v>
      </c>
      <c r="AX785" s="118">
        <f t="shared" si="225"/>
        <v>6.1437074129269686E-4</v>
      </c>
      <c r="AY785" s="118">
        <f t="shared" si="225"/>
        <v>5.8277193948035868E-4</v>
      </c>
      <c r="AZ785" s="118">
        <f t="shared" si="225"/>
        <v>5.5279835223125704E-4</v>
      </c>
      <c r="BA785" s="118">
        <f t="shared" si="225"/>
        <v>5.2436639022475134E-4</v>
      </c>
      <c r="BB785" s="118">
        <f t="shared" si="225"/>
        <v>4.9739676337224269E-4</v>
      </c>
      <c r="BC785" s="118">
        <f t="shared" si="225"/>
        <v>4.7181425969567179E-4</v>
      </c>
      <c r="BD785" s="118">
        <f t="shared" si="225"/>
        <v>4.4754753557891262E-4</v>
      </c>
      <c r="BE785" s="118">
        <f t="shared" si="223"/>
        <v>4.2452891680712287E-4</v>
      </c>
      <c r="BF785" s="118">
        <f t="shared" si="223"/>
        <v>4.0269420983919457E-4</v>
      </c>
      <c r="BG785" s="118">
        <f t="shared" si="223"/>
        <v>3.8198252278699062E-4</v>
      </c>
      <c r="BH785" s="118">
        <f t="shared" si="223"/>
        <v>3.6233609560211812E-4</v>
      </c>
      <c r="BI785" s="118">
        <f t="shared" si="223"/>
        <v>3.4370013899666981E-4</v>
      </c>
      <c r="BJ785" s="118">
        <f t="shared" si="223"/>
        <v>3.2602268164872176E-4</v>
      </c>
      <c r="BK785" s="118">
        <f t="shared" si="223"/>
        <v>3.0925442526647808E-4</v>
      </c>
      <c r="BL785" s="118">
        <f t="shared" si="223"/>
        <v>2.9334860710687196E-4</v>
      </c>
      <c r="BM785" s="118">
        <f t="shared" si="223"/>
        <v>2.7826086956521813E-4</v>
      </c>
      <c r="BN785" s="118">
        <f t="shared" si="223"/>
        <v>2.6394913647223339E-4</v>
      </c>
      <c r="BO785" s="118">
        <f t="shared" si="223"/>
        <v>2.5037349575344732E-4</v>
      </c>
      <c r="BP785" s="118">
        <f t="shared" si="223"/>
        <v>2.3749608812376606E-4</v>
      </c>
      <c r="BQ785" s="118">
        <f t="shared" si="223"/>
        <v>2.2528100150678602E-4</v>
      </c>
      <c r="BS785"/>
    </row>
    <row r="786" spans="2:71">
      <c r="B786" s="19">
        <v>27</v>
      </c>
      <c r="C786" s="51">
        <v>2.2000000000000001E-3</v>
      </c>
      <c r="D786" s="51">
        <v>8.0000000000000004E-4</v>
      </c>
      <c r="I786" s="22" t="s">
        <v>176</v>
      </c>
      <c r="J786" s="118">
        <f t="shared" si="224"/>
        <v>4.6980994008018959E-3</v>
      </c>
      <c r="K786" s="118">
        <f t="shared" si="224"/>
        <v>4.4663789343865933E-3</v>
      </c>
      <c r="L786" s="118">
        <f t="shared" si="224"/>
        <v>4.2460874246567437E-3</v>
      </c>
      <c r="M786" s="118">
        <f t="shared" si="224"/>
        <v>4.0366611706456699E-3</v>
      </c>
      <c r="N786" s="118">
        <f t="shared" si="224"/>
        <v>3.8375642743426874E-3</v>
      </c>
      <c r="O786" s="118">
        <f t="shared" si="224"/>
        <v>3.6482872693909371E-3</v>
      </c>
      <c r="P786" s="118">
        <f t="shared" si="224"/>
        <v>3.4683458174208093E-3</v>
      </c>
      <c r="Q786" s="118">
        <f t="shared" si="224"/>
        <v>3.2972794686830327E-3</v>
      </c>
      <c r="R786" s="118">
        <f t="shared" si="224"/>
        <v>3.1346504838100381E-3</v>
      </c>
      <c r="S786" s="118">
        <f t="shared" si="224"/>
        <v>2.9800427136906062E-3</v>
      </c>
      <c r="T786" s="118">
        <f t="shared" si="224"/>
        <v>2.833060534591533E-3</v>
      </c>
      <c r="U786" s="118">
        <f t="shared" si="224"/>
        <v>2.6933278358014035E-3</v>
      </c>
      <c r="V786" s="118">
        <f t="shared" si="224"/>
        <v>2.5604870572059793E-3</v>
      </c>
      <c r="W786" s="118">
        <f t="shared" si="224"/>
        <v>2.434198274332452E-3</v>
      </c>
      <c r="X786" s="118">
        <f t="shared" si="224"/>
        <v>2.3141383285213086E-3</v>
      </c>
      <c r="Y786" s="118">
        <f t="shared" si="224"/>
        <v>2.2000000000000001E-3</v>
      </c>
      <c r="Z786" s="118">
        <f t="shared" si="222"/>
        <v>2.091491221742423E-3</v>
      </c>
      <c r="AA786" s="118">
        <f t="shared" si="222"/>
        <v>1.9883343321025516E-3</v>
      </c>
      <c r="AB786" s="118">
        <f t="shared" si="222"/>
        <v>1.8902653643098051E-3</v>
      </c>
      <c r="AC786" s="118">
        <f t="shared" si="222"/>
        <v>1.7970333710080459E-3</v>
      </c>
      <c r="AD786" s="118">
        <f t="shared" si="222"/>
        <v>1.7083997821097832E-3</v>
      </c>
      <c r="AE786" s="118">
        <f t="shared" si="222"/>
        <v>1.6241377943224001E-3</v>
      </c>
      <c r="AF786" s="118">
        <f t="shared" si="222"/>
        <v>1.5440317907842731E-3</v>
      </c>
      <c r="AG786" s="118">
        <f t="shared" si="222"/>
        <v>1.4678767893257002E-3</v>
      </c>
      <c r="AH786" s="118">
        <f t="shared" si="222"/>
        <v>1.3954779179427973E-3</v>
      </c>
      <c r="AI786" s="118">
        <f t="shared" si="222"/>
        <v>1.3266499161421611E-3</v>
      </c>
      <c r="AJ786" s="118">
        <f t="shared" si="222"/>
        <v>1.2612166608802961E-3</v>
      </c>
      <c r="AK786" s="118">
        <f t="shared" si="222"/>
        <v>1.1990107158847409E-3</v>
      </c>
      <c r="AL786" s="118">
        <f t="shared" si="222"/>
        <v>1.139872903203652E-3</v>
      </c>
      <c r="AM786" s="118">
        <f t="shared" si="222"/>
        <v>1.0836518958874948E-3</v>
      </c>
      <c r="AN786" s="118">
        <f t="shared" si="222"/>
        <v>1.030203830760559E-3</v>
      </c>
      <c r="AO786" s="118">
        <f t="shared" si="225"/>
        <v>9.7939194029142093E-4</v>
      </c>
      <c r="AP786" s="118">
        <f t="shared" si="225"/>
        <v>9.3108620262035726E-4</v>
      </c>
      <c r="AQ786" s="118">
        <f t="shared" si="225"/>
        <v>8.851630088481657E-4</v>
      </c>
      <c r="AR786" s="118">
        <f t="shared" si="225"/>
        <v>8.4150484673502246E-4</v>
      </c>
      <c r="AS786" s="118">
        <f t="shared" si="225"/>
        <v>8.0000000000000112E-4</v>
      </c>
      <c r="AT786" s="118">
        <f t="shared" si="225"/>
        <v>7.6054226245179132E-4</v>
      </c>
      <c r="AU786" s="118">
        <f t="shared" si="225"/>
        <v>7.2303066621911074E-4</v>
      </c>
      <c r="AV786" s="118">
        <f t="shared" si="225"/>
        <v>6.8736922338538469E-4</v>
      </c>
      <c r="AW786" s="118">
        <f t="shared" si="225"/>
        <v>6.5346668036656312E-4</v>
      </c>
      <c r="AX786" s="118">
        <f t="shared" si="225"/>
        <v>6.2123628440355837E-4</v>
      </c>
      <c r="AY786" s="118">
        <f t="shared" si="225"/>
        <v>5.9059556157178264E-4</v>
      </c>
      <c r="AZ786" s="118">
        <f t="shared" si="225"/>
        <v>5.6146610573973635E-4</v>
      </c>
      <c r="BA786" s="118">
        <f t="shared" si="225"/>
        <v>5.3377337793661904E-4</v>
      </c>
      <c r="BB786" s="118">
        <f t="shared" si="225"/>
        <v>5.0744651561556342E-4</v>
      </c>
      <c r="BC786" s="118">
        <f t="shared" si="225"/>
        <v>4.8241815132442286E-4</v>
      </c>
      <c r="BD786" s="118">
        <f t="shared" si="225"/>
        <v>4.5862424032010836E-4</v>
      </c>
      <c r="BE786" s="118">
        <f t="shared" si="223"/>
        <v>4.3600389668536091E-4</v>
      </c>
      <c r="BF786" s="118">
        <f t="shared" si="223"/>
        <v>4.1449923752860126E-4</v>
      </c>
      <c r="BG786" s="118">
        <f t="shared" si="223"/>
        <v>3.9405523486818049E-4</v>
      </c>
      <c r="BH786" s="118">
        <f t="shared" si="223"/>
        <v>3.7461957482202193E-4</v>
      </c>
      <c r="BI786" s="118">
        <f t="shared" si="223"/>
        <v>3.5614252374233536E-4</v>
      </c>
      <c r="BJ786" s="118">
        <f t="shared" si="223"/>
        <v>3.3857680095285769E-4</v>
      </c>
      <c r="BK786" s="118">
        <f t="shared" si="223"/>
        <v>3.2187745776296982E-4</v>
      </c>
      <c r="BL786" s="118">
        <f t="shared" si="223"/>
        <v>3.0600176244909949E-4</v>
      </c>
      <c r="BM786" s="118">
        <f t="shared" si="223"/>
        <v>2.9090909090909173E-4</v>
      </c>
      <c r="BN786" s="118">
        <f t="shared" si="223"/>
        <v>2.7656082270974269E-4</v>
      </c>
      <c r="BO786" s="118">
        <f t="shared" si="223"/>
        <v>2.6292024226149519E-4</v>
      </c>
      <c r="BP786" s="118">
        <f t="shared" si="223"/>
        <v>2.4995244486741294E-4</v>
      </c>
      <c r="BQ786" s="118">
        <f t="shared" si="223"/>
        <v>2.3762424740602324E-4</v>
      </c>
      <c r="BS786"/>
    </row>
    <row r="787" spans="2:71">
      <c r="B787" s="19">
        <v>28</v>
      </c>
      <c r="C787" s="51">
        <v>2.0999999999999999E-3</v>
      </c>
      <c r="D787" s="51">
        <v>6.9999999999999999E-4</v>
      </c>
      <c r="I787" s="22" t="s">
        <v>176</v>
      </c>
      <c r="J787" s="118">
        <f t="shared" si="224"/>
        <v>4.7869648196050343E-3</v>
      </c>
      <c r="K787" s="118">
        <f t="shared" si="224"/>
        <v>4.5311054879466472E-3</v>
      </c>
      <c r="L787" s="118">
        <f t="shared" si="224"/>
        <v>4.288921627085239E-3</v>
      </c>
      <c r="M787" s="118">
        <f t="shared" si="224"/>
        <v>4.0596822943567024E-3</v>
      </c>
      <c r="N787" s="118">
        <f t="shared" si="224"/>
        <v>3.8426956153810258E-3</v>
      </c>
      <c r="O787" s="118">
        <f t="shared" si="224"/>
        <v>3.637306695894643E-3</v>
      </c>
      <c r="P787" s="118">
        <f t="shared" si="224"/>
        <v>3.4428956451936338E-3</v>
      </c>
      <c r="Q787" s="118">
        <f t="shared" si="224"/>
        <v>3.2588757052222561E-3</v>
      </c>
      <c r="R787" s="118">
        <f t="shared" si="224"/>
        <v>3.084691479660155E-3</v>
      </c>
      <c r="S787" s="118">
        <f t="shared" si="224"/>
        <v>2.91981725766341E-3</v>
      </c>
      <c r="T787" s="118">
        <f t="shared" si="224"/>
        <v>2.7637554272002341E-3</v>
      </c>
      <c r="U787" s="118">
        <f t="shared" si="224"/>
        <v>2.6160349731925866E-3</v>
      </c>
      <c r="V787" s="118">
        <f t="shared" si="224"/>
        <v>2.4762100559308697E-3</v>
      </c>
      <c r="W787" s="118">
        <f t="shared" si="224"/>
        <v>2.3438586654711989E-3</v>
      </c>
      <c r="X787" s="118">
        <f t="shared" si="224"/>
        <v>2.2185813479540296E-3</v>
      </c>
      <c r="Y787" s="118">
        <f t="shared" si="224"/>
        <v>2.0999999999999999E-3</v>
      </c>
      <c r="Z787" s="118">
        <f t="shared" si="222"/>
        <v>1.9877567275443341E-3</v>
      </c>
      <c r="AA787" s="118">
        <f t="shared" si="222"/>
        <v>1.8815127656656005E-3</v>
      </c>
      <c r="AB787" s="118">
        <f t="shared" si="222"/>
        <v>1.7809474561487353E-3</v>
      </c>
      <c r="AC787" s="118">
        <f t="shared" si="222"/>
        <v>1.685757279696484E-3</v>
      </c>
      <c r="AD787" s="118">
        <f t="shared" si="222"/>
        <v>1.5956549398683439E-3</v>
      </c>
      <c r="AE787" s="118">
        <f t="shared" si="222"/>
        <v>1.5103684959822147E-3</v>
      </c>
      <c r="AF787" s="118">
        <f t="shared" si="222"/>
        <v>1.4296405423617456E-3</v>
      </c>
      <c r="AG787" s="118">
        <f t="shared" si="222"/>
        <v>1.3532274314522336E-3</v>
      </c>
      <c r="AH787" s="118">
        <f t="shared" si="222"/>
        <v>1.2808985384603414E-3</v>
      </c>
      <c r="AI787" s="118">
        <f t="shared" si="222"/>
        <v>1.2124355652982138E-3</v>
      </c>
      <c r="AJ787" s="118">
        <f t="shared" si="222"/>
        <v>1.1476318817312107E-3</v>
      </c>
      <c r="AK787" s="118">
        <f t="shared" si="222"/>
        <v>1.0862919017407514E-3</v>
      </c>
      <c r="AL787" s="118">
        <f t="shared" si="222"/>
        <v>1.0282304932200512E-3</v>
      </c>
      <c r="AM787" s="118">
        <f t="shared" si="222"/>
        <v>9.7327241922113606E-4</v>
      </c>
      <c r="AN787" s="118">
        <f t="shared" si="222"/>
        <v>9.2125180906674437E-4</v>
      </c>
      <c r="AO787" s="118">
        <f t="shared" si="225"/>
        <v>8.7201165773086165E-4</v>
      </c>
      <c r="AP787" s="118">
        <f t="shared" si="225"/>
        <v>8.254033519769561E-4</v>
      </c>
      <c r="AQ787" s="118">
        <f t="shared" si="225"/>
        <v>7.8128622182373274E-4</v>
      </c>
      <c r="AR787" s="118">
        <f t="shared" si="225"/>
        <v>7.395271159846761E-4</v>
      </c>
      <c r="AS787" s="118">
        <f t="shared" si="225"/>
        <v>6.9999999999999956E-4</v>
      </c>
      <c r="AT787" s="118">
        <f t="shared" si="225"/>
        <v>6.6258557584811099E-4</v>
      </c>
      <c r="AU787" s="118">
        <f t="shared" si="225"/>
        <v>6.271709218885331E-4</v>
      </c>
      <c r="AV787" s="118">
        <f t="shared" si="225"/>
        <v>5.9364915204957814E-4</v>
      </c>
      <c r="AW787" s="118">
        <f t="shared" si="225"/>
        <v>5.6191909323216117E-4</v>
      </c>
      <c r="AX787" s="118">
        <f t="shared" si="225"/>
        <v>5.3188497995611435E-4</v>
      </c>
      <c r="AY787" s="118">
        <f t="shared" si="225"/>
        <v>5.0345616532740465E-4</v>
      </c>
      <c r="AZ787" s="118">
        <f t="shared" si="225"/>
        <v>4.7654684745391488E-4</v>
      </c>
      <c r="BA787" s="118">
        <f t="shared" si="225"/>
        <v>4.5107581048407758E-4</v>
      </c>
      <c r="BB787" s="118">
        <f t="shared" si="225"/>
        <v>4.2696617948678023E-4</v>
      </c>
      <c r="BC787" s="118">
        <f t="shared" si="225"/>
        <v>4.0414518843273769E-4</v>
      </c>
      <c r="BD787" s="118">
        <f t="shared" si="225"/>
        <v>3.8254396057707003E-4</v>
      </c>
      <c r="BE787" s="118">
        <f t="shared" si="223"/>
        <v>3.6209730058025028E-4</v>
      </c>
      <c r="BF787" s="118">
        <f t="shared" si="223"/>
        <v>3.4274349774001691E-4</v>
      </c>
      <c r="BG787" s="118">
        <f t="shared" si="223"/>
        <v>3.2442413974037853E-4</v>
      </c>
      <c r="BH787" s="118">
        <f t="shared" si="223"/>
        <v>3.0708393635558127E-4</v>
      </c>
      <c r="BI787" s="118">
        <f t="shared" si="223"/>
        <v>2.9067055257695374E-4</v>
      </c>
      <c r="BJ787" s="118">
        <f t="shared" si="223"/>
        <v>2.7513445065898519E-4</v>
      </c>
      <c r="BK787" s="118">
        <f t="shared" si="223"/>
        <v>2.6042874060791071E-4</v>
      </c>
      <c r="BL787" s="118">
        <f t="shared" si="223"/>
        <v>2.4650903866155855E-4</v>
      </c>
      <c r="BM787" s="118">
        <f t="shared" si="223"/>
        <v>2.3333333333333306E-4</v>
      </c>
      <c r="BN787" s="118">
        <f t="shared" si="223"/>
        <v>2.208618586160369E-4</v>
      </c>
      <c r="BO787" s="118">
        <f t="shared" si="223"/>
        <v>2.0905697396284427E-4</v>
      </c>
      <c r="BP787" s="118">
        <f t="shared" si="223"/>
        <v>1.978830506831926E-4</v>
      </c>
      <c r="BQ787" s="118">
        <f t="shared" si="223"/>
        <v>1.8730636441072025E-4</v>
      </c>
      <c r="BS787"/>
    </row>
    <row r="788" spans="2:71">
      <c r="B788" s="19">
        <v>29</v>
      </c>
      <c r="C788" s="51">
        <v>2E-3</v>
      </c>
      <c r="D788" s="51">
        <v>6.9999999999999999E-4</v>
      </c>
      <c r="I788" s="22" t="s">
        <v>176</v>
      </c>
      <c r="J788" s="118">
        <f t="shared" si="224"/>
        <v>4.3952032417911933E-3</v>
      </c>
      <c r="K788" s="118">
        <f t="shared" si="224"/>
        <v>4.1704446787239986E-3</v>
      </c>
      <c r="L788" s="118">
        <f t="shared" si="224"/>
        <v>3.9571796482406225E-3</v>
      </c>
      <c r="M788" s="118">
        <f t="shared" si="224"/>
        <v>3.7548204028067644E-3</v>
      </c>
      <c r="N788" s="118">
        <f t="shared" si="224"/>
        <v>3.5628092506748547E-3</v>
      </c>
      <c r="O788" s="118">
        <f t="shared" si="224"/>
        <v>3.3806170189140663E-3</v>
      </c>
      <c r="P788" s="118">
        <f t="shared" si="224"/>
        <v>3.2077415950367456E-3</v>
      </c>
      <c r="Q788" s="118">
        <f t="shared" si="224"/>
        <v>3.0437065432020296E-3</v>
      </c>
      <c r="R788" s="118">
        <f t="shared" si="224"/>
        <v>2.8880597911830007E-3</v>
      </c>
      <c r="S788" s="118">
        <f t="shared" si="224"/>
        <v>2.7403723844787102E-3</v>
      </c>
      <c r="T788" s="118">
        <f t="shared" si="224"/>
        <v>2.600237304137477E-3</v>
      </c>
      <c r="U788" s="118">
        <f t="shared" si="224"/>
        <v>2.4672683450334422E-3</v>
      </c>
      <c r="V788" s="118">
        <f t="shared" si="224"/>
        <v>2.3410990515049593E-3</v>
      </c>
      <c r="W788" s="118">
        <f t="shared" si="224"/>
        <v>2.2213817074215061E-3</v>
      </c>
      <c r="X788" s="118">
        <f t="shared" si="224"/>
        <v>2.1077863778957802E-3</v>
      </c>
      <c r="Y788" s="118">
        <f t="shared" si="224"/>
        <v>2E-3</v>
      </c>
      <c r="Z788" s="118">
        <f t="shared" si="222"/>
        <v>1.8977255199804604E-3</v>
      </c>
      <c r="AA788" s="118">
        <f t="shared" si="222"/>
        <v>1.8006810745925543E-3</v>
      </c>
      <c r="AB788" s="118">
        <f t="shared" si="222"/>
        <v>1.7085992143000646E-3</v>
      </c>
      <c r="AC788" s="118">
        <f t="shared" si="222"/>
        <v>1.6212261661978982E-3</v>
      </c>
      <c r="AD788" s="118">
        <f t="shared" si="222"/>
        <v>1.5383211346269173E-3</v>
      </c>
      <c r="AE788" s="118">
        <f t="shared" si="222"/>
        <v>1.4596556375533992E-3</v>
      </c>
      <c r="AF788" s="118">
        <f t="shared" si="222"/>
        <v>1.3850128768842175E-3</v>
      </c>
      <c r="AG788" s="118">
        <f t="shared" si="222"/>
        <v>1.3141871409823676E-3</v>
      </c>
      <c r="AH788" s="118">
        <f t="shared" si="222"/>
        <v>1.2469832377361989E-3</v>
      </c>
      <c r="AI788" s="118">
        <f t="shared" si="222"/>
        <v>1.1832159566199233E-3</v>
      </c>
      <c r="AJ788" s="118">
        <f t="shared" si="222"/>
        <v>1.1227095582628608E-3</v>
      </c>
      <c r="AK788" s="118">
        <f t="shared" si="222"/>
        <v>1.0652972901207102E-3</v>
      </c>
      <c r="AL788" s="118">
        <f t="shared" si="222"/>
        <v>1.01082092691405E-3</v>
      </c>
      <c r="AM788" s="118">
        <f t="shared" si="222"/>
        <v>9.5913033456754824E-4</v>
      </c>
      <c r="AN788" s="118">
        <f t="shared" si="222"/>
        <v>9.100830564481167E-4</v>
      </c>
      <c r="AO788" s="118">
        <f t="shared" si="225"/>
        <v>8.6354392076170466E-4</v>
      </c>
      <c r="AP788" s="118">
        <f t="shared" si="225"/>
        <v>8.1938466802673575E-4</v>
      </c>
      <c r="AQ788" s="118">
        <f t="shared" si="225"/>
        <v>7.7748359759752695E-4</v>
      </c>
      <c r="AR788" s="118">
        <f t="shared" si="225"/>
        <v>7.3772523226352282E-4</v>
      </c>
      <c r="AS788" s="118">
        <f t="shared" si="225"/>
        <v>6.9999999999999999E-4</v>
      </c>
      <c r="AT788" s="118">
        <f t="shared" si="225"/>
        <v>6.6420393199316107E-4</v>
      </c>
      <c r="AU788" s="118">
        <f t="shared" si="225"/>
        <v>6.3023837610739401E-4</v>
      </c>
      <c r="AV788" s="118">
        <f t="shared" si="225"/>
        <v>5.9800972500502264E-4</v>
      </c>
      <c r="AW788" s="118">
        <f t="shared" si="225"/>
        <v>5.674291581692643E-4</v>
      </c>
      <c r="AX788" s="118">
        <f t="shared" si="225"/>
        <v>5.3841239711942105E-4</v>
      </c>
      <c r="AY788" s="118">
        <f t="shared" si="225"/>
        <v>5.1087947314368981E-4</v>
      </c>
      <c r="AZ788" s="118">
        <f t="shared" si="225"/>
        <v>4.8475450690947615E-4</v>
      </c>
      <c r="BA788" s="118">
        <f t="shared" si="225"/>
        <v>4.5996549934382866E-4</v>
      </c>
      <c r="BB788" s="118">
        <f t="shared" si="225"/>
        <v>4.3644413320766964E-4</v>
      </c>
      <c r="BC788" s="118">
        <f t="shared" si="225"/>
        <v>4.1412558481697306E-4</v>
      </c>
      <c r="BD788" s="118">
        <f t="shared" si="225"/>
        <v>3.9294834539200125E-4</v>
      </c>
      <c r="BE788" s="118">
        <f t="shared" si="223"/>
        <v>3.728540515422486E-4</v>
      </c>
      <c r="BF788" s="118">
        <f t="shared" si="223"/>
        <v>3.5378732441991757E-4</v>
      </c>
      <c r="BG788" s="118">
        <f t="shared" si="223"/>
        <v>3.3569561709864194E-4</v>
      </c>
      <c r="BH788" s="118">
        <f t="shared" si="223"/>
        <v>3.1852906975684089E-4</v>
      </c>
      <c r="BI788" s="118">
        <f t="shared" si="223"/>
        <v>3.0224037226659662E-4</v>
      </c>
      <c r="BJ788" s="118">
        <f t="shared" si="223"/>
        <v>2.8678463380935748E-4</v>
      </c>
      <c r="BK788" s="118">
        <f t="shared" si="223"/>
        <v>2.7211925915913445E-4</v>
      </c>
      <c r="BL788" s="118">
        <f t="shared" si="223"/>
        <v>2.58203831292233E-4</v>
      </c>
      <c r="BM788" s="118">
        <f t="shared" si="223"/>
        <v>2.4499999999999999E-4</v>
      </c>
      <c r="BN788" s="118">
        <f t="shared" si="223"/>
        <v>2.324713761976064E-4</v>
      </c>
      <c r="BO788" s="118">
        <f t="shared" si="223"/>
        <v>2.2058343163758792E-4</v>
      </c>
      <c r="BP788" s="118">
        <f t="shared" si="223"/>
        <v>2.0930340375175795E-4</v>
      </c>
      <c r="BQ788" s="118">
        <f t="shared" si="223"/>
        <v>1.9860020535924253E-4</v>
      </c>
      <c r="BS788"/>
    </row>
    <row r="789" spans="2:71">
      <c r="B789" s="19">
        <v>30</v>
      </c>
      <c r="C789" s="51">
        <v>1.9E-3</v>
      </c>
      <c r="D789" s="51">
        <v>6.9999999999999999E-4</v>
      </c>
      <c r="I789" s="22" t="s">
        <v>176</v>
      </c>
      <c r="J789" s="118">
        <f t="shared" si="224"/>
        <v>4.0178643641039079E-3</v>
      </c>
      <c r="K789" s="118">
        <f t="shared" si="224"/>
        <v>3.8221919511334836E-3</v>
      </c>
      <c r="L789" s="118">
        <f t="shared" si="224"/>
        <v>3.6360489024541329E-3</v>
      </c>
      <c r="M789" s="118">
        <f t="shared" si="224"/>
        <v>3.4589711322889514E-3</v>
      </c>
      <c r="N789" s="118">
        <f t="shared" si="224"/>
        <v>3.2905171561177149E-3</v>
      </c>
      <c r="O789" s="118">
        <f t="shared" si="224"/>
        <v>3.1302669899820721E-3</v>
      </c>
      <c r="P789" s="118">
        <f t="shared" si="224"/>
        <v>2.9778211033952401E-3</v>
      </c>
      <c r="Q789" s="118">
        <f t="shared" si="224"/>
        <v>2.8327994232456286E-3</v>
      </c>
      <c r="R789" s="118">
        <f t="shared" si="224"/>
        <v>2.6948403862109569E-3</v>
      </c>
      <c r="S789" s="118">
        <f t="shared" si="224"/>
        <v>2.5636000373203713E-3</v>
      </c>
      <c r="T789" s="118">
        <f t="shared" si="224"/>
        <v>2.4387511724171321E-3</v>
      </c>
      <c r="U789" s="118">
        <f t="shared" si="224"/>
        <v>2.3199825223838852E-3</v>
      </c>
      <c r="V789" s="118">
        <f t="shared" si="224"/>
        <v>2.2069979770966497E-3</v>
      </c>
      <c r="W789" s="118">
        <f t="shared" si="224"/>
        <v>2.0995158471727193E-3</v>
      </c>
      <c r="X789" s="118">
        <f t="shared" si="224"/>
        <v>1.997268161671879E-3</v>
      </c>
      <c r="Y789" s="118">
        <f t="shared" si="224"/>
        <v>1.9E-3</v>
      </c>
      <c r="Z789" s="118">
        <f t="shared" si="222"/>
        <v>1.80746885634933E-3</v>
      </c>
      <c r="AA789" s="118">
        <f t="shared" si="222"/>
        <v>1.7194440350909238E-3</v>
      </c>
      <c r="AB789" s="118">
        <f t="shared" si="222"/>
        <v>1.6357060756118261E-3</v>
      </c>
      <c r="AC789" s="118">
        <f t="shared" si="222"/>
        <v>1.5560462051630304E-3</v>
      </c>
      <c r="AD789" s="118">
        <f t="shared" si="222"/>
        <v>1.4802658183540726E-3</v>
      </c>
      <c r="AE789" s="118">
        <f t="shared" si="222"/>
        <v>1.4081759819965477E-3</v>
      </c>
      <c r="AF789" s="118">
        <f t="shared" si="222"/>
        <v>1.33959696406205E-3</v>
      </c>
      <c r="AG789" s="118">
        <f t="shared" si="222"/>
        <v>1.2743577855801411E-3</v>
      </c>
      <c r="AH789" s="118">
        <f t="shared" si="222"/>
        <v>1.2122957943591591E-3</v>
      </c>
      <c r="AI789" s="118">
        <f t="shared" si="222"/>
        <v>1.1532562594670801E-3</v>
      </c>
      <c r="AJ789" s="118">
        <f t="shared" si="222"/>
        <v>1.0970919854614051E-3</v>
      </c>
      <c r="AK789" s="118">
        <f t="shared" si="222"/>
        <v>1.043662945406285E-3</v>
      </c>
      <c r="AL789" s="118">
        <f t="shared" si="222"/>
        <v>9.9283593176193222E-4</v>
      </c>
      <c r="AM789" s="118">
        <f t="shared" si="222"/>
        <v>9.4448422427592692E-4</v>
      </c>
      <c r="AN789" s="118">
        <f t="shared" si="222"/>
        <v>8.9848727404841775E-4</v>
      </c>
      <c r="AO789" s="118">
        <f t="shared" si="225"/>
        <v>8.5473040298353732E-4</v>
      </c>
      <c r="AP789" s="118">
        <f t="shared" si="225"/>
        <v>8.1310451787771373E-4</v>
      </c>
      <c r="AQ789" s="118">
        <f t="shared" si="225"/>
        <v>7.7350583843205519E-4</v>
      </c>
      <c r="AR789" s="118">
        <f t="shared" si="225"/>
        <v>7.3583563851069278E-4</v>
      </c>
      <c r="AS789" s="118">
        <f t="shared" si="225"/>
        <v>7.0000000000000053E-4</v>
      </c>
      <c r="AT789" s="118">
        <f t="shared" si="225"/>
        <v>6.6590957865501682E-4</v>
      </c>
      <c r="AU789" s="118">
        <f t="shared" si="225"/>
        <v>6.3347938134928814E-4</v>
      </c>
      <c r="AV789" s="118">
        <f t="shared" si="225"/>
        <v>6.0262855417277854E-4</v>
      </c>
      <c r="AW789" s="118">
        <f t="shared" si="225"/>
        <v>5.7328018084953794E-4</v>
      </c>
      <c r="AX789" s="118">
        <f t="shared" si="225"/>
        <v>5.4536109097255334E-4</v>
      </c>
      <c r="AY789" s="118">
        <f t="shared" si="225"/>
        <v>5.1880167757767587E-4</v>
      </c>
      <c r="AZ789" s="118">
        <f t="shared" si="225"/>
        <v>4.9353572360180827E-4</v>
      </c>
      <c r="BA789" s="118">
        <f t="shared" si="225"/>
        <v>4.6950023679268396E-4</v>
      </c>
      <c r="BB789" s="118">
        <f t="shared" si="225"/>
        <v>4.4663529265863796E-4</v>
      </c>
      <c r="BC789" s="118">
        <f t="shared" si="225"/>
        <v>4.2488388506681929E-4</v>
      </c>
      <c r="BD789" s="118">
        <f t="shared" si="225"/>
        <v>4.0419178411736E-4</v>
      </c>
      <c r="BE789" s="118">
        <f t="shared" si="223"/>
        <v>3.8450740093915793E-4</v>
      </c>
      <c r="BF789" s="118">
        <f t="shared" si="223"/>
        <v>3.6578165907018588E-4</v>
      </c>
      <c r="BG789" s="118">
        <f t="shared" si="223"/>
        <v>3.4796787210165762E-4</v>
      </c>
      <c r="BH789" s="118">
        <f t="shared" si="223"/>
        <v>3.3102162728099633E-4</v>
      </c>
      <c r="BI789" s="118">
        <f t="shared" si="223"/>
        <v>3.1490067478340874E-4</v>
      </c>
      <c r="BJ789" s="118">
        <f t="shared" si="223"/>
        <v>2.9956482237600008E-4</v>
      </c>
      <c r="BK789" s="118">
        <f t="shared" si="223"/>
        <v>2.8497583521181001E-4</v>
      </c>
      <c r="BL789" s="118">
        <f t="shared" si="223"/>
        <v>2.710973405039397E-4</v>
      </c>
      <c r="BM789" s="118">
        <f t="shared" si="223"/>
        <v>2.5789473684210572E-4</v>
      </c>
      <c r="BN789" s="118">
        <f t="shared" si="223"/>
        <v>2.4533510792553272E-4</v>
      </c>
      <c r="BO789" s="118">
        <f t="shared" si="223"/>
        <v>2.3338714049710637E-4</v>
      </c>
      <c r="BP789" s="118">
        <f t="shared" si="223"/>
        <v>2.2202104627418173E-4</v>
      </c>
      <c r="BQ789" s="118">
        <f t="shared" si="223"/>
        <v>2.112084876814089E-4</v>
      </c>
      <c r="BS789"/>
    </row>
    <row r="790" spans="2:71">
      <c r="B790" s="19">
        <v>31</v>
      </c>
      <c r="C790" s="51">
        <v>1.8E-3</v>
      </c>
      <c r="D790" s="51">
        <v>5.9999999999999995E-4</v>
      </c>
      <c r="I790" s="22" t="s">
        <v>176</v>
      </c>
      <c r="J790" s="118">
        <f t="shared" si="224"/>
        <v>4.1031127025186014E-3</v>
      </c>
      <c r="K790" s="118">
        <f t="shared" si="224"/>
        <v>3.8838047039542693E-3</v>
      </c>
      <c r="L790" s="118">
        <f t="shared" si="224"/>
        <v>3.6762185375016332E-3</v>
      </c>
      <c r="M790" s="118">
        <f t="shared" si="224"/>
        <v>3.4797276808771738E-3</v>
      </c>
      <c r="N790" s="118">
        <f t="shared" si="224"/>
        <v>3.2937390988980221E-3</v>
      </c>
      <c r="O790" s="118">
        <f t="shared" si="224"/>
        <v>3.1176914536239797E-3</v>
      </c>
      <c r="P790" s="118">
        <f t="shared" si="224"/>
        <v>2.9510534101659719E-3</v>
      </c>
      <c r="Q790" s="118">
        <f t="shared" si="224"/>
        <v>2.7933220330476479E-3</v>
      </c>
      <c r="R790" s="118">
        <f t="shared" si="224"/>
        <v>2.6440212682801332E-3</v>
      </c>
      <c r="S790" s="118">
        <f t="shared" si="224"/>
        <v>2.5027005065686374E-3</v>
      </c>
      <c r="T790" s="118">
        <f t="shared" si="224"/>
        <v>2.3689332233144864E-3</v>
      </c>
      <c r="U790" s="118">
        <f t="shared" si="224"/>
        <v>2.2423156913079314E-3</v>
      </c>
      <c r="V790" s="118">
        <f t="shared" si="224"/>
        <v>2.1224657622264599E-3</v>
      </c>
      <c r="W790" s="118">
        <f t="shared" si="224"/>
        <v>2.0090217132610277E-3</v>
      </c>
      <c r="X790" s="118">
        <f t="shared" si="224"/>
        <v>1.9016411553891683E-3</v>
      </c>
      <c r="Y790" s="118">
        <f t="shared" si="224"/>
        <v>1.8E-3</v>
      </c>
      <c r="Z790" s="118">
        <f t="shared" si="222"/>
        <v>1.7037914807522866E-3</v>
      </c>
      <c r="AA790" s="118">
        <f t="shared" si="222"/>
        <v>1.6127252277133718E-3</v>
      </c>
      <c r="AB790" s="118">
        <f t="shared" si="222"/>
        <v>1.5265263909846301E-3</v>
      </c>
      <c r="AC790" s="118">
        <f t="shared" si="222"/>
        <v>1.4449348111684149E-3</v>
      </c>
      <c r="AD790" s="118">
        <f t="shared" si="222"/>
        <v>1.3677042341728664E-3</v>
      </c>
      <c r="AE790" s="118">
        <f t="shared" si="222"/>
        <v>1.2946015679847556E-3</v>
      </c>
      <c r="AF790" s="118">
        <f t="shared" si="222"/>
        <v>1.2254061791672106E-3</v>
      </c>
      <c r="AG790" s="118">
        <f t="shared" si="222"/>
        <v>1.1599092269590574E-3</v>
      </c>
      <c r="AH790" s="118">
        <f t="shared" si="222"/>
        <v>1.0979130329660069E-3</v>
      </c>
      <c r="AI790" s="118">
        <f t="shared" si="222"/>
        <v>1.039230484541326E-3</v>
      </c>
      <c r="AJ790" s="118">
        <f t="shared" si="222"/>
        <v>9.8368447005532352E-4</v>
      </c>
      <c r="AK790" s="118">
        <f t="shared" si="222"/>
        <v>9.3110734434921551E-4</v>
      </c>
      <c r="AL790" s="118">
        <f t="shared" si="222"/>
        <v>8.8134042276004387E-4</v>
      </c>
      <c r="AM790" s="118">
        <f t="shared" si="222"/>
        <v>8.3423350218954524E-4</v>
      </c>
      <c r="AN790" s="118">
        <f t="shared" si="222"/>
        <v>7.8964440777149522E-4</v>
      </c>
      <c r="AO790" s="118">
        <f t="shared" si="225"/>
        <v>7.4743856376931E-4</v>
      </c>
      <c r="AP790" s="118">
        <f t="shared" si="225"/>
        <v>7.0748858740881954E-4</v>
      </c>
      <c r="AQ790" s="118">
        <f t="shared" si="225"/>
        <v>6.6967390442034241E-4</v>
      </c>
      <c r="AR790" s="118">
        <f t="shared" si="225"/>
        <v>6.3388038512972235E-4</v>
      </c>
      <c r="AS790" s="118">
        <f t="shared" si="225"/>
        <v>5.9999999999999962E-4</v>
      </c>
      <c r="AT790" s="118">
        <f t="shared" si="225"/>
        <v>5.6793049358409516E-4</v>
      </c>
      <c r="AU790" s="118">
        <f t="shared" si="225"/>
        <v>5.3757507590445697E-4</v>
      </c>
      <c r="AV790" s="118">
        <f t="shared" si="225"/>
        <v>5.0884213032820983E-4</v>
      </c>
      <c r="AW790" s="118">
        <f t="shared" si="225"/>
        <v>4.8164493705613813E-4</v>
      </c>
      <c r="AX790" s="118">
        <f t="shared" si="225"/>
        <v>4.5590141139095519E-4</v>
      </c>
      <c r="AY790" s="118">
        <f t="shared" si="225"/>
        <v>4.3153385599491829E-4</v>
      </c>
      <c r="AZ790" s="118">
        <f t="shared" si="225"/>
        <v>4.0846872638906993E-4</v>
      </c>
      <c r="BA790" s="118">
        <f t="shared" si="225"/>
        <v>3.8663640898635221E-4</v>
      </c>
      <c r="BB790" s="118">
        <f t="shared" si="225"/>
        <v>3.6597101098866878E-4</v>
      </c>
      <c r="BC790" s="118">
        <f t="shared" si="225"/>
        <v>3.4641016151377519E-4</v>
      </c>
      <c r="BD790" s="118">
        <f t="shared" si="225"/>
        <v>3.2789482335177431E-4</v>
      </c>
      <c r="BE790" s="118">
        <f t="shared" si="223"/>
        <v>3.1036911478307167E-4</v>
      </c>
      <c r="BF790" s="118">
        <f t="shared" si="223"/>
        <v>2.9378014092001448E-4</v>
      </c>
      <c r="BG790" s="118">
        <f t="shared" si="223"/>
        <v>2.7807783406318159E-4</v>
      </c>
      <c r="BH790" s="118">
        <f t="shared" si="223"/>
        <v>2.6321480259049824E-4</v>
      </c>
      <c r="BI790" s="118">
        <f t="shared" si="223"/>
        <v>2.4914618792310324E-4</v>
      </c>
      <c r="BJ790" s="118">
        <f t="shared" si="223"/>
        <v>2.3582952913627303E-4</v>
      </c>
      <c r="BK790" s="118">
        <f t="shared" si="223"/>
        <v>2.2322463480678063E-4</v>
      </c>
      <c r="BL790" s="118">
        <f t="shared" si="223"/>
        <v>2.1129346170990735E-4</v>
      </c>
      <c r="BM790" s="118">
        <f t="shared" si="223"/>
        <v>1.9999999999999979E-4</v>
      </c>
      <c r="BN790" s="118">
        <f t="shared" si="223"/>
        <v>1.8931016452803165E-4</v>
      </c>
      <c r="BO790" s="118">
        <f t="shared" si="223"/>
        <v>1.7919169196815222E-4</v>
      </c>
      <c r="BP790" s="118">
        <f t="shared" si="223"/>
        <v>1.6961404344273653E-4</v>
      </c>
      <c r="BQ790" s="118">
        <f t="shared" si="223"/>
        <v>1.6054831235204594E-4</v>
      </c>
      <c r="BS790"/>
    </row>
    <row r="791" spans="2:71">
      <c r="B791" s="19">
        <v>32</v>
      </c>
      <c r="C791" s="51">
        <v>1.8E-3</v>
      </c>
      <c r="D791" s="51">
        <v>5.9999999999999995E-4</v>
      </c>
      <c r="I791" s="22" t="s">
        <v>176</v>
      </c>
      <c r="J791" s="118">
        <f t="shared" si="224"/>
        <v>4.1031127025186014E-3</v>
      </c>
      <c r="K791" s="118">
        <f t="shared" si="224"/>
        <v>3.8838047039542693E-3</v>
      </c>
      <c r="L791" s="118">
        <f t="shared" si="224"/>
        <v>3.6762185375016332E-3</v>
      </c>
      <c r="M791" s="118">
        <f t="shared" si="224"/>
        <v>3.4797276808771738E-3</v>
      </c>
      <c r="N791" s="118">
        <f t="shared" si="224"/>
        <v>3.2937390988980221E-3</v>
      </c>
      <c r="O791" s="118">
        <f t="shared" si="224"/>
        <v>3.1176914536239797E-3</v>
      </c>
      <c r="P791" s="118">
        <f t="shared" si="224"/>
        <v>2.9510534101659719E-3</v>
      </c>
      <c r="Q791" s="118">
        <f t="shared" si="224"/>
        <v>2.7933220330476479E-3</v>
      </c>
      <c r="R791" s="118">
        <f t="shared" si="224"/>
        <v>2.6440212682801332E-3</v>
      </c>
      <c r="S791" s="118">
        <f t="shared" si="224"/>
        <v>2.5027005065686374E-3</v>
      </c>
      <c r="T791" s="118">
        <f t="shared" si="224"/>
        <v>2.3689332233144864E-3</v>
      </c>
      <c r="U791" s="118">
        <f t="shared" si="224"/>
        <v>2.2423156913079314E-3</v>
      </c>
      <c r="V791" s="118">
        <f t="shared" si="224"/>
        <v>2.1224657622264599E-3</v>
      </c>
      <c r="W791" s="118">
        <f t="shared" si="224"/>
        <v>2.0090217132610277E-3</v>
      </c>
      <c r="X791" s="118">
        <f t="shared" si="224"/>
        <v>1.9016411553891683E-3</v>
      </c>
      <c r="Y791" s="118">
        <f t="shared" si="224"/>
        <v>1.8E-3</v>
      </c>
      <c r="Z791" s="118">
        <f t="shared" si="222"/>
        <v>1.7037914807522866E-3</v>
      </c>
      <c r="AA791" s="118">
        <f t="shared" si="222"/>
        <v>1.6127252277133718E-3</v>
      </c>
      <c r="AB791" s="118">
        <f t="shared" si="222"/>
        <v>1.5265263909846301E-3</v>
      </c>
      <c r="AC791" s="118">
        <f t="shared" si="222"/>
        <v>1.4449348111684149E-3</v>
      </c>
      <c r="AD791" s="118">
        <f t="shared" si="222"/>
        <v>1.3677042341728664E-3</v>
      </c>
      <c r="AE791" s="118">
        <f t="shared" si="222"/>
        <v>1.2946015679847556E-3</v>
      </c>
      <c r="AF791" s="118">
        <f t="shared" si="222"/>
        <v>1.2254061791672106E-3</v>
      </c>
      <c r="AG791" s="118">
        <f t="shared" si="222"/>
        <v>1.1599092269590574E-3</v>
      </c>
      <c r="AH791" s="118">
        <f t="shared" si="222"/>
        <v>1.0979130329660069E-3</v>
      </c>
      <c r="AI791" s="118">
        <f t="shared" si="222"/>
        <v>1.039230484541326E-3</v>
      </c>
      <c r="AJ791" s="118">
        <f t="shared" si="222"/>
        <v>9.8368447005532352E-4</v>
      </c>
      <c r="AK791" s="118">
        <f t="shared" si="222"/>
        <v>9.3110734434921551E-4</v>
      </c>
      <c r="AL791" s="118">
        <f t="shared" si="222"/>
        <v>8.8134042276004387E-4</v>
      </c>
      <c r="AM791" s="118">
        <f t="shared" si="222"/>
        <v>8.3423350218954524E-4</v>
      </c>
      <c r="AN791" s="118">
        <f t="shared" si="222"/>
        <v>7.8964440777149522E-4</v>
      </c>
      <c r="AO791" s="118">
        <f t="shared" si="225"/>
        <v>7.4743856376931E-4</v>
      </c>
      <c r="AP791" s="118">
        <f t="shared" si="225"/>
        <v>7.0748858740881954E-4</v>
      </c>
      <c r="AQ791" s="118">
        <f t="shared" si="225"/>
        <v>6.6967390442034241E-4</v>
      </c>
      <c r="AR791" s="118">
        <f t="shared" si="225"/>
        <v>6.3388038512972235E-4</v>
      </c>
      <c r="AS791" s="118">
        <f t="shared" si="225"/>
        <v>5.9999999999999962E-4</v>
      </c>
      <c r="AT791" s="118">
        <f t="shared" si="225"/>
        <v>5.6793049358409516E-4</v>
      </c>
      <c r="AU791" s="118">
        <f t="shared" si="225"/>
        <v>5.3757507590445697E-4</v>
      </c>
      <c r="AV791" s="118">
        <f t="shared" si="225"/>
        <v>5.0884213032820983E-4</v>
      </c>
      <c r="AW791" s="118">
        <f t="shared" si="225"/>
        <v>4.8164493705613813E-4</v>
      </c>
      <c r="AX791" s="118">
        <f t="shared" si="225"/>
        <v>4.5590141139095519E-4</v>
      </c>
      <c r="AY791" s="118">
        <f t="shared" si="225"/>
        <v>4.3153385599491829E-4</v>
      </c>
      <c r="AZ791" s="118">
        <f t="shared" si="225"/>
        <v>4.0846872638906993E-4</v>
      </c>
      <c r="BA791" s="118">
        <f t="shared" si="225"/>
        <v>3.8663640898635221E-4</v>
      </c>
      <c r="BB791" s="118">
        <f t="shared" si="225"/>
        <v>3.6597101098866878E-4</v>
      </c>
      <c r="BC791" s="118">
        <f t="shared" si="225"/>
        <v>3.4641016151377519E-4</v>
      </c>
      <c r="BD791" s="118">
        <f t="shared" si="225"/>
        <v>3.2789482335177431E-4</v>
      </c>
      <c r="BE791" s="118">
        <f t="shared" si="223"/>
        <v>3.1036911478307167E-4</v>
      </c>
      <c r="BF791" s="118">
        <f t="shared" si="223"/>
        <v>2.9378014092001448E-4</v>
      </c>
      <c r="BG791" s="118">
        <f t="shared" si="223"/>
        <v>2.7807783406318159E-4</v>
      </c>
      <c r="BH791" s="118">
        <f t="shared" si="223"/>
        <v>2.6321480259049824E-4</v>
      </c>
      <c r="BI791" s="118">
        <f t="shared" si="223"/>
        <v>2.4914618792310324E-4</v>
      </c>
      <c r="BJ791" s="118">
        <f t="shared" si="223"/>
        <v>2.3582952913627303E-4</v>
      </c>
      <c r="BK791" s="118">
        <f t="shared" si="223"/>
        <v>2.2322463480678063E-4</v>
      </c>
      <c r="BL791" s="118">
        <f t="shared" si="223"/>
        <v>2.1129346170990735E-4</v>
      </c>
      <c r="BM791" s="118">
        <f t="shared" si="223"/>
        <v>1.9999999999999979E-4</v>
      </c>
      <c r="BN791" s="118">
        <f t="shared" si="223"/>
        <v>1.8931016452803165E-4</v>
      </c>
      <c r="BO791" s="118">
        <f t="shared" si="223"/>
        <v>1.7919169196815222E-4</v>
      </c>
      <c r="BP791" s="118">
        <f t="shared" si="223"/>
        <v>1.6961404344273653E-4</v>
      </c>
      <c r="BQ791" s="118">
        <f t="shared" si="223"/>
        <v>1.6054831235204594E-4</v>
      </c>
      <c r="BS791"/>
    </row>
    <row r="792" spans="2:71">
      <c r="B792" s="19">
        <v>33</v>
      </c>
      <c r="C792" s="51">
        <v>1.6999999999999999E-3</v>
      </c>
      <c r="D792" s="51">
        <v>5.9999999999999995E-4</v>
      </c>
      <c r="I792" s="22" t="s">
        <v>176</v>
      </c>
      <c r="J792" s="118">
        <f t="shared" si="224"/>
        <v>3.7125488310358694E-3</v>
      </c>
      <c r="K792" s="118">
        <f t="shared" si="224"/>
        <v>3.5241735801914988E-3</v>
      </c>
      <c r="L792" s="118">
        <f t="shared" si="224"/>
        <v>3.3453565161200628E-3</v>
      </c>
      <c r="M792" s="118">
        <f t="shared" si="224"/>
        <v>3.1756126550777997E-3</v>
      </c>
      <c r="N792" s="118">
        <f t="shared" si="224"/>
        <v>3.0144816214644518E-3</v>
      </c>
      <c r="O792" s="118">
        <f t="shared" si="224"/>
        <v>2.8615263992025886E-3</v>
      </c>
      <c r="P792" s="118">
        <f t="shared" si="224"/>
        <v>2.716332146472134E-3</v>
      </c>
      <c r="Q792" s="118">
        <f t="shared" si="224"/>
        <v>2.5785050705854186E-3</v>
      </c>
      <c r="R792" s="118">
        <f t="shared" si="224"/>
        <v>2.4476713599512392E-3</v>
      </c>
      <c r="S792" s="118">
        <f t="shared" si="224"/>
        <v>2.3234761702312034E-3</v>
      </c>
      <c r="T792" s="118">
        <f t="shared" si="224"/>
        <v>2.2055826619386547E-3</v>
      </c>
      <c r="U792" s="118">
        <f t="shared" si="224"/>
        <v>2.0936710868699531E-3</v>
      </c>
      <c r="V792" s="118">
        <f t="shared" si="224"/>
        <v>1.9874379208903725E-3</v>
      </c>
      <c r="W792" s="118">
        <f t="shared" si="224"/>
        <v>1.8865950407225501E-3</v>
      </c>
      <c r="X792" s="118">
        <f t="shared" si="224"/>
        <v>1.7908689425048206E-3</v>
      </c>
      <c r="Y792" s="118">
        <f t="shared" si="224"/>
        <v>1.6999999999999999E-3</v>
      </c>
      <c r="Z792" s="118">
        <f t="shared" si="222"/>
        <v>1.6137417604427636E-3</v>
      </c>
      <c r="AA792" s="118">
        <f t="shared" si="222"/>
        <v>1.5318602761158291E-3</v>
      </c>
      <c r="AB792" s="118">
        <f t="shared" si="222"/>
        <v>1.4541334698420566E-3</v>
      </c>
      <c r="AC792" s="118">
        <f t="shared" si="222"/>
        <v>1.3803505326715675E-3</v>
      </c>
      <c r="AD792" s="118">
        <f t="shared" si="222"/>
        <v>1.3103113521303069E-3</v>
      </c>
      <c r="AE792" s="118">
        <f t="shared" si="222"/>
        <v>1.2438259694793525E-3</v>
      </c>
      <c r="AF792" s="118">
        <f t="shared" si="222"/>
        <v>1.1807140645129631E-3</v>
      </c>
      <c r="AG792" s="118">
        <f t="shared" si="222"/>
        <v>1.120804466498047E-3</v>
      </c>
      <c r="AH792" s="118">
        <f t="shared" si="222"/>
        <v>1.06393468992863E-3</v>
      </c>
      <c r="AI792" s="118">
        <f t="shared" si="222"/>
        <v>1.0099504938362077E-3</v>
      </c>
      <c r="AJ792" s="118">
        <f t="shared" si="222"/>
        <v>9.5870546346075308E-4</v>
      </c>
      <c r="AK792" s="118">
        <f t="shared" si="222"/>
        <v>9.1006061314779499E-4</v>
      </c>
      <c r="AL792" s="118">
        <f t="shared" si="222"/>
        <v>8.63884009394555E-4</v>
      </c>
      <c r="AM792" s="118">
        <f t="shared" si="222"/>
        <v>8.2005041302277766E-4</v>
      </c>
      <c r="AN792" s="118">
        <f t="shared" si="222"/>
        <v>7.7844093950776036E-4</v>
      </c>
      <c r="AO792" s="118">
        <f t="shared" si="225"/>
        <v>7.3894273654233648E-4</v>
      </c>
      <c r="AP792" s="118">
        <f t="shared" si="225"/>
        <v>7.0144867796130789E-4</v>
      </c>
      <c r="AQ792" s="118">
        <f t="shared" si="225"/>
        <v>6.6585707319619407E-4</v>
      </c>
      <c r="AR792" s="118">
        <f t="shared" si="225"/>
        <v>6.320713914722897E-4</v>
      </c>
      <c r="AS792" s="118">
        <f t="shared" si="225"/>
        <v>6.0000000000000006E-4</v>
      </c>
      <c r="AT792" s="118">
        <f t="shared" si="225"/>
        <v>5.6955591545038706E-4</v>
      </c>
      <c r="AU792" s="118">
        <f t="shared" si="225"/>
        <v>5.4065656804088097E-4</v>
      </c>
      <c r="AV792" s="118">
        <f t="shared" si="225"/>
        <v>5.1322357759131401E-4</v>
      </c>
      <c r="AW792" s="118">
        <f t="shared" si="225"/>
        <v>4.8718254094290615E-4</v>
      </c>
      <c r="AX792" s="118">
        <f t="shared" si="225"/>
        <v>4.6246283016363772E-4</v>
      </c>
      <c r="AY792" s="118">
        <f t="shared" si="225"/>
        <v>4.3899740099271267E-4</v>
      </c>
      <c r="AZ792" s="118">
        <f t="shared" si="225"/>
        <v>4.1672261100457524E-4</v>
      </c>
      <c r="BA792" s="118">
        <f t="shared" si="225"/>
        <v>3.955780469993108E-4</v>
      </c>
      <c r="BB792" s="118">
        <f t="shared" si="225"/>
        <v>3.7550636115128114E-4</v>
      </c>
      <c r="BC792" s="118">
        <f t="shared" si="225"/>
        <v>3.5645311547160272E-4</v>
      </c>
      <c r="BD792" s="118">
        <f t="shared" si="225"/>
        <v>3.3836663416261879E-4</v>
      </c>
      <c r="BE792" s="118">
        <f t="shared" si="223"/>
        <v>3.2119786346392759E-4</v>
      </c>
      <c r="BF792" s="118">
        <f t="shared" si="223"/>
        <v>3.0490023860984291E-4</v>
      </c>
      <c r="BG792" s="118">
        <f t="shared" si="223"/>
        <v>2.8942955753745095E-4</v>
      </c>
      <c r="BH792" s="118">
        <f t="shared" si="223"/>
        <v>2.7474386100273892E-4</v>
      </c>
      <c r="BI792" s="118">
        <f t="shared" si="223"/>
        <v>2.6080331877964812E-4</v>
      </c>
      <c r="BJ792" s="118">
        <f t="shared" si="223"/>
        <v>2.475701216334028E-4</v>
      </c>
      <c r="BK792" s="118">
        <f t="shared" si="223"/>
        <v>2.3500837877512735E-4</v>
      </c>
      <c r="BL792" s="118">
        <f t="shared" si="223"/>
        <v>2.2308402051963161E-4</v>
      </c>
      <c r="BM792" s="118">
        <f t="shared" si="223"/>
        <v>2.1176470588235292E-4</v>
      </c>
      <c r="BN792" s="118">
        <f t="shared" si="223"/>
        <v>2.0101973486484252E-4</v>
      </c>
      <c r="BO792" s="118">
        <f t="shared" si="223"/>
        <v>1.9081996519089913E-4</v>
      </c>
      <c r="BP792" s="118">
        <f t="shared" si="223"/>
        <v>1.8113773326752263E-4</v>
      </c>
      <c r="BQ792" s="118">
        <f t="shared" si="223"/>
        <v>1.7194677915631984E-4</v>
      </c>
      <c r="BS792"/>
    </row>
    <row r="793" spans="2:71">
      <c r="B793" s="19">
        <v>34</v>
      </c>
      <c r="C793" s="51">
        <v>1.6000000000000001E-3</v>
      </c>
      <c r="D793" s="51">
        <v>5.9999999999999995E-4</v>
      </c>
      <c r="I793" s="22" t="s">
        <v>176</v>
      </c>
      <c r="J793" s="118">
        <f t="shared" si="224"/>
        <v>3.3388471041563466E-3</v>
      </c>
      <c r="K793" s="118">
        <f t="shared" si="224"/>
        <v>3.1790553927305521E-3</v>
      </c>
      <c r="L793" s="118">
        <f t="shared" si="224"/>
        <v>3.0269110488672303E-3</v>
      </c>
      <c r="M793" s="118">
        <f t="shared" si="224"/>
        <v>2.8820480821773091E-3</v>
      </c>
      <c r="N793" s="118">
        <f t="shared" si="224"/>
        <v>2.7441180179676432E-3</v>
      </c>
      <c r="O793" s="118">
        <f t="shared" si="224"/>
        <v>2.6127890589687239E-3</v>
      </c>
      <c r="P793" s="118">
        <f t="shared" si="224"/>
        <v>2.4877452871807076E-3</v>
      </c>
      <c r="Q793" s="118">
        <f t="shared" si="224"/>
        <v>2.3686859039177815E-3</v>
      </c>
      <c r="R793" s="118">
        <f t="shared" si="224"/>
        <v>2.2553245062227481E-3</v>
      </c>
      <c r="S793" s="118">
        <f t="shared" si="224"/>
        <v>2.1473883979112149E-3</v>
      </c>
      <c r="T793" s="118">
        <f t="shared" si="224"/>
        <v>2.0446179335880717E-3</v>
      </c>
      <c r="U793" s="118">
        <f t="shared" si="224"/>
        <v>1.9467658940582585E-3</v>
      </c>
      <c r="V793" s="118">
        <f t="shared" si="224"/>
        <v>1.8535968916293377E-3</v>
      </c>
      <c r="W793" s="118">
        <f t="shared" si="224"/>
        <v>1.7648868038753118E-3</v>
      </c>
      <c r="X793" s="118">
        <f t="shared" si="224"/>
        <v>1.6804222344995613E-3</v>
      </c>
      <c r="Y793" s="118">
        <f t="shared" si="224"/>
        <v>1.6000000000000001E-3</v>
      </c>
      <c r="Z793" s="118">
        <f t="shared" si="222"/>
        <v>1.5234266409015838E-3</v>
      </c>
      <c r="AA793" s="118">
        <f t="shared" si="222"/>
        <v>1.4505179563804266E-3</v>
      </c>
      <c r="AB793" s="118">
        <f t="shared" si="222"/>
        <v>1.3810985611600395E-3</v>
      </c>
      <c r="AC793" s="118">
        <f t="shared" si="222"/>
        <v>1.3150014636137807E-3</v>
      </c>
      <c r="AD793" s="118">
        <f t="shared" si="222"/>
        <v>1.2520676640586299E-3</v>
      </c>
      <c r="AE793" s="118">
        <f t="shared" si="222"/>
        <v>1.1921457722739569E-3</v>
      </c>
      <c r="AF793" s="118">
        <f t="shared" si="222"/>
        <v>1.1350916433252116E-3</v>
      </c>
      <c r="AG793" s="118">
        <f t="shared" si="222"/>
        <v>1.0807680308164906E-3</v>
      </c>
      <c r="AH793" s="118">
        <f t="shared" si="222"/>
        <v>1.029044256737866E-3</v>
      </c>
      <c r="AI793" s="118">
        <f t="shared" si="222"/>
        <v>9.7979589711327114E-4</v>
      </c>
      <c r="AJ793" s="118">
        <f t="shared" si="222"/>
        <v>9.3290448269276523E-4</v>
      </c>
      <c r="AK793" s="118">
        <f t="shared" si="222"/>
        <v>8.8825721396916806E-4</v>
      </c>
      <c r="AL793" s="118">
        <f t="shared" si="222"/>
        <v>8.4574668983353055E-4</v>
      </c>
      <c r="AM793" s="118">
        <f t="shared" si="222"/>
        <v>8.0527064921670543E-4</v>
      </c>
      <c r="AN793" s="118">
        <f t="shared" si="222"/>
        <v>7.6673172509552701E-4</v>
      </c>
      <c r="AO793" s="118">
        <f t="shared" si="225"/>
        <v>7.3003721027184681E-4</v>
      </c>
      <c r="AP793" s="118">
        <f t="shared" si="225"/>
        <v>6.9509883436100174E-4</v>
      </c>
      <c r="AQ793" s="118">
        <f t="shared" si="225"/>
        <v>6.618325514532418E-4</v>
      </c>
      <c r="AR793" s="118">
        <f t="shared" si="225"/>
        <v>6.3015833793733547E-4</v>
      </c>
      <c r="AS793" s="118">
        <f t="shared" si="225"/>
        <v>5.9999999999999995E-4</v>
      </c>
      <c r="AT793" s="118">
        <f t="shared" si="225"/>
        <v>5.7128499033809379E-4</v>
      </c>
      <c r="AU793" s="118">
        <f t="shared" si="225"/>
        <v>5.4394423364265989E-4</v>
      </c>
      <c r="AV793" s="118">
        <f t="shared" si="225"/>
        <v>5.1791196043501474E-4</v>
      </c>
      <c r="AW793" s="118">
        <f t="shared" si="225"/>
        <v>4.9312554885516755E-4</v>
      </c>
      <c r="AX793" s="118">
        <f t="shared" si="225"/>
        <v>4.6952537402198617E-4</v>
      </c>
      <c r="AY793" s="118">
        <f t="shared" si="225"/>
        <v>4.4705466460273375E-4</v>
      </c>
      <c r="AZ793" s="118">
        <f t="shared" si="225"/>
        <v>4.2565936624695415E-4</v>
      </c>
      <c r="BA793" s="118">
        <f t="shared" si="225"/>
        <v>4.0528801155618392E-4</v>
      </c>
      <c r="BB793" s="118">
        <f t="shared" si="225"/>
        <v>3.858915962766997E-4</v>
      </c>
      <c r="BC793" s="118">
        <f t="shared" si="225"/>
        <v>3.6742346141747662E-4</v>
      </c>
      <c r="BD793" s="118">
        <f t="shared" si="225"/>
        <v>3.4983918100978692E-4</v>
      </c>
      <c r="BE793" s="118">
        <f t="shared" si="223"/>
        <v>3.3309645523843789E-4</v>
      </c>
      <c r="BF793" s="118">
        <f t="shared" si="223"/>
        <v>3.1715500868757389E-4</v>
      </c>
      <c r="BG793" s="118">
        <f t="shared" si="223"/>
        <v>3.0197649345626453E-4</v>
      </c>
      <c r="BH793" s="118">
        <f t="shared" si="223"/>
        <v>2.8752439691082256E-4</v>
      </c>
      <c r="BI793" s="118">
        <f t="shared" si="223"/>
        <v>2.7376395385194247E-4</v>
      </c>
      <c r="BJ793" s="118">
        <f t="shared" si="223"/>
        <v>2.6066206288537556E-4</v>
      </c>
      <c r="BK793" s="118">
        <f t="shared" si="223"/>
        <v>2.4818720679496562E-4</v>
      </c>
      <c r="BL793" s="118">
        <f t="shared" si="223"/>
        <v>2.3630937672650077E-4</v>
      </c>
      <c r="BM793" s="118">
        <f t="shared" si="223"/>
        <v>2.2499999999999991E-4</v>
      </c>
      <c r="BN793" s="118">
        <f t="shared" si="223"/>
        <v>2.142318713767851E-4</v>
      </c>
      <c r="BO793" s="118">
        <f t="shared" si="223"/>
        <v>2.039790876159974E-4</v>
      </c>
      <c r="BP793" s="118">
        <f t="shared" si="223"/>
        <v>1.9421698516313045E-4</v>
      </c>
      <c r="BQ793" s="118">
        <f t="shared" si="223"/>
        <v>1.8492208082068783E-4</v>
      </c>
      <c r="BS793"/>
    </row>
    <row r="794" spans="2:71">
      <c r="B794" s="19">
        <v>35</v>
      </c>
      <c r="C794" s="51">
        <v>1.6000000000000001E-3</v>
      </c>
      <c r="D794" s="51">
        <v>5.0000000000000001E-4</v>
      </c>
      <c r="I794" s="22" t="s">
        <v>176</v>
      </c>
      <c r="J794" s="118">
        <f t="shared" si="224"/>
        <v>3.8280928799263197E-3</v>
      </c>
      <c r="K794" s="118">
        <f t="shared" si="224"/>
        <v>3.6118105936907832E-3</v>
      </c>
      <c r="L794" s="118">
        <f t="shared" si="224"/>
        <v>3.4077479763103477E-3</v>
      </c>
      <c r="M794" s="118">
        <f t="shared" si="224"/>
        <v>3.2152146323322591E-3</v>
      </c>
      <c r="N794" s="118">
        <f t="shared" si="224"/>
        <v>3.0335591727520426E-3</v>
      </c>
      <c r="O794" s="118">
        <f t="shared" si="224"/>
        <v>2.8621670111997283E-3</v>
      </c>
      <c r="P794" s="118">
        <f t="shared" si="224"/>
        <v>2.7004582846387039E-3</v>
      </c>
      <c r="Q794" s="118">
        <f t="shared" si="224"/>
        <v>2.5478858915423809E-3</v>
      </c>
      <c r="R794" s="118">
        <f t="shared" si="224"/>
        <v>2.4039336409113405E-3</v>
      </c>
      <c r="S794" s="118">
        <f t="shared" si="224"/>
        <v>2.2681145058686112E-3</v>
      </c>
      <c r="T794" s="118">
        <f t="shared" si="224"/>
        <v>2.1399689759245498E-3</v>
      </c>
      <c r="U794" s="118">
        <f t="shared" si="224"/>
        <v>2.0190635023366178E-3</v>
      </c>
      <c r="V794" s="118">
        <f t="shared" si="224"/>
        <v>1.9049890313043219E-3</v>
      </c>
      <c r="W794" s="118">
        <f t="shared" si="224"/>
        <v>1.797359620036733E-3</v>
      </c>
      <c r="X794" s="118">
        <f t="shared" si="224"/>
        <v>1.6958111310104002E-3</v>
      </c>
      <c r="Y794" s="118">
        <f t="shared" ref="Y794:AN809" si="226">$C794*POWER(POWER($D794/$C794,1/($D$482-$C$482)),Y$482-$C$482)</f>
        <v>1.6000000000000001E-3</v>
      </c>
      <c r="Z794" s="118">
        <f t="shared" si="226"/>
        <v>1.5096020737136557E-3</v>
      </c>
      <c r="AA794" s="118">
        <f t="shared" si="226"/>
        <v>1.4243115131003562E-3</v>
      </c>
      <c r="AB794" s="118">
        <f t="shared" si="226"/>
        <v>1.3438397586190828E-3</v>
      </c>
      <c r="AC794" s="118">
        <f t="shared" si="226"/>
        <v>1.2679145539688914E-3</v>
      </c>
      <c r="AD794" s="118">
        <f t="shared" si="226"/>
        <v>1.196279024976977E-3</v>
      </c>
      <c r="AE794" s="118">
        <f t="shared" si="226"/>
        <v>1.1286908105283718E-3</v>
      </c>
      <c r="AF794" s="118">
        <f t="shared" si="226"/>
        <v>1.0649212425969856E-3</v>
      </c>
      <c r="AG794" s="118">
        <f t="shared" si="226"/>
        <v>1.0047545726038329E-3</v>
      </c>
      <c r="AH794" s="118">
        <f t="shared" si="226"/>
        <v>9.47987241485015E-4</v>
      </c>
      <c r="AI794" s="118">
        <f t="shared" si="226"/>
        <v>8.9442719099991667E-4</v>
      </c>
      <c r="AJ794" s="118">
        <f t="shared" si="226"/>
        <v>8.438932139495965E-4</v>
      </c>
      <c r="AK794" s="118">
        <f t="shared" si="226"/>
        <v>7.9621434110699536E-4</v>
      </c>
      <c r="AL794" s="118">
        <f t="shared" si="226"/>
        <v>7.5122926278479519E-4</v>
      </c>
      <c r="AM794" s="118">
        <f t="shared" si="226"/>
        <v>7.0878578308394228E-4</v>
      </c>
      <c r="AN794" s="118">
        <f t="shared" si="226"/>
        <v>6.6874030497642294E-4</v>
      </c>
      <c r="AO794" s="118">
        <f t="shared" si="225"/>
        <v>6.3095734448019418E-4</v>
      </c>
      <c r="AP794" s="118">
        <f t="shared" si="225"/>
        <v>5.9530907228260159E-4</v>
      </c>
      <c r="AQ794" s="118">
        <f t="shared" si="225"/>
        <v>5.6167488126147999E-4</v>
      </c>
      <c r="AR794" s="118">
        <f t="shared" si="225"/>
        <v>5.2994097844075096E-4</v>
      </c>
      <c r="AS794" s="118">
        <f t="shared" si="225"/>
        <v>5.0000000000000088E-4</v>
      </c>
      <c r="AT794" s="118">
        <f t="shared" si="225"/>
        <v>4.7175064803551826E-4</v>
      </c>
      <c r="AU794" s="118">
        <f t="shared" si="225"/>
        <v>4.450973478438621E-4</v>
      </c>
      <c r="AV794" s="118">
        <f t="shared" si="225"/>
        <v>4.1994992456846413E-4</v>
      </c>
      <c r="AW794" s="118">
        <f t="shared" si="225"/>
        <v>3.9622329811527923E-4</v>
      </c>
      <c r="AX794" s="118">
        <f t="shared" si="225"/>
        <v>3.7383719530530596E-4</v>
      </c>
      <c r="AY794" s="118">
        <f t="shared" si="225"/>
        <v>3.5271587829011677E-4</v>
      </c>
      <c r="AZ794" s="118">
        <f t="shared" si="225"/>
        <v>3.3278788831155856E-4</v>
      </c>
      <c r="BA794" s="118">
        <f t="shared" si="225"/>
        <v>3.139858039386983E-4</v>
      </c>
      <c r="BB794" s="118">
        <f t="shared" si="225"/>
        <v>2.9624601296406771E-4</v>
      </c>
      <c r="BC794" s="118">
        <f t="shared" si="225"/>
        <v>2.7950849718747444E-4</v>
      </c>
      <c r="BD794" s="118">
        <f t="shared" ref="BD794:BQ809" si="227">$C794*POWER(POWER($D794/$C794,1/($D$482-$C$482)),BD$482-$C$482)</f>
        <v>2.6371662935924939E-4</v>
      </c>
      <c r="BE794" s="118">
        <f t="shared" si="227"/>
        <v>2.4881698159593649E-4</v>
      </c>
      <c r="BF794" s="118">
        <f t="shared" si="227"/>
        <v>2.3475914462024893E-4</v>
      </c>
      <c r="BG794" s="118">
        <f t="shared" si="227"/>
        <v>2.2149555721373237E-4</v>
      </c>
      <c r="BH794" s="118">
        <f t="shared" si="227"/>
        <v>2.0898134530513253E-4</v>
      </c>
      <c r="BI794" s="118">
        <f t="shared" si="227"/>
        <v>1.9717417015006103E-4</v>
      </c>
      <c r="BJ794" s="118">
        <f t="shared" si="227"/>
        <v>1.8603408508831334E-4</v>
      </c>
      <c r="BK794" s="118">
        <f t="shared" si="227"/>
        <v>1.7552340039421281E-4</v>
      </c>
      <c r="BL794" s="118">
        <f t="shared" si="227"/>
        <v>1.6560655576273501E-4</v>
      </c>
      <c r="BM794" s="118">
        <f t="shared" si="227"/>
        <v>1.5625000000000057E-4</v>
      </c>
      <c r="BN794" s="118">
        <f t="shared" si="227"/>
        <v>1.4742207751109972E-4</v>
      </c>
      <c r="BO794" s="118">
        <f t="shared" si="227"/>
        <v>1.3909292120120717E-4</v>
      </c>
      <c r="BP794" s="118">
        <f t="shared" si="227"/>
        <v>1.312343514276453E-4</v>
      </c>
      <c r="BQ794" s="118">
        <f t="shared" si="227"/>
        <v>1.2381978066102497E-4</v>
      </c>
      <c r="BS794"/>
    </row>
    <row r="795" spans="2:71">
      <c r="B795" s="19">
        <v>36</v>
      </c>
      <c r="C795" s="51">
        <v>1.5E-3</v>
      </c>
      <c r="D795" s="51">
        <v>5.0000000000000001E-4</v>
      </c>
      <c r="I795" s="22" t="s">
        <v>176</v>
      </c>
      <c r="J795" s="118">
        <f t="shared" ref="J795:Y810" si="228">$C795*POWER(POWER($D795/$C795,1/($D$482-$C$482)),J$482-$C$482)</f>
        <v>3.4192605854321675E-3</v>
      </c>
      <c r="K795" s="118">
        <f t="shared" si="228"/>
        <v>3.2365039199618909E-3</v>
      </c>
      <c r="L795" s="118">
        <f t="shared" si="228"/>
        <v>3.0635154479180279E-3</v>
      </c>
      <c r="M795" s="118">
        <f t="shared" si="228"/>
        <v>2.8997730673976452E-3</v>
      </c>
      <c r="N795" s="118">
        <f t="shared" si="228"/>
        <v>2.7447825824150184E-3</v>
      </c>
      <c r="O795" s="118">
        <f t="shared" si="228"/>
        <v>2.5980762113533163E-3</v>
      </c>
      <c r="P795" s="118">
        <f t="shared" si="228"/>
        <v>2.4592111751383099E-3</v>
      </c>
      <c r="Q795" s="118">
        <f t="shared" si="228"/>
        <v>2.3277683608730402E-3</v>
      </c>
      <c r="R795" s="118">
        <f t="shared" si="228"/>
        <v>2.203351056900111E-3</v>
      </c>
      <c r="S795" s="118">
        <f t="shared" si="228"/>
        <v>2.0855837554738647E-3</v>
      </c>
      <c r="T795" s="118">
        <f t="shared" si="228"/>
        <v>1.9741110194287387E-3</v>
      </c>
      <c r="U795" s="118">
        <f t="shared" si="228"/>
        <v>1.868596409423276E-3</v>
      </c>
      <c r="V795" s="118">
        <f t="shared" si="228"/>
        <v>1.7687214685220499E-3</v>
      </c>
      <c r="W795" s="118">
        <f t="shared" si="228"/>
        <v>1.6741847610508567E-3</v>
      </c>
      <c r="X795" s="118">
        <f t="shared" si="228"/>
        <v>1.5847009628243069E-3</v>
      </c>
      <c r="Y795" s="118">
        <f t="shared" si="228"/>
        <v>1.5E-3</v>
      </c>
      <c r="Z795" s="118">
        <f t="shared" si="226"/>
        <v>1.4198262339602389E-3</v>
      </c>
      <c r="AA795" s="118">
        <f t="shared" si="226"/>
        <v>1.3439376897611433E-3</v>
      </c>
      <c r="AB795" s="118">
        <f t="shared" si="226"/>
        <v>1.2721053258205252E-3</v>
      </c>
      <c r="AC795" s="118">
        <f t="shared" si="226"/>
        <v>1.204112342640346E-3</v>
      </c>
      <c r="AD795" s="118">
        <f t="shared" si="226"/>
        <v>1.1397535284773887E-3</v>
      </c>
      <c r="AE795" s="118">
        <f t="shared" si="226"/>
        <v>1.0788346399872963E-3</v>
      </c>
      <c r="AF795" s="118">
        <f t="shared" si="226"/>
        <v>1.0211718159726755E-3</v>
      </c>
      <c r="AG795" s="118">
        <f t="shared" si="226"/>
        <v>9.6659102246588119E-4</v>
      </c>
      <c r="AH795" s="118">
        <f t="shared" si="226"/>
        <v>9.1492752747167241E-4</v>
      </c>
      <c r="AI795" s="118">
        <f t="shared" si="226"/>
        <v>8.6602540378443848E-4</v>
      </c>
      <c r="AJ795" s="118">
        <f t="shared" si="226"/>
        <v>8.1973705837943634E-4</v>
      </c>
      <c r="AK795" s="118">
        <f t="shared" si="226"/>
        <v>7.7592278695767965E-4</v>
      </c>
      <c r="AL795" s="118">
        <f t="shared" si="226"/>
        <v>7.3445035230003657E-4</v>
      </c>
      <c r="AM795" s="118">
        <f t="shared" si="226"/>
        <v>6.9519458515795443E-4</v>
      </c>
      <c r="AN795" s="118">
        <f t="shared" si="226"/>
        <v>6.5803700647624607E-4</v>
      </c>
      <c r="AO795" s="118">
        <f t="shared" ref="AO795:BD810" si="229">$C795*POWER(POWER($D795/$C795,1/($D$482-$C$482)),AO$482-$C$482)</f>
        <v>6.2286546980775846E-4</v>
      </c>
      <c r="AP795" s="118">
        <f t="shared" si="229"/>
        <v>5.8957382284068299E-4</v>
      </c>
      <c r="AQ795" s="118">
        <f t="shared" si="229"/>
        <v>5.5806158701695197E-4</v>
      </c>
      <c r="AR795" s="118">
        <f t="shared" si="229"/>
        <v>5.2823365427476872E-4</v>
      </c>
      <c r="AS795" s="118">
        <f t="shared" si="229"/>
        <v>4.9999999999999969E-4</v>
      </c>
      <c r="AT795" s="118">
        <f t="shared" si="229"/>
        <v>4.7327541132007934E-4</v>
      </c>
      <c r="AU795" s="118">
        <f t="shared" si="229"/>
        <v>4.4797922992038084E-4</v>
      </c>
      <c r="AV795" s="118">
        <f t="shared" si="229"/>
        <v>4.2403510860684153E-4</v>
      </c>
      <c r="AW795" s="118">
        <f t="shared" si="229"/>
        <v>4.0137078088011514E-4</v>
      </c>
      <c r="AX795" s="118">
        <f t="shared" si="229"/>
        <v>3.7991784282579599E-4</v>
      </c>
      <c r="AY795" s="118">
        <f t="shared" si="229"/>
        <v>3.5961154666243193E-4</v>
      </c>
      <c r="AZ795" s="118">
        <f t="shared" si="229"/>
        <v>3.4039060532422497E-4</v>
      </c>
      <c r="BA795" s="118">
        <f t="shared" si="229"/>
        <v>3.2219700748862688E-4</v>
      </c>
      <c r="BB795" s="118">
        <f t="shared" si="229"/>
        <v>3.0497584249055733E-4</v>
      </c>
      <c r="BC795" s="118">
        <f t="shared" si="229"/>
        <v>2.8867513459481263E-4</v>
      </c>
      <c r="BD795" s="118">
        <f t="shared" si="229"/>
        <v>2.7324568612647863E-4</v>
      </c>
      <c r="BE795" s="118">
        <f t="shared" si="227"/>
        <v>2.5864092898589307E-4</v>
      </c>
      <c r="BF795" s="118">
        <f t="shared" si="227"/>
        <v>2.448167841000121E-4</v>
      </c>
      <c r="BG795" s="118">
        <f t="shared" si="227"/>
        <v>2.3173152838598467E-4</v>
      </c>
      <c r="BH795" s="118">
        <f t="shared" si="227"/>
        <v>2.1934566882541521E-4</v>
      </c>
      <c r="BI795" s="118">
        <f t="shared" si="227"/>
        <v>2.0762182326925269E-4</v>
      </c>
      <c r="BJ795" s="118">
        <f t="shared" si="227"/>
        <v>1.9652460761356087E-4</v>
      </c>
      <c r="BK795" s="118">
        <f t="shared" si="227"/>
        <v>1.8602052900565055E-4</v>
      </c>
      <c r="BL795" s="118">
        <f t="shared" si="227"/>
        <v>1.7607788475825615E-4</v>
      </c>
      <c r="BM795" s="118">
        <f t="shared" si="227"/>
        <v>1.666666666666665E-4</v>
      </c>
      <c r="BN795" s="118">
        <f t="shared" si="227"/>
        <v>1.5775847044002637E-4</v>
      </c>
      <c r="BO795" s="118">
        <f t="shared" si="227"/>
        <v>1.4932640997346021E-4</v>
      </c>
      <c r="BP795" s="118">
        <f t="shared" si="227"/>
        <v>1.4134503620228043E-4</v>
      </c>
      <c r="BQ795" s="118">
        <f t="shared" si="227"/>
        <v>1.3379026029337163E-4</v>
      </c>
      <c r="BS795"/>
    </row>
    <row r="796" spans="2:71">
      <c r="B796" s="19">
        <v>37</v>
      </c>
      <c r="C796" s="51">
        <v>1.5E-3</v>
      </c>
      <c r="D796" s="51">
        <v>5.0000000000000001E-4</v>
      </c>
      <c r="I796" s="22" t="s">
        <v>176</v>
      </c>
      <c r="J796" s="118">
        <f t="shared" si="228"/>
        <v>3.4192605854321675E-3</v>
      </c>
      <c r="K796" s="118">
        <f t="shared" si="228"/>
        <v>3.2365039199618909E-3</v>
      </c>
      <c r="L796" s="118">
        <f t="shared" si="228"/>
        <v>3.0635154479180279E-3</v>
      </c>
      <c r="M796" s="118">
        <f t="shared" si="228"/>
        <v>2.8997730673976452E-3</v>
      </c>
      <c r="N796" s="118">
        <f t="shared" si="228"/>
        <v>2.7447825824150184E-3</v>
      </c>
      <c r="O796" s="118">
        <f t="shared" si="228"/>
        <v>2.5980762113533163E-3</v>
      </c>
      <c r="P796" s="118">
        <f t="shared" si="228"/>
        <v>2.4592111751383099E-3</v>
      </c>
      <c r="Q796" s="118">
        <f t="shared" si="228"/>
        <v>2.3277683608730402E-3</v>
      </c>
      <c r="R796" s="118">
        <f t="shared" si="228"/>
        <v>2.203351056900111E-3</v>
      </c>
      <c r="S796" s="118">
        <f t="shared" si="228"/>
        <v>2.0855837554738647E-3</v>
      </c>
      <c r="T796" s="118">
        <f t="shared" si="228"/>
        <v>1.9741110194287387E-3</v>
      </c>
      <c r="U796" s="118">
        <f t="shared" si="228"/>
        <v>1.868596409423276E-3</v>
      </c>
      <c r="V796" s="118">
        <f t="shared" si="228"/>
        <v>1.7687214685220499E-3</v>
      </c>
      <c r="W796" s="118">
        <f t="shared" si="228"/>
        <v>1.6741847610508567E-3</v>
      </c>
      <c r="X796" s="118">
        <f t="shared" si="228"/>
        <v>1.5847009628243069E-3</v>
      </c>
      <c r="Y796" s="118">
        <f t="shared" si="228"/>
        <v>1.5E-3</v>
      </c>
      <c r="Z796" s="118">
        <f t="shared" si="226"/>
        <v>1.4198262339602389E-3</v>
      </c>
      <c r="AA796" s="118">
        <f t="shared" si="226"/>
        <v>1.3439376897611433E-3</v>
      </c>
      <c r="AB796" s="118">
        <f t="shared" si="226"/>
        <v>1.2721053258205252E-3</v>
      </c>
      <c r="AC796" s="118">
        <f t="shared" si="226"/>
        <v>1.204112342640346E-3</v>
      </c>
      <c r="AD796" s="118">
        <f t="shared" si="226"/>
        <v>1.1397535284773887E-3</v>
      </c>
      <c r="AE796" s="118">
        <f t="shared" si="226"/>
        <v>1.0788346399872963E-3</v>
      </c>
      <c r="AF796" s="118">
        <f t="shared" si="226"/>
        <v>1.0211718159726755E-3</v>
      </c>
      <c r="AG796" s="118">
        <f t="shared" si="226"/>
        <v>9.6659102246588119E-4</v>
      </c>
      <c r="AH796" s="118">
        <f t="shared" si="226"/>
        <v>9.1492752747167241E-4</v>
      </c>
      <c r="AI796" s="118">
        <f t="shared" si="226"/>
        <v>8.6602540378443848E-4</v>
      </c>
      <c r="AJ796" s="118">
        <f t="shared" si="226"/>
        <v>8.1973705837943634E-4</v>
      </c>
      <c r="AK796" s="118">
        <f t="shared" si="226"/>
        <v>7.7592278695767965E-4</v>
      </c>
      <c r="AL796" s="118">
        <f t="shared" si="226"/>
        <v>7.3445035230003657E-4</v>
      </c>
      <c r="AM796" s="118">
        <f t="shared" si="226"/>
        <v>6.9519458515795443E-4</v>
      </c>
      <c r="AN796" s="118">
        <f t="shared" si="226"/>
        <v>6.5803700647624607E-4</v>
      </c>
      <c r="AO796" s="118">
        <f t="shared" si="229"/>
        <v>6.2286546980775846E-4</v>
      </c>
      <c r="AP796" s="118">
        <f t="shared" si="229"/>
        <v>5.8957382284068299E-4</v>
      </c>
      <c r="AQ796" s="118">
        <f t="shared" si="229"/>
        <v>5.5806158701695197E-4</v>
      </c>
      <c r="AR796" s="118">
        <f t="shared" si="229"/>
        <v>5.2823365427476872E-4</v>
      </c>
      <c r="AS796" s="118">
        <f t="shared" si="229"/>
        <v>4.9999999999999969E-4</v>
      </c>
      <c r="AT796" s="118">
        <f t="shared" si="229"/>
        <v>4.7327541132007934E-4</v>
      </c>
      <c r="AU796" s="118">
        <f t="shared" si="229"/>
        <v>4.4797922992038084E-4</v>
      </c>
      <c r="AV796" s="118">
        <f t="shared" si="229"/>
        <v>4.2403510860684153E-4</v>
      </c>
      <c r="AW796" s="118">
        <f t="shared" si="229"/>
        <v>4.0137078088011514E-4</v>
      </c>
      <c r="AX796" s="118">
        <f t="shared" si="229"/>
        <v>3.7991784282579599E-4</v>
      </c>
      <c r="AY796" s="118">
        <f t="shared" si="229"/>
        <v>3.5961154666243193E-4</v>
      </c>
      <c r="AZ796" s="118">
        <f t="shared" si="229"/>
        <v>3.4039060532422497E-4</v>
      </c>
      <c r="BA796" s="118">
        <f t="shared" si="229"/>
        <v>3.2219700748862688E-4</v>
      </c>
      <c r="BB796" s="118">
        <f t="shared" si="229"/>
        <v>3.0497584249055733E-4</v>
      </c>
      <c r="BC796" s="118">
        <f t="shared" si="229"/>
        <v>2.8867513459481263E-4</v>
      </c>
      <c r="BD796" s="118">
        <f t="shared" si="229"/>
        <v>2.7324568612647863E-4</v>
      </c>
      <c r="BE796" s="118">
        <f t="shared" si="227"/>
        <v>2.5864092898589307E-4</v>
      </c>
      <c r="BF796" s="118">
        <f t="shared" si="227"/>
        <v>2.448167841000121E-4</v>
      </c>
      <c r="BG796" s="118">
        <f t="shared" si="227"/>
        <v>2.3173152838598467E-4</v>
      </c>
      <c r="BH796" s="118">
        <f t="shared" si="227"/>
        <v>2.1934566882541521E-4</v>
      </c>
      <c r="BI796" s="118">
        <f t="shared" si="227"/>
        <v>2.0762182326925269E-4</v>
      </c>
      <c r="BJ796" s="118">
        <f t="shared" si="227"/>
        <v>1.9652460761356087E-4</v>
      </c>
      <c r="BK796" s="118">
        <f t="shared" si="227"/>
        <v>1.8602052900565055E-4</v>
      </c>
      <c r="BL796" s="118">
        <f t="shared" si="227"/>
        <v>1.7607788475825615E-4</v>
      </c>
      <c r="BM796" s="118">
        <f t="shared" si="227"/>
        <v>1.666666666666665E-4</v>
      </c>
      <c r="BN796" s="118">
        <f t="shared" si="227"/>
        <v>1.5775847044002637E-4</v>
      </c>
      <c r="BO796" s="118">
        <f t="shared" si="227"/>
        <v>1.4932640997346021E-4</v>
      </c>
      <c r="BP796" s="118">
        <f t="shared" si="227"/>
        <v>1.4134503620228043E-4</v>
      </c>
      <c r="BQ796" s="118">
        <f t="shared" si="227"/>
        <v>1.3379026029337163E-4</v>
      </c>
      <c r="BS796"/>
    </row>
    <row r="797" spans="2:71">
      <c r="B797" s="19">
        <v>38</v>
      </c>
      <c r="C797" s="51">
        <v>1.4E-3</v>
      </c>
      <c r="D797" s="51">
        <v>5.0000000000000001E-4</v>
      </c>
      <c r="I797" s="22" t="s">
        <v>176</v>
      </c>
      <c r="J797" s="118">
        <f t="shared" si="228"/>
        <v>3.0303762887202625E-3</v>
      </c>
      <c r="K797" s="118">
        <f t="shared" si="228"/>
        <v>2.87831723116855E-3</v>
      </c>
      <c r="L797" s="118">
        <f t="shared" si="228"/>
        <v>2.7338882349625458E-3</v>
      </c>
      <c r="M797" s="118">
        <f t="shared" si="228"/>
        <v>2.596706436778771E-3</v>
      </c>
      <c r="N797" s="118">
        <f t="shared" si="228"/>
        <v>2.4664081847152316E-3</v>
      </c>
      <c r="O797" s="118">
        <f t="shared" si="228"/>
        <v>2.3426480742954098E-3</v>
      </c>
      <c r="P797" s="118">
        <f t="shared" si="228"/>
        <v>2.2250980328439147E-3</v>
      </c>
      <c r="Q797" s="118">
        <f t="shared" si="228"/>
        <v>2.1134464498065819E-3</v>
      </c>
      <c r="R797" s="118">
        <f t="shared" si="228"/>
        <v>2.0073973507096126E-3</v>
      </c>
      <c r="S797" s="118">
        <f t="shared" si="228"/>
        <v>1.906669612568019E-3</v>
      </c>
      <c r="T797" s="118">
        <f t="shared" si="228"/>
        <v>1.8109962186635218E-3</v>
      </c>
      <c r="U797" s="118">
        <f t="shared" si="228"/>
        <v>1.7201235507164055E-3</v>
      </c>
      <c r="V797" s="118">
        <f t="shared" si="228"/>
        <v>1.6338107165749728E-3</v>
      </c>
      <c r="W797" s="118">
        <f t="shared" si="228"/>
        <v>1.5518289116403805E-3</v>
      </c>
      <c r="X797" s="118">
        <f t="shared" si="228"/>
        <v>1.473960812334077E-3</v>
      </c>
      <c r="Y797" s="118">
        <f t="shared" si="228"/>
        <v>1.4E-3</v>
      </c>
      <c r="Z797" s="118">
        <f t="shared" si="226"/>
        <v>1.3297504137143646E-3</v>
      </c>
      <c r="AA797" s="118">
        <f t="shared" si="226"/>
        <v>1.263025830552517E-3</v>
      </c>
      <c r="AB797" s="118">
        <f t="shared" si="226"/>
        <v>1.1996493719350987E-3</v>
      </c>
      <c r="AC797" s="118">
        <f t="shared" si="226"/>
        <v>1.1394530347449108E-3</v>
      </c>
      <c r="AD797" s="118">
        <f t="shared" si="226"/>
        <v>1.0822772459715239E-3</v>
      </c>
      <c r="AE797" s="118">
        <f t="shared" si="226"/>
        <v>1.027970439703055E-3</v>
      </c>
      <c r="AF797" s="118">
        <f t="shared" si="226"/>
        <v>9.7638865534376766E-4</v>
      </c>
      <c r="AG797" s="118">
        <f t="shared" si="226"/>
        <v>9.2739515599241941E-4</v>
      </c>
      <c r="AH797" s="118">
        <f t="shared" si="226"/>
        <v>8.8086006596972677E-4</v>
      </c>
      <c r="AI797" s="118">
        <f t="shared" si="226"/>
        <v>8.3666002653407607E-4</v>
      </c>
      <c r="AJ797" s="118">
        <f t="shared" si="226"/>
        <v>7.9467786887282767E-4</v>
      </c>
      <c r="AK797" s="118">
        <f t="shared" si="226"/>
        <v>7.5480230350235167E-4</v>
      </c>
      <c r="AL797" s="118">
        <f t="shared" si="226"/>
        <v>7.169276252534339E-4</v>
      </c>
      <c r="AM797" s="118">
        <f t="shared" si="226"/>
        <v>6.8095343306000776E-4</v>
      </c>
      <c r="AN797" s="118">
        <f t="shared" si="226"/>
        <v>6.4678436380840145E-4</v>
      </c>
      <c r="AO797" s="118">
        <f t="shared" si="229"/>
        <v>6.1432983954157422E-4</v>
      </c>
      <c r="AP797" s="118">
        <f t="shared" si="229"/>
        <v>5.8350382734820533E-4</v>
      </c>
      <c r="AQ797" s="118">
        <f t="shared" si="229"/>
        <v>5.5422461130013667E-4</v>
      </c>
      <c r="AR797" s="118">
        <f t="shared" si="229"/>
        <v>5.2641457583359967E-4</v>
      </c>
      <c r="AS797" s="118">
        <f t="shared" si="229"/>
        <v>5.0000000000000066E-4</v>
      </c>
      <c r="AT797" s="118">
        <f t="shared" si="229"/>
        <v>4.7491086204084516E-4</v>
      </c>
      <c r="AU797" s="118">
        <f t="shared" si="229"/>
        <v>4.5108065376875666E-4</v>
      </c>
      <c r="AV797" s="118">
        <f t="shared" si="229"/>
        <v>4.2844620426253584E-4</v>
      </c>
      <c r="AW797" s="118">
        <f t="shared" si="229"/>
        <v>4.0694751240889727E-4</v>
      </c>
      <c r="AX797" s="118">
        <f t="shared" si="229"/>
        <v>3.8652758784697342E-4</v>
      </c>
      <c r="AY797" s="118">
        <f t="shared" si="229"/>
        <v>3.671322998939487E-4</v>
      </c>
      <c r="AZ797" s="118">
        <f t="shared" si="229"/>
        <v>3.4871023405134603E-4</v>
      </c>
      <c r="BA797" s="118">
        <f t="shared" si="229"/>
        <v>3.312125557115788E-4</v>
      </c>
      <c r="BB797" s="118">
        <f t="shared" si="229"/>
        <v>3.1459288070347422E-4</v>
      </c>
      <c r="BC797" s="118">
        <f t="shared" si="229"/>
        <v>2.9880715233359902E-4</v>
      </c>
      <c r="BD797" s="118">
        <f t="shared" si="229"/>
        <v>2.838135245974389E-4</v>
      </c>
      <c r="BE797" s="118">
        <f t="shared" si="227"/>
        <v>2.6957225125084027E-4</v>
      </c>
      <c r="BF797" s="118">
        <f t="shared" si="227"/>
        <v>2.5604558044765532E-4</v>
      </c>
      <c r="BG797" s="118">
        <f t="shared" si="227"/>
        <v>2.4319765466428877E-4</v>
      </c>
      <c r="BH797" s="118">
        <f t="shared" si="227"/>
        <v>2.3099441564585795E-4</v>
      </c>
      <c r="BI797" s="118">
        <f t="shared" si="227"/>
        <v>2.1940351412199109E-4</v>
      </c>
      <c r="BJ797" s="118">
        <f t="shared" si="227"/>
        <v>2.0839422405293079E-4</v>
      </c>
      <c r="BK797" s="118">
        <f t="shared" si="227"/>
        <v>1.9793736117862048E-4</v>
      </c>
      <c r="BL797" s="118">
        <f t="shared" si="227"/>
        <v>1.8800520565485728E-4</v>
      </c>
      <c r="BM797" s="118">
        <f t="shared" si="227"/>
        <v>1.7857142857142903E-4</v>
      </c>
      <c r="BN797" s="118">
        <f t="shared" si="227"/>
        <v>1.6961102215744492E-4</v>
      </c>
      <c r="BO797" s="118">
        <f t="shared" si="227"/>
        <v>1.6110023348884188E-4</v>
      </c>
      <c r="BP797" s="118">
        <f t="shared" si="227"/>
        <v>1.5301650152233442E-4</v>
      </c>
      <c r="BQ797" s="118">
        <f t="shared" si="227"/>
        <v>1.4533839728889209E-4</v>
      </c>
      <c r="BS797"/>
    </row>
    <row r="798" spans="2:71">
      <c r="B798" s="19">
        <v>39</v>
      </c>
      <c r="C798" s="51">
        <v>1.4E-3</v>
      </c>
      <c r="D798" s="51">
        <v>5.0000000000000001E-4</v>
      </c>
      <c r="I798" s="22" t="s">
        <v>176</v>
      </c>
      <c r="J798" s="118">
        <f t="shared" si="228"/>
        <v>3.0303762887202625E-3</v>
      </c>
      <c r="K798" s="118">
        <f t="shared" si="228"/>
        <v>2.87831723116855E-3</v>
      </c>
      <c r="L798" s="118">
        <f t="shared" si="228"/>
        <v>2.7338882349625458E-3</v>
      </c>
      <c r="M798" s="118">
        <f t="shared" si="228"/>
        <v>2.596706436778771E-3</v>
      </c>
      <c r="N798" s="118">
        <f t="shared" si="228"/>
        <v>2.4664081847152316E-3</v>
      </c>
      <c r="O798" s="118">
        <f t="shared" si="228"/>
        <v>2.3426480742954098E-3</v>
      </c>
      <c r="P798" s="118">
        <f t="shared" si="228"/>
        <v>2.2250980328439147E-3</v>
      </c>
      <c r="Q798" s="118">
        <f t="shared" si="228"/>
        <v>2.1134464498065819E-3</v>
      </c>
      <c r="R798" s="118">
        <f t="shared" si="228"/>
        <v>2.0073973507096126E-3</v>
      </c>
      <c r="S798" s="118">
        <f t="shared" si="228"/>
        <v>1.906669612568019E-3</v>
      </c>
      <c r="T798" s="118">
        <f t="shared" si="228"/>
        <v>1.8109962186635218E-3</v>
      </c>
      <c r="U798" s="118">
        <f t="shared" si="228"/>
        <v>1.7201235507164055E-3</v>
      </c>
      <c r="V798" s="118">
        <f t="shared" si="228"/>
        <v>1.6338107165749728E-3</v>
      </c>
      <c r="W798" s="118">
        <f t="shared" si="228"/>
        <v>1.5518289116403805E-3</v>
      </c>
      <c r="X798" s="118">
        <f t="shared" si="228"/>
        <v>1.473960812334077E-3</v>
      </c>
      <c r="Y798" s="118">
        <f t="shared" si="228"/>
        <v>1.4E-3</v>
      </c>
      <c r="Z798" s="118">
        <f t="shared" si="226"/>
        <v>1.3297504137143646E-3</v>
      </c>
      <c r="AA798" s="118">
        <f t="shared" si="226"/>
        <v>1.263025830552517E-3</v>
      </c>
      <c r="AB798" s="118">
        <f t="shared" si="226"/>
        <v>1.1996493719350987E-3</v>
      </c>
      <c r="AC798" s="118">
        <f t="shared" si="226"/>
        <v>1.1394530347449108E-3</v>
      </c>
      <c r="AD798" s="118">
        <f t="shared" si="226"/>
        <v>1.0822772459715239E-3</v>
      </c>
      <c r="AE798" s="118">
        <f t="shared" si="226"/>
        <v>1.027970439703055E-3</v>
      </c>
      <c r="AF798" s="118">
        <f t="shared" si="226"/>
        <v>9.7638865534376766E-4</v>
      </c>
      <c r="AG798" s="118">
        <f t="shared" si="226"/>
        <v>9.2739515599241941E-4</v>
      </c>
      <c r="AH798" s="118">
        <f t="shared" si="226"/>
        <v>8.8086006596972677E-4</v>
      </c>
      <c r="AI798" s="118">
        <f t="shared" si="226"/>
        <v>8.3666002653407607E-4</v>
      </c>
      <c r="AJ798" s="118">
        <f t="shared" si="226"/>
        <v>7.9467786887282767E-4</v>
      </c>
      <c r="AK798" s="118">
        <f t="shared" si="226"/>
        <v>7.5480230350235167E-4</v>
      </c>
      <c r="AL798" s="118">
        <f t="shared" si="226"/>
        <v>7.169276252534339E-4</v>
      </c>
      <c r="AM798" s="118">
        <f t="shared" si="226"/>
        <v>6.8095343306000776E-4</v>
      </c>
      <c r="AN798" s="118">
        <f t="shared" si="226"/>
        <v>6.4678436380840145E-4</v>
      </c>
      <c r="AO798" s="118">
        <f t="shared" si="229"/>
        <v>6.1432983954157422E-4</v>
      </c>
      <c r="AP798" s="118">
        <f t="shared" si="229"/>
        <v>5.8350382734820533E-4</v>
      </c>
      <c r="AQ798" s="118">
        <f t="shared" si="229"/>
        <v>5.5422461130013667E-4</v>
      </c>
      <c r="AR798" s="118">
        <f t="shared" si="229"/>
        <v>5.2641457583359967E-4</v>
      </c>
      <c r="AS798" s="118">
        <f t="shared" si="229"/>
        <v>5.0000000000000066E-4</v>
      </c>
      <c r="AT798" s="118">
        <f t="shared" si="229"/>
        <v>4.7491086204084516E-4</v>
      </c>
      <c r="AU798" s="118">
        <f t="shared" si="229"/>
        <v>4.5108065376875666E-4</v>
      </c>
      <c r="AV798" s="118">
        <f t="shared" si="229"/>
        <v>4.2844620426253584E-4</v>
      </c>
      <c r="AW798" s="118">
        <f t="shared" si="229"/>
        <v>4.0694751240889727E-4</v>
      </c>
      <c r="AX798" s="118">
        <f t="shared" si="229"/>
        <v>3.8652758784697342E-4</v>
      </c>
      <c r="AY798" s="118">
        <f t="shared" si="229"/>
        <v>3.671322998939487E-4</v>
      </c>
      <c r="AZ798" s="118">
        <f t="shared" si="229"/>
        <v>3.4871023405134603E-4</v>
      </c>
      <c r="BA798" s="118">
        <f t="shared" si="229"/>
        <v>3.312125557115788E-4</v>
      </c>
      <c r="BB798" s="118">
        <f t="shared" si="229"/>
        <v>3.1459288070347422E-4</v>
      </c>
      <c r="BC798" s="118">
        <f t="shared" si="229"/>
        <v>2.9880715233359902E-4</v>
      </c>
      <c r="BD798" s="118">
        <f t="shared" si="229"/>
        <v>2.838135245974389E-4</v>
      </c>
      <c r="BE798" s="118">
        <f t="shared" si="227"/>
        <v>2.6957225125084027E-4</v>
      </c>
      <c r="BF798" s="118">
        <f t="shared" si="227"/>
        <v>2.5604558044765532E-4</v>
      </c>
      <c r="BG798" s="118">
        <f t="shared" si="227"/>
        <v>2.4319765466428877E-4</v>
      </c>
      <c r="BH798" s="118">
        <f t="shared" si="227"/>
        <v>2.3099441564585795E-4</v>
      </c>
      <c r="BI798" s="118">
        <f t="shared" si="227"/>
        <v>2.1940351412199109E-4</v>
      </c>
      <c r="BJ798" s="118">
        <f t="shared" si="227"/>
        <v>2.0839422405293079E-4</v>
      </c>
      <c r="BK798" s="118">
        <f t="shared" si="227"/>
        <v>1.9793736117862048E-4</v>
      </c>
      <c r="BL798" s="118">
        <f t="shared" si="227"/>
        <v>1.8800520565485728E-4</v>
      </c>
      <c r="BM798" s="118">
        <f t="shared" si="227"/>
        <v>1.7857142857142903E-4</v>
      </c>
      <c r="BN798" s="118">
        <f t="shared" si="227"/>
        <v>1.6961102215744492E-4</v>
      </c>
      <c r="BO798" s="118">
        <f t="shared" si="227"/>
        <v>1.6110023348884188E-4</v>
      </c>
      <c r="BP798" s="118">
        <f t="shared" si="227"/>
        <v>1.5301650152233442E-4</v>
      </c>
      <c r="BQ798" s="118">
        <f t="shared" si="227"/>
        <v>1.4533839728889209E-4</v>
      </c>
      <c r="BS798"/>
    </row>
    <row r="799" spans="2:71">
      <c r="B799" s="19">
        <v>40</v>
      </c>
      <c r="C799" s="51">
        <v>1.4E-3</v>
      </c>
      <c r="D799" s="51">
        <v>5.0000000000000001E-4</v>
      </c>
      <c r="I799" s="22" t="s">
        <v>176</v>
      </c>
      <c r="J799" s="118">
        <f t="shared" si="228"/>
        <v>3.0303762887202625E-3</v>
      </c>
      <c r="K799" s="118">
        <f t="shared" si="228"/>
        <v>2.87831723116855E-3</v>
      </c>
      <c r="L799" s="118">
        <f t="shared" si="228"/>
        <v>2.7338882349625458E-3</v>
      </c>
      <c r="M799" s="118">
        <f t="shared" si="228"/>
        <v>2.596706436778771E-3</v>
      </c>
      <c r="N799" s="118">
        <f t="shared" si="228"/>
        <v>2.4664081847152316E-3</v>
      </c>
      <c r="O799" s="118">
        <f t="shared" si="228"/>
        <v>2.3426480742954098E-3</v>
      </c>
      <c r="P799" s="118">
        <f t="shared" si="228"/>
        <v>2.2250980328439147E-3</v>
      </c>
      <c r="Q799" s="118">
        <f t="shared" si="228"/>
        <v>2.1134464498065819E-3</v>
      </c>
      <c r="R799" s="118">
        <f t="shared" si="228"/>
        <v>2.0073973507096126E-3</v>
      </c>
      <c r="S799" s="118">
        <f t="shared" si="228"/>
        <v>1.906669612568019E-3</v>
      </c>
      <c r="T799" s="118">
        <f t="shared" si="228"/>
        <v>1.8109962186635218E-3</v>
      </c>
      <c r="U799" s="118">
        <f t="shared" si="228"/>
        <v>1.7201235507164055E-3</v>
      </c>
      <c r="V799" s="118">
        <f t="shared" si="228"/>
        <v>1.6338107165749728E-3</v>
      </c>
      <c r="W799" s="118">
        <f t="shared" si="228"/>
        <v>1.5518289116403805E-3</v>
      </c>
      <c r="X799" s="118">
        <f t="shared" si="228"/>
        <v>1.473960812334077E-3</v>
      </c>
      <c r="Y799" s="118">
        <f t="shared" si="228"/>
        <v>1.4E-3</v>
      </c>
      <c r="Z799" s="118">
        <f t="shared" si="226"/>
        <v>1.3297504137143646E-3</v>
      </c>
      <c r="AA799" s="118">
        <f t="shared" si="226"/>
        <v>1.263025830552517E-3</v>
      </c>
      <c r="AB799" s="118">
        <f t="shared" si="226"/>
        <v>1.1996493719350987E-3</v>
      </c>
      <c r="AC799" s="118">
        <f t="shared" si="226"/>
        <v>1.1394530347449108E-3</v>
      </c>
      <c r="AD799" s="118">
        <f t="shared" si="226"/>
        <v>1.0822772459715239E-3</v>
      </c>
      <c r="AE799" s="118">
        <f t="shared" si="226"/>
        <v>1.027970439703055E-3</v>
      </c>
      <c r="AF799" s="118">
        <f t="shared" si="226"/>
        <v>9.7638865534376766E-4</v>
      </c>
      <c r="AG799" s="118">
        <f t="shared" si="226"/>
        <v>9.2739515599241941E-4</v>
      </c>
      <c r="AH799" s="118">
        <f t="shared" si="226"/>
        <v>8.8086006596972677E-4</v>
      </c>
      <c r="AI799" s="118">
        <f t="shared" si="226"/>
        <v>8.3666002653407607E-4</v>
      </c>
      <c r="AJ799" s="118">
        <f t="shared" si="226"/>
        <v>7.9467786887282767E-4</v>
      </c>
      <c r="AK799" s="118">
        <f t="shared" si="226"/>
        <v>7.5480230350235167E-4</v>
      </c>
      <c r="AL799" s="118">
        <f t="shared" si="226"/>
        <v>7.169276252534339E-4</v>
      </c>
      <c r="AM799" s="118">
        <f t="shared" si="226"/>
        <v>6.8095343306000776E-4</v>
      </c>
      <c r="AN799" s="118">
        <f t="shared" si="226"/>
        <v>6.4678436380840145E-4</v>
      </c>
      <c r="AO799" s="118">
        <f t="shared" si="229"/>
        <v>6.1432983954157422E-4</v>
      </c>
      <c r="AP799" s="118">
        <f t="shared" si="229"/>
        <v>5.8350382734820533E-4</v>
      </c>
      <c r="AQ799" s="118">
        <f t="shared" si="229"/>
        <v>5.5422461130013667E-4</v>
      </c>
      <c r="AR799" s="118">
        <f t="shared" si="229"/>
        <v>5.2641457583359967E-4</v>
      </c>
      <c r="AS799" s="118">
        <f t="shared" si="229"/>
        <v>5.0000000000000066E-4</v>
      </c>
      <c r="AT799" s="118">
        <f t="shared" si="229"/>
        <v>4.7491086204084516E-4</v>
      </c>
      <c r="AU799" s="118">
        <f t="shared" si="229"/>
        <v>4.5108065376875666E-4</v>
      </c>
      <c r="AV799" s="118">
        <f t="shared" si="229"/>
        <v>4.2844620426253584E-4</v>
      </c>
      <c r="AW799" s="118">
        <f t="shared" si="229"/>
        <v>4.0694751240889727E-4</v>
      </c>
      <c r="AX799" s="118">
        <f t="shared" si="229"/>
        <v>3.8652758784697342E-4</v>
      </c>
      <c r="AY799" s="118">
        <f t="shared" si="229"/>
        <v>3.671322998939487E-4</v>
      </c>
      <c r="AZ799" s="118">
        <f t="shared" si="229"/>
        <v>3.4871023405134603E-4</v>
      </c>
      <c r="BA799" s="118">
        <f t="shared" si="229"/>
        <v>3.312125557115788E-4</v>
      </c>
      <c r="BB799" s="118">
        <f t="shared" si="229"/>
        <v>3.1459288070347422E-4</v>
      </c>
      <c r="BC799" s="118">
        <f t="shared" si="229"/>
        <v>2.9880715233359902E-4</v>
      </c>
      <c r="BD799" s="118">
        <f t="shared" si="229"/>
        <v>2.838135245974389E-4</v>
      </c>
      <c r="BE799" s="118">
        <f t="shared" si="227"/>
        <v>2.6957225125084027E-4</v>
      </c>
      <c r="BF799" s="118">
        <f t="shared" si="227"/>
        <v>2.5604558044765532E-4</v>
      </c>
      <c r="BG799" s="118">
        <f t="shared" si="227"/>
        <v>2.4319765466428877E-4</v>
      </c>
      <c r="BH799" s="118">
        <f t="shared" si="227"/>
        <v>2.3099441564585795E-4</v>
      </c>
      <c r="BI799" s="118">
        <f t="shared" si="227"/>
        <v>2.1940351412199109E-4</v>
      </c>
      <c r="BJ799" s="118">
        <f t="shared" si="227"/>
        <v>2.0839422405293079E-4</v>
      </c>
      <c r="BK799" s="118">
        <f t="shared" si="227"/>
        <v>1.9793736117862048E-4</v>
      </c>
      <c r="BL799" s="118">
        <f t="shared" si="227"/>
        <v>1.8800520565485728E-4</v>
      </c>
      <c r="BM799" s="118">
        <f t="shared" si="227"/>
        <v>1.7857142857142903E-4</v>
      </c>
      <c r="BN799" s="118">
        <f t="shared" si="227"/>
        <v>1.6961102215744492E-4</v>
      </c>
      <c r="BO799" s="118">
        <f t="shared" si="227"/>
        <v>1.6110023348884188E-4</v>
      </c>
      <c r="BP799" s="118">
        <f t="shared" si="227"/>
        <v>1.5301650152233442E-4</v>
      </c>
      <c r="BQ799" s="118">
        <f t="shared" si="227"/>
        <v>1.4533839728889209E-4</v>
      </c>
      <c r="BS799"/>
    </row>
    <row r="800" spans="2:71">
      <c r="B800" s="19">
        <v>41</v>
      </c>
      <c r="C800" s="51">
        <v>1.2999999999999999E-3</v>
      </c>
      <c r="D800" s="51">
        <v>5.0000000000000001E-4</v>
      </c>
      <c r="I800" s="22" t="s">
        <v>176</v>
      </c>
      <c r="J800" s="118">
        <f t="shared" si="228"/>
        <v>2.6617873899327043E-3</v>
      </c>
      <c r="K800" s="118">
        <f t="shared" si="228"/>
        <v>2.5376089413211779E-3</v>
      </c>
      <c r="L800" s="118">
        <f t="shared" si="228"/>
        <v>2.4192237003707465E-3</v>
      </c>
      <c r="M800" s="118">
        <f t="shared" si="228"/>
        <v>2.3063614007398686E-3</v>
      </c>
      <c r="N800" s="118">
        <f t="shared" si="228"/>
        <v>2.1987643846278393E-3</v>
      </c>
      <c r="O800" s="118">
        <f t="shared" si="228"/>
        <v>2.0961870145576223E-3</v>
      </c>
      <c r="P800" s="118">
        <f t="shared" si="228"/>
        <v>1.9983951126003536E-3</v>
      </c>
      <c r="Q800" s="118">
        <f t="shared" si="228"/>
        <v>1.9051654257612992E-3</v>
      </c>
      <c r="R800" s="118">
        <f t="shared" si="228"/>
        <v>1.8162851163067793E-3</v>
      </c>
      <c r="S800" s="118">
        <f t="shared" si="228"/>
        <v>1.7315512758684995E-3</v>
      </c>
      <c r="T800" s="118">
        <f t="shared" si="228"/>
        <v>1.6507704622160252E-3</v>
      </c>
      <c r="U800" s="118">
        <f t="shared" si="228"/>
        <v>1.5737582576398729E-3</v>
      </c>
      <c r="V800" s="118">
        <f t="shared" si="228"/>
        <v>1.5003388479370417E-3</v>
      </c>
      <c r="W800" s="118">
        <f t="shared" si="228"/>
        <v>1.4303446210378234E-3</v>
      </c>
      <c r="X800" s="118">
        <f t="shared" si="228"/>
        <v>1.363615784357592E-3</v>
      </c>
      <c r="Y800" s="118">
        <f t="shared" si="228"/>
        <v>1.2999999999999999E-3</v>
      </c>
      <c r="Z800" s="118">
        <f t="shared" si="226"/>
        <v>1.2393520369787811E-3</v>
      </c>
      <c r="AA800" s="118">
        <f t="shared" si="226"/>
        <v>1.1815334396641955E-3</v>
      </c>
      <c r="AB800" s="118">
        <f t="shared" si="226"/>
        <v>1.1264122116972052E-3</v>
      </c>
      <c r="AC800" s="118">
        <f t="shared" si="226"/>
        <v>1.0738625146497734E-3</v>
      </c>
      <c r="AD800" s="118">
        <f t="shared" si="226"/>
        <v>1.0237643807433484E-3</v>
      </c>
      <c r="AE800" s="118">
        <f t="shared" si="226"/>
        <v>9.760034389696842E-4</v>
      </c>
      <c r="AF800" s="118">
        <f t="shared" si="226"/>
        <v>9.3047065398874898E-4</v>
      </c>
      <c r="AG800" s="118">
        <f t="shared" si="226"/>
        <v>8.8706207720764207E-4</v>
      </c>
      <c r="AH800" s="118">
        <f t="shared" si="226"/>
        <v>8.4567860947224621E-4</v>
      </c>
      <c r="AI800" s="118">
        <f t="shared" si="226"/>
        <v>8.0622577482985516E-4</v>
      </c>
      <c r="AJ800" s="118">
        <f t="shared" si="226"/>
        <v>7.6861350484629012E-4</v>
      </c>
      <c r="AK800" s="118">
        <f t="shared" si="226"/>
        <v>7.3275593298511535E-4</v>
      </c>
      <c r="AL800" s="118">
        <f t="shared" si="226"/>
        <v>6.9857119857953079E-4</v>
      </c>
      <c r="AM800" s="118">
        <f t="shared" si="226"/>
        <v>6.6598125994942316E-4</v>
      </c>
      <c r="AN800" s="118">
        <f t="shared" si="226"/>
        <v>6.3491171623693298E-4</v>
      </c>
      <c r="AO800" s="118">
        <f t="shared" si="229"/>
        <v>6.052916375537975E-4</v>
      </c>
      <c r="AP800" s="118">
        <f t="shared" si="229"/>
        <v>5.7705340305270851E-4</v>
      </c>
      <c r="AQ800" s="118">
        <f t="shared" si="229"/>
        <v>5.5013254655300928E-4</v>
      </c>
      <c r="AR800" s="118">
        <f t="shared" si="229"/>
        <v>5.2446760936830476E-4</v>
      </c>
      <c r="AS800" s="118">
        <f t="shared" si="229"/>
        <v>5.0000000000000023E-4</v>
      </c>
      <c r="AT800" s="118">
        <f t="shared" si="229"/>
        <v>4.7667386037645443E-4</v>
      </c>
      <c r="AU800" s="118">
        <f t="shared" si="229"/>
        <v>4.5443593833238314E-4</v>
      </c>
      <c r="AV800" s="118">
        <f t="shared" si="229"/>
        <v>4.3323546603738682E-4</v>
      </c>
      <c r="AW800" s="118">
        <f t="shared" si="229"/>
        <v>4.1302404409606687E-4</v>
      </c>
      <c r="AX800" s="118">
        <f t="shared" si="229"/>
        <v>3.9375553105513414E-4</v>
      </c>
      <c r="AY800" s="118">
        <f t="shared" si="229"/>
        <v>3.7538593806526327E-4</v>
      </c>
      <c r="AZ800" s="118">
        <f t="shared" si="229"/>
        <v>3.5787332845721128E-4</v>
      </c>
      <c r="BA800" s="118">
        <f t="shared" si="229"/>
        <v>3.4117772200293939E-4</v>
      </c>
      <c r="BB800" s="118">
        <f t="shared" si="229"/>
        <v>3.2526100364317178E-4</v>
      </c>
      <c r="BC800" s="118">
        <f t="shared" si="229"/>
        <v>3.1008683647302127E-4</v>
      </c>
      <c r="BD800" s="118">
        <f t="shared" si="229"/>
        <v>2.9562057878703481E-4</v>
      </c>
      <c r="BE800" s="118">
        <f t="shared" si="227"/>
        <v>2.8182920499427529E-4</v>
      </c>
      <c r="BF800" s="118">
        <f t="shared" si="227"/>
        <v>2.6868123022289657E-4</v>
      </c>
      <c r="BG800" s="118">
        <f t="shared" si="227"/>
        <v>2.5614663844208594E-4</v>
      </c>
      <c r="BH800" s="118">
        <f t="shared" si="227"/>
        <v>2.4419681393728201E-4</v>
      </c>
      <c r="BI800" s="118">
        <f t="shared" si="227"/>
        <v>2.3280447598222995E-4</v>
      </c>
      <c r="BJ800" s="118">
        <f t="shared" si="227"/>
        <v>2.2194361655873416E-4</v>
      </c>
      <c r="BK800" s="118">
        <f t="shared" si="227"/>
        <v>2.1158944098192677E-4</v>
      </c>
      <c r="BL800" s="118">
        <f t="shared" si="227"/>
        <v>2.0171831129550194E-4</v>
      </c>
      <c r="BM800" s="118">
        <f t="shared" si="227"/>
        <v>1.9230769230769244E-4</v>
      </c>
      <c r="BN800" s="118">
        <f t="shared" si="227"/>
        <v>1.8333610014479025E-4</v>
      </c>
      <c r="BO800" s="118">
        <f t="shared" si="227"/>
        <v>1.7478305320476283E-4</v>
      </c>
      <c r="BP800" s="118">
        <f t="shared" si="227"/>
        <v>1.6662902539899501E-4</v>
      </c>
      <c r="BQ800" s="118">
        <f t="shared" si="227"/>
        <v>1.5885540157541041E-4</v>
      </c>
      <c r="BS800"/>
    </row>
    <row r="801" spans="2:71">
      <c r="B801" s="19">
        <v>42</v>
      </c>
      <c r="C801" s="51">
        <v>1.2999999999999999E-3</v>
      </c>
      <c r="D801" s="51">
        <v>5.0000000000000001E-4</v>
      </c>
      <c r="I801" s="22" t="s">
        <v>176</v>
      </c>
      <c r="J801" s="118">
        <f t="shared" si="228"/>
        <v>2.6617873899327043E-3</v>
      </c>
      <c r="K801" s="118">
        <f t="shared" si="228"/>
        <v>2.5376089413211779E-3</v>
      </c>
      <c r="L801" s="118">
        <f t="shared" si="228"/>
        <v>2.4192237003707465E-3</v>
      </c>
      <c r="M801" s="118">
        <f t="shared" si="228"/>
        <v>2.3063614007398686E-3</v>
      </c>
      <c r="N801" s="118">
        <f t="shared" si="228"/>
        <v>2.1987643846278393E-3</v>
      </c>
      <c r="O801" s="118">
        <f t="shared" si="228"/>
        <v>2.0961870145576223E-3</v>
      </c>
      <c r="P801" s="118">
        <f t="shared" si="228"/>
        <v>1.9983951126003536E-3</v>
      </c>
      <c r="Q801" s="118">
        <f t="shared" si="228"/>
        <v>1.9051654257612992E-3</v>
      </c>
      <c r="R801" s="118">
        <f t="shared" si="228"/>
        <v>1.8162851163067793E-3</v>
      </c>
      <c r="S801" s="118">
        <f t="shared" si="228"/>
        <v>1.7315512758684995E-3</v>
      </c>
      <c r="T801" s="118">
        <f t="shared" si="228"/>
        <v>1.6507704622160252E-3</v>
      </c>
      <c r="U801" s="118">
        <f t="shared" si="228"/>
        <v>1.5737582576398729E-3</v>
      </c>
      <c r="V801" s="118">
        <f t="shared" si="228"/>
        <v>1.5003388479370417E-3</v>
      </c>
      <c r="W801" s="118">
        <f t="shared" si="228"/>
        <v>1.4303446210378234E-3</v>
      </c>
      <c r="X801" s="118">
        <f t="shared" si="228"/>
        <v>1.363615784357592E-3</v>
      </c>
      <c r="Y801" s="118">
        <f t="shared" si="228"/>
        <v>1.2999999999999999E-3</v>
      </c>
      <c r="Z801" s="118">
        <f t="shared" si="226"/>
        <v>1.2393520369787811E-3</v>
      </c>
      <c r="AA801" s="118">
        <f t="shared" si="226"/>
        <v>1.1815334396641955E-3</v>
      </c>
      <c r="AB801" s="118">
        <f t="shared" si="226"/>
        <v>1.1264122116972052E-3</v>
      </c>
      <c r="AC801" s="118">
        <f t="shared" si="226"/>
        <v>1.0738625146497734E-3</v>
      </c>
      <c r="AD801" s="118">
        <f t="shared" si="226"/>
        <v>1.0237643807433484E-3</v>
      </c>
      <c r="AE801" s="118">
        <f t="shared" si="226"/>
        <v>9.760034389696842E-4</v>
      </c>
      <c r="AF801" s="118">
        <f t="shared" si="226"/>
        <v>9.3047065398874898E-4</v>
      </c>
      <c r="AG801" s="118">
        <f t="shared" si="226"/>
        <v>8.8706207720764207E-4</v>
      </c>
      <c r="AH801" s="118">
        <f t="shared" si="226"/>
        <v>8.4567860947224621E-4</v>
      </c>
      <c r="AI801" s="118">
        <f t="shared" si="226"/>
        <v>8.0622577482985516E-4</v>
      </c>
      <c r="AJ801" s="118">
        <f t="shared" si="226"/>
        <v>7.6861350484629012E-4</v>
      </c>
      <c r="AK801" s="118">
        <f t="shared" si="226"/>
        <v>7.3275593298511535E-4</v>
      </c>
      <c r="AL801" s="118">
        <f t="shared" si="226"/>
        <v>6.9857119857953079E-4</v>
      </c>
      <c r="AM801" s="118">
        <f t="shared" si="226"/>
        <v>6.6598125994942316E-4</v>
      </c>
      <c r="AN801" s="118">
        <f t="shared" si="226"/>
        <v>6.3491171623693298E-4</v>
      </c>
      <c r="AO801" s="118">
        <f t="shared" si="229"/>
        <v>6.052916375537975E-4</v>
      </c>
      <c r="AP801" s="118">
        <f t="shared" si="229"/>
        <v>5.7705340305270851E-4</v>
      </c>
      <c r="AQ801" s="118">
        <f t="shared" si="229"/>
        <v>5.5013254655300928E-4</v>
      </c>
      <c r="AR801" s="118">
        <f t="shared" si="229"/>
        <v>5.2446760936830476E-4</v>
      </c>
      <c r="AS801" s="118">
        <f t="shared" si="229"/>
        <v>5.0000000000000023E-4</v>
      </c>
      <c r="AT801" s="118">
        <f t="shared" si="229"/>
        <v>4.7667386037645443E-4</v>
      </c>
      <c r="AU801" s="118">
        <f t="shared" si="229"/>
        <v>4.5443593833238314E-4</v>
      </c>
      <c r="AV801" s="118">
        <f t="shared" si="229"/>
        <v>4.3323546603738682E-4</v>
      </c>
      <c r="AW801" s="118">
        <f t="shared" si="229"/>
        <v>4.1302404409606687E-4</v>
      </c>
      <c r="AX801" s="118">
        <f t="shared" si="229"/>
        <v>3.9375553105513414E-4</v>
      </c>
      <c r="AY801" s="118">
        <f t="shared" si="229"/>
        <v>3.7538593806526327E-4</v>
      </c>
      <c r="AZ801" s="118">
        <f t="shared" si="229"/>
        <v>3.5787332845721128E-4</v>
      </c>
      <c r="BA801" s="118">
        <f t="shared" si="229"/>
        <v>3.4117772200293939E-4</v>
      </c>
      <c r="BB801" s="118">
        <f t="shared" si="229"/>
        <v>3.2526100364317178E-4</v>
      </c>
      <c r="BC801" s="118">
        <f t="shared" si="229"/>
        <v>3.1008683647302127E-4</v>
      </c>
      <c r="BD801" s="118">
        <f t="shared" si="229"/>
        <v>2.9562057878703481E-4</v>
      </c>
      <c r="BE801" s="118">
        <f t="shared" si="227"/>
        <v>2.8182920499427529E-4</v>
      </c>
      <c r="BF801" s="118">
        <f t="shared" si="227"/>
        <v>2.6868123022289657E-4</v>
      </c>
      <c r="BG801" s="118">
        <f t="shared" si="227"/>
        <v>2.5614663844208594E-4</v>
      </c>
      <c r="BH801" s="118">
        <f t="shared" si="227"/>
        <v>2.4419681393728201E-4</v>
      </c>
      <c r="BI801" s="118">
        <f t="shared" si="227"/>
        <v>2.3280447598222995E-4</v>
      </c>
      <c r="BJ801" s="118">
        <f t="shared" si="227"/>
        <v>2.2194361655873416E-4</v>
      </c>
      <c r="BK801" s="118">
        <f t="shared" si="227"/>
        <v>2.1158944098192677E-4</v>
      </c>
      <c r="BL801" s="118">
        <f t="shared" si="227"/>
        <v>2.0171831129550194E-4</v>
      </c>
      <c r="BM801" s="118">
        <f t="shared" si="227"/>
        <v>1.9230769230769244E-4</v>
      </c>
      <c r="BN801" s="118">
        <f t="shared" si="227"/>
        <v>1.8333610014479025E-4</v>
      </c>
      <c r="BO801" s="118">
        <f t="shared" si="227"/>
        <v>1.7478305320476283E-4</v>
      </c>
      <c r="BP801" s="118">
        <f t="shared" si="227"/>
        <v>1.6662902539899501E-4</v>
      </c>
      <c r="BQ801" s="118">
        <f t="shared" si="227"/>
        <v>1.5885540157541041E-4</v>
      </c>
      <c r="BS801"/>
    </row>
    <row r="802" spans="2:71">
      <c r="B802" s="19">
        <v>43</v>
      </c>
      <c r="C802" s="51">
        <v>1.2999999999999999E-3</v>
      </c>
      <c r="D802" s="51">
        <v>4.0000000000000002E-4</v>
      </c>
      <c r="I802" s="22" t="s">
        <v>176</v>
      </c>
      <c r="J802" s="118">
        <f t="shared" si="228"/>
        <v>3.146703861224153E-3</v>
      </c>
      <c r="K802" s="118">
        <f t="shared" si="228"/>
        <v>2.9666185294392987E-3</v>
      </c>
      <c r="L802" s="118">
        <f t="shared" si="228"/>
        <v>2.7968394508496356E-3</v>
      </c>
      <c r="M802" s="118">
        <f t="shared" si="228"/>
        <v>2.6367768003213187E-3</v>
      </c>
      <c r="N802" s="118">
        <f t="shared" si="228"/>
        <v>2.485874508313534E-3</v>
      </c>
      <c r="O802" s="118">
        <f t="shared" si="228"/>
        <v>2.3436083290515942E-3</v>
      </c>
      <c r="P802" s="118">
        <f t="shared" si="228"/>
        <v>2.2094840192581661E-3</v>
      </c>
      <c r="Q802" s="118">
        <f t="shared" si="228"/>
        <v>2.0830356211154035E-3</v>
      </c>
      <c r="R802" s="118">
        <f t="shared" si="228"/>
        <v>1.9638238434928649E-3</v>
      </c>
      <c r="S802" s="118">
        <f t="shared" si="228"/>
        <v>1.8514345358174871E-3</v>
      </c>
      <c r="T802" s="118">
        <f t="shared" si="228"/>
        <v>1.7454772492837228E-3</v>
      </c>
      <c r="U802" s="118">
        <f t="shared" si="228"/>
        <v>1.645583880405379E-3</v>
      </c>
      <c r="V802" s="118">
        <f t="shared" si="228"/>
        <v>1.5514073921967541E-3</v>
      </c>
      <c r="W802" s="118">
        <f t="shared" si="228"/>
        <v>1.4626206085403667E-3</v>
      </c>
      <c r="X802" s="118">
        <f t="shared" si="228"/>
        <v>1.3789150775528115E-3</v>
      </c>
      <c r="Y802" s="118">
        <f t="shared" si="228"/>
        <v>1.2999999999999999E-3</v>
      </c>
      <c r="Z802" s="118">
        <f t="shared" si="226"/>
        <v>1.2256012190390122E-3</v>
      </c>
      <c r="AA802" s="118">
        <f t="shared" si="226"/>
        <v>1.1554602677768559E-3</v>
      </c>
      <c r="AB802" s="118">
        <f t="shared" si="226"/>
        <v>1.0893334713372753E-3</v>
      </c>
      <c r="AC802" s="118">
        <f t="shared" si="226"/>
        <v>1.0269911003161257E-3</v>
      </c>
      <c r="AD802" s="118">
        <f t="shared" si="226"/>
        <v>9.6821657268435397E-4</v>
      </c>
      <c r="AE802" s="118">
        <f t="shared" si="226"/>
        <v>9.1280570136593726E-4</v>
      </c>
      <c r="AF802" s="118">
        <f t="shared" si="226"/>
        <v>8.6056598487681008E-4</v>
      </c>
      <c r="AG802" s="118">
        <f t="shared" si="226"/>
        <v>8.1131593856040502E-4</v>
      </c>
      <c r="AH802" s="118">
        <f t="shared" si="226"/>
        <v>7.6488446409647139E-4</v>
      </c>
      <c r="AI802" s="118">
        <f t="shared" si="226"/>
        <v>7.2111025509279743E-4</v>
      </c>
      <c r="AJ802" s="118">
        <f t="shared" si="226"/>
        <v>6.7984123669481982E-4</v>
      </c>
      <c r="AK802" s="118">
        <f t="shared" si="226"/>
        <v>6.4093403726627743E-4</v>
      </c>
      <c r="AL802" s="118">
        <f t="shared" si="226"/>
        <v>6.0425349030549642E-4</v>
      </c>
      <c r="AM802" s="118">
        <f t="shared" si="226"/>
        <v>5.6967216486691864E-4</v>
      </c>
      <c r="AN802" s="118">
        <f t="shared" si="226"/>
        <v>5.3706992285652963E-4</v>
      </c>
      <c r="AO802" s="118">
        <f t="shared" si="229"/>
        <v>5.0633350166319306E-4</v>
      </c>
      <c r="AP802" s="118">
        <f t="shared" si="229"/>
        <v>4.7735612067592391E-4</v>
      </c>
      <c r="AQ802" s="118">
        <f t="shared" si="229"/>
        <v>4.5003711032011239E-4</v>
      </c>
      <c r="AR802" s="118">
        <f t="shared" si="229"/>
        <v>4.2428156232394174E-4</v>
      </c>
      <c r="AS802" s="118">
        <f t="shared" si="229"/>
        <v>3.9999999999999964E-4</v>
      </c>
      <c r="AT802" s="118">
        <f t="shared" si="229"/>
        <v>3.771080673966188E-4</v>
      </c>
      <c r="AU802" s="118">
        <f t="shared" si="229"/>
        <v>3.5552623623903224E-4</v>
      </c>
      <c r="AV802" s="118">
        <f t="shared" si="229"/>
        <v>3.3517952964223823E-4</v>
      </c>
      <c r="AW802" s="118">
        <f t="shared" si="229"/>
        <v>3.159972616357307E-4</v>
      </c>
      <c r="AX802" s="118">
        <f t="shared" si="229"/>
        <v>2.9791279159518556E-4</v>
      </c>
      <c r="AY802" s="118">
        <f t="shared" si="229"/>
        <v>2.8086329272798043E-4</v>
      </c>
      <c r="AZ802" s="118">
        <f t="shared" si="229"/>
        <v>2.6478953380824904E-4</v>
      </c>
      <c r="BA802" s="118">
        <f t="shared" si="229"/>
        <v>2.4963567340320137E-4</v>
      </c>
      <c r="BB802" s="118">
        <f t="shared" si="229"/>
        <v>2.3534906587583716E-4</v>
      </c>
      <c r="BC802" s="118">
        <f t="shared" si="229"/>
        <v>2.2188007849009131E-4</v>
      </c>
      <c r="BD802" s="118">
        <f t="shared" si="229"/>
        <v>2.0918191898302129E-4</v>
      </c>
      <c r="BE802" s="118">
        <f t="shared" si="227"/>
        <v>1.9721047300500825E-4</v>
      </c>
      <c r="BF802" s="118">
        <f t="shared" si="227"/>
        <v>1.8592415086322948E-4</v>
      </c>
      <c r="BG802" s="118">
        <f t="shared" si="227"/>
        <v>1.752837430359748E-4</v>
      </c>
      <c r="BH802" s="118">
        <f t="shared" si="227"/>
        <v>1.6525228395585512E-4</v>
      </c>
      <c r="BI802" s="118">
        <f t="shared" si="227"/>
        <v>1.5579492358867465E-4</v>
      </c>
      <c r="BJ802" s="118">
        <f t="shared" si="227"/>
        <v>1.4687880636182261E-4</v>
      </c>
      <c r="BK802" s="118">
        <f t="shared" si="227"/>
        <v>1.3847295702157291E-4</v>
      </c>
      <c r="BL802" s="118">
        <f t="shared" si="227"/>
        <v>1.3054817302275115E-4</v>
      </c>
      <c r="BM802" s="118">
        <f t="shared" si="227"/>
        <v>1.2307692307692283E-4</v>
      </c>
      <c r="BN802" s="118">
        <f t="shared" si="227"/>
        <v>1.1603325150665183E-4</v>
      </c>
      <c r="BO802" s="118">
        <f t="shared" si="227"/>
        <v>1.0939268807354826E-4</v>
      </c>
      <c r="BP802" s="118">
        <f t="shared" si="227"/>
        <v>1.0313216296684244E-4</v>
      </c>
      <c r="BQ802" s="118">
        <f t="shared" si="227"/>
        <v>9.7229926657147812E-5</v>
      </c>
      <c r="BS802"/>
    </row>
    <row r="803" spans="2:71">
      <c r="B803" s="19">
        <v>44</v>
      </c>
      <c r="C803" s="51">
        <v>1.2999999999999999E-3</v>
      </c>
      <c r="D803" s="51">
        <v>4.0000000000000002E-4</v>
      </c>
      <c r="I803" s="22" t="s">
        <v>176</v>
      </c>
      <c r="J803" s="118">
        <f t="shared" si="228"/>
        <v>3.146703861224153E-3</v>
      </c>
      <c r="K803" s="118">
        <f t="shared" si="228"/>
        <v>2.9666185294392987E-3</v>
      </c>
      <c r="L803" s="118">
        <f t="shared" si="228"/>
        <v>2.7968394508496356E-3</v>
      </c>
      <c r="M803" s="118">
        <f t="shared" si="228"/>
        <v>2.6367768003213187E-3</v>
      </c>
      <c r="N803" s="118">
        <f t="shared" si="228"/>
        <v>2.485874508313534E-3</v>
      </c>
      <c r="O803" s="118">
        <f t="shared" si="228"/>
        <v>2.3436083290515942E-3</v>
      </c>
      <c r="P803" s="118">
        <f t="shared" si="228"/>
        <v>2.2094840192581661E-3</v>
      </c>
      <c r="Q803" s="118">
        <f t="shared" si="228"/>
        <v>2.0830356211154035E-3</v>
      </c>
      <c r="R803" s="118">
        <f t="shared" si="228"/>
        <v>1.9638238434928649E-3</v>
      </c>
      <c r="S803" s="118">
        <f t="shared" si="228"/>
        <v>1.8514345358174871E-3</v>
      </c>
      <c r="T803" s="118">
        <f t="shared" si="228"/>
        <v>1.7454772492837228E-3</v>
      </c>
      <c r="U803" s="118">
        <f t="shared" si="228"/>
        <v>1.645583880405379E-3</v>
      </c>
      <c r="V803" s="118">
        <f t="shared" si="228"/>
        <v>1.5514073921967541E-3</v>
      </c>
      <c r="W803" s="118">
        <f t="shared" si="228"/>
        <v>1.4626206085403667E-3</v>
      </c>
      <c r="X803" s="118">
        <f t="shared" si="228"/>
        <v>1.3789150775528115E-3</v>
      </c>
      <c r="Y803" s="118">
        <f t="shared" si="228"/>
        <v>1.2999999999999999E-3</v>
      </c>
      <c r="Z803" s="118">
        <f t="shared" si="226"/>
        <v>1.2256012190390122E-3</v>
      </c>
      <c r="AA803" s="118">
        <f t="shared" si="226"/>
        <v>1.1554602677768559E-3</v>
      </c>
      <c r="AB803" s="118">
        <f t="shared" si="226"/>
        <v>1.0893334713372753E-3</v>
      </c>
      <c r="AC803" s="118">
        <f t="shared" si="226"/>
        <v>1.0269911003161257E-3</v>
      </c>
      <c r="AD803" s="118">
        <f t="shared" si="226"/>
        <v>9.6821657268435397E-4</v>
      </c>
      <c r="AE803" s="118">
        <f t="shared" si="226"/>
        <v>9.1280570136593726E-4</v>
      </c>
      <c r="AF803" s="118">
        <f t="shared" si="226"/>
        <v>8.6056598487681008E-4</v>
      </c>
      <c r="AG803" s="118">
        <f t="shared" si="226"/>
        <v>8.1131593856040502E-4</v>
      </c>
      <c r="AH803" s="118">
        <f t="shared" si="226"/>
        <v>7.6488446409647139E-4</v>
      </c>
      <c r="AI803" s="118">
        <f t="shared" si="226"/>
        <v>7.2111025509279743E-4</v>
      </c>
      <c r="AJ803" s="118">
        <f t="shared" si="226"/>
        <v>6.7984123669481982E-4</v>
      </c>
      <c r="AK803" s="118">
        <f t="shared" si="226"/>
        <v>6.4093403726627743E-4</v>
      </c>
      <c r="AL803" s="118">
        <f t="shared" si="226"/>
        <v>6.0425349030549642E-4</v>
      </c>
      <c r="AM803" s="118">
        <f t="shared" si="226"/>
        <v>5.6967216486691864E-4</v>
      </c>
      <c r="AN803" s="118">
        <f t="shared" si="226"/>
        <v>5.3706992285652963E-4</v>
      </c>
      <c r="AO803" s="118">
        <f t="shared" si="229"/>
        <v>5.0633350166319306E-4</v>
      </c>
      <c r="AP803" s="118">
        <f t="shared" si="229"/>
        <v>4.7735612067592391E-4</v>
      </c>
      <c r="AQ803" s="118">
        <f t="shared" si="229"/>
        <v>4.5003711032011239E-4</v>
      </c>
      <c r="AR803" s="118">
        <f t="shared" si="229"/>
        <v>4.2428156232394174E-4</v>
      </c>
      <c r="AS803" s="118">
        <f t="shared" si="229"/>
        <v>3.9999999999999964E-4</v>
      </c>
      <c r="AT803" s="118">
        <f t="shared" si="229"/>
        <v>3.771080673966188E-4</v>
      </c>
      <c r="AU803" s="118">
        <f t="shared" si="229"/>
        <v>3.5552623623903224E-4</v>
      </c>
      <c r="AV803" s="118">
        <f t="shared" si="229"/>
        <v>3.3517952964223823E-4</v>
      </c>
      <c r="AW803" s="118">
        <f t="shared" si="229"/>
        <v>3.159972616357307E-4</v>
      </c>
      <c r="AX803" s="118">
        <f t="shared" si="229"/>
        <v>2.9791279159518556E-4</v>
      </c>
      <c r="AY803" s="118">
        <f t="shared" si="229"/>
        <v>2.8086329272798043E-4</v>
      </c>
      <c r="AZ803" s="118">
        <f t="shared" si="229"/>
        <v>2.6478953380824904E-4</v>
      </c>
      <c r="BA803" s="118">
        <f t="shared" si="229"/>
        <v>2.4963567340320137E-4</v>
      </c>
      <c r="BB803" s="118">
        <f t="shared" si="229"/>
        <v>2.3534906587583716E-4</v>
      </c>
      <c r="BC803" s="118">
        <f t="shared" si="229"/>
        <v>2.2188007849009131E-4</v>
      </c>
      <c r="BD803" s="118">
        <f t="shared" si="229"/>
        <v>2.0918191898302129E-4</v>
      </c>
      <c r="BE803" s="118">
        <f t="shared" si="227"/>
        <v>1.9721047300500825E-4</v>
      </c>
      <c r="BF803" s="118">
        <f t="shared" si="227"/>
        <v>1.8592415086322948E-4</v>
      </c>
      <c r="BG803" s="118">
        <f t="shared" si="227"/>
        <v>1.752837430359748E-4</v>
      </c>
      <c r="BH803" s="118">
        <f t="shared" si="227"/>
        <v>1.6525228395585512E-4</v>
      </c>
      <c r="BI803" s="118">
        <f t="shared" si="227"/>
        <v>1.5579492358867465E-4</v>
      </c>
      <c r="BJ803" s="118">
        <f t="shared" si="227"/>
        <v>1.4687880636182261E-4</v>
      </c>
      <c r="BK803" s="118">
        <f t="shared" si="227"/>
        <v>1.3847295702157291E-4</v>
      </c>
      <c r="BL803" s="118">
        <f t="shared" si="227"/>
        <v>1.3054817302275115E-4</v>
      </c>
      <c r="BM803" s="118">
        <f t="shared" si="227"/>
        <v>1.2307692307692283E-4</v>
      </c>
      <c r="BN803" s="118">
        <f t="shared" si="227"/>
        <v>1.1603325150665183E-4</v>
      </c>
      <c r="BO803" s="118">
        <f t="shared" si="227"/>
        <v>1.0939268807354826E-4</v>
      </c>
      <c r="BP803" s="118">
        <f t="shared" si="227"/>
        <v>1.0313216296684244E-4</v>
      </c>
      <c r="BQ803" s="118">
        <f t="shared" si="227"/>
        <v>9.7229926657147812E-5</v>
      </c>
      <c r="BS803"/>
    </row>
    <row r="804" spans="2:71">
      <c r="B804" s="19">
        <v>45</v>
      </c>
      <c r="C804" s="51">
        <v>1.2999999999999999E-3</v>
      </c>
      <c r="D804" s="51">
        <v>4.0000000000000002E-4</v>
      </c>
      <c r="I804" s="22" t="s">
        <v>176</v>
      </c>
      <c r="J804" s="118">
        <f t="shared" si="228"/>
        <v>3.146703861224153E-3</v>
      </c>
      <c r="K804" s="118">
        <f t="shared" si="228"/>
        <v>2.9666185294392987E-3</v>
      </c>
      <c r="L804" s="118">
        <f t="shared" si="228"/>
        <v>2.7968394508496356E-3</v>
      </c>
      <c r="M804" s="118">
        <f t="shared" si="228"/>
        <v>2.6367768003213187E-3</v>
      </c>
      <c r="N804" s="118">
        <f t="shared" si="228"/>
        <v>2.485874508313534E-3</v>
      </c>
      <c r="O804" s="118">
        <f t="shared" si="228"/>
        <v>2.3436083290515942E-3</v>
      </c>
      <c r="P804" s="118">
        <f t="shared" si="228"/>
        <v>2.2094840192581661E-3</v>
      </c>
      <c r="Q804" s="118">
        <f t="shared" si="228"/>
        <v>2.0830356211154035E-3</v>
      </c>
      <c r="R804" s="118">
        <f t="shared" si="228"/>
        <v>1.9638238434928649E-3</v>
      </c>
      <c r="S804" s="118">
        <f t="shared" si="228"/>
        <v>1.8514345358174871E-3</v>
      </c>
      <c r="T804" s="118">
        <f t="shared" si="228"/>
        <v>1.7454772492837228E-3</v>
      </c>
      <c r="U804" s="118">
        <f t="shared" si="228"/>
        <v>1.645583880405379E-3</v>
      </c>
      <c r="V804" s="118">
        <f t="shared" si="228"/>
        <v>1.5514073921967541E-3</v>
      </c>
      <c r="W804" s="118">
        <f t="shared" si="228"/>
        <v>1.4626206085403667E-3</v>
      </c>
      <c r="X804" s="118">
        <f t="shared" si="228"/>
        <v>1.3789150775528115E-3</v>
      </c>
      <c r="Y804" s="118">
        <f t="shared" si="228"/>
        <v>1.2999999999999999E-3</v>
      </c>
      <c r="Z804" s="118">
        <f t="shared" si="226"/>
        <v>1.2256012190390122E-3</v>
      </c>
      <c r="AA804" s="118">
        <f t="shared" si="226"/>
        <v>1.1554602677768559E-3</v>
      </c>
      <c r="AB804" s="118">
        <f t="shared" si="226"/>
        <v>1.0893334713372753E-3</v>
      </c>
      <c r="AC804" s="118">
        <f t="shared" si="226"/>
        <v>1.0269911003161257E-3</v>
      </c>
      <c r="AD804" s="118">
        <f t="shared" si="226"/>
        <v>9.6821657268435397E-4</v>
      </c>
      <c r="AE804" s="118">
        <f t="shared" si="226"/>
        <v>9.1280570136593726E-4</v>
      </c>
      <c r="AF804" s="118">
        <f t="shared" si="226"/>
        <v>8.6056598487681008E-4</v>
      </c>
      <c r="AG804" s="118">
        <f t="shared" si="226"/>
        <v>8.1131593856040502E-4</v>
      </c>
      <c r="AH804" s="118">
        <f t="shared" si="226"/>
        <v>7.6488446409647139E-4</v>
      </c>
      <c r="AI804" s="118">
        <f t="shared" si="226"/>
        <v>7.2111025509279743E-4</v>
      </c>
      <c r="AJ804" s="118">
        <f t="shared" si="226"/>
        <v>6.7984123669481982E-4</v>
      </c>
      <c r="AK804" s="118">
        <f t="shared" si="226"/>
        <v>6.4093403726627743E-4</v>
      </c>
      <c r="AL804" s="118">
        <f t="shared" si="226"/>
        <v>6.0425349030549642E-4</v>
      </c>
      <c r="AM804" s="118">
        <f t="shared" si="226"/>
        <v>5.6967216486691864E-4</v>
      </c>
      <c r="AN804" s="118">
        <f t="shared" si="226"/>
        <v>5.3706992285652963E-4</v>
      </c>
      <c r="AO804" s="118">
        <f t="shared" si="229"/>
        <v>5.0633350166319306E-4</v>
      </c>
      <c r="AP804" s="118">
        <f t="shared" si="229"/>
        <v>4.7735612067592391E-4</v>
      </c>
      <c r="AQ804" s="118">
        <f t="shared" si="229"/>
        <v>4.5003711032011239E-4</v>
      </c>
      <c r="AR804" s="118">
        <f t="shared" si="229"/>
        <v>4.2428156232394174E-4</v>
      </c>
      <c r="AS804" s="118">
        <f t="shared" si="229"/>
        <v>3.9999999999999964E-4</v>
      </c>
      <c r="AT804" s="118">
        <f t="shared" si="229"/>
        <v>3.771080673966188E-4</v>
      </c>
      <c r="AU804" s="118">
        <f t="shared" si="229"/>
        <v>3.5552623623903224E-4</v>
      </c>
      <c r="AV804" s="118">
        <f t="shared" si="229"/>
        <v>3.3517952964223823E-4</v>
      </c>
      <c r="AW804" s="118">
        <f t="shared" si="229"/>
        <v>3.159972616357307E-4</v>
      </c>
      <c r="AX804" s="118">
        <f t="shared" si="229"/>
        <v>2.9791279159518556E-4</v>
      </c>
      <c r="AY804" s="118">
        <f t="shared" si="229"/>
        <v>2.8086329272798043E-4</v>
      </c>
      <c r="AZ804" s="118">
        <f t="shared" si="229"/>
        <v>2.6478953380824904E-4</v>
      </c>
      <c r="BA804" s="118">
        <f t="shared" si="229"/>
        <v>2.4963567340320137E-4</v>
      </c>
      <c r="BB804" s="118">
        <f t="shared" si="229"/>
        <v>2.3534906587583716E-4</v>
      </c>
      <c r="BC804" s="118">
        <f t="shared" si="229"/>
        <v>2.2188007849009131E-4</v>
      </c>
      <c r="BD804" s="118">
        <f t="shared" si="229"/>
        <v>2.0918191898302129E-4</v>
      </c>
      <c r="BE804" s="118">
        <f t="shared" si="227"/>
        <v>1.9721047300500825E-4</v>
      </c>
      <c r="BF804" s="118">
        <f t="shared" si="227"/>
        <v>1.8592415086322948E-4</v>
      </c>
      <c r="BG804" s="118">
        <f t="shared" si="227"/>
        <v>1.752837430359748E-4</v>
      </c>
      <c r="BH804" s="118">
        <f t="shared" si="227"/>
        <v>1.6525228395585512E-4</v>
      </c>
      <c r="BI804" s="118">
        <f t="shared" si="227"/>
        <v>1.5579492358867465E-4</v>
      </c>
      <c r="BJ804" s="118">
        <f t="shared" si="227"/>
        <v>1.4687880636182261E-4</v>
      </c>
      <c r="BK804" s="118">
        <f t="shared" si="227"/>
        <v>1.3847295702157291E-4</v>
      </c>
      <c r="BL804" s="118">
        <f t="shared" si="227"/>
        <v>1.3054817302275115E-4</v>
      </c>
      <c r="BM804" s="118">
        <f t="shared" si="227"/>
        <v>1.2307692307692283E-4</v>
      </c>
      <c r="BN804" s="118">
        <f t="shared" si="227"/>
        <v>1.1603325150665183E-4</v>
      </c>
      <c r="BO804" s="118">
        <f t="shared" si="227"/>
        <v>1.0939268807354826E-4</v>
      </c>
      <c r="BP804" s="118">
        <f t="shared" si="227"/>
        <v>1.0313216296684244E-4</v>
      </c>
      <c r="BQ804" s="118">
        <f t="shared" si="227"/>
        <v>9.7229926657147812E-5</v>
      </c>
      <c r="BS804"/>
    </row>
    <row r="805" spans="2:71">
      <c r="B805" s="19">
        <v>46</v>
      </c>
      <c r="C805" s="51">
        <v>1.2999999999999999E-3</v>
      </c>
      <c r="D805" s="51">
        <v>4.0000000000000002E-4</v>
      </c>
      <c r="I805" s="22" t="s">
        <v>176</v>
      </c>
      <c r="J805" s="118">
        <f t="shared" si="228"/>
        <v>3.146703861224153E-3</v>
      </c>
      <c r="K805" s="118">
        <f t="shared" si="228"/>
        <v>2.9666185294392987E-3</v>
      </c>
      <c r="L805" s="118">
        <f t="shared" si="228"/>
        <v>2.7968394508496356E-3</v>
      </c>
      <c r="M805" s="118">
        <f t="shared" si="228"/>
        <v>2.6367768003213187E-3</v>
      </c>
      <c r="N805" s="118">
        <f t="shared" si="228"/>
        <v>2.485874508313534E-3</v>
      </c>
      <c r="O805" s="118">
        <f t="shared" si="228"/>
        <v>2.3436083290515942E-3</v>
      </c>
      <c r="P805" s="118">
        <f t="shared" si="228"/>
        <v>2.2094840192581661E-3</v>
      </c>
      <c r="Q805" s="118">
        <f t="shared" si="228"/>
        <v>2.0830356211154035E-3</v>
      </c>
      <c r="R805" s="118">
        <f t="shared" si="228"/>
        <v>1.9638238434928649E-3</v>
      </c>
      <c r="S805" s="118">
        <f t="shared" si="228"/>
        <v>1.8514345358174871E-3</v>
      </c>
      <c r="T805" s="118">
        <f t="shared" si="228"/>
        <v>1.7454772492837228E-3</v>
      </c>
      <c r="U805" s="118">
        <f t="shared" si="228"/>
        <v>1.645583880405379E-3</v>
      </c>
      <c r="V805" s="118">
        <f t="shared" si="228"/>
        <v>1.5514073921967541E-3</v>
      </c>
      <c r="W805" s="118">
        <f t="shared" si="228"/>
        <v>1.4626206085403667E-3</v>
      </c>
      <c r="X805" s="118">
        <f t="shared" si="228"/>
        <v>1.3789150775528115E-3</v>
      </c>
      <c r="Y805" s="118">
        <f t="shared" si="228"/>
        <v>1.2999999999999999E-3</v>
      </c>
      <c r="Z805" s="118">
        <f t="shared" si="226"/>
        <v>1.2256012190390122E-3</v>
      </c>
      <c r="AA805" s="118">
        <f t="shared" si="226"/>
        <v>1.1554602677768559E-3</v>
      </c>
      <c r="AB805" s="118">
        <f t="shared" si="226"/>
        <v>1.0893334713372753E-3</v>
      </c>
      <c r="AC805" s="118">
        <f t="shared" si="226"/>
        <v>1.0269911003161257E-3</v>
      </c>
      <c r="AD805" s="118">
        <f t="shared" si="226"/>
        <v>9.6821657268435397E-4</v>
      </c>
      <c r="AE805" s="118">
        <f t="shared" si="226"/>
        <v>9.1280570136593726E-4</v>
      </c>
      <c r="AF805" s="118">
        <f t="shared" si="226"/>
        <v>8.6056598487681008E-4</v>
      </c>
      <c r="AG805" s="118">
        <f t="shared" si="226"/>
        <v>8.1131593856040502E-4</v>
      </c>
      <c r="AH805" s="118">
        <f t="shared" si="226"/>
        <v>7.6488446409647139E-4</v>
      </c>
      <c r="AI805" s="118">
        <f t="shared" si="226"/>
        <v>7.2111025509279743E-4</v>
      </c>
      <c r="AJ805" s="118">
        <f t="shared" si="226"/>
        <v>6.7984123669481982E-4</v>
      </c>
      <c r="AK805" s="118">
        <f t="shared" si="226"/>
        <v>6.4093403726627743E-4</v>
      </c>
      <c r="AL805" s="118">
        <f t="shared" si="226"/>
        <v>6.0425349030549642E-4</v>
      </c>
      <c r="AM805" s="118">
        <f t="shared" si="226"/>
        <v>5.6967216486691864E-4</v>
      </c>
      <c r="AN805" s="118">
        <f t="shared" si="226"/>
        <v>5.3706992285652963E-4</v>
      </c>
      <c r="AO805" s="118">
        <f t="shared" si="229"/>
        <v>5.0633350166319306E-4</v>
      </c>
      <c r="AP805" s="118">
        <f t="shared" si="229"/>
        <v>4.7735612067592391E-4</v>
      </c>
      <c r="AQ805" s="118">
        <f t="shared" si="229"/>
        <v>4.5003711032011239E-4</v>
      </c>
      <c r="AR805" s="118">
        <f t="shared" si="229"/>
        <v>4.2428156232394174E-4</v>
      </c>
      <c r="AS805" s="118">
        <f t="shared" si="229"/>
        <v>3.9999999999999964E-4</v>
      </c>
      <c r="AT805" s="118">
        <f t="shared" si="229"/>
        <v>3.771080673966188E-4</v>
      </c>
      <c r="AU805" s="118">
        <f t="shared" si="229"/>
        <v>3.5552623623903224E-4</v>
      </c>
      <c r="AV805" s="118">
        <f t="shared" si="229"/>
        <v>3.3517952964223823E-4</v>
      </c>
      <c r="AW805" s="118">
        <f t="shared" si="229"/>
        <v>3.159972616357307E-4</v>
      </c>
      <c r="AX805" s="118">
        <f t="shared" si="229"/>
        <v>2.9791279159518556E-4</v>
      </c>
      <c r="AY805" s="118">
        <f t="shared" si="229"/>
        <v>2.8086329272798043E-4</v>
      </c>
      <c r="AZ805" s="118">
        <f t="shared" si="229"/>
        <v>2.6478953380824904E-4</v>
      </c>
      <c r="BA805" s="118">
        <f t="shared" si="229"/>
        <v>2.4963567340320137E-4</v>
      </c>
      <c r="BB805" s="118">
        <f t="shared" si="229"/>
        <v>2.3534906587583716E-4</v>
      </c>
      <c r="BC805" s="118">
        <f t="shared" si="229"/>
        <v>2.2188007849009131E-4</v>
      </c>
      <c r="BD805" s="118">
        <f t="shared" si="229"/>
        <v>2.0918191898302129E-4</v>
      </c>
      <c r="BE805" s="118">
        <f t="shared" si="227"/>
        <v>1.9721047300500825E-4</v>
      </c>
      <c r="BF805" s="118">
        <f t="shared" si="227"/>
        <v>1.8592415086322948E-4</v>
      </c>
      <c r="BG805" s="118">
        <f t="shared" si="227"/>
        <v>1.752837430359748E-4</v>
      </c>
      <c r="BH805" s="118">
        <f t="shared" si="227"/>
        <v>1.6525228395585512E-4</v>
      </c>
      <c r="BI805" s="118">
        <f t="shared" si="227"/>
        <v>1.5579492358867465E-4</v>
      </c>
      <c r="BJ805" s="118">
        <f t="shared" si="227"/>
        <v>1.4687880636182261E-4</v>
      </c>
      <c r="BK805" s="118">
        <f t="shared" si="227"/>
        <v>1.3847295702157291E-4</v>
      </c>
      <c r="BL805" s="118">
        <f t="shared" si="227"/>
        <v>1.3054817302275115E-4</v>
      </c>
      <c r="BM805" s="118">
        <f t="shared" si="227"/>
        <v>1.2307692307692283E-4</v>
      </c>
      <c r="BN805" s="118">
        <f t="shared" si="227"/>
        <v>1.1603325150665183E-4</v>
      </c>
      <c r="BO805" s="118">
        <f t="shared" si="227"/>
        <v>1.0939268807354826E-4</v>
      </c>
      <c r="BP805" s="118">
        <f t="shared" si="227"/>
        <v>1.0313216296684244E-4</v>
      </c>
      <c r="BQ805" s="118">
        <f t="shared" si="227"/>
        <v>9.7229926657147812E-5</v>
      </c>
      <c r="BS805"/>
    </row>
    <row r="806" spans="2:71">
      <c r="B806" s="19">
        <v>47</v>
      </c>
      <c r="C806" s="51">
        <v>1.1999999999999999E-3</v>
      </c>
      <c r="D806" s="51">
        <v>4.0000000000000002E-4</v>
      </c>
      <c r="I806" s="22" t="s">
        <v>176</v>
      </c>
      <c r="J806" s="118">
        <f t="shared" si="228"/>
        <v>2.7354084683457337E-3</v>
      </c>
      <c r="K806" s="118">
        <f t="shared" si="228"/>
        <v>2.5892031359695125E-3</v>
      </c>
      <c r="L806" s="118">
        <f t="shared" si="228"/>
        <v>2.4508123583344222E-3</v>
      </c>
      <c r="M806" s="118">
        <f t="shared" si="228"/>
        <v>2.3198184539181157E-3</v>
      </c>
      <c r="N806" s="118">
        <f t="shared" si="228"/>
        <v>2.1958260659320147E-3</v>
      </c>
      <c r="O806" s="118">
        <f t="shared" si="228"/>
        <v>2.078460969082653E-3</v>
      </c>
      <c r="P806" s="118">
        <f t="shared" si="228"/>
        <v>1.9673689401106479E-3</v>
      </c>
      <c r="Q806" s="118">
        <f t="shared" si="228"/>
        <v>1.8622146886984319E-3</v>
      </c>
      <c r="R806" s="118">
        <f t="shared" si="228"/>
        <v>1.7626808455200886E-3</v>
      </c>
      <c r="S806" s="118">
        <f t="shared" si="228"/>
        <v>1.6684670043790916E-3</v>
      </c>
      <c r="T806" s="118">
        <f t="shared" si="228"/>
        <v>1.5792888155429911E-3</v>
      </c>
      <c r="U806" s="118">
        <f t="shared" si="228"/>
        <v>1.4948771275386206E-3</v>
      </c>
      <c r="V806" s="118">
        <f t="shared" si="228"/>
        <v>1.4149771748176397E-3</v>
      </c>
      <c r="W806" s="118">
        <f t="shared" si="228"/>
        <v>1.339347808840685E-3</v>
      </c>
      <c r="X806" s="118">
        <f t="shared" si="228"/>
        <v>1.2677607702594454E-3</v>
      </c>
      <c r="Y806" s="118">
        <f t="shared" si="228"/>
        <v>1.1999999999999999E-3</v>
      </c>
      <c r="Z806" s="118">
        <f t="shared" si="226"/>
        <v>1.135860987168191E-3</v>
      </c>
      <c r="AA806" s="118">
        <f t="shared" si="226"/>
        <v>1.0751501518089146E-3</v>
      </c>
      <c r="AB806" s="118">
        <f t="shared" si="226"/>
        <v>1.0176842606564201E-3</v>
      </c>
      <c r="AC806" s="118">
        <f t="shared" si="226"/>
        <v>9.6328987411227658E-4</v>
      </c>
      <c r="AD806" s="118">
        <f t="shared" si="226"/>
        <v>9.1180282278191082E-4</v>
      </c>
      <c r="AE806" s="118">
        <f t="shared" si="226"/>
        <v>8.6306771198983701E-4</v>
      </c>
      <c r="AF806" s="118">
        <f t="shared" si="226"/>
        <v>8.1693745277814029E-4</v>
      </c>
      <c r="AG806" s="118">
        <f t="shared" si="226"/>
        <v>7.7327281797270485E-4</v>
      </c>
      <c r="AH806" s="118">
        <f t="shared" si="226"/>
        <v>7.3194202197733788E-4</v>
      </c>
      <c r="AI806" s="118">
        <f t="shared" si="226"/>
        <v>6.928203230275507E-4</v>
      </c>
      <c r="AJ806" s="118">
        <f t="shared" si="226"/>
        <v>6.5578964670354894E-4</v>
      </c>
      <c r="AK806" s="118">
        <f t="shared" si="226"/>
        <v>6.2073822956614357E-4</v>
      </c>
      <c r="AL806" s="118">
        <f t="shared" si="226"/>
        <v>5.8756028184002928E-4</v>
      </c>
      <c r="AM806" s="118">
        <f t="shared" si="226"/>
        <v>5.561556681263635E-4</v>
      </c>
      <c r="AN806" s="118">
        <f t="shared" si="226"/>
        <v>5.2642960518099681E-4</v>
      </c>
      <c r="AO806" s="118">
        <f t="shared" si="229"/>
        <v>4.982923758462067E-4</v>
      </c>
      <c r="AP806" s="118">
        <f t="shared" si="229"/>
        <v>4.7165905827254638E-4</v>
      </c>
      <c r="AQ806" s="118">
        <f t="shared" si="229"/>
        <v>4.4644926961356153E-4</v>
      </c>
      <c r="AR806" s="118">
        <f t="shared" si="229"/>
        <v>4.2258692341981492E-4</v>
      </c>
      <c r="AS806" s="118">
        <f t="shared" si="229"/>
        <v>3.9999999999999975E-4</v>
      </c>
      <c r="AT806" s="118">
        <f t="shared" si="229"/>
        <v>3.7862032905606341E-4</v>
      </c>
      <c r="AU806" s="118">
        <f t="shared" si="229"/>
        <v>3.5838338393630461E-4</v>
      </c>
      <c r="AV806" s="118">
        <f t="shared" si="229"/>
        <v>3.3922808688547317E-4</v>
      </c>
      <c r="AW806" s="118">
        <f t="shared" si="229"/>
        <v>3.210966247040921E-4</v>
      </c>
      <c r="AX806" s="118">
        <f t="shared" si="229"/>
        <v>3.0393427426063678E-4</v>
      </c>
      <c r="AY806" s="118">
        <f t="shared" si="229"/>
        <v>2.8768923732994551E-4</v>
      </c>
      <c r="AZ806" s="118">
        <f t="shared" si="229"/>
        <v>2.7231248425937991E-4</v>
      </c>
      <c r="BA806" s="118">
        <f t="shared" si="229"/>
        <v>2.5775760599090145E-4</v>
      </c>
      <c r="BB806" s="118">
        <f t="shared" si="229"/>
        <v>2.4398067399244584E-4</v>
      </c>
      <c r="BC806" s="118">
        <f t="shared" si="229"/>
        <v>2.309401076758501E-4</v>
      </c>
      <c r="BD806" s="118">
        <f t="shared" si="229"/>
        <v>2.1859654890118285E-4</v>
      </c>
      <c r="BE806" s="118">
        <f t="shared" si="227"/>
        <v>2.0691274318871441E-4</v>
      </c>
      <c r="BF806" s="118">
        <f t="shared" si="227"/>
        <v>1.9585342728000964E-4</v>
      </c>
      <c r="BG806" s="118">
        <f t="shared" si="227"/>
        <v>1.8538522270878773E-4</v>
      </c>
      <c r="BH806" s="118">
        <f t="shared" si="227"/>
        <v>1.7547653506033215E-4</v>
      </c>
      <c r="BI806" s="118">
        <f t="shared" si="227"/>
        <v>1.6609745861540214E-4</v>
      </c>
      <c r="BJ806" s="118">
        <f t="shared" si="227"/>
        <v>1.5721968609084868E-4</v>
      </c>
      <c r="BK806" s="118">
        <f t="shared" si="227"/>
        <v>1.4881642320452041E-4</v>
      </c>
      <c r="BL806" s="118">
        <f t="shared" si="227"/>
        <v>1.4086230780660489E-4</v>
      </c>
      <c r="BM806" s="118">
        <f t="shared" si="227"/>
        <v>1.3333333333333318E-4</v>
      </c>
      <c r="BN806" s="118">
        <f t="shared" si="227"/>
        <v>1.262067763520211E-4</v>
      </c>
      <c r="BO806" s="118">
        <f t="shared" si="227"/>
        <v>1.1946112797876814E-4</v>
      </c>
      <c r="BP806" s="118">
        <f t="shared" si="227"/>
        <v>1.1307602896182434E-4</v>
      </c>
      <c r="BQ806" s="118">
        <f t="shared" si="227"/>
        <v>1.070322082346973E-4</v>
      </c>
      <c r="BS806"/>
    </row>
    <row r="807" spans="2:71">
      <c r="B807" s="19">
        <v>48</v>
      </c>
      <c r="C807" s="51">
        <v>1.1999999999999999E-3</v>
      </c>
      <c r="D807" s="51">
        <v>4.0000000000000002E-4</v>
      </c>
      <c r="I807" s="22" t="s">
        <v>176</v>
      </c>
      <c r="J807" s="118">
        <f t="shared" si="228"/>
        <v>2.7354084683457337E-3</v>
      </c>
      <c r="K807" s="118">
        <f t="shared" si="228"/>
        <v>2.5892031359695125E-3</v>
      </c>
      <c r="L807" s="118">
        <f t="shared" si="228"/>
        <v>2.4508123583344222E-3</v>
      </c>
      <c r="M807" s="118">
        <f t="shared" si="228"/>
        <v>2.3198184539181157E-3</v>
      </c>
      <c r="N807" s="118">
        <f t="shared" si="228"/>
        <v>2.1958260659320147E-3</v>
      </c>
      <c r="O807" s="118">
        <f t="shared" si="228"/>
        <v>2.078460969082653E-3</v>
      </c>
      <c r="P807" s="118">
        <f t="shared" si="228"/>
        <v>1.9673689401106479E-3</v>
      </c>
      <c r="Q807" s="118">
        <f t="shared" si="228"/>
        <v>1.8622146886984319E-3</v>
      </c>
      <c r="R807" s="118">
        <f t="shared" si="228"/>
        <v>1.7626808455200886E-3</v>
      </c>
      <c r="S807" s="118">
        <f t="shared" si="228"/>
        <v>1.6684670043790916E-3</v>
      </c>
      <c r="T807" s="118">
        <f t="shared" si="228"/>
        <v>1.5792888155429911E-3</v>
      </c>
      <c r="U807" s="118">
        <f t="shared" si="228"/>
        <v>1.4948771275386206E-3</v>
      </c>
      <c r="V807" s="118">
        <f t="shared" si="228"/>
        <v>1.4149771748176397E-3</v>
      </c>
      <c r="W807" s="118">
        <f t="shared" si="228"/>
        <v>1.339347808840685E-3</v>
      </c>
      <c r="X807" s="118">
        <f t="shared" si="228"/>
        <v>1.2677607702594454E-3</v>
      </c>
      <c r="Y807" s="118">
        <f t="shared" si="228"/>
        <v>1.1999999999999999E-3</v>
      </c>
      <c r="Z807" s="118">
        <f t="shared" si="226"/>
        <v>1.135860987168191E-3</v>
      </c>
      <c r="AA807" s="118">
        <f t="shared" si="226"/>
        <v>1.0751501518089146E-3</v>
      </c>
      <c r="AB807" s="118">
        <f t="shared" si="226"/>
        <v>1.0176842606564201E-3</v>
      </c>
      <c r="AC807" s="118">
        <f t="shared" si="226"/>
        <v>9.6328987411227658E-4</v>
      </c>
      <c r="AD807" s="118">
        <f t="shared" si="226"/>
        <v>9.1180282278191082E-4</v>
      </c>
      <c r="AE807" s="118">
        <f t="shared" si="226"/>
        <v>8.6306771198983701E-4</v>
      </c>
      <c r="AF807" s="118">
        <f t="shared" si="226"/>
        <v>8.1693745277814029E-4</v>
      </c>
      <c r="AG807" s="118">
        <f t="shared" si="226"/>
        <v>7.7327281797270485E-4</v>
      </c>
      <c r="AH807" s="118">
        <f t="shared" si="226"/>
        <v>7.3194202197733788E-4</v>
      </c>
      <c r="AI807" s="118">
        <f t="shared" si="226"/>
        <v>6.928203230275507E-4</v>
      </c>
      <c r="AJ807" s="118">
        <f t="shared" si="226"/>
        <v>6.5578964670354894E-4</v>
      </c>
      <c r="AK807" s="118">
        <f t="shared" si="226"/>
        <v>6.2073822956614357E-4</v>
      </c>
      <c r="AL807" s="118">
        <f t="shared" si="226"/>
        <v>5.8756028184002928E-4</v>
      </c>
      <c r="AM807" s="118">
        <f t="shared" si="226"/>
        <v>5.561556681263635E-4</v>
      </c>
      <c r="AN807" s="118">
        <f t="shared" si="226"/>
        <v>5.2642960518099681E-4</v>
      </c>
      <c r="AO807" s="118">
        <f t="shared" si="229"/>
        <v>4.982923758462067E-4</v>
      </c>
      <c r="AP807" s="118">
        <f t="shared" si="229"/>
        <v>4.7165905827254638E-4</v>
      </c>
      <c r="AQ807" s="118">
        <f t="shared" si="229"/>
        <v>4.4644926961356153E-4</v>
      </c>
      <c r="AR807" s="118">
        <f t="shared" si="229"/>
        <v>4.2258692341981492E-4</v>
      </c>
      <c r="AS807" s="118">
        <f t="shared" si="229"/>
        <v>3.9999999999999975E-4</v>
      </c>
      <c r="AT807" s="118">
        <f t="shared" si="229"/>
        <v>3.7862032905606341E-4</v>
      </c>
      <c r="AU807" s="118">
        <f t="shared" si="229"/>
        <v>3.5838338393630461E-4</v>
      </c>
      <c r="AV807" s="118">
        <f t="shared" si="229"/>
        <v>3.3922808688547317E-4</v>
      </c>
      <c r="AW807" s="118">
        <f t="shared" si="229"/>
        <v>3.210966247040921E-4</v>
      </c>
      <c r="AX807" s="118">
        <f t="shared" si="229"/>
        <v>3.0393427426063678E-4</v>
      </c>
      <c r="AY807" s="118">
        <f t="shared" si="229"/>
        <v>2.8768923732994551E-4</v>
      </c>
      <c r="AZ807" s="118">
        <f t="shared" si="229"/>
        <v>2.7231248425937991E-4</v>
      </c>
      <c r="BA807" s="118">
        <f t="shared" si="229"/>
        <v>2.5775760599090145E-4</v>
      </c>
      <c r="BB807" s="118">
        <f t="shared" si="229"/>
        <v>2.4398067399244584E-4</v>
      </c>
      <c r="BC807" s="118">
        <f t="shared" si="229"/>
        <v>2.309401076758501E-4</v>
      </c>
      <c r="BD807" s="118">
        <f t="shared" si="229"/>
        <v>2.1859654890118285E-4</v>
      </c>
      <c r="BE807" s="118">
        <f t="shared" si="227"/>
        <v>2.0691274318871441E-4</v>
      </c>
      <c r="BF807" s="118">
        <f t="shared" si="227"/>
        <v>1.9585342728000964E-4</v>
      </c>
      <c r="BG807" s="118">
        <f t="shared" si="227"/>
        <v>1.8538522270878773E-4</v>
      </c>
      <c r="BH807" s="118">
        <f t="shared" si="227"/>
        <v>1.7547653506033215E-4</v>
      </c>
      <c r="BI807" s="118">
        <f t="shared" si="227"/>
        <v>1.6609745861540214E-4</v>
      </c>
      <c r="BJ807" s="118">
        <f t="shared" si="227"/>
        <v>1.5721968609084868E-4</v>
      </c>
      <c r="BK807" s="118">
        <f t="shared" si="227"/>
        <v>1.4881642320452041E-4</v>
      </c>
      <c r="BL807" s="118">
        <f t="shared" si="227"/>
        <v>1.4086230780660489E-4</v>
      </c>
      <c r="BM807" s="118">
        <f t="shared" si="227"/>
        <v>1.3333333333333318E-4</v>
      </c>
      <c r="BN807" s="118">
        <f t="shared" si="227"/>
        <v>1.262067763520211E-4</v>
      </c>
      <c r="BO807" s="118">
        <f t="shared" si="227"/>
        <v>1.1946112797876814E-4</v>
      </c>
      <c r="BP807" s="118">
        <f t="shared" si="227"/>
        <v>1.1307602896182434E-4</v>
      </c>
      <c r="BQ807" s="118">
        <f t="shared" si="227"/>
        <v>1.070322082346973E-4</v>
      </c>
      <c r="BS807"/>
    </row>
    <row r="808" spans="2:71">
      <c r="B808" s="19">
        <v>49</v>
      </c>
      <c r="C808" s="51">
        <v>1.1999999999999999E-3</v>
      </c>
      <c r="D808" s="51">
        <v>4.0000000000000002E-4</v>
      </c>
      <c r="I808" s="22" t="s">
        <v>176</v>
      </c>
      <c r="J808" s="118">
        <f t="shared" si="228"/>
        <v>2.7354084683457337E-3</v>
      </c>
      <c r="K808" s="118">
        <f t="shared" si="228"/>
        <v>2.5892031359695125E-3</v>
      </c>
      <c r="L808" s="118">
        <f t="shared" si="228"/>
        <v>2.4508123583344222E-3</v>
      </c>
      <c r="M808" s="118">
        <f t="shared" si="228"/>
        <v>2.3198184539181157E-3</v>
      </c>
      <c r="N808" s="118">
        <f t="shared" si="228"/>
        <v>2.1958260659320147E-3</v>
      </c>
      <c r="O808" s="118">
        <f t="shared" si="228"/>
        <v>2.078460969082653E-3</v>
      </c>
      <c r="P808" s="118">
        <f t="shared" si="228"/>
        <v>1.9673689401106479E-3</v>
      </c>
      <c r="Q808" s="118">
        <f t="shared" si="228"/>
        <v>1.8622146886984319E-3</v>
      </c>
      <c r="R808" s="118">
        <f t="shared" si="228"/>
        <v>1.7626808455200886E-3</v>
      </c>
      <c r="S808" s="118">
        <f t="shared" si="228"/>
        <v>1.6684670043790916E-3</v>
      </c>
      <c r="T808" s="118">
        <f t="shared" si="228"/>
        <v>1.5792888155429911E-3</v>
      </c>
      <c r="U808" s="118">
        <f t="shared" si="228"/>
        <v>1.4948771275386206E-3</v>
      </c>
      <c r="V808" s="118">
        <f t="shared" si="228"/>
        <v>1.4149771748176397E-3</v>
      </c>
      <c r="W808" s="118">
        <f t="shared" si="228"/>
        <v>1.339347808840685E-3</v>
      </c>
      <c r="X808" s="118">
        <f t="shared" si="228"/>
        <v>1.2677607702594454E-3</v>
      </c>
      <c r="Y808" s="118">
        <f t="shared" si="228"/>
        <v>1.1999999999999999E-3</v>
      </c>
      <c r="Z808" s="118">
        <f t="shared" si="226"/>
        <v>1.135860987168191E-3</v>
      </c>
      <c r="AA808" s="118">
        <f t="shared" si="226"/>
        <v>1.0751501518089146E-3</v>
      </c>
      <c r="AB808" s="118">
        <f t="shared" si="226"/>
        <v>1.0176842606564201E-3</v>
      </c>
      <c r="AC808" s="118">
        <f t="shared" si="226"/>
        <v>9.6328987411227658E-4</v>
      </c>
      <c r="AD808" s="118">
        <f t="shared" si="226"/>
        <v>9.1180282278191082E-4</v>
      </c>
      <c r="AE808" s="118">
        <f t="shared" si="226"/>
        <v>8.6306771198983701E-4</v>
      </c>
      <c r="AF808" s="118">
        <f t="shared" si="226"/>
        <v>8.1693745277814029E-4</v>
      </c>
      <c r="AG808" s="118">
        <f t="shared" si="226"/>
        <v>7.7327281797270485E-4</v>
      </c>
      <c r="AH808" s="118">
        <f t="shared" si="226"/>
        <v>7.3194202197733788E-4</v>
      </c>
      <c r="AI808" s="118">
        <f t="shared" si="226"/>
        <v>6.928203230275507E-4</v>
      </c>
      <c r="AJ808" s="118">
        <f t="shared" si="226"/>
        <v>6.5578964670354894E-4</v>
      </c>
      <c r="AK808" s="118">
        <f t="shared" si="226"/>
        <v>6.2073822956614357E-4</v>
      </c>
      <c r="AL808" s="118">
        <f t="shared" si="226"/>
        <v>5.8756028184002928E-4</v>
      </c>
      <c r="AM808" s="118">
        <f t="shared" si="226"/>
        <v>5.561556681263635E-4</v>
      </c>
      <c r="AN808" s="118">
        <f t="shared" si="226"/>
        <v>5.2642960518099681E-4</v>
      </c>
      <c r="AO808" s="118">
        <f t="shared" si="229"/>
        <v>4.982923758462067E-4</v>
      </c>
      <c r="AP808" s="118">
        <f t="shared" si="229"/>
        <v>4.7165905827254638E-4</v>
      </c>
      <c r="AQ808" s="118">
        <f t="shared" si="229"/>
        <v>4.4644926961356153E-4</v>
      </c>
      <c r="AR808" s="118">
        <f t="shared" si="229"/>
        <v>4.2258692341981492E-4</v>
      </c>
      <c r="AS808" s="118">
        <f t="shared" si="229"/>
        <v>3.9999999999999975E-4</v>
      </c>
      <c r="AT808" s="118">
        <f t="shared" si="229"/>
        <v>3.7862032905606341E-4</v>
      </c>
      <c r="AU808" s="118">
        <f t="shared" si="229"/>
        <v>3.5838338393630461E-4</v>
      </c>
      <c r="AV808" s="118">
        <f t="shared" si="229"/>
        <v>3.3922808688547317E-4</v>
      </c>
      <c r="AW808" s="118">
        <f t="shared" si="229"/>
        <v>3.210966247040921E-4</v>
      </c>
      <c r="AX808" s="118">
        <f t="shared" si="229"/>
        <v>3.0393427426063678E-4</v>
      </c>
      <c r="AY808" s="118">
        <f t="shared" si="229"/>
        <v>2.8768923732994551E-4</v>
      </c>
      <c r="AZ808" s="118">
        <f t="shared" si="229"/>
        <v>2.7231248425937991E-4</v>
      </c>
      <c r="BA808" s="118">
        <f t="shared" si="229"/>
        <v>2.5775760599090145E-4</v>
      </c>
      <c r="BB808" s="118">
        <f t="shared" si="229"/>
        <v>2.4398067399244584E-4</v>
      </c>
      <c r="BC808" s="118">
        <f t="shared" si="229"/>
        <v>2.309401076758501E-4</v>
      </c>
      <c r="BD808" s="118">
        <f t="shared" si="229"/>
        <v>2.1859654890118285E-4</v>
      </c>
      <c r="BE808" s="118">
        <f t="shared" si="227"/>
        <v>2.0691274318871441E-4</v>
      </c>
      <c r="BF808" s="118">
        <f t="shared" si="227"/>
        <v>1.9585342728000964E-4</v>
      </c>
      <c r="BG808" s="118">
        <f t="shared" si="227"/>
        <v>1.8538522270878773E-4</v>
      </c>
      <c r="BH808" s="118">
        <f t="shared" si="227"/>
        <v>1.7547653506033215E-4</v>
      </c>
      <c r="BI808" s="118">
        <f t="shared" si="227"/>
        <v>1.6609745861540214E-4</v>
      </c>
      <c r="BJ808" s="118">
        <f t="shared" si="227"/>
        <v>1.5721968609084868E-4</v>
      </c>
      <c r="BK808" s="118">
        <f t="shared" si="227"/>
        <v>1.4881642320452041E-4</v>
      </c>
      <c r="BL808" s="118">
        <f t="shared" si="227"/>
        <v>1.4086230780660489E-4</v>
      </c>
      <c r="BM808" s="118">
        <f t="shared" si="227"/>
        <v>1.3333333333333318E-4</v>
      </c>
      <c r="BN808" s="118">
        <f t="shared" si="227"/>
        <v>1.262067763520211E-4</v>
      </c>
      <c r="BO808" s="118">
        <f t="shared" si="227"/>
        <v>1.1946112797876814E-4</v>
      </c>
      <c r="BP808" s="118">
        <f t="shared" si="227"/>
        <v>1.1307602896182434E-4</v>
      </c>
      <c r="BQ808" s="118">
        <f t="shared" si="227"/>
        <v>1.070322082346973E-4</v>
      </c>
      <c r="BS808"/>
    </row>
    <row r="809" spans="2:71">
      <c r="B809" s="19">
        <v>50</v>
      </c>
      <c r="C809" s="51">
        <v>1.1999999999999999E-3</v>
      </c>
      <c r="D809" s="51">
        <v>4.0000000000000002E-4</v>
      </c>
      <c r="I809" s="22" t="s">
        <v>176</v>
      </c>
      <c r="J809" s="118">
        <f t="shared" si="228"/>
        <v>2.7354084683457337E-3</v>
      </c>
      <c r="K809" s="118">
        <f t="shared" si="228"/>
        <v>2.5892031359695125E-3</v>
      </c>
      <c r="L809" s="118">
        <f t="shared" si="228"/>
        <v>2.4508123583344222E-3</v>
      </c>
      <c r="M809" s="118">
        <f t="shared" si="228"/>
        <v>2.3198184539181157E-3</v>
      </c>
      <c r="N809" s="118">
        <f t="shared" si="228"/>
        <v>2.1958260659320147E-3</v>
      </c>
      <c r="O809" s="118">
        <f t="shared" si="228"/>
        <v>2.078460969082653E-3</v>
      </c>
      <c r="P809" s="118">
        <f t="shared" si="228"/>
        <v>1.9673689401106479E-3</v>
      </c>
      <c r="Q809" s="118">
        <f t="shared" si="228"/>
        <v>1.8622146886984319E-3</v>
      </c>
      <c r="R809" s="118">
        <f t="shared" si="228"/>
        <v>1.7626808455200886E-3</v>
      </c>
      <c r="S809" s="118">
        <f t="shared" si="228"/>
        <v>1.6684670043790916E-3</v>
      </c>
      <c r="T809" s="118">
        <f t="shared" si="228"/>
        <v>1.5792888155429911E-3</v>
      </c>
      <c r="U809" s="118">
        <f t="shared" si="228"/>
        <v>1.4948771275386206E-3</v>
      </c>
      <c r="V809" s="118">
        <f t="shared" si="228"/>
        <v>1.4149771748176397E-3</v>
      </c>
      <c r="W809" s="118">
        <f t="shared" si="228"/>
        <v>1.339347808840685E-3</v>
      </c>
      <c r="X809" s="118">
        <f t="shared" si="228"/>
        <v>1.2677607702594454E-3</v>
      </c>
      <c r="Y809" s="118">
        <f t="shared" si="228"/>
        <v>1.1999999999999999E-3</v>
      </c>
      <c r="Z809" s="118">
        <f t="shared" si="226"/>
        <v>1.135860987168191E-3</v>
      </c>
      <c r="AA809" s="118">
        <f t="shared" si="226"/>
        <v>1.0751501518089146E-3</v>
      </c>
      <c r="AB809" s="118">
        <f t="shared" si="226"/>
        <v>1.0176842606564201E-3</v>
      </c>
      <c r="AC809" s="118">
        <f t="shared" si="226"/>
        <v>9.6328987411227658E-4</v>
      </c>
      <c r="AD809" s="118">
        <f t="shared" si="226"/>
        <v>9.1180282278191082E-4</v>
      </c>
      <c r="AE809" s="118">
        <f t="shared" si="226"/>
        <v>8.6306771198983701E-4</v>
      </c>
      <c r="AF809" s="118">
        <f t="shared" si="226"/>
        <v>8.1693745277814029E-4</v>
      </c>
      <c r="AG809" s="118">
        <f t="shared" si="226"/>
        <v>7.7327281797270485E-4</v>
      </c>
      <c r="AH809" s="118">
        <f t="shared" si="226"/>
        <v>7.3194202197733788E-4</v>
      </c>
      <c r="AI809" s="118">
        <f t="shared" si="226"/>
        <v>6.928203230275507E-4</v>
      </c>
      <c r="AJ809" s="118">
        <f t="shared" si="226"/>
        <v>6.5578964670354894E-4</v>
      </c>
      <c r="AK809" s="118">
        <f t="shared" si="226"/>
        <v>6.2073822956614357E-4</v>
      </c>
      <c r="AL809" s="118">
        <f t="shared" si="226"/>
        <v>5.8756028184002928E-4</v>
      </c>
      <c r="AM809" s="118">
        <f t="shared" si="226"/>
        <v>5.561556681263635E-4</v>
      </c>
      <c r="AN809" s="118">
        <f t="shared" si="226"/>
        <v>5.2642960518099681E-4</v>
      </c>
      <c r="AO809" s="118">
        <f t="shared" si="229"/>
        <v>4.982923758462067E-4</v>
      </c>
      <c r="AP809" s="118">
        <f t="shared" si="229"/>
        <v>4.7165905827254638E-4</v>
      </c>
      <c r="AQ809" s="118">
        <f t="shared" si="229"/>
        <v>4.4644926961356153E-4</v>
      </c>
      <c r="AR809" s="118">
        <f t="shared" si="229"/>
        <v>4.2258692341981492E-4</v>
      </c>
      <c r="AS809" s="118">
        <f t="shared" si="229"/>
        <v>3.9999999999999975E-4</v>
      </c>
      <c r="AT809" s="118">
        <f t="shared" si="229"/>
        <v>3.7862032905606341E-4</v>
      </c>
      <c r="AU809" s="118">
        <f t="shared" si="229"/>
        <v>3.5838338393630461E-4</v>
      </c>
      <c r="AV809" s="118">
        <f t="shared" si="229"/>
        <v>3.3922808688547317E-4</v>
      </c>
      <c r="AW809" s="118">
        <f t="shared" si="229"/>
        <v>3.210966247040921E-4</v>
      </c>
      <c r="AX809" s="118">
        <f t="shared" si="229"/>
        <v>3.0393427426063678E-4</v>
      </c>
      <c r="AY809" s="118">
        <f t="shared" si="229"/>
        <v>2.8768923732994551E-4</v>
      </c>
      <c r="AZ809" s="118">
        <f t="shared" si="229"/>
        <v>2.7231248425937991E-4</v>
      </c>
      <c r="BA809" s="118">
        <f t="shared" si="229"/>
        <v>2.5775760599090145E-4</v>
      </c>
      <c r="BB809" s="118">
        <f t="shared" si="229"/>
        <v>2.4398067399244584E-4</v>
      </c>
      <c r="BC809" s="118">
        <f t="shared" si="229"/>
        <v>2.309401076758501E-4</v>
      </c>
      <c r="BD809" s="118">
        <f t="shared" si="229"/>
        <v>2.1859654890118285E-4</v>
      </c>
      <c r="BE809" s="118">
        <f t="shared" si="227"/>
        <v>2.0691274318871441E-4</v>
      </c>
      <c r="BF809" s="118">
        <f t="shared" si="227"/>
        <v>1.9585342728000964E-4</v>
      </c>
      <c r="BG809" s="118">
        <f t="shared" si="227"/>
        <v>1.8538522270878773E-4</v>
      </c>
      <c r="BH809" s="118">
        <f t="shared" si="227"/>
        <v>1.7547653506033215E-4</v>
      </c>
      <c r="BI809" s="118">
        <f t="shared" si="227"/>
        <v>1.6609745861540214E-4</v>
      </c>
      <c r="BJ809" s="118">
        <f t="shared" si="227"/>
        <v>1.5721968609084868E-4</v>
      </c>
      <c r="BK809" s="118">
        <f t="shared" si="227"/>
        <v>1.4881642320452041E-4</v>
      </c>
      <c r="BL809" s="118">
        <f t="shared" si="227"/>
        <v>1.4086230780660489E-4</v>
      </c>
      <c r="BM809" s="118">
        <f t="shared" si="227"/>
        <v>1.3333333333333318E-4</v>
      </c>
      <c r="BN809" s="118">
        <f t="shared" si="227"/>
        <v>1.262067763520211E-4</v>
      </c>
      <c r="BO809" s="118">
        <f t="shared" si="227"/>
        <v>1.1946112797876814E-4</v>
      </c>
      <c r="BP809" s="118">
        <f t="shared" si="227"/>
        <v>1.1307602896182434E-4</v>
      </c>
      <c r="BQ809" s="118">
        <f t="shared" si="227"/>
        <v>1.070322082346973E-4</v>
      </c>
      <c r="BS809"/>
    </row>
    <row r="810" spans="2:71">
      <c r="B810" s="19">
        <v>51</v>
      </c>
      <c r="C810" s="51">
        <v>1.1999999999999999E-3</v>
      </c>
      <c r="D810" s="51">
        <v>4.0000000000000002E-4</v>
      </c>
      <c r="I810" s="22" t="s">
        <v>176</v>
      </c>
      <c r="J810" s="118">
        <f t="shared" si="228"/>
        <v>2.7354084683457337E-3</v>
      </c>
      <c r="K810" s="118">
        <f t="shared" si="228"/>
        <v>2.5892031359695125E-3</v>
      </c>
      <c r="L810" s="118">
        <f t="shared" si="228"/>
        <v>2.4508123583344222E-3</v>
      </c>
      <c r="M810" s="118">
        <f t="shared" si="228"/>
        <v>2.3198184539181157E-3</v>
      </c>
      <c r="N810" s="118">
        <f t="shared" si="228"/>
        <v>2.1958260659320147E-3</v>
      </c>
      <c r="O810" s="118">
        <f t="shared" si="228"/>
        <v>2.078460969082653E-3</v>
      </c>
      <c r="P810" s="118">
        <f t="shared" si="228"/>
        <v>1.9673689401106479E-3</v>
      </c>
      <c r="Q810" s="118">
        <f t="shared" si="228"/>
        <v>1.8622146886984319E-3</v>
      </c>
      <c r="R810" s="118">
        <f t="shared" si="228"/>
        <v>1.7626808455200886E-3</v>
      </c>
      <c r="S810" s="118">
        <f t="shared" si="228"/>
        <v>1.6684670043790916E-3</v>
      </c>
      <c r="T810" s="118">
        <f t="shared" si="228"/>
        <v>1.5792888155429911E-3</v>
      </c>
      <c r="U810" s="118">
        <f t="shared" si="228"/>
        <v>1.4948771275386206E-3</v>
      </c>
      <c r="V810" s="118">
        <f t="shared" si="228"/>
        <v>1.4149771748176397E-3</v>
      </c>
      <c r="W810" s="118">
        <f t="shared" si="228"/>
        <v>1.339347808840685E-3</v>
      </c>
      <c r="X810" s="118">
        <f t="shared" si="228"/>
        <v>1.2677607702594454E-3</v>
      </c>
      <c r="Y810" s="118">
        <f t="shared" ref="Y810:AN825" si="230">$C810*POWER(POWER($D810/$C810,1/($D$482-$C$482)),Y$482-$C$482)</f>
        <v>1.1999999999999999E-3</v>
      </c>
      <c r="Z810" s="118">
        <f t="shared" si="230"/>
        <v>1.135860987168191E-3</v>
      </c>
      <c r="AA810" s="118">
        <f t="shared" si="230"/>
        <v>1.0751501518089146E-3</v>
      </c>
      <c r="AB810" s="118">
        <f t="shared" si="230"/>
        <v>1.0176842606564201E-3</v>
      </c>
      <c r="AC810" s="118">
        <f t="shared" si="230"/>
        <v>9.6328987411227658E-4</v>
      </c>
      <c r="AD810" s="118">
        <f t="shared" si="230"/>
        <v>9.1180282278191082E-4</v>
      </c>
      <c r="AE810" s="118">
        <f t="shared" si="230"/>
        <v>8.6306771198983701E-4</v>
      </c>
      <c r="AF810" s="118">
        <f t="shared" si="230"/>
        <v>8.1693745277814029E-4</v>
      </c>
      <c r="AG810" s="118">
        <f t="shared" si="230"/>
        <v>7.7327281797270485E-4</v>
      </c>
      <c r="AH810" s="118">
        <f t="shared" si="230"/>
        <v>7.3194202197733788E-4</v>
      </c>
      <c r="AI810" s="118">
        <f t="shared" si="230"/>
        <v>6.928203230275507E-4</v>
      </c>
      <c r="AJ810" s="118">
        <f t="shared" si="230"/>
        <v>6.5578964670354894E-4</v>
      </c>
      <c r="AK810" s="118">
        <f t="shared" si="230"/>
        <v>6.2073822956614357E-4</v>
      </c>
      <c r="AL810" s="118">
        <f t="shared" si="230"/>
        <v>5.8756028184002928E-4</v>
      </c>
      <c r="AM810" s="118">
        <f t="shared" si="230"/>
        <v>5.561556681263635E-4</v>
      </c>
      <c r="AN810" s="118">
        <f t="shared" si="230"/>
        <v>5.2642960518099681E-4</v>
      </c>
      <c r="AO810" s="118">
        <f t="shared" si="229"/>
        <v>4.982923758462067E-4</v>
      </c>
      <c r="AP810" s="118">
        <f t="shared" si="229"/>
        <v>4.7165905827254638E-4</v>
      </c>
      <c r="AQ810" s="118">
        <f t="shared" si="229"/>
        <v>4.4644926961356153E-4</v>
      </c>
      <c r="AR810" s="118">
        <f t="shared" si="229"/>
        <v>4.2258692341981492E-4</v>
      </c>
      <c r="AS810" s="118">
        <f t="shared" si="229"/>
        <v>3.9999999999999975E-4</v>
      </c>
      <c r="AT810" s="118">
        <f t="shared" si="229"/>
        <v>3.7862032905606341E-4</v>
      </c>
      <c r="AU810" s="118">
        <f t="shared" si="229"/>
        <v>3.5838338393630461E-4</v>
      </c>
      <c r="AV810" s="118">
        <f t="shared" si="229"/>
        <v>3.3922808688547317E-4</v>
      </c>
      <c r="AW810" s="118">
        <f t="shared" si="229"/>
        <v>3.210966247040921E-4</v>
      </c>
      <c r="AX810" s="118">
        <f t="shared" si="229"/>
        <v>3.0393427426063678E-4</v>
      </c>
      <c r="AY810" s="118">
        <f t="shared" si="229"/>
        <v>2.8768923732994551E-4</v>
      </c>
      <c r="AZ810" s="118">
        <f t="shared" si="229"/>
        <v>2.7231248425937991E-4</v>
      </c>
      <c r="BA810" s="118">
        <f t="shared" si="229"/>
        <v>2.5775760599090145E-4</v>
      </c>
      <c r="BB810" s="118">
        <f t="shared" si="229"/>
        <v>2.4398067399244584E-4</v>
      </c>
      <c r="BC810" s="118">
        <f t="shared" si="229"/>
        <v>2.309401076758501E-4</v>
      </c>
      <c r="BD810" s="118">
        <f t="shared" ref="BD810:BQ825" si="231">$C810*POWER(POWER($D810/$C810,1/($D$482-$C$482)),BD$482-$C$482)</f>
        <v>2.1859654890118285E-4</v>
      </c>
      <c r="BE810" s="118">
        <f t="shared" si="231"/>
        <v>2.0691274318871441E-4</v>
      </c>
      <c r="BF810" s="118">
        <f t="shared" si="231"/>
        <v>1.9585342728000964E-4</v>
      </c>
      <c r="BG810" s="118">
        <f t="shared" si="231"/>
        <v>1.8538522270878773E-4</v>
      </c>
      <c r="BH810" s="118">
        <f t="shared" si="231"/>
        <v>1.7547653506033215E-4</v>
      </c>
      <c r="BI810" s="118">
        <f t="shared" si="231"/>
        <v>1.6609745861540214E-4</v>
      </c>
      <c r="BJ810" s="118">
        <f t="shared" si="231"/>
        <v>1.5721968609084868E-4</v>
      </c>
      <c r="BK810" s="118">
        <f t="shared" si="231"/>
        <v>1.4881642320452041E-4</v>
      </c>
      <c r="BL810" s="118">
        <f t="shared" si="231"/>
        <v>1.4086230780660489E-4</v>
      </c>
      <c r="BM810" s="118">
        <f t="shared" si="231"/>
        <v>1.3333333333333318E-4</v>
      </c>
      <c r="BN810" s="118">
        <f t="shared" si="231"/>
        <v>1.262067763520211E-4</v>
      </c>
      <c r="BO810" s="118">
        <f t="shared" si="231"/>
        <v>1.1946112797876814E-4</v>
      </c>
      <c r="BP810" s="118">
        <f t="shared" si="231"/>
        <v>1.1307602896182434E-4</v>
      </c>
      <c r="BQ810" s="118">
        <f t="shared" si="231"/>
        <v>1.070322082346973E-4</v>
      </c>
      <c r="BS810"/>
    </row>
    <row r="811" spans="2:71">
      <c r="B811" s="19">
        <v>52</v>
      </c>
      <c r="C811" s="51">
        <v>1.1999999999999999E-3</v>
      </c>
      <c r="D811" s="51">
        <v>4.0000000000000002E-4</v>
      </c>
      <c r="I811" s="22" t="s">
        <v>176</v>
      </c>
      <c r="J811" s="118">
        <f t="shared" ref="J811:Y826" si="232">$C811*POWER(POWER($D811/$C811,1/($D$482-$C$482)),J$482-$C$482)</f>
        <v>2.7354084683457337E-3</v>
      </c>
      <c r="K811" s="118">
        <f t="shared" si="232"/>
        <v>2.5892031359695125E-3</v>
      </c>
      <c r="L811" s="118">
        <f t="shared" si="232"/>
        <v>2.4508123583344222E-3</v>
      </c>
      <c r="M811" s="118">
        <f t="shared" si="232"/>
        <v>2.3198184539181157E-3</v>
      </c>
      <c r="N811" s="118">
        <f t="shared" si="232"/>
        <v>2.1958260659320147E-3</v>
      </c>
      <c r="O811" s="118">
        <f t="shared" si="232"/>
        <v>2.078460969082653E-3</v>
      </c>
      <c r="P811" s="118">
        <f t="shared" si="232"/>
        <v>1.9673689401106479E-3</v>
      </c>
      <c r="Q811" s="118">
        <f t="shared" si="232"/>
        <v>1.8622146886984319E-3</v>
      </c>
      <c r="R811" s="118">
        <f t="shared" si="232"/>
        <v>1.7626808455200886E-3</v>
      </c>
      <c r="S811" s="118">
        <f t="shared" si="232"/>
        <v>1.6684670043790916E-3</v>
      </c>
      <c r="T811" s="118">
        <f t="shared" si="232"/>
        <v>1.5792888155429911E-3</v>
      </c>
      <c r="U811" s="118">
        <f t="shared" si="232"/>
        <v>1.4948771275386206E-3</v>
      </c>
      <c r="V811" s="118">
        <f t="shared" si="232"/>
        <v>1.4149771748176397E-3</v>
      </c>
      <c r="W811" s="118">
        <f t="shared" si="232"/>
        <v>1.339347808840685E-3</v>
      </c>
      <c r="X811" s="118">
        <f t="shared" si="232"/>
        <v>1.2677607702594454E-3</v>
      </c>
      <c r="Y811" s="118">
        <f t="shared" si="232"/>
        <v>1.1999999999999999E-3</v>
      </c>
      <c r="Z811" s="118">
        <f t="shared" si="230"/>
        <v>1.135860987168191E-3</v>
      </c>
      <c r="AA811" s="118">
        <f t="shared" si="230"/>
        <v>1.0751501518089146E-3</v>
      </c>
      <c r="AB811" s="118">
        <f t="shared" si="230"/>
        <v>1.0176842606564201E-3</v>
      </c>
      <c r="AC811" s="118">
        <f t="shared" si="230"/>
        <v>9.6328987411227658E-4</v>
      </c>
      <c r="AD811" s="118">
        <f t="shared" si="230"/>
        <v>9.1180282278191082E-4</v>
      </c>
      <c r="AE811" s="118">
        <f t="shared" si="230"/>
        <v>8.6306771198983701E-4</v>
      </c>
      <c r="AF811" s="118">
        <f t="shared" si="230"/>
        <v>8.1693745277814029E-4</v>
      </c>
      <c r="AG811" s="118">
        <f t="shared" si="230"/>
        <v>7.7327281797270485E-4</v>
      </c>
      <c r="AH811" s="118">
        <f t="shared" si="230"/>
        <v>7.3194202197733788E-4</v>
      </c>
      <c r="AI811" s="118">
        <f t="shared" si="230"/>
        <v>6.928203230275507E-4</v>
      </c>
      <c r="AJ811" s="118">
        <f t="shared" si="230"/>
        <v>6.5578964670354894E-4</v>
      </c>
      <c r="AK811" s="118">
        <f t="shared" si="230"/>
        <v>6.2073822956614357E-4</v>
      </c>
      <c r="AL811" s="118">
        <f t="shared" si="230"/>
        <v>5.8756028184002928E-4</v>
      </c>
      <c r="AM811" s="118">
        <f t="shared" si="230"/>
        <v>5.561556681263635E-4</v>
      </c>
      <c r="AN811" s="118">
        <f t="shared" si="230"/>
        <v>5.2642960518099681E-4</v>
      </c>
      <c r="AO811" s="118">
        <f t="shared" ref="AO811:BD826" si="233">$C811*POWER(POWER($D811/$C811,1/($D$482-$C$482)),AO$482-$C$482)</f>
        <v>4.982923758462067E-4</v>
      </c>
      <c r="AP811" s="118">
        <f t="shared" si="233"/>
        <v>4.7165905827254638E-4</v>
      </c>
      <c r="AQ811" s="118">
        <f t="shared" si="233"/>
        <v>4.4644926961356153E-4</v>
      </c>
      <c r="AR811" s="118">
        <f t="shared" si="233"/>
        <v>4.2258692341981492E-4</v>
      </c>
      <c r="AS811" s="118">
        <f t="shared" si="233"/>
        <v>3.9999999999999975E-4</v>
      </c>
      <c r="AT811" s="118">
        <f t="shared" si="233"/>
        <v>3.7862032905606341E-4</v>
      </c>
      <c r="AU811" s="118">
        <f t="shared" si="233"/>
        <v>3.5838338393630461E-4</v>
      </c>
      <c r="AV811" s="118">
        <f t="shared" si="233"/>
        <v>3.3922808688547317E-4</v>
      </c>
      <c r="AW811" s="118">
        <f t="shared" si="233"/>
        <v>3.210966247040921E-4</v>
      </c>
      <c r="AX811" s="118">
        <f t="shared" si="233"/>
        <v>3.0393427426063678E-4</v>
      </c>
      <c r="AY811" s="118">
        <f t="shared" si="233"/>
        <v>2.8768923732994551E-4</v>
      </c>
      <c r="AZ811" s="118">
        <f t="shared" si="233"/>
        <v>2.7231248425937991E-4</v>
      </c>
      <c r="BA811" s="118">
        <f t="shared" si="233"/>
        <v>2.5775760599090145E-4</v>
      </c>
      <c r="BB811" s="118">
        <f t="shared" si="233"/>
        <v>2.4398067399244584E-4</v>
      </c>
      <c r="BC811" s="118">
        <f t="shared" si="233"/>
        <v>2.309401076758501E-4</v>
      </c>
      <c r="BD811" s="118">
        <f t="shared" si="231"/>
        <v>2.1859654890118285E-4</v>
      </c>
      <c r="BE811" s="118">
        <f t="shared" si="231"/>
        <v>2.0691274318871441E-4</v>
      </c>
      <c r="BF811" s="118">
        <f t="shared" si="231"/>
        <v>1.9585342728000964E-4</v>
      </c>
      <c r="BG811" s="118">
        <f t="shared" si="231"/>
        <v>1.8538522270878773E-4</v>
      </c>
      <c r="BH811" s="118">
        <f t="shared" si="231"/>
        <v>1.7547653506033215E-4</v>
      </c>
      <c r="BI811" s="118">
        <f t="shared" si="231"/>
        <v>1.6609745861540214E-4</v>
      </c>
      <c r="BJ811" s="118">
        <f t="shared" si="231"/>
        <v>1.5721968609084868E-4</v>
      </c>
      <c r="BK811" s="118">
        <f t="shared" si="231"/>
        <v>1.4881642320452041E-4</v>
      </c>
      <c r="BL811" s="118">
        <f t="shared" si="231"/>
        <v>1.4086230780660489E-4</v>
      </c>
      <c r="BM811" s="118">
        <f t="shared" si="231"/>
        <v>1.3333333333333318E-4</v>
      </c>
      <c r="BN811" s="118">
        <f t="shared" si="231"/>
        <v>1.262067763520211E-4</v>
      </c>
      <c r="BO811" s="118">
        <f t="shared" si="231"/>
        <v>1.1946112797876814E-4</v>
      </c>
      <c r="BP811" s="118">
        <f t="shared" si="231"/>
        <v>1.1307602896182434E-4</v>
      </c>
      <c r="BQ811" s="118">
        <f t="shared" si="231"/>
        <v>1.070322082346973E-4</v>
      </c>
      <c r="BS811"/>
    </row>
    <row r="812" spans="2:71">
      <c r="B812" s="19">
        <v>53</v>
      </c>
      <c r="C812" s="51">
        <v>1.1999999999999999E-3</v>
      </c>
      <c r="D812" s="51">
        <v>4.0000000000000002E-4</v>
      </c>
      <c r="I812" s="22" t="s">
        <v>176</v>
      </c>
      <c r="J812" s="118">
        <f t="shared" si="232"/>
        <v>2.7354084683457337E-3</v>
      </c>
      <c r="K812" s="118">
        <f t="shared" si="232"/>
        <v>2.5892031359695125E-3</v>
      </c>
      <c r="L812" s="118">
        <f t="shared" si="232"/>
        <v>2.4508123583344222E-3</v>
      </c>
      <c r="M812" s="118">
        <f t="shared" si="232"/>
        <v>2.3198184539181157E-3</v>
      </c>
      <c r="N812" s="118">
        <f t="shared" si="232"/>
        <v>2.1958260659320147E-3</v>
      </c>
      <c r="O812" s="118">
        <f t="shared" si="232"/>
        <v>2.078460969082653E-3</v>
      </c>
      <c r="P812" s="118">
        <f t="shared" si="232"/>
        <v>1.9673689401106479E-3</v>
      </c>
      <c r="Q812" s="118">
        <f t="shared" si="232"/>
        <v>1.8622146886984319E-3</v>
      </c>
      <c r="R812" s="118">
        <f t="shared" si="232"/>
        <v>1.7626808455200886E-3</v>
      </c>
      <c r="S812" s="118">
        <f t="shared" si="232"/>
        <v>1.6684670043790916E-3</v>
      </c>
      <c r="T812" s="118">
        <f t="shared" si="232"/>
        <v>1.5792888155429911E-3</v>
      </c>
      <c r="U812" s="118">
        <f t="shared" si="232"/>
        <v>1.4948771275386206E-3</v>
      </c>
      <c r="V812" s="118">
        <f t="shared" si="232"/>
        <v>1.4149771748176397E-3</v>
      </c>
      <c r="W812" s="118">
        <f t="shared" si="232"/>
        <v>1.339347808840685E-3</v>
      </c>
      <c r="X812" s="118">
        <f t="shared" si="232"/>
        <v>1.2677607702594454E-3</v>
      </c>
      <c r="Y812" s="118">
        <f t="shared" si="232"/>
        <v>1.1999999999999999E-3</v>
      </c>
      <c r="Z812" s="118">
        <f t="shared" si="230"/>
        <v>1.135860987168191E-3</v>
      </c>
      <c r="AA812" s="118">
        <f t="shared" si="230"/>
        <v>1.0751501518089146E-3</v>
      </c>
      <c r="AB812" s="118">
        <f t="shared" si="230"/>
        <v>1.0176842606564201E-3</v>
      </c>
      <c r="AC812" s="118">
        <f t="shared" si="230"/>
        <v>9.6328987411227658E-4</v>
      </c>
      <c r="AD812" s="118">
        <f t="shared" si="230"/>
        <v>9.1180282278191082E-4</v>
      </c>
      <c r="AE812" s="118">
        <f t="shared" si="230"/>
        <v>8.6306771198983701E-4</v>
      </c>
      <c r="AF812" s="118">
        <f t="shared" si="230"/>
        <v>8.1693745277814029E-4</v>
      </c>
      <c r="AG812" s="118">
        <f t="shared" si="230"/>
        <v>7.7327281797270485E-4</v>
      </c>
      <c r="AH812" s="118">
        <f t="shared" si="230"/>
        <v>7.3194202197733788E-4</v>
      </c>
      <c r="AI812" s="118">
        <f t="shared" si="230"/>
        <v>6.928203230275507E-4</v>
      </c>
      <c r="AJ812" s="118">
        <f t="shared" si="230"/>
        <v>6.5578964670354894E-4</v>
      </c>
      <c r="AK812" s="118">
        <f t="shared" si="230"/>
        <v>6.2073822956614357E-4</v>
      </c>
      <c r="AL812" s="118">
        <f t="shared" si="230"/>
        <v>5.8756028184002928E-4</v>
      </c>
      <c r="AM812" s="118">
        <f t="shared" si="230"/>
        <v>5.561556681263635E-4</v>
      </c>
      <c r="AN812" s="118">
        <f t="shared" si="230"/>
        <v>5.2642960518099681E-4</v>
      </c>
      <c r="AO812" s="118">
        <f t="shared" si="233"/>
        <v>4.982923758462067E-4</v>
      </c>
      <c r="AP812" s="118">
        <f t="shared" si="233"/>
        <v>4.7165905827254638E-4</v>
      </c>
      <c r="AQ812" s="118">
        <f t="shared" si="233"/>
        <v>4.4644926961356153E-4</v>
      </c>
      <c r="AR812" s="118">
        <f t="shared" si="233"/>
        <v>4.2258692341981492E-4</v>
      </c>
      <c r="AS812" s="118">
        <f t="shared" si="233"/>
        <v>3.9999999999999975E-4</v>
      </c>
      <c r="AT812" s="118">
        <f t="shared" si="233"/>
        <v>3.7862032905606341E-4</v>
      </c>
      <c r="AU812" s="118">
        <f t="shared" si="233"/>
        <v>3.5838338393630461E-4</v>
      </c>
      <c r="AV812" s="118">
        <f t="shared" si="233"/>
        <v>3.3922808688547317E-4</v>
      </c>
      <c r="AW812" s="118">
        <f t="shared" si="233"/>
        <v>3.210966247040921E-4</v>
      </c>
      <c r="AX812" s="118">
        <f t="shared" si="233"/>
        <v>3.0393427426063678E-4</v>
      </c>
      <c r="AY812" s="118">
        <f t="shared" si="233"/>
        <v>2.8768923732994551E-4</v>
      </c>
      <c r="AZ812" s="118">
        <f t="shared" si="233"/>
        <v>2.7231248425937991E-4</v>
      </c>
      <c r="BA812" s="118">
        <f t="shared" si="233"/>
        <v>2.5775760599090145E-4</v>
      </c>
      <c r="BB812" s="118">
        <f t="shared" si="233"/>
        <v>2.4398067399244584E-4</v>
      </c>
      <c r="BC812" s="118">
        <f t="shared" si="233"/>
        <v>2.309401076758501E-4</v>
      </c>
      <c r="BD812" s="118">
        <f t="shared" si="231"/>
        <v>2.1859654890118285E-4</v>
      </c>
      <c r="BE812" s="118">
        <f t="shared" si="231"/>
        <v>2.0691274318871441E-4</v>
      </c>
      <c r="BF812" s="118">
        <f t="shared" si="231"/>
        <v>1.9585342728000964E-4</v>
      </c>
      <c r="BG812" s="118">
        <f t="shared" si="231"/>
        <v>1.8538522270878773E-4</v>
      </c>
      <c r="BH812" s="118">
        <f t="shared" si="231"/>
        <v>1.7547653506033215E-4</v>
      </c>
      <c r="BI812" s="118">
        <f t="shared" si="231"/>
        <v>1.6609745861540214E-4</v>
      </c>
      <c r="BJ812" s="118">
        <f t="shared" si="231"/>
        <v>1.5721968609084868E-4</v>
      </c>
      <c r="BK812" s="118">
        <f t="shared" si="231"/>
        <v>1.4881642320452041E-4</v>
      </c>
      <c r="BL812" s="118">
        <f t="shared" si="231"/>
        <v>1.4086230780660489E-4</v>
      </c>
      <c r="BM812" s="118">
        <f t="shared" si="231"/>
        <v>1.3333333333333318E-4</v>
      </c>
      <c r="BN812" s="118">
        <f t="shared" si="231"/>
        <v>1.262067763520211E-4</v>
      </c>
      <c r="BO812" s="118">
        <f t="shared" si="231"/>
        <v>1.1946112797876814E-4</v>
      </c>
      <c r="BP812" s="118">
        <f t="shared" si="231"/>
        <v>1.1307602896182434E-4</v>
      </c>
      <c r="BQ812" s="118">
        <f t="shared" si="231"/>
        <v>1.070322082346973E-4</v>
      </c>
      <c r="BS812"/>
    </row>
    <row r="813" spans="2:71">
      <c r="B813" s="19">
        <v>54</v>
      </c>
      <c r="C813" s="51">
        <v>1.1999999999999999E-3</v>
      </c>
      <c r="D813" s="51">
        <v>4.0000000000000002E-4</v>
      </c>
      <c r="I813" s="22" t="s">
        <v>176</v>
      </c>
      <c r="J813" s="118">
        <f t="shared" si="232"/>
        <v>2.7354084683457337E-3</v>
      </c>
      <c r="K813" s="118">
        <f t="shared" si="232"/>
        <v>2.5892031359695125E-3</v>
      </c>
      <c r="L813" s="118">
        <f t="shared" si="232"/>
        <v>2.4508123583344222E-3</v>
      </c>
      <c r="M813" s="118">
        <f t="shared" si="232"/>
        <v>2.3198184539181157E-3</v>
      </c>
      <c r="N813" s="118">
        <f t="shared" si="232"/>
        <v>2.1958260659320147E-3</v>
      </c>
      <c r="O813" s="118">
        <f t="shared" si="232"/>
        <v>2.078460969082653E-3</v>
      </c>
      <c r="P813" s="118">
        <f t="shared" si="232"/>
        <v>1.9673689401106479E-3</v>
      </c>
      <c r="Q813" s="118">
        <f t="shared" si="232"/>
        <v>1.8622146886984319E-3</v>
      </c>
      <c r="R813" s="118">
        <f t="shared" si="232"/>
        <v>1.7626808455200886E-3</v>
      </c>
      <c r="S813" s="118">
        <f t="shared" si="232"/>
        <v>1.6684670043790916E-3</v>
      </c>
      <c r="T813" s="118">
        <f t="shared" si="232"/>
        <v>1.5792888155429911E-3</v>
      </c>
      <c r="U813" s="118">
        <f t="shared" si="232"/>
        <v>1.4948771275386206E-3</v>
      </c>
      <c r="V813" s="118">
        <f t="shared" si="232"/>
        <v>1.4149771748176397E-3</v>
      </c>
      <c r="W813" s="118">
        <f t="shared" si="232"/>
        <v>1.339347808840685E-3</v>
      </c>
      <c r="X813" s="118">
        <f t="shared" si="232"/>
        <v>1.2677607702594454E-3</v>
      </c>
      <c r="Y813" s="118">
        <f t="shared" si="232"/>
        <v>1.1999999999999999E-3</v>
      </c>
      <c r="Z813" s="118">
        <f t="shared" si="230"/>
        <v>1.135860987168191E-3</v>
      </c>
      <c r="AA813" s="118">
        <f t="shared" si="230"/>
        <v>1.0751501518089146E-3</v>
      </c>
      <c r="AB813" s="118">
        <f t="shared" si="230"/>
        <v>1.0176842606564201E-3</v>
      </c>
      <c r="AC813" s="118">
        <f t="shared" si="230"/>
        <v>9.6328987411227658E-4</v>
      </c>
      <c r="AD813" s="118">
        <f t="shared" si="230"/>
        <v>9.1180282278191082E-4</v>
      </c>
      <c r="AE813" s="118">
        <f t="shared" si="230"/>
        <v>8.6306771198983701E-4</v>
      </c>
      <c r="AF813" s="118">
        <f t="shared" si="230"/>
        <v>8.1693745277814029E-4</v>
      </c>
      <c r="AG813" s="118">
        <f t="shared" si="230"/>
        <v>7.7327281797270485E-4</v>
      </c>
      <c r="AH813" s="118">
        <f t="shared" si="230"/>
        <v>7.3194202197733788E-4</v>
      </c>
      <c r="AI813" s="118">
        <f t="shared" si="230"/>
        <v>6.928203230275507E-4</v>
      </c>
      <c r="AJ813" s="118">
        <f t="shared" si="230"/>
        <v>6.5578964670354894E-4</v>
      </c>
      <c r="AK813" s="118">
        <f t="shared" si="230"/>
        <v>6.2073822956614357E-4</v>
      </c>
      <c r="AL813" s="118">
        <f t="shared" si="230"/>
        <v>5.8756028184002928E-4</v>
      </c>
      <c r="AM813" s="118">
        <f t="shared" si="230"/>
        <v>5.561556681263635E-4</v>
      </c>
      <c r="AN813" s="118">
        <f t="shared" si="230"/>
        <v>5.2642960518099681E-4</v>
      </c>
      <c r="AO813" s="118">
        <f t="shared" si="233"/>
        <v>4.982923758462067E-4</v>
      </c>
      <c r="AP813" s="118">
        <f t="shared" si="233"/>
        <v>4.7165905827254638E-4</v>
      </c>
      <c r="AQ813" s="118">
        <f t="shared" si="233"/>
        <v>4.4644926961356153E-4</v>
      </c>
      <c r="AR813" s="118">
        <f t="shared" si="233"/>
        <v>4.2258692341981492E-4</v>
      </c>
      <c r="AS813" s="118">
        <f t="shared" si="233"/>
        <v>3.9999999999999975E-4</v>
      </c>
      <c r="AT813" s="118">
        <f t="shared" si="233"/>
        <v>3.7862032905606341E-4</v>
      </c>
      <c r="AU813" s="118">
        <f t="shared" si="233"/>
        <v>3.5838338393630461E-4</v>
      </c>
      <c r="AV813" s="118">
        <f t="shared" si="233"/>
        <v>3.3922808688547317E-4</v>
      </c>
      <c r="AW813" s="118">
        <f t="shared" si="233"/>
        <v>3.210966247040921E-4</v>
      </c>
      <c r="AX813" s="118">
        <f t="shared" si="233"/>
        <v>3.0393427426063678E-4</v>
      </c>
      <c r="AY813" s="118">
        <f t="shared" si="233"/>
        <v>2.8768923732994551E-4</v>
      </c>
      <c r="AZ813" s="118">
        <f t="shared" si="233"/>
        <v>2.7231248425937991E-4</v>
      </c>
      <c r="BA813" s="118">
        <f t="shared" si="233"/>
        <v>2.5775760599090145E-4</v>
      </c>
      <c r="BB813" s="118">
        <f t="shared" si="233"/>
        <v>2.4398067399244584E-4</v>
      </c>
      <c r="BC813" s="118">
        <f t="shared" si="233"/>
        <v>2.309401076758501E-4</v>
      </c>
      <c r="BD813" s="118">
        <f t="shared" si="231"/>
        <v>2.1859654890118285E-4</v>
      </c>
      <c r="BE813" s="118">
        <f t="shared" si="231"/>
        <v>2.0691274318871441E-4</v>
      </c>
      <c r="BF813" s="118">
        <f t="shared" si="231"/>
        <v>1.9585342728000964E-4</v>
      </c>
      <c r="BG813" s="118">
        <f t="shared" si="231"/>
        <v>1.8538522270878773E-4</v>
      </c>
      <c r="BH813" s="118">
        <f t="shared" si="231"/>
        <v>1.7547653506033215E-4</v>
      </c>
      <c r="BI813" s="118">
        <f t="shared" si="231"/>
        <v>1.6609745861540214E-4</v>
      </c>
      <c r="BJ813" s="118">
        <f t="shared" si="231"/>
        <v>1.5721968609084868E-4</v>
      </c>
      <c r="BK813" s="118">
        <f t="shared" si="231"/>
        <v>1.4881642320452041E-4</v>
      </c>
      <c r="BL813" s="118">
        <f t="shared" si="231"/>
        <v>1.4086230780660489E-4</v>
      </c>
      <c r="BM813" s="118">
        <f t="shared" si="231"/>
        <v>1.3333333333333318E-4</v>
      </c>
      <c r="BN813" s="118">
        <f t="shared" si="231"/>
        <v>1.262067763520211E-4</v>
      </c>
      <c r="BO813" s="118">
        <f t="shared" si="231"/>
        <v>1.1946112797876814E-4</v>
      </c>
      <c r="BP813" s="118">
        <f t="shared" si="231"/>
        <v>1.1307602896182434E-4</v>
      </c>
      <c r="BQ813" s="118">
        <f t="shared" si="231"/>
        <v>1.070322082346973E-4</v>
      </c>
      <c r="BS813"/>
    </row>
    <row r="814" spans="2:71">
      <c r="B814" s="19">
        <v>55</v>
      </c>
      <c r="C814" s="51">
        <v>1.1999999999999999E-3</v>
      </c>
      <c r="D814" s="51">
        <v>4.0000000000000002E-4</v>
      </c>
      <c r="I814" s="22" t="s">
        <v>176</v>
      </c>
      <c r="J814" s="118">
        <f t="shared" si="232"/>
        <v>2.7354084683457337E-3</v>
      </c>
      <c r="K814" s="118">
        <f t="shared" si="232"/>
        <v>2.5892031359695125E-3</v>
      </c>
      <c r="L814" s="118">
        <f t="shared" si="232"/>
        <v>2.4508123583344222E-3</v>
      </c>
      <c r="M814" s="118">
        <f t="shared" si="232"/>
        <v>2.3198184539181157E-3</v>
      </c>
      <c r="N814" s="118">
        <f t="shared" si="232"/>
        <v>2.1958260659320147E-3</v>
      </c>
      <c r="O814" s="118">
        <f t="shared" si="232"/>
        <v>2.078460969082653E-3</v>
      </c>
      <c r="P814" s="118">
        <f t="shared" si="232"/>
        <v>1.9673689401106479E-3</v>
      </c>
      <c r="Q814" s="118">
        <f t="shared" si="232"/>
        <v>1.8622146886984319E-3</v>
      </c>
      <c r="R814" s="118">
        <f t="shared" si="232"/>
        <v>1.7626808455200886E-3</v>
      </c>
      <c r="S814" s="118">
        <f t="shared" si="232"/>
        <v>1.6684670043790916E-3</v>
      </c>
      <c r="T814" s="118">
        <f t="shared" si="232"/>
        <v>1.5792888155429911E-3</v>
      </c>
      <c r="U814" s="118">
        <f t="shared" si="232"/>
        <v>1.4948771275386206E-3</v>
      </c>
      <c r="V814" s="118">
        <f t="shared" si="232"/>
        <v>1.4149771748176397E-3</v>
      </c>
      <c r="W814" s="118">
        <f t="shared" si="232"/>
        <v>1.339347808840685E-3</v>
      </c>
      <c r="X814" s="118">
        <f t="shared" si="232"/>
        <v>1.2677607702594454E-3</v>
      </c>
      <c r="Y814" s="118">
        <f t="shared" si="232"/>
        <v>1.1999999999999999E-3</v>
      </c>
      <c r="Z814" s="118">
        <f t="shared" si="230"/>
        <v>1.135860987168191E-3</v>
      </c>
      <c r="AA814" s="118">
        <f t="shared" si="230"/>
        <v>1.0751501518089146E-3</v>
      </c>
      <c r="AB814" s="118">
        <f t="shared" si="230"/>
        <v>1.0176842606564201E-3</v>
      </c>
      <c r="AC814" s="118">
        <f t="shared" si="230"/>
        <v>9.6328987411227658E-4</v>
      </c>
      <c r="AD814" s="118">
        <f t="shared" si="230"/>
        <v>9.1180282278191082E-4</v>
      </c>
      <c r="AE814" s="118">
        <f t="shared" si="230"/>
        <v>8.6306771198983701E-4</v>
      </c>
      <c r="AF814" s="118">
        <f t="shared" si="230"/>
        <v>8.1693745277814029E-4</v>
      </c>
      <c r="AG814" s="118">
        <f t="shared" si="230"/>
        <v>7.7327281797270485E-4</v>
      </c>
      <c r="AH814" s="118">
        <f t="shared" si="230"/>
        <v>7.3194202197733788E-4</v>
      </c>
      <c r="AI814" s="118">
        <f t="shared" si="230"/>
        <v>6.928203230275507E-4</v>
      </c>
      <c r="AJ814" s="118">
        <f t="shared" si="230"/>
        <v>6.5578964670354894E-4</v>
      </c>
      <c r="AK814" s="118">
        <f t="shared" si="230"/>
        <v>6.2073822956614357E-4</v>
      </c>
      <c r="AL814" s="118">
        <f t="shared" si="230"/>
        <v>5.8756028184002928E-4</v>
      </c>
      <c r="AM814" s="118">
        <f t="shared" si="230"/>
        <v>5.561556681263635E-4</v>
      </c>
      <c r="AN814" s="118">
        <f t="shared" si="230"/>
        <v>5.2642960518099681E-4</v>
      </c>
      <c r="AO814" s="118">
        <f t="shared" si="233"/>
        <v>4.982923758462067E-4</v>
      </c>
      <c r="AP814" s="118">
        <f t="shared" si="233"/>
        <v>4.7165905827254638E-4</v>
      </c>
      <c r="AQ814" s="118">
        <f t="shared" si="233"/>
        <v>4.4644926961356153E-4</v>
      </c>
      <c r="AR814" s="118">
        <f t="shared" si="233"/>
        <v>4.2258692341981492E-4</v>
      </c>
      <c r="AS814" s="118">
        <f t="shared" si="233"/>
        <v>3.9999999999999975E-4</v>
      </c>
      <c r="AT814" s="118">
        <f t="shared" si="233"/>
        <v>3.7862032905606341E-4</v>
      </c>
      <c r="AU814" s="118">
        <f t="shared" si="233"/>
        <v>3.5838338393630461E-4</v>
      </c>
      <c r="AV814" s="118">
        <f t="shared" si="233"/>
        <v>3.3922808688547317E-4</v>
      </c>
      <c r="AW814" s="118">
        <f t="shared" si="233"/>
        <v>3.210966247040921E-4</v>
      </c>
      <c r="AX814" s="118">
        <f t="shared" si="233"/>
        <v>3.0393427426063678E-4</v>
      </c>
      <c r="AY814" s="118">
        <f t="shared" si="233"/>
        <v>2.8768923732994551E-4</v>
      </c>
      <c r="AZ814" s="118">
        <f t="shared" si="233"/>
        <v>2.7231248425937991E-4</v>
      </c>
      <c r="BA814" s="118">
        <f t="shared" si="233"/>
        <v>2.5775760599090145E-4</v>
      </c>
      <c r="BB814" s="118">
        <f t="shared" si="233"/>
        <v>2.4398067399244584E-4</v>
      </c>
      <c r="BC814" s="118">
        <f t="shared" si="233"/>
        <v>2.309401076758501E-4</v>
      </c>
      <c r="BD814" s="118">
        <f t="shared" si="231"/>
        <v>2.1859654890118285E-4</v>
      </c>
      <c r="BE814" s="118">
        <f t="shared" si="231"/>
        <v>2.0691274318871441E-4</v>
      </c>
      <c r="BF814" s="118">
        <f t="shared" si="231"/>
        <v>1.9585342728000964E-4</v>
      </c>
      <c r="BG814" s="118">
        <f t="shared" si="231"/>
        <v>1.8538522270878773E-4</v>
      </c>
      <c r="BH814" s="118">
        <f t="shared" si="231"/>
        <v>1.7547653506033215E-4</v>
      </c>
      <c r="BI814" s="118">
        <f t="shared" si="231"/>
        <v>1.6609745861540214E-4</v>
      </c>
      <c r="BJ814" s="118">
        <f t="shared" si="231"/>
        <v>1.5721968609084868E-4</v>
      </c>
      <c r="BK814" s="118">
        <f t="shared" si="231"/>
        <v>1.4881642320452041E-4</v>
      </c>
      <c r="BL814" s="118">
        <f t="shared" si="231"/>
        <v>1.4086230780660489E-4</v>
      </c>
      <c r="BM814" s="118">
        <f t="shared" si="231"/>
        <v>1.3333333333333318E-4</v>
      </c>
      <c r="BN814" s="118">
        <f t="shared" si="231"/>
        <v>1.262067763520211E-4</v>
      </c>
      <c r="BO814" s="118">
        <f t="shared" si="231"/>
        <v>1.1946112797876814E-4</v>
      </c>
      <c r="BP814" s="118">
        <f t="shared" si="231"/>
        <v>1.1307602896182434E-4</v>
      </c>
      <c r="BQ814" s="118">
        <f t="shared" si="231"/>
        <v>1.070322082346973E-4</v>
      </c>
      <c r="BS814"/>
    </row>
    <row r="815" spans="2:71">
      <c r="B815" s="19">
        <v>56</v>
      </c>
      <c r="C815" s="51">
        <v>1.2999999999999999E-3</v>
      </c>
      <c r="D815" s="51">
        <v>4.0000000000000002E-4</v>
      </c>
      <c r="I815" s="22" t="s">
        <v>176</v>
      </c>
      <c r="J815" s="118">
        <f t="shared" si="232"/>
        <v>3.146703861224153E-3</v>
      </c>
      <c r="K815" s="118">
        <f t="shared" si="232"/>
        <v>2.9666185294392987E-3</v>
      </c>
      <c r="L815" s="118">
        <f t="shared" si="232"/>
        <v>2.7968394508496356E-3</v>
      </c>
      <c r="M815" s="118">
        <f t="shared" si="232"/>
        <v>2.6367768003213187E-3</v>
      </c>
      <c r="N815" s="118">
        <f t="shared" si="232"/>
        <v>2.485874508313534E-3</v>
      </c>
      <c r="O815" s="118">
        <f t="shared" si="232"/>
        <v>2.3436083290515942E-3</v>
      </c>
      <c r="P815" s="118">
        <f t="shared" si="232"/>
        <v>2.2094840192581661E-3</v>
      </c>
      <c r="Q815" s="118">
        <f t="shared" si="232"/>
        <v>2.0830356211154035E-3</v>
      </c>
      <c r="R815" s="118">
        <f t="shared" si="232"/>
        <v>1.9638238434928649E-3</v>
      </c>
      <c r="S815" s="118">
        <f t="shared" si="232"/>
        <v>1.8514345358174871E-3</v>
      </c>
      <c r="T815" s="118">
        <f t="shared" si="232"/>
        <v>1.7454772492837228E-3</v>
      </c>
      <c r="U815" s="118">
        <f t="shared" si="232"/>
        <v>1.645583880405379E-3</v>
      </c>
      <c r="V815" s="118">
        <f t="shared" si="232"/>
        <v>1.5514073921967541E-3</v>
      </c>
      <c r="W815" s="118">
        <f t="shared" si="232"/>
        <v>1.4626206085403667E-3</v>
      </c>
      <c r="X815" s="118">
        <f t="shared" si="232"/>
        <v>1.3789150775528115E-3</v>
      </c>
      <c r="Y815" s="118">
        <f t="shared" si="232"/>
        <v>1.2999999999999999E-3</v>
      </c>
      <c r="Z815" s="118">
        <f t="shared" si="230"/>
        <v>1.2256012190390122E-3</v>
      </c>
      <c r="AA815" s="118">
        <f t="shared" si="230"/>
        <v>1.1554602677768559E-3</v>
      </c>
      <c r="AB815" s="118">
        <f t="shared" si="230"/>
        <v>1.0893334713372753E-3</v>
      </c>
      <c r="AC815" s="118">
        <f t="shared" si="230"/>
        <v>1.0269911003161257E-3</v>
      </c>
      <c r="AD815" s="118">
        <f t="shared" si="230"/>
        <v>9.6821657268435397E-4</v>
      </c>
      <c r="AE815" s="118">
        <f t="shared" si="230"/>
        <v>9.1280570136593726E-4</v>
      </c>
      <c r="AF815" s="118">
        <f t="shared" si="230"/>
        <v>8.6056598487681008E-4</v>
      </c>
      <c r="AG815" s="118">
        <f t="shared" si="230"/>
        <v>8.1131593856040502E-4</v>
      </c>
      <c r="AH815" s="118">
        <f t="shared" si="230"/>
        <v>7.6488446409647139E-4</v>
      </c>
      <c r="AI815" s="118">
        <f t="shared" si="230"/>
        <v>7.2111025509279743E-4</v>
      </c>
      <c r="AJ815" s="118">
        <f t="shared" si="230"/>
        <v>6.7984123669481982E-4</v>
      </c>
      <c r="AK815" s="118">
        <f t="shared" si="230"/>
        <v>6.4093403726627743E-4</v>
      </c>
      <c r="AL815" s="118">
        <f t="shared" si="230"/>
        <v>6.0425349030549642E-4</v>
      </c>
      <c r="AM815" s="118">
        <f t="shared" si="230"/>
        <v>5.6967216486691864E-4</v>
      </c>
      <c r="AN815" s="118">
        <f t="shared" si="230"/>
        <v>5.3706992285652963E-4</v>
      </c>
      <c r="AO815" s="118">
        <f t="shared" si="233"/>
        <v>5.0633350166319306E-4</v>
      </c>
      <c r="AP815" s="118">
        <f t="shared" si="233"/>
        <v>4.7735612067592391E-4</v>
      </c>
      <c r="AQ815" s="118">
        <f t="shared" si="233"/>
        <v>4.5003711032011239E-4</v>
      </c>
      <c r="AR815" s="118">
        <f t="shared" si="233"/>
        <v>4.2428156232394174E-4</v>
      </c>
      <c r="AS815" s="118">
        <f t="shared" si="233"/>
        <v>3.9999999999999964E-4</v>
      </c>
      <c r="AT815" s="118">
        <f t="shared" si="233"/>
        <v>3.771080673966188E-4</v>
      </c>
      <c r="AU815" s="118">
        <f t="shared" si="233"/>
        <v>3.5552623623903224E-4</v>
      </c>
      <c r="AV815" s="118">
        <f t="shared" si="233"/>
        <v>3.3517952964223823E-4</v>
      </c>
      <c r="AW815" s="118">
        <f t="shared" si="233"/>
        <v>3.159972616357307E-4</v>
      </c>
      <c r="AX815" s="118">
        <f t="shared" si="233"/>
        <v>2.9791279159518556E-4</v>
      </c>
      <c r="AY815" s="118">
        <f t="shared" si="233"/>
        <v>2.8086329272798043E-4</v>
      </c>
      <c r="AZ815" s="118">
        <f t="shared" si="233"/>
        <v>2.6478953380824904E-4</v>
      </c>
      <c r="BA815" s="118">
        <f t="shared" si="233"/>
        <v>2.4963567340320137E-4</v>
      </c>
      <c r="BB815" s="118">
        <f t="shared" si="233"/>
        <v>2.3534906587583716E-4</v>
      </c>
      <c r="BC815" s="118">
        <f t="shared" si="233"/>
        <v>2.2188007849009131E-4</v>
      </c>
      <c r="BD815" s="118">
        <f t="shared" si="231"/>
        <v>2.0918191898302129E-4</v>
      </c>
      <c r="BE815" s="118">
        <f t="shared" si="231"/>
        <v>1.9721047300500825E-4</v>
      </c>
      <c r="BF815" s="118">
        <f t="shared" si="231"/>
        <v>1.8592415086322948E-4</v>
      </c>
      <c r="BG815" s="118">
        <f t="shared" si="231"/>
        <v>1.752837430359748E-4</v>
      </c>
      <c r="BH815" s="118">
        <f t="shared" si="231"/>
        <v>1.6525228395585512E-4</v>
      </c>
      <c r="BI815" s="118">
        <f t="shared" si="231"/>
        <v>1.5579492358867465E-4</v>
      </c>
      <c r="BJ815" s="118">
        <f t="shared" si="231"/>
        <v>1.4687880636182261E-4</v>
      </c>
      <c r="BK815" s="118">
        <f t="shared" si="231"/>
        <v>1.3847295702157291E-4</v>
      </c>
      <c r="BL815" s="118">
        <f t="shared" si="231"/>
        <v>1.3054817302275115E-4</v>
      </c>
      <c r="BM815" s="118">
        <f t="shared" si="231"/>
        <v>1.2307692307692283E-4</v>
      </c>
      <c r="BN815" s="118">
        <f t="shared" si="231"/>
        <v>1.1603325150665183E-4</v>
      </c>
      <c r="BO815" s="118">
        <f t="shared" si="231"/>
        <v>1.0939268807354826E-4</v>
      </c>
      <c r="BP815" s="118">
        <f t="shared" si="231"/>
        <v>1.0313216296684244E-4</v>
      </c>
      <c r="BQ815" s="118">
        <f t="shared" si="231"/>
        <v>9.7229926657147812E-5</v>
      </c>
      <c r="BS815"/>
    </row>
    <row r="816" spans="2:71">
      <c r="B816" s="19">
        <v>57</v>
      </c>
      <c r="C816" s="51">
        <v>1.2999999999999999E-3</v>
      </c>
      <c r="D816" s="51">
        <v>4.0000000000000002E-4</v>
      </c>
      <c r="I816" s="22" t="s">
        <v>176</v>
      </c>
      <c r="J816" s="118">
        <f t="shared" si="232"/>
        <v>3.146703861224153E-3</v>
      </c>
      <c r="K816" s="118">
        <f t="shared" si="232"/>
        <v>2.9666185294392987E-3</v>
      </c>
      <c r="L816" s="118">
        <f t="shared" si="232"/>
        <v>2.7968394508496356E-3</v>
      </c>
      <c r="M816" s="118">
        <f t="shared" si="232"/>
        <v>2.6367768003213187E-3</v>
      </c>
      <c r="N816" s="118">
        <f t="shared" si="232"/>
        <v>2.485874508313534E-3</v>
      </c>
      <c r="O816" s="118">
        <f t="shared" si="232"/>
        <v>2.3436083290515942E-3</v>
      </c>
      <c r="P816" s="118">
        <f t="shared" si="232"/>
        <v>2.2094840192581661E-3</v>
      </c>
      <c r="Q816" s="118">
        <f t="shared" si="232"/>
        <v>2.0830356211154035E-3</v>
      </c>
      <c r="R816" s="118">
        <f t="shared" si="232"/>
        <v>1.9638238434928649E-3</v>
      </c>
      <c r="S816" s="118">
        <f t="shared" si="232"/>
        <v>1.8514345358174871E-3</v>
      </c>
      <c r="T816" s="118">
        <f t="shared" si="232"/>
        <v>1.7454772492837228E-3</v>
      </c>
      <c r="U816" s="118">
        <f t="shared" si="232"/>
        <v>1.645583880405379E-3</v>
      </c>
      <c r="V816" s="118">
        <f t="shared" si="232"/>
        <v>1.5514073921967541E-3</v>
      </c>
      <c r="W816" s="118">
        <f t="shared" si="232"/>
        <v>1.4626206085403667E-3</v>
      </c>
      <c r="X816" s="118">
        <f t="shared" si="232"/>
        <v>1.3789150775528115E-3</v>
      </c>
      <c r="Y816" s="118">
        <f t="shared" si="232"/>
        <v>1.2999999999999999E-3</v>
      </c>
      <c r="Z816" s="118">
        <f t="shared" si="230"/>
        <v>1.2256012190390122E-3</v>
      </c>
      <c r="AA816" s="118">
        <f t="shared" si="230"/>
        <v>1.1554602677768559E-3</v>
      </c>
      <c r="AB816" s="118">
        <f t="shared" si="230"/>
        <v>1.0893334713372753E-3</v>
      </c>
      <c r="AC816" s="118">
        <f t="shared" si="230"/>
        <v>1.0269911003161257E-3</v>
      </c>
      <c r="AD816" s="118">
        <f t="shared" si="230"/>
        <v>9.6821657268435397E-4</v>
      </c>
      <c r="AE816" s="118">
        <f t="shared" si="230"/>
        <v>9.1280570136593726E-4</v>
      </c>
      <c r="AF816" s="118">
        <f t="shared" si="230"/>
        <v>8.6056598487681008E-4</v>
      </c>
      <c r="AG816" s="118">
        <f t="shared" si="230"/>
        <v>8.1131593856040502E-4</v>
      </c>
      <c r="AH816" s="118">
        <f t="shared" si="230"/>
        <v>7.6488446409647139E-4</v>
      </c>
      <c r="AI816" s="118">
        <f t="shared" si="230"/>
        <v>7.2111025509279743E-4</v>
      </c>
      <c r="AJ816" s="118">
        <f t="shared" si="230"/>
        <v>6.7984123669481982E-4</v>
      </c>
      <c r="AK816" s="118">
        <f t="shared" si="230"/>
        <v>6.4093403726627743E-4</v>
      </c>
      <c r="AL816" s="118">
        <f t="shared" si="230"/>
        <v>6.0425349030549642E-4</v>
      </c>
      <c r="AM816" s="118">
        <f t="shared" si="230"/>
        <v>5.6967216486691864E-4</v>
      </c>
      <c r="AN816" s="118">
        <f t="shared" si="230"/>
        <v>5.3706992285652963E-4</v>
      </c>
      <c r="AO816" s="118">
        <f t="shared" si="233"/>
        <v>5.0633350166319306E-4</v>
      </c>
      <c r="AP816" s="118">
        <f t="shared" si="233"/>
        <v>4.7735612067592391E-4</v>
      </c>
      <c r="AQ816" s="118">
        <f t="shared" si="233"/>
        <v>4.5003711032011239E-4</v>
      </c>
      <c r="AR816" s="118">
        <f t="shared" si="233"/>
        <v>4.2428156232394174E-4</v>
      </c>
      <c r="AS816" s="118">
        <f t="shared" si="233"/>
        <v>3.9999999999999964E-4</v>
      </c>
      <c r="AT816" s="118">
        <f t="shared" si="233"/>
        <v>3.771080673966188E-4</v>
      </c>
      <c r="AU816" s="118">
        <f t="shared" si="233"/>
        <v>3.5552623623903224E-4</v>
      </c>
      <c r="AV816" s="118">
        <f t="shared" si="233"/>
        <v>3.3517952964223823E-4</v>
      </c>
      <c r="AW816" s="118">
        <f t="shared" si="233"/>
        <v>3.159972616357307E-4</v>
      </c>
      <c r="AX816" s="118">
        <f t="shared" si="233"/>
        <v>2.9791279159518556E-4</v>
      </c>
      <c r="AY816" s="118">
        <f t="shared" si="233"/>
        <v>2.8086329272798043E-4</v>
      </c>
      <c r="AZ816" s="118">
        <f t="shared" si="233"/>
        <v>2.6478953380824904E-4</v>
      </c>
      <c r="BA816" s="118">
        <f t="shared" si="233"/>
        <v>2.4963567340320137E-4</v>
      </c>
      <c r="BB816" s="118">
        <f t="shared" si="233"/>
        <v>2.3534906587583716E-4</v>
      </c>
      <c r="BC816" s="118">
        <f t="shared" si="233"/>
        <v>2.2188007849009131E-4</v>
      </c>
      <c r="BD816" s="118">
        <f t="shared" si="231"/>
        <v>2.0918191898302129E-4</v>
      </c>
      <c r="BE816" s="118">
        <f t="shared" si="231"/>
        <v>1.9721047300500825E-4</v>
      </c>
      <c r="BF816" s="118">
        <f t="shared" si="231"/>
        <v>1.8592415086322948E-4</v>
      </c>
      <c r="BG816" s="118">
        <f t="shared" si="231"/>
        <v>1.752837430359748E-4</v>
      </c>
      <c r="BH816" s="118">
        <f t="shared" si="231"/>
        <v>1.6525228395585512E-4</v>
      </c>
      <c r="BI816" s="118">
        <f t="shared" si="231"/>
        <v>1.5579492358867465E-4</v>
      </c>
      <c r="BJ816" s="118">
        <f t="shared" si="231"/>
        <v>1.4687880636182261E-4</v>
      </c>
      <c r="BK816" s="118">
        <f t="shared" si="231"/>
        <v>1.3847295702157291E-4</v>
      </c>
      <c r="BL816" s="118">
        <f t="shared" si="231"/>
        <v>1.3054817302275115E-4</v>
      </c>
      <c r="BM816" s="118">
        <f t="shared" si="231"/>
        <v>1.2307692307692283E-4</v>
      </c>
      <c r="BN816" s="118">
        <f t="shared" si="231"/>
        <v>1.1603325150665183E-4</v>
      </c>
      <c r="BO816" s="118">
        <f t="shared" si="231"/>
        <v>1.0939268807354826E-4</v>
      </c>
      <c r="BP816" s="118">
        <f t="shared" si="231"/>
        <v>1.0313216296684244E-4</v>
      </c>
      <c r="BQ816" s="118">
        <f t="shared" si="231"/>
        <v>9.7229926657147812E-5</v>
      </c>
      <c r="BS816"/>
    </row>
    <row r="817" spans="1:71">
      <c r="B817" s="19">
        <v>58</v>
      </c>
      <c r="C817" s="51">
        <v>1.2999999999999999E-3</v>
      </c>
      <c r="D817" s="51">
        <v>4.0000000000000002E-4</v>
      </c>
      <c r="I817" s="22" t="s">
        <v>176</v>
      </c>
      <c r="J817" s="118">
        <f t="shared" si="232"/>
        <v>3.146703861224153E-3</v>
      </c>
      <c r="K817" s="118">
        <f t="shared" si="232"/>
        <v>2.9666185294392987E-3</v>
      </c>
      <c r="L817" s="118">
        <f t="shared" si="232"/>
        <v>2.7968394508496356E-3</v>
      </c>
      <c r="M817" s="118">
        <f t="shared" si="232"/>
        <v>2.6367768003213187E-3</v>
      </c>
      <c r="N817" s="118">
        <f t="shared" si="232"/>
        <v>2.485874508313534E-3</v>
      </c>
      <c r="O817" s="118">
        <f t="shared" si="232"/>
        <v>2.3436083290515942E-3</v>
      </c>
      <c r="P817" s="118">
        <f t="shared" si="232"/>
        <v>2.2094840192581661E-3</v>
      </c>
      <c r="Q817" s="118">
        <f t="shared" si="232"/>
        <v>2.0830356211154035E-3</v>
      </c>
      <c r="R817" s="118">
        <f t="shared" si="232"/>
        <v>1.9638238434928649E-3</v>
      </c>
      <c r="S817" s="118">
        <f t="shared" si="232"/>
        <v>1.8514345358174871E-3</v>
      </c>
      <c r="T817" s="118">
        <f t="shared" si="232"/>
        <v>1.7454772492837228E-3</v>
      </c>
      <c r="U817" s="118">
        <f t="shared" si="232"/>
        <v>1.645583880405379E-3</v>
      </c>
      <c r="V817" s="118">
        <f t="shared" si="232"/>
        <v>1.5514073921967541E-3</v>
      </c>
      <c r="W817" s="118">
        <f t="shared" si="232"/>
        <v>1.4626206085403667E-3</v>
      </c>
      <c r="X817" s="118">
        <f t="shared" si="232"/>
        <v>1.3789150775528115E-3</v>
      </c>
      <c r="Y817" s="118">
        <f t="shared" si="232"/>
        <v>1.2999999999999999E-3</v>
      </c>
      <c r="Z817" s="118">
        <f t="shared" si="230"/>
        <v>1.2256012190390122E-3</v>
      </c>
      <c r="AA817" s="118">
        <f t="shared" si="230"/>
        <v>1.1554602677768559E-3</v>
      </c>
      <c r="AB817" s="118">
        <f t="shared" si="230"/>
        <v>1.0893334713372753E-3</v>
      </c>
      <c r="AC817" s="118">
        <f t="shared" si="230"/>
        <v>1.0269911003161257E-3</v>
      </c>
      <c r="AD817" s="118">
        <f t="shared" si="230"/>
        <v>9.6821657268435397E-4</v>
      </c>
      <c r="AE817" s="118">
        <f t="shared" si="230"/>
        <v>9.1280570136593726E-4</v>
      </c>
      <c r="AF817" s="118">
        <f t="shared" si="230"/>
        <v>8.6056598487681008E-4</v>
      </c>
      <c r="AG817" s="118">
        <f t="shared" si="230"/>
        <v>8.1131593856040502E-4</v>
      </c>
      <c r="AH817" s="118">
        <f t="shared" si="230"/>
        <v>7.6488446409647139E-4</v>
      </c>
      <c r="AI817" s="118">
        <f t="shared" si="230"/>
        <v>7.2111025509279743E-4</v>
      </c>
      <c r="AJ817" s="118">
        <f t="shared" si="230"/>
        <v>6.7984123669481982E-4</v>
      </c>
      <c r="AK817" s="118">
        <f t="shared" si="230"/>
        <v>6.4093403726627743E-4</v>
      </c>
      <c r="AL817" s="118">
        <f t="shared" si="230"/>
        <v>6.0425349030549642E-4</v>
      </c>
      <c r="AM817" s="118">
        <f t="shared" si="230"/>
        <v>5.6967216486691864E-4</v>
      </c>
      <c r="AN817" s="118">
        <f t="shared" si="230"/>
        <v>5.3706992285652963E-4</v>
      </c>
      <c r="AO817" s="118">
        <f t="shared" si="233"/>
        <v>5.0633350166319306E-4</v>
      </c>
      <c r="AP817" s="118">
        <f t="shared" si="233"/>
        <v>4.7735612067592391E-4</v>
      </c>
      <c r="AQ817" s="118">
        <f t="shared" si="233"/>
        <v>4.5003711032011239E-4</v>
      </c>
      <c r="AR817" s="118">
        <f t="shared" si="233"/>
        <v>4.2428156232394174E-4</v>
      </c>
      <c r="AS817" s="118">
        <f t="shared" si="233"/>
        <v>3.9999999999999964E-4</v>
      </c>
      <c r="AT817" s="118">
        <f t="shared" si="233"/>
        <v>3.771080673966188E-4</v>
      </c>
      <c r="AU817" s="118">
        <f t="shared" si="233"/>
        <v>3.5552623623903224E-4</v>
      </c>
      <c r="AV817" s="118">
        <f t="shared" si="233"/>
        <v>3.3517952964223823E-4</v>
      </c>
      <c r="AW817" s="118">
        <f t="shared" si="233"/>
        <v>3.159972616357307E-4</v>
      </c>
      <c r="AX817" s="118">
        <f t="shared" si="233"/>
        <v>2.9791279159518556E-4</v>
      </c>
      <c r="AY817" s="118">
        <f t="shared" si="233"/>
        <v>2.8086329272798043E-4</v>
      </c>
      <c r="AZ817" s="118">
        <f t="shared" si="233"/>
        <v>2.6478953380824904E-4</v>
      </c>
      <c r="BA817" s="118">
        <f t="shared" si="233"/>
        <v>2.4963567340320137E-4</v>
      </c>
      <c r="BB817" s="118">
        <f t="shared" si="233"/>
        <v>2.3534906587583716E-4</v>
      </c>
      <c r="BC817" s="118">
        <f t="shared" si="233"/>
        <v>2.2188007849009131E-4</v>
      </c>
      <c r="BD817" s="118">
        <f t="shared" si="231"/>
        <v>2.0918191898302129E-4</v>
      </c>
      <c r="BE817" s="118">
        <f t="shared" si="231"/>
        <v>1.9721047300500825E-4</v>
      </c>
      <c r="BF817" s="118">
        <f t="shared" si="231"/>
        <v>1.8592415086322948E-4</v>
      </c>
      <c r="BG817" s="118">
        <f t="shared" si="231"/>
        <v>1.752837430359748E-4</v>
      </c>
      <c r="BH817" s="118">
        <f t="shared" si="231"/>
        <v>1.6525228395585512E-4</v>
      </c>
      <c r="BI817" s="118">
        <f t="shared" si="231"/>
        <v>1.5579492358867465E-4</v>
      </c>
      <c r="BJ817" s="118">
        <f t="shared" si="231"/>
        <v>1.4687880636182261E-4</v>
      </c>
      <c r="BK817" s="118">
        <f t="shared" si="231"/>
        <v>1.3847295702157291E-4</v>
      </c>
      <c r="BL817" s="118">
        <f t="shared" si="231"/>
        <v>1.3054817302275115E-4</v>
      </c>
      <c r="BM817" s="118">
        <f t="shared" si="231"/>
        <v>1.2307692307692283E-4</v>
      </c>
      <c r="BN817" s="118">
        <f t="shared" si="231"/>
        <v>1.1603325150665183E-4</v>
      </c>
      <c r="BO817" s="118">
        <f t="shared" si="231"/>
        <v>1.0939268807354826E-4</v>
      </c>
      <c r="BP817" s="118">
        <f t="shared" si="231"/>
        <v>1.0313216296684244E-4</v>
      </c>
      <c r="BQ817" s="118">
        <f t="shared" si="231"/>
        <v>9.7229926657147812E-5</v>
      </c>
      <c r="BS817"/>
    </row>
    <row r="818" spans="1:71">
      <c r="B818" s="19">
        <v>59</v>
      </c>
      <c r="C818" s="51">
        <v>1.2999999999999999E-3</v>
      </c>
      <c r="D818" s="51">
        <v>4.0000000000000002E-4</v>
      </c>
      <c r="I818" s="22" t="s">
        <v>176</v>
      </c>
      <c r="J818" s="118">
        <f t="shared" si="232"/>
        <v>3.146703861224153E-3</v>
      </c>
      <c r="K818" s="118">
        <f t="shared" si="232"/>
        <v>2.9666185294392987E-3</v>
      </c>
      <c r="L818" s="118">
        <f t="shared" si="232"/>
        <v>2.7968394508496356E-3</v>
      </c>
      <c r="M818" s="118">
        <f t="shared" si="232"/>
        <v>2.6367768003213187E-3</v>
      </c>
      <c r="N818" s="118">
        <f t="shared" si="232"/>
        <v>2.485874508313534E-3</v>
      </c>
      <c r="O818" s="118">
        <f t="shared" si="232"/>
        <v>2.3436083290515942E-3</v>
      </c>
      <c r="P818" s="118">
        <f t="shared" si="232"/>
        <v>2.2094840192581661E-3</v>
      </c>
      <c r="Q818" s="118">
        <f t="shared" si="232"/>
        <v>2.0830356211154035E-3</v>
      </c>
      <c r="R818" s="118">
        <f t="shared" si="232"/>
        <v>1.9638238434928649E-3</v>
      </c>
      <c r="S818" s="118">
        <f t="shared" si="232"/>
        <v>1.8514345358174871E-3</v>
      </c>
      <c r="T818" s="118">
        <f t="shared" si="232"/>
        <v>1.7454772492837228E-3</v>
      </c>
      <c r="U818" s="118">
        <f t="shared" si="232"/>
        <v>1.645583880405379E-3</v>
      </c>
      <c r="V818" s="118">
        <f t="shared" si="232"/>
        <v>1.5514073921967541E-3</v>
      </c>
      <c r="W818" s="118">
        <f t="shared" si="232"/>
        <v>1.4626206085403667E-3</v>
      </c>
      <c r="X818" s="118">
        <f t="shared" si="232"/>
        <v>1.3789150775528115E-3</v>
      </c>
      <c r="Y818" s="118">
        <f t="shared" si="232"/>
        <v>1.2999999999999999E-3</v>
      </c>
      <c r="Z818" s="118">
        <f t="shared" si="230"/>
        <v>1.2256012190390122E-3</v>
      </c>
      <c r="AA818" s="118">
        <f t="shared" si="230"/>
        <v>1.1554602677768559E-3</v>
      </c>
      <c r="AB818" s="118">
        <f t="shared" si="230"/>
        <v>1.0893334713372753E-3</v>
      </c>
      <c r="AC818" s="118">
        <f t="shared" si="230"/>
        <v>1.0269911003161257E-3</v>
      </c>
      <c r="AD818" s="118">
        <f t="shared" si="230"/>
        <v>9.6821657268435397E-4</v>
      </c>
      <c r="AE818" s="118">
        <f t="shared" si="230"/>
        <v>9.1280570136593726E-4</v>
      </c>
      <c r="AF818" s="118">
        <f t="shared" si="230"/>
        <v>8.6056598487681008E-4</v>
      </c>
      <c r="AG818" s="118">
        <f t="shared" si="230"/>
        <v>8.1131593856040502E-4</v>
      </c>
      <c r="AH818" s="118">
        <f t="shared" si="230"/>
        <v>7.6488446409647139E-4</v>
      </c>
      <c r="AI818" s="118">
        <f t="shared" si="230"/>
        <v>7.2111025509279743E-4</v>
      </c>
      <c r="AJ818" s="118">
        <f t="shared" si="230"/>
        <v>6.7984123669481982E-4</v>
      </c>
      <c r="AK818" s="118">
        <f t="shared" si="230"/>
        <v>6.4093403726627743E-4</v>
      </c>
      <c r="AL818" s="118">
        <f t="shared" si="230"/>
        <v>6.0425349030549642E-4</v>
      </c>
      <c r="AM818" s="118">
        <f t="shared" si="230"/>
        <v>5.6967216486691864E-4</v>
      </c>
      <c r="AN818" s="118">
        <f t="shared" si="230"/>
        <v>5.3706992285652963E-4</v>
      </c>
      <c r="AO818" s="118">
        <f t="shared" si="233"/>
        <v>5.0633350166319306E-4</v>
      </c>
      <c r="AP818" s="118">
        <f t="shared" si="233"/>
        <v>4.7735612067592391E-4</v>
      </c>
      <c r="AQ818" s="118">
        <f t="shared" si="233"/>
        <v>4.5003711032011239E-4</v>
      </c>
      <c r="AR818" s="118">
        <f t="shared" si="233"/>
        <v>4.2428156232394174E-4</v>
      </c>
      <c r="AS818" s="118">
        <f t="shared" si="233"/>
        <v>3.9999999999999964E-4</v>
      </c>
      <c r="AT818" s="118">
        <f t="shared" si="233"/>
        <v>3.771080673966188E-4</v>
      </c>
      <c r="AU818" s="118">
        <f t="shared" si="233"/>
        <v>3.5552623623903224E-4</v>
      </c>
      <c r="AV818" s="118">
        <f t="shared" si="233"/>
        <v>3.3517952964223823E-4</v>
      </c>
      <c r="AW818" s="118">
        <f t="shared" si="233"/>
        <v>3.159972616357307E-4</v>
      </c>
      <c r="AX818" s="118">
        <f t="shared" si="233"/>
        <v>2.9791279159518556E-4</v>
      </c>
      <c r="AY818" s="118">
        <f t="shared" si="233"/>
        <v>2.8086329272798043E-4</v>
      </c>
      <c r="AZ818" s="118">
        <f t="shared" si="233"/>
        <v>2.6478953380824904E-4</v>
      </c>
      <c r="BA818" s="118">
        <f t="shared" si="233"/>
        <v>2.4963567340320137E-4</v>
      </c>
      <c r="BB818" s="118">
        <f t="shared" si="233"/>
        <v>2.3534906587583716E-4</v>
      </c>
      <c r="BC818" s="118">
        <f t="shared" si="233"/>
        <v>2.2188007849009131E-4</v>
      </c>
      <c r="BD818" s="118">
        <f t="shared" si="231"/>
        <v>2.0918191898302129E-4</v>
      </c>
      <c r="BE818" s="118">
        <f t="shared" si="231"/>
        <v>1.9721047300500825E-4</v>
      </c>
      <c r="BF818" s="118">
        <f t="shared" si="231"/>
        <v>1.8592415086322948E-4</v>
      </c>
      <c r="BG818" s="118">
        <f t="shared" si="231"/>
        <v>1.752837430359748E-4</v>
      </c>
      <c r="BH818" s="118">
        <f t="shared" si="231"/>
        <v>1.6525228395585512E-4</v>
      </c>
      <c r="BI818" s="118">
        <f t="shared" si="231"/>
        <v>1.5579492358867465E-4</v>
      </c>
      <c r="BJ818" s="118">
        <f t="shared" si="231"/>
        <v>1.4687880636182261E-4</v>
      </c>
      <c r="BK818" s="118">
        <f t="shared" si="231"/>
        <v>1.3847295702157291E-4</v>
      </c>
      <c r="BL818" s="118">
        <f t="shared" si="231"/>
        <v>1.3054817302275115E-4</v>
      </c>
      <c r="BM818" s="118">
        <f t="shared" si="231"/>
        <v>1.2307692307692283E-4</v>
      </c>
      <c r="BN818" s="118">
        <f t="shared" si="231"/>
        <v>1.1603325150665183E-4</v>
      </c>
      <c r="BO818" s="118">
        <f t="shared" si="231"/>
        <v>1.0939268807354826E-4</v>
      </c>
      <c r="BP818" s="118">
        <f t="shared" si="231"/>
        <v>1.0313216296684244E-4</v>
      </c>
      <c r="BQ818" s="118">
        <f t="shared" si="231"/>
        <v>9.7229926657147812E-5</v>
      </c>
      <c r="BS818"/>
    </row>
    <row r="819" spans="1:71">
      <c r="B819" s="19">
        <v>60</v>
      </c>
      <c r="C819" s="51">
        <v>1.2999999999999999E-3</v>
      </c>
      <c r="D819" s="51">
        <v>5.0000000000000001E-4</v>
      </c>
      <c r="I819" s="22" t="s">
        <v>176</v>
      </c>
      <c r="J819" s="118">
        <f t="shared" si="232"/>
        <v>2.6617873899327043E-3</v>
      </c>
      <c r="K819" s="118">
        <f t="shared" si="232"/>
        <v>2.5376089413211779E-3</v>
      </c>
      <c r="L819" s="118">
        <f t="shared" si="232"/>
        <v>2.4192237003707465E-3</v>
      </c>
      <c r="M819" s="118">
        <f t="shared" si="232"/>
        <v>2.3063614007398686E-3</v>
      </c>
      <c r="N819" s="118">
        <f t="shared" si="232"/>
        <v>2.1987643846278393E-3</v>
      </c>
      <c r="O819" s="118">
        <f t="shared" si="232"/>
        <v>2.0961870145576223E-3</v>
      </c>
      <c r="P819" s="118">
        <f t="shared" si="232"/>
        <v>1.9983951126003536E-3</v>
      </c>
      <c r="Q819" s="118">
        <f t="shared" si="232"/>
        <v>1.9051654257612992E-3</v>
      </c>
      <c r="R819" s="118">
        <f t="shared" si="232"/>
        <v>1.8162851163067793E-3</v>
      </c>
      <c r="S819" s="118">
        <f t="shared" si="232"/>
        <v>1.7315512758684995E-3</v>
      </c>
      <c r="T819" s="118">
        <f t="shared" si="232"/>
        <v>1.6507704622160252E-3</v>
      </c>
      <c r="U819" s="118">
        <f t="shared" si="232"/>
        <v>1.5737582576398729E-3</v>
      </c>
      <c r="V819" s="118">
        <f t="shared" si="232"/>
        <v>1.5003388479370417E-3</v>
      </c>
      <c r="W819" s="118">
        <f t="shared" si="232"/>
        <v>1.4303446210378234E-3</v>
      </c>
      <c r="X819" s="118">
        <f t="shared" si="232"/>
        <v>1.363615784357592E-3</v>
      </c>
      <c r="Y819" s="118">
        <f t="shared" si="232"/>
        <v>1.2999999999999999E-3</v>
      </c>
      <c r="Z819" s="118">
        <f t="shared" si="230"/>
        <v>1.2393520369787811E-3</v>
      </c>
      <c r="AA819" s="118">
        <f t="shared" si="230"/>
        <v>1.1815334396641955E-3</v>
      </c>
      <c r="AB819" s="118">
        <f t="shared" si="230"/>
        <v>1.1264122116972052E-3</v>
      </c>
      <c r="AC819" s="118">
        <f t="shared" si="230"/>
        <v>1.0738625146497734E-3</v>
      </c>
      <c r="AD819" s="118">
        <f t="shared" si="230"/>
        <v>1.0237643807433484E-3</v>
      </c>
      <c r="AE819" s="118">
        <f t="shared" si="230"/>
        <v>9.760034389696842E-4</v>
      </c>
      <c r="AF819" s="118">
        <f t="shared" si="230"/>
        <v>9.3047065398874898E-4</v>
      </c>
      <c r="AG819" s="118">
        <f t="shared" si="230"/>
        <v>8.8706207720764207E-4</v>
      </c>
      <c r="AH819" s="118">
        <f t="shared" si="230"/>
        <v>8.4567860947224621E-4</v>
      </c>
      <c r="AI819" s="118">
        <f t="shared" si="230"/>
        <v>8.0622577482985516E-4</v>
      </c>
      <c r="AJ819" s="118">
        <f t="shared" si="230"/>
        <v>7.6861350484629012E-4</v>
      </c>
      <c r="AK819" s="118">
        <f t="shared" si="230"/>
        <v>7.3275593298511535E-4</v>
      </c>
      <c r="AL819" s="118">
        <f t="shared" si="230"/>
        <v>6.9857119857953079E-4</v>
      </c>
      <c r="AM819" s="118">
        <f t="shared" si="230"/>
        <v>6.6598125994942316E-4</v>
      </c>
      <c r="AN819" s="118">
        <f t="shared" si="230"/>
        <v>6.3491171623693298E-4</v>
      </c>
      <c r="AO819" s="118">
        <f t="shared" si="233"/>
        <v>6.052916375537975E-4</v>
      </c>
      <c r="AP819" s="118">
        <f t="shared" si="233"/>
        <v>5.7705340305270851E-4</v>
      </c>
      <c r="AQ819" s="118">
        <f t="shared" si="233"/>
        <v>5.5013254655300928E-4</v>
      </c>
      <c r="AR819" s="118">
        <f t="shared" si="233"/>
        <v>5.2446760936830476E-4</v>
      </c>
      <c r="AS819" s="118">
        <f t="shared" si="233"/>
        <v>5.0000000000000023E-4</v>
      </c>
      <c r="AT819" s="118">
        <f t="shared" si="233"/>
        <v>4.7667386037645443E-4</v>
      </c>
      <c r="AU819" s="118">
        <f t="shared" si="233"/>
        <v>4.5443593833238314E-4</v>
      </c>
      <c r="AV819" s="118">
        <f t="shared" si="233"/>
        <v>4.3323546603738682E-4</v>
      </c>
      <c r="AW819" s="118">
        <f t="shared" si="233"/>
        <v>4.1302404409606687E-4</v>
      </c>
      <c r="AX819" s="118">
        <f t="shared" si="233"/>
        <v>3.9375553105513414E-4</v>
      </c>
      <c r="AY819" s="118">
        <f t="shared" si="233"/>
        <v>3.7538593806526327E-4</v>
      </c>
      <c r="AZ819" s="118">
        <f t="shared" si="233"/>
        <v>3.5787332845721128E-4</v>
      </c>
      <c r="BA819" s="118">
        <f t="shared" si="233"/>
        <v>3.4117772200293939E-4</v>
      </c>
      <c r="BB819" s="118">
        <f t="shared" si="233"/>
        <v>3.2526100364317178E-4</v>
      </c>
      <c r="BC819" s="118">
        <f t="shared" si="233"/>
        <v>3.1008683647302127E-4</v>
      </c>
      <c r="BD819" s="118">
        <f t="shared" si="231"/>
        <v>2.9562057878703481E-4</v>
      </c>
      <c r="BE819" s="118">
        <f t="shared" si="231"/>
        <v>2.8182920499427529E-4</v>
      </c>
      <c r="BF819" s="118">
        <f t="shared" si="231"/>
        <v>2.6868123022289657E-4</v>
      </c>
      <c r="BG819" s="118">
        <f t="shared" si="231"/>
        <v>2.5614663844208594E-4</v>
      </c>
      <c r="BH819" s="118">
        <f t="shared" si="231"/>
        <v>2.4419681393728201E-4</v>
      </c>
      <c r="BI819" s="118">
        <f t="shared" si="231"/>
        <v>2.3280447598222995E-4</v>
      </c>
      <c r="BJ819" s="118">
        <f t="shared" si="231"/>
        <v>2.2194361655873416E-4</v>
      </c>
      <c r="BK819" s="118">
        <f t="shared" si="231"/>
        <v>2.1158944098192677E-4</v>
      </c>
      <c r="BL819" s="118">
        <f t="shared" si="231"/>
        <v>2.0171831129550194E-4</v>
      </c>
      <c r="BM819" s="118">
        <f t="shared" si="231"/>
        <v>1.9230769230769244E-4</v>
      </c>
      <c r="BN819" s="118">
        <f t="shared" si="231"/>
        <v>1.8333610014479025E-4</v>
      </c>
      <c r="BO819" s="118">
        <f t="shared" si="231"/>
        <v>1.7478305320476283E-4</v>
      </c>
      <c r="BP819" s="118">
        <f t="shared" si="231"/>
        <v>1.6662902539899501E-4</v>
      </c>
      <c r="BQ819" s="118">
        <f t="shared" si="231"/>
        <v>1.5885540157541041E-4</v>
      </c>
      <c r="BS819"/>
    </row>
    <row r="820" spans="1:71">
      <c r="B820" s="19">
        <v>61</v>
      </c>
      <c r="C820" s="51">
        <v>1.2999999999999999E-3</v>
      </c>
      <c r="D820" s="51">
        <v>5.0000000000000001E-4</v>
      </c>
      <c r="I820" s="22" t="s">
        <v>176</v>
      </c>
      <c r="J820" s="118">
        <f t="shared" si="232"/>
        <v>2.6617873899327043E-3</v>
      </c>
      <c r="K820" s="118">
        <f t="shared" si="232"/>
        <v>2.5376089413211779E-3</v>
      </c>
      <c r="L820" s="118">
        <f t="shared" si="232"/>
        <v>2.4192237003707465E-3</v>
      </c>
      <c r="M820" s="118">
        <f t="shared" si="232"/>
        <v>2.3063614007398686E-3</v>
      </c>
      <c r="N820" s="118">
        <f t="shared" si="232"/>
        <v>2.1987643846278393E-3</v>
      </c>
      <c r="O820" s="118">
        <f t="shared" si="232"/>
        <v>2.0961870145576223E-3</v>
      </c>
      <c r="P820" s="118">
        <f t="shared" si="232"/>
        <v>1.9983951126003536E-3</v>
      </c>
      <c r="Q820" s="118">
        <f t="shared" si="232"/>
        <v>1.9051654257612992E-3</v>
      </c>
      <c r="R820" s="118">
        <f t="shared" si="232"/>
        <v>1.8162851163067793E-3</v>
      </c>
      <c r="S820" s="118">
        <f t="shared" si="232"/>
        <v>1.7315512758684995E-3</v>
      </c>
      <c r="T820" s="118">
        <f t="shared" si="232"/>
        <v>1.6507704622160252E-3</v>
      </c>
      <c r="U820" s="118">
        <f t="shared" si="232"/>
        <v>1.5737582576398729E-3</v>
      </c>
      <c r="V820" s="118">
        <f t="shared" si="232"/>
        <v>1.5003388479370417E-3</v>
      </c>
      <c r="W820" s="118">
        <f t="shared" si="232"/>
        <v>1.4303446210378234E-3</v>
      </c>
      <c r="X820" s="118">
        <f t="shared" si="232"/>
        <v>1.363615784357592E-3</v>
      </c>
      <c r="Y820" s="118">
        <f t="shared" si="232"/>
        <v>1.2999999999999999E-3</v>
      </c>
      <c r="Z820" s="118">
        <f t="shared" si="230"/>
        <v>1.2393520369787811E-3</v>
      </c>
      <c r="AA820" s="118">
        <f t="shared" si="230"/>
        <v>1.1815334396641955E-3</v>
      </c>
      <c r="AB820" s="118">
        <f t="shared" si="230"/>
        <v>1.1264122116972052E-3</v>
      </c>
      <c r="AC820" s="118">
        <f t="shared" si="230"/>
        <v>1.0738625146497734E-3</v>
      </c>
      <c r="AD820" s="118">
        <f t="shared" si="230"/>
        <v>1.0237643807433484E-3</v>
      </c>
      <c r="AE820" s="118">
        <f t="shared" si="230"/>
        <v>9.760034389696842E-4</v>
      </c>
      <c r="AF820" s="118">
        <f t="shared" si="230"/>
        <v>9.3047065398874898E-4</v>
      </c>
      <c r="AG820" s="118">
        <f t="shared" si="230"/>
        <v>8.8706207720764207E-4</v>
      </c>
      <c r="AH820" s="118">
        <f t="shared" si="230"/>
        <v>8.4567860947224621E-4</v>
      </c>
      <c r="AI820" s="118">
        <f t="shared" si="230"/>
        <v>8.0622577482985516E-4</v>
      </c>
      <c r="AJ820" s="118">
        <f t="shared" si="230"/>
        <v>7.6861350484629012E-4</v>
      </c>
      <c r="AK820" s="118">
        <f t="shared" si="230"/>
        <v>7.3275593298511535E-4</v>
      </c>
      <c r="AL820" s="118">
        <f t="shared" si="230"/>
        <v>6.9857119857953079E-4</v>
      </c>
      <c r="AM820" s="118">
        <f t="shared" si="230"/>
        <v>6.6598125994942316E-4</v>
      </c>
      <c r="AN820" s="118">
        <f t="shared" si="230"/>
        <v>6.3491171623693298E-4</v>
      </c>
      <c r="AO820" s="118">
        <f t="shared" si="233"/>
        <v>6.052916375537975E-4</v>
      </c>
      <c r="AP820" s="118">
        <f t="shared" si="233"/>
        <v>5.7705340305270851E-4</v>
      </c>
      <c r="AQ820" s="118">
        <f t="shared" si="233"/>
        <v>5.5013254655300928E-4</v>
      </c>
      <c r="AR820" s="118">
        <f t="shared" si="233"/>
        <v>5.2446760936830476E-4</v>
      </c>
      <c r="AS820" s="118">
        <f t="shared" si="233"/>
        <v>5.0000000000000023E-4</v>
      </c>
      <c r="AT820" s="118">
        <f t="shared" si="233"/>
        <v>4.7667386037645443E-4</v>
      </c>
      <c r="AU820" s="118">
        <f t="shared" si="233"/>
        <v>4.5443593833238314E-4</v>
      </c>
      <c r="AV820" s="118">
        <f t="shared" si="233"/>
        <v>4.3323546603738682E-4</v>
      </c>
      <c r="AW820" s="118">
        <f t="shared" si="233"/>
        <v>4.1302404409606687E-4</v>
      </c>
      <c r="AX820" s="118">
        <f t="shared" si="233"/>
        <v>3.9375553105513414E-4</v>
      </c>
      <c r="AY820" s="118">
        <f t="shared" si="233"/>
        <v>3.7538593806526327E-4</v>
      </c>
      <c r="AZ820" s="118">
        <f t="shared" si="233"/>
        <v>3.5787332845721128E-4</v>
      </c>
      <c r="BA820" s="118">
        <f t="shared" si="233"/>
        <v>3.4117772200293939E-4</v>
      </c>
      <c r="BB820" s="118">
        <f t="shared" si="233"/>
        <v>3.2526100364317178E-4</v>
      </c>
      <c r="BC820" s="118">
        <f t="shared" si="233"/>
        <v>3.1008683647302127E-4</v>
      </c>
      <c r="BD820" s="118">
        <f t="shared" si="231"/>
        <v>2.9562057878703481E-4</v>
      </c>
      <c r="BE820" s="118">
        <f t="shared" si="231"/>
        <v>2.8182920499427529E-4</v>
      </c>
      <c r="BF820" s="118">
        <f t="shared" si="231"/>
        <v>2.6868123022289657E-4</v>
      </c>
      <c r="BG820" s="118">
        <f t="shared" si="231"/>
        <v>2.5614663844208594E-4</v>
      </c>
      <c r="BH820" s="118">
        <f t="shared" si="231"/>
        <v>2.4419681393728201E-4</v>
      </c>
      <c r="BI820" s="118">
        <f t="shared" si="231"/>
        <v>2.3280447598222995E-4</v>
      </c>
      <c r="BJ820" s="118">
        <f t="shared" si="231"/>
        <v>2.2194361655873416E-4</v>
      </c>
      <c r="BK820" s="118">
        <f t="shared" si="231"/>
        <v>2.1158944098192677E-4</v>
      </c>
      <c r="BL820" s="118">
        <f t="shared" si="231"/>
        <v>2.0171831129550194E-4</v>
      </c>
      <c r="BM820" s="118">
        <f t="shared" si="231"/>
        <v>1.9230769230769244E-4</v>
      </c>
      <c r="BN820" s="118">
        <f t="shared" si="231"/>
        <v>1.8333610014479025E-4</v>
      </c>
      <c r="BO820" s="118">
        <f t="shared" si="231"/>
        <v>1.7478305320476283E-4</v>
      </c>
      <c r="BP820" s="118">
        <f t="shared" si="231"/>
        <v>1.6662902539899501E-4</v>
      </c>
      <c r="BQ820" s="118">
        <f t="shared" si="231"/>
        <v>1.5885540157541041E-4</v>
      </c>
      <c r="BS820"/>
    </row>
    <row r="821" spans="1:71">
      <c r="B821" s="19">
        <v>62</v>
      </c>
      <c r="C821" s="51">
        <v>1.4E-3</v>
      </c>
      <c r="D821" s="51">
        <v>5.0000000000000001E-4</v>
      </c>
      <c r="I821" s="22" t="s">
        <v>176</v>
      </c>
      <c r="J821" s="118">
        <f t="shared" si="232"/>
        <v>3.0303762887202625E-3</v>
      </c>
      <c r="K821" s="118">
        <f t="shared" si="232"/>
        <v>2.87831723116855E-3</v>
      </c>
      <c r="L821" s="118">
        <f t="shared" si="232"/>
        <v>2.7338882349625458E-3</v>
      </c>
      <c r="M821" s="118">
        <f t="shared" si="232"/>
        <v>2.596706436778771E-3</v>
      </c>
      <c r="N821" s="118">
        <f t="shared" si="232"/>
        <v>2.4664081847152316E-3</v>
      </c>
      <c r="O821" s="118">
        <f t="shared" si="232"/>
        <v>2.3426480742954098E-3</v>
      </c>
      <c r="P821" s="118">
        <f t="shared" si="232"/>
        <v>2.2250980328439147E-3</v>
      </c>
      <c r="Q821" s="118">
        <f t="shared" si="232"/>
        <v>2.1134464498065819E-3</v>
      </c>
      <c r="R821" s="118">
        <f t="shared" si="232"/>
        <v>2.0073973507096126E-3</v>
      </c>
      <c r="S821" s="118">
        <f t="shared" si="232"/>
        <v>1.906669612568019E-3</v>
      </c>
      <c r="T821" s="118">
        <f t="shared" si="232"/>
        <v>1.8109962186635218E-3</v>
      </c>
      <c r="U821" s="118">
        <f t="shared" si="232"/>
        <v>1.7201235507164055E-3</v>
      </c>
      <c r="V821" s="118">
        <f t="shared" si="232"/>
        <v>1.6338107165749728E-3</v>
      </c>
      <c r="W821" s="118">
        <f t="shared" si="232"/>
        <v>1.5518289116403805E-3</v>
      </c>
      <c r="X821" s="118">
        <f t="shared" si="232"/>
        <v>1.473960812334077E-3</v>
      </c>
      <c r="Y821" s="118">
        <f t="shared" si="232"/>
        <v>1.4E-3</v>
      </c>
      <c r="Z821" s="118">
        <f t="shared" si="230"/>
        <v>1.3297504137143646E-3</v>
      </c>
      <c r="AA821" s="118">
        <f t="shared" si="230"/>
        <v>1.263025830552517E-3</v>
      </c>
      <c r="AB821" s="118">
        <f t="shared" si="230"/>
        <v>1.1996493719350987E-3</v>
      </c>
      <c r="AC821" s="118">
        <f t="shared" si="230"/>
        <v>1.1394530347449108E-3</v>
      </c>
      <c r="AD821" s="118">
        <f t="shared" si="230"/>
        <v>1.0822772459715239E-3</v>
      </c>
      <c r="AE821" s="118">
        <f t="shared" si="230"/>
        <v>1.027970439703055E-3</v>
      </c>
      <c r="AF821" s="118">
        <f t="shared" si="230"/>
        <v>9.7638865534376766E-4</v>
      </c>
      <c r="AG821" s="118">
        <f t="shared" si="230"/>
        <v>9.2739515599241941E-4</v>
      </c>
      <c r="AH821" s="118">
        <f t="shared" si="230"/>
        <v>8.8086006596972677E-4</v>
      </c>
      <c r="AI821" s="118">
        <f t="shared" si="230"/>
        <v>8.3666002653407607E-4</v>
      </c>
      <c r="AJ821" s="118">
        <f t="shared" si="230"/>
        <v>7.9467786887282767E-4</v>
      </c>
      <c r="AK821" s="118">
        <f t="shared" si="230"/>
        <v>7.5480230350235167E-4</v>
      </c>
      <c r="AL821" s="118">
        <f t="shared" si="230"/>
        <v>7.169276252534339E-4</v>
      </c>
      <c r="AM821" s="118">
        <f t="shared" si="230"/>
        <v>6.8095343306000776E-4</v>
      </c>
      <c r="AN821" s="118">
        <f t="shared" si="230"/>
        <v>6.4678436380840145E-4</v>
      </c>
      <c r="AO821" s="118">
        <f t="shared" si="233"/>
        <v>6.1432983954157422E-4</v>
      </c>
      <c r="AP821" s="118">
        <f t="shared" si="233"/>
        <v>5.8350382734820533E-4</v>
      </c>
      <c r="AQ821" s="118">
        <f t="shared" si="233"/>
        <v>5.5422461130013667E-4</v>
      </c>
      <c r="AR821" s="118">
        <f t="shared" si="233"/>
        <v>5.2641457583359967E-4</v>
      </c>
      <c r="AS821" s="118">
        <f t="shared" si="233"/>
        <v>5.0000000000000066E-4</v>
      </c>
      <c r="AT821" s="118">
        <f t="shared" si="233"/>
        <v>4.7491086204084516E-4</v>
      </c>
      <c r="AU821" s="118">
        <f t="shared" si="233"/>
        <v>4.5108065376875666E-4</v>
      </c>
      <c r="AV821" s="118">
        <f t="shared" si="233"/>
        <v>4.2844620426253584E-4</v>
      </c>
      <c r="AW821" s="118">
        <f t="shared" si="233"/>
        <v>4.0694751240889727E-4</v>
      </c>
      <c r="AX821" s="118">
        <f t="shared" si="233"/>
        <v>3.8652758784697342E-4</v>
      </c>
      <c r="AY821" s="118">
        <f t="shared" si="233"/>
        <v>3.671322998939487E-4</v>
      </c>
      <c r="AZ821" s="118">
        <f t="shared" si="233"/>
        <v>3.4871023405134603E-4</v>
      </c>
      <c r="BA821" s="118">
        <f t="shared" si="233"/>
        <v>3.312125557115788E-4</v>
      </c>
      <c r="BB821" s="118">
        <f t="shared" si="233"/>
        <v>3.1459288070347422E-4</v>
      </c>
      <c r="BC821" s="118">
        <f t="shared" si="233"/>
        <v>2.9880715233359902E-4</v>
      </c>
      <c r="BD821" s="118">
        <f t="shared" si="231"/>
        <v>2.838135245974389E-4</v>
      </c>
      <c r="BE821" s="118">
        <f t="shared" si="231"/>
        <v>2.6957225125084027E-4</v>
      </c>
      <c r="BF821" s="118">
        <f t="shared" si="231"/>
        <v>2.5604558044765532E-4</v>
      </c>
      <c r="BG821" s="118">
        <f t="shared" si="231"/>
        <v>2.4319765466428877E-4</v>
      </c>
      <c r="BH821" s="118">
        <f t="shared" si="231"/>
        <v>2.3099441564585795E-4</v>
      </c>
      <c r="BI821" s="118">
        <f t="shared" si="231"/>
        <v>2.1940351412199109E-4</v>
      </c>
      <c r="BJ821" s="118">
        <f t="shared" si="231"/>
        <v>2.0839422405293079E-4</v>
      </c>
      <c r="BK821" s="118">
        <f t="shared" si="231"/>
        <v>1.9793736117862048E-4</v>
      </c>
      <c r="BL821" s="118">
        <f t="shared" si="231"/>
        <v>1.8800520565485728E-4</v>
      </c>
      <c r="BM821" s="118">
        <f t="shared" si="231"/>
        <v>1.7857142857142903E-4</v>
      </c>
      <c r="BN821" s="118">
        <f t="shared" si="231"/>
        <v>1.6961102215744492E-4</v>
      </c>
      <c r="BO821" s="118">
        <f t="shared" si="231"/>
        <v>1.6110023348884188E-4</v>
      </c>
      <c r="BP821" s="118">
        <f t="shared" si="231"/>
        <v>1.5301650152233442E-4</v>
      </c>
      <c r="BQ821" s="118">
        <f t="shared" si="231"/>
        <v>1.4533839728889209E-4</v>
      </c>
      <c r="BS821"/>
    </row>
    <row r="822" spans="1:71">
      <c r="B822" s="19">
        <v>63</v>
      </c>
      <c r="C822" s="51">
        <v>1.4E-3</v>
      </c>
      <c r="D822" s="51">
        <v>5.0000000000000001E-4</v>
      </c>
      <c r="I822" s="22" t="s">
        <v>176</v>
      </c>
      <c r="J822" s="118">
        <f t="shared" si="232"/>
        <v>3.0303762887202625E-3</v>
      </c>
      <c r="K822" s="118">
        <f t="shared" si="232"/>
        <v>2.87831723116855E-3</v>
      </c>
      <c r="L822" s="118">
        <f t="shared" si="232"/>
        <v>2.7338882349625458E-3</v>
      </c>
      <c r="M822" s="118">
        <f t="shared" si="232"/>
        <v>2.596706436778771E-3</v>
      </c>
      <c r="N822" s="118">
        <f t="shared" si="232"/>
        <v>2.4664081847152316E-3</v>
      </c>
      <c r="O822" s="118">
        <f t="shared" si="232"/>
        <v>2.3426480742954098E-3</v>
      </c>
      <c r="P822" s="118">
        <f t="shared" si="232"/>
        <v>2.2250980328439147E-3</v>
      </c>
      <c r="Q822" s="118">
        <f t="shared" si="232"/>
        <v>2.1134464498065819E-3</v>
      </c>
      <c r="R822" s="118">
        <f t="shared" si="232"/>
        <v>2.0073973507096126E-3</v>
      </c>
      <c r="S822" s="118">
        <f t="shared" si="232"/>
        <v>1.906669612568019E-3</v>
      </c>
      <c r="T822" s="118">
        <f t="shared" si="232"/>
        <v>1.8109962186635218E-3</v>
      </c>
      <c r="U822" s="118">
        <f t="shared" si="232"/>
        <v>1.7201235507164055E-3</v>
      </c>
      <c r="V822" s="118">
        <f t="shared" si="232"/>
        <v>1.6338107165749728E-3</v>
      </c>
      <c r="W822" s="118">
        <f t="shared" si="232"/>
        <v>1.5518289116403805E-3</v>
      </c>
      <c r="X822" s="118">
        <f t="shared" si="232"/>
        <v>1.473960812334077E-3</v>
      </c>
      <c r="Y822" s="118">
        <f t="shared" si="232"/>
        <v>1.4E-3</v>
      </c>
      <c r="Z822" s="118">
        <f t="shared" si="230"/>
        <v>1.3297504137143646E-3</v>
      </c>
      <c r="AA822" s="118">
        <f t="shared" si="230"/>
        <v>1.263025830552517E-3</v>
      </c>
      <c r="AB822" s="118">
        <f t="shared" si="230"/>
        <v>1.1996493719350987E-3</v>
      </c>
      <c r="AC822" s="118">
        <f t="shared" si="230"/>
        <v>1.1394530347449108E-3</v>
      </c>
      <c r="AD822" s="118">
        <f t="shared" si="230"/>
        <v>1.0822772459715239E-3</v>
      </c>
      <c r="AE822" s="118">
        <f t="shared" si="230"/>
        <v>1.027970439703055E-3</v>
      </c>
      <c r="AF822" s="118">
        <f t="shared" si="230"/>
        <v>9.7638865534376766E-4</v>
      </c>
      <c r="AG822" s="118">
        <f t="shared" si="230"/>
        <v>9.2739515599241941E-4</v>
      </c>
      <c r="AH822" s="118">
        <f t="shared" si="230"/>
        <v>8.8086006596972677E-4</v>
      </c>
      <c r="AI822" s="118">
        <f t="shared" si="230"/>
        <v>8.3666002653407607E-4</v>
      </c>
      <c r="AJ822" s="118">
        <f t="shared" si="230"/>
        <v>7.9467786887282767E-4</v>
      </c>
      <c r="AK822" s="118">
        <f t="shared" si="230"/>
        <v>7.5480230350235167E-4</v>
      </c>
      <c r="AL822" s="118">
        <f t="shared" si="230"/>
        <v>7.169276252534339E-4</v>
      </c>
      <c r="AM822" s="118">
        <f t="shared" si="230"/>
        <v>6.8095343306000776E-4</v>
      </c>
      <c r="AN822" s="118">
        <f t="shared" si="230"/>
        <v>6.4678436380840145E-4</v>
      </c>
      <c r="AO822" s="118">
        <f t="shared" si="233"/>
        <v>6.1432983954157422E-4</v>
      </c>
      <c r="AP822" s="118">
        <f t="shared" si="233"/>
        <v>5.8350382734820533E-4</v>
      </c>
      <c r="AQ822" s="118">
        <f t="shared" si="233"/>
        <v>5.5422461130013667E-4</v>
      </c>
      <c r="AR822" s="118">
        <f t="shared" si="233"/>
        <v>5.2641457583359967E-4</v>
      </c>
      <c r="AS822" s="118">
        <f t="shared" si="233"/>
        <v>5.0000000000000066E-4</v>
      </c>
      <c r="AT822" s="118">
        <f t="shared" si="233"/>
        <v>4.7491086204084516E-4</v>
      </c>
      <c r="AU822" s="118">
        <f t="shared" si="233"/>
        <v>4.5108065376875666E-4</v>
      </c>
      <c r="AV822" s="118">
        <f t="shared" si="233"/>
        <v>4.2844620426253584E-4</v>
      </c>
      <c r="AW822" s="118">
        <f t="shared" si="233"/>
        <v>4.0694751240889727E-4</v>
      </c>
      <c r="AX822" s="118">
        <f t="shared" si="233"/>
        <v>3.8652758784697342E-4</v>
      </c>
      <c r="AY822" s="118">
        <f t="shared" si="233"/>
        <v>3.671322998939487E-4</v>
      </c>
      <c r="AZ822" s="118">
        <f t="shared" si="233"/>
        <v>3.4871023405134603E-4</v>
      </c>
      <c r="BA822" s="118">
        <f t="shared" si="233"/>
        <v>3.312125557115788E-4</v>
      </c>
      <c r="BB822" s="118">
        <f t="shared" si="233"/>
        <v>3.1459288070347422E-4</v>
      </c>
      <c r="BC822" s="118">
        <f t="shared" si="233"/>
        <v>2.9880715233359902E-4</v>
      </c>
      <c r="BD822" s="118">
        <f t="shared" si="231"/>
        <v>2.838135245974389E-4</v>
      </c>
      <c r="BE822" s="118">
        <f t="shared" si="231"/>
        <v>2.6957225125084027E-4</v>
      </c>
      <c r="BF822" s="118">
        <f t="shared" si="231"/>
        <v>2.5604558044765532E-4</v>
      </c>
      <c r="BG822" s="118">
        <f t="shared" si="231"/>
        <v>2.4319765466428877E-4</v>
      </c>
      <c r="BH822" s="118">
        <f t="shared" si="231"/>
        <v>2.3099441564585795E-4</v>
      </c>
      <c r="BI822" s="118">
        <f t="shared" si="231"/>
        <v>2.1940351412199109E-4</v>
      </c>
      <c r="BJ822" s="118">
        <f t="shared" si="231"/>
        <v>2.0839422405293079E-4</v>
      </c>
      <c r="BK822" s="118">
        <f t="shared" si="231"/>
        <v>1.9793736117862048E-4</v>
      </c>
      <c r="BL822" s="118">
        <f t="shared" si="231"/>
        <v>1.8800520565485728E-4</v>
      </c>
      <c r="BM822" s="118">
        <f t="shared" si="231"/>
        <v>1.7857142857142903E-4</v>
      </c>
      <c r="BN822" s="118">
        <f t="shared" si="231"/>
        <v>1.6961102215744492E-4</v>
      </c>
      <c r="BO822" s="118">
        <f t="shared" si="231"/>
        <v>1.6110023348884188E-4</v>
      </c>
      <c r="BP822" s="118">
        <f t="shared" si="231"/>
        <v>1.5301650152233442E-4</v>
      </c>
      <c r="BQ822" s="118">
        <f t="shared" si="231"/>
        <v>1.4533839728889209E-4</v>
      </c>
      <c r="BS822"/>
    </row>
    <row r="823" spans="1:71">
      <c r="B823" s="19">
        <v>64</v>
      </c>
      <c r="C823" s="51">
        <v>1.4E-3</v>
      </c>
      <c r="D823" s="51">
        <v>5.0000000000000001E-4</v>
      </c>
      <c r="I823" s="22" t="s">
        <v>176</v>
      </c>
      <c r="J823" s="118">
        <f t="shared" si="232"/>
        <v>3.0303762887202625E-3</v>
      </c>
      <c r="K823" s="118">
        <f t="shared" si="232"/>
        <v>2.87831723116855E-3</v>
      </c>
      <c r="L823" s="118">
        <f t="shared" si="232"/>
        <v>2.7338882349625458E-3</v>
      </c>
      <c r="M823" s="118">
        <f t="shared" si="232"/>
        <v>2.596706436778771E-3</v>
      </c>
      <c r="N823" s="118">
        <f t="shared" si="232"/>
        <v>2.4664081847152316E-3</v>
      </c>
      <c r="O823" s="118">
        <f t="shared" si="232"/>
        <v>2.3426480742954098E-3</v>
      </c>
      <c r="P823" s="118">
        <f t="shared" si="232"/>
        <v>2.2250980328439147E-3</v>
      </c>
      <c r="Q823" s="118">
        <f t="shared" si="232"/>
        <v>2.1134464498065819E-3</v>
      </c>
      <c r="R823" s="118">
        <f t="shared" si="232"/>
        <v>2.0073973507096126E-3</v>
      </c>
      <c r="S823" s="118">
        <f t="shared" si="232"/>
        <v>1.906669612568019E-3</v>
      </c>
      <c r="T823" s="118">
        <f t="shared" si="232"/>
        <v>1.8109962186635218E-3</v>
      </c>
      <c r="U823" s="118">
        <f t="shared" si="232"/>
        <v>1.7201235507164055E-3</v>
      </c>
      <c r="V823" s="118">
        <f t="shared" si="232"/>
        <v>1.6338107165749728E-3</v>
      </c>
      <c r="W823" s="118">
        <f t="shared" si="232"/>
        <v>1.5518289116403805E-3</v>
      </c>
      <c r="X823" s="118">
        <f t="shared" si="232"/>
        <v>1.473960812334077E-3</v>
      </c>
      <c r="Y823" s="118">
        <f t="shared" si="232"/>
        <v>1.4E-3</v>
      </c>
      <c r="Z823" s="118">
        <f t="shared" si="230"/>
        <v>1.3297504137143646E-3</v>
      </c>
      <c r="AA823" s="118">
        <f t="shared" si="230"/>
        <v>1.263025830552517E-3</v>
      </c>
      <c r="AB823" s="118">
        <f t="shared" si="230"/>
        <v>1.1996493719350987E-3</v>
      </c>
      <c r="AC823" s="118">
        <f t="shared" si="230"/>
        <v>1.1394530347449108E-3</v>
      </c>
      <c r="AD823" s="118">
        <f t="shared" si="230"/>
        <v>1.0822772459715239E-3</v>
      </c>
      <c r="AE823" s="118">
        <f t="shared" si="230"/>
        <v>1.027970439703055E-3</v>
      </c>
      <c r="AF823" s="118">
        <f t="shared" si="230"/>
        <v>9.7638865534376766E-4</v>
      </c>
      <c r="AG823" s="118">
        <f t="shared" si="230"/>
        <v>9.2739515599241941E-4</v>
      </c>
      <c r="AH823" s="118">
        <f t="shared" si="230"/>
        <v>8.8086006596972677E-4</v>
      </c>
      <c r="AI823" s="118">
        <f t="shared" si="230"/>
        <v>8.3666002653407607E-4</v>
      </c>
      <c r="AJ823" s="118">
        <f t="shared" si="230"/>
        <v>7.9467786887282767E-4</v>
      </c>
      <c r="AK823" s="118">
        <f t="shared" si="230"/>
        <v>7.5480230350235167E-4</v>
      </c>
      <c r="AL823" s="118">
        <f t="shared" si="230"/>
        <v>7.169276252534339E-4</v>
      </c>
      <c r="AM823" s="118">
        <f t="shared" si="230"/>
        <v>6.8095343306000776E-4</v>
      </c>
      <c r="AN823" s="118">
        <f t="shared" si="230"/>
        <v>6.4678436380840145E-4</v>
      </c>
      <c r="AO823" s="118">
        <f t="shared" si="233"/>
        <v>6.1432983954157422E-4</v>
      </c>
      <c r="AP823" s="118">
        <f t="shared" si="233"/>
        <v>5.8350382734820533E-4</v>
      </c>
      <c r="AQ823" s="118">
        <f t="shared" si="233"/>
        <v>5.5422461130013667E-4</v>
      </c>
      <c r="AR823" s="118">
        <f t="shared" si="233"/>
        <v>5.2641457583359967E-4</v>
      </c>
      <c r="AS823" s="118">
        <f t="shared" si="233"/>
        <v>5.0000000000000066E-4</v>
      </c>
      <c r="AT823" s="118">
        <f t="shared" si="233"/>
        <v>4.7491086204084516E-4</v>
      </c>
      <c r="AU823" s="118">
        <f t="shared" si="233"/>
        <v>4.5108065376875666E-4</v>
      </c>
      <c r="AV823" s="118">
        <f t="shared" si="233"/>
        <v>4.2844620426253584E-4</v>
      </c>
      <c r="AW823" s="118">
        <f t="shared" si="233"/>
        <v>4.0694751240889727E-4</v>
      </c>
      <c r="AX823" s="118">
        <f t="shared" si="233"/>
        <v>3.8652758784697342E-4</v>
      </c>
      <c r="AY823" s="118">
        <f t="shared" si="233"/>
        <v>3.671322998939487E-4</v>
      </c>
      <c r="AZ823" s="118">
        <f t="shared" si="233"/>
        <v>3.4871023405134603E-4</v>
      </c>
      <c r="BA823" s="118">
        <f t="shared" si="233"/>
        <v>3.312125557115788E-4</v>
      </c>
      <c r="BB823" s="118">
        <f t="shared" si="233"/>
        <v>3.1459288070347422E-4</v>
      </c>
      <c r="BC823" s="118">
        <f t="shared" si="233"/>
        <v>2.9880715233359902E-4</v>
      </c>
      <c r="BD823" s="118">
        <f t="shared" si="231"/>
        <v>2.838135245974389E-4</v>
      </c>
      <c r="BE823" s="118">
        <f t="shared" si="231"/>
        <v>2.6957225125084027E-4</v>
      </c>
      <c r="BF823" s="118">
        <f t="shared" si="231"/>
        <v>2.5604558044765532E-4</v>
      </c>
      <c r="BG823" s="118">
        <f t="shared" si="231"/>
        <v>2.4319765466428877E-4</v>
      </c>
      <c r="BH823" s="118">
        <f t="shared" si="231"/>
        <v>2.3099441564585795E-4</v>
      </c>
      <c r="BI823" s="118">
        <f t="shared" si="231"/>
        <v>2.1940351412199109E-4</v>
      </c>
      <c r="BJ823" s="118">
        <f t="shared" si="231"/>
        <v>2.0839422405293079E-4</v>
      </c>
      <c r="BK823" s="118">
        <f t="shared" si="231"/>
        <v>1.9793736117862048E-4</v>
      </c>
      <c r="BL823" s="118">
        <f t="shared" si="231"/>
        <v>1.8800520565485728E-4</v>
      </c>
      <c r="BM823" s="118">
        <f t="shared" si="231"/>
        <v>1.7857142857142903E-4</v>
      </c>
      <c r="BN823" s="118">
        <f t="shared" si="231"/>
        <v>1.6961102215744492E-4</v>
      </c>
      <c r="BO823" s="118">
        <f t="shared" si="231"/>
        <v>1.6110023348884188E-4</v>
      </c>
      <c r="BP823" s="118">
        <f t="shared" si="231"/>
        <v>1.5301650152233442E-4</v>
      </c>
      <c r="BQ823" s="118">
        <f t="shared" si="231"/>
        <v>1.4533839728889209E-4</v>
      </c>
      <c r="BS823"/>
    </row>
    <row r="824" spans="1:71">
      <c r="B824" s="19">
        <v>65</v>
      </c>
      <c r="C824" s="51">
        <v>1.5E-3</v>
      </c>
      <c r="D824" s="51">
        <v>5.0000000000000001E-4</v>
      </c>
      <c r="I824" s="22" t="s">
        <v>176</v>
      </c>
      <c r="J824" s="118">
        <f t="shared" si="232"/>
        <v>3.4192605854321675E-3</v>
      </c>
      <c r="K824" s="118">
        <f t="shared" si="232"/>
        <v>3.2365039199618909E-3</v>
      </c>
      <c r="L824" s="118">
        <f t="shared" si="232"/>
        <v>3.0635154479180279E-3</v>
      </c>
      <c r="M824" s="118">
        <f t="shared" si="232"/>
        <v>2.8997730673976452E-3</v>
      </c>
      <c r="N824" s="118">
        <f t="shared" si="232"/>
        <v>2.7447825824150184E-3</v>
      </c>
      <c r="O824" s="118">
        <f t="shared" si="232"/>
        <v>2.5980762113533163E-3</v>
      </c>
      <c r="P824" s="118">
        <f t="shared" si="232"/>
        <v>2.4592111751383099E-3</v>
      </c>
      <c r="Q824" s="118">
        <f t="shared" si="232"/>
        <v>2.3277683608730402E-3</v>
      </c>
      <c r="R824" s="118">
        <f t="shared" si="232"/>
        <v>2.203351056900111E-3</v>
      </c>
      <c r="S824" s="118">
        <f t="shared" si="232"/>
        <v>2.0855837554738647E-3</v>
      </c>
      <c r="T824" s="118">
        <f t="shared" si="232"/>
        <v>1.9741110194287387E-3</v>
      </c>
      <c r="U824" s="118">
        <f t="shared" si="232"/>
        <v>1.868596409423276E-3</v>
      </c>
      <c r="V824" s="118">
        <f t="shared" si="232"/>
        <v>1.7687214685220499E-3</v>
      </c>
      <c r="W824" s="118">
        <f t="shared" si="232"/>
        <v>1.6741847610508567E-3</v>
      </c>
      <c r="X824" s="118">
        <f t="shared" si="232"/>
        <v>1.5847009628243069E-3</v>
      </c>
      <c r="Y824" s="118">
        <f t="shared" si="232"/>
        <v>1.5E-3</v>
      </c>
      <c r="Z824" s="118">
        <f t="shared" si="230"/>
        <v>1.4198262339602389E-3</v>
      </c>
      <c r="AA824" s="118">
        <f t="shared" si="230"/>
        <v>1.3439376897611433E-3</v>
      </c>
      <c r="AB824" s="118">
        <f t="shared" si="230"/>
        <v>1.2721053258205252E-3</v>
      </c>
      <c r="AC824" s="118">
        <f t="shared" si="230"/>
        <v>1.204112342640346E-3</v>
      </c>
      <c r="AD824" s="118">
        <f t="shared" si="230"/>
        <v>1.1397535284773887E-3</v>
      </c>
      <c r="AE824" s="118">
        <f t="shared" si="230"/>
        <v>1.0788346399872963E-3</v>
      </c>
      <c r="AF824" s="118">
        <f t="shared" si="230"/>
        <v>1.0211718159726755E-3</v>
      </c>
      <c r="AG824" s="118">
        <f t="shared" si="230"/>
        <v>9.6659102246588119E-4</v>
      </c>
      <c r="AH824" s="118">
        <f t="shared" si="230"/>
        <v>9.1492752747167241E-4</v>
      </c>
      <c r="AI824" s="118">
        <f t="shared" si="230"/>
        <v>8.6602540378443848E-4</v>
      </c>
      <c r="AJ824" s="118">
        <f t="shared" si="230"/>
        <v>8.1973705837943634E-4</v>
      </c>
      <c r="AK824" s="118">
        <f t="shared" si="230"/>
        <v>7.7592278695767965E-4</v>
      </c>
      <c r="AL824" s="118">
        <f t="shared" si="230"/>
        <v>7.3445035230003657E-4</v>
      </c>
      <c r="AM824" s="118">
        <f t="shared" si="230"/>
        <v>6.9519458515795443E-4</v>
      </c>
      <c r="AN824" s="118">
        <f t="shared" si="230"/>
        <v>6.5803700647624607E-4</v>
      </c>
      <c r="AO824" s="118">
        <f t="shared" si="233"/>
        <v>6.2286546980775846E-4</v>
      </c>
      <c r="AP824" s="118">
        <f t="shared" si="233"/>
        <v>5.8957382284068299E-4</v>
      </c>
      <c r="AQ824" s="118">
        <f t="shared" si="233"/>
        <v>5.5806158701695197E-4</v>
      </c>
      <c r="AR824" s="118">
        <f t="shared" si="233"/>
        <v>5.2823365427476872E-4</v>
      </c>
      <c r="AS824" s="118">
        <f t="shared" si="233"/>
        <v>4.9999999999999969E-4</v>
      </c>
      <c r="AT824" s="118">
        <f t="shared" si="233"/>
        <v>4.7327541132007934E-4</v>
      </c>
      <c r="AU824" s="118">
        <f t="shared" si="233"/>
        <v>4.4797922992038084E-4</v>
      </c>
      <c r="AV824" s="118">
        <f t="shared" si="233"/>
        <v>4.2403510860684153E-4</v>
      </c>
      <c r="AW824" s="118">
        <f t="shared" si="233"/>
        <v>4.0137078088011514E-4</v>
      </c>
      <c r="AX824" s="118">
        <f t="shared" si="233"/>
        <v>3.7991784282579599E-4</v>
      </c>
      <c r="AY824" s="118">
        <f t="shared" si="233"/>
        <v>3.5961154666243193E-4</v>
      </c>
      <c r="AZ824" s="118">
        <f t="shared" si="233"/>
        <v>3.4039060532422497E-4</v>
      </c>
      <c r="BA824" s="118">
        <f t="shared" si="233"/>
        <v>3.2219700748862688E-4</v>
      </c>
      <c r="BB824" s="118">
        <f t="shared" si="233"/>
        <v>3.0497584249055733E-4</v>
      </c>
      <c r="BC824" s="118">
        <f t="shared" si="233"/>
        <v>2.8867513459481263E-4</v>
      </c>
      <c r="BD824" s="118">
        <f t="shared" si="231"/>
        <v>2.7324568612647863E-4</v>
      </c>
      <c r="BE824" s="118">
        <f t="shared" si="231"/>
        <v>2.5864092898589307E-4</v>
      </c>
      <c r="BF824" s="118">
        <f t="shared" si="231"/>
        <v>2.448167841000121E-4</v>
      </c>
      <c r="BG824" s="118">
        <f t="shared" si="231"/>
        <v>2.3173152838598467E-4</v>
      </c>
      <c r="BH824" s="118">
        <f t="shared" si="231"/>
        <v>2.1934566882541521E-4</v>
      </c>
      <c r="BI824" s="118">
        <f t="shared" si="231"/>
        <v>2.0762182326925269E-4</v>
      </c>
      <c r="BJ824" s="118">
        <f t="shared" si="231"/>
        <v>1.9652460761356087E-4</v>
      </c>
      <c r="BK824" s="118">
        <f t="shared" si="231"/>
        <v>1.8602052900565055E-4</v>
      </c>
      <c r="BL824" s="118">
        <f t="shared" si="231"/>
        <v>1.7607788475825615E-4</v>
      </c>
      <c r="BM824" s="118">
        <f t="shared" si="231"/>
        <v>1.666666666666665E-4</v>
      </c>
      <c r="BN824" s="118">
        <f t="shared" si="231"/>
        <v>1.5775847044002637E-4</v>
      </c>
      <c r="BO824" s="118">
        <f t="shared" si="231"/>
        <v>1.4932640997346021E-4</v>
      </c>
      <c r="BP824" s="118">
        <f t="shared" si="231"/>
        <v>1.4134503620228043E-4</v>
      </c>
      <c r="BQ824" s="118">
        <f t="shared" si="231"/>
        <v>1.3379026029337163E-4</v>
      </c>
      <c r="BS824"/>
    </row>
    <row r="825" spans="1:71">
      <c r="B825" s="19">
        <v>66</v>
      </c>
      <c r="C825" s="51">
        <v>1.5E-3</v>
      </c>
      <c r="D825" s="51">
        <v>5.0000000000000001E-4</v>
      </c>
      <c r="I825" s="22" t="s">
        <v>176</v>
      </c>
      <c r="J825" s="118">
        <f t="shared" si="232"/>
        <v>3.4192605854321675E-3</v>
      </c>
      <c r="K825" s="118">
        <f t="shared" si="232"/>
        <v>3.2365039199618909E-3</v>
      </c>
      <c r="L825" s="118">
        <f t="shared" si="232"/>
        <v>3.0635154479180279E-3</v>
      </c>
      <c r="M825" s="118">
        <f t="shared" si="232"/>
        <v>2.8997730673976452E-3</v>
      </c>
      <c r="N825" s="118">
        <f t="shared" si="232"/>
        <v>2.7447825824150184E-3</v>
      </c>
      <c r="O825" s="118">
        <f t="shared" si="232"/>
        <v>2.5980762113533163E-3</v>
      </c>
      <c r="P825" s="118">
        <f t="shared" si="232"/>
        <v>2.4592111751383099E-3</v>
      </c>
      <c r="Q825" s="118">
        <f t="shared" si="232"/>
        <v>2.3277683608730402E-3</v>
      </c>
      <c r="R825" s="118">
        <f t="shared" si="232"/>
        <v>2.203351056900111E-3</v>
      </c>
      <c r="S825" s="118">
        <f t="shared" si="232"/>
        <v>2.0855837554738647E-3</v>
      </c>
      <c r="T825" s="118">
        <f t="shared" si="232"/>
        <v>1.9741110194287387E-3</v>
      </c>
      <c r="U825" s="118">
        <f t="shared" si="232"/>
        <v>1.868596409423276E-3</v>
      </c>
      <c r="V825" s="118">
        <f t="shared" si="232"/>
        <v>1.7687214685220499E-3</v>
      </c>
      <c r="W825" s="118">
        <f t="shared" si="232"/>
        <v>1.6741847610508567E-3</v>
      </c>
      <c r="X825" s="118">
        <f t="shared" si="232"/>
        <v>1.5847009628243069E-3</v>
      </c>
      <c r="Y825" s="118">
        <f t="shared" si="232"/>
        <v>1.5E-3</v>
      </c>
      <c r="Z825" s="118">
        <f t="shared" si="230"/>
        <v>1.4198262339602389E-3</v>
      </c>
      <c r="AA825" s="118">
        <f t="shared" si="230"/>
        <v>1.3439376897611433E-3</v>
      </c>
      <c r="AB825" s="118">
        <f t="shared" si="230"/>
        <v>1.2721053258205252E-3</v>
      </c>
      <c r="AC825" s="118">
        <f t="shared" si="230"/>
        <v>1.204112342640346E-3</v>
      </c>
      <c r="AD825" s="118">
        <f t="shared" si="230"/>
        <v>1.1397535284773887E-3</v>
      </c>
      <c r="AE825" s="118">
        <f t="shared" si="230"/>
        <v>1.0788346399872963E-3</v>
      </c>
      <c r="AF825" s="118">
        <f t="shared" si="230"/>
        <v>1.0211718159726755E-3</v>
      </c>
      <c r="AG825" s="118">
        <f t="shared" si="230"/>
        <v>9.6659102246588119E-4</v>
      </c>
      <c r="AH825" s="118">
        <f t="shared" si="230"/>
        <v>9.1492752747167241E-4</v>
      </c>
      <c r="AI825" s="118">
        <f t="shared" si="230"/>
        <v>8.6602540378443848E-4</v>
      </c>
      <c r="AJ825" s="118">
        <f t="shared" si="230"/>
        <v>8.1973705837943634E-4</v>
      </c>
      <c r="AK825" s="118">
        <f t="shared" si="230"/>
        <v>7.7592278695767965E-4</v>
      </c>
      <c r="AL825" s="118">
        <f t="shared" si="230"/>
        <v>7.3445035230003657E-4</v>
      </c>
      <c r="AM825" s="118">
        <f t="shared" si="230"/>
        <v>6.9519458515795443E-4</v>
      </c>
      <c r="AN825" s="118">
        <f t="shared" si="230"/>
        <v>6.5803700647624607E-4</v>
      </c>
      <c r="AO825" s="118">
        <f t="shared" si="233"/>
        <v>6.2286546980775846E-4</v>
      </c>
      <c r="AP825" s="118">
        <f t="shared" si="233"/>
        <v>5.8957382284068299E-4</v>
      </c>
      <c r="AQ825" s="118">
        <f t="shared" si="233"/>
        <v>5.5806158701695197E-4</v>
      </c>
      <c r="AR825" s="118">
        <f t="shared" si="233"/>
        <v>5.2823365427476872E-4</v>
      </c>
      <c r="AS825" s="118">
        <f t="shared" si="233"/>
        <v>4.9999999999999969E-4</v>
      </c>
      <c r="AT825" s="118">
        <f t="shared" si="233"/>
        <v>4.7327541132007934E-4</v>
      </c>
      <c r="AU825" s="118">
        <f t="shared" si="233"/>
        <v>4.4797922992038084E-4</v>
      </c>
      <c r="AV825" s="118">
        <f t="shared" si="233"/>
        <v>4.2403510860684153E-4</v>
      </c>
      <c r="AW825" s="118">
        <f t="shared" si="233"/>
        <v>4.0137078088011514E-4</v>
      </c>
      <c r="AX825" s="118">
        <f t="shared" si="233"/>
        <v>3.7991784282579599E-4</v>
      </c>
      <c r="AY825" s="118">
        <f t="shared" si="233"/>
        <v>3.5961154666243193E-4</v>
      </c>
      <c r="AZ825" s="118">
        <f t="shared" si="233"/>
        <v>3.4039060532422497E-4</v>
      </c>
      <c r="BA825" s="118">
        <f t="shared" si="233"/>
        <v>3.2219700748862688E-4</v>
      </c>
      <c r="BB825" s="118">
        <f t="shared" si="233"/>
        <v>3.0497584249055733E-4</v>
      </c>
      <c r="BC825" s="118">
        <f t="shared" si="233"/>
        <v>2.8867513459481263E-4</v>
      </c>
      <c r="BD825" s="118">
        <f t="shared" si="231"/>
        <v>2.7324568612647863E-4</v>
      </c>
      <c r="BE825" s="118">
        <f t="shared" si="231"/>
        <v>2.5864092898589307E-4</v>
      </c>
      <c r="BF825" s="118">
        <f t="shared" si="231"/>
        <v>2.448167841000121E-4</v>
      </c>
      <c r="BG825" s="118">
        <f t="shared" si="231"/>
        <v>2.3173152838598467E-4</v>
      </c>
      <c r="BH825" s="118">
        <f t="shared" si="231"/>
        <v>2.1934566882541521E-4</v>
      </c>
      <c r="BI825" s="118">
        <f t="shared" si="231"/>
        <v>2.0762182326925269E-4</v>
      </c>
      <c r="BJ825" s="118">
        <f t="shared" si="231"/>
        <v>1.9652460761356087E-4</v>
      </c>
      <c r="BK825" s="118">
        <f t="shared" si="231"/>
        <v>1.8602052900565055E-4</v>
      </c>
      <c r="BL825" s="118">
        <f t="shared" si="231"/>
        <v>1.7607788475825615E-4</v>
      </c>
      <c r="BM825" s="118">
        <f t="shared" si="231"/>
        <v>1.666666666666665E-4</v>
      </c>
      <c r="BN825" s="118">
        <f t="shared" si="231"/>
        <v>1.5775847044002637E-4</v>
      </c>
      <c r="BO825" s="118">
        <f t="shared" si="231"/>
        <v>1.4932640997346021E-4</v>
      </c>
      <c r="BP825" s="118">
        <f t="shared" si="231"/>
        <v>1.4134503620228043E-4</v>
      </c>
      <c r="BQ825" s="118">
        <f t="shared" si="231"/>
        <v>1.3379026029337163E-4</v>
      </c>
      <c r="BS825"/>
    </row>
    <row r="826" spans="1:71">
      <c r="B826" s="19">
        <v>67</v>
      </c>
      <c r="C826" s="51">
        <v>1.5E-3</v>
      </c>
      <c r="D826" s="51">
        <v>5.0000000000000001E-4</v>
      </c>
      <c r="I826" s="22" t="s">
        <v>176</v>
      </c>
      <c r="J826" s="118">
        <f t="shared" si="232"/>
        <v>3.4192605854321675E-3</v>
      </c>
      <c r="K826" s="118">
        <f t="shared" si="232"/>
        <v>3.2365039199618909E-3</v>
      </c>
      <c r="L826" s="118">
        <f t="shared" si="232"/>
        <v>3.0635154479180279E-3</v>
      </c>
      <c r="M826" s="118">
        <f t="shared" si="232"/>
        <v>2.8997730673976452E-3</v>
      </c>
      <c r="N826" s="118">
        <f t="shared" si="232"/>
        <v>2.7447825824150184E-3</v>
      </c>
      <c r="O826" s="118">
        <f t="shared" si="232"/>
        <v>2.5980762113533163E-3</v>
      </c>
      <c r="P826" s="118">
        <f t="shared" si="232"/>
        <v>2.4592111751383099E-3</v>
      </c>
      <c r="Q826" s="118">
        <f t="shared" si="232"/>
        <v>2.3277683608730402E-3</v>
      </c>
      <c r="R826" s="118">
        <f t="shared" si="232"/>
        <v>2.203351056900111E-3</v>
      </c>
      <c r="S826" s="118">
        <f t="shared" si="232"/>
        <v>2.0855837554738647E-3</v>
      </c>
      <c r="T826" s="118">
        <f t="shared" si="232"/>
        <v>1.9741110194287387E-3</v>
      </c>
      <c r="U826" s="118">
        <f t="shared" si="232"/>
        <v>1.868596409423276E-3</v>
      </c>
      <c r="V826" s="118">
        <f t="shared" si="232"/>
        <v>1.7687214685220499E-3</v>
      </c>
      <c r="W826" s="118">
        <f t="shared" si="232"/>
        <v>1.6741847610508567E-3</v>
      </c>
      <c r="X826" s="118">
        <f t="shared" si="232"/>
        <v>1.5847009628243069E-3</v>
      </c>
      <c r="Y826" s="118">
        <f t="shared" ref="Y826:AN829" si="234">$C826*POWER(POWER($D826/$C826,1/($D$482-$C$482)),Y$482-$C$482)</f>
        <v>1.5E-3</v>
      </c>
      <c r="Z826" s="118">
        <f t="shared" si="234"/>
        <v>1.4198262339602389E-3</v>
      </c>
      <c r="AA826" s="118">
        <f t="shared" si="234"/>
        <v>1.3439376897611433E-3</v>
      </c>
      <c r="AB826" s="118">
        <f t="shared" si="234"/>
        <v>1.2721053258205252E-3</v>
      </c>
      <c r="AC826" s="118">
        <f t="shared" si="234"/>
        <v>1.204112342640346E-3</v>
      </c>
      <c r="AD826" s="118">
        <f t="shared" si="234"/>
        <v>1.1397535284773887E-3</v>
      </c>
      <c r="AE826" s="118">
        <f t="shared" si="234"/>
        <v>1.0788346399872963E-3</v>
      </c>
      <c r="AF826" s="118">
        <f t="shared" si="234"/>
        <v>1.0211718159726755E-3</v>
      </c>
      <c r="AG826" s="118">
        <f t="shared" si="234"/>
        <v>9.6659102246588119E-4</v>
      </c>
      <c r="AH826" s="118">
        <f t="shared" si="234"/>
        <v>9.1492752747167241E-4</v>
      </c>
      <c r="AI826" s="118">
        <f t="shared" si="234"/>
        <v>8.6602540378443848E-4</v>
      </c>
      <c r="AJ826" s="118">
        <f t="shared" si="234"/>
        <v>8.1973705837943634E-4</v>
      </c>
      <c r="AK826" s="118">
        <f t="shared" si="234"/>
        <v>7.7592278695767965E-4</v>
      </c>
      <c r="AL826" s="118">
        <f t="shared" si="234"/>
        <v>7.3445035230003657E-4</v>
      </c>
      <c r="AM826" s="118">
        <f t="shared" si="234"/>
        <v>6.9519458515795443E-4</v>
      </c>
      <c r="AN826" s="118">
        <f t="shared" si="234"/>
        <v>6.5803700647624607E-4</v>
      </c>
      <c r="AO826" s="118">
        <f t="shared" si="233"/>
        <v>6.2286546980775846E-4</v>
      </c>
      <c r="AP826" s="118">
        <f t="shared" si="233"/>
        <v>5.8957382284068299E-4</v>
      </c>
      <c r="AQ826" s="118">
        <f t="shared" si="233"/>
        <v>5.5806158701695197E-4</v>
      </c>
      <c r="AR826" s="118">
        <f t="shared" si="233"/>
        <v>5.2823365427476872E-4</v>
      </c>
      <c r="AS826" s="118">
        <f t="shared" si="233"/>
        <v>4.9999999999999969E-4</v>
      </c>
      <c r="AT826" s="118">
        <f t="shared" si="233"/>
        <v>4.7327541132007934E-4</v>
      </c>
      <c r="AU826" s="118">
        <f t="shared" si="233"/>
        <v>4.4797922992038084E-4</v>
      </c>
      <c r="AV826" s="118">
        <f t="shared" si="233"/>
        <v>4.2403510860684153E-4</v>
      </c>
      <c r="AW826" s="118">
        <f t="shared" si="233"/>
        <v>4.0137078088011514E-4</v>
      </c>
      <c r="AX826" s="118">
        <f t="shared" si="233"/>
        <v>3.7991784282579599E-4</v>
      </c>
      <c r="AY826" s="118">
        <f t="shared" si="233"/>
        <v>3.5961154666243193E-4</v>
      </c>
      <c r="AZ826" s="118">
        <f t="shared" si="233"/>
        <v>3.4039060532422497E-4</v>
      </c>
      <c r="BA826" s="118">
        <f t="shared" si="233"/>
        <v>3.2219700748862688E-4</v>
      </c>
      <c r="BB826" s="118">
        <f t="shared" si="233"/>
        <v>3.0497584249055733E-4</v>
      </c>
      <c r="BC826" s="118">
        <f t="shared" si="233"/>
        <v>2.8867513459481263E-4</v>
      </c>
      <c r="BD826" s="118">
        <f t="shared" si="233"/>
        <v>2.7324568612647863E-4</v>
      </c>
      <c r="BE826" s="118">
        <f t="shared" ref="BE826:BQ829" si="235">$C826*POWER(POWER($D826/$C826,1/($D$482-$C$482)),BE$482-$C$482)</f>
        <v>2.5864092898589307E-4</v>
      </c>
      <c r="BF826" s="118">
        <f t="shared" si="235"/>
        <v>2.448167841000121E-4</v>
      </c>
      <c r="BG826" s="118">
        <f t="shared" si="235"/>
        <v>2.3173152838598467E-4</v>
      </c>
      <c r="BH826" s="118">
        <f t="shared" si="235"/>
        <v>2.1934566882541521E-4</v>
      </c>
      <c r="BI826" s="118">
        <f t="shared" si="235"/>
        <v>2.0762182326925269E-4</v>
      </c>
      <c r="BJ826" s="118">
        <f t="shared" si="235"/>
        <v>1.9652460761356087E-4</v>
      </c>
      <c r="BK826" s="118">
        <f t="shared" si="235"/>
        <v>1.8602052900565055E-4</v>
      </c>
      <c r="BL826" s="118">
        <f t="shared" si="235"/>
        <v>1.7607788475825615E-4</v>
      </c>
      <c r="BM826" s="118">
        <f t="shared" si="235"/>
        <v>1.666666666666665E-4</v>
      </c>
      <c r="BN826" s="118">
        <f t="shared" si="235"/>
        <v>1.5775847044002637E-4</v>
      </c>
      <c r="BO826" s="118">
        <f t="shared" si="235"/>
        <v>1.4932640997346021E-4</v>
      </c>
      <c r="BP826" s="118">
        <f t="shared" si="235"/>
        <v>1.4134503620228043E-4</v>
      </c>
      <c r="BQ826" s="118">
        <f t="shared" si="235"/>
        <v>1.3379026029337163E-4</v>
      </c>
      <c r="BS826"/>
    </row>
    <row r="827" spans="1:71">
      <c r="B827" s="19">
        <v>68</v>
      </c>
      <c r="C827" s="51">
        <v>1.5E-3</v>
      </c>
      <c r="D827" s="51">
        <v>5.0000000000000001E-4</v>
      </c>
      <c r="I827" s="22" t="s">
        <v>176</v>
      </c>
      <c r="J827" s="118">
        <f t="shared" ref="J827:Y829" si="236">$C827*POWER(POWER($D827/$C827,1/($D$482-$C$482)),J$482-$C$482)</f>
        <v>3.4192605854321675E-3</v>
      </c>
      <c r="K827" s="118">
        <f t="shared" si="236"/>
        <v>3.2365039199618909E-3</v>
      </c>
      <c r="L827" s="118">
        <f t="shared" si="236"/>
        <v>3.0635154479180279E-3</v>
      </c>
      <c r="M827" s="118">
        <f t="shared" si="236"/>
        <v>2.8997730673976452E-3</v>
      </c>
      <c r="N827" s="118">
        <f t="shared" si="236"/>
        <v>2.7447825824150184E-3</v>
      </c>
      <c r="O827" s="118">
        <f t="shared" si="236"/>
        <v>2.5980762113533163E-3</v>
      </c>
      <c r="P827" s="118">
        <f t="shared" si="236"/>
        <v>2.4592111751383099E-3</v>
      </c>
      <c r="Q827" s="118">
        <f t="shared" si="236"/>
        <v>2.3277683608730402E-3</v>
      </c>
      <c r="R827" s="118">
        <f t="shared" si="236"/>
        <v>2.203351056900111E-3</v>
      </c>
      <c r="S827" s="118">
        <f t="shared" si="236"/>
        <v>2.0855837554738647E-3</v>
      </c>
      <c r="T827" s="118">
        <f t="shared" si="236"/>
        <v>1.9741110194287387E-3</v>
      </c>
      <c r="U827" s="118">
        <f t="shared" si="236"/>
        <v>1.868596409423276E-3</v>
      </c>
      <c r="V827" s="118">
        <f t="shared" si="236"/>
        <v>1.7687214685220499E-3</v>
      </c>
      <c r="W827" s="118">
        <f t="shared" si="236"/>
        <v>1.6741847610508567E-3</v>
      </c>
      <c r="X827" s="118">
        <f t="shared" si="236"/>
        <v>1.5847009628243069E-3</v>
      </c>
      <c r="Y827" s="118">
        <f t="shared" si="236"/>
        <v>1.5E-3</v>
      </c>
      <c r="Z827" s="118">
        <f t="shared" si="234"/>
        <v>1.4198262339602389E-3</v>
      </c>
      <c r="AA827" s="118">
        <f t="shared" si="234"/>
        <v>1.3439376897611433E-3</v>
      </c>
      <c r="AB827" s="118">
        <f t="shared" si="234"/>
        <v>1.2721053258205252E-3</v>
      </c>
      <c r="AC827" s="118">
        <f t="shared" si="234"/>
        <v>1.204112342640346E-3</v>
      </c>
      <c r="AD827" s="118">
        <f t="shared" si="234"/>
        <v>1.1397535284773887E-3</v>
      </c>
      <c r="AE827" s="118">
        <f t="shared" si="234"/>
        <v>1.0788346399872963E-3</v>
      </c>
      <c r="AF827" s="118">
        <f t="shared" si="234"/>
        <v>1.0211718159726755E-3</v>
      </c>
      <c r="AG827" s="118">
        <f t="shared" si="234"/>
        <v>9.6659102246588119E-4</v>
      </c>
      <c r="AH827" s="118">
        <f t="shared" si="234"/>
        <v>9.1492752747167241E-4</v>
      </c>
      <c r="AI827" s="118">
        <f t="shared" si="234"/>
        <v>8.6602540378443848E-4</v>
      </c>
      <c r="AJ827" s="118">
        <f t="shared" si="234"/>
        <v>8.1973705837943634E-4</v>
      </c>
      <c r="AK827" s="118">
        <f t="shared" si="234"/>
        <v>7.7592278695767965E-4</v>
      </c>
      <c r="AL827" s="118">
        <f t="shared" si="234"/>
        <v>7.3445035230003657E-4</v>
      </c>
      <c r="AM827" s="118">
        <f t="shared" si="234"/>
        <v>6.9519458515795443E-4</v>
      </c>
      <c r="AN827" s="118">
        <f t="shared" si="234"/>
        <v>6.5803700647624607E-4</v>
      </c>
      <c r="AO827" s="118">
        <f t="shared" ref="AO827:BD829" si="237">$C827*POWER(POWER($D827/$C827,1/($D$482-$C$482)),AO$482-$C$482)</f>
        <v>6.2286546980775846E-4</v>
      </c>
      <c r="AP827" s="118">
        <f t="shared" si="237"/>
        <v>5.8957382284068299E-4</v>
      </c>
      <c r="AQ827" s="118">
        <f t="shared" si="237"/>
        <v>5.5806158701695197E-4</v>
      </c>
      <c r="AR827" s="118">
        <f t="shared" si="237"/>
        <v>5.2823365427476872E-4</v>
      </c>
      <c r="AS827" s="118">
        <f t="shared" si="237"/>
        <v>4.9999999999999969E-4</v>
      </c>
      <c r="AT827" s="118">
        <f t="shared" si="237"/>
        <v>4.7327541132007934E-4</v>
      </c>
      <c r="AU827" s="118">
        <f t="shared" si="237"/>
        <v>4.4797922992038084E-4</v>
      </c>
      <c r="AV827" s="118">
        <f t="shared" si="237"/>
        <v>4.2403510860684153E-4</v>
      </c>
      <c r="AW827" s="118">
        <f t="shared" si="237"/>
        <v>4.0137078088011514E-4</v>
      </c>
      <c r="AX827" s="118">
        <f t="shared" si="237"/>
        <v>3.7991784282579599E-4</v>
      </c>
      <c r="AY827" s="118">
        <f t="shared" si="237"/>
        <v>3.5961154666243193E-4</v>
      </c>
      <c r="AZ827" s="118">
        <f t="shared" si="237"/>
        <v>3.4039060532422497E-4</v>
      </c>
      <c r="BA827" s="118">
        <f t="shared" si="237"/>
        <v>3.2219700748862688E-4</v>
      </c>
      <c r="BB827" s="118">
        <f t="shared" si="237"/>
        <v>3.0497584249055733E-4</v>
      </c>
      <c r="BC827" s="118">
        <f t="shared" si="237"/>
        <v>2.8867513459481263E-4</v>
      </c>
      <c r="BD827" s="118">
        <f t="shared" si="237"/>
        <v>2.7324568612647863E-4</v>
      </c>
      <c r="BE827" s="118">
        <f t="shared" si="235"/>
        <v>2.5864092898589307E-4</v>
      </c>
      <c r="BF827" s="118">
        <f t="shared" si="235"/>
        <v>2.448167841000121E-4</v>
      </c>
      <c r="BG827" s="118">
        <f t="shared" si="235"/>
        <v>2.3173152838598467E-4</v>
      </c>
      <c r="BH827" s="118">
        <f t="shared" si="235"/>
        <v>2.1934566882541521E-4</v>
      </c>
      <c r="BI827" s="118">
        <f t="shared" si="235"/>
        <v>2.0762182326925269E-4</v>
      </c>
      <c r="BJ827" s="118">
        <f t="shared" si="235"/>
        <v>1.9652460761356087E-4</v>
      </c>
      <c r="BK827" s="118">
        <f t="shared" si="235"/>
        <v>1.8602052900565055E-4</v>
      </c>
      <c r="BL827" s="118">
        <f t="shared" si="235"/>
        <v>1.7607788475825615E-4</v>
      </c>
      <c r="BM827" s="118">
        <f t="shared" si="235"/>
        <v>1.666666666666665E-4</v>
      </c>
      <c r="BN827" s="118">
        <f t="shared" si="235"/>
        <v>1.5775847044002637E-4</v>
      </c>
      <c r="BO827" s="118">
        <f t="shared" si="235"/>
        <v>1.4932640997346021E-4</v>
      </c>
      <c r="BP827" s="118">
        <f t="shared" si="235"/>
        <v>1.4134503620228043E-4</v>
      </c>
      <c r="BQ827" s="118">
        <f t="shared" si="235"/>
        <v>1.3379026029337163E-4</v>
      </c>
      <c r="BS827"/>
    </row>
    <row r="828" spans="1:71">
      <c r="B828" s="19">
        <v>69</v>
      </c>
      <c r="C828" s="51">
        <v>1.6000000000000001E-3</v>
      </c>
      <c r="D828" s="51">
        <v>5.0000000000000001E-4</v>
      </c>
      <c r="I828" s="22" t="s">
        <v>176</v>
      </c>
      <c r="J828" s="118">
        <f t="shared" si="236"/>
        <v>3.8280928799263197E-3</v>
      </c>
      <c r="K828" s="118">
        <f t="shared" si="236"/>
        <v>3.6118105936907832E-3</v>
      </c>
      <c r="L828" s="118">
        <f t="shared" si="236"/>
        <v>3.4077479763103477E-3</v>
      </c>
      <c r="M828" s="118">
        <f t="shared" si="236"/>
        <v>3.2152146323322591E-3</v>
      </c>
      <c r="N828" s="118">
        <f t="shared" si="236"/>
        <v>3.0335591727520426E-3</v>
      </c>
      <c r="O828" s="118">
        <f t="shared" si="236"/>
        <v>2.8621670111997283E-3</v>
      </c>
      <c r="P828" s="118">
        <f t="shared" si="236"/>
        <v>2.7004582846387039E-3</v>
      </c>
      <c r="Q828" s="118">
        <f t="shared" si="236"/>
        <v>2.5478858915423809E-3</v>
      </c>
      <c r="R828" s="118">
        <f t="shared" si="236"/>
        <v>2.4039336409113405E-3</v>
      </c>
      <c r="S828" s="118">
        <f t="shared" si="236"/>
        <v>2.2681145058686112E-3</v>
      </c>
      <c r="T828" s="118">
        <f t="shared" si="236"/>
        <v>2.1399689759245498E-3</v>
      </c>
      <c r="U828" s="118">
        <f t="shared" si="236"/>
        <v>2.0190635023366178E-3</v>
      </c>
      <c r="V828" s="118">
        <f t="shared" si="236"/>
        <v>1.9049890313043219E-3</v>
      </c>
      <c r="W828" s="118">
        <f t="shared" si="236"/>
        <v>1.797359620036733E-3</v>
      </c>
      <c r="X828" s="118">
        <f t="shared" si="236"/>
        <v>1.6958111310104002E-3</v>
      </c>
      <c r="Y828" s="118">
        <f t="shared" si="236"/>
        <v>1.6000000000000001E-3</v>
      </c>
      <c r="Z828" s="118">
        <f t="shared" si="234"/>
        <v>1.5096020737136557E-3</v>
      </c>
      <c r="AA828" s="118">
        <f t="shared" si="234"/>
        <v>1.4243115131003562E-3</v>
      </c>
      <c r="AB828" s="118">
        <f t="shared" si="234"/>
        <v>1.3438397586190828E-3</v>
      </c>
      <c r="AC828" s="118">
        <f t="shared" si="234"/>
        <v>1.2679145539688914E-3</v>
      </c>
      <c r="AD828" s="118">
        <f t="shared" si="234"/>
        <v>1.196279024976977E-3</v>
      </c>
      <c r="AE828" s="118">
        <f t="shared" si="234"/>
        <v>1.1286908105283718E-3</v>
      </c>
      <c r="AF828" s="118">
        <f t="shared" si="234"/>
        <v>1.0649212425969856E-3</v>
      </c>
      <c r="AG828" s="118">
        <f t="shared" si="234"/>
        <v>1.0047545726038329E-3</v>
      </c>
      <c r="AH828" s="118">
        <f t="shared" si="234"/>
        <v>9.47987241485015E-4</v>
      </c>
      <c r="AI828" s="118">
        <f t="shared" si="234"/>
        <v>8.9442719099991667E-4</v>
      </c>
      <c r="AJ828" s="118">
        <f t="shared" si="234"/>
        <v>8.438932139495965E-4</v>
      </c>
      <c r="AK828" s="118">
        <f t="shared" si="234"/>
        <v>7.9621434110699536E-4</v>
      </c>
      <c r="AL828" s="118">
        <f t="shared" si="234"/>
        <v>7.5122926278479519E-4</v>
      </c>
      <c r="AM828" s="118">
        <f t="shared" si="234"/>
        <v>7.0878578308394228E-4</v>
      </c>
      <c r="AN828" s="118">
        <f t="shared" si="234"/>
        <v>6.6874030497642294E-4</v>
      </c>
      <c r="AO828" s="118">
        <f t="shared" si="237"/>
        <v>6.3095734448019418E-4</v>
      </c>
      <c r="AP828" s="118">
        <f t="shared" si="237"/>
        <v>5.9530907228260159E-4</v>
      </c>
      <c r="AQ828" s="118">
        <f t="shared" si="237"/>
        <v>5.6167488126147999E-4</v>
      </c>
      <c r="AR828" s="118">
        <f t="shared" si="237"/>
        <v>5.2994097844075096E-4</v>
      </c>
      <c r="AS828" s="118">
        <f t="shared" si="237"/>
        <v>5.0000000000000088E-4</v>
      </c>
      <c r="AT828" s="118">
        <f t="shared" si="237"/>
        <v>4.7175064803551826E-4</v>
      </c>
      <c r="AU828" s="118">
        <f t="shared" si="237"/>
        <v>4.450973478438621E-4</v>
      </c>
      <c r="AV828" s="118">
        <f t="shared" si="237"/>
        <v>4.1994992456846413E-4</v>
      </c>
      <c r="AW828" s="118">
        <f t="shared" si="237"/>
        <v>3.9622329811527923E-4</v>
      </c>
      <c r="AX828" s="118">
        <f t="shared" si="237"/>
        <v>3.7383719530530596E-4</v>
      </c>
      <c r="AY828" s="118">
        <f t="shared" si="237"/>
        <v>3.5271587829011677E-4</v>
      </c>
      <c r="AZ828" s="118">
        <f t="shared" si="237"/>
        <v>3.3278788831155856E-4</v>
      </c>
      <c r="BA828" s="118">
        <f t="shared" si="237"/>
        <v>3.139858039386983E-4</v>
      </c>
      <c r="BB828" s="118">
        <f t="shared" si="237"/>
        <v>2.9624601296406771E-4</v>
      </c>
      <c r="BC828" s="118">
        <f t="shared" si="237"/>
        <v>2.7950849718747444E-4</v>
      </c>
      <c r="BD828" s="118">
        <f t="shared" si="237"/>
        <v>2.6371662935924939E-4</v>
      </c>
      <c r="BE828" s="118">
        <f t="shared" si="235"/>
        <v>2.4881698159593649E-4</v>
      </c>
      <c r="BF828" s="118">
        <f t="shared" si="235"/>
        <v>2.3475914462024893E-4</v>
      </c>
      <c r="BG828" s="118">
        <f t="shared" si="235"/>
        <v>2.2149555721373237E-4</v>
      </c>
      <c r="BH828" s="118">
        <f t="shared" si="235"/>
        <v>2.0898134530513253E-4</v>
      </c>
      <c r="BI828" s="118">
        <f t="shared" si="235"/>
        <v>1.9717417015006103E-4</v>
      </c>
      <c r="BJ828" s="118">
        <f t="shared" si="235"/>
        <v>1.8603408508831334E-4</v>
      </c>
      <c r="BK828" s="118">
        <f t="shared" si="235"/>
        <v>1.7552340039421281E-4</v>
      </c>
      <c r="BL828" s="118">
        <f t="shared" si="235"/>
        <v>1.6560655576273501E-4</v>
      </c>
      <c r="BM828" s="118">
        <f t="shared" si="235"/>
        <v>1.5625000000000057E-4</v>
      </c>
      <c r="BN828" s="118">
        <f t="shared" si="235"/>
        <v>1.4742207751109972E-4</v>
      </c>
      <c r="BO828" s="118">
        <f t="shared" si="235"/>
        <v>1.3909292120120717E-4</v>
      </c>
      <c r="BP828" s="118">
        <f t="shared" si="235"/>
        <v>1.312343514276453E-4</v>
      </c>
      <c r="BQ828" s="118">
        <f t="shared" si="235"/>
        <v>1.2381978066102497E-4</v>
      </c>
      <c r="BS828"/>
    </row>
    <row r="829" spans="1:71">
      <c r="B829" s="19">
        <v>70</v>
      </c>
      <c r="C829" s="51">
        <v>1.6000000000000001E-3</v>
      </c>
      <c r="D829" s="51">
        <v>5.9999999999999995E-4</v>
      </c>
      <c r="I829" s="22" t="s">
        <v>176</v>
      </c>
      <c r="J829" s="118">
        <f t="shared" si="236"/>
        <v>3.3388471041563466E-3</v>
      </c>
      <c r="K829" s="118">
        <f t="shared" si="236"/>
        <v>3.1790553927305521E-3</v>
      </c>
      <c r="L829" s="118">
        <f t="shared" si="236"/>
        <v>3.0269110488672303E-3</v>
      </c>
      <c r="M829" s="118">
        <f t="shared" si="236"/>
        <v>2.8820480821773091E-3</v>
      </c>
      <c r="N829" s="118">
        <f t="shared" si="236"/>
        <v>2.7441180179676432E-3</v>
      </c>
      <c r="O829" s="118">
        <f t="shared" si="236"/>
        <v>2.6127890589687239E-3</v>
      </c>
      <c r="P829" s="118">
        <f t="shared" si="236"/>
        <v>2.4877452871807076E-3</v>
      </c>
      <c r="Q829" s="118">
        <f t="shared" si="236"/>
        <v>2.3686859039177815E-3</v>
      </c>
      <c r="R829" s="118">
        <f t="shared" si="236"/>
        <v>2.2553245062227481E-3</v>
      </c>
      <c r="S829" s="118">
        <f t="shared" si="236"/>
        <v>2.1473883979112149E-3</v>
      </c>
      <c r="T829" s="118">
        <f t="shared" si="236"/>
        <v>2.0446179335880717E-3</v>
      </c>
      <c r="U829" s="118">
        <f t="shared" si="236"/>
        <v>1.9467658940582585E-3</v>
      </c>
      <c r="V829" s="118">
        <f t="shared" si="236"/>
        <v>1.8535968916293377E-3</v>
      </c>
      <c r="W829" s="118">
        <f t="shared" si="236"/>
        <v>1.7648868038753118E-3</v>
      </c>
      <c r="X829" s="118">
        <f t="shared" si="236"/>
        <v>1.6804222344995613E-3</v>
      </c>
      <c r="Y829" s="118">
        <f t="shared" si="236"/>
        <v>1.6000000000000001E-3</v>
      </c>
      <c r="Z829" s="118">
        <f t="shared" si="234"/>
        <v>1.5234266409015838E-3</v>
      </c>
      <c r="AA829" s="118">
        <f t="shared" si="234"/>
        <v>1.4505179563804266E-3</v>
      </c>
      <c r="AB829" s="118">
        <f t="shared" si="234"/>
        <v>1.3810985611600395E-3</v>
      </c>
      <c r="AC829" s="118">
        <f t="shared" si="234"/>
        <v>1.3150014636137807E-3</v>
      </c>
      <c r="AD829" s="118">
        <f t="shared" si="234"/>
        <v>1.2520676640586299E-3</v>
      </c>
      <c r="AE829" s="118">
        <f t="shared" si="234"/>
        <v>1.1921457722739569E-3</v>
      </c>
      <c r="AF829" s="118">
        <f t="shared" si="234"/>
        <v>1.1350916433252116E-3</v>
      </c>
      <c r="AG829" s="118">
        <f t="shared" si="234"/>
        <v>1.0807680308164906E-3</v>
      </c>
      <c r="AH829" s="118">
        <f t="shared" si="234"/>
        <v>1.029044256737866E-3</v>
      </c>
      <c r="AI829" s="118">
        <f t="shared" si="234"/>
        <v>9.7979589711327114E-4</v>
      </c>
      <c r="AJ829" s="118">
        <f t="shared" si="234"/>
        <v>9.3290448269276523E-4</v>
      </c>
      <c r="AK829" s="118">
        <f t="shared" si="234"/>
        <v>8.8825721396916806E-4</v>
      </c>
      <c r="AL829" s="118">
        <f t="shared" si="234"/>
        <v>8.4574668983353055E-4</v>
      </c>
      <c r="AM829" s="118">
        <f t="shared" si="234"/>
        <v>8.0527064921670543E-4</v>
      </c>
      <c r="AN829" s="118">
        <f t="shared" si="234"/>
        <v>7.6673172509552701E-4</v>
      </c>
      <c r="AO829" s="118">
        <f t="shared" si="237"/>
        <v>7.3003721027184681E-4</v>
      </c>
      <c r="AP829" s="118">
        <f t="shared" si="237"/>
        <v>6.9509883436100174E-4</v>
      </c>
      <c r="AQ829" s="118">
        <f t="shared" si="237"/>
        <v>6.618325514532418E-4</v>
      </c>
      <c r="AR829" s="118">
        <f t="shared" si="237"/>
        <v>6.3015833793733547E-4</v>
      </c>
      <c r="AS829" s="118">
        <f t="shared" si="237"/>
        <v>5.9999999999999995E-4</v>
      </c>
      <c r="AT829" s="118">
        <f t="shared" si="237"/>
        <v>5.7128499033809379E-4</v>
      </c>
      <c r="AU829" s="118">
        <f t="shared" si="237"/>
        <v>5.4394423364265989E-4</v>
      </c>
      <c r="AV829" s="118">
        <f t="shared" si="237"/>
        <v>5.1791196043501474E-4</v>
      </c>
      <c r="AW829" s="118">
        <f t="shared" si="237"/>
        <v>4.9312554885516755E-4</v>
      </c>
      <c r="AX829" s="118">
        <f t="shared" si="237"/>
        <v>4.6952537402198617E-4</v>
      </c>
      <c r="AY829" s="118">
        <f t="shared" si="237"/>
        <v>4.4705466460273375E-4</v>
      </c>
      <c r="AZ829" s="118">
        <f t="shared" si="237"/>
        <v>4.2565936624695415E-4</v>
      </c>
      <c r="BA829" s="118">
        <f t="shared" si="237"/>
        <v>4.0528801155618392E-4</v>
      </c>
      <c r="BB829" s="118">
        <f t="shared" si="237"/>
        <v>3.858915962766997E-4</v>
      </c>
      <c r="BC829" s="118">
        <f t="shared" si="237"/>
        <v>3.6742346141747662E-4</v>
      </c>
      <c r="BD829" s="118">
        <f t="shared" si="237"/>
        <v>3.4983918100978692E-4</v>
      </c>
      <c r="BE829" s="118">
        <f t="shared" si="235"/>
        <v>3.3309645523843789E-4</v>
      </c>
      <c r="BF829" s="118">
        <f t="shared" si="235"/>
        <v>3.1715500868757389E-4</v>
      </c>
      <c r="BG829" s="118">
        <f t="shared" si="235"/>
        <v>3.0197649345626453E-4</v>
      </c>
      <c r="BH829" s="118">
        <f t="shared" si="235"/>
        <v>2.8752439691082256E-4</v>
      </c>
      <c r="BI829" s="118">
        <f t="shared" si="235"/>
        <v>2.7376395385194247E-4</v>
      </c>
      <c r="BJ829" s="118">
        <f t="shared" si="235"/>
        <v>2.6066206288537556E-4</v>
      </c>
      <c r="BK829" s="118">
        <f t="shared" si="235"/>
        <v>2.4818720679496562E-4</v>
      </c>
      <c r="BL829" s="118">
        <f t="shared" si="235"/>
        <v>2.3630937672650077E-4</v>
      </c>
      <c r="BM829" s="118">
        <f t="shared" si="235"/>
        <v>2.2499999999999991E-4</v>
      </c>
      <c r="BN829" s="118">
        <f t="shared" si="235"/>
        <v>2.142318713767851E-4</v>
      </c>
      <c r="BO829" s="118">
        <f t="shared" si="235"/>
        <v>2.039790876159974E-4</v>
      </c>
      <c r="BP829" s="118">
        <f t="shared" si="235"/>
        <v>1.9421698516313045E-4</v>
      </c>
      <c r="BQ829" s="118">
        <f t="shared" si="235"/>
        <v>1.8492208082068783E-4</v>
      </c>
      <c r="BS829"/>
    </row>
    <row r="830" spans="1:71">
      <c r="A830" s="18" t="s">
        <v>72</v>
      </c>
      <c r="C830" s="30"/>
      <c r="D830" s="30"/>
      <c r="E830" s="30"/>
      <c r="J830" s="118"/>
      <c r="K830" s="118"/>
      <c r="L830" s="118"/>
      <c r="M830" s="118"/>
      <c r="N830" s="118"/>
      <c r="O830" s="118"/>
      <c r="P830" s="118"/>
      <c r="Q830" s="118"/>
      <c r="R830" s="118"/>
      <c r="S830" s="118"/>
      <c r="T830" s="118"/>
      <c r="U830" s="118"/>
      <c r="V830" s="118"/>
      <c r="W830" s="118"/>
      <c r="X830" s="118"/>
      <c r="Y830" s="118"/>
      <c r="BS830"/>
    </row>
    <row r="831" spans="1:71">
      <c r="B831" t="s">
        <v>545</v>
      </c>
      <c r="C831" s="30">
        <v>2020</v>
      </c>
      <c r="D831" s="30">
        <v>2040</v>
      </c>
      <c r="E831" s="30"/>
      <c r="J831" s="17">
        <f t="shared" ref="J831:X831" si="238">K831-1</f>
        <v>2005</v>
      </c>
      <c r="K831" s="17">
        <f t="shared" si="238"/>
        <v>2006</v>
      </c>
      <c r="L831" s="17">
        <f t="shared" si="238"/>
        <v>2007</v>
      </c>
      <c r="M831" s="17">
        <f t="shared" si="238"/>
        <v>2008</v>
      </c>
      <c r="N831" s="17">
        <f t="shared" si="238"/>
        <v>2009</v>
      </c>
      <c r="O831" s="17">
        <f t="shared" si="238"/>
        <v>2010</v>
      </c>
      <c r="P831" s="17">
        <f t="shared" si="238"/>
        <v>2011</v>
      </c>
      <c r="Q831" s="17">
        <f t="shared" si="238"/>
        <v>2012</v>
      </c>
      <c r="R831" s="17">
        <f t="shared" si="238"/>
        <v>2013</v>
      </c>
      <c r="S831" s="17">
        <f t="shared" si="238"/>
        <v>2014</v>
      </c>
      <c r="T831" s="17">
        <f t="shared" si="238"/>
        <v>2015</v>
      </c>
      <c r="U831" s="17">
        <f t="shared" si="238"/>
        <v>2016</v>
      </c>
      <c r="V831" s="17">
        <f t="shared" si="238"/>
        <v>2017</v>
      </c>
      <c r="W831" s="17">
        <f t="shared" si="238"/>
        <v>2018</v>
      </c>
      <c r="X831" s="17">
        <f t="shared" si="238"/>
        <v>2019</v>
      </c>
      <c r="Y831" s="17">
        <f>Z831-1</f>
        <v>2020</v>
      </c>
      <c r="Z831" s="183">
        <f>$Z$26</f>
        <v>2021</v>
      </c>
      <c r="AA831" s="17">
        <f t="shared" ref="AA831:BP831" si="239">Z831+1</f>
        <v>2022</v>
      </c>
      <c r="AB831" s="17">
        <f t="shared" si="239"/>
        <v>2023</v>
      </c>
      <c r="AC831" s="17">
        <f t="shared" si="239"/>
        <v>2024</v>
      </c>
      <c r="AD831" s="17">
        <f t="shared" si="239"/>
        <v>2025</v>
      </c>
      <c r="AE831" s="17">
        <f t="shared" si="239"/>
        <v>2026</v>
      </c>
      <c r="AF831" s="17">
        <f t="shared" si="239"/>
        <v>2027</v>
      </c>
      <c r="AG831" s="17">
        <f t="shared" si="239"/>
        <v>2028</v>
      </c>
      <c r="AH831" s="17">
        <f t="shared" si="239"/>
        <v>2029</v>
      </c>
      <c r="AI831" s="17">
        <f t="shared" si="239"/>
        <v>2030</v>
      </c>
      <c r="AJ831" s="17">
        <f t="shared" si="239"/>
        <v>2031</v>
      </c>
      <c r="AK831" s="17">
        <f t="shared" si="239"/>
        <v>2032</v>
      </c>
      <c r="AL831" s="17">
        <f t="shared" si="239"/>
        <v>2033</v>
      </c>
      <c r="AM831" s="17">
        <f t="shared" si="239"/>
        <v>2034</v>
      </c>
      <c r="AN831" s="17">
        <f t="shared" si="239"/>
        <v>2035</v>
      </c>
      <c r="AO831" s="17">
        <f t="shared" si="239"/>
        <v>2036</v>
      </c>
      <c r="AP831" s="17">
        <f t="shared" si="239"/>
        <v>2037</v>
      </c>
      <c r="AQ831" s="17">
        <f t="shared" si="239"/>
        <v>2038</v>
      </c>
      <c r="AR831" s="17">
        <f t="shared" si="239"/>
        <v>2039</v>
      </c>
      <c r="AS831" s="17">
        <f t="shared" si="239"/>
        <v>2040</v>
      </c>
      <c r="AT831" s="17">
        <f t="shared" si="239"/>
        <v>2041</v>
      </c>
      <c r="AU831" s="17">
        <f t="shared" si="239"/>
        <v>2042</v>
      </c>
      <c r="AV831" s="17">
        <f t="shared" si="239"/>
        <v>2043</v>
      </c>
      <c r="AW831" s="17">
        <f t="shared" si="239"/>
        <v>2044</v>
      </c>
      <c r="AX831" s="17">
        <f t="shared" si="239"/>
        <v>2045</v>
      </c>
      <c r="AY831" s="17">
        <f t="shared" si="239"/>
        <v>2046</v>
      </c>
      <c r="AZ831" s="17">
        <f t="shared" si="239"/>
        <v>2047</v>
      </c>
      <c r="BA831" s="17">
        <f t="shared" si="239"/>
        <v>2048</v>
      </c>
      <c r="BB831" s="17">
        <f t="shared" si="239"/>
        <v>2049</v>
      </c>
      <c r="BC831" s="17">
        <f t="shared" si="239"/>
        <v>2050</v>
      </c>
      <c r="BD831" s="17">
        <f t="shared" si="239"/>
        <v>2051</v>
      </c>
      <c r="BE831" s="17">
        <f t="shared" si="239"/>
        <v>2052</v>
      </c>
      <c r="BF831" s="17">
        <f t="shared" si="239"/>
        <v>2053</v>
      </c>
      <c r="BG831" s="17">
        <f t="shared" si="239"/>
        <v>2054</v>
      </c>
      <c r="BH831" s="17">
        <f t="shared" si="239"/>
        <v>2055</v>
      </c>
      <c r="BI831" s="17">
        <f t="shared" si="239"/>
        <v>2056</v>
      </c>
      <c r="BJ831" s="17">
        <f t="shared" si="239"/>
        <v>2057</v>
      </c>
      <c r="BK831" s="17">
        <f t="shared" si="239"/>
        <v>2058</v>
      </c>
      <c r="BL831" s="17">
        <f t="shared" si="239"/>
        <v>2059</v>
      </c>
      <c r="BM831" s="17">
        <f t="shared" si="239"/>
        <v>2060</v>
      </c>
      <c r="BN831" s="17">
        <f t="shared" si="239"/>
        <v>2061</v>
      </c>
      <c r="BO831" s="17">
        <f t="shared" si="239"/>
        <v>2062</v>
      </c>
      <c r="BP831" s="17">
        <f t="shared" si="239"/>
        <v>2063</v>
      </c>
      <c r="BS831"/>
    </row>
    <row r="832" spans="1:71">
      <c r="B832" s="19">
        <v>0</v>
      </c>
      <c r="C832" s="51">
        <v>2.0000000000000001E-4</v>
      </c>
      <c r="D832" s="51">
        <v>1E-4</v>
      </c>
      <c r="I832" s="22" t="s">
        <v>176</v>
      </c>
      <c r="J832" s="118">
        <f t="shared" ref="J832:Y847" si="240">$C832*POWER(POWER($D832/$C832,1/($D$482-$C$482)),J$482-$C$482)</f>
        <v>3.3635856610148555E-4</v>
      </c>
      <c r="K832" s="118">
        <f t="shared" si="240"/>
        <v>3.2490095854249395E-4</v>
      </c>
      <c r="L832" s="118">
        <f t="shared" si="240"/>
        <v>3.1383363915869999E-4</v>
      </c>
      <c r="M832" s="118">
        <f t="shared" si="240"/>
        <v>3.031433133020794E-4</v>
      </c>
      <c r="N832" s="118">
        <f t="shared" si="240"/>
        <v>2.9281713918912486E-4</v>
      </c>
      <c r="O832" s="118">
        <f t="shared" si="240"/>
        <v>2.828427124746188E-4</v>
      </c>
      <c r="P832" s="118">
        <f t="shared" si="240"/>
        <v>2.7320805135087894E-4</v>
      </c>
      <c r="Q832" s="118">
        <f t="shared" si="240"/>
        <v>2.639015821545787E-4</v>
      </c>
      <c r="R832" s="118">
        <f t="shared" si="240"/>
        <v>2.5491212546385235E-4</v>
      </c>
      <c r="S832" s="118">
        <f t="shared" si="240"/>
        <v>2.4622888266898318E-4</v>
      </c>
      <c r="T832" s="118">
        <f t="shared" si="240"/>
        <v>2.3784142300054413E-4</v>
      </c>
      <c r="U832" s="118">
        <f t="shared" si="240"/>
        <v>2.2973967099940693E-4</v>
      </c>
      <c r="V832" s="118">
        <f t="shared" si="240"/>
        <v>2.2191389441356897E-4</v>
      </c>
      <c r="W832" s="118">
        <f t="shared" si="240"/>
        <v>2.1435469250725864E-4</v>
      </c>
      <c r="X832" s="118">
        <f t="shared" si="240"/>
        <v>2.0705298476827549E-4</v>
      </c>
      <c r="Y832" s="118">
        <f t="shared" si="240"/>
        <v>2.0000000000000001E-4</v>
      </c>
      <c r="Z832" s="118">
        <f t="shared" ref="Z832:AO847" si="241">$C832*POWER(POWER($D832/$C832,1/($D$482-$C$482)),Z$482-$C$482)</f>
        <v>1.9318726578496914E-4</v>
      </c>
      <c r="AA832" s="118">
        <f t="shared" si="241"/>
        <v>1.8660659830736152E-4</v>
      </c>
      <c r="AB832" s="118">
        <f t="shared" si="241"/>
        <v>1.8025009252216608E-4</v>
      </c>
      <c r="AC832" s="118">
        <f t="shared" si="241"/>
        <v>1.7411011265922488E-4</v>
      </c>
      <c r="AD832" s="118">
        <f t="shared" si="241"/>
        <v>1.6817928305074296E-4</v>
      </c>
      <c r="AE832" s="118">
        <f t="shared" si="241"/>
        <v>1.6245047927124716E-4</v>
      </c>
      <c r="AF832" s="118">
        <f t="shared" si="241"/>
        <v>1.5691681957935021E-4</v>
      </c>
      <c r="AG832" s="118">
        <f t="shared" si="241"/>
        <v>1.5157165665103989E-4</v>
      </c>
      <c r="AH832" s="118">
        <f t="shared" si="241"/>
        <v>1.4640856959456265E-4</v>
      </c>
      <c r="AI832" s="118">
        <f t="shared" si="241"/>
        <v>1.4142135623730962E-4</v>
      </c>
      <c r="AJ832" s="118">
        <f t="shared" si="241"/>
        <v>1.3660402567543966E-4</v>
      </c>
      <c r="AK832" s="118">
        <f t="shared" si="241"/>
        <v>1.3195079107728954E-4</v>
      </c>
      <c r="AL832" s="118">
        <f t="shared" si="241"/>
        <v>1.2745606273192634E-4</v>
      </c>
      <c r="AM832" s="118">
        <f t="shared" si="241"/>
        <v>1.2311444133449175E-4</v>
      </c>
      <c r="AN832" s="118">
        <f t="shared" si="241"/>
        <v>1.1892071150027223E-4</v>
      </c>
      <c r="AO832" s="118">
        <f t="shared" si="241"/>
        <v>1.1486983549970363E-4</v>
      </c>
      <c r="AP832" s="118">
        <f t="shared" ref="AP832:BE847" si="242">$C832*POWER(POWER($D832/$C832,1/($D$482-$C$482)),AP$482-$C$482)</f>
        <v>1.1095694720678462E-4</v>
      </c>
      <c r="AQ832" s="118">
        <f t="shared" si="242"/>
        <v>1.0717734625362945E-4</v>
      </c>
      <c r="AR832" s="118">
        <f t="shared" si="242"/>
        <v>1.0352649238413787E-4</v>
      </c>
      <c r="AS832" s="118">
        <f t="shared" si="242"/>
        <v>1.0000000000000014E-4</v>
      </c>
      <c r="AT832" s="118">
        <f t="shared" si="242"/>
        <v>9.6593632892484692E-5</v>
      </c>
      <c r="AU832" s="118">
        <f t="shared" si="242"/>
        <v>9.3303299153680883E-5</v>
      </c>
      <c r="AV832" s="118">
        <f t="shared" si="242"/>
        <v>9.0125046261083162E-5</v>
      </c>
      <c r="AW832" s="118">
        <f t="shared" si="242"/>
        <v>8.705505632961255E-5</v>
      </c>
      <c r="AX832" s="118">
        <f t="shared" si="242"/>
        <v>8.4089641525371604E-5</v>
      </c>
      <c r="AY832" s="118">
        <f t="shared" si="242"/>
        <v>8.1225239635623691E-5</v>
      </c>
      <c r="AZ832" s="118">
        <f t="shared" si="242"/>
        <v>7.8458409789675216E-5</v>
      </c>
      <c r="BA832" s="118">
        <f t="shared" si="242"/>
        <v>7.5785828325520052E-5</v>
      </c>
      <c r="BB832" s="118">
        <f t="shared" si="242"/>
        <v>7.3204284797281419E-5</v>
      </c>
      <c r="BC832" s="118">
        <f t="shared" si="242"/>
        <v>7.071067811865489E-5</v>
      </c>
      <c r="BD832" s="118">
        <f t="shared" si="242"/>
        <v>6.8302012837719912E-5</v>
      </c>
      <c r="BE832" s="118">
        <f t="shared" si="242"/>
        <v>6.5975395538644851E-5</v>
      </c>
      <c r="BF832" s="118">
        <f t="shared" ref="BF832:BQ847" si="243">$C832*POWER(POWER($D832/$C832,1/($D$482-$C$482)),BF$482-$C$482)</f>
        <v>6.372803136596325E-5</v>
      </c>
      <c r="BG832" s="118">
        <f t="shared" si="243"/>
        <v>6.1557220667245958E-5</v>
      </c>
      <c r="BH832" s="118">
        <f t="shared" si="243"/>
        <v>5.9460355750136201E-5</v>
      </c>
      <c r="BI832" s="118">
        <f t="shared" si="243"/>
        <v>5.7434917749851889E-5</v>
      </c>
      <c r="BJ832" s="118">
        <f t="shared" si="243"/>
        <v>5.5478473603392391E-5</v>
      </c>
      <c r="BK832" s="118">
        <f t="shared" si="243"/>
        <v>5.3588673126814795E-5</v>
      </c>
      <c r="BL832" s="118">
        <f t="shared" si="243"/>
        <v>5.1763246192069015E-5</v>
      </c>
      <c r="BM832" s="118">
        <f t="shared" si="243"/>
        <v>5.0000000000000138E-5</v>
      </c>
      <c r="BN832" s="118">
        <f t="shared" si="243"/>
        <v>4.8296816446242414E-5</v>
      </c>
      <c r="BO832" s="118">
        <f t="shared" si="243"/>
        <v>4.6651649576840509E-5</v>
      </c>
      <c r="BP832" s="118">
        <f t="shared" si="243"/>
        <v>4.5062523130541642E-5</v>
      </c>
      <c r="BQ832" s="118">
        <f t="shared" si="243"/>
        <v>4.3527528164806336E-5</v>
      </c>
      <c r="BS832"/>
    </row>
    <row r="833" spans="2:71">
      <c r="B833" s="19">
        <v>5</v>
      </c>
      <c r="C833" s="51">
        <v>0.12479999999999999</v>
      </c>
      <c r="D833" s="51">
        <v>9.9000000000000008E-3</v>
      </c>
      <c r="I833" s="22" t="s">
        <v>176</v>
      </c>
      <c r="J833" s="118">
        <f t="shared" si="240"/>
        <v>0.83492819741313617</v>
      </c>
      <c r="K833" s="118">
        <f t="shared" si="240"/>
        <v>0.73556348010369699</v>
      </c>
      <c r="L833" s="118">
        <f t="shared" si="240"/>
        <v>0.64802414739208958</v>
      </c>
      <c r="M833" s="118">
        <f t="shared" si="240"/>
        <v>0.57090286149611968</v>
      </c>
      <c r="N833" s="118">
        <f t="shared" si="240"/>
        <v>0.5029597717556229</v>
      </c>
      <c r="O833" s="118">
        <f t="shared" si="240"/>
        <v>0.44310258200761832</v>
      </c>
      <c r="P833" s="118">
        <f t="shared" si="240"/>
        <v>0.39036899014105514</v>
      </c>
      <c r="Q833" s="118">
        <f t="shared" si="240"/>
        <v>0.34391121751831089</v>
      </c>
      <c r="R833" s="118">
        <f t="shared" si="240"/>
        <v>0.30298237954861562</v>
      </c>
      <c r="S833" s="118">
        <f t="shared" si="240"/>
        <v>0.26692447829810539</v>
      </c>
      <c r="T833" s="118">
        <f t="shared" si="240"/>
        <v>0.23515782409809538</v>
      </c>
      <c r="U833" s="118">
        <f t="shared" si="240"/>
        <v>0.20717171608664442</v>
      </c>
      <c r="V833" s="118">
        <f t="shared" si="240"/>
        <v>0.18251623185789134</v>
      </c>
      <c r="W833" s="118">
        <f t="shared" si="240"/>
        <v>0.16079499422436391</v>
      </c>
      <c r="X833" s="118">
        <f t="shared" si="240"/>
        <v>0.14165879880614762</v>
      </c>
      <c r="Y833" s="118">
        <f t="shared" si="240"/>
        <v>0.12479999999999999</v>
      </c>
      <c r="Z833" s="118">
        <f t="shared" si="241"/>
        <v>0.10994756507369227</v>
      </c>
      <c r="AA833" s="118">
        <f t="shared" si="241"/>
        <v>9.6862716872065685E-2</v>
      </c>
      <c r="AB833" s="118">
        <f t="shared" si="241"/>
        <v>8.5335095084183271E-2</v>
      </c>
      <c r="AC833" s="118">
        <f t="shared" si="241"/>
        <v>7.5179374357675952E-2</v>
      </c>
      <c r="AD833" s="118">
        <f t="shared" si="241"/>
        <v>6.6232284890945903E-2</v>
      </c>
      <c r="AE833" s="118">
        <f t="shared" si="241"/>
        <v>5.8349987604379823E-2</v>
      </c>
      <c r="AF833" s="118">
        <f t="shared" si="241"/>
        <v>5.1405761692160962E-2</v>
      </c>
      <c r="AG833" s="118">
        <f t="shared" si="241"/>
        <v>4.5287967378297961E-2</v>
      </c>
      <c r="AH833" s="118">
        <f t="shared" si="241"/>
        <v>3.9898251124845102E-2</v>
      </c>
      <c r="AI833" s="118">
        <f t="shared" si="241"/>
        <v>3.514996443810435E-2</v>
      </c>
      <c r="AJ833" s="118">
        <f t="shared" si="241"/>
        <v>3.0966770852535637E-2</v>
      </c>
      <c r="AK833" s="118">
        <f t="shared" si="241"/>
        <v>2.7281418697366017E-2</v>
      </c>
      <c r="AL833" s="118">
        <f t="shared" si="241"/>
        <v>2.4034659916116148E-2</v>
      </c>
      <c r="AM833" s="118">
        <f t="shared" si="241"/>
        <v>2.1174297557301634E-2</v>
      </c>
      <c r="AN833" s="118">
        <f t="shared" si="241"/>
        <v>1.8654346623166226E-2</v>
      </c>
      <c r="AO833" s="118">
        <f t="shared" si="241"/>
        <v>1.6434294785719391E-2</v>
      </c>
      <c r="AP833" s="118">
        <f t="shared" si="242"/>
        <v>1.4478451084880805E-2</v>
      </c>
      <c r="AQ833" s="118">
        <f t="shared" si="242"/>
        <v>1.2755372137990408E-2</v>
      </c>
      <c r="AR833" s="118">
        <f t="shared" si="242"/>
        <v>1.1237356636064597E-2</v>
      </c>
      <c r="AS833" s="118">
        <f t="shared" si="242"/>
        <v>9.9000000000000008E-3</v>
      </c>
      <c r="AT833" s="118">
        <f t="shared" si="242"/>
        <v>8.7218020370957838E-3</v>
      </c>
      <c r="AU833" s="118">
        <f t="shared" si="242"/>
        <v>7.6838212903321355E-3</v>
      </c>
      <c r="AV833" s="118">
        <f t="shared" si="242"/>
        <v>6.7693705235049246E-3</v>
      </c>
      <c r="AW833" s="118">
        <f t="shared" si="242"/>
        <v>5.9637484466425654E-3</v>
      </c>
      <c r="AX833" s="118">
        <f t="shared" si="242"/>
        <v>5.2540033687529224E-3</v>
      </c>
      <c r="AY833" s="118">
        <f t="shared" si="242"/>
        <v>4.6287249782320542E-3</v>
      </c>
      <c r="AZ833" s="118">
        <f t="shared" si="242"/>
        <v>4.0778609034646928E-3</v>
      </c>
      <c r="BA833" s="118">
        <f t="shared" si="242"/>
        <v>3.5925551045284448E-3</v>
      </c>
      <c r="BB833" s="118">
        <f t="shared" si="242"/>
        <v>3.1650054978843468E-3</v>
      </c>
      <c r="BC833" s="118">
        <f t="shared" si="242"/>
        <v>2.7883385251380858E-3</v>
      </c>
      <c r="BD833" s="118">
        <f t="shared" si="242"/>
        <v>2.4564986493597987E-3</v>
      </c>
      <c r="BE833" s="118">
        <f t="shared" si="242"/>
        <v>2.1641510024352855E-3</v>
      </c>
      <c r="BF833" s="118">
        <f t="shared" si="243"/>
        <v>1.9065956183457527E-3</v>
      </c>
      <c r="BG833" s="118">
        <f t="shared" si="243"/>
        <v>1.6796918735359472E-3</v>
      </c>
      <c r="BH833" s="118">
        <f t="shared" si="243"/>
        <v>1.4797919196261672E-3</v>
      </c>
      <c r="BI833" s="118">
        <f t="shared" si="243"/>
        <v>1.3036820382902406E-3</v>
      </c>
      <c r="BJ833" s="118">
        <f t="shared" si="243"/>
        <v>1.1485309754833335E-3</v>
      </c>
      <c r="BK833" s="118">
        <f t="shared" si="243"/>
        <v>1.0118444244078934E-3</v>
      </c>
      <c r="BL833" s="118">
        <f t="shared" si="243"/>
        <v>8.9142492545704773E-4</v>
      </c>
      <c r="BM833" s="118">
        <f t="shared" si="243"/>
        <v>7.8533653846153879E-4</v>
      </c>
      <c r="BN833" s="118">
        <f t="shared" si="243"/>
        <v>6.9187371928884839E-4</v>
      </c>
      <c r="BO833" s="118">
        <f t="shared" si="243"/>
        <v>6.0953390043500129E-4</v>
      </c>
      <c r="BP833" s="118">
        <f t="shared" si="243"/>
        <v>5.3699333479726591E-4</v>
      </c>
      <c r="BQ833" s="118">
        <f t="shared" si="243"/>
        <v>4.7308581427693439E-4</v>
      </c>
      <c r="BS833"/>
    </row>
    <row r="834" spans="2:71">
      <c r="B834" s="19">
        <v>6</v>
      </c>
      <c r="C834" s="51">
        <v>0.1153</v>
      </c>
      <c r="D834" s="51">
        <v>9.7999999999999997E-3</v>
      </c>
      <c r="I834" s="22" t="s">
        <v>176</v>
      </c>
      <c r="J834" s="118">
        <f t="shared" si="240"/>
        <v>0.73245632055666388</v>
      </c>
      <c r="K834" s="118">
        <f t="shared" si="240"/>
        <v>0.64751758816499017</v>
      </c>
      <c r="L834" s="118">
        <f t="shared" si="240"/>
        <v>0.57242871037600629</v>
      </c>
      <c r="M834" s="118">
        <f t="shared" si="240"/>
        <v>0.50604745639626525</v>
      </c>
      <c r="N834" s="118">
        <f t="shared" si="240"/>
        <v>0.44736405334546964</v>
      </c>
      <c r="O834" s="118">
        <f t="shared" si="240"/>
        <v>0.39548582587671549</v>
      </c>
      <c r="P834" s="118">
        <f t="shared" si="240"/>
        <v>0.34962361705133105</v>
      </c>
      <c r="Q834" s="118">
        <f t="shared" si="240"/>
        <v>0.3090797839064921</v>
      </c>
      <c r="R834" s="118">
        <f t="shared" si="240"/>
        <v>0.2732375851075825</v>
      </c>
      <c r="S834" s="118">
        <f t="shared" si="240"/>
        <v>0.2415517992532645</v>
      </c>
      <c r="T834" s="118">
        <f t="shared" si="240"/>
        <v>0.21354043112156837</v>
      </c>
      <c r="U834" s="118">
        <f t="shared" si="240"/>
        <v>0.18877737969475725</v>
      </c>
      <c r="V834" s="118">
        <f t="shared" si="240"/>
        <v>0.16688595643103527</v>
      </c>
      <c r="W834" s="118">
        <f t="shared" si="240"/>
        <v>0.14753315518487875</v>
      </c>
      <c r="X834" s="118">
        <f t="shared" si="240"/>
        <v>0.13042458661163744</v>
      </c>
      <c r="Y834" s="118">
        <f t="shared" si="240"/>
        <v>0.1153</v>
      </c>
      <c r="Z834" s="118">
        <f t="shared" si="241"/>
        <v>0.10192932441170416</v>
      </c>
      <c r="AA834" s="118">
        <f t="shared" si="241"/>
        <v>9.0109168907427831E-2</v>
      </c>
      <c r="AB834" s="118">
        <f t="shared" si="241"/>
        <v>7.9659728621285827E-2</v>
      </c>
      <c r="AC834" s="118">
        <f t="shared" si="241"/>
        <v>7.0422049620011778E-2</v>
      </c>
      <c r="AD834" s="118">
        <f t="shared" si="241"/>
        <v>6.2255610940635808E-2</v>
      </c>
      <c r="AE834" s="118">
        <f t="shared" si="241"/>
        <v>5.5036187025298403E-2</v>
      </c>
      <c r="AF834" s="118">
        <f t="shared" si="241"/>
        <v>4.8653958037162735E-2</v>
      </c>
      <c r="AG834" s="118">
        <f t="shared" si="241"/>
        <v>4.3011839312085014E-2</v>
      </c>
      <c r="AH834" s="118">
        <f t="shared" si="241"/>
        <v>3.8024004534133599E-2</v>
      </c>
      <c r="AI834" s="118">
        <f t="shared" si="241"/>
        <v>3.3614580169920319E-2</v>
      </c>
      <c r="AJ834" s="118">
        <f t="shared" si="241"/>
        <v>2.9716491301847749E-2</v>
      </c>
      <c r="AK834" s="118">
        <f t="shared" si="241"/>
        <v>2.6270441303413914E-2</v>
      </c>
      <c r="AL834" s="118">
        <f t="shared" si="241"/>
        <v>2.3224009835683512E-2</v>
      </c>
      <c r="AM834" s="118">
        <f t="shared" si="241"/>
        <v>2.0530855443902801E-2</v>
      </c>
      <c r="AN834" s="118">
        <f t="shared" si="241"/>
        <v>1.8150010624383095E-2</v>
      </c>
      <c r="AO834" s="118">
        <f t="shared" si="241"/>
        <v>1.6045258638409554E-2</v>
      </c>
      <c r="AP834" s="118">
        <f t="shared" si="242"/>
        <v>1.4184582593444458E-2</v>
      </c>
      <c r="AQ834" s="118">
        <f t="shared" si="242"/>
        <v>1.2539678411203922E-2</v>
      </c>
      <c r="AR834" s="118">
        <f t="shared" si="242"/>
        <v>1.1085524274016021E-2</v>
      </c>
      <c r="AS834" s="118">
        <f t="shared" si="242"/>
        <v>9.8000000000000032E-3</v>
      </c>
      <c r="AT834" s="118">
        <f t="shared" si="242"/>
        <v>8.66355055710929E-3</v>
      </c>
      <c r="AU834" s="118">
        <f t="shared" si="242"/>
        <v>7.6588885975090466E-3</v>
      </c>
      <c r="AV834" s="118">
        <f t="shared" si="242"/>
        <v>6.7707314873252499E-3</v>
      </c>
      <c r="AW834" s="118">
        <f t="shared" si="242"/>
        <v>5.9855688315361292E-3</v>
      </c>
      <c r="AX834" s="118">
        <f t="shared" si="242"/>
        <v>5.2914569576602878E-3</v>
      </c>
      <c r="AY834" s="118">
        <f t="shared" si="242"/>
        <v>4.6778372319854688E-3</v>
      </c>
      <c r="AZ834" s="118">
        <f t="shared" si="242"/>
        <v>4.1353754446157411E-3</v>
      </c>
      <c r="BA834" s="118">
        <f t="shared" si="242"/>
        <v>3.6558198201078339E-3</v>
      </c>
      <c r="BB834" s="118">
        <f t="shared" si="242"/>
        <v>3.2318754937945299E-3</v>
      </c>
      <c r="BC834" s="118">
        <f t="shared" si="242"/>
        <v>2.8570935443644344E-3</v>
      </c>
      <c r="BD834" s="118">
        <f t="shared" si="242"/>
        <v>2.5257728946930448E-3</v>
      </c>
      <c r="BE834" s="118">
        <f t="shared" si="242"/>
        <v>2.2328735886683127E-3</v>
      </c>
      <c r="BF834" s="118">
        <f t="shared" si="243"/>
        <v>1.9739401248022423E-3</v>
      </c>
      <c r="BG834" s="118">
        <f t="shared" si="243"/>
        <v>1.7450336804011059E-3</v>
      </c>
      <c r="BH834" s="118">
        <f t="shared" si="243"/>
        <v>1.5426721953074969E-3</v>
      </c>
      <c r="BI834" s="118">
        <f t="shared" si="243"/>
        <v>1.3637774037850276E-3</v>
      </c>
      <c r="BJ834" s="118">
        <f t="shared" si="243"/>
        <v>1.205628008809677E-3</v>
      </c>
      <c r="BK834" s="118">
        <f t="shared" si="243"/>
        <v>1.0658182864683302E-3</v>
      </c>
      <c r="BL834" s="118">
        <f t="shared" si="243"/>
        <v>9.4222149076632301E-4</v>
      </c>
      <c r="BM834" s="118">
        <f t="shared" si="243"/>
        <v>8.3295750216825744E-4</v>
      </c>
      <c r="BN834" s="118">
        <f t="shared" si="243"/>
        <v>7.3636422775083326E-4</v>
      </c>
      <c r="BO834" s="118">
        <f t="shared" si="243"/>
        <v>6.5097231791490619E-4</v>
      </c>
      <c r="BP834" s="118">
        <f t="shared" si="243"/>
        <v>5.7548281505453156E-4</v>
      </c>
      <c r="BQ834" s="118">
        <f t="shared" si="243"/>
        <v>5.0874739418086811E-4</v>
      </c>
      <c r="BS834"/>
    </row>
    <row r="835" spans="2:71">
      <c r="B835" s="19">
        <v>7</v>
      </c>
      <c r="C835" s="51">
        <v>0.10589999999999999</v>
      </c>
      <c r="D835" s="51">
        <v>9.5999999999999992E-3</v>
      </c>
      <c r="I835" s="22" t="s">
        <v>176</v>
      </c>
      <c r="J835" s="118">
        <f t="shared" si="240"/>
        <v>0.64100955820614502</v>
      </c>
      <c r="K835" s="118">
        <f t="shared" si="240"/>
        <v>0.56850366530770369</v>
      </c>
      <c r="L835" s="118">
        <f t="shared" si="240"/>
        <v>0.50419906120082447</v>
      </c>
      <c r="M835" s="118">
        <f t="shared" si="240"/>
        <v>0.44716808145502024</v>
      </c>
      <c r="N835" s="118">
        <f t="shared" si="240"/>
        <v>0.39658799164744768</v>
      </c>
      <c r="O835" s="118">
        <f t="shared" si="240"/>
        <v>0.35172911851665056</v>
      </c>
      <c r="P835" s="118">
        <f t="shared" si="240"/>
        <v>0.31194432362560459</v>
      </c>
      <c r="Q835" s="118">
        <f t="shared" si="240"/>
        <v>0.27665966768011396</v>
      </c>
      <c r="R835" s="118">
        <f t="shared" si="240"/>
        <v>0.24536613082511169</v>
      </c>
      <c r="S835" s="118">
        <f t="shared" si="240"/>
        <v>0.21761226947506115</v>
      </c>
      <c r="T835" s="118">
        <f t="shared" si="240"/>
        <v>0.19299770374518263</v>
      </c>
      <c r="U835" s="118">
        <f t="shared" si="240"/>
        <v>0.17116734153256008</v>
      </c>
      <c r="V835" s="118">
        <f t="shared" si="240"/>
        <v>0.15180625592316335</v>
      </c>
      <c r="W835" s="118">
        <f t="shared" si="240"/>
        <v>0.13463514202576574</v>
      </c>
      <c r="X835" s="118">
        <f t="shared" si="240"/>
        <v>0.11940628769260264</v>
      </c>
      <c r="Y835" s="118">
        <f t="shared" si="240"/>
        <v>0.10589999999999999</v>
      </c>
      <c r="Z835" s="118">
        <f t="shared" si="241"/>
        <v>9.3921435937035405E-2</v>
      </c>
      <c r="AA835" s="118">
        <f t="shared" si="241"/>
        <v>8.3297791581441419E-2</v>
      </c>
      <c r="AB835" s="118">
        <f t="shared" si="241"/>
        <v>7.3875809213530486E-2</v>
      </c>
      <c r="AC835" s="118">
        <f t="shared" si="241"/>
        <v>6.5519566405526475E-2</v>
      </c>
      <c r="AD835" s="118">
        <f t="shared" si="241"/>
        <v>5.8108515191491898E-2</v>
      </c>
      <c r="AE835" s="118">
        <f t="shared" si="241"/>
        <v>5.153574303072668E-2</v>
      </c>
      <c r="AF835" s="118">
        <f t="shared" si="241"/>
        <v>4.5706430477128565E-2</v>
      </c>
      <c r="AG835" s="118">
        <f t="shared" si="241"/>
        <v>4.0536483304704371E-2</v>
      </c>
      <c r="AH835" s="118">
        <f t="shared" si="241"/>
        <v>3.5951319356142562E-2</v>
      </c>
      <c r="AI835" s="118">
        <f t="shared" si="241"/>
        <v>3.188479261340741E-2</v>
      </c>
      <c r="AJ835" s="118">
        <f t="shared" si="241"/>
        <v>2.8278238968893331E-2</v>
      </c>
      <c r="AK835" s="118">
        <f t="shared" si="241"/>
        <v>2.507962993134177E-2</v>
      </c>
      <c r="AL835" s="118">
        <f t="shared" si="241"/>
        <v>2.2242822057800489E-2</v>
      </c>
      <c r="AM835" s="118">
        <f t="shared" si="241"/>
        <v>1.9726891283858232E-2</v>
      </c>
      <c r="AN835" s="118">
        <f t="shared" si="241"/>
        <v>1.749554254913837E-2</v>
      </c>
      <c r="AO835" s="118">
        <f t="shared" si="241"/>
        <v>1.5516586201251901E-2</v>
      </c>
      <c r="AP835" s="118">
        <f t="shared" si="242"/>
        <v>1.3761473624762681E-2</v>
      </c>
      <c r="AQ835" s="118">
        <f t="shared" si="242"/>
        <v>1.2204885396103406E-2</v>
      </c>
      <c r="AR835" s="118">
        <f t="shared" si="242"/>
        <v>1.082436602312545E-2</v>
      </c>
      <c r="AS835" s="118">
        <f t="shared" si="242"/>
        <v>9.5999999999999974E-3</v>
      </c>
      <c r="AT835" s="118">
        <f t="shared" si="242"/>
        <v>8.5141245042071739E-3</v>
      </c>
      <c r="AU835" s="118">
        <f t="shared" si="242"/>
        <v>7.5510745909521957E-3</v>
      </c>
      <c r="AV835" s="118">
        <f t="shared" si="242"/>
        <v>6.6969572091585688E-3</v>
      </c>
      <c r="AW835" s="118">
        <f t="shared" si="242"/>
        <v>5.9394507789712371E-3</v>
      </c>
      <c r="AX835" s="118">
        <f t="shared" si="242"/>
        <v>5.2676274394553553E-3</v>
      </c>
      <c r="AY835" s="118">
        <f t="shared" si="242"/>
        <v>4.6717954022188479E-3</v>
      </c>
      <c r="AZ835" s="118">
        <f t="shared" si="242"/>
        <v>4.1433591367368659E-3</v>
      </c>
      <c r="BA835" s="118">
        <f t="shared" si="242"/>
        <v>3.6746953703981292E-3</v>
      </c>
      <c r="BB835" s="118">
        <f t="shared" si="242"/>
        <v>3.2590431144378517E-3</v>
      </c>
      <c r="BC835" s="118">
        <f t="shared" si="242"/>
        <v>2.8904061292607279E-3</v>
      </c>
      <c r="BD835" s="118">
        <f t="shared" si="242"/>
        <v>2.5634664221093097E-3</v>
      </c>
      <c r="BE835" s="118">
        <f t="shared" si="242"/>
        <v>2.2735075291867887E-3</v>
      </c>
      <c r="BF835" s="118">
        <f t="shared" si="243"/>
        <v>2.0163464754946615E-3</v>
      </c>
      <c r="BG835" s="118">
        <f t="shared" si="243"/>
        <v>1.7882734308313406E-3</v>
      </c>
      <c r="BH835" s="118">
        <f t="shared" si="243"/>
        <v>1.5859981914233077E-3</v>
      </c>
      <c r="BI835" s="118">
        <f t="shared" si="243"/>
        <v>1.4066027151276507E-3</v>
      </c>
      <c r="BJ835" s="118">
        <f t="shared" si="243"/>
        <v>1.2474990254742371E-3</v>
      </c>
      <c r="BK835" s="118">
        <f t="shared" si="243"/>
        <v>1.1063918772671643E-3</v>
      </c>
      <c r="BL835" s="118">
        <f t="shared" si="243"/>
        <v>9.8124564515584796E-4</v>
      </c>
      <c r="BM835" s="118">
        <f t="shared" si="243"/>
        <v>8.7025495750708164E-4</v>
      </c>
      <c r="BN835" s="118">
        <f t="shared" si="243"/>
        <v>7.7181865193946039E-4</v>
      </c>
      <c r="BO835" s="118">
        <f t="shared" si="243"/>
        <v>6.8451667680019881E-4</v>
      </c>
      <c r="BP835" s="118">
        <f t="shared" si="243"/>
        <v>6.070896053628163E-4</v>
      </c>
      <c r="BQ835" s="118">
        <f t="shared" si="243"/>
        <v>5.3842046721552274E-4</v>
      </c>
      <c r="BS835"/>
    </row>
    <row r="836" spans="2:71">
      <c r="B836" s="19">
        <v>8</v>
      </c>
      <c r="C836" s="51">
        <v>9.6500000000000002E-2</v>
      </c>
      <c r="D836" s="51">
        <v>9.4999999999999998E-3</v>
      </c>
      <c r="I836" s="22" t="s">
        <v>176</v>
      </c>
      <c r="J836" s="118">
        <f t="shared" si="240"/>
        <v>0.5490730076564021</v>
      </c>
      <c r="K836" s="118">
        <f t="shared" si="240"/>
        <v>0.48897866328644291</v>
      </c>
      <c r="L836" s="118">
        <f t="shared" si="240"/>
        <v>0.43546145925100749</v>
      </c>
      <c r="M836" s="118">
        <f t="shared" si="240"/>
        <v>0.38780154786004206</v>
      </c>
      <c r="N836" s="118">
        <f t="shared" si="240"/>
        <v>0.34535786652925593</v>
      </c>
      <c r="O836" s="118">
        <f t="shared" si="240"/>
        <v>0.30755951499369666</v>
      </c>
      <c r="P836" s="118">
        <f t="shared" si="240"/>
        <v>0.27389807625865897</v>
      </c>
      <c r="Q836" s="118">
        <f t="shared" si="240"/>
        <v>0.24392077799879372</v>
      </c>
      <c r="R836" s="118">
        <f t="shared" si="240"/>
        <v>0.2172244024209567</v>
      </c>
      <c r="S836" s="118">
        <f t="shared" si="240"/>
        <v>0.19344986267375341</v>
      </c>
      <c r="T836" s="118">
        <f t="shared" si="240"/>
        <v>0.17227737285230385</v>
      </c>
      <c r="U836" s="118">
        <f t="shared" si="240"/>
        <v>0.15342214663106366</v>
      </c>
      <c r="V836" s="118">
        <f t="shared" si="240"/>
        <v>0.1366305666679942</v>
      </c>
      <c r="W836" s="118">
        <f t="shared" si="240"/>
        <v>0.1216767732556121</v>
      </c>
      <c r="X836" s="118">
        <f t="shared" si="240"/>
        <v>0.10835962633364221</v>
      </c>
      <c r="Y836" s="118">
        <f t="shared" si="240"/>
        <v>9.6500000000000002E-2</v>
      </c>
      <c r="Z836" s="118">
        <f t="shared" si="241"/>
        <v>8.5938373129188644E-2</v>
      </c>
      <c r="AA836" s="118">
        <f t="shared" si="241"/>
        <v>7.6532683690068923E-2</v>
      </c>
      <c r="AB836" s="118">
        <f t="shared" si="241"/>
        <v>6.8156417901920341E-2</v>
      </c>
      <c r="AC836" s="118">
        <f t="shared" si="241"/>
        <v>6.0696908526467801E-2</v>
      </c>
      <c r="AD836" s="118">
        <f t="shared" si="241"/>
        <v>5.4053819406588821E-2</v>
      </c>
      <c r="AE836" s="118">
        <f t="shared" si="241"/>
        <v>4.8137795867577285E-2</v>
      </c>
      <c r="AF836" s="118">
        <f t="shared" si="241"/>
        <v>4.2869262827819395E-2</v>
      </c>
      <c r="AG836" s="118">
        <f t="shared" si="241"/>
        <v>3.8177354452543E-2</v>
      </c>
      <c r="AH836" s="118">
        <f t="shared" si="241"/>
        <v>3.3998960953657321E-2</v>
      </c>
      <c r="AI836" s="118">
        <f t="shared" si="241"/>
        <v>3.0277879714405365E-2</v>
      </c>
      <c r="AJ836" s="118">
        <f t="shared" si="241"/>
        <v>2.6964059320800624E-2</v>
      </c>
      <c r="AK836" s="118">
        <f t="shared" si="241"/>
        <v>2.4012926331487466E-2</v>
      </c>
      <c r="AL836" s="118">
        <f t="shared" si="241"/>
        <v>2.1384785730560508E-2</v>
      </c>
      <c r="AM836" s="118">
        <f t="shared" si="241"/>
        <v>1.9044286998970546E-2</v>
      </c>
      <c r="AN836" s="118">
        <f t="shared" si="241"/>
        <v>1.6959948622765668E-2</v>
      </c>
      <c r="AO836" s="118">
        <f t="shared" si="241"/>
        <v>1.510373464243632E-2</v>
      </c>
      <c r="AP836" s="118">
        <f t="shared" si="242"/>
        <v>1.3450677547626371E-2</v>
      </c>
      <c r="AQ836" s="118">
        <f t="shared" si="242"/>
        <v>1.1978542444853007E-2</v>
      </c>
      <c r="AR836" s="118">
        <f t="shared" si="242"/>
        <v>1.0667527981032137E-2</v>
      </c>
      <c r="AS836" s="118">
        <f t="shared" si="242"/>
        <v>9.4999999999999998E-3</v>
      </c>
      <c r="AT836" s="118">
        <f t="shared" si="242"/>
        <v>8.4602543495056175E-3</v>
      </c>
      <c r="AU836" s="118">
        <f t="shared" si="242"/>
        <v>7.5343056482451284E-3</v>
      </c>
      <c r="AV836" s="118">
        <f t="shared" si="242"/>
        <v>6.7096991716916413E-3</v>
      </c>
      <c r="AW836" s="118">
        <f t="shared" si="242"/>
        <v>5.9753433264398354E-3</v>
      </c>
      <c r="AX836" s="118">
        <f t="shared" si="242"/>
        <v>5.3213604597159986E-3</v>
      </c>
      <c r="AY836" s="118">
        <f t="shared" si="242"/>
        <v>4.7389539973262612E-3</v>
      </c>
      <c r="AZ836" s="118">
        <f t="shared" si="242"/>
        <v>4.2202901229459518E-3</v>
      </c>
      <c r="BA836" s="118">
        <f t="shared" si="242"/>
        <v>3.7583924072451661E-3</v>
      </c>
      <c r="BB836" s="118">
        <f t="shared" si="242"/>
        <v>3.3470479695310324E-3</v>
      </c>
      <c r="BC836" s="118">
        <f t="shared" si="242"/>
        <v>2.9807239097083011E-3</v>
      </c>
      <c r="BD836" s="118">
        <f t="shared" si="242"/>
        <v>2.6544928865036882E-3</v>
      </c>
      <c r="BE836" s="118">
        <f t="shared" si="242"/>
        <v>2.363966840923637E-3</v>
      </c>
      <c r="BF836" s="118">
        <f t="shared" si="243"/>
        <v>2.1052379734748687E-3</v>
      </c>
      <c r="BG836" s="118">
        <f t="shared" si="243"/>
        <v>1.874826181245805E-3</v>
      </c>
      <c r="BH836" s="118">
        <f t="shared" si="243"/>
        <v>1.6696322478370346E-3</v>
      </c>
      <c r="BI836" s="118">
        <f t="shared" si="243"/>
        <v>1.4868961565092751E-3</v>
      </c>
      <c r="BJ836" s="118">
        <f t="shared" si="243"/>
        <v>1.3241599658285032E-3</v>
      </c>
      <c r="BK836" s="118">
        <f t="shared" si="243"/>
        <v>1.1792347484570317E-3</v>
      </c>
      <c r="BL836" s="118">
        <f t="shared" si="243"/>
        <v>1.0501711483917649E-3</v>
      </c>
      <c r="BM836" s="118">
        <f t="shared" si="243"/>
        <v>9.3523316062176171E-4</v>
      </c>
      <c r="BN836" s="118">
        <f t="shared" si="243"/>
        <v>8.3287478052127852E-4</v>
      </c>
      <c r="BO836" s="118">
        <f t="shared" si="243"/>
        <v>7.4171920889459818E-4</v>
      </c>
      <c r="BP836" s="118">
        <f t="shared" si="243"/>
        <v>6.6054033296446214E-4</v>
      </c>
      <c r="BQ836" s="118">
        <f t="shared" si="243"/>
        <v>5.8824623420910302E-4</v>
      </c>
      <c r="BS836"/>
    </row>
    <row r="837" spans="2:71">
      <c r="B837" s="19">
        <v>9</v>
      </c>
      <c r="C837" s="51">
        <v>8.6999999999999994E-2</v>
      </c>
      <c r="D837" s="51">
        <v>9.4000000000000004E-3</v>
      </c>
      <c r="I837" s="22" t="s">
        <v>176</v>
      </c>
      <c r="J837" s="118">
        <f t="shared" si="240"/>
        <v>0.46164995959173771</v>
      </c>
      <c r="K837" s="118">
        <f t="shared" si="240"/>
        <v>0.41304106508623673</v>
      </c>
      <c r="L837" s="118">
        <f t="shared" si="240"/>
        <v>0.36955038748069269</v>
      </c>
      <c r="M837" s="118">
        <f t="shared" si="240"/>
        <v>0.33063901009120455</v>
      </c>
      <c r="N837" s="118">
        <f t="shared" si="240"/>
        <v>0.29582476083806919</v>
      </c>
      <c r="O837" s="118">
        <f t="shared" si="240"/>
        <v>0.26467623738881002</v>
      </c>
      <c r="P837" s="118">
        <f t="shared" si="240"/>
        <v>0.2368074614168087</v>
      </c>
      <c r="Q837" s="118">
        <f t="shared" si="240"/>
        <v>0.2118730957335431</v>
      </c>
      <c r="R837" s="118">
        <f t="shared" si="240"/>
        <v>0.1895641650273136</v>
      </c>
      <c r="S837" s="118">
        <f t="shared" si="240"/>
        <v>0.16960422718179757</v>
      </c>
      <c r="T837" s="118">
        <f t="shared" si="240"/>
        <v>0.15174594773115516</v>
      </c>
      <c r="U837" s="118">
        <f t="shared" si="240"/>
        <v>0.13576803500389276</v>
      </c>
      <c r="V837" s="118">
        <f t="shared" si="240"/>
        <v>0.12147249797718158</v>
      </c>
      <c r="W837" s="118">
        <f t="shared" si="240"/>
        <v>0.10868219286221027</v>
      </c>
      <c r="X837" s="118">
        <f t="shared" si="240"/>
        <v>9.7238628018973483E-2</v>
      </c>
      <c r="Y837" s="118">
        <f t="shared" si="240"/>
        <v>8.6999999999999994E-2</v>
      </c>
      <c r="Z837" s="118">
        <f t="shared" si="241"/>
        <v>7.7839436386567637E-2</v>
      </c>
      <c r="AA837" s="118">
        <f t="shared" si="241"/>
        <v>6.9643423643431152E-2</v>
      </c>
      <c r="AB837" s="118">
        <f t="shared" si="241"/>
        <v>6.2310400510754482E-2</v>
      </c>
      <c r="AC837" s="118">
        <f t="shared" si="241"/>
        <v>5.5749499503200295E-2</v>
      </c>
      <c r="AD837" s="118">
        <f t="shared" si="241"/>
        <v>4.9879420921406244E-2</v>
      </c>
      <c r="AE837" s="118">
        <f t="shared" si="241"/>
        <v>4.4627425423110718E-2</v>
      </c>
      <c r="AF837" s="118">
        <f t="shared" si="241"/>
        <v>3.99284326703278E-2</v>
      </c>
      <c r="AG837" s="118">
        <f t="shared" si="241"/>
        <v>3.5724214883417586E-2</v>
      </c>
      <c r="AH837" s="118">
        <f t="shared" si="241"/>
        <v>3.1962675308940869E-2</v>
      </c>
      <c r="AI837" s="118">
        <f t="shared" si="241"/>
        <v>2.8597202660400223E-2</v>
      </c>
      <c r="AJ837" s="118">
        <f t="shared" si="241"/>
        <v>2.5586093532390875E-2</v>
      </c>
      <c r="AK837" s="118">
        <f t="shared" si="241"/>
        <v>2.2892035630980568E-2</v>
      </c>
      <c r="AL837" s="118">
        <f t="shared" si="241"/>
        <v>2.0481645416744271E-2</v>
      </c>
      <c r="AM837" s="118">
        <f t="shared" si="241"/>
        <v>1.8325054431136783E-2</v>
      </c>
      <c r="AN837" s="118">
        <f t="shared" si="241"/>
        <v>1.6395539180147831E-2</v>
      </c>
      <c r="AO837" s="118">
        <f t="shared" si="241"/>
        <v>1.4669189988926376E-2</v>
      </c>
      <c r="AP837" s="118">
        <f t="shared" si="242"/>
        <v>1.3124614723971372E-2</v>
      </c>
      <c r="AQ837" s="118">
        <f t="shared" si="242"/>
        <v>1.1742673711549179E-2</v>
      </c>
      <c r="AR837" s="118">
        <f t="shared" si="242"/>
        <v>1.0506242567567272E-2</v>
      </c>
      <c r="AS837" s="118">
        <f t="shared" si="242"/>
        <v>9.4000000000000195E-3</v>
      </c>
      <c r="AT837" s="118">
        <f t="shared" si="242"/>
        <v>8.4102379544107719E-3</v>
      </c>
      <c r="AU837" s="118">
        <f t="shared" si="242"/>
        <v>7.5246917499799332E-3</v>
      </c>
      <c r="AV837" s="118">
        <f t="shared" si="242"/>
        <v>6.7323881011619935E-3</v>
      </c>
      <c r="AW837" s="118">
        <f t="shared" si="242"/>
        <v>6.0235091417251019E-3</v>
      </c>
      <c r="AX837" s="118">
        <f t="shared" si="242"/>
        <v>5.3892707662209164E-3</v>
      </c>
      <c r="AY837" s="118">
        <f t="shared" si="242"/>
        <v>4.821813781347605E-3</v>
      </c>
      <c r="AZ837" s="118">
        <f t="shared" si="242"/>
        <v>4.3141065184032429E-3</v>
      </c>
      <c r="BA837" s="118">
        <f t="shared" si="242"/>
        <v>3.8598577000474258E-3</v>
      </c>
      <c r="BB837" s="118">
        <f t="shared" si="242"/>
        <v>3.4534384816556876E-3</v>
      </c>
      <c r="BC837" s="118">
        <f t="shared" si="242"/>
        <v>3.0898127012386513E-3</v>
      </c>
      <c r="BD837" s="118">
        <f t="shared" si="242"/>
        <v>2.7644744736146525E-3</v>
      </c>
      <c r="BE837" s="118">
        <f t="shared" si="242"/>
        <v>2.473392355531239E-3</v>
      </c>
      <c r="BF837" s="118">
        <f t="shared" si="243"/>
        <v>2.212959389855133E-3</v>
      </c>
      <c r="BG837" s="118">
        <f t="shared" si="243"/>
        <v>1.9799484098009905E-3</v>
      </c>
      <c r="BH837" s="118">
        <f t="shared" si="243"/>
        <v>1.7714720493493096E-3</v>
      </c>
      <c r="BI837" s="118">
        <f t="shared" si="243"/>
        <v>1.5849469643207841E-3</v>
      </c>
      <c r="BJ837" s="118">
        <f t="shared" si="243"/>
        <v>1.4180618207509329E-3</v>
      </c>
      <c r="BK837" s="118">
        <f t="shared" si="243"/>
        <v>1.2687486538915233E-3</v>
      </c>
      <c r="BL837" s="118">
        <f t="shared" si="243"/>
        <v>1.1351572429325581E-3</v>
      </c>
      <c r="BM837" s="118">
        <f t="shared" si="243"/>
        <v>1.0156321839080503E-3</v>
      </c>
      <c r="BN837" s="118">
        <f t="shared" si="243"/>
        <v>9.0869237668346492E-4</v>
      </c>
      <c r="BO837" s="118">
        <f t="shared" si="243"/>
        <v>8.1301267183691401E-4</v>
      </c>
      <c r="BP837" s="118">
        <f t="shared" si="243"/>
        <v>7.2740745001060767E-4</v>
      </c>
      <c r="BQ837" s="118">
        <f t="shared" si="243"/>
        <v>6.5081593025535735E-4</v>
      </c>
      <c r="BS837"/>
    </row>
    <row r="838" spans="2:71">
      <c r="B838" s="19">
        <v>10</v>
      </c>
      <c r="C838" s="51">
        <v>7.7600000000000002E-2</v>
      </c>
      <c r="D838" s="51">
        <v>9.2999999999999992E-3</v>
      </c>
      <c r="I838" s="22" t="s">
        <v>176</v>
      </c>
      <c r="J838" s="118">
        <f t="shared" si="240"/>
        <v>0.3809744061692899</v>
      </c>
      <c r="K838" s="118">
        <f t="shared" si="240"/>
        <v>0.34263116438875374</v>
      </c>
      <c r="L838" s="118">
        <f t="shared" si="240"/>
        <v>0.30814698549126951</v>
      </c>
      <c r="M838" s="118">
        <f t="shared" si="240"/>
        <v>0.27713347335684846</v>
      </c>
      <c r="N838" s="118">
        <f t="shared" si="240"/>
        <v>0.24924132206708552</v>
      </c>
      <c r="O838" s="118">
        <f t="shared" si="240"/>
        <v>0.2241563816643643</v>
      </c>
      <c r="P838" s="118">
        <f t="shared" si="240"/>
        <v>0.20159611987347739</v>
      </c>
      <c r="Q838" s="118">
        <f t="shared" si="240"/>
        <v>0.18130643993394921</v>
      </c>
      <c r="R838" s="118">
        <f t="shared" si="240"/>
        <v>0.16305881870223177</v>
      </c>
      <c r="S838" s="118">
        <f t="shared" si="240"/>
        <v>0.1466477327901507</v>
      </c>
      <c r="T838" s="118">
        <f t="shared" si="240"/>
        <v>0.13188834375013841</v>
      </c>
      <c r="U838" s="118">
        <f t="shared" si="240"/>
        <v>0.11861441623544104</v>
      </c>
      <c r="V838" s="118">
        <f t="shared" si="240"/>
        <v>0.10667644568748853</v>
      </c>
      <c r="W838" s="118">
        <f t="shared" si="240"/>
        <v>9.5939974462526431E-2</v>
      </c>
      <c r="X838" s="118">
        <f t="shared" si="240"/>
        <v>8.6284077432003947E-2</v>
      </c>
      <c r="Y838" s="118">
        <f t="shared" si="240"/>
        <v>7.7600000000000002E-2</v>
      </c>
      <c r="Z838" s="118">
        <f t="shared" si="241"/>
        <v>6.978993319764519E-2</v>
      </c>
      <c r="AA838" s="118">
        <f t="shared" si="241"/>
        <v>6.2765912058399209E-2</v>
      </c>
      <c r="AB838" s="118">
        <f t="shared" si="241"/>
        <v>5.6448824866558681E-2</v>
      </c>
      <c r="AC838" s="118">
        <f t="shared" si="241"/>
        <v>5.076752212013793E-2</v>
      </c>
      <c r="AD838" s="118">
        <f t="shared" si="241"/>
        <v>4.5658015172350519E-2</v>
      </c>
      <c r="AE838" s="118">
        <f t="shared" si="241"/>
        <v>4.1062755525971828E-2</v>
      </c>
      <c r="AF838" s="118">
        <f t="shared" si="241"/>
        <v>3.6929986663257856E-2</v>
      </c>
      <c r="AG838" s="118">
        <f t="shared" si="241"/>
        <v>3.3213161111065641E-2</v>
      </c>
      <c r="AH838" s="118">
        <f t="shared" si="241"/>
        <v>2.9870416175565698E-2</v>
      </c>
      <c r="AI838" s="118">
        <f t="shared" si="241"/>
        <v>2.6864102441734414E-2</v>
      </c>
      <c r="AJ838" s="118">
        <f t="shared" si="241"/>
        <v>2.4160359727104921E-2</v>
      </c>
      <c r="AK838" s="118">
        <f t="shared" si="241"/>
        <v>2.1728735713733627E-2</v>
      </c>
      <c r="AL838" s="118">
        <f t="shared" si="241"/>
        <v>1.9541842963025222E-2</v>
      </c>
      <c r="AM838" s="118">
        <f t="shared" si="241"/>
        <v>1.7575050450366021E-2</v>
      </c>
      <c r="AN838" s="118">
        <f t="shared" si="241"/>
        <v>1.5806206145312997E-2</v>
      </c>
      <c r="AO838" s="118">
        <f t="shared" si="241"/>
        <v>1.4215387512752614E-2</v>
      </c>
      <c r="AP838" s="118">
        <f t="shared" si="242"/>
        <v>1.27846771249181E-2</v>
      </c>
      <c r="AQ838" s="118">
        <f t="shared" si="242"/>
        <v>1.1497960856978051E-2</v>
      </c>
      <c r="AR838" s="118">
        <f t="shared" si="242"/>
        <v>1.0340746393268523E-2</v>
      </c>
      <c r="AS838" s="118">
        <f t="shared" si="242"/>
        <v>9.3000000000000096E-3</v>
      </c>
      <c r="AT838" s="118">
        <f t="shared" si="242"/>
        <v>8.3639997260064568E-3</v>
      </c>
      <c r="AU838" s="118">
        <f t="shared" si="242"/>
        <v>7.5222033781329033E-3</v>
      </c>
      <c r="AV838" s="118">
        <f t="shared" si="242"/>
        <v>6.7651297842654164E-3</v>
      </c>
      <c r="AW838" s="118">
        <f t="shared" si="242"/>
        <v>6.0842520066660211E-3</v>
      </c>
      <c r="AX838" s="118">
        <f t="shared" si="242"/>
        <v>5.4719013028719111E-3</v>
      </c>
      <c r="AY838" s="118">
        <f t="shared" si="242"/>
        <v>4.9211807524682776E-3</v>
      </c>
      <c r="AZ838" s="118">
        <f t="shared" si="242"/>
        <v>4.4258875769110622E-3</v>
      </c>
      <c r="BA838" s="118">
        <f t="shared" si="242"/>
        <v>3.9804432774859632E-3</v>
      </c>
      <c r="BB838" s="118">
        <f t="shared" si="242"/>
        <v>3.579830804545893E-3</v>
      </c>
      <c r="BC838" s="118">
        <f t="shared" si="242"/>
        <v>3.2195380503625042E-3</v>
      </c>
      <c r="BD838" s="118">
        <f t="shared" si="242"/>
        <v>2.895507029150464E-3</v>
      </c>
      <c r="BE838" s="118">
        <f t="shared" si="242"/>
        <v>2.6040881718778727E-3</v>
      </c>
      <c r="BF838" s="118">
        <f t="shared" si="243"/>
        <v>2.3419992210842104E-3</v>
      </c>
      <c r="BG838" s="118">
        <f t="shared" si="243"/>
        <v>2.1062882627371667E-3</v>
      </c>
      <c r="BH838" s="118">
        <f t="shared" si="243"/>
        <v>1.8943004787552963E-3</v>
      </c>
      <c r="BI838" s="118">
        <f t="shared" si="243"/>
        <v>1.7036482457293742E-3</v>
      </c>
      <c r="BJ838" s="118">
        <f t="shared" si="243"/>
        <v>1.5321842430636398E-3</v>
      </c>
      <c r="BK838" s="118">
        <f t="shared" si="243"/>
        <v>1.3779772676532989E-3</v>
      </c>
      <c r="BL838" s="118">
        <f t="shared" si="243"/>
        <v>1.2392904826984197E-3</v>
      </c>
      <c r="BM838" s="118">
        <f t="shared" si="243"/>
        <v>1.1145618556701053E-3</v>
      </c>
      <c r="BN838" s="118">
        <f t="shared" si="243"/>
        <v>1.0023865651012901E-3</v>
      </c>
      <c r="BO838" s="118">
        <f t="shared" si="243"/>
        <v>9.0150117804943379E-4</v>
      </c>
      <c r="BP838" s="118">
        <f t="shared" si="243"/>
        <v>8.1076942002150036E-4</v>
      </c>
      <c r="BQ838" s="118">
        <f t="shared" si="243"/>
        <v>7.2916937708755205E-4</v>
      </c>
      <c r="BS838"/>
    </row>
    <row r="839" spans="2:71">
      <c r="B839" s="19">
        <v>11</v>
      </c>
      <c r="C839" s="51">
        <v>7.0499999999999993E-2</v>
      </c>
      <c r="D839" s="51">
        <v>8.9999999999999993E-3</v>
      </c>
      <c r="I839" s="22" t="s">
        <v>176</v>
      </c>
      <c r="J839" s="118">
        <f t="shared" si="240"/>
        <v>0.33010269703384082</v>
      </c>
      <c r="K839" s="118">
        <f t="shared" si="240"/>
        <v>0.29781854824825038</v>
      </c>
      <c r="L839" s="118">
        <f t="shared" si="240"/>
        <v>0.26869179948445771</v>
      </c>
      <c r="M839" s="118">
        <f t="shared" si="240"/>
        <v>0.2424136560158662</v>
      </c>
      <c r="N839" s="118">
        <f t="shared" si="240"/>
        <v>0.21870552333837751</v>
      </c>
      <c r="O839" s="118">
        <f t="shared" si="240"/>
        <v>0.19731605357902332</v>
      </c>
      <c r="P839" s="118">
        <f t="shared" si="240"/>
        <v>0.17801848076677312</v>
      </c>
      <c r="Q839" s="118">
        <f t="shared" si="240"/>
        <v>0.16060821671470421</v>
      </c>
      <c r="R839" s="118">
        <f t="shared" si="240"/>
        <v>0.14490068202566075</v>
      </c>
      <c r="S839" s="118">
        <f t="shared" si="240"/>
        <v>0.13072934922624899</v>
      </c>
      <c r="T839" s="118">
        <f t="shared" si="240"/>
        <v>0.1179439772829505</v>
      </c>
      <c r="U839" s="118">
        <f t="shared" si="240"/>
        <v>0.10640901878312123</v>
      </c>
      <c r="V839" s="118">
        <f t="shared" si="240"/>
        <v>9.6002182894195445E-2</v>
      </c>
      <c r="W839" s="118">
        <f t="shared" si="240"/>
        <v>8.6613138865936773E-2</v>
      </c>
      <c r="X839" s="118">
        <f t="shared" si="240"/>
        <v>7.8142346330581494E-2</v>
      </c>
      <c r="Y839" s="118">
        <f t="shared" si="240"/>
        <v>7.0499999999999993E-2</v>
      </c>
      <c r="Z839" s="118">
        <f t="shared" si="241"/>
        <v>6.3605077571811552E-2</v>
      </c>
      <c r="AA839" s="118">
        <f t="shared" si="241"/>
        <v>5.7384480750583909E-2</v>
      </c>
      <c r="AB839" s="118">
        <f t="shared" si="241"/>
        <v>5.1772260277432855E-2</v>
      </c>
      <c r="AC839" s="118">
        <f t="shared" si="241"/>
        <v>4.6708916751973549E-2</v>
      </c>
      <c r="AD839" s="118">
        <f t="shared" si="241"/>
        <v>4.2140769834107319E-2</v>
      </c>
      <c r="AE839" s="118">
        <f t="shared" si="241"/>
        <v>3.8019389138074497E-2</v>
      </c>
      <c r="AF839" s="118">
        <f t="shared" si="241"/>
        <v>3.4301080785249904E-2</v>
      </c>
      <c r="AG839" s="118">
        <f t="shared" si="241"/>
        <v>3.0946424172238231E-2</v>
      </c>
      <c r="AH839" s="118">
        <f t="shared" si="241"/>
        <v>2.7919854043197117E-2</v>
      </c>
      <c r="AI839" s="118">
        <f t="shared" si="241"/>
        <v>2.5189283435619991E-2</v>
      </c>
      <c r="AJ839" s="118">
        <f t="shared" si="241"/>
        <v>2.2725763502141241E-2</v>
      </c>
      <c r="AK839" s="118">
        <f t="shared" si="241"/>
        <v>2.0503176601877129E-2</v>
      </c>
      <c r="AL839" s="118">
        <f t="shared" si="241"/>
        <v>1.8497959407531156E-2</v>
      </c>
      <c r="AM839" s="118">
        <f t="shared" si="241"/>
        <v>1.6688853092712629E-2</v>
      </c>
      <c r="AN839" s="118">
        <f t="shared" si="241"/>
        <v>1.5056677951014952E-2</v>
      </c>
      <c r="AO839" s="118">
        <f t="shared" si="241"/>
        <v>1.3584130057419727E-2</v>
      </c>
      <c r="AP839" s="118">
        <f t="shared" si="242"/>
        <v>1.2255597816280266E-2</v>
      </c>
      <c r="AQ839" s="118">
        <f t="shared" si="242"/>
        <v>1.1056996450970647E-2</v>
      </c>
      <c r="AR839" s="118">
        <f t="shared" si="242"/>
        <v>9.975618680499761E-3</v>
      </c>
      <c r="AS839" s="118">
        <f t="shared" si="242"/>
        <v>8.9999999999999959E-3</v>
      </c>
      <c r="AT839" s="118">
        <f t="shared" si="242"/>
        <v>8.1197971368270044E-3</v>
      </c>
      <c r="AU839" s="118">
        <f t="shared" si="242"/>
        <v>7.3256783936915598E-3</v>
      </c>
      <c r="AV839" s="118">
        <f t="shared" si="242"/>
        <v>6.6092247162680218E-3</v>
      </c>
      <c r="AW839" s="118">
        <f t="shared" si="242"/>
        <v>5.9628404364221533E-3</v>
      </c>
      <c r="AX839" s="118">
        <f t="shared" si="242"/>
        <v>5.3796727447796549E-3</v>
      </c>
      <c r="AY839" s="118">
        <f t="shared" si="242"/>
        <v>4.8535390389031268E-3</v>
      </c>
      <c r="AZ839" s="118">
        <f t="shared" si="242"/>
        <v>4.3788613768404126E-3</v>
      </c>
      <c r="BA839" s="118">
        <f t="shared" si="242"/>
        <v>3.9506073411367951E-3</v>
      </c>
      <c r="BB839" s="118">
        <f t="shared" si="242"/>
        <v>3.5642366863655886E-3</v>
      </c>
      <c r="BC839" s="118">
        <f t="shared" si="242"/>
        <v>3.2156532045472318E-3</v>
      </c>
      <c r="BD839" s="118">
        <f t="shared" si="242"/>
        <v>2.9011612981456893E-3</v>
      </c>
      <c r="BE839" s="118">
        <f t="shared" si="242"/>
        <v>2.6174268002396323E-3</v>
      </c>
      <c r="BF839" s="118">
        <f t="shared" si="243"/>
        <v>2.3614416264933378E-3</v>
      </c>
      <c r="BG839" s="118">
        <f t="shared" si="243"/>
        <v>2.1304918841760796E-3</v>
      </c>
      <c r="BH839" s="118">
        <f t="shared" si="243"/>
        <v>1.9221291001295677E-3</v>
      </c>
      <c r="BI839" s="118">
        <f t="shared" si="243"/>
        <v>1.7341442626493261E-3</v>
      </c>
      <c r="BJ839" s="118">
        <f t="shared" si="243"/>
        <v>1.5645444020783313E-3</v>
      </c>
      <c r="BK839" s="118">
        <f t="shared" si="243"/>
        <v>1.4115314618260394E-3</v>
      </c>
      <c r="BL839" s="118">
        <f t="shared" si="243"/>
        <v>1.2734832358084795E-3</v>
      </c>
      <c r="BM839" s="118">
        <f t="shared" si="243"/>
        <v>1.148936170212765E-3</v>
      </c>
      <c r="BN839" s="118">
        <f t="shared" si="243"/>
        <v>1.0365698472545107E-3</v>
      </c>
      <c r="BO839" s="118">
        <f t="shared" si="243"/>
        <v>9.3519298642870949E-4</v>
      </c>
      <c r="BP839" s="118">
        <f t="shared" si="243"/>
        <v>8.4373081484272595E-4</v>
      </c>
      <c r="BQ839" s="118">
        <f t="shared" si="243"/>
        <v>7.6121367273474265E-4</v>
      </c>
      <c r="BS839"/>
    </row>
    <row r="840" spans="2:71">
      <c r="B840" s="19">
        <v>12</v>
      </c>
      <c r="C840" s="51">
        <v>6.3299999999999995E-2</v>
      </c>
      <c r="D840" s="51">
        <v>8.8000000000000005E-3</v>
      </c>
      <c r="I840" s="22" t="s">
        <v>176</v>
      </c>
      <c r="J840" s="118">
        <f t="shared" si="240"/>
        <v>0.278031810915981</v>
      </c>
      <c r="K840" s="118">
        <f t="shared" si="240"/>
        <v>0.25191175673898419</v>
      </c>
      <c r="L840" s="118">
        <f t="shared" si="240"/>
        <v>0.22824558446838339</v>
      </c>
      <c r="M840" s="118">
        <f t="shared" si="240"/>
        <v>0.20680276102910405</v>
      </c>
      <c r="N840" s="118">
        <f t="shared" si="240"/>
        <v>0.18737441107074237</v>
      </c>
      <c r="O840" s="118">
        <f t="shared" si="240"/>
        <v>0.16977128230491326</v>
      </c>
      <c r="P840" s="118">
        <f t="shared" si="240"/>
        <v>0.15382190199158424</v>
      </c>
      <c r="Q840" s="118">
        <f t="shared" si="240"/>
        <v>0.13937090661665924</v>
      </c>
      <c r="R840" s="118">
        <f t="shared" si="240"/>
        <v>0.12627752849013832</v>
      </c>
      <c r="S840" s="118">
        <f t="shared" si="240"/>
        <v>0.11441422452275017</v>
      </c>
      <c r="T840" s="118">
        <f t="shared" si="240"/>
        <v>0.10366543382391745</v>
      </c>
      <c r="U840" s="118">
        <f t="shared" si="240"/>
        <v>9.39264520187712E-2</v>
      </c>
      <c r="V840" s="118">
        <f t="shared" si="240"/>
        <v>8.510241131889322E-2</v>
      </c>
      <c r="W840" s="118">
        <f t="shared" si="240"/>
        <v>7.7107356411617547E-2</v>
      </c>
      <c r="X840" s="118">
        <f t="shared" si="240"/>
        <v>6.9863407166093683E-2</v>
      </c>
      <c r="Y840" s="118">
        <f t="shared" si="240"/>
        <v>6.3299999999999995E-2</v>
      </c>
      <c r="Z840" s="118">
        <f t="shared" si="241"/>
        <v>5.7353200517031688E-2</v>
      </c>
      <c r="AA840" s="118">
        <f t="shared" si="241"/>
        <v>5.1965080719539404E-2</v>
      </c>
      <c r="AB840" s="118">
        <f t="shared" si="241"/>
        <v>4.7083154729723235E-2</v>
      </c>
      <c r="AC840" s="118">
        <f t="shared" si="241"/>
        <v>4.26598675227211E-2</v>
      </c>
      <c r="AD840" s="118">
        <f t="shared" si="241"/>
        <v>3.8652131691321194E-2</v>
      </c>
      <c r="AE840" s="118">
        <f t="shared" si="241"/>
        <v>3.5020907729906153E-2</v>
      </c>
      <c r="AF840" s="118">
        <f t="shared" si="241"/>
        <v>3.1730823749159129E-2</v>
      </c>
      <c r="AG840" s="118">
        <f t="shared" si="241"/>
        <v>2.8749830917158211E-2</v>
      </c>
      <c r="AH840" s="118">
        <f t="shared" si="241"/>
        <v>2.6048891270498135E-2</v>
      </c>
      <c r="AI840" s="118">
        <f t="shared" si="241"/>
        <v>2.3601694854395516E-2</v>
      </c>
      <c r="AJ840" s="118">
        <f t="shared" si="241"/>
        <v>2.1384403436428768E-2</v>
      </c>
      <c r="AK840" s="118">
        <f t="shared" si="241"/>
        <v>1.9375418297418651E-2</v>
      </c>
      <c r="AL840" s="118">
        <f t="shared" si="241"/>
        <v>1.7555169837491575E-2</v>
      </c>
      <c r="AM840" s="118">
        <f t="shared" si="241"/>
        <v>1.5905926947870474E-2</v>
      </c>
      <c r="AN840" s="118">
        <f t="shared" si="241"/>
        <v>1.4411624291476669E-2</v>
      </c>
      <c r="AO840" s="118">
        <f t="shared" si="241"/>
        <v>1.3057705809876559E-2</v>
      </c>
      <c r="AP840" s="118">
        <f t="shared" si="242"/>
        <v>1.1830982932168405E-2</v>
      </c>
      <c r="AQ840" s="118">
        <f t="shared" si="242"/>
        <v>1.0719506104616652E-2</v>
      </c>
      <c r="AR840" s="118">
        <f t="shared" si="242"/>
        <v>9.7124483895991171E-3</v>
      </c>
      <c r="AS840" s="118">
        <f t="shared" si="242"/>
        <v>8.7999999999999953E-3</v>
      </c>
      <c r="AT840" s="118">
        <f t="shared" si="242"/>
        <v>7.9732727417042449E-3</v>
      </c>
      <c r="AU840" s="118">
        <f t="shared" si="242"/>
        <v>7.2242134333640835E-3</v>
      </c>
      <c r="AV840" s="118">
        <f t="shared" si="242"/>
        <v>6.5455254600563072E-3</v>
      </c>
      <c r="AW840" s="118">
        <f t="shared" si="242"/>
        <v>5.930597696681604E-3</v>
      </c>
      <c r="AX840" s="118">
        <f t="shared" si="242"/>
        <v>5.3734401087460722E-3</v>
      </c>
      <c r="AY840" s="118">
        <f t="shared" si="242"/>
        <v>4.8686254032096997E-3</v>
      </c>
      <c r="AZ840" s="118">
        <f t="shared" si="242"/>
        <v>4.4112361610205405E-3</v>
      </c>
      <c r="BA840" s="118">
        <f t="shared" si="242"/>
        <v>3.9968169363505867E-3</v>
      </c>
      <c r="BB840" s="118">
        <f t="shared" si="242"/>
        <v>3.6213308559302293E-3</v>
      </c>
      <c r="BC840" s="118">
        <f t="shared" si="242"/>
        <v>3.2811202957137506E-3</v>
      </c>
      <c r="BD840" s="118">
        <f t="shared" si="242"/>
        <v>2.9728712518257987E-3</v>
      </c>
      <c r="BE840" s="118">
        <f t="shared" si="242"/>
        <v>2.6935810587248666E-3</v>
      </c>
      <c r="BF840" s="118">
        <f t="shared" si="243"/>
        <v>2.4405291401252104E-3</v>
      </c>
      <c r="BG840" s="118">
        <f t="shared" si="243"/>
        <v>2.2112505077608235E-3</v>
      </c>
      <c r="BH840" s="118">
        <f t="shared" si="243"/>
        <v>2.0035117498419376E-3</v>
      </c>
      <c r="BI840" s="118">
        <f t="shared" si="243"/>
        <v>1.8152892753066931E-3</v>
      </c>
      <c r="BJ840" s="118">
        <f t="shared" si="243"/>
        <v>1.6447496019444221E-3</v>
      </c>
      <c r="BK840" s="118">
        <f t="shared" si="243"/>
        <v>1.4902314963764058E-3</v>
      </c>
      <c r="BL840" s="118">
        <f t="shared" si="243"/>
        <v>1.3502297919189919E-3</v>
      </c>
      <c r="BM840" s="118">
        <f t="shared" si="243"/>
        <v>1.2233807266982611E-3</v>
      </c>
      <c r="BN840" s="118">
        <f t="shared" si="243"/>
        <v>1.1084486591942703E-3</v>
      </c>
      <c r="BO840" s="118">
        <f t="shared" si="243"/>
        <v>1.0043140318104883E-3</v>
      </c>
      <c r="BP840" s="118">
        <f t="shared" si="243"/>
        <v>9.0996246522109759E-4</v>
      </c>
      <c r="BQ840" s="118">
        <f t="shared" si="243"/>
        <v>8.2447487726379281E-4</v>
      </c>
      <c r="BS840"/>
    </row>
    <row r="841" spans="2:71">
      <c r="B841" s="19">
        <v>13</v>
      </c>
      <c r="C841" s="51">
        <v>5.62E-2</v>
      </c>
      <c r="D841" s="51">
        <v>8.6E-3</v>
      </c>
      <c r="I841" s="22" t="s">
        <v>176</v>
      </c>
      <c r="J841" s="118">
        <f t="shared" si="240"/>
        <v>0.22970196679967783</v>
      </c>
      <c r="K841" s="118">
        <f t="shared" si="240"/>
        <v>0.20912349119800969</v>
      </c>
      <c r="L841" s="118">
        <f t="shared" si="240"/>
        <v>0.19038859431701383</v>
      </c>
      <c r="M841" s="118">
        <f t="shared" si="240"/>
        <v>0.1733321141415291</v>
      </c>
      <c r="N841" s="118">
        <f t="shared" si="240"/>
        <v>0.15780368514484705</v>
      </c>
      <c r="O841" s="118">
        <f t="shared" si="240"/>
        <v>0.14366641270504002</v>
      </c>
      <c r="P841" s="118">
        <f t="shared" si="240"/>
        <v>0.13079566627730854</v>
      </c>
      <c r="Q841" s="118">
        <f t="shared" si="240"/>
        <v>0.1190779806832673</v>
      </c>
      <c r="R841" s="118">
        <f t="shared" si="240"/>
        <v>0.10841005583121957</v>
      </c>
      <c r="S841" s="118">
        <f t="shared" si="240"/>
        <v>9.8697846049211918E-2</v>
      </c>
      <c r="T841" s="118">
        <f t="shared" si="240"/>
        <v>8.9855731002664765E-2</v>
      </c>
      <c r="U841" s="118">
        <f t="shared" si="240"/>
        <v>8.1805760887602663E-2</v>
      </c>
      <c r="V841" s="118">
        <f t="shared" si="240"/>
        <v>7.4476969245302324E-2</v>
      </c>
      <c r="W841" s="118">
        <f t="shared" si="240"/>
        <v>6.7804747340309959E-2</v>
      </c>
      <c r="X841" s="118">
        <f t="shared" si="240"/>
        <v>6.1730274586505922E-2</v>
      </c>
      <c r="Y841" s="118">
        <f t="shared" si="240"/>
        <v>5.62E-2</v>
      </c>
      <c r="Z841" s="118">
        <f t="shared" si="241"/>
        <v>5.1165170107479591E-2</v>
      </c>
      <c r="AA841" s="118">
        <f t="shared" si="241"/>
        <v>4.6581399148173004E-2</v>
      </c>
      <c r="AB841" s="118">
        <f t="shared" si="241"/>
        <v>4.2408277780439083E-2</v>
      </c>
      <c r="AC841" s="118">
        <f t="shared" si="241"/>
        <v>3.8609016843441507E-2</v>
      </c>
      <c r="AD841" s="118">
        <f t="shared" si="241"/>
        <v>3.5150123033402654E-2</v>
      </c>
      <c r="AE841" s="118">
        <f t="shared" si="241"/>
        <v>3.2001103635282621E-2</v>
      </c>
      <c r="AF841" s="118">
        <f t="shared" si="241"/>
        <v>2.9134197706874004E-2</v>
      </c>
      <c r="AG841" s="118">
        <f t="shared" si="241"/>
        <v>2.6524131345500891E-2</v>
      </c>
      <c r="AH841" s="118">
        <f t="shared" si="241"/>
        <v>2.4147894879816452E-2</v>
      </c>
      <c r="AI841" s="118">
        <f t="shared" si="241"/>
        <v>2.1984540022479432E-2</v>
      </c>
      <c r="AJ841" s="118">
        <f t="shared" si="241"/>
        <v>2.0014995195460024E-2</v>
      </c>
      <c r="AK841" s="118">
        <f t="shared" si="241"/>
        <v>1.8221897399930582E-2</v>
      </c>
      <c r="AL841" s="118">
        <f t="shared" si="241"/>
        <v>1.6589439148549615E-2</v>
      </c>
      <c r="AM841" s="118">
        <f t="shared" si="241"/>
        <v>1.5103229110733495E-2</v>
      </c>
      <c r="AN841" s="118">
        <f t="shared" si="241"/>
        <v>1.3750165242400659E-2</v>
      </c>
      <c r="AO841" s="118">
        <f t="shared" si="241"/>
        <v>1.2518319281732793E-2</v>
      </c>
      <c r="AP841" s="118">
        <f t="shared" si="242"/>
        <v>1.1396831592697509E-2</v>
      </c>
      <c r="AQ841" s="118">
        <f t="shared" si="242"/>
        <v>1.0375815429300099E-2</v>
      </c>
      <c r="AR841" s="118">
        <f t="shared" si="242"/>
        <v>9.4462697765827584E-3</v>
      </c>
      <c r="AS841" s="118">
        <f t="shared" si="242"/>
        <v>8.6E-3</v>
      </c>
      <c r="AT841" s="118">
        <f t="shared" si="242"/>
        <v>7.829545603635666E-3</v>
      </c>
      <c r="AU841" s="118">
        <f t="shared" si="242"/>
        <v>7.1281144603965807E-3</v>
      </c>
      <c r="AV841" s="118">
        <f t="shared" si="242"/>
        <v>6.4895229343732413E-3</v>
      </c>
      <c r="AW841" s="118">
        <f t="shared" si="242"/>
        <v>5.9081413675017257E-3</v>
      </c>
      <c r="AX841" s="118">
        <f t="shared" si="242"/>
        <v>5.3788444499512965E-3</v>
      </c>
      <c r="AY841" s="118">
        <f t="shared" si="242"/>
        <v>4.8969660367158465E-3</v>
      </c>
      <c r="AZ841" s="118">
        <f t="shared" si="242"/>
        <v>4.4582580120839221E-3</v>
      </c>
      <c r="BA841" s="118">
        <f t="shared" si="242"/>
        <v>4.0588528393471117E-3</v>
      </c>
      <c r="BB841" s="118">
        <f t="shared" si="242"/>
        <v>3.6952294655946886E-3</v>
      </c>
      <c r="BC841" s="118">
        <f t="shared" si="242"/>
        <v>3.3641822810199845E-3</v>
      </c>
      <c r="BD841" s="118">
        <f t="shared" si="242"/>
        <v>3.0627928590917478E-3</v>
      </c>
      <c r="BE841" s="118">
        <f t="shared" si="242"/>
        <v>2.7884042284591288E-3</v>
      </c>
      <c r="BF841" s="118">
        <f t="shared" si="243"/>
        <v>2.5385974497780552E-3</v>
      </c>
      <c r="BG841" s="118">
        <f t="shared" si="243"/>
        <v>2.3111702909663356E-3</v>
      </c>
      <c r="BH841" s="118">
        <f t="shared" si="243"/>
        <v>2.1041178128940507E-3</v>
      </c>
      <c r="BI841" s="118">
        <f t="shared" si="243"/>
        <v>1.9156146943576872E-3</v>
      </c>
      <c r="BJ841" s="118">
        <f t="shared" si="243"/>
        <v>1.7439991405195478E-3</v>
      </c>
      <c r="BK841" s="118">
        <f t="shared" si="243"/>
        <v>1.5877582329533963E-3</v>
      </c>
      <c r="BL841" s="118">
        <f t="shared" si="243"/>
        <v>1.4455145921461162E-3</v>
      </c>
      <c r="BM841" s="118">
        <f t="shared" si="243"/>
        <v>1.3160142348754449E-3</v>
      </c>
      <c r="BN841" s="118">
        <f t="shared" si="243"/>
        <v>1.1981155194175576E-3</v>
      </c>
      <c r="BO841" s="118">
        <f t="shared" si="243"/>
        <v>1.0907790811283023E-3</v>
      </c>
      <c r="BP841" s="118">
        <f t="shared" si="243"/>
        <v>9.930586696727734E-4</v>
      </c>
      <c r="BQ841" s="118">
        <f t="shared" si="243"/>
        <v>9.0409280712659863E-4</v>
      </c>
      <c r="BS841"/>
    </row>
    <row r="842" spans="2:71">
      <c r="B842" s="19">
        <v>14</v>
      </c>
      <c r="C842" s="51">
        <v>4.9099999999999998E-2</v>
      </c>
      <c r="D842" s="51">
        <v>8.3000000000000001E-3</v>
      </c>
      <c r="I842" s="22" t="s">
        <v>176</v>
      </c>
      <c r="J842" s="118">
        <f t="shared" si="240"/>
        <v>0.18624475109064886</v>
      </c>
      <c r="K842" s="118">
        <f t="shared" si="240"/>
        <v>0.17040560359454338</v>
      </c>
      <c r="L842" s="118">
        <f t="shared" si="240"/>
        <v>0.15591349321993653</v>
      </c>
      <c r="M842" s="118">
        <f t="shared" si="240"/>
        <v>0.14265386146504402</v>
      </c>
      <c r="N842" s="118">
        <f t="shared" si="240"/>
        <v>0.13052189243288545</v>
      </c>
      <c r="O842" s="118">
        <f t="shared" si="240"/>
        <v>0.11942168427341324</v>
      </c>
      <c r="P842" s="118">
        <f t="shared" si="240"/>
        <v>0.10926549109017938</v>
      </c>
      <c r="Q842" s="118">
        <f t="shared" si="240"/>
        <v>9.9973029318897552E-2</v>
      </c>
      <c r="R842" s="118">
        <f t="shared" si="240"/>
        <v>9.1470843094901444E-2</v>
      </c>
      <c r="S842" s="118">
        <f t="shared" si="240"/>
        <v>8.3691723592800152E-2</v>
      </c>
      <c r="T842" s="118">
        <f t="shared" si="240"/>
        <v>7.6574177748276143E-2</v>
      </c>
      <c r="U842" s="118">
        <f t="shared" si="240"/>
        <v>7.00619421623314E-2</v>
      </c>
      <c r="V842" s="118">
        <f t="shared" si="240"/>
        <v>6.4103538345449282E-2</v>
      </c>
      <c r="W842" s="118">
        <f t="shared" si="240"/>
        <v>5.8651865785927661E-2</v>
      </c>
      <c r="X842" s="118">
        <f t="shared" si="240"/>
        <v>5.3663829625633763E-2</v>
      </c>
      <c r="Y842" s="118">
        <f t="shared" si="240"/>
        <v>4.9099999999999998E-2</v>
      </c>
      <c r="Z842" s="118">
        <f t="shared" si="241"/>
        <v>4.4924300349381344E-2</v>
      </c>
      <c r="AA842" s="118">
        <f t="shared" si="241"/>
        <v>4.1103722237910895E-2</v>
      </c>
      <c r="AB842" s="118">
        <f t="shared" si="241"/>
        <v>3.7608064425528602E-2</v>
      </c>
      <c r="AC842" s="118">
        <f t="shared" si="241"/>
        <v>3.4409694130576998E-2</v>
      </c>
      <c r="AD842" s="118">
        <f t="shared" si="241"/>
        <v>3.1483328595771604E-2</v>
      </c>
      <c r="AE842" s="118">
        <f t="shared" si="241"/>
        <v>2.8805835230849487E-2</v>
      </c>
      <c r="AF842" s="118">
        <f t="shared" si="241"/>
        <v>2.6356048752046297E-2</v>
      </c>
      <c r="AG842" s="118">
        <f t="shared" si="241"/>
        <v>2.411460387290968E-2</v>
      </c>
      <c r="AH842" s="118">
        <f t="shared" si="241"/>
        <v>2.2063782223888981E-2</v>
      </c>
      <c r="AI842" s="118">
        <f t="shared" si="241"/>
        <v>2.0187372290617716E-2</v>
      </c>
      <c r="AJ842" s="118">
        <f t="shared" si="241"/>
        <v>1.8470541263716674E-2</v>
      </c>
      <c r="AK842" s="118">
        <f t="shared" si="241"/>
        <v>1.6899717787104879E-2</v>
      </c>
      <c r="AL842" s="118">
        <f t="shared" si="241"/>
        <v>1.5462484677956863E-2</v>
      </c>
      <c r="AM842" s="118">
        <f t="shared" si="241"/>
        <v>1.4147480770269677E-2</v>
      </c>
      <c r="AN842" s="118">
        <f t="shared" si="241"/>
        <v>1.2944311106124073E-2</v>
      </c>
      <c r="AO842" s="118">
        <f t="shared" si="241"/>
        <v>1.1843464764711825E-2</v>
      </c>
      <c r="AP842" s="118">
        <f t="shared" si="242"/>
        <v>1.0836239679576967E-2</v>
      </c>
      <c r="AQ842" s="118">
        <f t="shared" si="242"/>
        <v>9.9146738497596643E-3</v>
      </c>
      <c r="AR842" s="118">
        <f t="shared" si="242"/>
        <v>9.0714824010745456E-3</v>
      </c>
      <c r="AS842" s="118">
        <f t="shared" si="242"/>
        <v>8.2999999999999984E-3</v>
      </c>
      <c r="AT842" s="118">
        <f t="shared" si="242"/>
        <v>7.5941281649667047E-3</v>
      </c>
      <c r="AU842" s="118">
        <f t="shared" si="242"/>
        <v>6.9482870585470544E-3</v>
      </c>
      <c r="AV842" s="118">
        <f t="shared" si="242"/>
        <v>6.3573713794681744E-3</v>
      </c>
      <c r="AW842" s="118">
        <f t="shared" si="242"/>
        <v>5.8167100057798186E-3</v>
      </c>
      <c r="AX842" s="118">
        <f t="shared" si="242"/>
        <v>5.3220290701609827E-3</v>
      </c>
      <c r="AY842" s="118">
        <f t="shared" si="242"/>
        <v>4.8694181754796485E-3</v>
      </c>
      <c r="AZ842" s="118">
        <f t="shared" si="242"/>
        <v>4.4552994835434668E-3</v>
      </c>
      <c r="BA842" s="118">
        <f t="shared" si="242"/>
        <v>4.0763994326914526E-3</v>
      </c>
      <c r="BB842" s="118">
        <f t="shared" si="242"/>
        <v>3.7297228606574043E-3</v>
      </c>
      <c r="BC842" s="118">
        <f t="shared" si="242"/>
        <v>3.4125293281492262E-3</v>
      </c>
      <c r="BD842" s="118">
        <f t="shared" si="242"/>
        <v>3.1223114559846923E-3</v>
      </c>
      <c r="BE842" s="118">
        <f t="shared" si="242"/>
        <v>2.8567751045411511E-3</v>
      </c>
      <c r="BF842" s="118">
        <f t="shared" si="243"/>
        <v>2.6138212388399583E-3</v>
      </c>
      <c r="BG842" s="118">
        <f t="shared" si="243"/>
        <v>2.3915293359111677E-3</v>
      </c>
      <c r="BH842" s="118">
        <f t="shared" si="243"/>
        <v>2.1881422032755562E-3</v>
      </c>
      <c r="BI842" s="118">
        <f t="shared" si="243"/>
        <v>2.0020520885358074E-3</v>
      </c>
      <c r="BJ842" s="118">
        <f t="shared" si="243"/>
        <v>1.8317879702747215E-3</v>
      </c>
      <c r="BK842" s="118">
        <f t="shared" si="243"/>
        <v>1.6760039297964401E-3</v>
      </c>
      <c r="BL842" s="118">
        <f t="shared" si="243"/>
        <v>1.5334685117906056E-3</v>
      </c>
      <c r="BM842" s="118">
        <f t="shared" si="243"/>
        <v>1.4030549898167005E-3</v>
      </c>
      <c r="BN842" s="118">
        <f t="shared" si="243"/>
        <v>1.2837324596583226E-3</v>
      </c>
      <c r="BO842" s="118">
        <f t="shared" si="243"/>
        <v>1.1745576901413556E-3</v>
      </c>
      <c r="BP842" s="118">
        <f t="shared" si="243"/>
        <v>1.074667666997675E-3</v>
      </c>
      <c r="BQ842" s="118">
        <f t="shared" si="243"/>
        <v>9.8327277083447035E-4</v>
      </c>
      <c r="BS842"/>
    </row>
    <row r="843" spans="2:71">
      <c r="B843" s="19">
        <v>15</v>
      </c>
      <c r="C843" s="51">
        <v>4.2000000000000003E-2</v>
      </c>
      <c r="D843" s="51">
        <v>8.0999999999999996E-3</v>
      </c>
      <c r="I843" s="22" t="s">
        <v>176</v>
      </c>
      <c r="J843" s="118">
        <f t="shared" si="240"/>
        <v>0.14431866207649824</v>
      </c>
      <c r="K843" s="118">
        <f t="shared" si="240"/>
        <v>0.13291814769567376</v>
      </c>
      <c r="L843" s="118">
        <f t="shared" si="240"/>
        <v>0.12241822182001771</v>
      </c>
      <c r="M843" s="118">
        <f t="shared" si="240"/>
        <v>0.11274774207572591</v>
      </c>
      <c r="N843" s="118">
        <f t="shared" si="240"/>
        <v>0.10384118601121313</v>
      </c>
      <c r="O843" s="118">
        <f t="shared" si="240"/>
        <v>9.5638207148956281E-2</v>
      </c>
      <c r="P843" s="118">
        <f t="shared" si="240"/>
        <v>8.8083226107211268E-2</v>
      </c>
      <c r="Q843" s="118">
        <f t="shared" si="240"/>
        <v>8.1125054021245091E-2</v>
      </c>
      <c r="R843" s="118">
        <f t="shared" si="240"/>
        <v>7.4716545712568236E-2</v>
      </c>
      <c r="S843" s="118">
        <f t="shared" si="240"/>
        <v>6.8814280256212002E-2</v>
      </c>
      <c r="T843" s="118">
        <f t="shared" si="240"/>
        <v>6.3378266781730183E-2</v>
      </c>
      <c r="U843" s="118">
        <f t="shared" si="240"/>
        <v>5.8371673514576353E-2</v>
      </c>
      <c r="V843" s="118">
        <f t="shared" si="240"/>
        <v>5.3760578221973242E-2</v>
      </c>
      <c r="W843" s="118">
        <f t="shared" si="240"/>
        <v>4.951373837241748E-2</v>
      </c>
      <c r="X843" s="118">
        <f t="shared" si="240"/>
        <v>4.5602379451532289E-2</v>
      </c>
      <c r="Y843" s="118">
        <f t="shared" si="240"/>
        <v>4.2000000000000003E-2</v>
      </c>
      <c r="Z843" s="118">
        <f t="shared" si="241"/>
        <v>3.8682192052606326E-2</v>
      </c>
      <c r="AA843" s="118">
        <f t="shared" si="241"/>
        <v>3.5626475761779047E-2</v>
      </c>
      <c r="AB843" s="118">
        <f t="shared" si="241"/>
        <v>3.2812147085110981E-2</v>
      </c>
      <c r="AC843" s="118">
        <f t="shared" si="241"/>
        <v>3.0220137504872135E-2</v>
      </c>
      <c r="AD843" s="118">
        <f t="shared" si="241"/>
        <v>2.7832884829038933E-2</v>
      </c>
      <c r="AE843" s="118">
        <f t="shared" si="241"/>
        <v>2.5634214198451355E-2</v>
      </c>
      <c r="AF843" s="118">
        <f t="shared" si="241"/>
        <v>2.3609228493860549E-2</v>
      </c>
      <c r="AG843" s="118">
        <f t="shared" si="241"/>
        <v>2.1744207400318558E-2</v>
      </c>
      <c r="AH843" s="118">
        <f t="shared" si="241"/>
        <v>2.0026514445019669E-2</v>
      </c>
      <c r="AI843" s="118">
        <f t="shared" si="241"/>
        <v>1.8444511378727272E-2</v>
      </c>
      <c r="AJ843" s="118">
        <f t="shared" si="241"/>
        <v>1.6987479320676454E-2</v>
      </c>
      <c r="AK843" s="118">
        <f t="shared" si="241"/>
        <v>1.5645546132668688E-2</v>
      </c>
      <c r="AL843" s="118">
        <f t="shared" si="241"/>
        <v>1.440961953028101E-2</v>
      </c>
      <c r="AM843" s="118">
        <f t="shared" si="241"/>
        <v>1.3271325477983736E-2</v>
      </c>
      <c r="AN843" s="118">
        <f t="shared" si="241"/>
        <v>1.2222951450762244E-2</v>
      </c>
      <c r="AO843" s="118">
        <f t="shared" si="241"/>
        <v>1.1257394177811146E-2</v>
      </c>
      <c r="AP843" s="118">
        <f t="shared" si="242"/>
        <v>1.0368111514237692E-2</v>
      </c>
      <c r="AQ843" s="118">
        <f t="shared" si="242"/>
        <v>9.5490781146805089E-3</v>
      </c>
      <c r="AR843" s="118">
        <f t="shared" si="242"/>
        <v>8.7947446085097931E-3</v>
      </c>
      <c r="AS843" s="118">
        <f t="shared" si="242"/>
        <v>8.0999999999999961E-3</v>
      </c>
      <c r="AT843" s="118">
        <f t="shared" si="242"/>
        <v>7.4601370387169311E-3</v>
      </c>
      <c r="AU843" s="118">
        <f t="shared" si="242"/>
        <v>6.8708203254859547E-3</v>
      </c>
      <c r="AV843" s="118">
        <f t="shared" si="242"/>
        <v>6.3280569378428289E-3</v>
      </c>
      <c r="AW843" s="118">
        <f t="shared" si="242"/>
        <v>5.8281693759396225E-3</v>
      </c>
      <c r="AX843" s="118">
        <f t="shared" si="242"/>
        <v>5.3677706456003631E-3</v>
      </c>
      <c r="AY843" s="118">
        <f t="shared" si="242"/>
        <v>4.9437413097013294E-3</v>
      </c>
      <c r="AZ843" s="118">
        <f t="shared" si="242"/>
        <v>4.5532083523873897E-3</v>
      </c>
      <c r="BA843" s="118">
        <f t="shared" si="242"/>
        <v>4.1935257129185758E-3</v>
      </c>
      <c r="BB843" s="118">
        <f t="shared" si="242"/>
        <v>3.8622563572537913E-3</v>
      </c>
      <c r="BC843" s="118">
        <f t="shared" si="242"/>
        <v>3.5571557658974013E-3</v>
      </c>
      <c r="BD843" s="118">
        <f t="shared" si="242"/>
        <v>3.2761567261304571E-3</v>
      </c>
      <c r="BE843" s="118">
        <f t="shared" si="242"/>
        <v>3.017355325586103E-3</v>
      </c>
      <c r="BF843" s="118">
        <f t="shared" si="243"/>
        <v>2.778998052268479E-3</v>
      </c>
      <c r="BG843" s="118">
        <f t="shared" si="243"/>
        <v>2.5594699136111477E-3</v>
      </c>
      <c r="BH843" s="118">
        <f t="shared" si="243"/>
        <v>2.3572834940755747E-3</v>
      </c>
      <c r="BI843" s="118">
        <f t="shared" si="243"/>
        <v>2.1710688771492915E-3</v>
      </c>
      <c r="BJ843" s="118">
        <f t="shared" si="243"/>
        <v>1.9995643634601254E-3</v>
      </c>
      <c r="BK843" s="118">
        <f t="shared" si="243"/>
        <v>1.8416079221169543E-3</v>
      </c>
      <c r="BL843" s="118">
        <f t="shared" si="243"/>
        <v>1.6961293173554594E-3</v>
      </c>
      <c r="BM843" s="118">
        <f t="shared" si="243"/>
        <v>1.5621428571428555E-3</v>
      </c>
      <c r="BN843" s="118">
        <f t="shared" si="243"/>
        <v>1.438740714609693E-3</v>
      </c>
      <c r="BO843" s="118">
        <f t="shared" si="243"/>
        <v>1.325086777058005E-3</v>
      </c>
      <c r="BP843" s="118">
        <f t="shared" si="243"/>
        <v>1.2204109808696879E-3</v>
      </c>
      <c r="BQ843" s="118">
        <f t="shared" si="243"/>
        <v>1.1240040939312125E-3</v>
      </c>
      <c r="BS843"/>
    </row>
    <row r="844" spans="2:71">
      <c r="B844" s="19">
        <v>16</v>
      </c>
      <c r="C844" s="51">
        <v>4.1300000000000003E-2</v>
      </c>
      <c r="D844" s="51">
        <v>7.7000000000000002E-3</v>
      </c>
      <c r="I844" s="22" t="s">
        <v>176</v>
      </c>
      <c r="J844" s="118">
        <f t="shared" si="240"/>
        <v>0.1455608377807841</v>
      </c>
      <c r="K844" s="118">
        <f t="shared" si="240"/>
        <v>0.13383557840946547</v>
      </c>
      <c r="L844" s="118">
        <f t="shared" si="240"/>
        <v>0.12305481557595699</v>
      </c>
      <c r="M844" s="118">
        <f t="shared" si="240"/>
        <v>0.11314246791764784</v>
      </c>
      <c r="N844" s="118">
        <f t="shared" si="240"/>
        <v>0.10402858260020123</v>
      </c>
      <c r="O844" s="118">
        <f t="shared" si="240"/>
        <v>9.5648841650544325E-2</v>
      </c>
      <c r="P844" s="118">
        <f t="shared" si="240"/>
        <v>8.794410805586815E-2</v>
      </c>
      <c r="Q844" s="118">
        <f t="shared" si="240"/>
        <v>8.0860008425394245E-2</v>
      </c>
      <c r="R844" s="118">
        <f t="shared" si="240"/>
        <v>7.4346549269693266E-2</v>
      </c>
      <c r="S844" s="118">
        <f t="shared" si="240"/>
        <v>6.8357764189584613E-2</v>
      </c>
      <c r="T844" s="118">
        <f t="shared" si="240"/>
        <v>6.2851389484779738E-2</v>
      </c>
      <c r="U844" s="118">
        <f t="shared" si="240"/>
        <v>5.7788565892992902E-2</v>
      </c>
      <c r="V844" s="118">
        <f t="shared" si="240"/>
        <v>5.313356435465106E-2</v>
      </c>
      <c r="W844" s="118">
        <f t="shared" si="240"/>
        <v>4.8853533867885213E-2</v>
      </c>
      <c r="X844" s="118">
        <f t="shared" si="240"/>
        <v>4.491826965438072E-2</v>
      </c>
      <c r="Y844" s="118">
        <f t="shared" si="240"/>
        <v>4.1300000000000003E-2</v>
      </c>
      <c r="Z844" s="118">
        <f t="shared" si="241"/>
        <v>3.7973190265882174E-2</v>
      </c>
      <c r="AA844" s="118">
        <f t="shared" si="241"/>
        <v>3.4914362686898022E-2</v>
      </c>
      <c r="AB844" s="118">
        <f t="shared" si="241"/>
        <v>3.210193068575292E-2</v>
      </c>
      <c r="AC844" s="118">
        <f t="shared" si="241"/>
        <v>2.9516046533468693E-2</v>
      </c>
      <c r="AD844" s="118">
        <f t="shared" si="241"/>
        <v>2.7138461281163161E-2</v>
      </c>
      <c r="AE844" s="118">
        <f t="shared" si="241"/>
        <v>2.4952395974646126E-2</v>
      </c>
      <c r="AF844" s="118">
        <f t="shared" si="241"/>
        <v>2.294242324297505E-2</v>
      </c>
      <c r="AG844" s="118">
        <f t="shared" si="241"/>
        <v>2.1094358425324193E-2</v>
      </c>
      <c r="AH844" s="118">
        <f t="shared" si="241"/>
        <v>1.9395159467834145E-2</v>
      </c>
      <c r="AI844" s="118">
        <f t="shared" si="241"/>
        <v>1.7832834883999803E-2</v>
      </c>
      <c r="AJ844" s="118">
        <f t="shared" si="241"/>
        <v>1.6396359129060178E-2</v>
      </c>
      <c r="AK844" s="118">
        <f t="shared" si="241"/>
        <v>1.5075594791175212E-2</v>
      </c>
      <c r="AL844" s="118">
        <f t="shared" si="241"/>
        <v>1.3861221050281805E-2</v>
      </c>
      <c r="AM844" s="118">
        <f t="shared" si="241"/>
        <v>1.2744667899753075E-2</v>
      </c>
      <c r="AN844" s="118">
        <f t="shared" si="241"/>
        <v>1.1718055666653859E-2</v>
      </c>
      <c r="AO844" s="118">
        <f t="shared" si="241"/>
        <v>1.0774139403778348E-2</v>
      </c>
      <c r="AP844" s="118">
        <f t="shared" si="242"/>
        <v>9.9062577610366451E-3</v>
      </c>
      <c r="AQ844" s="118">
        <f t="shared" si="242"/>
        <v>9.108285975368436E-3</v>
      </c>
      <c r="AR844" s="118">
        <f t="shared" si="242"/>
        <v>8.3745926474269195E-3</v>
      </c>
      <c r="AS844" s="118">
        <f t="shared" si="242"/>
        <v>7.7000000000000081E-3</v>
      </c>
      <c r="AT844" s="118">
        <f t="shared" si="242"/>
        <v>7.0797473377068529E-3</v>
      </c>
      <c r="AU844" s="118">
        <f t="shared" si="242"/>
        <v>6.5094574500996379E-3</v>
      </c>
      <c r="AV844" s="118">
        <f t="shared" si="242"/>
        <v>5.9851057210725837E-3</v>
      </c>
      <c r="AW844" s="118">
        <f t="shared" si="242"/>
        <v>5.5029917265789138E-3</v>
      </c>
      <c r="AX844" s="118">
        <f t="shared" si="242"/>
        <v>5.0597131202168646E-3</v>
      </c>
      <c r="AY844" s="118">
        <f t="shared" si="242"/>
        <v>4.652141622391655E-3</v>
      </c>
      <c r="AZ844" s="118">
        <f t="shared" si="242"/>
        <v>4.2774009436055225E-3</v>
      </c>
      <c r="BA844" s="118">
        <f t="shared" si="242"/>
        <v>3.9328464860773956E-3</v>
      </c>
      <c r="BB844" s="118">
        <f t="shared" si="242"/>
        <v>3.6160466804436579E-3</v>
      </c>
      <c r="BC844" s="118">
        <f t="shared" si="242"/>
        <v>3.3247658258304751E-3</v>
      </c>
      <c r="BD844" s="118">
        <f t="shared" si="242"/>
        <v>3.0569483121976626E-3</v>
      </c>
      <c r="BE844" s="118">
        <f t="shared" si="242"/>
        <v>2.8107041136089402E-3</v>
      </c>
      <c r="BF844" s="118">
        <f t="shared" si="243"/>
        <v>2.584295450052542E-3</v>
      </c>
      <c r="BG844" s="118">
        <f t="shared" si="243"/>
        <v>2.3761245236827789E-3</v>
      </c>
      <c r="BH844" s="118">
        <f t="shared" si="243"/>
        <v>2.1847222429354669E-3</v>
      </c>
      <c r="BI844" s="118">
        <f t="shared" si="243"/>
        <v>2.0087378549417272E-3</v>
      </c>
      <c r="BJ844" s="118">
        <f t="shared" si="243"/>
        <v>1.8469294130746305E-3</v>
      </c>
      <c r="BK844" s="118">
        <f t="shared" si="243"/>
        <v>1.6981550123568285E-3</v>
      </c>
      <c r="BL844" s="118">
        <f t="shared" si="243"/>
        <v>1.5613647308762063E-3</v>
      </c>
      <c r="BM844" s="118">
        <f t="shared" si="243"/>
        <v>1.4355932203389858E-3</v>
      </c>
      <c r="BN844" s="118">
        <f t="shared" si="243"/>
        <v>1.3199528934707701E-3</v>
      </c>
      <c r="BO844" s="118">
        <f t="shared" si="243"/>
        <v>1.213627660188069E-3</v>
      </c>
      <c r="BP844" s="118">
        <f t="shared" si="243"/>
        <v>1.1158671683355675E-3</v>
      </c>
      <c r="BQ844" s="118">
        <f t="shared" si="243"/>
        <v>1.0259815083452223E-3</v>
      </c>
      <c r="BS844"/>
    </row>
    <row r="845" spans="2:71">
      <c r="B845" s="19">
        <v>17</v>
      </c>
      <c r="C845" s="51">
        <v>4.0500000000000001E-2</v>
      </c>
      <c r="D845" s="51">
        <v>7.3000000000000001E-3</v>
      </c>
      <c r="I845" s="22" t="s">
        <v>176</v>
      </c>
      <c r="J845" s="118">
        <f t="shared" si="240"/>
        <v>0.14640440554297557</v>
      </c>
      <c r="K845" s="118">
        <f t="shared" si="240"/>
        <v>0.13438399178912785</v>
      </c>
      <c r="L845" s="118">
        <f t="shared" si="240"/>
        <v>0.12335050425705484</v>
      </c>
      <c r="M845" s="118">
        <f t="shared" si="240"/>
        <v>0.11322291217800151</v>
      </c>
      <c r="N845" s="118">
        <f t="shared" si="240"/>
        <v>0.10392683774808531</v>
      </c>
      <c r="O845" s="118">
        <f t="shared" si="240"/>
        <v>9.539400989206645E-2</v>
      </c>
      <c r="P845" s="118">
        <f t="shared" si="240"/>
        <v>8.7561762875396715E-2</v>
      </c>
      <c r="Q845" s="118">
        <f t="shared" si="240"/>
        <v>8.0372576082314795E-2</v>
      </c>
      <c r="R845" s="118">
        <f t="shared" si="240"/>
        <v>7.3773651580084337E-2</v>
      </c>
      <c r="S845" s="118">
        <f t="shared" si="240"/>
        <v>6.7716526366973825E-2</v>
      </c>
      <c r="T845" s="118">
        <f t="shared" si="240"/>
        <v>6.2156716456298521E-2</v>
      </c>
      <c r="U845" s="118">
        <f t="shared" si="240"/>
        <v>5.7053390182650404E-2</v>
      </c>
      <c r="V845" s="118">
        <f t="shared" si="240"/>
        <v>5.2369068331052447E-2</v>
      </c>
      <c r="W845" s="118">
        <f t="shared" si="240"/>
        <v>4.806934888676298E-2</v>
      </c>
      <c r="X845" s="118">
        <f t="shared" si="240"/>
        <v>4.4122654384271813E-2</v>
      </c>
      <c r="Y845" s="118">
        <f t="shared" si="240"/>
        <v>4.0500000000000001E-2</v>
      </c>
      <c r="Z845" s="118">
        <f t="shared" si="241"/>
        <v>3.7174780685558483E-2</v>
      </c>
      <c r="AA845" s="118">
        <f t="shared" si="241"/>
        <v>3.4122575778256094E-2</v>
      </c>
      <c r="AB845" s="118">
        <f t="shared" si="241"/>
        <v>3.1320969653901735E-2</v>
      </c>
      <c r="AC845" s="118">
        <f t="shared" si="241"/>
        <v>2.8749387104761225E-2</v>
      </c>
      <c r="AD845" s="118">
        <f t="shared" si="241"/>
        <v>2.6388942233672139E-2</v>
      </c>
      <c r="AE845" s="118">
        <f t="shared" si="241"/>
        <v>2.4222299754583544E-2</v>
      </c>
      <c r="AF845" s="118">
        <f t="shared" si="241"/>
        <v>2.2233547680901238E-2</v>
      </c>
      <c r="AG845" s="118">
        <f t="shared" si="241"/>
        <v>2.0408080466652122E-2</v>
      </c>
      <c r="AH845" s="118">
        <f t="shared" si="241"/>
        <v>1.8732491742247472E-2</v>
      </c>
      <c r="AI845" s="118">
        <f t="shared" si="241"/>
        <v>1.7194475857088522E-2</v>
      </c>
      <c r="AJ845" s="118">
        <f t="shared" si="241"/>
        <v>1.5782737505935701E-2</v>
      </c>
      <c r="AK845" s="118">
        <f t="shared" si="241"/>
        <v>1.4486908775330813E-2</v>
      </c>
      <c r="AL845" s="118">
        <f t="shared" si="241"/>
        <v>1.3297473000854706E-2</v>
      </c>
      <c r="AM845" s="118">
        <f t="shared" si="241"/>
        <v>1.2205694876022443E-2</v>
      </c>
      <c r="AN845" s="118">
        <f t="shared" si="241"/>
        <v>1.120355629953035E-2</v>
      </c>
      <c r="AO845" s="118">
        <f t="shared" si="241"/>
        <v>1.0283697489712293E-2</v>
      </c>
      <c r="AP845" s="118">
        <f t="shared" si="242"/>
        <v>9.4393629337452545E-3</v>
      </c>
      <c r="AQ845" s="118">
        <f t="shared" si="242"/>
        <v>8.6643517746511044E-3</v>
      </c>
      <c r="AR845" s="118">
        <f t="shared" si="242"/>
        <v>7.9529722717329426E-3</v>
      </c>
      <c r="AS845" s="118">
        <f t="shared" si="242"/>
        <v>7.2999999999999992E-3</v>
      </c>
      <c r="AT845" s="118">
        <f t="shared" si="242"/>
        <v>6.7006394815944904E-3</v>
      </c>
      <c r="AU845" s="118">
        <f t="shared" si="242"/>
        <v>6.1504889674387532E-3</v>
      </c>
      <c r="AV845" s="118">
        <f t="shared" si="242"/>
        <v>5.6455081104563624E-3</v>
      </c>
      <c r="AW845" s="118">
        <f t="shared" si="242"/>
        <v>5.181988292956961E-3</v>
      </c>
      <c r="AX845" s="118">
        <f t="shared" si="242"/>
        <v>4.7565253902668294E-3</v>
      </c>
      <c r="AY845" s="118">
        <f t="shared" si="242"/>
        <v>4.3659947705792556E-3</v>
      </c>
      <c r="AZ845" s="118">
        <f t="shared" si="242"/>
        <v>4.007528347421704E-3</v>
      </c>
      <c r="BA845" s="118">
        <f t="shared" si="242"/>
        <v>3.6784935162113698E-3</v>
      </c>
      <c r="BB845" s="118">
        <f t="shared" si="242"/>
        <v>3.3764738202075686E-3</v>
      </c>
      <c r="BC845" s="118">
        <f t="shared" si="242"/>
        <v>3.0992512038702765E-3</v>
      </c>
      <c r="BD845" s="118">
        <f t="shared" si="242"/>
        <v>2.844789723292114E-3</v>
      </c>
      <c r="BE845" s="118">
        <f t="shared" si="242"/>
        <v>2.6112205940719739E-3</v>
      </c>
      <c r="BF845" s="118">
        <f t="shared" si="243"/>
        <v>2.3968284668207246E-3</v>
      </c>
      <c r="BG845" s="118">
        <f t="shared" si="243"/>
        <v>2.2000388295052796E-3</v>
      </c>
      <c r="BH845" s="118">
        <f t="shared" si="243"/>
        <v>2.0194064441128776E-3</v>
      </c>
      <c r="BI845" s="118">
        <f t="shared" si="243"/>
        <v>1.8536047327135739E-3</v>
      </c>
      <c r="BJ845" s="118">
        <f t="shared" si="243"/>
        <v>1.7014160349713668E-3</v>
      </c>
      <c r="BK845" s="118">
        <f t="shared" si="243"/>
        <v>1.5617226655543967E-3</v>
      </c>
      <c r="BL845" s="118">
        <f t="shared" si="243"/>
        <v>1.4334987057691478E-3</v>
      </c>
      <c r="BM845" s="118">
        <f t="shared" si="243"/>
        <v>1.3158024691358023E-3</v>
      </c>
      <c r="BN845" s="118">
        <f t="shared" si="243"/>
        <v>1.2077695855713527E-3</v>
      </c>
      <c r="BO845" s="118">
        <f t="shared" si="243"/>
        <v>1.1086066533901951E-3</v>
      </c>
      <c r="BP845" s="118">
        <f t="shared" si="243"/>
        <v>1.017585412502011E-3</v>
      </c>
      <c r="BQ845" s="118">
        <f t="shared" si="243"/>
        <v>9.3403739601446458E-4</v>
      </c>
      <c r="BS845"/>
    </row>
    <row r="846" spans="2:71">
      <c r="B846" s="19">
        <v>18</v>
      </c>
      <c r="C846" s="51">
        <v>3.9800000000000002E-2</v>
      </c>
      <c r="D846" s="51">
        <v>7.0000000000000001E-3</v>
      </c>
      <c r="I846" s="22" t="s">
        <v>176</v>
      </c>
      <c r="J846" s="118">
        <f t="shared" si="240"/>
        <v>0.14654528373927958</v>
      </c>
      <c r="K846" s="118">
        <f t="shared" si="240"/>
        <v>0.13434842965832222</v>
      </c>
      <c r="L846" s="118">
        <f t="shared" si="240"/>
        <v>0.12316671059690483</v>
      </c>
      <c r="M846" s="118">
        <f t="shared" si="240"/>
        <v>0.11291563762853406</v>
      </c>
      <c r="N846" s="118">
        <f t="shared" si="240"/>
        <v>0.10351775377671588</v>
      </c>
      <c r="O846" s="118">
        <f t="shared" si="240"/>
        <v>9.4902048751029977E-2</v>
      </c>
      <c r="P846" s="118">
        <f t="shared" si="240"/>
        <v>8.7003422394281785E-2</v>
      </c>
      <c r="Q846" s="118">
        <f t="shared" si="240"/>
        <v>7.9762192786545727E-2</v>
      </c>
      <c r="R846" s="118">
        <f t="shared" si="240"/>
        <v>7.3123645289340067E-2</v>
      </c>
      <c r="S846" s="118">
        <f t="shared" si="240"/>
        <v>6.7037619122516989E-2</v>
      </c>
      <c r="T846" s="118">
        <f t="shared" si="240"/>
        <v>6.1458128350048158E-2</v>
      </c>
      <c r="U846" s="118">
        <f t="shared" si="240"/>
        <v>5.6343014410879015E-2</v>
      </c>
      <c r="V846" s="118">
        <f t="shared" si="240"/>
        <v>5.1653627569379641E-2</v>
      </c>
      <c r="W846" s="118">
        <f t="shared" si="240"/>
        <v>4.7354534878435717E-2</v>
      </c>
      <c r="X846" s="118">
        <f t="shared" si="240"/>
        <v>4.341325244855241E-2</v>
      </c>
      <c r="Y846" s="118">
        <f t="shared" si="240"/>
        <v>3.9800000000000002E-2</v>
      </c>
      <c r="Z846" s="118">
        <f t="shared" si="241"/>
        <v>3.6487475843400424E-2</v>
      </c>
      <c r="AA846" s="118">
        <f t="shared" si="241"/>
        <v>3.3450650588510787E-2</v>
      </c>
      <c r="AB846" s="118">
        <f t="shared" si="241"/>
        <v>3.066657802247023E-2</v>
      </c>
      <c r="AC846" s="118">
        <f t="shared" si="241"/>
        <v>2.8114221728508464E-2</v>
      </c>
      <c r="AD846" s="118">
        <f t="shared" si="241"/>
        <v>2.5774296135049141E-2</v>
      </c>
      <c r="AE846" s="118">
        <f t="shared" si="241"/>
        <v>2.3629120794177245E-2</v>
      </c>
      <c r="AF846" s="118">
        <f t="shared" si="241"/>
        <v>2.1662486788400315E-2</v>
      </c>
      <c r="AG846" s="118">
        <f t="shared" si="241"/>
        <v>1.9859534256274809E-2</v>
      </c>
      <c r="AH846" s="118">
        <f t="shared" si="241"/>
        <v>1.8206640111482666E-2</v>
      </c>
      <c r="AI846" s="118">
        <f t="shared" si="241"/>
        <v>1.669131510696505E-2</v>
      </c>
      <c r="AJ846" s="118">
        <f t="shared" si="241"/>
        <v>1.5302109466330947E-2</v>
      </c>
      <c r="AK846" s="118">
        <f t="shared" si="241"/>
        <v>1.4028526369492948E-2</v>
      </c>
      <c r="AL846" s="118">
        <f t="shared" si="241"/>
        <v>1.2860942638828636E-2</v>
      </c>
      <c r="AM846" s="118">
        <f t="shared" si="241"/>
        <v>1.1790536026573324E-2</v>
      </c>
      <c r="AN846" s="118">
        <f t="shared" si="241"/>
        <v>1.0809218554028556E-2</v>
      </c>
      <c r="AO846" s="118">
        <f t="shared" si="241"/>
        <v>9.9095753988983053E-3</v>
      </c>
      <c r="AP846" s="118">
        <f t="shared" si="242"/>
        <v>9.0848088689863566E-3</v>
      </c>
      <c r="AQ846" s="118">
        <f t="shared" si="242"/>
        <v>8.3286870389208435E-3</v>
      </c>
      <c r="AR846" s="118">
        <f t="shared" si="242"/>
        <v>7.6354966618056895E-3</v>
      </c>
      <c r="AS846" s="118">
        <f t="shared" si="242"/>
        <v>6.9999999999999906E-3</v>
      </c>
      <c r="AT846" s="118">
        <f t="shared" si="242"/>
        <v>6.4173952488392619E-3</v>
      </c>
      <c r="AU846" s="118">
        <f t="shared" si="242"/>
        <v>5.8832802542606831E-3</v>
      </c>
      <c r="AV846" s="118">
        <f t="shared" si="242"/>
        <v>5.3936192501832002E-3</v>
      </c>
      <c r="AW846" s="118">
        <f t="shared" si="242"/>
        <v>4.9447123643105275E-3</v>
      </c>
      <c r="AX846" s="118">
        <f t="shared" si="242"/>
        <v>4.5331676619433103E-3</v>
      </c>
      <c r="AY846" s="118">
        <f t="shared" si="242"/>
        <v>4.1558755165638315E-3</v>
      </c>
      <c r="AZ846" s="118">
        <f t="shared" si="242"/>
        <v>3.8099851135377392E-3</v>
      </c>
      <c r="BA846" s="118">
        <f t="shared" si="242"/>
        <v>3.4928829093950624E-3</v>
      </c>
      <c r="BB846" s="118">
        <f t="shared" si="242"/>
        <v>3.202172883929108E-3</v>
      </c>
      <c r="BC846" s="118">
        <f t="shared" si="242"/>
        <v>2.9356584358983715E-3</v>
      </c>
      <c r="BD846" s="118">
        <f t="shared" si="242"/>
        <v>2.6913257855355902E-3</v>
      </c>
      <c r="BE846" s="118">
        <f t="shared" si="242"/>
        <v>2.4673287584535304E-3</v>
      </c>
      <c r="BF846" s="118">
        <f t="shared" si="243"/>
        <v>2.2619748359748826E-3</v>
      </c>
      <c r="BG846" s="118">
        <f t="shared" si="243"/>
        <v>2.0737123664827431E-3</v>
      </c>
      <c r="BH846" s="118">
        <f t="shared" si="243"/>
        <v>1.901118841160799E-3</v>
      </c>
      <c r="BI846" s="118">
        <f t="shared" si="243"/>
        <v>1.7428901455348756E-3</v>
      </c>
      <c r="BJ846" s="118">
        <f t="shared" si="243"/>
        <v>1.5978307056006135E-3</v>
      </c>
      <c r="BK846" s="118">
        <f t="shared" si="243"/>
        <v>1.4648444540815535E-3</v>
      </c>
      <c r="BL846" s="118">
        <f t="shared" si="243"/>
        <v>1.3429265485587877E-3</v>
      </c>
      <c r="BM846" s="118">
        <f t="shared" si="243"/>
        <v>1.2311557788944692E-3</v>
      </c>
      <c r="BN846" s="118">
        <f t="shared" si="243"/>
        <v>1.1286876065797681E-3</v>
      </c>
      <c r="BO846" s="118">
        <f t="shared" si="243"/>
        <v>1.0347477834126817E-3</v>
      </c>
      <c r="BP846" s="118">
        <f t="shared" si="243"/>
        <v>9.4862650128850121E-4</v>
      </c>
      <c r="BQ846" s="118">
        <f t="shared" si="243"/>
        <v>8.6967302889883532E-4</v>
      </c>
      <c r="BS846"/>
    </row>
    <row r="847" spans="2:71">
      <c r="B847" s="19">
        <v>19</v>
      </c>
      <c r="C847" s="51">
        <v>3.9100000000000003E-2</v>
      </c>
      <c r="D847" s="51">
        <v>6.6E-3</v>
      </c>
      <c r="I847" s="22" t="s">
        <v>176</v>
      </c>
      <c r="J847" s="118">
        <f t="shared" si="240"/>
        <v>0.14847432986830078</v>
      </c>
      <c r="K847" s="118">
        <f t="shared" si="240"/>
        <v>0.13583751645992112</v>
      </c>
      <c r="L847" s="118">
        <f t="shared" si="240"/>
        <v>0.12427623613028883</v>
      </c>
      <c r="M847" s="118">
        <f t="shared" si="240"/>
        <v>0.11369894907691597</v>
      </c>
      <c r="N847" s="118">
        <f t="shared" si="240"/>
        <v>0.10402190655051895</v>
      </c>
      <c r="O847" s="118">
        <f t="shared" si="240"/>
        <v>9.5168487749916833E-2</v>
      </c>
      <c r="P847" s="118">
        <f t="shared" si="240"/>
        <v>8.7068593154533816E-2</v>
      </c>
      <c r="Q847" s="118">
        <f t="shared" si="240"/>
        <v>7.9658089491039114E-2</v>
      </c>
      <c r="R847" s="118">
        <f t="shared" si="240"/>
        <v>7.287830193948619E-2</v>
      </c>
      <c r="S847" s="118">
        <f t="shared" si="240"/>
        <v>6.6675549558345704E-2</v>
      </c>
      <c r="T847" s="118">
        <f t="shared" si="240"/>
        <v>6.1000720250024495E-2</v>
      </c>
      <c r="U847" s="118">
        <f t="shared" si="240"/>
        <v>5.5808881901536329E-2</v>
      </c>
      <c r="V847" s="118">
        <f t="shared" si="240"/>
        <v>5.1058926621417706E-2</v>
      </c>
      <c r="W847" s="118">
        <f t="shared" si="240"/>
        <v>4.6713245256030655E-2</v>
      </c>
      <c r="X847" s="118">
        <f t="shared" si="240"/>
        <v>4.2737429608140899E-2</v>
      </c>
      <c r="Y847" s="118">
        <f t="shared" ref="Y847:AN862" si="244">$C847*POWER(POWER($D847/$C847,1/($D$482-$C$482)),Y$482-$C$482)</f>
        <v>3.9100000000000003E-2</v>
      </c>
      <c r="Z847" s="118">
        <f t="shared" si="244"/>
        <v>3.5772156023833088E-2</v>
      </c>
      <c r="AA847" s="118">
        <f t="shared" si="244"/>
        <v>3.2727548506226542E-2</v>
      </c>
      <c r="AB847" s="118">
        <f t="shared" si="244"/>
        <v>2.9942070880877268E-2</v>
      </c>
      <c r="AC847" s="118">
        <f t="shared" si="244"/>
        <v>2.73936683178366E-2</v>
      </c>
      <c r="AD847" s="118">
        <f t="shared" si="241"/>
        <v>2.5062163097974016E-2</v>
      </c>
      <c r="AE847" s="118">
        <f t="shared" si="241"/>
        <v>2.2929094850012238E-2</v>
      </c>
      <c r="AF847" s="118">
        <f t="shared" si="241"/>
        <v>2.097757438516382E-2</v>
      </c>
      <c r="AG847" s="118">
        <f t="shared" si="241"/>
        <v>1.9192149972062523E-2</v>
      </c>
      <c r="AH847" s="118">
        <f t="shared" si="241"/>
        <v>1.7558684993182208E-2</v>
      </c>
      <c r="AI847" s="118">
        <f t="shared" si="241"/>
        <v>1.6064246014052444E-2</v>
      </c>
      <c r="AJ847" s="118">
        <f t="shared" si="241"/>
        <v>1.4697000379026156E-2</v>
      </c>
      <c r="AK847" s="118">
        <f t="shared" si="241"/>
        <v>1.3446122522784083E-2</v>
      </c>
      <c r="AL847" s="118">
        <f t="shared" si="241"/>
        <v>1.2301708255770033E-2</v>
      </c>
      <c r="AM847" s="118">
        <f t="shared" si="241"/>
        <v>1.1254696344886989E-2</v>
      </c>
      <c r="AN847" s="118">
        <f t="shared" si="241"/>
        <v>1.0296796768546322E-2</v>
      </c>
      <c r="AO847" s="118">
        <f t="shared" si="241"/>
        <v>9.4204250780086807E-3</v>
      </c>
      <c r="AP847" s="118">
        <f t="shared" si="242"/>
        <v>8.6186423453032349E-3</v>
      </c>
      <c r="AQ847" s="118">
        <f t="shared" si="242"/>
        <v>7.8851002222455769E-3</v>
      </c>
      <c r="AR847" s="118">
        <f t="shared" si="242"/>
        <v>7.2139906755429592E-3</v>
      </c>
      <c r="AS847" s="118">
        <f t="shared" si="242"/>
        <v>6.5999999999999939E-3</v>
      </c>
      <c r="AT847" s="118">
        <f t="shared" si="242"/>
        <v>6.0382667457109501E-3</v>
      </c>
      <c r="AU847" s="118">
        <f t="shared" si="242"/>
        <v>5.5243432261149611E-3</v>
      </c>
      <c r="AV847" s="118">
        <f t="shared" si="242"/>
        <v>5.0541603021429611E-3</v>
      </c>
      <c r="AW847" s="118">
        <f t="shared" si="242"/>
        <v>4.6239951636245875E-3</v>
      </c>
      <c r="AX847" s="118">
        <f t="shared" si="242"/>
        <v>4.2304418528549452E-3</v>
      </c>
      <c r="AY847" s="118">
        <f t="shared" si="242"/>
        <v>3.8703842969330083E-3</v>
      </c>
      <c r="AZ847" s="118">
        <f t="shared" si="242"/>
        <v>3.5409716353473424E-3</v>
      </c>
      <c r="BA847" s="118">
        <f t="shared" si="242"/>
        <v>3.2395956474581206E-3</v>
      </c>
      <c r="BB847" s="118">
        <f t="shared" si="242"/>
        <v>2.9638701011509578E-3</v>
      </c>
      <c r="BC847" s="118">
        <f t="shared" si="242"/>
        <v>2.7116118591495146E-3</v>
      </c>
      <c r="BD847" s="118">
        <f t="shared" si="242"/>
        <v>2.4808235933906019E-3</v>
      </c>
      <c r="BE847" s="118">
        <f t="shared" ref="BE847:BQ862" si="245">$C847*POWER(POWER($D847/$C847,1/($D$482-$C$482)),BE$482-$C$482)</f>
        <v>2.2696779705978225E-3</v>
      </c>
      <c r="BF847" s="118">
        <f t="shared" si="245"/>
        <v>2.076503183838418E-3</v>
      </c>
      <c r="BG847" s="118">
        <f t="shared" si="245"/>
        <v>1.8997697155052186E-3</v>
      </c>
      <c r="BH847" s="118">
        <f t="shared" si="243"/>
        <v>1.7380782269157461E-3</v>
      </c>
      <c r="BI847" s="118">
        <f t="shared" si="243"/>
        <v>1.59014847864085E-3</v>
      </c>
      <c r="BJ847" s="118">
        <f t="shared" si="243"/>
        <v>1.4548091938363502E-3</v>
      </c>
      <c r="BK847" s="118">
        <f t="shared" si="243"/>
        <v>1.3309887843176663E-3</v>
      </c>
      <c r="BL847" s="118">
        <f t="shared" si="243"/>
        <v>1.2177068659484267E-3</v>
      </c>
      <c r="BM847" s="118">
        <f t="shared" si="243"/>
        <v>1.1140664961636808E-3</v>
      </c>
      <c r="BN847" s="118">
        <f t="shared" si="243"/>
        <v>1.0192470721660416E-3</v>
      </c>
      <c r="BO847" s="118">
        <f t="shared" si="243"/>
        <v>9.3249783356416129E-4</v>
      </c>
      <c r="BP847" s="118">
        <f t="shared" si="243"/>
        <v>8.5313191800878534E-4</v>
      </c>
      <c r="BQ847" s="118">
        <f t="shared" si="243"/>
        <v>7.8052092276015977E-4</v>
      </c>
      <c r="BS847"/>
    </row>
    <row r="848" spans="2:71">
      <c r="B848" s="19">
        <v>20</v>
      </c>
      <c r="C848" s="51">
        <v>3.8300000000000001E-2</v>
      </c>
      <c r="D848" s="51">
        <v>6.1999999999999998E-3</v>
      </c>
      <c r="I848" s="22" t="s">
        <v>176</v>
      </c>
      <c r="J848" s="118">
        <f t="shared" ref="J848:Y863" si="246">$C848*POWER(POWER($D848/$C848,1/($D$482-$C$482)),J$482-$C$482)</f>
        <v>0.15007352629330084</v>
      </c>
      <c r="K848" s="118">
        <f t="shared" si="246"/>
        <v>0.13701361755244587</v>
      </c>
      <c r="L848" s="118">
        <f t="shared" si="246"/>
        <v>0.12509022649417087</v>
      </c>
      <c r="M848" s="118">
        <f t="shared" si="246"/>
        <v>0.11420444948381435</v>
      </c>
      <c r="N848" s="118">
        <f t="shared" si="246"/>
        <v>0.10426598981742899</v>
      </c>
      <c r="O848" s="118">
        <f t="shared" si="246"/>
        <v>9.5192408717393762E-2</v>
      </c>
      <c r="P848" s="118">
        <f t="shared" si="246"/>
        <v>8.6908441508935994E-2</v>
      </c>
      <c r="Q848" s="118">
        <f t="shared" si="246"/>
        <v>7.9345373305298408E-2</v>
      </c>
      <c r="R848" s="118">
        <f t="shared" si="246"/>
        <v>7.2440469022906517E-2</v>
      </c>
      <c r="S848" s="118">
        <f t="shared" si="246"/>
        <v>6.6136452998555112E-2</v>
      </c>
      <c r="T848" s="118">
        <f t="shared" si="246"/>
        <v>6.0381033892077239E-2</v>
      </c>
      <c r="U848" s="118">
        <f t="shared" si="246"/>
        <v>5.5126470933598945E-2</v>
      </c>
      <c r="V848" s="118">
        <f t="shared" si="246"/>
        <v>5.0329177917433354E-2</v>
      </c>
      <c r="W848" s="118">
        <f t="shared" si="246"/>
        <v>4.5949361657773219E-2</v>
      </c>
      <c r="X848" s="118">
        <f t="shared" si="246"/>
        <v>4.1950691907198794E-2</v>
      </c>
      <c r="Y848" s="118">
        <f t="shared" si="246"/>
        <v>3.8300000000000001E-2</v>
      </c>
      <c r="Z848" s="118">
        <f t="shared" si="244"/>
        <v>3.4967003720581778E-2</v>
      </c>
      <c r="AA848" s="118">
        <f t="shared" si="244"/>
        <v>3.1924056114756655E-2</v>
      </c>
      <c r="AB848" s="118">
        <f t="shared" si="244"/>
        <v>2.9145916160333091E-2</v>
      </c>
      <c r="AC848" s="118">
        <f t="shared" si="244"/>
        <v>2.6609539394729289E-2</v>
      </c>
      <c r="AD848" s="118">
        <f t="shared" si="244"/>
        <v>2.4293886762884239E-2</v>
      </c>
      <c r="AE848" s="118">
        <f t="shared" si="244"/>
        <v>2.2179750099873777E-2</v>
      </c>
      <c r="AF848" s="118">
        <f t="shared" si="244"/>
        <v>2.0249592800622985E-2</v>
      </c>
      <c r="AG848" s="118">
        <f t="shared" si="244"/>
        <v>1.8487404355082244E-2</v>
      </c>
      <c r="AH848" s="118">
        <f t="shared" si="244"/>
        <v>1.6878567542247012E-2</v>
      </c>
      <c r="AI848" s="118">
        <f t="shared" si="244"/>
        <v>1.5409737181405798E-2</v>
      </c>
      <c r="AJ848" s="118">
        <f t="shared" si="244"/>
        <v>1.4068729434866941E-2</v>
      </c>
      <c r="AK848" s="118">
        <f t="shared" si="244"/>
        <v>1.2844420743938661E-2</v>
      </c>
      <c r="AL848" s="118">
        <f t="shared" si="244"/>
        <v>1.1726655559843889E-2</v>
      </c>
      <c r="AM848" s="118">
        <f t="shared" si="244"/>
        <v>1.0706162104204759E-2</v>
      </c>
      <c r="AN848" s="118">
        <f t="shared" si="244"/>
        <v>9.7744754603362755E-3</v>
      </c>
      <c r="AO848" s="118">
        <f t="shared" ref="AO848:BD863" si="247">$C848*POWER(POWER($D848/$C848,1/($D$482-$C$482)),AO$482-$C$482)</f>
        <v>8.9238673573972284E-3</v>
      </c>
      <c r="AP848" s="118">
        <f t="shared" si="247"/>
        <v>8.1472820649631118E-3</v>
      </c>
      <c r="AQ848" s="118">
        <f t="shared" si="247"/>
        <v>7.4382778662713915E-3</v>
      </c>
      <c r="AR848" s="118">
        <f t="shared" si="247"/>
        <v>6.7909736246640423E-3</v>
      </c>
      <c r="AS848" s="118">
        <f t="shared" si="247"/>
        <v>6.2000000000000076E-3</v>
      </c>
      <c r="AT848" s="118">
        <f t="shared" si="247"/>
        <v>5.6604549103813915E-3</v>
      </c>
      <c r="AU848" s="118">
        <f t="shared" si="247"/>
        <v>5.1678628697517364E-3</v>
      </c>
      <c r="AV848" s="118">
        <f t="shared" si="247"/>
        <v>4.7181378640748142E-3</v>
      </c>
      <c r="AW848" s="118">
        <f t="shared" si="247"/>
        <v>4.3075494581546157E-3</v>
      </c>
      <c r="AX848" s="118">
        <f t="shared" si="247"/>
        <v>3.932691851955156E-3</v>
      </c>
      <c r="AY848" s="118">
        <f t="shared" si="247"/>
        <v>3.5904556297445844E-3</v>
      </c>
      <c r="AZ848" s="118">
        <f t="shared" si="247"/>
        <v>3.2780019677248738E-3</v>
      </c>
      <c r="BA848" s="118">
        <f t="shared" si="247"/>
        <v>2.9927390862013068E-3</v>
      </c>
      <c r="BB848" s="118">
        <f t="shared" si="247"/>
        <v>2.7323007509642712E-3</v>
      </c>
      <c r="BC848" s="118">
        <f t="shared" si="247"/>
        <v>2.4945266455539449E-3</v>
      </c>
      <c r="BD848" s="118">
        <f t="shared" si="247"/>
        <v>2.2774444515972622E-3</v>
      </c>
      <c r="BE848" s="118">
        <f t="shared" si="245"/>
        <v>2.0792534885749293E-3</v>
      </c>
      <c r="BF848" s="118">
        <f t="shared" si="245"/>
        <v>1.8983097773115454E-3</v>
      </c>
      <c r="BG848" s="118">
        <f t="shared" si="245"/>
        <v>1.733112403291634E-3</v>
      </c>
      <c r="BH848" s="118">
        <f t="shared" si="245"/>
        <v>1.5822910666862921E-3</v>
      </c>
      <c r="BI848" s="118">
        <f t="shared" si="245"/>
        <v>1.4445947158188742E-3</v>
      </c>
      <c r="BJ848" s="118">
        <f t="shared" si="245"/>
        <v>1.3188811697851528E-3</v>
      </c>
      <c r="BK848" s="118">
        <f t="shared" si="245"/>
        <v>1.2041076441483731E-3</v>
      </c>
      <c r="BL848" s="118">
        <f t="shared" si="245"/>
        <v>1.0993221011205514E-3</v>
      </c>
      <c r="BM848" s="118">
        <f t="shared" si="245"/>
        <v>1.0036553524804203E-3</v>
      </c>
      <c r="BN848" s="118">
        <f t="shared" si="245"/>
        <v>9.1631384972231517E-4</v>
      </c>
      <c r="BO848" s="118">
        <f t="shared" si="245"/>
        <v>8.3657310163083034E-4</v>
      </c>
      <c r="BP848" s="118">
        <f t="shared" si="245"/>
        <v>7.6377166468051918E-4</v>
      </c>
      <c r="BQ848" s="118">
        <f t="shared" si="245"/>
        <v>6.9730565641145303E-4</v>
      </c>
      <c r="BS848"/>
    </row>
    <row r="849" spans="2:71">
      <c r="B849" s="19">
        <v>21</v>
      </c>
      <c r="C849" s="51">
        <v>3.7100000000000001E-2</v>
      </c>
      <c r="D849" s="51">
        <v>6.1000000000000004E-3</v>
      </c>
      <c r="I849" s="22" t="s">
        <v>176</v>
      </c>
      <c r="J849" s="118">
        <f t="shared" si="246"/>
        <v>0.14368352219818142</v>
      </c>
      <c r="K849" s="118">
        <f t="shared" si="246"/>
        <v>0.13128187229397978</v>
      </c>
      <c r="L849" s="118">
        <f t="shared" si="246"/>
        <v>0.11995063685340913</v>
      </c>
      <c r="M849" s="118">
        <f t="shared" si="246"/>
        <v>0.10959742598215701</v>
      </c>
      <c r="N849" s="118">
        <f t="shared" si="246"/>
        <v>0.10013782416673347</v>
      </c>
      <c r="O849" s="118">
        <f t="shared" si="246"/>
        <v>9.1494701987619401E-2</v>
      </c>
      <c r="P849" s="118">
        <f t="shared" si="246"/>
        <v>8.3597587240009999E-2</v>
      </c>
      <c r="Q849" s="118">
        <f t="shared" si="246"/>
        <v>7.6382090334550082E-2</v>
      </c>
      <c r="R849" s="118">
        <f t="shared" si="246"/>
        <v>6.9789379293031764E-2</v>
      </c>
      <c r="S849" s="118">
        <f t="shared" si="246"/>
        <v>6.37657000584015E-2</v>
      </c>
      <c r="T849" s="118">
        <f t="shared" si="246"/>
        <v>5.8261938207895887E-2</v>
      </c>
      <c r="U849" s="118">
        <f t="shared" si="246"/>
        <v>5.3233218495708189E-2</v>
      </c>
      <c r="V849" s="118">
        <f t="shared" si="246"/>
        <v>4.8638538960033492E-2</v>
      </c>
      <c r="W849" s="118">
        <f t="shared" si="246"/>
        <v>4.4440436611162745E-2</v>
      </c>
      <c r="X849" s="118">
        <f t="shared" si="246"/>
        <v>4.0604681974793715E-2</v>
      </c>
      <c r="Y849" s="118">
        <f t="shared" si="246"/>
        <v>3.7100000000000001E-2</v>
      </c>
      <c r="Z849" s="118">
        <f t="shared" si="244"/>
        <v>3.3897815056264644E-2</v>
      </c>
      <c r="AA849" s="118">
        <f t="shared" si="244"/>
        <v>3.097201794039682E-2</v>
      </c>
      <c r="AB849" s="118">
        <f t="shared" si="244"/>
        <v>2.8298752993608674E-2</v>
      </c>
      <c r="AC849" s="118">
        <f t="shared" si="244"/>
        <v>2.5856223592998988E-2</v>
      </c>
      <c r="AD849" s="118">
        <f t="shared" si="244"/>
        <v>2.3624514431506906E-2</v>
      </c>
      <c r="AE849" s="118">
        <f t="shared" si="244"/>
        <v>2.1585429137285068E-2</v>
      </c>
      <c r="AF849" s="118">
        <f t="shared" si="244"/>
        <v>1.9722341908512003E-2</v>
      </c>
      <c r="AG849" s="118">
        <f t="shared" si="244"/>
        <v>1.8020061953939553E-2</v>
      </c>
      <c r="AH849" s="118">
        <f t="shared" si="244"/>
        <v>1.6464709633883391E-2</v>
      </c>
      <c r="AI849" s="118">
        <f t="shared" si="244"/>
        <v>1.5043603291764905E-2</v>
      </c>
      <c r="AJ849" s="118">
        <f t="shared" si="244"/>
        <v>1.3745155853478725E-2</v>
      </c>
      <c r="AK849" s="118">
        <f t="shared" si="244"/>
        <v>1.2558780351502838E-2</v>
      </c>
      <c r="AL849" s="118">
        <f t="shared" si="244"/>
        <v>1.1474803603436482E-2</v>
      </c>
      <c r="AM849" s="118">
        <f t="shared" si="244"/>
        <v>1.0484387341138785E-2</v>
      </c>
      <c r="AN849" s="118">
        <f t="shared" si="244"/>
        <v>9.5794561473898851E-3</v>
      </c>
      <c r="AO849" s="118">
        <f t="shared" si="247"/>
        <v>8.7526316125018811E-3</v>
      </c>
      <c r="AP849" s="118">
        <f t="shared" si="247"/>
        <v>7.9971721740216741E-3</v>
      </c>
      <c r="AQ849" s="118">
        <f t="shared" si="247"/>
        <v>7.3069181490051909E-3</v>
      </c>
      <c r="AR849" s="118">
        <f t="shared" si="247"/>
        <v>6.6762415106803637E-3</v>
      </c>
      <c r="AS849" s="118">
        <f t="shared" si="247"/>
        <v>6.0999999999999961E-3</v>
      </c>
      <c r="AT849" s="118">
        <f t="shared" si="247"/>
        <v>5.5734951979303027E-3</v>
      </c>
      <c r="AU849" s="118">
        <f t="shared" si="247"/>
        <v>5.0924342166151076E-3</v>
      </c>
      <c r="AV849" s="118">
        <f t="shared" si="247"/>
        <v>4.6528946970623404E-3</v>
      </c>
      <c r="AW849" s="118">
        <f t="shared" si="247"/>
        <v>4.2512928279593992E-3</v>
      </c>
      <c r="AX849" s="118">
        <f t="shared" si="247"/>
        <v>3.8843541248569282E-3</v>
      </c>
      <c r="AY849" s="118">
        <f t="shared" si="247"/>
        <v>3.5490867314673545E-3</v>
      </c>
      <c r="AZ849" s="118">
        <f t="shared" si="247"/>
        <v>3.2427570253887642E-3</v>
      </c>
      <c r="BA849" s="118">
        <f t="shared" si="247"/>
        <v>2.9628673293539409E-3</v>
      </c>
      <c r="BB849" s="118">
        <f t="shared" si="247"/>
        <v>2.7071355462719307E-3</v>
      </c>
      <c r="BC849" s="118">
        <f t="shared" si="247"/>
        <v>2.4734765520152521E-3</v>
      </c>
      <c r="BD849" s="118">
        <f t="shared" si="247"/>
        <v>2.2599851942377404E-3</v>
      </c>
      <c r="BE849" s="118">
        <f t="shared" si="245"/>
        <v>2.064920758602891E-3</v>
      </c>
      <c r="BF849" s="118">
        <f t="shared" si="245"/>
        <v>1.8866927757671828E-3</v>
      </c>
      <c r="BG849" s="118">
        <f t="shared" si="245"/>
        <v>1.7238480533947858E-3</v>
      </c>
      <c r="BH849" s="118">
        <f t="shared" si="245"/>
        <v>1.5750588274684168E-3</v>
      </c>
      <c r="BI849" s="118">
        <f t="shared" si="245"/>
        <v>1.4391119362873702E-3</v>
      </c>
      <c r="BJ849" s="118">
        <f t="shared" si="245"/>
        <v>1.3148989288822692E-3</v>
      </c>
      <c r="BK849" s="118">
        <f t="shared" si="245"/>
        <v>1.2014070271949228E-3</v>
      </c>
      <c r="BL849" s="118">
        <f t="shared" si="245"/>
        <v>1.0977108683328893E-3</v>
      </c>
      <c r="BM849" s="118">
        <f t="shared" si="245"/>
        <v>1.0029649595687318E-3</v>
      </c>
      <c r="BN849" s="118">
        <f t="shared" si="245"/>
        <v>9.1639678456535917E-4</v>
      </c>
      <c r="BO849" s="118">
        <f t="shared" si="245"/>
        <v>8.3730050461865591E-4</v>
      </c>
      <c r="BP849" s="118">
        <f t="shared" si="245"/>
        <v>7.6503120356011473E-4</v>
      </c>
      <c r="BQ849" s="118">
        <f t="shared" si="245"/>
        <v>6.9899962939494117E-4</v>
      </c>
      <c r="BS849"/>
    </row>
    <row r="850" spans="2:71">
      <c r="B850" s="19">
        <v>22</v>
      </c>
      <c r="C850" s="51">
        <v>3.5900000000000001E-2</v>
      </c>
      <c r="D850" s="51">
        <v>5.8999999999999999E-3</v>
      </c>
      <c r="I850" s="22" t="s">
        <v>176</v>
      </c>
      <c r="J850" s="118">
        <f t="shared" si="246"/>
        <v>0.13908371303932374</v>
      </c>
      <c r="K850" s="118">
        <f t="shared" si="246"/>
        <v>0.12707618096036075</v>
      </c>
      <c r="L850" s="118">
        <f t="shared" si="246"/>
        <v>0.11610529669210556</v>
      </c>
      <c r="M850" s="118">
        <f t="shared" si="246"/>
        <v>0.10608156318584087</v>
      </c>
      <c r="N850" s="118">
        <f t="shared" si="246"/>
        <v>9.6923209953062431E-2</v>
      </c>
      <c r="O850" s="118">
        <f t="shared" si="246"/>
        <v>8.8555526007362662E-2</v>
      </c>
      <c r="P850" s="118">
        <f t="shared" si="246"/>
        <v>8.0910250395528766E-2</v>
      </c>
      <c r="Q850" s="118">
        <f t="shared" si="246"/>
        <v>7.3925015345997463E-2</v>
      </c>
      <c r="R850" s="118">
        <f t="shared" si="246"/>
        <v>6.7542837492046121E-2</v>
      </c>
      <c r="S850" s="118">
        <f t="shared" si="246"/>
        <v>6.171165301927739E-2</v>
      </c>
      <c r="T850" s="118">
        <f t="shared" si="246"/>
        <v>5.6383892945275786E-2</v>
      </c>
      <c r="U850" s="118">
        <f t="shared" si="246"/>
        <v>5.1516095066700358E-2</v>
      </c>
      <c r="V850" s="118">
        <f t="shared" si="246"/>
        <v>4.7068549408198879E-2</v>
      </c>
      <c r="W850" s="118">
        <f t="shared" si="246"/>
        <v>4.3004974280826426E-2</v>
      </c>
      <c r="X850" s="118">
        <f t="shared" si="246"/>
        <v>3.9292220307354339E-2</v>
      </c>
      <c r="Y850" s="118">
        <f t="shared" si="246"/>
        <v>3.5900000000000001E-2</v>
      </c>
      <c r="Z850" s="118">
        <f t="shared" si="244"/>
        <v>3.2800640684557417E-2</v>
      </c>
      <c r="AA850" s="118">
        <f t="shared" si="244"/>
        <v>2.9968858755360539E-2</v>
      </c>
      <c r="AB850" s="118">
        <f t="shared" si="244"/>
        <v>2.738155341952183E-2</v>
      </c>
      <c r="AC850" s="118">
        <f t="shared" si="244"/>
        <v>2.5017618247876048E-2</v>
      </c>
      <c r="AD850" s="118">
        <f t="shared" si="244"/>
        <v>2.2857768995320587E-2</v>
      </c>
      <c r="AE850" s="118">
        <f t="shared" si="244"/>
        <v>2.0884386285964559E-2</v>
      </c>
      <c r="AF850" s="118">
        <f t="shared" si="244"/>
        <v>1.9081371879761062E-2</v>
      </c>
      <c r="AG850" s="118">
        <f t="shared" si="244"/>
        <v>1.7434017348090823E-2</v>
      </c>
      <c r="AH850" s="118">
        <f t="shared" si="244"/>
        <v>1.5928884086993528E-2</v>
      </c>
      <c r="AI850" s="118">
        <f t="shared" si="244"/>
        <v>1.4553693689232291E-2</v>
      </c>
      <c r="AJ850" s="118">
        <f t="shared" si="244"/>
        <v>1.3297227780880758E-2</v>
      </c>
      <c r="AK850" s="118">
        <f t="shared" si="244"/>
        <v>1.2149236505331047E-2</v>
      </c>
      <c r="AL850" s="118">
        <f t="shared" si="244"/>
        <v>1.1100354908163558E-2</v>
      </c>
      <c r="AM850" s="118">
        <f t="shared" si="244"/>
        <v>1.0142026540772597E-2</v>
      </c>
      <c r="AN850" s="118">
        <f t="shared" si="244"/>
        <v>9.2664336595299924E-3</v>
      </c>
      <c r="AO850" s="118">
        <f t="shared" si="247"/>
        <v>8.4664334510733096E-3</v>
      </c>
      <c r="AP850" s="118">
        <f t="shared" si="247"/>
        <v>7.7354997634644313E-3</v>
      </c>
      <c r="AQ850" s="118">
        <f t="shared" si="247"/>
        <v>7.0676698678795464E-3</v>
      </c>
      <c r="AR850" s="118">
        <f t="shared" si="247"/>
        <v>6.4574958165289804E-3</v>
      </c>
      <c r="AS850" s="118">
        <f t="shared" si="247"/>
        <v>5.8999999999999947E-3</v>
      </c>
      <c r="AT850" s="118">
        <f t="shared" si="247"/>
        <v>5.3906345414732205E-3</v>
      </c>
      <c r="AU850" s="118">
        <f t="shared" si="247"/>
        <v>4.9252441965634266E-3</v>
      </c>
      <c r="AV850" s="118">
        <f t="shared" si="247"/>
        <v>4.5000324561331097E-3</v>
      </c>
      <c r="AW850" s="118">
        <f t="shared" si="247"/>
        <v>4.1115305755562272E-3</v>
      </c>
      <c r="AX850" s="118">
        <f t="shared" si="247"/>
        <v>3.7565692777824893E-3</v>
      </c>
      <c r="AY850" s="118">
        <f t="shared" si="247"/>
        <v>3.4322528993646463E-3</v>
      </c>
      <c r="AZ850" s="118">
        <f t="shared" si="247"/>
        <v>3.1359357685401164E-3</v>
      </c>
      <c r="BA850" s="118">
        <f t="shared" si="247"/>
        <v>2.8652006226667346E-3</v>
      </c>
      <c r="BB850" s="118">
        <f t="shared" si="247"/>
        <v>2.6178388889487952E-3</v>
      </c>
      <c r="BC850" s="118">
        <f t="shared" si="247"/>
        <v>2.3918326675897057E-3</v>
      </c>
      <c r="BD850" s="118">
        <f t="shared" si="247"/>
        <v>2.1853382703954428E-3</v>
      </c>
      <c r="BE850" s="118">
        <f t="shared" si="245"/>
        <v>1.9966711805418699E-3</v>
      </c>
      <c r="BF850" s="118">
        <f t="shared" si="245"/>
        <v>1.8242923108123938E-3</v>
      </c>
      <c r="BG850" s="118">
        <f t="shared" si="245"/>
        <v>1.666795448204966E-3</v>
      </c>
      <c r="BH850" s="118">
        <f t="shared" si="245"/>
        <v>1.5228957824854296E-3</v>
      </c>
      <c r="BI850" s="118">
        <f t="shared" si="245"/>
        <v>1.3914194251067546E-3</v>
      </c>
      <c r="BJ850" s="118">
        <f t="shared" si="245"/>
        <v>1.2712938329927607E-3</v>
      </c>
      <c r="BK850" s="118">
        <f t="shared" si="245"/>
        <v>1.161539059066554E-3</v>
      </c>
      <c r="BL850" s="118">
        <f t="shared" si="245"/>
        <v>1.061259758148216E-3</v>
      </c>
      <c r="BM850" s="118">
        <f t="shared" si="245"/>
        <v>9.6963788300835499E-4</v>
      </c>
      <c r="BN850" s="118">
        <f t="shared" si="245"/>
        <v>8.8592601099420543E-4</v>
      </c>
      <c r="BO850" s="118">
        <f t="shared" si="245"/>
        <v>8.0944124678897472E-4</v>
      </c>
      <c r="BP850" s="118">
        <f t="shared" si="245"/>
        <v>7.3955965156505092E-4</v>
      </c>
      <c r="BQ850" s="118">
        <f t="shared" si="245"/>
        <v>6.7571115308584181E-4</v>
      </c>
      <c r="BS850"/>
    </row>
    <row r="851" spans="2:71">
      <c r="B851" s="19">
        <v>23</v>
      </c>
      <c r="C851" s="51">
        <v>3.4700000000000002E-2</v>
      </c>
      <c r="D851" s="51">
        <v>5.7999999999999996E-3</v>
      </c>
      <c r="I851" s="22" t="s">
        <v>176</v>
      </c>
      <c r="J851" s="118">
        <f t="shared" si="246"/>
        <v>0.13274115302252698</v>
      </c>
      <c r="K851" s="118">
        <f t="shared" si="246"/>
        <v>0.12138373918371521</v>
      </c>
      <c r="L851" s="118">
        <f t="shared" si="246"/>
        <v>0.110998072585069</v>
      </c>
      <c r="M851" s="118">
        <f t="shared" si="246"/>
        <v>0.10150100994131486</v>
      </c>
      <c r="N851" s="118">
        <f t="shared" si="246"/>
        <v>9.2816521757268261E-2</v>
      </c>
      <c r="O851" s="118">
        <f t="shared" si="246"/>
        <v>8.4875083667624168E-2</v>
      </c>
      <c r="P851" s="118">
        <f t="shared" si="246"/>
        <v>7.7613119854085574E-2</v>
      </c>
      <c r="Q851" s="118">
        <f t="shared" si="246"/>
        <v>7.0972494084061158E-2</v>
      </c>
      <c r="R851" s="118">
        <f t="shared" si="246"/>
        <v>6.4900044296401824E-2</v>
      </c>
      <c r="S851" s="118">
        <f t="shared" si="246"/>
        <v>5.9347157008264734E-2</v>
      </c>
      <c r="T851" s="118">
        <f t="shared" si="246"/>
        <v>5.4269378135985299E-2</v>
      </c>
      <c r="U851" s="118">
        <f t="shared" si="246"/>
        <v>4.9626057114351953E-2</v>
      </c>
      <c r="V851" s="118">
        <f t="shared" si="246"/>
        <v>4.5380021465252593E-2</v>
      </c>
      <c r="W851" s="118">
        <f t="shared" si="246"/>
        <v>4.1497279210425508E-2</v>
      </c>
      <c r="X851" s="118">
        <f t="shared" si="246"/>
        <v>3.7946746745956564E-2</v>
      </c>
      <c r="Y851" s="118">
        <f t="shared" si="246"/>
        <v>3.4700000000000002E-2</v>
      </c>
      <c r="Z851" s="118">
        <f t="shared" si="244"/>
        <v>3.1731046881596052E-2</v>
      </c>
      <c r="AA851" s="118">
        <f t="shared" si="244"/>
        <v>2.9016119198906235E-2</v>
      </c>
      <c r="AB851" s="118">
        <f t="shared" si="244"/>
        <v>2.6533482381051091E-2</v>
      </c>
      <c r="AC851" s="118">
        <f t="shared" si="244"/>
        <v>2.4263261480263254E-2</v>
      </c>
      <c r="AD851" s="118">
        <f t="shared" si="244"/>
        <v>2.2187282061402212E-2</v>
      </c>
      <c r="AE851" s="118">
        <f t="shared" si="244"/>
        <v>2.0288924705059039E-2</v>
      </c>
      <c r="AF851" s="118">
        <f t="shared" si="244"/>
        <v>1.8552991959463996E-2</v>
      </c>
      <c r="AG851" s="118">
        <f t="shared" si="244"/>
        <v>1.696558667606993E-2</v>
      </c>
      <c r="AH851" s="118">
        <f t="shared" si="244"/>
        <v>1.5514000754817184E-2</v>
      </c>
      <c r="AI851" s="118">
        <f t="shared" si="244"/>
        <v>1.4186613408421341E-2</v>
      </c>
      <c r="AJ851" s="118">
        <f t="shared" si="244"/>
        <v>1.2972798131230451E-2</v>
      </c>
      <c r="AK851" s="118">
        <f t="shared" si="244"/>
        <v>1.186283762788343E-2</v>
      </c>
      <c r="AL851" s="118">
        <f t="shared" si="244"/>
        <v>1.0847846020724231E-2</v>
      </c>
      <c r="AM851" s="118">
        <f t="shared" si="244"/>
        <v>9.9196977131969944E-3</v>
      </c>
      <c r="AN851" s="118">
        <f t="shared" si="244"/>
        <v>9.0709623397324177E-3</v>
      </c>
      <c r="AO851" s="118">
        <f t="shared" si="247"/>
        <v>8.2948452813614293E-3</v>
      </c>
      <c r="AP851" s="118">
        <f t="shared" si="247"/>
        <v>7.5851332708491426E-3</v>
      </c>
      <c r="AQ851" s="118">
        <f t="shared" si="247"/>
        <v>6.9361446518866896E-3</v>
      </c>
      <c r="AR851" s="118">
        <f t="shared" si="247"/>
        <v>6.3426838941368375E-3</v>
      </c>
      <c r="AS851" s="118">
        <f t="shared" si="247"/>
        <v>5.8000000000000048E-3</v>
      </c>
      <c r="AT851" s="118">
        <f t="shared" si="247"/>
        <v>5.3037484701226861E-3</v>
      </c>
      <c r="AU851" s="118">
        <f t="shared" si="247"/>
        <v>4.8499565231601236E-3</v>
      </c>
      <c r="AV851" s="118">
        <f t="shared" si="247"/>
        <v>4.4349912913572457E-3</v>
      </c>
      <c r="AW851" s="118">
        <f t="shared" si="247"/>
        <v>4.0555307373350714E-3</v>
      </c>
      <c r="AX851" s="118">
        <f t="shared" si="247"/>
        <v>3.7085370592545518E-3</v>
      </c>
      <c r="AY851" s="118">
        <f t="shared" si="247"/>
        <v>3.3912323714507934E-3</v>
      </c>
      <c r="AZ851" s="118">
        <f t="shared" si="247"/>
        <v>3.1010764658470102E-3</v>
      </c>
      <c r="BA851" s="118">
        <f t="shared" si="247"/>
        <v>2.8357464761154371E-3</v>
      </c>
      <c r="BB851" s="118">
        <f t="shared" si="247"/>
        <v>2.5931182817850065E-3</v>
      </c>
      <c r="BC851" s="118">
        <f t="shared" si="247"/>
        <v>2.3712495034248944E-3</v>
      </c>
      <c r="BD851" s="118">
        <f t="shared" si="247"/>
        <v>2.1683639527705092E-3</v>
      </c>
      <c r="BE851" s="118">
        <f t="shared" si="245"/>
        <v>1.9828374133061661E-3</v>
      </c>
      <c r="BF851" s="118">
        <f t="shared" si="245"/>
        <v>1.8131846374697578E-3</v>
      </c>
      <c r="BG851" s="118">
        <f t="shared" si="245"/>
        <v>1.6580474563845135E-3</v>
      </c>
      <c r="BH851" s="118">
        <f t="shared" si="245"/>
        <v>1.5161839069293391E-3</v>
      </c>
      <c r="BI851" s="118">
        <f t="shared" si="245"/>
        <v>1.3864582891036405E-3</v>
      </c>
      <c r="BJ851" s="118">
        <f t="shared" si="245"/>
        <v>1.2678320740900592E-3</v>
      </c>
      <c r="BK851" s="118">
        <f t="shared" si="245"/>
        <v>1.1593555902288998E-3</v>
      </c>
      <c r="BL851" s="118">
        <f t="shared" si="245"/>
        <v>1.0601604203456393E-3</v>
      </c>
      <c r="BM851" s="118">
        <f t="shared" si="245"/>
        <v>9.6945244956772494E-4</v>
      </c>
      <c r="BN851" s="118">
        <f t="shared" si="245"/>
        <v>8.86505507974398E-4</v>
      </c>
      <c r="BO851" s="118">
        <f t="shared" si="245"/>
        <v>8.1065555718526632E-4</v>
      </c>
      <c r="BP851" s="118">
        <f t="shared" si="245"/>
        <v>7.4129537434789762E-4</v>
      </c>
      <c r="BQ851" s="118">
        <f t="shared" si="245"/>
        <v>6.7786969096666951E-4</v>
      </c>
      <c r="BS851"/>
    </row>
    <row r="852" spans="2:71">
      <c r="B852" s="19">
        <v>24</v>
      </c>
      <c r="C852" s="51">
        <v>3.3500000000000002E-2</v>
      </c>
      <c r="D852" s="51">
        <v>5.7000000000000002E-3</v>
      </c>
      <c r="I852" s="22" t="s">
        <v>176</v>
      </c>
      <c r="J852" s="118">
        <f t="shared" si="246"/>
        <v>0.12645100069232781</v>
      </c>
      <c r="K852" s="118">
        <f t="shared" si="246"/>
        <v>0.11573474870351669</v>
      </c>
      <c r="L852" s="118">
        <f t="shared" si="246"/>
        <v>0.10592665921289816</v>
      </c>
      <c r="M852" s="118">
        <f t="shared" si="246"/>
        <v>9.694976882655576E-2</v>
      </c>
      <c r="N852" s="118">
        <f t="shared" si="246"/>
        <v>8.8733636511950889E-2</v>
      </c>
      <c r="O852" s="118">
        <f t="shared" si="246"/>
        <v>8.1213790852055448E-2</v>
      </c>
      <c r="P852" s="118">
        <f t="shared" si="246"/>
        <v>7.4331224142640429E-2</v>
      </c>
      <c r="Q852" s="118">
        <f t="shared" si="246"/>
        <v>6.8031929362937948E-2</v>
      </c>
      <c r="R852" s="118">
        <f t="shared" si="246"/>
        <v>6.2266476386317299E-2</v>
      </c>
      <c r="S852" s="118">
        <f t="shared" si="246"/>
        <v>5.6989624105530094E-2</v>
      </c>
      <c r="T852" s="118">
        <f t="shared" si="246"/>
        <v>5.2159965428898218E-2</v>
      </c>
      <c r="U852" s="118">
        <f t="shared" si="246"/>
        <v>4.7739602361754355E-2</v>
      </c>
      <c r="V852" s="118">
        <f t="shared" si="246"/>
        <v>4.3693848623522033E-2</v>
      </c>
      <c r="W852" s="118">
        <f t="shared" si="246"/>
        <v>3.9990957466892067E-2</v>
      </c>
      <c r="X852" s="118">
        <f t="shared" si="246"/>
        <v>3.6601872563311356E-2</v>
      </c>
      <c r="Y852" s="118">
        <f t="shared" si="246"/>
        <v>3.3500000000000002E-2</v>
      </c>
      <c r="Z852" s="118">
        <f t="shared" si="244"/>
        <v>3.066099959937325E-2</v>
      </c>
      <c r="AA852" s="118">
        <f t="shared" si="244"/>
        <v>2.8062593923366165E-2</v>
      </c>
      <c r="AB852" s="118">
        <f t="shared" si="244"/>
        <v>2.5684393463931462E-2</v>
      </c>
      <c r="AC852" s="118">
        <f t="shared" si="244"/>
        <v>2.350773664799246E-2</v>
      </c>
      <c r="AD852" s="118">
        <f t="shared" si="244"/>
        <v>2.1515543401381152E-2</v>
      </c>
      <c r="AE852" s="118">
        <f t="shared" si="244"/>
        <v>1.9692181122687918E-2</v>
      </c>
      <c r="AF852" s="118">
        <f t="shared" si="244"/>
        <v>1.8023342015328944E-2</v>
      </c>
      <c r="AG852" s="118">
        <f t="shared" si="244"/>
        <v>1.6495930815264709E-2</v>
      </c>
      <c r="AH852" s="118">
        <f t="shared" si="244"/>
        <v>1.5097962033376719E-2</v>
      </c>
      <c r="AI852" s="118">
        <f t="shared" si="244"/>
        <v>1.3818465906170628E-2</v>
      </c>
      <c r="AJ852" s="118">
        <f t="shared" si="244"/>
        <v>1.2647402316807476E-2</v>
      </c>
      <c r="AK852" s="118">
        <f t="shared" si="244"/>
        <v>1.1575582011007352E-2</v>
      </c>
      <c r="AL852" s="118">
        <f t="shared" si="244"/>
        <v>1.0594594489612199E-2</v>
      </c>
      <c r="AM852" s="118">
        <f t="shared" si="244"/>
        <v>9.696742011985721E-3</v>
      </c>
      <c r="AN852" s="118">
        <f t="shared" si="244"/>
        <v>8.8749791923796988E-3</v>
      </c>
      <c r="AO852" s="118">
        <f t="shared" si="247"/>
        <v>8.1228577152835761E-3</v>
      </c>
      <c r="AP852" s="118">
        <f t="shared" si="247"/>
        <v>7.4344757359425554E-3</v>
      </c>
      <c r="AQ852" s="118">
        <f t="shared" si="247"/>
        <v>6.8044315689935768E-3</v>
      </c>
      <c r="AR852" s="118">
        <f t="shared" si="247"/>
        <v>6.2277813018171563E-3</v>
      </c>
      <c r="AS852" s="118">
        <f t="shared" si="247"/>
        <v>5.7000000000000002E-3</v>
      </c>
      <c r="AT852" s="118">
        <f t="shared" si="247"/>
        <v>5.2169462004903744E-3</v>
      </c>
      <c r="AU852" s="118">
        <f t="shared" si="247"/>
        <v>4.7748294138264822E-3</v>
      </c>
      <c r="AV852" s="118">
        <f t="shared" si="247"/>
        <v>4.3701803804301305E-3</v>
      </c>
      <c r="AW852" s="118">
        <f t="shared" si="247"/>
        <v>3.9998238475688662E-3</v>
      </c>
      <c r="AX852" s="118">
        <f t="shared" si="247"/>
        <v>3.6608536533693308E-3</v>
      </c>
      <c r="AY852" s="118">
        <f t="shared" si="247"/>
        <v>3.350609922367795E-3</v>
      </c>
      <c r="AZ852" s="118">
        <f t="shared" si="247"/>
        <v>3.0666581936529846E-3</v>
      </c>
      <c r="BA852" s="118">
        <f t="shared" si="247"/>
        <v>2.8067703178211597E-3</v>
      </c>
      <c r="BB852" s="118">
        <f t="shared" si="247"/>
        <v>2.5689069728432028E-3</v>
      </c>
      <c r="BC852" s="118">
        <f t="shared" si="247"/>
        <v>2.3512016616469428E-3</v>
      </c>
      <c r="BD852" s="118">
        <f t="shared" si="247"/>
        <v>2.1519460658448544E-3</v>
      </c>
      <c r="BE852" s="118">
        <f t="shared" si="245"/>
        <v>1.9695766406788631E-3</v>
      </c>
      <c r="BF852" s="118">
        <f t="shared" si="245"/>
        <v>1.8026623459937172E-3</v>
      </c>
      <c r="BG852" s="118">
        <f t="shared" si="245"/>
        <v>1.6498934169647344E-3</v>
      </c>
      <c r="BH852" s="118">
        <f t="shared" si="245"/>
        <v>1.5100710864646052E-3</v>
      </c>
      <c r="BI852" s="118">
        <f t="shared" si="245"/>
        <v>1.3820981784213847E-3</v>
      </c>
      <c r="BJ852" s="118">
        <f t="shared" si="245"/>
        <v>1.2649704983544053E-3</v>
      </c>
      <c r="BK852" s="118">
        <f t="shared" si="245"/>
        <v>1.1577689535302504E-3</v>
      </c>
      <c r="BL852" s="118">
        <f t="shared" si="245"/>
        <v>1.0596523409062027E-3</v>
      </c>
      <c r="BM852" s="118">
        <f t="shared" si="245"/>
        <v>9.6985074626865686E-4</v>
      </c>
      <c r="BN852" s="118">
        <f t="shared" si="245"/>
        <v>8.8765950277000408E-4</v>
      </c>
      <c r="BO852" s="118">
        <f t="shared" si="245"/>
        <v>8.124336614570431E-4</v>
      </c>
      <c r="BP852" s="118">
        <f t="shared" si="245"/>
        <v>7.4358293040154445E-4</v>
      </c>
      <c r="BQ852" s="118">
        <f t="shared" si="245"/>
        <v>6.8056704272067279E-4</v>
      </c>
      <c r="BS852"/>
    </row>
    <row r="853" spans="2:71">
      <c r="B853" s="19">
        <v>25</v>
      </c>
      <c r="C853" s="51">
        <v>3.2300000000000002E-2</v>
      </c>
      <c r="D853" s="51">
        <v>5.4999999999999997E-3</v>
      </c>
      <c r="I853" s="22" t="s">
        <v>176</v>
      </c>
      <c r="J853" s="118">
        <f t="shared" si="246"/>
        <v>0.12185192568997326</v>
      </c>
      <c r="K853" s="118">
        <f t="shared" si="246"/>
        <v>0.11152966695131722</v>
      </c>
      <c r="L853" s="118">
        <f t="shared" si="246"/>
        <v>0.10208182217751598</v>
      </c>
      <c r="M853" s="118">
        <f t="shared" si="246"/>
        <v>9.3434318454753709E-2</v>
      </c>
      <c r="N853" s="118">
        <f t="shared" si="246"/>
        <v>8.5519357696449388E-2</v>
      </c>
      <c r="O853" s="118">
        <f t="shared" si="246"/>
        <v>7.8274885093263746E-2</v>
      </c>
      <c r="P853" s="118">
        <f t="shared" si="246"/>
        <v>7.1644102591500419E-2</v>
      </c>
      <c r="Q853" s="118">
        <f t="shared" si="246"/>
        <v>6.557502358547912E-2</v>
      </c>
      <c r="R853" s="118">
        <f t="shared" si="246"/>
        <v>6.0020065332583125E-2</v>
      </c>
      <c r="S853" s="118">
        <f t="shared" si="246"/>
        <v>5.4935675895437429E-2</v>
      </c>
      <c r="T853" s="118">
        <f t="shared" si="246"/>
        <v>5.0281992686372512E-2</v>
      </c>
      <c r="U853" s="118">
        <f t="shared" si="246"/>
        <v>4.6022529937096851E-2</v>
      </c>
      <c r="V853" s="118">
        <f t="shared" si="246"/>
        <v>4.2123892643280599E-2</v>
      </c>
      <c r="W853" s="118">
        <f t="shared" si="246"/>
        <v>3.8555514741321101E-2</v>
      </c>
      <c r="X853" s="118">
        <f t="shared" si="246"/>
        <v>3.5289419464545911E-2</v>
      </c>
      <c r="Y853" s="118">
        <f t="shared" si="246"/>
        <v>3.2300000000000002E-2</v>
      </c>
      <c r="Z853" s="118">
        <f t="shared" si="244"/>
        <v>2.9563818726124371E-2</v>
      </c>
      <c r="AA853" s="118">
        <f t="shared" si="244"/>
        <v>2.7059423457310897E-2</v>
      </c>
      <c r="AB853" s="118">
        <f t="shared" si="244"/>
        <v>2.476717925465563E-2</v>
      </c>
      <c r="AC853" s="118">
        <f t="shared" si="244"/>
        <v>2.2669114484274524E-2</v>
      </c>
      <c r="AD853" s="118">
        <f t="shared" si="244"/>
        <v>2.0748779916249301E-2</v>
      </c>
      <c r="AE853" s="118">
        <f t="shared" si="244"/>
        <v>1.8991119759512204E-2</v>
      </c>
      <c r="AF853" s="118">
        <f t="shared" si="244"/>
        <v>1.7382353621558433E-2</v>
      </c>
      <c r="AG853" s="118">
        <f t="shared" si="244"/>
        <v>1.5909868467527708E-2</v>
      </c>
      <c r="AH853" s="118">
        <f t="shared" si="244"/>
        <v>1.4562119731593539E-2</v>
      </c>
      <c r="AI853" s="118">
        <f t="shared" si="244"/>
        <v>1.3328540805354496E-2</v>
      </c>
      <c r="AJ853" s="118">
        <f t="shared" si="244"/>
        <v>1.2199460193599134E-2</v>
      </c>
      <c r="AK853" s="118">
        <f t="shared" si="244"/>
        <v>1.1166025687929874E-2</v>
      </c>
      <c r="AL853" s="118">
        <f t="shared" si="244"/>
        <v>1.0220134963752537E-2</v>
      </c>
      <c r="AM853" s="118">
        <f t="shared" si="244"/>
        <v>9.3543720564986266E-3</v>
      </c>
      <c r="AN853" s="118">
        <f t="shared" si="244"/>
        <v>8.5619492190417527E-3</v>
      </c>
      <c r="AO853" s="118">
        <f t="shared" si="247"/>
        <v>7.8366537044592104E-3</v>
      </c>
      <c r="AP853" s="118">
        <f t="shared" si="247"/>
        <v>7.1727990569053603E-3</v>
      </c>
      <c r="AQ853" s="118">
        <f t="shared" si="247"/>
        <v>6.5651805287079215E-3</v>
      </c>
      <c r="AR853" s="118">
        <f t="shared" si="247"/>
        <v>6.0090342741486794E-3</v>
      </c>
      <c r="AS853" s="118">
        <f t="shared" si="247"/>
        <v>5.4999999999999971E-3</v>
      </c>
      <c r="AT853" s="118">
        <f t="shared" si="247"/>
        <v>5.0340867799902149E-3</v>
      </c>
      <c r="AU853" s="118">
        <f t="shared" si="247"/>
        <v>4.6076417651767744E-3</v>
      </c>
      <c r="AV853" s="118">
        <f t="shared" si="247"/>
        <v>4.2173215449103985E-3</v>
      </c>
      <c r="AW853" s="118">
        <f t="shared" si="247"/>
        <v>3.8600659338547927E-3</v>
      </c>
      <c r="AX853" s="118">
        <f t="shared" si="247"/>
        <v>3.5330739795470917E-3</v>
      </c>
      <c r="AY853" s="118">
        <f t="shared" si="247"/>
        <v>3.2337820023937169E-3</v>
      </c>
      <c r="AZ853" s="118">
        <f t="shared" si="247"/>
        <v>2.9598434959310009E-3</v>
      </c>
      <c r="BA853" s="118">
        <f t="shared" si="247"/>
        <v>2.7091107297647788E-3</v>
      </c>
      <c r="BB853" s="118">
        <f t="shared" si="247"/>
        <v>2.4796179109524588E-3</v>
      </c>
      <c r="BC853" s="118">
        <f t="shared" si="247"/>
        <v>2.2695657718095879E-3</v>
      </c>
      <c r="BD853" s="118">
        <f t="shared" si="247"/>
        <v>2.0773074633063525E-3</v>
      </c>
      <c r="BE853" s="118">
        <f t="shared" si="245"/>
        <v>1.90133564345555E-3</v>
      </c>
      <c r="BF853" s="118">
        <f t="shared" si="245"/>
        <v>1.7402706594625051E-3</v>
      </c>
      <c r="BG853" s="118">
        <f t="shared" si="245"/>
        <v>1.5928497309827374E-3</v>
      </c>
      <c r="BH853" s="118">
        <f t="shared" si="245"/>
        <v>1.4579170496820313E-3</v>
      </c>
      <c r="BI853" s="118">
        <f t="shared" si="245"/>
        <v>1.3344147174775738E-3</v>
      </c>
      <c r="BJ853" s="118">
        <f t="shared" si="245"/>
        <v>1.2213744524142247E-3</v>
      </c>
      <c r="BK853" s="118">
        <f t="shared" si="245"/>
        <v>1.1179099971484069E-3</v>
      </c>
      <c r="BL853" s="118">
        <f t="shared" si="245"/>
        <v>1.0232101705206723E-3</v>
      </c>
      <c r="BM853" s="118">
        <f t="shared" si="245"/>
        <v>9.3653250773993691E-4</v>
      </c>
      <c r="BN853" s="118">
        <f t="shared" si="245"/>
        <v>8.5719743931721864E-4</v>
      </c>
      <c r="BO853" s="118">
        <f t="shared" si="245"/>
        <v>7.8458296311059576E-4</v>
      </c>
      <c r="BP853" s="118">
        <f t="shared" si="245"/>
        <v>7.1811976770920049E-4</v>
      </c>
      <c r="BQ853" s="118">
        <f t="shared" si="245"/>
        <v>6.5728676892264234E-4</v>
      </c>
      <c r="BS853"/>
    </row>
    <row r="854" spans="2:71">
      <c r="B854" s="19">
        <v>26</v>
      </c>
      <c r="C854" s="51">
        <v>3.2199999999999999E-2</v>
      </c>
      <c r="D854" s="51">
        <v>5.4000000000000003E-3</v>
      </c>
      <c r="I854" s="22" t="s">
        <v>176</v>
      </c>
      <c r="J854" s="118">
        <f t="shared" si="246"/>
        <v>0.12287186652079514</v>
      </c>
      <c r="K854" s="118">
        <f t="shared" si="246"/>
        <v>0.1123774957691092</v>
      </c>
      <c r="L854" s="118">
        <f t="shared" si="246"/>
        <v>0.10277943936986457</v>
      </c>
      <c r="M854" s="118">
        <f t="shared" si="246"/>
        <v>9.4001143955794009E-2</v>
      </c>
      <c r="N854" s="118">
        <f t="shared" si="246"/>
        <v>8.5972594510850486E-2</v>
      </c>
      <c r="O854" s="118">
        <f t="shared" si="246"/>
        <v>7.8629755935768458E-2</v>
      </c>
      <c r="P854" s="118">
        <f t="shared" si="246"/>
        <v>7.1914062308986296E-2</v>
      </c>
      <c r="Q854" s="118">
        <f t="shared" si="246"/>
        <v>6.5771949769313762E-2</v>
      </c>
      <c r="R854" s="118">
        <f t="shared" si="246"/>
        <v>6.0154429294652242E-2</v>
      </c>
      <c r="S854" s="118">
        <f t="shared" si="246"/>
        <v>5.5016695969283429E-2</v>
      </c>
      <c r="T854" s="118">
        <f t="shared" si="246"/>
        <v>5.0317771623271876E-2</v>
      </c>
      <c r="U854" s="118">
        <f t="shared" si="246"/>
        <v>4.6020177993700791E-2</v>
      </c>
      <c r="V854" s="118">
        <f t="shared" si="246"/>
        <v>4.2089637800899721E-2</v>
      </c>
      <c r="W854" s="118">
        <f t="shared" si="246"/>
        <v>3.8494801355470919E-2</v>
      </c>
      <c r="X854" s="118">
        <f t="shared" si="246"/>
        <v>3.5206996515553035E-2</v>
      </c>
      <c r="Y854" s="118">
        <f t="shared" si="246"/>
        <v>3.2199999999999999E-2</v>
      </c>
      <c r="Z854" s="118">
        <f t="shared" si="244"/>
        <v>2.9449828233486651E-2</v>
      </c>
      <c r="AA854" s="118">
        <f t="shared" si="244"/>
        <v>2.6934546055337502E-2</v>
      </c>
      <c r="AB854" s="118">
        <f t="shared" si="244"/>
        <v>2.463409176635481E-2</v>
      </c>
      <c r="AC854" s="118">
        <f t="shared" si="244"/>
        <v>2.2530117118232829E-2</v>
      </c>
      <c r="AD854" s="118">
        <f t="shared" si="244"/>
        <v>2.0605840969325905E-2</v>
      </c>
      <c r="AE854" s="118">
        <f t="shared" si="244"/>
        <v>1.8845915439540062E-2</v>
      </c>
      <c r="AF854" s="118">
        <f t="shared" si="244"/>
        <v>1.7236303496809595E-2</v>
      </c>
      <c r="AG854" s="118">
        <f t="shared" si="244"/>
        <v>1.5764166998797763E-2</v>
      </c>
      <c r="AH854" s="118">
        <f t="shared" si="244"/>
        <v>1.441776429685071E-2</v>
      </c>
      <c r="AI854" s="118">
        <f t="shared" si="244"/>
        <v>1.318635658550155E-2</v>
      </c>
      <c r="AJ854" s="118">
        <f t="shared" si="244"/>
        <v>1.2060122250575346E-2</v>
      </c>
      <c r="AK854" s="118">
        <f t="shared" si="244"/>
        <v>1.1030078532742066E-2</v>
      </c>
      <c r="AL854" s="118">
        <f t="shared" si="244"/>
        <v>1.0088009881711872E-2</v>
      </c>
      <c r="AM854" s="118">
        <f t="shared" si="244"/>
        <v>9.2264024296313876E-3</v>
      </c>
      <c r="AN854" s="118">
        <f t="shared" si="244"/>
        <v>8.4383840610455976E-3</v>
      </c>
      <c r="AO854" s="118">
        <f t="shared" si="247"/>
        <v>7.7176696014280887E-3</v>
      </c>
      <c r="AP854" s="118">
        <f t="shared" si="247"/>
        <v>7.0585106871074096E-3</v>
      </c>
      <c r="AQ854" s="118">
        <f t="shared" si="247"/>
        <v>6.4556499167559957E-3</v>
      </c>
      <c r="AR854" s="118">
        <f t="shared" si="247"/>
        <v>5.9042789187573443E-3</v>
      </c>
      <c r="AS854" s="118">
        <f t="shared" si="247"/>
        <v>5.4000000000000029E-3</v>
      </c>
      <c r="AT854" s="118">
        <f t="shared" si="247"/>
        <v>4.9387910702120503E-3</v>
      </c>
      <c r="AU854" s="118">
        <f t="shared" si="247"/>
        <v>4.5169735620752358E-3</v>
      </c>
      <c r="AV854" s="118">
        <f t="shared" si="247"/>
        <v>4.131183091252052E-3</v>
      </c>
      <c r="AW854" s="118">
        <f t="shared" si="247"/>
        <v>3.7783426223123398E-3</v>
      </c>
      <c r="AX854" s="118">
        <f t="shared" si="247"/>
        <v>3.4556379265329178E-3</v>
      </c>
      <c r="AY854" s="118">
        <f t="shared" si="247"/>
        <v>3.1604951358234906E-3</v>
      </c>
      <c r="AZ854" s="118">
        <f t="shared" si="247"/>
        <v>2.8905602137506785E-3</v>
      </c>
      <c r="BA854" s="118">
        <f t="shared" si="247"/>
        <v>2.6436801799226079E-3</v>
      </c>
      <c r="BB854" s="118">
        <f t="shared" si="247"/>
        <v>2.4178859379811765E-3</v>
      </c>
      <c r="BC854" s="118">
        <f t="shared" si="247"/>
        <v>2.2113765702393914E-3</v>
      </c>
      <c r="BD854" s="118">
        <f t="shared" si="247"/>
        <v>2.0225049736989726E-3</v>
      </c>
      <c r="BE854" s="118">
        <f t="shared" si="245"/>
        <v>1.8497647228822107E-3</v>
      </c>
      <c r="BF854" s="118">
        <f t="shared" si="245"/>
        <v>1.6917780546970231E-3</v>
      </c>
      <c r="BG854" s="118">
        <f t="shared" si="245"/>
        <v>1.5472848795034012E-3</v>
      </c>
      <c r="BH854" s="118">
        <f t="shared" si="245"/>
        <v>1.4151327307343558E-3</v>
      </c>
      <c r="BI854" s="118">
        <f t="shared" si="245"/>
        <v>1.2942675729103014E-3</v>
      </c>
      <c r="BJ854" s="118">
        <f t="shared" si="245"/>
        <v>1.1837253947322992E-3</v>
      </c>
      <c r="BK854" s="118">
        <f t="shared" si="245"/>
        <v>1.0826245202013166E-3</v>
      </c>
      <c r="BL854" s="118">
        <f t="shared" si="245"/>
        <v>9.901585764375677E-4</v>
      </c>
      <c r="BM854" s="118">
        <f t="shared" si="245"/>
        <v>9.0559006211180231E-4</v>
      </c>
      <c r="BN854" s="118">
        <f t="shared" si="245"/>
        <v>8.2824446519084126E-4</v>
      </c>
      <c r="BO854" s="118">
        <f t="shared" si="245"/>
        <v>7.5750488308094072E-4</v>
      </c>
      <c r="BP854" s="118">
        <f t="shared" si="245"/>
        <v>6.9280710225966128E-4</v>
      </c>
      <c r="BQ854" s="118">
        <f t="shared" si="245"/>
        <v>6.336350981517593E-4</v>
      </c>
      <c r="BS854"/>
    </row>
    <row r="855" spans="2:71">
      <c r="B855" s="19">
        <v>27</v>
      </c>
      <c r="C855" s="51">
        <v>3.2099999999999997E-2</v>
      </c>
      <c r="D855" s="51">
        <v>5.4000000000000003E-3</v>
      </c>
      <c r="I855" s="22" t="s">
        <v>176</v>
      </c>
      <c r="J855" s="118">
        <f t="shared" si="246"/>
        <v>0.12220486253528538</v>
      </c>
      <c r="K855" s="118">
        <f t="shared" si="246"/>
        <v>0.11178484352008691</v>
      </c>
      <c r="L855" s="118">
        <f t="shared" si="246"/>
        <v>0.10225330630524025</v>
      </c>
      <c r="M855" s="118">
        <f t="shared" si="246"/>
        <v>9.3534492880284523E-2</v>
      </c>
      <c r="N855" s="118">
        <f t="shared" si="246"/>
        <v>8.5559104878779282E-2</v>
      </c>
      <c r="O855" s="118">
        <f t="shared" si="246"/>
        <v>7.8263752785053708E-2</v>
      </c>
      <c r="P855" s="118">
        <f t="shared" si="246"/>
        <v>7.1590452105339888E-2</v>
      </c>
      <c r="Q855" s="118">
        <f t="shared" si="246"/>
        <v>6.5486162498787567E-2</v>
      </c>
      <c r="R855" s="118">
        <f t="shared" si="246"/>
        <v>5.99023662053077E-2</v>
      </c>
      <c r="S855" s="118">
        <f t="shared" si="246"/>
        <v>5.4794682419529846E-2</v>
      </c>
      <c r="T855" s="118">
        <f t="shared" si="246"/>
        <v>5.0122514545862751E-2</v>
      </c>
      <c r="U855" s="118">
        <f t="shared" si="246"/>
        <v>4.5848727530991312E-2</v>
      </c>
      <c r="V855" s="118">
        <f t="shared" si="246"/>
        <v>4.1939352709202696E-2</v>
      </c>
      <c r="W855" s="118">
        <f t="shared" si="246"/>
        <v>3.8363317814610623E-2</v>
      </c>
      <c r="X855" s="118">
        <f t="shared" si="246"/>
        <v>3.5092200014376428E-2</v>
      </c>
      <c r="Y855" s="118">
        <f t="shared" si="246"/>
        <v>3.2099999999999997E-2</v>
      </c>
      <c r="Z855" s="118">
        <f t="shared" si="244"/>
        <v>2.936293534112611E-2</v>
      </c>
      <c r="AA855" s="118">
        <f t="shared" si="244"/>
        <v>2.6859251459412859E-2</v>
      </c>
      <c r="AB855" s="118">
        <f t="shared" si="244"/>
        <v>2.4569048720055671E-2</v>
      </c>
      <c r="AC855" s="118">
        <f t="shared" si="244"/>
        <v>2.2474124266665792E-2</v>
      </c>
      <c r="AD855" s="118">
        <f t="shared" si="244"/>
        <v>2.0557827342384455E-2</v>
      </c>
      <c r="AE855" s="118">
        <f t="shared" si="244"/>
        <v>1.8804926947304335E-2</v>
      </c>
      <c r="AF855" s="118">
        <f t="shared" si="244"/>
        <v>1.7201490780320787E-2</v>
      </c>
      <c r="AG855" s="118">
        <f t="shared" si="244"/>
        <v>1.5734774503225427E-2</v>
      </c>
      <c r="AH855" s="118">
        <f t="shared" si="244"/>
        <v>1.4393120446897445E-2</v>
      </c>
      <c r="AI855" s="118">
        <f t="shared" si="244"/>
        <v>1.316586495449501E-2</v>
      </c>
      <c r="AJ855" s="118">
        <f t="shared" si="244"/>
        <v>1.2043253625197361E-2</v>
      </c>
      <c r="AK855" s="118">
        <f t="shared" si="244"/>
        <v>1.1016363784842765E-2</v>
      </c>
      <c r="AL855" s="118">
        <f t="shared" si="244"/>
        <v>1.0077033567248022E-2</v>
      </c>
      <c r="AM855" s="118">
        <f t="shared" si="244"/>
        <v>9.2177970425377266E-3</v>
      </c>
      <c r="AN855" s="118">
        <f t="shared" si="244"/>
        <v>8.4318248768741055E-3</v>
      </c>
      <c r="AO855" s="118">
        <f t="shared" si="247"/>
        <v>7.7128700519424618E-3</v>
      </c>
      <c r="AP855" s="118">
        <f t="shared" si="247"/>
        <v>7.0552182127630687E-3</v>
      </c>
      <c r="AQ855" s="118">
        <f t="shared" si="247"/>
        <v>6.4536422491868316E-3</v>
      </c>
      <c r="AR855" s="118">
        <f t="shared" si="247"/>
        <v>5.9033607500820146E-3</v>
      </c>
      <c r="AS855" s="118">
        <f t="shared" si="247"/>
        <v>5.3999999999999977E-3</v>
      </c>
      <c r="AT855" s="118">
        <f t="shared" si="247"/>
        <v>4.9395592162642041E-3</v>
      </c>
      <c r="AU855" s="118">
        <f t="shared" si="247"/>
        <v>4.5183787501816008E-3</v>
      </c>
      <c r="AV855" s="118">
        <f t="shared" si="247"/>
        <v>4.1331109996355312E-3</v>
      </c>
      <c r="AW855" s="118">
        <f t="shared" si="247"/>
        <v>3.7806938018690103E-3</v>
      </c>
      <c r="AX855" s="118">
        <f t="shared" si="247"/>
        <v>3.458326094980561E-3</v>
      </c>
      <c r="AY855" s="118">
        <f t="shared" si="247"/>
        <v>3.1634456546867093E-3</v>
      </c>
      <c r="AZ855" s="118">
        <f t="shared" si="247"/>
        <v>2.8937087293997577E-3</v>
      </c>
      <c r="BA855" s="118">
        <f t="shared" si="247"/>
        <v>2.6469714117575475E-3</v>
      </c>
      <c r="BB855" s="118">
        <f t="shared" si="247"/>
        <v>2.4212725985434951E-3</v>
      </c>
      <c r="BC855" s="118">
        <f t="shared" si="247"/>
        <v>2.2148184035599076E-3</v>
      </c>
      <c r="BD855" s="118">
        <f t="shared" si="247"/>
        <v>2.025967899565911E-3</v>
      </c>
      <c r="BE855" s="118">
        <f t="shared" si="245"/>
        <v>1.853220075954857E-3</v>
      </c>
      <c r="BF855" s="118">
        <f t="shared" si="245"/>
        <v>1.6952019085090123E-3</v>
      </c>
      <c r="BG855" s="118">
        <f t="shared" si="245"/>
        <v>1.5506574464082153E-3</v>
      </c>
      <c r="BH855" s="118">
        <f t="shared" si="245"/>
        <v>1.4184378297545221E-3</v>
      </c>
      <c r="BI855" s="118">
        <f t="shared" si="245"/>
        <v>1.2974921582706942E-3</v>
      </c>
      <c r="BJ855" s="118">
        <f t="shared" si="245"/>
        <v>1.1868591385956562E-3</v>
      </c>
      <c r="BK855" s="118">
        <f t="shared" si="245"/>
        <v>1.0856594437884386E-3</v>
      </c>
      <c r="BL855" s="118">
        <f t="shared" si="245"/>
        <v>9.9308872431286169E-4</v>
      </c>
      <c r="BM855" s="118">
        <f t="shared" si="245"/>
        <v>9.0841121495327038E-4</v>
      </c>
      <c r="BN855" s="118">
        <f t="shared" si="245"/>
        <v>8.3095388684818359E-4</v>
      </c>
      <c r="BO855" s="118">
        <f t="shared" si="245"/>
        <v>7.6010109816139048E-4</v>
      </c>
      <c r="BP855" s="118">
        <f t="shared" si="245"/>
        <v>6.9528970087326674E-4</v>
      </c>
      <c r="BQ855" s="118">
        <f t="shared" si="245"/>
        <v>6.3600456480039397E-4</v>
      </c>
      <c r="BS855"/>
    </row>
    <row r="856" spans="2:71">
      <c r="B856" s="19">
        <v>28</v>
      </c>
      <c r="C856" s="51">
        <v>3.2000000000000001E-2</v>
      </c>
      <c r="D856" s="51">
        <v>5.3E-3</v>
      </c>
      <c r="I856" s="22" t="s">
        <v>176</v>
      </c>
      <c r="J856" s="118">
        <f t="shared" si="246"/>
        <v>0.12325528773046898</v>
      </c>
      <c r="K856" s="118">
        <f t="shared" si="246"/>
        <v>0.11265795263741823</v>
      </c>
      <c r="L856" s="118">
        <f t="shared" si="246"/>
        <v>0.10297176312799541</v>
      </c>
      <c r="M856" s="118">
        <f t="shared" si="246"/>
        <v>9.4118380047377589E-2</v>
      </c>
      <c r="N856" s="118">
        <f t="shared" si="246"/>
        <v>8.6026199743046511E-2</v>
      </c>
      <c r="O856" s="118">
        <f t="shared" si="246"/>
        <v>7.8629774954745768E-2</v>
      </c>
      <c r="P856" s="118">
        <f t="shared" si="246"/>
        <v>7.1869285495593543E-2</v>
      </c>
      <c r="Q856" s="118">
        <f t="shared" si="246"/>
        <v>6.5690054443369394E-2</v>
      </c>
      <c r="R856" s="118">
        <f t="shared" si="246"/>
        <v>6.0042105929067668E-2</v>
      </c>
      <c r="S856" s="118">
        <f t="shared" si="246"/>
        <v>5.4879760946236665E-2</v>
      </c>
      <c r="T856" s="118">
        <f t="shared" si="246"/>
        <v>5.0161267912123844E-2</v>
      </c>
      <c r="U856" s="118">
        <f t="shared" si="246"/>
        <v>4.5848464992710718E-2</v>
      </c>
      <c r="V856" s="118">
        <f t="shared" si="246"/>
        <v>4.1906471460617788E-2</v>
      </c>
      <c r="W856" s="118">
        <f t="shared" si="246"/>
        <v>3.8303405589669735E-2</v>
      </c>
      <c r="X856" s="118">
        <f t="shared" si="246"/>
        <v>3.5010126804532311E-2</v>
      </c>
      <c r="Y856" s="118">
        <f t="shared" si="246"/>
        <v>3.2000000000000001E-2</v>
      </c>
      <c r="Z856" s="118">
        <f t="shared" si="244"/>
        <v>2.9248680123815946E-2</v>
      </c>
      <c r="AA856" s="118">
        <f t="shared" si="244"/>
        <v>2.6733915280790811E-2</v>
      </c>
      <c r="AB856" s="118">
        <f t="shared" si="244"/>
        <v>2.4435366765782677E-2</v>
      </c>
      <c r="AC856" s="118">
        <f t="shared" si="244"/>
        <v>2.2334444570015637E-2</v>
      </c>
      <c r="AD856" s="118">
        <f t="shared" si="244"/>
        <v>2.0414157030358916E-2</v>
      </c>
      <c r="AE856" s="118">
        <f t="shared" si="244"/>
        <v>1.8658973405572387E-2</v>
      </c>
      <c r="AF856" s="118">
        <f t="shared" si="244"/>
        <v>1.7054698268074233E-2</v>
      </c>
      <c r="AG856" s="118">
        <f t="shared" si="244"/>
        <v>1.5588356695346906E-2</v>
      </c>
      <c r="AH856" s="118">
        <f t="shared" si="244"/>
        <v>1.4248089332442071E-2</v>
      </c>
      <c r="AI856" s="118">
        <f t="shared" si="244"/>
        <v>1.3023056476879763E-2</v>
      </c>
      <c r="AJ856" s="118">
        <f t="shared" si="244"/>
        <v>1.1903350410207675E-2</v>
      </c>
      <c r="AK856" s="118">
        <f t="shared" si="244"/>
        <v>1.0879915267183052E-2</v>
      </c>
      <c r="AL856" s="118">
        <f t="shared" si="244"/>
        <v>9.9444737945018277E-3</v>
      </c>
      <c r="AM856" s="118">
        <f t="shared" si="244"/>
        <v>9.0894604067204426E-3</v>
      </c>
      <c r="AN856" s="118">
        <f t="shared" si="244"/>
        <v>8.3079599979455077E-3</v>
      </c>
      <c r="AO856" s="118">
        <f t="shared" si="247"/>
        <v>7.5936520144177103E-3</v>
      </c>
      <c r="AP856" s="118">
        <f t="shared" si="247"/>
        <v>6.9407593356648183E-3</v>
      </c>
      <c r="AQ856" s="118">
        <f t="shared" si="247"/>
        <v>6.3440015507890491E-3</v>
      </c>
      <c r="AR856" s="118">
        <f t="shared" si="247"/>
        <v>5.7985522520006619E-3</v>
      </c>
      <c r="AS856" s="118">
        <f t="shared" si="247"/>
        <v>5.2999999999999983E-3</v>
      </c>
      <c r="AT856" s="118">
        <f t="shared" si="247"/>
        <v>4.8443126455070141E-3</v>
      </c>
      <c r="AU856" s="118">
        <f t="shared" si="247"/>
        <v>4.4278047183809758E-3</v>
      </c>
      <c r="AV856" s="118">
        <f t="shared" si="247"/>
        <v>4.0471076205827548E-3</v>
      </c>
      <c r="AW856" s="118">
        <f t="shared" si="247"/>
        <v>3.6991423819088386E-3</v>
      </c>
      <c r="AX856" s="118">
        <f t="shared" si="247"/>
        <v>3.3810947581531946E-3</v>
      </c>
      <c r="AY856" s="118">
        <f t="shared" si="247"/>
        <v>3.0903924702979256E-3</v>
      </c>
      <c r="AZ856" s="118">
        <f t="shared" si="247"/>
        <v>2.8246844006497933E-3</v>
      </c>
      <c r="BA856" s="118">
        <f t="shared" si="247"/>
        <v>2.5818215776668304E-3</v>
      </c>
      <c r="BB856" s="118">
        <f t="shared" si="247"/>
        <v>2.3598397956857168E-3</v>
      </c>
      <c r="BC856" s="118">
        <f t="shared" si="247"/>
        <v>2.1569437289832099E-3</v>
      </c>
      <c r="BD856" s="118">
        <f t="shared" si="247"/>
        <v>1.9714924116906456E-3</v>
      </c>
      <c r="BE856" s="118">
        <f t="shared" si="245"/>
        <v>1.8019859661271922E-3</v>
      </c>
      <c r="BF856" s="118">
        <f t="shared" si="245"/>
        <v>1.6470534722143652E-3</v>
      </c>
      <c r="BG856" s="118">
        <f t="shared" si="245"/>
        <v>1.5054418798630732E-3</v>
      </c>
      <c r="BH856" s="118">
        <f t="shared" si="245"/>
        <v>1.3760058746597244E-3</v>
      </c>
      <c r="BI856" s="118">
        <f t="shared" si="245"/>
        <v>1.2576986148879329E-3</v>
      </c>
      <c r="BJ856" s="118">
        <f t="shared" si="245"/>
        <v>1.1495632649694851E-3</v>
      </c>
      <c r="BK856" s="118">
        <f t="shared" si="245"/>
        <v>1.0507252568494356E-3</v>
      </c>
      <c r="BL856" s="118">
        <f t="shared" si="245"/>
        <v>9.6038521673760932E-4</v>
      </c>
      <c r="BM856" s="118">
        <f t="shared" si="245"/>
        <v>8.7781249999999936E-4</v>
      </c>
      <c r="BN856" s="118">
        <f t="shared" si="245"/>
        <v>8.0233928191209892E-4</v>
      </c>
      <c r="BO856" s="118">
        <f t="shared" si="245"/>
        <v>7.3335515648184906E-4</v>
      </c>
      <c r="BP856" s="118">
        <f t="shared" si="245"/>
        <v>6.7030219965901838E-4</v>
      </c>
      <c r="BQ856" s="118">
        <f t="shared" si="245"/>
        <v>6.1267045700365123E-4</v>
      </c>
      <c r="BS856"/>
    </row>
    <row r="857" spans="2:71">
      <c r="B857" s="19">
        <v>29</v>
      </c>
      <c r="C857" s="51">
        <v>3.1899999999999998E-2</v>
      </c>
      <c r="D857" s="51">
        <v>5.1999999999999998E-3</v>
      </c>
      <c r="I857" s="22" t="s">
        <v>176</v>
      </c>
      <c r="J857" s="118">
        <f t="shared" si="246"/>
        <v>0.12434581913652797</v>
      </c>
      <c r="K857" s="118">
        <f t="shared" si="246"/>
        <v>0.11356429800123639</v>
      </c>
      <c r="L857" s="118">
        <f t="shared" si="246"/>
        <v>0.10371759879078261</v>
      </c>
      <c r="M857" s="118">
        <f t="shared" si="246"/>
        <v>9.4724666891425988E-2</v>
      </c>
      <c r="N857" s="118">
        <f t="shared" si="246"/>
        <v>8.6511475605902902E-2</v>
      </c>
      <c r="O857" s="118">
        <f t="shared" si="246"/>
        <v>7.9010416791322272E-2</v>
      </c>
      <c r="P857" s="118">
        <f t="shared" si="246"/>
        <v>7.2159744332375125E-2</v>
      </c>
      <c r="Q857" s="118">
        <f t="shared" si="246"/>
        <v>6.5903065868722674E-2</v>
      </c>
      <c r="R857" s="118">
        <f t="shared" si="246"/>
        <v>6.0188878592639029E-2</v>
      </c>
      <c r="S857" s="118">
        <f t="shared" si="246"/>
        <v>5.4970145295755668E-2</v>
      </c>
      <c r="T857" s="118">
        <f t="shared" si="246"/>
        <v>5.0203907175071345E-2</v>
      </c>
      <c r="U857" s="118">
        <f t="shared" si="246"/>
        <v>4.5850930210981022E-2</v>
      </c>
      <c r="V857" s="118">
        <f t="shared" si="246"/>
        <v>4.1875382206430133E-2</v>
      </c>
      <c r="W857" s="118">
        <f t="shared" si="246"/>
        <v>3.824453782869254E-2</v>
      </c>
      <c r="X857" s="118">
        <f t="shared" si="246"/>
        <v>3.4928509225778476E-2</v>
      </c>
      <c r="Y857" s="118">
        <f t="shared" si="246"/>
        <v>3.1899999999999998E-2</v>
      </c>
      <c r="Z857" s="118">
        <f t="shared" si="244"/>
        <v>2.9134080513489757E-2</v>
      </c>
      <c r="AA857" s="118">
        <f t="shared" si="244"/>
        <v>2.6607982676065945E-2</v>
      </c>
      <c r="AB857" s="118">
        <f t="shared" si="244"/>
        <v>2.4300912526208338E-2</v>
      </c>
      <c r="AC857" s="118">
        <f t="shared" si="244"/>
        <v>2.2193879062376978E-2</v>
      </c>
      <c r="AD857" s="118">
        <f t="shared" si="244"/>
        <v>2.0269537915672271E-2</v>
      </c>
      <c r="AE857" s="118">
        <f t="shared" si="244"/>
        <v>1.8512048577004055E-2</v>
      </c>
      <c r="AF857" s="118">
        <f t="shared" si="244"/>
        <v>1.6906944003513159E-2</v>
      </c>
      <c r="AG857" s="118">
        <f t="shared" si="244"/>
        <v>1.5441011530890759E-2</v>
      </c>
      <c r="AH857" s="118">
        <f t="shared" si="244"/>
        <v>1.4102184111307058E-2</v>
      </c>
      <c r="AI857" s="118">
        <f t="shared" si="244"/>
        <v>1.2879440981657549E-2</v>
      </c>
      <c r="AJ857" s="118">
        <f t="shared" si="244"/>
        <v>1.1762716944462404E-2</v>
      </c>
      <c r="AK857" s="118">
        <f t="shared" si="244"/>
        <v>1.0742819514650719E-2</v>
      </c>
      <c r="AL857" s="118">
        <f t="shared" si="244"/>
        <v>9.8113532502107532E-3</v>
      </c>
      <c r="AM857" s="118">
        <f t="shared" si="244"/>
        <v>8.9606506438222409E-3</v>
      </c>
      <c r="AN857" s="118">
        <f t="shared" si="244"/>
        <v>8.183709006594703E-3</v>
      </c>
      <c r="AO857" s="118">
        <f t="shared" si="247"/>
        <v>7.4741328243605448E-3</v>
      </c>
      <c r="AP857" s="118">
        <f t="shared" si="247"/>
        <v>6.8260811120199605E-3</v>
      </c>
      <c r="AQ857" s="118">
        <f t="shared" si="247"/>
        <v>6.2342193325768411E-3</v>
      </c>
      <c r="AR857" s="118">
        <f t="shared" si="247"/>
        <v>5.6936754850798769E-3</v>
      </c>
      <c r="AS857" s="118">
        <f t="shared" si="247"/>
        <v>5.2000000000000006E-3</v>
      </c>
      <c r="AT857" s="118">
        <f t="shared" si="247"/>
        <v>4.749129111916826E-3</v>
      </c>
      <c r="AU857" s="118">
        <f t="shared" si="247"/>
        <v>4.3373514080107508E-3</v>
      </c>
      <c r="AV857" s="118">
        <f t="shared" si="247"/>
        <v>3.9612772769994789E-3</v>
      </c>
      <c r="AW857" s="118">
        <f t="shared" si="247"/>
        <v>3.617811007033238E-3</v>
      </c>
      <c r="AX857" s="118">
        <f t="shared" si="247"/>
        <v>3.3041253028682077E-3</v>
      </c>
      <c r="AY857" s="118">
        <f t="shared" si="247"/>
        <v>3.0176380125523854E-3</v>
      </c>
      <c r="AZ857" s="118">
        <f t="shared" si="247"/>
        <v>2.755990872046032E-3</v>
      </c>
      <c r="BA857" s="118">
        <f t="shared" si="247"/>
        <v>2.5170300928097794E-3</v>
      </c>
      <c r="BB857" s="118">
        <f t="shared" si="247"/>
        <v>2.2987886325641603E-3</v>
      </c>
      <c r="BC857" s="118">
        <f t="shared" si="247"/>
        <v>2.0994700032796005E-3</v>
      </c>
      <c r="BD857" s="118">
        <f t="shared" si="247"/>
        <v>1.917433483109859E-3</v>
      </c>
      <c r="BE857" s="118">
        <f t="shared" si="245"/>
        <v>1.7511806105386754E-3</v>
      </c>
      <c r="BF857" s="118">
        <f t="shared" si="245"/>
        <v>1.5993428495641353E-3</v>
      </c>
      <c r="BG857" s="118">
        <f t="shared" si="245"/>
        <v>1.460670324384817E-3</v>
      </c>
      <c r="BH857" s="118">
        <f t="shared" si="245"/>
        <v>1.334021530855563E-3</v>
      </c>
      <c r="BI857" s="118">
        <f t="shared" si="245"/>
        <v>1.2183539400211548E-3</v>
      </c>
      <c r="BJ857" s="118">
        <f t="shared" si="245"/>
        <v>1.1127154163794294E-3</v>
      </c>
      <c r="BK857" s="118">
        <f t="shared" si="245"/>
        <v>1.0162363802319618E-3</v>
      </c>
      <c r="BL857" s="118">
        <f t="shared" si="245"/>
        <v>9.2812264960549741E-4</v>
      </c>
      <c r="BM857" s="118">
        <f t="shared" si="245"/>
        <v>8.4764890282131673E-4</v>
      </c>
      <c r="BN857" s="118">
        <f t="shared" si="245"/>
        <v>7.7415270789866781E-4</v>
      </c>
      <c r="BO857" s="118">
        <f t="shared" si="245"/>
        <v>7.0702906964438582E-4</v>
      </c>
      <c r="BP857" s="118">
        <f t="shared" si="245"/>
        <v>6.4572544954223491E-4</v>
      </c>
      <c r="BQ857" s="118">
        <f t="shared" si="245"/>
        <v>5.8973721744742455E-4</v>
      </c>
      <c r="BS857"/>
    </row>
    <row r="858" spans="2:71">
      <c r="B858" s="19">
        <v>30</v>
      </c>
      <c r="C858" s="51">
        <v>3.1800000000000002E-2</v>
      </c>
      <c r="D858" s="51">
        <v>5.1000000000000004E-3</v>
      </c>
      <c r="I858" s="22" t="s">
        <v>176</v>
      </c>
      <c r="J858" s="118">
        <f t="shared" si="246"/>
        <v>0.12547864720810756</v>
      </c>
      <c r="K858" s="118">
        <f t="shared" si="246"/>
        <v>0.11450566695487452</v>
      </c>
      <c r="L858" s="118">
        <f t="shared" si="246"/>
        <v>0.10449226267984078</v>
      </c>
      <c r="M858" s="118">
        <f t="shared" si="246"/>
        <v>9.5354520438326998E-2</v>
      </c>
      <c r="N858" s="118">
        <f t="shared" si="246"/>
        <v>8.7015864474887017E-2</v>
      </c>
      <c r="O858" s="118">
        <f t="shared" si="246"/>
        <v>7.9406415506112632E-2</v>
      </c>
      <c r="P858" s="118">
        <f t="shared" si="246"/>
        <v>7.2462405120955323E-2</v>
      </c>
      <c r="Q858" s="118">
        <f t="shared" si="246"/>
        <v>6.6125641391144893E-2</v>
      </c>
      <c r="R858" s="118">
        <f t="shared" si="246"/>
        <v>6.0343021213434531E-2</v>
      </c>
      <c r="S858" s="118">
        <f t="shared" si="246"/>
        <v>5.5066085297021054E-2</v>
      </c>
      <c r="T858" s="118">
        <f t="shared" si="246"/>
        <v>5.0250612066863251E-2</v>
      </c>
      <c r="U858" s="118">
        <f t="shared" si="246"/>
        <v>4.5856247079742667E-2</v>
      </c>
      <c r="V858" s="118">
        <f t="shared" si="246"/>
        <v>4.1846164847513447E-2</v>
      </c>
      <c r="W858" s="118">
        <f t="shared" si="246"/>
        <v>3.8186760233565466E-2</v>
      </c>
      <c r="X858" s="118">
        <f t="shared" si="246"/>
        <v>3.4847366836353387E-2</v>
      </c>
      <c r="Y858" s="118">
        <f t="shared" si="246"/>
        <v>3.1800000000000002E-2</v>
      </c>
      <c r="Z858" s="118">
        <f t="shared" si="244"/>
        <v>2.901912229836134E-2</v>
      </c>
      <c r="AA858" s="118">
        <f t="shared" si="244"/>
        <v>2.6481429527272088E-2</v>
      </c>
      <c r="AB858" s="118">
        <f t="shared" si="244"/>
        <v>2.4165655411551756E-2</v>
      </c>
      <c r="AC858" s="118">
        <f t="shared" si="244"/>
        <v>2.2052393390184843E-2</v>
      </c>
      <c r="AD858" s="118">
        <f t="shared" si="244"/>
        <v>2.012393398620595E-2</v>
      </c>
      <c r="AE858" s="118">
        <f t="shared" si="244"/>
        <v>1.8364116398423294E-2</v>
      </c>
      <c r="AF858" s="118">
        <f t="shared" si="244"/>
        <v>1.6758193071295238E-2</v>
      </c>
      <c r="AG858" s="118">
        <f t="shared" si="244"/>
        <v>1.5292706108033589E-2</v>
      </c>
      <c r="AH858" s="118">
        <f t="shared" si="244"/>
        <v>1.3955374491255479E-2</v>
      </c>
      <c r="AI858" s="118">
        <f t="shared" si="244"/>
        <v>1.2734991166074683E-2</v>
      </c>
      <c r="AJ858" s="118">
        <f t="shared" si="244"/>
        <v>1.162132912317209E-2</v>
      </c>
      <c r="AK858" s="118">
        <f t="shared" si="244"/>
        <v>1.0605055694806267E-2</v>
      </c>
      <c r="AL858" s="118">
        <f t="shared" si="244"/>
        <v>9.6776543455508318E-3</v>
      </c>
      <c r="AM858" s="118">
        <f t="shared" si="244"/>
        <v>8.8313533023524435E-3</v>
      </c>
      <c r="AN858" s="118">
        <f t="shared" si="244"/>
        <v>8.0590604258176986E-3</v>
      </c>
      <c r="AO858" s="118">
        <f t="shared" si="247"/>
        <v>7.3543037769398687E-3</v>
      </c>
      <c r="AP858" s="118">
        <f t="shared" si="247"/>
        <v>6.7111773812049934E-3</v>
      </c>
      <c r="AQ858" s="118">
        <f t="shared" si="247"/>
        <v>6.1242917355718261E-3</v>
      </c>
      <c r="AR858" s="118">
        <f t="shared" si="247"/>
        <v>5.5887286435661147E-3</v>
      </c>
      <c r="AS858" s="118">
        <f t="shared" si="247"/>
        <v>5.1000000000000056E-3</v>
      </c>
      <c r="AT858" s="118">
        <f t="shared" si="247"/>
        <v>4.6540101799258798E-3</v>
      </c>
      <c r="AU858" s="118">
        <f t="shared" si="247"/>
        <v>4.2470217166379809E-3</v>
      </c>
      <c r="AV858" s="118">
        <f t="shared" si="247"/>
        <v>3.8756239810979272E-3</v>
      </c>
      <c r="AW858" s="118">
        <f t="shared" si="247"/>
        <v>3.5367046003126675E-3</v>
      </c>
      <c r="AX858" s="118">
        <f t="shared" si="247"/>
        <v>3.227423375146241E-3</v>
      </c>
      <c r="AY858" s="118">
        <f t="shared" si="247"/>
        <v>2.9451884789924178E-3</v>
      </c>
      <c r="AZ858" s="118">
        <f t="shared" si="247"/>
        <v>2.6876347378492387E-3</v>
      </c>
      <c r="BA858" s="118">
        <f t="shared" si="247"/>
        <v>2.4526038097789746E-3</v>
      </c>
      <c r="BB858" s="118">
        <f t="shared" si="247"/>
        <v>2.2381260976541825E-3</v>
      </c>
      <c r="BC858" s="118">
        <f t="shared" si="247"/>
        <v>2.0424042436157533E-3</v>
      </c>
      <c r="BD858" s="118">
        <f t="shared" si="247"/>
        <v>1.8637980669238279E-3</v>
      </c>
      <c r="BE858" s="118">
        <f t="shared" si="245"/>
        <v>1.7008108189783652E-3</v>
      </c>
      <c r="BF858" s="118">
        <f t="shared" si="245"/>
        <v>1.5520766403241916E-3</v>
      </c>
      <c r="BG858" s="118">
        <f t="shared" si="245"/>
        <v>1.4163491145282234E-3</v>
      </c>
      <c r="BH858" s="118">
        <f t="shared" si="245"/>
        <v>1.2924908230085E-3</v>
      </c>
      <c r="BI858" s="118">
        <f t="shared" si="245"/>
        <v>1.1794638132828104E-3</v>
      </c>
      <c r="BJ858" s="118">
        <f t="shared" si="245"/>
        <v>1.0763209007592922E-3</v>
      </c>
      <c r="BK858" s="118">
        <f t="shared" si="245"/>
        <v>9.8219773117661467E-4</v>
      </c>
      <c r="BL858" s="118">
        <f t="shared" si="245"/>
        <v>8.9630553717569869E-4</v>
      </c>
      <c r="BM858" s="118">
        <f t="shared" si="245"/>
        <v>8.179245283018886E-4</v>
      </c>
      <c r="BN858" s="118">
        <f t="shared" si="245"/>
        <v>7.4639785904471751E-4</v>
      </c>
      <c r="BO858" s="118">
        <f t="shared" si="245"/>
        <v>6.8112612436646938E-4</v>
      </c>
      <c r="BP858" s="118">
        <f t="shared" si="245"/>
        <v>6.2156233659117755E-4</v>
      </c>
      <c r="BQ858" s="118">
        <f t="shared" si="245"/>
        <v>5.6720734155957925E-4</v>
      </c>
      <c r="BS858"/>
    </row>
    <row r="859" spans="2:71">
      <c r="B859" s="19">
        <v>31</v>
      </c>
      <c r="C859" s="51">
        <v>3.2199999999999999E-2</v>
      </c>
      <c r="D859" s="51">
        <v>5.1999999999999998E-3</v>
      </c>
      <c r="I859" s="22" t="s">
        <v>176</v>
      </c>
      <c r="J859" s="118">
        <f t="shared" si="246"/>
        <v>0.12639947431105711</v>
      </c>
      <c r="K859" s="118">
        <f t="shared" si="246"/>
        <v>0.1153858732909742</v>
      </c>
      <c r="L859" s="118">
        <f t="shared" si="246"/>
        <v>0.10533192347269187</v>
      </c>
      <c r="M859" s="118">
        <f t="shared" si="246"/>
        <v>9.6154007297571689E-2</v>
      </c>
      <c r="N859" s="118">
        <f t="shared" si="246"/>
        <v>8.7775793079279185E-2</v>
      </c>
      <c r="O859" s="118">
        <f t="shared" si="246"/>
        <v>8.0127600161818843E-2</v>
      </c>
      <c r="P859" s="118">
        <f t="shared" si="246"/>
        <v>7.3145819393433092E-2</v>
      </c>
      <c r="Q859" s="118">
        <f t="shared" si="246"/>
        <v>6.6772384096512358E-2</v>
      </c>
      <c r="R859" s="118">
        <f t="shared" si="246"/>
        <v>6.0954287133632927E-2</v>
      </c>
      <c r="S859" s="118">
        <f t="shared" si="246"/>
        <v>5.5643140053215981E-2</v>
      </c>
      <c r="T859" s="118">
        <f t="shared" si="246"/>
        <v>5.0794770648272106E-2</v>
      </c>
      <c r="U859" s="118">
        <f t="shared" si="246"/>
        <v>4.6368855581173214E-2</v>
      </c>
      <c r="V859" s="118">
        <f t="shared" si="246"/>
        <v>4.2328585019033582E-2</v>
      </c>
      <c r="W859" s="118">
        <f t="shared" si="246"/>
        <v>3.8640356490511021E-2</v>
      </c>
      <c r="X859" s="118">
        <f t="shared" si="246"/>
        <v>3.5273495417869422E-2</v>
      </c>
      <c r="Y859" s="118">
        <f t="shared" si="246"/>
        <v>3.2199999999999999E-2</v>
      </c>
      <c r="Z859" s="118">
        <f t="shared" si="244"/>
        <v>2.9394308324622139E-2</v>
      </c>
      <c r="AA859" s="118">
        <f t="shared" si="244"/>
        <v>2.6833085772762433E-2</v>
      </c>
      <c r="AB859" s="118">
        <f t="shared" si="244"/>
        <v>2.4495030947379218E-2</v>
      </c>
      <c r="AC859" s="118">
        <f t="shared" si="244"/>
        <v>2.2360698512062915E-2</v>
      </c>
      <c r="AD859" s="118">
        <f t="shared" si="244"/>
        <v>2.0412337466381891E-2</v>
      </c>
      <c r="AE859" s="118">
        <f t="shared" si="244"/>
        <v>1.8633743512828125E-2</v>
      </c>
      <c r="AF859" s="118">
        <f t="shared" si="244"/>
        <v>1.701012428751545E-2</v>
      </c>
      <c r="AG859" s="118">
        <f t="shared" si="244"/>
        <v>1.5527976333769336E-2</v>
      </c>
      <c r="AH859" s="118">
        <f t="shared" si="244"/>
        <v>1.417497279541154E-2</v>
      </c>
      <c r="AI859" s="118">
        <f t="shared" si="244"/>
        <v>1.2939860895697446E-2</v>
      </c>
      <c r="AJ859" s="118">
        <f t="shared" si="244"/>
        <v>1.1812368349250061E-2</v>
      </c>
      <c r="AK859" s="118">
        <f t="shared" si="244"/>
        <v>1.0783117928629321E-2</v>
      </c>
      <c r="AL859" s="118">
        <f t="shared" si="244"/>
        <v>9.8435494749966185E-3</v>
      </c>
      <c r="AM859" s="118">
        <f t="shared" si="244"/>
        <v>8.985848704246055E-3</v>
      </c>
      <c r="AN859" s="118">
        <f t="shared" si="244"/>
        <v>8.2028822164911478E-3</v>
      </c>
      <c r="AO859" s="118">
        <f t="shared" si="247"/>
        <v>7.4881381683882167E-3</v>
      </c>
      <c r="AP859" s="118">
        <f t="shared" si="247"/>
        <v>6.8356721148749864E-3</v>
      </c>
      <c r="AQ859" s="118">
        <f t="shared" si="247"/>
        <v>6.2400575698961869E-3</v>
      </c>
      <c r="AR859" s="118">
        <f t="shared" si="247"/>
        <v>5.6963408749354325E-3</v>
      </c>
      <c r="AS859" s="118">
        <f t="shared" si="247"/>
        <v>5.1999999999999972E-3</v>
      </c>
      <c r="AT859" s="118">
        <f t="shared" si="247"/>
        <v>4.7469069344110272E-3</v>
      </c>
      <c r="AU859" s="118">
        <f t="shared" si="247"/>
        <v>4.333293354607597E-3</v>
      </c>
      <c r="AV859" s="118">
        <f t="shared" si="247"/>
        <v>3.9557192834276979E-3</v>
      </c>
      <c r="AW859" s="118">
        <f t="shared" si="247"/>
        <v>3.6110444802089159E-3</v>
      </c>
      <c r="AX859" s="118">
        <f t="shared" si="247"/>
        <v>3.2964023237635333E-3</v>
      </c>
      <c r="AY859" s="118">
        <f t="shared" si="247"/>
        <v>3.0091759710157199E-3</v>
      </c>
      <c r="AZ859" s="118">
        <f t="shared" si="247"/>
        <v>2.7469765930149162E-3</v>
      </c>
      <c r="BA859" s="118">
        <f t="shared" si="247"/>
        <v>2.5076235073167863E-3</v>
      </c>
      <c r="BB859" s="118">
        <f t="shared" si="247"/>
        <v>2.2891260414950299E-3</v>
      </c>
      <c r="BC859" s="118">
        <f t="shared" si="247"/>
        <v>2.0896669769449282E-3</v>
      </c>
      <c r="BD859" s="118">
        <f t="shared" si="247"/>
        <v>1.907587435282618E-3</v>
      </c>
      <c r="BE859" s="118">
        <f t="shared" si="245"/>
        <v>1.7413730816420014E-3</v>
      </c>
      <c r="BF859" s="118">
        <f t="shared" si="245"/>
        <v>1.5896415301236767E-3</v>
      </c>
      <c r="BG859" s="118">
        <f t="shared" si="245"/>
        <v>1.4511308466484305E-3</v>
      </c>
      <c r="BH859" s="118">
        <f t="shared" si="245"/>
        <v>1.3246890535948427E-3</v>
      </c>
      <c r="BI859" s="118">
        <f t="shared" si="245"/>
        <v>1.209264548932258E-3</v>
      </c>
      <c r="BJ859" s="118">
        <f t="shared" si="245"/>
        <v>1.1038973601661464E-3</v>
      </c>
      <c r="BK859" s="118">
        <f t="shared" si="245"/>
        <v>1.0077111603559055E-3</v>
      </c>
      <c r="BL859" s="118">
        <f t="shared" si="245"/>
        <v>9.1990597980323708E-4</v>
      </c>
      <c r="BM859" s="118">
        <f t="shared" si="245"/>
        <v>8.3975155279503025E-4</v>
      </c>
      <c r="BN859" s="118">
        <f t="shared" si="245"/>
        <v>7.665812440663766E-4</v>
      </c>
      <c r="BO859" s="118">
        <f t="shared" si="245"/>
        <v>6.9978650447079151E-4</v>
      </c>
      <c r="BP859" s="118">
        <f t="shared" si="245"/>
        <v>6.3881180974608754E-4</v>
      </c>
      <c r="BQ859" s="118">
        <f t="shared" si="245"/>
        <v>5.8315004028218498E-4</v>
      </c>
      <c r="BS859"/>
    </row>
    <row r="860" spans="2:71">
      <c r="B860" s="19">
        <v>32</v>
      </c>
      <c r="C860" s="51">
        <v>3.2599999999999997E-2</v>
      </c>
      <c r="D860" s="51">
        <v>5.1999999999999998E-3</v>
      </c>
      <c r="I860" s="22" t="s">
        <v>176</v>
      </c>
      <c r="J860" s="118">
        <f t="shared" si="246"/>
        <v>0.12916007614908351</v>
      </c>
      <c r="K860" s="118">
        <f t="shared" si="246"/>
        <v>0.11783317492465066</v>
      </c>
      <c r="L860" s="118">
        <f t="shared" si="246"/>
        <v>0.10749960457438022</v>
      </c>
      <c r="M860" s="118">
        <f t="shared" si="246"/>
        <v>9.8072253344932733E-2</v>
      </c>
      <c r="N860" s="118">
        <f t="shared" si="246"/>
        <v>8.9471648888696562E-2</v>
      </c>
      <c r="O860" s="118">
        <f t="shared" si="246"/>
        <v>8.1625288313779867E-2</v>
      </c>
      <c r="P860" s="118">
        <f t="shared" si="246"/>
        <v>7.4467026986348772E-2</v>
      </c>
      <c r="Q860" s="118">
        <f t="shared" si="246"/>
        <v>6.7936520932930552E-2</v>
      </c>
      <c r="R860" s="118">
        <f t="shared" si="246"/>
        <v>6.1978718142146262E-2</v>
      </c>
      <c r="S860" s="118">
        <f t="shared" si="246"/>
        <v>5.6543394477558621E-2</v>
      </c>
      <c r="T860" s="118">
        <f t="shared" si="246"/>
        <v>5.1584730289391097E-2</v>
      </c>
      <c r="U860" s="118">
        <f t="shared" si="246"/>
        <v>4.7060924155965488E-2</v>
      </c>
      <c r="V860" s="118">
        <f t="shared" si="246"/>
        <v>4.2933840498706972E-2</v>
      </c>
      <c r="W860" s="118">
        <f t="shared" si="246"/>
        <v>3.9168688100119906E-2</v>
      </c>
      <c r="X860" s="118">
        <f t="shared" si="246"/>
        <v>3.573372681464821E-2</v>
      </c>
      <c r="Y860" s="118">
        <f t="shared" si="246"/>
        <v>3.2599999999999997E-2</v>
      </c>
      <c r="Z860" s="118">
        <f t="shared" si="244"/>
        <v>2.974109041333875E-2</v>
      </c>
      <c r="AA860" s="118">
        <f t="shared" si="244"/>
        <v>2.7132897514551845E-2</v>
      </c>
      <c r="AB860" s="118">
        <f t="shared" si="244"/>
        <v>2.4753434299268122E-2</v>
      </c>
      <c r="AC860" s="118">
        <f t="shared" si="244"/>
        <v>2.2582641948931708E-2</v>
      </c>
      <c r="AD860" s="118">
        <f t="shared" si="244"/>
        <v>2.060222073543664E-2</v>
      </c>
      <c r="AE860" s="118">
        <f t="shared" si="244"/>
        <v>1.8795475754852253E-2</v>
      </c>
      <c r="AF860" s="118">
        <f t="shared" si="244"/>
        <v>1.7147176189778447E-2</v>
      </c>
      <c r="AG860" s="118">
        <f t="shared" si="244"/>
        <v>1.564342691391565E-2</v>
      </c>
      <c r="AH860" s="118">
        <f t="shared" si="244"/>
        <v>1.4271551356479209E-2</v>
      </c>
      <c r="AI860" s="118">
        <f t="shared" si="244"/>
        <v>1.3019984639007836E-2</v>
      </c>
      <c r="AJ860" s="118">
        <f t="shared" si="244"/>
        <v>1.1878176083712078E-2</v>
      </c>
      <c r="AK860" s="118">
        <f t="shared" si="244"/>
        <v>1.0836500271510396E-2</v>
      </c>
      <c r="AL860" s="118">
        <f t="shared" si="244"/>
        <v>9.8861758999742536E-3</v>
      </c>
      <c r="AM860" s="118">
        <f t="shared" si="244"/>
        <v>9.0191917571565902E-3</v>
      </c>
      <c r="AN860" s="118">
        <f t="shared" si="244"/>
        <v>8.2282391872648408E-3</v>
      </c>
      <c r="AO860" s="118">
        <f t="shared" si="247"/>
        <v>7.5066504788656625E-3</v>
      </c>
      <c r="AP860" s="118">
        <f t="shared" si="247"/>
        <v>6.8483426562354699E-3</v>
      </c>
      <c r="AQ860" s="118">
        <f t="shared" si="247"/>
        <v>6.2477662000191272E-3</v>
      </c>
      <c r="AR860" s="118">
        <f t="shared" si="247"/>
        <v>5.6998582649132141E-3</v>
      </c>
      <c r="AS860" s="118">
        <f t="shared" si="247"/>
        <v>5.2000000000000006E-3</v>
      </c>
      <c r="AT860" s="118">
        <f t="shared" si="247"/>
        <v>4.7439776119436051E-3</v>
      </c>
      <c r="AU860" s="118">
        <f t="shared" si="247"/>
        <v>4.3279468428119514E-3</v>
      </c>
      <c r="AV860" s="118">
        <f t="shared" si="247"/>
        <v>3.9484005630734441E-3</v>
      </c>
      <c r="AW860" s="118">
        <f t="shared" si="247"/>
        <v>3.6021392065780653E-3</v>
      </c>
      <c r="AX860" s="118">
        <f t="shared" si="247"/>
        <v>3.2862437982905078E-3</v>
      </c>
      <c r="AY860" s="118">
        <f t="shared" si="247"/>
        <v>2.9980513473997468E-3</v>
      </c>
      <c r="AZ860" s="118">
        <f t="shared" si="247"/>
        <v>2.7351323983695686E-3</v>
      </c>
      <c r="BA860" s="118">
        <f t="shared" si="247"/>
        <v>2.4952705506859326E-3</v>
      </c>
      <c r="BB860" s="118">
        <f t="shared" si="247"/>
        <v>2.2764437746531259E-3</v>
      </c>
      <c r="BC860" s="118">
        <f t="shared" si="247"/>
        <v>2.0768073657313115E-3</v>
      </c>
      <c r="BD860" s="118">
        <f t="shared" si="247"/>
        <v>1.8946783937209457E-3</v>
      </c>
      <c r="BE860" s="118">
        <f t="shared" si="245"/>
        <v>1.7285215157010452E-3</v>
      </c>
      <c r="BF860" s="118">
        <f t="shared" si="245"/>
        <v>1.5769360331247277E-3</v>
      </c>
      <c r="BG860" s="118">
        <f t="shared" si="245"/>
        <v>1.4386440839636284E-3</v>
      </c>
      <c r="BH860" s="118">
        <f t="shared" si="245"/>
        <v>1.3124798703612632E-3</v>
      </c>
      <c r="BI860" s="118">
        <f t="shared" si="245"/>
        <v>1.1973798309847072E-3</v>
      </c>
      <c r="BJ860" s="118">
        <f t="shared" si="245"/>
        <v>1.0923736752277437E-3</v>
      </c>
      <c r="BK860" s="118">
        <f t="shared" si="245"/>
        <v>9.9657620368403263E-4</v>
      </c>
      <c r="BL860" s="118">
        <f t="shared" si="245"/>
        <v>9.091798459370772E-4</v>
      </c>
      <c r="BM860" s="118">
        <f t="shared" si="245"/>
        <v>8.2944785276073657E-4</v>
      </c>
      <c r="BN860" s="118">
        <f t="shared" si="245"/>
        <v>7.5670808534069808E-4</v>
      </c>
      <c r="BO860" s="118">
        <f t="shared" si="245"/>
        <v>6.9034734916018873E-4</v>
      </c>
      <c r="BP860" s="118">
        <f t="shared" si="245"/>
        <v>6.2980622478472112E-4</v>
      </c>
      <c r="BQ860" s="118">
        <f t="shared" si="245"/>
        <v>5.7457435196950736E-4</v>
      </c>
      <c r="BS860"/>
    </row>
    <row r="861" spans="2:71">
      <c r="B861" s="19">
        <v>33</v>
      </c>
      <c r="C861" s="51">
        <v>3.3000000000000002E-2</v>
      </c>
      <c r="D861" s="51">
        <v>5.3E-3</v>
      </c>
      <c r="I861" s="22" t="s">
        <v>176</v>
      </c>
      <c r="J861" s="118">
        <f t="shared" si="246"/>
        <v>0.13007459806515292</v>
      </c>
      <c r="K861" s="118">
        <f t="shared" si="246"/>
        <v>0.11870816428713657</v>
      </c>
      <c r="L861" s="118">
        <f t="shared" si="246"/>
        <v>0.10833497453025732</v>
      </c>
      <c r="M861" s="118">
        <f t="shared" si="246"/>
        <v>9.8868235196383131E-2</v>
      </c>
      <c r="N861" s="118">
        <f t="shared" si="246"/>
        <v>9.0228737055891864E-2</v>
      </c>
      <c r="O861" s="118">
        <f t="shared" si="246"/>
        <v>8.2344192495499319E-2</v>
      </c>
      <c r="P861" s="118">
        <f t="shared" si="246"/>
        <v>7.5148630679997788E-2</v>
      </c>
      <c r="Q861" s="118">
        <f t="shared" si="246"/>
        <v>6.8581845567158461E-2</v>
      </c>
      <c r="R861" s="118">
        <f t="shared" si="246"/>
        <v>6.2588892157279044E-2</v>
      </c>
      <c r="S861" s="118">
        <f t="shared" si="246"/>
        <v>5.7119626762441679E-2</v>
      </c>
      <c r="T861" s="118">
        <f t="shared" si="246"/>
        <v>5.212828744886483E-2</v>
      </c>
      <c r="U861" s="118">
        <f t="shared" si="246"/>
        <v>4.7573111141864896E-2</v>
      </c>
      <c r="V861" s="118">
        <f t="shared" si="246"/>
        <v>4.3415984189703397E-2</v>
      </c>
      <c r="W861" s="118">
        <f t="shared" si="246"/>
        <v>3.9622123462549827E-2</v>
      </c>
      <c r="X861" s="118">
        <f t="shared" si="246"/>
        <v>3.6159785318280645E-2</v>
      </c>
      <c r="Y861" s="118">
        <f t="shared" si="246"/>
        <v>3.3000000000000002E-2</v>
      </c>
      <c r="Z861" s="118">
        <f t="shared" si="244"/>
        <v>3.0116329242957488E-2</v>
      </c>
      <c r="AA861" s="118">
        <f t="shared" si="244"/>
        <v>2.7484645062733824E-2</v>
      </c>
      <c r="AB861" s="118">
        <f t="shared" si="244"/>
        <v>2.5082927873791447E-2</v>
      </c>
      <c r="AC861" s="118">
        <f t="shared" si="244"/>
        <v>2.2891082249226022E-2</v>
      </c>
      <c r="AD861" s="118">
        <f t="shared" si="244"/>
        <v>2.0890768780160929E-2</v>
      </c>
      <c r="AE861" s="118">
        <f t="shared" si="244"/>
        <v>1.9065250627934054E-2</v>
      </c>
      <c r="AF861" s="118">
        <f t="shared" si="244"/>
        <v>1.7399253485162545E-2</v>
      </c>
      <c r="AG861" s="118">
        <f t="shared" si="244"/>
        <v>1.5878837773964566E-2</v>
      </c>
      <c r="AH861" s="118">
        <f t="shared" si="244"/>
        <v>1.4491282012006878E-2</v>
      </c>
      <c r="AI861" s="118">
        <f t="shared" si="244"/>
        <v>1.322497637048929E-2</v>
      </c>
      <c r="AJ861" s="118">
        <f t="shared" si="244"/>
        <v>1.2069325533454191E-2</v>
      </c>
      <c r="AK861" s="118">
        <f t="shared" si="244"/>
        <v>1.1014660045634542E-2</v>
      </c>
      <c r="AL861" s="118">
        <f t="shared" si="244"/>
        <v>1.0052155407078153E-2</v>
      </c>
      <c r="AM861" s="118">
        <f t="shared" si="244"/>
        <v>9.1737582376042702E-3</v>
      </c>
      <c r="AN861" s="118">
        <f t="shared" si="244"/>
        <v>8.3721188933025339E-3</v>
      </c>
      <c r="AO861" s="118">
        <f t="shared" si="247"/>
        <v>7.6405299712692101E-3</v>
      </c>
      <c r="AP861" s="118">
        <f t="shared" si="247"/>
        <v>6.9728701880432736E-3</v>
      </c>
      <c r="AQ861" s="118">
        <f t="shared" si="247"/>
        <v>6.3635531621670941E-3</v>
      </c>
      <c r="AR861" s="118">
        <f t="shared" si="247"/>
        <v>5.8074806723299229E-3</v>
      </c>
      <c r="AS861" s="118">
        <f t="shared" si="247"/>
        <v>5.3000000000000009E-3</v>
      </c>
      <c r="AT861" s="118">
        <f t="shared" si="247"/>
        <v>4.8368649996265054E-3</v>
      </c>
      <c r="AU861" s="118">
        <f t="shared" si="247"/>
        <v>4.4142005706814934E-3</v>
      </c>
      <c r="AV861" s="118">
        <f t="shared" si="247"/>
        <v>4.0284702342755965E-3</v>
      </c>
      <c r="AW861" s="118">
        <f t="shared" si="247"/>
        <v>3.6764465430575133E-3</v>
      </c>
      <c r="AX861" s="118">
        <f t="shared" si="247"/>
        <v>3.3551840768137253E-3</v>
      </c>
      <c r="AY861" s="118">
        <f t="shared" si="247"/>
        <v>3.0619947978197128E-3</v>
      </c>
      <c r="AZ861" s="118">
        <f t="shared" si="247"/>
        <v>2.7944255597382268E-3</v>
      </c>
      <c r="BA861" s="118">
        <f t="shared" si="247"/>
        <v>2.5502375818791576E-3</v>
      </c>
      <c r="BB861" s="118">
        <f t="shared" si="247"/>
        <v>2.3273877170798931E-3</v>
      </c>
      <c r="BC861" s="118">
        <f t="shared" si="247"/>
        <v>2.1240113564725219E-3</v>
      </c>
      <c r="BD861" s="118">
        <f t="shared" si="247"/>
        <v>1.9384068281002188E-3</v>
      </c>
      <c r="BE861" s="118">
        <f t="shared" si="245"/>
        <v>1.7690211588443359E-3</v>
      </c>
      <c r="BF861" s="118">
        <f t="shared" si="245"/>
        <v>1.6144370805307336E-3</v>
      </c>
      <c r="BG861" s="118">
        <f t="shared" si="245"/>
        <v>1.4733611714940194E-3</v>
      </c>
      <c r="BH861" s="118">
        <f t="shared" si="245"/>
        <v>1.344613034378892E-3</v>
      </c>
      <c r="BI861" s="118">
        <f t="shared" si="245"/>
        <v>1.2271154196280855E-3</v>
      </c>
      <c r="BJ861" s="118">
        <f t="shared" si="245"/>
        <v>1.1198852120190715E-3</v>
      </c>
      <c r="BK861" s="118">
        <f t="shared" si="245"/>
        <v>1.0220252048328971E-3</v>
      </c>
      <c r="BL861" s="118">
        <f t="shared" si="245"/>
        <v>9.3271659282874518E-4</v>
      </c>
      <c r="BM861" s="118">
        <f t="shared" si="245"/>
        <v>8.5121212121212146E-4</v>
      </c>
      <c r="BN861" s="118">
        <f t="shared" si="245"/>
        <v>7.7682983327334793E-4</v>
      </c>
      <c r="BO861" s="118">
        <f t="shared" si="245"/>
        <v>7.0894736438217941E-4</v>
      </c>
      <c r="BP861" s="118">
        <f t="shared" si="245"/>
        <v>6.469967345957777E-4</v>
      </c>
      <c r="BQ861" s="118">
        <f t="shared" si="245"/>
        <v>5.9045959630923701E-4</v>
      </c>
      <c r="BS861"/>
    </row>
    <row r="862" spans="2:71">
      <c r="B862" s="19">
        <v>34</v>
      </c>
      <c r="C862" s="51">
        <v>3.3300000000000003E-2</v>
      </c>
      <c r="D862" s="51">
        <v>5.4000000000000003E-3</v>
      </c>
      <c r="I862" s="22" t="s">
        <v>176</v>
      </c>
      <c r="J862" s="118">
        <f t="shared" si="246"/>
        <v>0.13031130341818262</v>
      </c>
      <c r="K862" s="118">
        <f t="shared" si="246"/>
        <v>0.1189815343305177</v>
      </c>
      <c r="L862" s="118">
        <f t="shared" si="246"/>
        <v>0.1086368192190829</v>
      </c>
      <c r="M862" s="118">
        <f t="shared" si="246"/>
        <v>9.9191513678544022E-2</v>
      </c>
      <c r="N862" s="118">
        <f t="shared" si="246"/>
        <v>9.0567419559652362E-2</v>
      </c>
      <c r="O862" s="118">
        <f t="shared" si="246"/>
        <v>8.2693137562920002E-2</v>
      </c>
      <c r="P862" s="118">
        <f t="shared" si="246"/>
        <v>7.5503476120306681E-2</v>
      </c>
      <c r="Q862" s="118">
        <f t="shared" si="246"/>
        <v>6.8938911671020897E-2</v>
      </c>
      <c r="R862" s="118">
        <f t="shared" si="246"/>
        <v>6.2945095863031625E-2</v>
      </c>
      <c r="S862" s="118">
        <f t="shared" si="246"/>
        <v>5.7472405600388056E-2</v>
      </c>
      <c r="T862" s="118">
        <f t="shared" si="246"/>
        <v>5.2475532211167103E-2</v>
      </c>
      <c r="U862" s="118">
        <f t="shared" si="246"/>
        <v>4.7913106334749329E-2</v>
      </c>
      <c r="V862" s="118">
        <f t="shared" si="246"/>
        <v>4.3747355422847252E-2</v>
      </c>
      <c r="W862" s="118">
        <f t="shared" si="246"/>
        <v>3.9943791018719706E-2</v>
      </c>
      <c r="X862" s="118">
        <f t="shared" si="246"/>
        <v>3.6470923225541831E-2</v>
      </c>
      <c r="Y862" s="118">
        <f t="shared" si="246"/>
        <v>3.3300000000000003E-2</v>
      </c>
      <c r="Z862" s="118">
        <f t="shared" si="244"/>
        <v>3.0404769112710776E-2</v>
      </c>
      <c r="AA862" s="118">
        <f t="shared" si="244"/>
        <v>2.7761260804722257E-2</v>
      </c>
      <c r="AB862" s="118">
        <f t="shared" si="244"/>
        <v>2.5347589340700524E-2</v>
      </c>
      <c r="AC862" s="118">
        <f t="shared" si="244"/>
        <v>2.3143771815850096E-2</v>
      </c>
      <c r="AD862" s="118">
        <f t="shared" si="244"/>
        <v>2.1131562716462014E-2</v>
      </c>
      <c r="AE862" s="118">
        <f t="shared" si="244"/>
        <v>1.9294302864408253E-2</v>
      </c>
      <c r="AF862" s="118">
        <f t="shared" si="244"/>
        <v>1.7616781494986394E-2</v>
      </c>
      <c r="AG862" s="118">
        <f t="shared" si="244"/>
        <v>1.6085110326250363E-2</v>
      </c>
      <c r="AH862" s="118">
        <f t="shared" si="244"/>
        <v>1.4686608577240906E-2</v>
      </c>
      <c r="AI862" s="118">
        <f t="shared" si="244"/>
        <v>1.3409697983176198E-2</v>
      </c>
      <c r="AJ862" s="118">
        <f t="shared" si="244"/>
        <v>1.2243806938428097E-2</v>
      </c>
      <c r="AK862" s="118">
        <f t="shared" si="244"/>
        <v>1.1179282973679055E-2</v>
      </c>
      <c r="AL862" s="118">
        <f t="shared" si="244"/>
        <v>1.0207312842653764E-2</v>
      </c>
      <c r="AM862" s="118">
        <f t="shared" si="244"/>
        <v>9.3198495568196753E-3</v>
      </c>
      <c r="AN862" s="118">
        <f t="shared" si="244"/>
        <v>8.509545763973031E-3</v>
      </c>
      <c r="AO862" s="118">
        <f t="shared" si="247"/>
        <v>7.7696929191485315E-3</v>
      </c>
      <c r="AP862" s="118">
        <f t="shared" si="247"/>
        <v>7.0941657442454911E-3</v>
      </c>
      <c r="AQ862" s="118">
        <f t="shared" si="247"/>
        <v>6.4773715165491342E-3</v>
      </c>
      <c r="AR862" s="118">
        <f t="shared" si="247"/>
        <v>5.914203766304073E-3</v>
      </c>
      <c r="AS862" s="118">
        <f t="shared" si="247"/>
        <v>5.3999999999999942E-3</v>
      </c>
      <c r="AT862" s="118">
        <f t="shared" si="247"/>
        <v>4.9305030993584981E-3</v>
      </c>
      <c r="AU862" s="118">
        <f t="shared" si="247"/>
        <v>4.5018260764414413E-3</v>
      </c>
      <c r="AV862" s="118">
        <f t="shared" si="247"/>
        <v>4.1104198930865662E-3</v>
      </c>
      <c r="AW862" s="118">
        <f t="shared" si="247"/>
        <v>3.7530440782459571E-3</v>
      </c>
      <c r="AX862" s="118">
        <f t="shared" si="247"/>
        <v>3.4267398999668092E-3</v>
      </c>
      <c r="AY862" s="118">
        <f t="shared" si="247"/>
        <v>3.1288058699040374E-3</v>
      </c>
      <c r="AZ862" s="118">
        <f t="shared" si="247"/>
        <v>2.8567753775653585E-3</v>
      </c>
      <c r="BA862" s="118">
        <f t="shared" si="247"/>
        <v>2.6083962691216779E-3</v>
      </c>
      <c r="BB862" s="118">
        <f t="shared" si="247"/>
        <v>2.3816122017147391E-3</v>
      </c>
      <c r="BC862" s="118">
        <f t="shared" si="247"/>
        <v>2.1745456188934351E-3</v>
      </c>
      <c r="BD862" s="118">
        <f t="shared" si="247"/>
        <v>1.9854822062315806E-3</v>
      </c>
      <c r="BE862" s="118">
        <f t="shared" si="245"/>
        <v>1.812856698434439E-3</v>
      </c>
      <c r="BF862" s="118">
        <f t="shared" si="245"/>
        <v>1.6552399204303383E-3</v>
      </c>
      <c r="BG862" s="118">
        <f t="shared" si="245"/>
        <v>1.5113269551599454E-3</v>
      </c>
      <c r="BH862" s="118">
        <f t="shared" si="245"/>
        <v>1.3799263401037337E-3</v>
      </c>
      <c r="BI862" s="118">
        <f t="shared" si="245"/>
        <v>1.2599502031051656E-3</v>
      </c>
      <c r="BJ862" s="118">
        <f t="shared" si="245"/>
        <v>1.1504052558235917E-3</v>
      </c>
      <c r="BK862" s="118">
        <f t="shared" si="245"/>
        <v>1.0503845702512097E-3</v>
      </c>
      <c r="BL862" s="118">
        <f t="shared" si="245"/>
        <v>9.5906007021147018E-4</v>
      </c>
      <c r="BM862" s="118">
        <f t="shared" si="245"/>
        <v>8.7567567567567374E-4</v>
      </c>
      <c r="BN862" s="118">
        <f t="shared" si="245"/>
        <v>7.9954104313921515E-4</v>
      </c>
      <c r="BO862" s="118">
        <f t="shared" si="245"/>
        <v>7.300258502337464E-4</v>
      </c>
      <c r="BP862" s="118">
        <f t="shared" si="245"/>
        <v>6.6655457725728036E-4</v>
      </c>
      <c r="BQ862" s="118">
        <f t="shared" si="245"/>
        <v>6.0860174241826267E-4</v>
      </c>
      <c r="BS862"/>
    </row>
    <row r="863" spans="2:71">
      <c r="B863" s="19">
        <v>35</v>
      </c>
      <c r="C863" s="51">
        <v>3.3700000000000001E-2</v>
      </c>
      <c r="D863" s="51">
        <v>5.4000000000000003E-3</v>
      </c>
      <c r="I863" s="22" t="s">
        <v>176</v>
      </c>
      <c r="J863" s="118">
        <f t="shared" si="246"/>
        <v>0.13306290684529443</v>
      </c>
      <c r="K863" s="118">
        <f t="shared" si="246"/>
        <v>0.12142138981863376</v>
      </c>
      <c r="L863" s="118">
        <f t="shared" si="246"/>
        <v>0.11079837540772909</v>
      </c>
      <c r="M863" s="118">
        <f t="shared" si="246"/>
        <v>0.10110475601810398</v>
      </c>
      <c r="N863" s="118">
        <f t="shared" si="246"/>
        <v>9.2259219973790829E-2</v>
      </c>
      <c r="O863" s="118">
        <f t="shared" si="246"/>
        <v>8.4187569461600748E-2</v>
      </c>
      <c r="P863" s="118">
        <f t="shared" si="246"/>
        <v>7.6822098147646331E-2</v>
      </c>
      <c r="Q863" s="118">
        <f t="shared" si="246"/>
        <v>7.0101023245461816E-2</v>
      </c>
      <c r="R863" s="118">
        <f t="shared" si="246"/>
        <v>6.3967967271814696E-2</v>
      </c>
      <c r="S863" s="118">
        <f t="shared" si="246"/>
        <v>5.8371485143091088E-2</v>
      </c>
      <c r="T863" s="118">
        <f t="shared" si="246"/>
        <v>5.3264632645461343E-2</v>
      </c>
      <c r="U863" s="118">
        <f t="shared" si="246"/>
        <v>4.8604572659082843E-2</v>
      </c>
      <c r="V863" s="118">
        <f t="shared" si="246"/>
        <v>4.4352215833283568E-2</v>
      </c>
      <c r="W863" s="118">
        <f t="shared" si="246"/>
        <v>4.0471892698650647E-2</v>
      </c>
      <c r="X863" s="118">
        <f t="shared" si="246"/>
        <v>3.6931054465646214E-2</v>
      </c>
      <c r="Y863" s="118">
        <f t="shared" ref="Y863:AN878" si="248">$C863*POWER(POWER($D863/$C863,1/($D$482-$C$482)),Y$482-$C$482)</f>
        <v>3.3700000000000001E-2</v>
      </c>
      <c r="Z863" s="118">
        <f t="shared" si="248"/>
        <v>3.0751626684703381E-2</v>
      </c>
      <c r="AA863" s="118">
        <f t="shared" si="248"/>
        <v>2.80612030787941E-2</v>
      </c>
      <c r="AB863" s="118">
        <f t="shared" si="248"/>
        <v>2.5606161465956241E-2</v>
      </c>
      <c r="AC863" s="118">
        <f t="shared" si="248"/>
        <v>2.3365908552798915E-2</v>
      </c>
      <c r="AD863" s="118">
        <f t="shared" si="248"/>
        <v>2.1321652728919584E-2</v>
      </c>
      <c r="AE863" s="118">
        <f t="shared" si="248"/>
        <v>1.9456246439781076E-2</v>
      </c>
      <c r="AF863" s="118">
        <f t="shared" si="248"/>
        <v>1.7754042350199912E-2</v>
      </c>
      <c r="AG863" s="118">
        <f t="shared" si="248"/>
        <v>1.6200762091921707E-2</v>
      </c>
      <c r="AH863" s="118">
        <f t="shared" si="248"/>
        <v>1.4783376494316632E-2</v>
      </c>
      <c r="AI863" s="118">
        <f t="shared" si="248"/>
        <v>1.348999629355027E-2</v>
      </c>
      <c r="AJ863" s="118">
        <f t="shared" si="248"/>
        <v>1.2309772403480423E-2</v>
      </c>
      <c r="AK863" s="118">
        <f t="shared" si="248"/>
        <v>1.1232804911735721E-2</v>
      </c>
      <c r="AL863" s="118">
        <f t="shared" si="248"/>
        <v>1.0250060037620159E-2</v>
      </c>
      <c r="AM863" s="118">
        <f t="shared" si="248"/>
        <v>9.3532943552727572E-3</v>
      </c>
      <c r="AN863" s="118">
        <f t="shared" si="248"/>
        <v>8.5349856464537466E-3</v>
      </c>
      <c r="AO863" s="118">
        <f t="shared" si="247"/>
        <v>7.7882698029390898E-3</v>
      </c>
      <c r="AP863" s="118">
        <f t="shared" si="247"/>
        <v>7.1068832492501861E-3</v>
      </c>
      <c r="AQ863" s="118">
        <f t="shared" si="247"/>
        <v>6.4851104027511429E-3</v>
      </c>
      <c r="AR863" s="118">
        <f t="shared" si="247"/>
        <v>5.9177357304002831E-3</v>
      </c>
      <c r="AS863" s="118">
        <f t="shared" si="247"/>
        <v>5.3999999999999994E-3</v>
      </c>
      <c r="AT863" s="118">
        <f t="shared" si="247"/>
        <v>4.9275603589732419E-3</v>
      </c>
      <c r="AU863" s="118">
        <f t="shared" si="247"/>
        <v>4.4964539058008355E-3</v>
      </c>
      <c r="AV863" s="118">
        <f t="shared" si="247"/>
        <v>4.1030644485508519E-3</v>
      </c>
      <c r="AW863" s="118">
        <f t="shared" si="247"/>
        <v>3.744092171665108E-3</v>
      </c>
      <c r="AX863" s="118">
        <f t="shared" si="247"/>
        <v>3.4165259565627822E-3</v>
      </c>
      <c r="AY863" s="118">
        <f t="shared" si="247"/>
        <v>3.1176181238818344E-3</v>
      </c>
      <c r="AZ863" s="118">
        <f t="shared" si="247"/>
        <v>2.8448613854919736E-3</v>
      </c>
      <c r="BA863" s="118">
        <f t="shared" si="247"/>
        <v>2.5959678129488786E-3</v>
      </c>
      <c r="BB863" s="118">
        <f t="shared" si="247"/>
        <v>2.3688496459735846E-3</v>
      </c>
      <c r="BC863" s="118">
        <f t="shared" si="247"/>
        <v>2.1616017799754141E-3</v>
      </c>
      <c r="BD863" s="118">
        <f t="shared" ref="BD863:BQ878" si="249">$C863*POWER(POWER($D863/$C863,1/($D$482-$C$482)),BD$482-$C$482)</f>
        <v>1.9724857857208985E-3</v>
      </c>
      <c r="BE863" s="118">
        <f t="shared" si="249"/>
        <v>1.7999153271030532E-3</v>
      </c>
      <c r="BF863" s="118">
        <f t="shared" si="249"/>
        <v>1.6424428546928447E-3</v>
      </c>
      <c r="BG863" s="118">
        <f t="shared" si="249"/>
        <v>1.4987474634561686E-3</v>
      </c>
      <c r="BH863" s="118">
        <f t="shared" si="249"/>
        <v>1.3676238127848731E-3</v>
      </c>
      <c r="BI863" s="118">
        <f t="shared" si="249"/>
        <v>1.2479720159012189E-3</v>
      </c>
      <c r="BJ863" s="118">
        <f t="shared" si="249"/>
        <v>1.1387884138264392E-3</v>
      </c>
      <c r="BK863" s="118">
        <f t="shared" si="249"/>
        <v>1.0391571565239221E-3</v>
      </c>
      <c r="BL863" s="118">
        <f t="shared" si="249"/>
        <v>9.4824252059826498E-4</v>
      </c>
      <c r="BM863" s="118">
        <f t="shared" si="249"/>
        <v>8.6528189910979223E-4</v>
      </c>
      <c r="BN863" s="118">
        <f t="shared" si="249"/>
        <v>7.8957940470194372E-4</v>
      </c>
      <c r="BO863" s="118">
        <f t="shared" si="249"/>
        <v>7.2050003238351655E-4</v>
      </c>
      <c r="BP863" s="118">
        <f t="shared" si="249"/>
        <v>6.5746433300221366E-4</v>
      </c>
      <c r="BQ863" s="118">
        <f t="shared" si="249"/>
        <v>5.9994355272972053E-4</v>
      </c>
      <c r="BS863"/>
    </row>
    <row r="864" spans="2:71">
      <c r="B864" s="19">
        <v>36</v>
      </c>
      <c r="C864" s="51">
        <v>3.4000000000000002E-2</v>
      </c>
      <c r="D864" s="51">
        <v>5.7000000000000002E-3</v>
      </c>
      <c r="I864" s="22" t="s">
        <v>176</v>
      </c>
      <c r="J864" s="118">
        <f t="shared" ref="J864:Y879" si="250">$C864*POWER(POWER($D864/$C864,1/($D$482-$C$482)),J$482-$C$482)</f>
        <v>0.12977228841015073</v>
      </c>
      <c r="K864" s="118">
        <f t="shared" si="250"/>
        <v>0.11868661944724672</v>
      </c>
      <c r="L864" s="118">
        <f t="shared" si="250"/>
        <v>0.10854793275506207</v>
      </c>
      <c r="M864" s="118">
        <f t="shared" si="250"/>
        <v>9.9275333312821956E-2</v>
      </c>
      <c r="N864" s="118">
        <f t="shared" si="250"/>
        <v>9.0794836476628255E-2</v>
      </c>
      <c r="O864" s="118">
        <f t="shared" si="250"/>
        <v>8.3038777667371916E-2</v>
      </c>
      <c r="P864" s="118">
        <f t="shared" si="250"/>
        <v>7.5945272485470006E-2</v>
      </c>
      <c r="Q864" s="118">
        <f t="shared" si="250"/>
        <v>6.9457722944765363E-2</v>
      </c>
      <c r="R864" s="118">
        <f t="shared" si="250"/>
        <v>6.3524365885905459E-2</v>
      </c>
      <c r="S864" s="118">
        <f t="shared" si="250"/>
        <v>5.8097859966060254E-2</v>
      </c>
      <c r="T864" s="118">
        <f t="shared" si="250"/>
        <v>5.313490792963365E-2</v>
      </c>
      <c r="U864" s="118">
        <f t="shared" si="250"/>
        <v>4.8595911146124451E-2</v>
      </c>
      <c r="V864" s="118">
        <f t="shared" si="250"/>
        <v>4.4444653658747856E-2</v>
      </c>
      <c r="W864" s="118">
        <f t="shared" si="250"/>
        <v>4.0648013222889891E-2</v>
      </c>
      <c r="X864" s="118">
        <f t="shared" si="250"/>
        <v>3.7175697028815159E-2</v>
      </c>
      <c r="Y864" s="118">
        <f t="shared" si="250"/>
        <v>3.4000000000000002E-2</v>
      </c>
      <c r="Z864" s="118">
        <f t="shared" si="248"/>
        <v>3.1095583738590723E-2</v>
      </c>
      <c r="AA864" s="118">
        <f t="shared" si="248"/>
        <v>2.8439274354226697E-2</v>
      </c>
      <c r="AB864" s="118">
        <f t="shared" si="248"/>
        <v>2.6009877563135643E-2</v>
      </c>
      <c r="AC864" s="118">
        <f t="shared" si="248"/>
        <v>2.3788009582205186E-2</v>
      </c>
      <c r="AD864" s="118">
        <f t="shared" si="248"/>
        <v>2.1755942468760583E-2</v>
      </c>
      <c r="AE864" s="118">
        <f t="shared" si="248"/>
        <v>1.9897462672038436E-2</v>
      </c>
      <c r="AF864" s="118">
        <f t="shared" si="248"/>
        <v>1.819774166776042E-2</v>
      </c>
      <c r="AG864" s="118">
        <f t="shared" si="248"/>
        <v>1.6643217643620166E-2</v>
      </c>
      <c r="AH864" s="118">
        <f t="shared" si="248"/>
        <v>1.5221487291670041E-2</v>
      </c>
      <c r="AI864" s="118">
        <f t="shared" si="248"/>
        <v>1.3921206844235888E-2</v>
      </c>
      <c r="AJ864" s="118">
        <f t="shared" si="248"/>
        <v>1.273200156374057E-2</v>
      </c>
      <c r="AK864" s="118">
        <f t="shared" si="248"/>
        <v>1.1644382964269498E-2</v>
      </c>
      <c r="AL864" s="118">
        <f t="shared" si="248"/>
        <v>1.0649673104401805E-2</v>
      </c>
      <c r="AM864" s="118">
        <f t="shared" si="248"/>
        <v>9.7399353472512867E-3</v>
      </c>
      <c r="AN864" s="118">
        <f t="shared" si="248"/>
        <v>8.9079110352621189E-3</v>
      </c>
      <c r="AO864" s="118">
        <f t="shared" ref="AO864:BD879" si="251">$C864*POWER(POWER($D864/$C864,1/($D$482-$C$482)),AO$482-$C$482)</f>
        <v>8.1469615744973415E-3</v>
      </c>
      <c r="AP864" s="118">
        <f t="shared" si="251"/>
        <v>7.4510154663194996E-3</v>
      </c>
      <c r="AQ864" s="118">
        <f t="shared" si="251"/>
        <v>6.8145198638374293E-3</v>
      </c>
      <c r="AR864" s="118">
        <f t="shared" si="251"/>
        <v>6.2323962665954873E-3</v>
      </c>
      <c r="AS864" s="118">
        <f t="shared" si="251"/>
        <v>5.7000000000000054E-3</v>
      </c>
      <c r="AT864" s="118">
        <f t="shared" si="251"/>
        <v>5.2130831561755077E-3</v>
      </c>
      <c r="AU864" s="118">
        <f t="shared" si="251"/>
        <v>4.7677607005615387E-3</v>
      </c>
      <c r="AV864" s="118">
        <f t="shared" si="251"/>
        <v>4.3604794738198024E-3</v>
      </c>
      <c r="AW864" s="118">
        <f t="shared" si="251"/>
        <v>3.9879898417226377E-3</v>
      </c>
      <c r="AX864" s="118">
        <f t="shared" si="251"/>
        <v>3.6473197668216301E-3</v>
      </c>
      <c r="AY864" s="118">
        <f t="shared" si="251"/>
        <v>3.3357510950182108E-3</v>
      </c>
      <c r="AZ864" s="118">
        <f t="shared" si="251"/>
        <v>3.0507978678304256E-3</v>
      </c>
      <c r="BA864" s="118">
        <f t="shared" si="251"/>
        <v>2.7901864873127952E-3</v>
      </c>
      <c r="BB864" s="118">
        <f t="shared" si="251"/>
        <v>2.5518375753682153E-3</v>
      </c>
      <c r="BC864" s="118">
        <f t="shared" si="251"/>
        <v>2.3338493827101364E-3</v>
      </c>
      <c r="BD864" s="118">
        <f t="shared" si="251"/>
        <v>2.1344826150976851E-3</v>
      </c>
      <c r="BE864" s="118">
        <f t="shared" si="249"/>
        <v>1.952146555774594E-3</v>
      </c>
      <c r="BF864" s="118">
        <f t="shared" si="249"/>
        <v>1.7853863733850101E-3</v>
      </c>
      <c r="BG864" s="118">
        <f t="shared" si="249"/>
        <v>1.6328715140980113E-3</v>
      </c>
      <c r="BH864" s="118">
        <f t="shared" si="249"/>
        <v>1.4933850853233567E-3</v>
      </c>
      <c r="BI864" s="118">
        <f t="shared" si="249"/>
        <v>1.3658141463127908E-3</v>
      </c>
      <c r="BJ864" s="118">
        <f t="shared" si="249"/>
        <v>1.2491408281770937E-3</v>
      </c>
      <c r="BK864" s="118">
        <f t="shared" si="249"/>
        <v>1.1424342124668641E-3</v>
      </c>
      <c r="BL864" s="118">
        <f t="shared" si="249"/>
        <v>1.0448429035174798E-3</v>
      </c>
      <c r="BM864" s="118">
        <f t="shared" si="249"/>
        <v>9.5558823529411931E-4</v>
      </c>
      <c r="BN864" s="118">
        <f t="shared" si="249"/>
        <v>8.7395805853530658E-4</v>
      </c>
      <c r="BO864" s="118">
        <f t="shared" si="249"/>
        <v>7.9930105862355272E-4</v>
      </c>
      <c r="BP864" s="118">
        <f t="shared" si="249"/>
        <v>7.3102155884626158E-4</v>
      </c>
      <c r="BQ864" s="118">
        <f t="shared" si="249"/>
        <v>6.6857476758291326E-4</v>
      </c>
      <c r="BS864"/>
    </row>
    <row r="865" spans="2:71">
      <c r="B865" s="19">
        <v>37</v>
      </c>
      <c r="C865" s="51">
        <v>3.4200000000000001E-2</v>
      </c>
      <c r="D865" s="51">
        <v>5.8999999999999999E-3</v>
      </c>
      <c r="I865" s="22" t="s">
        <v>176</v>
      </c>
      <c r="J865" s="118">
        <f t="shared" si="250"/>
        <v>0.12776346362431379</v>
      </c>
      <c r="K865" s="118">
        <f t="shared" si="250"/>
        <v>0.11701673389079864</v>
      </c>
      <c r="L865" s="118">
        <f t="shared" si="250"/>
        <v>0.10717395742129972</v>
      </c>
      <c r="M865" s="118">
        <f t="shared" si="250"/>
        <v>9.8159098852149421E-2</v>
      </c>
      <c r="N865" s="118">
        <f t="shared" si="250"/>
        <v>8.9902518478347626E-2</v>
      </c>
      <c r="O865" s="118">
        <f t="shared" si="250"/>
        <v>8.2340434287438979E-2</v>
      </c>
      <c r="P865" s="118">
        <f t="shared" si="250"/>
        <v>7.541442924401455E-2</v>
      </c>
      <c r="Q865" s="118">
        <f t="shared" si="250"/>
        <v>6.9071000018615145E-2</v>
      </c>
      <c r="R865" s="118">
        <f t="shared" si="250"/>
        <v>6.3261143674970918E-2</v>
      </c>
      <c r="S865" s="118">
        <f t="shared" si="250"/>
        <v>5.7939979122739682E-2</v>
      </c>
      <c r="T865" s="118">
        <f t="shared" si="250"/>
        <v>5.3066400411469532E-2</v>
      </c>
      <c r="U865" s="118">
        <f t="shared" si="250"/>
        <v>4.8602759187484801E-2</v>
      </c>
      <c r="V865" s="118">
        <f t="shared" si="250"/>
        <v>4.451457386067733E-2</v>
      </c>
      <c r="W865" s="118">
        <f t="shared" si="250"/>
        <v>4.0770263234519107E-2</v>
      </c>
      <c r="X865" s="118">
        <f t="shared" si="250"/>
        <v>3.7340902541590414E-2</v>
      </c>
      <c r="Y865" s="118">
        <f t="shared" si="250"/>
        <v>3.4200000000000001E-2</v>
      </c>
      <c r="Z865" s="118">
        <f t="shared" si="248"/>
        <v>3.132329216459756E-2</v>
      </c>
      <c r="AA865" s="118">
        <f t="shared" si="248"/>
        <v>2.8688556492068387E-2</v>
      </c>
      <c r="AB865" s="118">
        <f t="shared" si="248"/>
        <v>2.6275439671977194E-2</v>
      </c>
      <c r="AC865" s="118">
        <f t="shared" si="248"/>
        <v>2.4065300397619858E-2</v>
      </c>
      <c r="AD865" s="118">
        <f t="shared" si="248"/>
        <v>2.2041065362089253E-2</v>
      </c>
      <c r="AE865" s="118">
        <f t="shared" si="248"/>
        <v>2.0187097367126112E-2</v>
      </c>
      <c r="AF865" s="118">
        <f t="shared" si="248"/>
        <v>1.8489074525896765E-2</v>
      </c>
      <c r="AG865" s="118">
        <f t="shared" si="248"/>
        <v>1.6933879626540423E-2</v>
      </c>
      <c r="AH865" s="118">
        <f t="shared" si="248"/>
        <v>1.5509498801820228E-2</v>
      </c>
      <c r="AI865" s="118">
        <f t="shared" si="248"/>
        <v>1.4204928722102069E-2</v>
      </c>
      <c r="AJ865" s="118">
        <f t="shared" si="248"/>
        <v>1.3010091594727676E-2</v>
      </c>
      <c r="AK865" s="118">
        <f t="shared" si="248"/>
        <v>1.1915757313152925E-2</v>
      </c>
      <c r="AL865" s="118">
        <f t="shared" si="248"/>
        <v>1.0913472154454065E-2</v>
      </c>
      <c r="AM865" s="118">
        <f t="shared" si="248"/>
        <v>9.9954934743907795E-3</v>
      </c>
      <c r="AN865" s="118">
        <f t="shared" si="248"/>
        <v>9.1547298955459277E-3</v>
      </c>
      <c r="AO865" s="118">
        <f t="shared" si="251"/>
        <v>8.384686526495929E-3</v>
      </c>
      <c r="AP865" s="118">
        <f t="shared" si="251"/>
        <v>7.6794147888303108E-3</v>
      </c>
      <c r="AQ865" s="118">
        <f t="shared" si="251"/>
        <v>7.0334664644345936E-3</v>
      </c>
      <c r="AR865" s="118">
        <f t="shared" si="251"/>
        <v>6.4418516080521583E-3</v>
      </c>
      <c r="AS865" s="118">
        <f t="shared" si="251"/>
        <v>5.9000000000000094E-3</v>
      </c>
      <c r="AT865" s="118">
        <f t="shared" si="251"/>
        <v>5.4037258412609904E-3</v>
      </c>
      <c r="AU865" s="118">
        <f t="shared" si="251"/>
        <v>4.9491954182223317E-3</v>
      </c>
      <c r="AV865" s="118">
        <f t="shared" si="251"/>
        <v>4.5328974872709277E-3</v>
      </c>
      <c r="AW865" s="118">
        <f t="shared" si="251"/>
        <v>4.15161615046659E-3</v>
      </c>
      <c r="AX865" s="118">
        <f t="shared" si="251"/>
        <v>3.8024060127580944E-3</v>
      </c>
      <c r="AY865" s="118">
        <f t="shared" si="251"/>
        <v>3.4825694288317032E-3</v>
      </c>
      <c r="AZ865" s="118">
        <f t="shared" si="251"/>
        <v>3.1896356638243008E-3</v>
      </c>
      <c r="BA865" s="118">
        <f t="shared" si="251"/>
        <v>2.9213418069177969E-3</v>
      </c>
      <c r="BB865" s="118">
        <f t="shared" si="251"/>
        <v>2.6756152903724996E-3</v>
      </c>
      <c r="BC865" s="118">
        <f t="shared" si="251"/>
        <v>2.4505578789591328E-3</v>
      </c>
      <c r="BD865" s="118">
        <f t="shared" si="251"/>
        <v>2.2444310061079946E-3</v>
      </c>
      <c r="BE865" s="118">
        <f t="shared" si="249"/>
        <v>2.0556423434971451E-3</v>
      </c>
      <c r="BF865" s="118">
        <f t="shared" si="249"/>
        <v>1.8827335003297979E-3</v>
      </c>
      <c r="BG865" s="118">
        <f t="shared" si="249"/>
        <v>1.7243687572779441E-3</v>
      </c>
      <c r="BH865" s="118">
        <f t="shared" si="249"/>
        <v>1.5793247480620192E-3</v>
      </c>
      <c r="BI865" s="118">
        <f t="shared" si="249"/>
        <v>1.4464810089569024E-3</v>
      </c>
      <c r="BJ865" s="118">
        <f t="shared" si="249"/>
        <v>1.3248113232192664E-3</v>
      </c>
      <c r="BK865" s="118">
        <f t="shared" si="249"/>
        <v>1.2133757935720516E-3</v>
      </c>
      <c r="BL865" s="118">
        <f t="shared" si="249"/>
        <v>1.1113135815060758E-3</v>
      </c>
      <c r="BM865" s="118">
        <f t="shared" si="249"/>
        <v>1.0178362573099449E-3</v>
      </c>
      <c r="BN865" s="118">
        <f t="shared" si="249"/>
        <v>9.3222170945730703E-4</v>
      </c>
      <c r="BO865" s="118">
        <f t="shared" si="249"/>
        <v>8.5380856630151486E-4</v>
      </c>
      <c r="BP865" s="118">
        <f t="shared" si="249"/>
        <v>7.8199108698533669E-4</v>
      </c>
      <c r="BQ865" s="118">
        <f t="shared" si="249"/>
        <v>7.1621448209803864E-4</v>
      </c>
      <c r="BS865"/>
    </row>
    <row r="866" spans="2:71">
      <c r="B866" s="19">
        <v>38</v>
      </c>
      <c r="C866" s="51">
        <v>3.4500000000000003E-2</v>
      </c>
      <c r="D866" s="51">
        <v>6.1000000000000004E-3</v>
      </c>
      <c r="I866" s="22" t="s">
        <v>176</v>
      </c>
      <c r="J866" s="118">
        <f t="shared" si="250"/>
        <v>0.12652782426952025</v>
      </c>
      <c r="K866" s="118">
        <f t="shared" si="250"/>
        <v>0.11602767161204811</v>
      </c>
      <c r="L866" s="118">
        <f t="shared" si="250"/>
        <v>0.10639889413601716</v>
      </c>
      <c r="M866" s="118">
        <f t="shared" si="250"/>
        <v>9.7569179111165291E-2</v>
      </c>
      <c r="N866" s="118">
        <f t="shared" si="250"/>
        <v>8.9472214816978243E-2</v>
      </c>
      <c r="O866" s="118">
        <f t="shared" si="250"/>
        <v>8.2047192537457972E-2</v>
      </c>
      <c r="P866" s="118">
        <f t="shared" si="250"/>
        <v>7.5238349883804179E-2</v>
      </c>
      <c r="Q866" s="118">
        <f t="shared" si="250"/>
        <v>6.8994552015333624E-2</v>
      </c>
      <c r="R866" s="118">
        <f t="shared" si="250"/>
        <v>6.3268907613579506E-2</v>
      </c>
      <c r="S866" s="118">
        <f t="shared" si="250"/>
        <v>5.8018416725512285E-2</v>
      </c>
      <c r="T866" s="118">
        <f t="shared" si="250"/>
        <v>5.320364783116191E-2</v>
      </c>
      <c r="U866" s="118">
        <f t="shared" si="250"/>
        <v>4.8788441710399102E-2</v>
      </c>
      <c r="V866" s="118">
        <f t="shared" si="250"/>
        <v>4.4739639884895967E-2</v>
      </c>
      <c r="W866" s="118">
        <f t="shared" si="250"/>
        <v>4.1026835595848347E-2</v>
      </c>
      <c r="X866" s="118">
        <f t="shared" si="250"/>
        <v>3.7622145447286343E-2</v>
      </c>
      <c r="Y866" s="118">
        <f t="shared" si="250"/>
        <v>3.4500000000000003E-2</v>
      </c>
      <c r="Z866" s="118">
        <f t="shared" si="248"/>
        <v>3.1636951743427282E-2</v>
      </c>
      <c r="AA866" s="118">
        <f t="shared" si="248"/>
        <v>2.9011499003360763E-2</v>
      </c>
      <c r="AB866" s="118">
        <f t="shared" si="248"/>
        <v>2.6603924463009073E-2</v>
      </c>
      <c r="AC866" s="118">
        <f t="shared" si="248"/>
        <v>2.4396147084695723E-2</v>
      </c>
      <c r="AD866" s="118">
        <f t="shared" si="248"/>
        <v>2.2371586320118049E-2</v>
      </c>
      <c r="AE866" s="118">
        <f t="shared" si="248"/>
        <v>2.0515037589376593E-2</v>
      </c>
      <c r="AF866" s="118">
        <f t="shared" si="248"/>
        <v>1.8812558093614609E-2</v>
      </c>
      <c r="AG866" s="118">
        <f t="shared" si="248"/>
        <v>1.7251362103713266E-2</v>
      </c>
      <c r="AH866" s="118">
        <f t="shared" si="248"/>
        <v>1.5819724938654106E-2</v>
      </c>
      <c r="AI866" s="118">
        <f t="shared" si="248"/>
        <v>1.4506894912420087E-2</v>
      </c>
      <c r="AJ866" s="118">
        <f t="shared" si="248"/>
        <v>1.3303012588150868E-2</v>
      </c>
      <c r="AK866" s="118">
        <f t="shared" si="248"/>
        <v>1.2199036733145931E-2</v>
      </c>
      <c r="AL866" s="118">
        <f t="shared" si="248"/>
        <v>1.1186676418632887E-2</v>
      </c>
      <c r="AM866" s="118">
        <f t="shared" si="248"/>
        <v>1.0258328754365926E-2</v>
      </c>
      <c r="AN866" s="118">
        <f t="shared" si="248"/>
        <v>9.4070217904373143E-3</v>
      </c>
      <c r="AO866" s="118">
        <f t="shared" si="251"/>
        <v>8.6263621574908453E-3</v>
      </c>
      <c r="AP866" s="118">
        <f t="shared" si="251"/>
        <v>7.9104870521120307E-3</v>
      </c>
      <c r="AQ866" s="118">
        <f t="shared" si="251"/>
        <v>7.254020206802163E-3</v>
      </c>
      <c r="AR866" s="118">
        <f t="shared" si="251"/>
        <v>6.6520315138680116E-3</v>
      </c>
      <c r="AS866" s="118">
        <f t="shared" si="251"/>
        <v>6.0999999999999926E-3</v>
      </c>
      <c r="AT866" s="118">
        <f t="shared" si="251"/>
        <v>5.593779873475542E-3</v>
      </c>
      <c r="AU866" s="118">
        <f t="shared" si="251"/>
        <v>5.1295693890000132E-3</v>
      </c>
      <c r="AV866" s="118">
        <f t="shared" si="251"/>
        <v>4.7038822963581207E-3</v>
      </c>
      <c r="AW866" s="118">
        <f t="shared" si="251"/>
        <v>4.3135216584534418E-3</v>
      </c>
      <c r="AX866" s="118">
        <f t="shared" si="251"/>
        <v>3.9555558421078239E-3</v>
      </c>
      <c r="AY866" s="118">
        <f t="shared" si="251"/>
        <v>3.6272965013100606E-3</v>
      </c>
      <c r="AZ866" s="118">
        <f t="shared" si="251"/>
        <v>3.326278387566637E-3</v>
      </c>
      <c r="BA866" s="118">
        <f t="shared" si="251"/>
        <v>3.0502408357290082E-3</v>
      </c>
      <c r="BB866" s="118">
        <f t="shared" si="251"/>
        <v>2.7971107862547807E-3</v>
      </c>
      <c r="BC866" s="118">
        <f t="shared" si="251"/>
        <v>2.5649872163989104E-3</v>
      </c>
      <c r="BD866" s="118">
        <f t="shared" si="251"/>
        <v>2.3521268634121798E-3</v>
      </c>
      <c r="BE866" s="118">
        <f t="shared" si="249"/>
        <v>2.1569311325272487E-3</v>
      </c>
      <c r="BF866" s="118">
        <f t="shared" si="249"/>
        <v>1.9779340914104497E-3</v>
      </c>
      <c r="BG866" s="118">
        <f t="shared" si="249"/>
        <v>1.8137914609168719E-3</v>
      </c>
      <c r="BH866" s="118">
        <f t="shared" si="249"/>
        <v>1.663270519468624E-3</v>
      </c>
      <c r="BI866" s="118">
        <f t="shared" si="249"/>
        <v>1.5252408452375097E-3</v>
      </c>
      <c r="BJ866" s="118">
        <f t="shared" si="249"/>
        <v>1.3986658266053138E-3</v>
      </c>
      <c r="BK866" s="118">
        <f t="shared" si="249"/>
        <v>1.2825948771447286E-3</v>
      </c>
      <c r="BL866" s="118">
        <f t="shared" si="249"/>
        <v>1.1761562966549222E-3</v>
      </c>
      <c r="BM866" s="118">
        <f t="shared" si="249"/>
        <v>1.0785507246376786E-3</v>
      </c>
      <c r="BN866" s="118">
        <f t="shared" si="249"/>
        <v>9.8904513704929729E-4</v>
      </c>
      <c r="BO866" s="118">
        <f t="shared" si="249"/>
        <v>9.0696734124347928E-4</v>
      </c>
      <c r="BP866" s="118">
        <f t="shared" si="249"/>
        <v>8.317009277618695E-4</v>
      </c>
      <c r="BQ866" s="118">
        <f t="shared" si="249"/>
        <v>7.6268064105988287E-4</v>
      </c>
      <c r="BS866"/>
    </row>
    <row r="867" spans="2:71">
      <c r="B867" s="19">
        <v>39</v>
      </c>
      <c r="C867" s="51">
        <v>3.4700000000000002E-2</v>
      </c>
      <c r="D867" s="51">
        <v>6.3E-3</v>
      </c>
      <c r="I867" s="22" t="s">
        <v>176</v>
      </c>
      <c r="J867" s="118">
        <f t="shared" si="250"/>
        <v>0.1247587942477988</v>
      </c>
      <c r="K867" s="118">
        <f t="shared" si="250"/>
        <v>0.11455702391067572</v>
      </c>
      <c r="L867" s="118">
        <f t="shared" si="250"/>
        <v>0.10518947226441856</v>
      </c>
      <c r="M867" s="118">
        <f t="shared" si="250"/>
        <v>9.658792361692746E-2</v>
      </c>
      <c r="N867" s="118">
        <f t="shared" si="250"/>
        <v>8.8689740406513312E-2</v>
      </c>
      <c r="O867" s="118">
        <f t="shared" si="250"/>
        <v>8.1437407067276396E-2</v>
      </c>
      <c r="P867" s="118">
        <f t="shared" si="250"/>
        <v>7.4778111193504235E-2</v>
      </c>
      <c r="Q867" s="118">
        <f t="shared" si="250"/>
        <v>6.8663358953074974E-2</v>
      </c>
      <c r="R867" s="118">
        <f t="shared" si="250"/>
        <v>6.3048621949257935E-2</v>
      </c>
      <c r="S867" s="118">
        <f t="shared" si="250"/>
        <v>5.7893012959314726E-2</v>
      </c>
      <c r="T867" s="118">
        <f t="shared" si="250"/>
        <v>5.3158988188588489E-2</v>
      </c>
      <c r="U867" s="118">
        <f t="shared" si="250"/>
        <v>4.8812073871857785E-2</v>
      </c>
      <c r="V867" s="118">
        <f t="shared" si="250"/>
        <v>4.4820615231032035E-2</v>
      </c>
      <c r="W867" s="118">
        <f t="shared" si="250"/>
        <v>4.1155545961066596E-2</v>
      </c>
      <c r="X867" s="118">
        <f t="shared" si="250"/>
        <v>3.7790176565464878E-2</v>
      </c>
      <c r="Y867" s="118">
        <f t="shared" si="250"/>
        <v>3.4700000000000002E-2</v>
      </c>
      <c r="Z867" s="118">
        <f t="shared" si="248"/>
        <v>3.1862513209329001E-2</v>
      </c>
      <c r="AA867" s="118">
        <f t="shared" si="248"/>
        <v>2.9257053256906779E-2</v>
      </c>
      <c r="AB867" s="118">
        <f t="shared" si="248"/>
        <v>2.6864646854877067E-2</v>
      </c>
      <c r="AC867" s="118">
        <f t="shared" si="248"/>
        <v>2.4667872198198253E-2</v>
      </c>
      <c r="AD867" s="118">
        <f t="shared" si="248"/>
        <v>2.265073209686258E-2</v>
      </c>
      <c r="AE867" s="118">
        <f t="shared" si="248"/>
        <v>2.0798537482341683E-2</v>
      </c>
      <c r="AF867" s="118">
        <f t="shared" si="248"/>
        <v>1.909780043993764E-2</v>
      </c>
      <c r="AG867" s="118">
        <f t="shared" si="248"/>
        <v>1.7536135988087675E-2</v>
      </c>
      <c r="AH867" s="118">
        <f t="shared" si="248"/>
        <v>1.6102171889366954E-2</v>
      </c>
      <c r="AI867" s="118">
        <f t="shared" si="248"/>
        <v>1.4785465836421921E-2</v>
      </c>
      <c r="AJ867" s="118">
        <f t="shared" si="248"/>
        <v>1.3576429409771648E-2</v>
      </c>
      <c r="AK867" s="118">
        <f t="shared" si="248"/>
        <v>1.2466258253728294E-2</v>
      </c>
      <c r="AL867" s="118">
        <f t="shared" si="248"/>
        <v>1.1446867961969006E-2</v>
      </c>
      <c r="AM867" s="118">
        <f t="shared" si="248"/>
        <v>1.051083520586981E-2</v>
      </c>
      <c r="AN867" s="118">
        <f t="shared" si="248"/>
        <v>9.6513436768906943E-3</v>
      </c>
      <c r="AO867" s="118">
        <f t="shared" si="251"/>
        <v>8.8621344493574564E-3</v>
      </c>
      <c r="AP867" s="118">
        <f t="shared" si="251"/>
        <v>8.1374604021758369E-3</v>
      </c>
      <c r="AQ867" s="118">
        <f t="shared" si="251"/>
        <v>7.4720443675711616E-3</v>
      </c>
      <c r="AR867" s="118">
        <f t="shared" si="251"/>
        <v>6.861040702087276E-3</v>
      </c>
      <c r="AS867" s="118">
        <f t="shared" si="251"/>
        <v>6.2999999999999931E-3</v>
      </c>
      <c r="AT867" s="118">
        <f t="shared" si="251"/>
        <v>5.7848366921836453E-3</v>
      </c>
      <c r="AU867" s="118">
        <f t="shared" si="251"/>
        <v>5.311799294481629E-3</v>
      </c>
      <c r="AV867" s="118">
        <f t="shared" si="251"/>
        <v>4.877443088925802E-3</v>
      </c>
      <c r="AW867" s="118">
        <f t="shared" si="251"/>
        <v>4.47860503886596E-3</v>
      </c>
      <c r="AX867" s="118">
        <f t="shared" si="251"/>
        <v>4.1123807553381589E-3</v>
      </c>
      <c r="AY867" s="118">
        <f t="shared" si="251"/>
        <v>3.7761033469381109E-3</v>
      </c>
      <c r="AZ867" s="118">
        <f t="shared" si="251"/>
        <v>3.4673239991817586E-3</v>
      </c>
      <c r="BA867" s="118">
        <f t="shared" si="251"/>
        <v>3.1837941419294593E-3</v>
      </c>
      <c r="BB867" s="118">
        <f t="shared" si="251"/>
        <v>2.923449075014746E-3</v>
      </c>
      <c r="BC867" s="118">
        <f t="shared" si="251"/>
        <v>2.6843929328374066E-3</v>
      </c>
      <c r="BD867" s="118">
        <f t="shared" si="251"/>
        <v>2.4648848784311604E-3</v>
      </c>
      <c r="BE867" s="118">
        <f t="shared" si="249"/>
        <v>2.2633264264693997E-3</v>
      </c>
      <c r="BF867" s="118">
        <f t="shared" si="249"/>
        <v>2.0782498028935059E-3</v>
      </c>
      <c r="BG867" s="118">
        <f t="shared" si="249"/>
        <v>1.9083072563971103E-3</v>
      </c>
      <c r="BH867" s="118">
        <f t="shared" si="249"/>
        <v>1.7522612439311619E-3</v>
      </c>
      <c r="BI867" s="118">
        <f t="shared" si="249"/>
        <v>1.6089754187594209E-3</v>
      </c>
      <c r="BJ867" s="118">
        <f t="shared" si="249"/>
        <v>1.4774063554382627E-3</v>
      </c>
      <c r="BK867" s="118">
        <f t="shared" si="249"/>
        <v>1.3565959514610451E-3</v>
      </c>
      <c r="BL867" s="118">
        <f t="shared" si="249"/>
        <v>1.2456644502348644E-3</v>
      </c>
      <c r="BM867" s="118">
        <f t="shared" si="249"/>
        <v>1.1438040345821301E-3</v>
      </c>
      <c r="BN867" s="118">
        <f t="shared" si="249"/>
        <v>1.0502729441140325E-3</v>
      </c>
      <c r="BO867" s="118">
        <f t="shared" si="249"/>
        <v>9.6439007363787377E-4</v>
      </c>
      <c r="BP867" s="118">
        <f t="shared" si="249"/>
        <v>8.8553001326318519E-4</v>
      </c>
      <c r="BQ867" s="118">
        <f t="shared" si="249"/>
        <v>8.1311849408805534E-4</v>
      </c>
      <c r="BS867"/>
    </row>
    <row r="868" spans="2:71">
      <c r="B868" s="19">
        <v>40</v>
      </c>
      <c r="C868" s="51">
        <v>3.5000000000000003E-2</v>
      </c>
      <c r="D868" s="51">
        <v>6.4999999999999997E-3</v>
      </c>
      <c r="I868" s="22" t="s">
        <v>176</v>
      </c>
      <c r="J868" s="118">
        <f t="shared" si="250"/>
        <v>0.12371833314570017</v>
      </c>
      <c r="K868" s="118">
        <f t="shared" si="250"/>
        <v>0.11373033692614015</v>
      </c>
      <c r="L868" s="118">
        <f t="shared" si="250"/>
        <v>0.10454868901362091</v>
      </c>
      <c r="M868" s="118">
        <f t="shared" si="250"/>
        <v>9.6108291506824289E-2</v>
      </c>
      <c r="N868" s="118">
        <f t="shared" si="250"/>
        <v>8.8349301971230976E-2</v>
      </c>
      <c r="O868" s="118">
        <f t="shared" si="250"/>
        <v>8.1216709156145081E-2</v>
      </c>
      <c r="P868" s="118">
        <f t="shared" si="250"/>
        <v>7.4659942964821105E-2</v>
      </c>
      <c r="Q868" s="118">
        <f t="shared" si="250"/>
        <v>6.8632515912380926E-2</v>
      </c>
      <c r="R868" s="118">
        <f t="shared" si="250"/>
        <v>6.309169352945683E-2</v>
      </c>
      <c r="S868" s="118">
        <f t="shared" si="250"/>
        <v>5.7998191374721765E-2</v>
      </c>
      <c r="T868" s="118">
        <f t="shared" si="250"/>
        <v>5.3315896508124828E-2</v>
      </c>
      <c r="U868" s="118">
        <f t="shared" si="250"/>
        <v>4.9011611450077139E-2</v>
      </c>
      <c r="V868" s="118">
        <f t="shared" si="250"/>
        <v>4.5054818811257717E-2</v>
      </c>
      <c r="W868" s="118">
        <f t="shared" si="250"/>
        <v>4.1417464924264742E-2</v>
      </c>
      <c r="X868" s="118">
        <f t="shared" si="250"/>
        <v>3.8073760943059802E-2</v>
      </c>
      <c r="Y868" s="118">
        <f t="shared" si="250"/>
        <v>3.5000000000000003E-2</v>
      </c>
      <c r="Z868" s="118">
        <f t="shared" si="248"/>
        <v>3.217438912410088E-2</v>
      </c>
      <c r="AA868" s="118">
        <f t="shared" si="248"/>
        <v>2.9576894728830315E-2</v>
      </c>
      <c r="AB868" s="118">
        <f t="shared" si="248"/>
        <v>2.7189100573941562E-2</v>
      </c>
      <c r="AC868" s="118">
        <f t="shared" si="248"/>
        <v>2.4994077194294584E-2</v>
      </c>
      <c r="AD868" s="118">
        <f t="shared" si="248"/>
        <v>2.29762618699157E-2</v>
      </c>
      <c r="AE868" s="118">
        <f t="shared" si="248"/>
        <v>2.1121348286283124E-2</v>
      </c>
      <c r="AF868" s="118">
        <f t="shared" si="248"/>
        <v>1.9416185102529557E-2</v>
      </c>
      <c r="AG868" s="118">
        <f t="shared" si="248"/>
        <v>1.7848682708410186E-2</v>
      </c>
      <c r="AH868" s="118">
        <f t="shared" si="248"/>
        <v>1.6407727508942861E-2</v>
      </c>
      <c r="AI868" s="118">
        <f t="shared" si="248"/>
        <v>1.5083103128998342E-2</v>
      </c>
      <c r="AJ868" s="118">
        <f t="shared" si="248"/>
        <v>1.3865417979181033E-2</v>
      </c>
      <c r="AK868" s="118">
        <f t="shared" si="248"/>
        <v>1.2746038669442144E-2</v>
      </c>
      <c r="AL868" s="118">
        <f t="shared" si="248"/>
        <v>1.1717028798327674E-2</v>
      </c>
      <c r="AM868" s="118">
        <f t="shared" si="248"/>
        <v>1.0771092683876875E-2</v>
      </c>
      <c r="AN868" s="118">
        <f t="shared" si="248"/>
        <v>9.901523637223162E-3</v>
      </c>
      <c r="AO868" s="118">
        <f t="shared" si="251"/>
        <v>9.1021564121571627E-3</v>
      </c>
      <c r="AP868" s="118">
        <f t="shared" si="251"/>
        <v>8.3673234935192718E-3</v>
      </c>
      <c r="AQ868" s="118">
        <f t="shared" si="251"/>
        <v>7.6918149145062918E-3</v>
      </c>
      <c r="AR868" s="118">
        <f t="shared" si="251"/>
        <v>7.0708413179968047E-3</v>
      </c>
      <c r="AS868" s="118">
        <f t="shared" si="251"/>
        <v>6.4999999999999867E-3</v>
      </c>
      <c r="AT868" s="118">
        <f t="shared" si="251"/>
        <v>5.9752436944758656E-3</v>
      </c>
      <c r="AU868" s="118">
        <f t="shared" si="251"/>
        <v>5.4928518782113318E-3</v>
      </c>
      <c r="AV868" s="118">
        <f t="shared" si="251"/>
        <v>5.0494043923034219E-3</v>
      </c>
      <c r="AW868" s="118">
        <f t="shared" si="251"/>
        <v>4.6417571932261268E-3</v>
      </c>
      <c r="AX868" s="118">
        <f t="shared" si="251"/>
        <v>4.2670200615557638E-3</v>
      </c>
      <c r="AY868" s="118">
        <f t="shared" si="251"/>
        <v>3.9225361103097144E-3</v>
      </c>
      <c r="AZ868" s="118">
        <f t="shared" si="251"/>
        <v>3.6058629476126243E-3</v>
      </c>
      <c r="BA868" s="118">
        <f t="shared" si="251"/>
        <v>3.3147553601333125E-3</v>
      </c>
      <c r="BB868" s="118">
        <f t="shared" si="251"/>
        <v>3.0471493945179533E-3</v>
      </c>
      <c r="BC868" s="118">
        <f t="shared" si="251"/>
        <v>2.8011477239568284E-3</v>
      </c>
      <c r="BD868" s="118">
        <f t="shared" si="251"/>
        <v>2.5750061961336145E-3</v>
      </c>
      <c r="BE868" s="118">
        <f t="shared" si="249"/>
        <v>2.367121467182107E-3</v>
      </c>
      <c r="BF868" s="118">
        <f t="shared" si="249"/>
        <v>2.1760196339751345E-3</v>
      </c>
      <c r="BG868" s="118">
        <f t="shared" si="249"/>
        <v>2.0003457841485583E-3</v>
      </c>
      <c r="BH868" s="118">
        <f t="shared" si="249"/>
        <v>1.8388543897700118E-3</v>
      </c>
      <c r="BI868" s="118">
        <f t="shared" si="249"/>
        <v>1.6904004765434693E-3</v>
      </c>
      <c r="BJ868" s="118">
        <f t="shared" si="249"/>
        <v>1.55393150593929E-3</v>
      </c>
      <c r="BK868" s="118">
        <f t="shared" si="249"/>
        <v>1.4284799126940226E-3</v>
      </c>
      <c r="BL868" s="118">
        <f t="shared" si="249"/>
        <v>1.3131562447708323E-3</v>
      </c>
      <c r="BM868" s="118">
        <f t="shared" si="249"/>
        <v>1.2071428571428517E-3</v>
      </c>
      <c r="BN868" s="118">
        <f t="shared" si="249"/>
        <v>1.1096881146883725E-3</v>
      </c>
      <c r="BO868" s="118">
        <f t="shared" si="249"/>
        <v>1.020101063096388E-3</v>
      </c>
      <c r="BP868" s="118">
        <f t="shared" si="249"/>
        <v>9.3774652999920483E-4</v>
      </c>
      <c r="BQ868" s="118">
        <f t="shared" si="249"/>
        <v>8.6204062159913578E-4</v>
      </c>
      <c r="BS868"/>
    </row>
    <row r="869" spans="2:71">
      <c r="B869" s="19">
        <v>41</v>
      </c>
      <c r="C869" s="51">
        <v>3.5299999999999998E-2</v>
      </c>
      <c r="D869" s="51">
        <v>6.8999999999999999E-3</v>
      </c>
      <c r="I869" s="22" t="s">
        <v>176</v>
      </c>
      <c r="J869" s="118">
        <f t="shared" si="250"/>
        <v>0.12007951258018718</v>
      </c>
      <c r="K869" s="118">
        <f t="shared" si="250"/>
        <v>0.11066814632597986</v>
      </c>
      <c r="L869" s="118">
        <f t="shared" si="250"/>
        <v>0.1019944064400649</v>
      </c>
      <c r="M869" s="118">
        <f t="shared" si="250"/>
        <v>9.4000480629890429E-2</v>
      </c>
      <c r="N869" s="118">
        <f t="shared" si="250"/>
        <v>8.6633087706067202E-2</v>
      </c>
      <c r="O869" s="118">
        <f t="shared" si="250"/>
        <v>7.98431224520844E-2</v>
      </c>
      <c r="P869" s="118">
        <f t="shared" si="250"/>
        <v>7.3585328327759561E-2</v>
      </c>
      <c r="Q869" s="118">
        <f t="shared" si="250"/>
        <v>6.781799582492172E-2</v>
      </c>
      <c r="R869" s="118">
        <f t="shared" si="250"/>
        <v>6.2502684464805933E-2</v>
      </c>
      <c r="S869" s="118">
        <f t="shared" si="250"/>
        <v>5.7603966584213039E-2</v>
      </c>
      <c r="T869" s="118">
        <f t="shared" si="250"/>
        <v>5.3089191202716393E-2</v>
      </c>
      <c r="U869" s="118">
        <f t="shared" si="250"/>
        <v>4.8928266397040232E-2</v>
      </c>
      <c r="V869" s="118">
        <f t="shared" si="250"/>
        <v>4.5093458732090183E-2</v>
      </c>
      <c r="W869" s="118">
        <f t="shared" si="250"/>
        <v>4.1559208411801114E-2</v>
      </c>
      <c r="X869" s="118">
        <f t="shared" si="250"/>
        <v>3.8301958917744398E-2</v>
      </c>
      <c r="Y869" s="118">
        <f t="shared" si="250"/>
        <v>3.5299999999999998E-2</v>
      </c>
      <c r="Z869" s="118">
        <f t="shared" si="248"/>
        <v>3.253332297379484E-2</v>
      </c>
      <c r="AA869" s="118">
        <f t="shared" si="248"/>
        <v>2.9983487357429103E-2</v>
      </c>
      <c r="AB869" s="118">
        <f t="shared" si="248"/>
        <v>2.7633497962604402E-2</v>
      </c>
      <c r="AC869" s="118">
        <f t="shared" si="248"/>
        <v>2.5467691617935155E-2</v>
      </c>
      <c r="AD869" s="118">
        <f t="shared" si="248"/>
        <v>2.3471632770631506E-2</v>
      </c>
      <c r="AE869" s="118">
        <f t="shared" si="248"/>
        <v>2.1632017270517334E-2</v>
      </c>
      <c r="AF869" s="118">
        <f t="shared" si="248"/>
        <v>1.9936583695083523E-2</v>
      </c>
      <c r="AG869" s="118">
        <f t="shared" si="248"/>
        <v>1.8374031624539509E-2</v>
      </c>
      <c r="AH869" s="118">
        <f t="shared" si="248"/>
        <v>1.6933946322149125E-2</v>
      </c>
      <c r="AI869" s="118">
        <f t="shared" si="248"/>
        <v>1.5606729317829544E-2</v>
      </c>
      <c r="AJ869" s="118">
        <f t="shared" si="248"/>
        <v>1.4383534432338283E-2</v>
      </c>
      <c r="AK869" s="118">
        <f t="shared" si="248"/>
        <v>1.3256208815636269E-2</v>
      </c>
      <c r="AL869" s="118">
        <f t="shared" si="248"/>
        <v>1.2217238606435161E-2</v>
      </c>
      <c r="AM869" s="118">
        <f t="shared" si="248"/>
        <v>1.1259698850738537E-2</v>
      </c>
      <c r="AN869" s="118">
        <f t="shared" si="248"/>
        <v>1.0377207345573467E-2</v>
      </c>
      <c r="AO869" s="118">
        <f t="shared" si="251"/>
        <v>9.5638821002713304E-3</v>
      </c>
      <c r="AP869" s="118">
        <f t="shared" si="251"/>
        <v>8.8143021317683441E-3</v>
      </c>
      <c r="AQ869" s="118">
        <f t="shared" si="251"/>
        <v>8.1234713326183549E-3</v>
      </c>
      <c r="AR869" s="118">
        <f t="shared" si="251"/>
        <v>7.4867851708905527E-3</v>
      </c>
      <c r="AS869" s="118">
        <f t="shared" si="251"/>
        <v>6.9000000000000068E-3</v>
      </c>
      <c r="AT869" s="118">
        <f t="shared" si="251"/>
        <v>6.3592047739145794E-3</v>
      </c>
      <c r="AU869" s="118">
        <f t="shared" si="251"/>
        <v>5.860794979214194E-3</v>
      </c>
      <c r="AV869" s="118">
        <f t="shared" si="251"/>
        <v>5.4014486102541238E-3</v>
      </c>
      <c r="AW869" s="118">
        <f t="shared" si="251"/>
        <v>4.9781040273017786E-3</v>
      </c>
      <c r="AX869" s="118">
        <f t="shared" si="251"/>
        <v>4.5879395500667865E-3</v>
      </c>
      <c r="AY869" s="118">
        <f t="shared" si="251"/>
        <v>4.2283546506110417E-3</v>
      </c>
      <c r="AZ869" s="118">
        <f t="shared" si="251"/>
        <v>3.8969526202854519E-3</v>
      </c>
      <c r="BA869" s="118">
        <f t="shared" si="251"/>
        <v>3.5915245951649499E-3</v>
      </c>
      <c r="BB869" s="118">
        <f t="shared" si="251"/>
        <v>3.3100348335079063E-3</v>
      </c>
      <c r="BC869" s="118">
        <f t="shared" si="251"/>
        <v>3.0506071471111608E-3</v>
      </c>
      <c r="BD869" s="118">
        <f t="shared" si="251"/>
        <v>2.8115123961227834E-3</v>
      </c>
      <c r="BE869" s="118">
        <f t="shared" si="249"/>
        <v>2.5911569639628994E-3</v>
      </c>
      <c r="BF869" s="118">
        <f t="shared" si="249"/>
        <v>2.3880721355354871E-3</v>
      </c>
      <c r="BG869" s="118">
        <f t="shared" si="249"/>
        <v>2.2009043079347303E-3</v>
      </c>
      <c r="BH869" s="118">
        <f t="shared" si="249"/>
        <v>2.0284059683982154E-3</v>
      </c>
      <c r="BI869" s="118">
        <f t="shared" si="249"/>
        <v>1.8694273793731513E-3</v>
      </c>
      <c r="BJ869" s="118">
        <f t="shared" si="249"/>
        <v>1.722908915274834E-3</v>
      </c>
      <c r="BK869" s="118">
        <f t="shared" si="249"/>
        <v>1.5878739998602467E-3</v>
      </c>
      <c r="BL869" s="118">
        <f t="shared" si="249"/>
        <v>1.4634225971429141E-3</v>
      </c>
      <c r="BM869" s="118">
        <f t="shared" si="249"/>
        <v>1.348725212464592E-3</v>
      </c>
      <c r="BN869" s="118">
        <f t="shared" si="249"/>
        <v>1.2430173637396783E-3</v>
      </c>
      <c r="BO869" s="118">
        <f t="shared" si="249"/>
        <v>1.1455944860220388E-3</v>
      </c>
      <c r="BP869" s="118">
        <f t="shared" si="249"/>
        <v>1.0558072354321104E-3</v>
      </c>
      <c r="BQ869" s="118">
        <f t="shared" si="249"/>
        <v>9.7305716114397451E-4</v>
      </c>
      <c r="BS869"/>
    </row>
    <row r="870" spans="2:71">
      <c r="B870" s="19">
        <v>42</v>
      </c>
      <c r="C870" s="51">
        <v>3.56E-2</v>
      </c>
      <c r="D870" s="51">
        <v>7.1999999999999998E-3</v>
      </c>
      <c r="I870" s="22" t="s">
        <v>176</v>
      </c>
      <c r="J870" s="118">
        <f t="shared" si="250"/>
        <v>0.11804242535268956</v>
      </c>
      <c r="K870" s="118">
        <f t="shared" si="250"/>
        <v>0.10897634781317388</v>
      </c>
      <c r="L870" s="118">
        <f t="shared" si="250"/>
        <v>0.10060657723030475</v>
      </c>
      <c r="M870" s="118">
        <f t="shared" si="250"/>
        <v>9.287963475661358E-2</v>
      </c>
      <c r="N870" s="118">
        <f t="shared" si="250"/>
        <v>8.5746148910067738E-2</v>
      </c>
      <c r="O870" s="118">
        <f t="shared" si="250"/>
        <v>7.9160540113816222E-2</v>
      </c>
      <c r="P870" s="118">
        <f t="shared" si="250"/>
        <v>7.3080729464403402E-2</v>
      </c>
      <c r="Q870" s="118">
        <f t="shared" si="250"/>
        <v>6.7467869867618144E-2</v>
      </c>
      <c r="R870" s="118">
        <f t="shared" si="250"/>
        <v>6.2286097824064961E-2</v>
      </c>
      <c r="S870" s="118">
        <f t="shared" si="250"/>
        <v>5.7502304278484732E-2</v>
      </c>
      <c r="T870" s="118">
        <f t="shared" si="250"/>
        <v>5.3085923068661604E-2</v>
      </c>
      <c r="U870" s="118">
        <f t="shared" si="250"/>
        <v>4.9008735622205209E-2</v>
      </c>
      <c r="V870" s="118">
        <f t="shared" si="250"/>
        <v>4.5244690653313747E-2</v>
      </c>
      <c r="W870" s="118">
        <f t="shared" si="250"/>
        <v>4.1769737707465983E-2</v>
      </c>
      <c r="X870" s="118">
        <f t="shared" si="250"/>
        <v>3.856167349047223E-2</v>
      </c>
      <c r="Y870" s="118">
        <f t="shared" si="250"/>
        <v>3.56E-2</v>
      </c>
      <c r="Z870" s="118">
        <f t="shared" si="248"/>
        <v>3.2865793553102346E-2</v>
      </c>
      <c r="AA870" s="118">
        <f t="shared" si="248"/>
        <v>3.0341583872897298E-2</v>
      </c>
      <c r="AB870" s="118">
        <f t="shared" si="248"/>
        <v>2.8011242461819724E-2</v>
      </c>
      <c r="AC870" s="118">
        <f t="shared" si="248"/>
        <v>2.5859879548203971E-2</v>
      </c>
      <c r="AD870" s="118">
        <f t="shared" si="248"/>
        <v>2.3873748947734981E-2</v>
      </c>
      <c r="AE870" s="118">
        <f t="shared" si="248"/>
        <v>2.2040160231877871E-2</v>
      </c>
      <c r="AF870" s="118">
        <f t="shared" si="248"/>
        <v>2.0347397642084118E-2</v>
      </c>
      <c r="AG870" s="118">
        <f t="shared" si="248"/>
        <v>1.8784645231674665E-2</v>
      </c>
      <c r="AH870" s="118">
        <f t="shared" si="248"/>
        <v>1.7341917757092356E-2</v>
      </c>
      <c r="AI870" s="118">
        <f t="shared" si="248"/>
        <v>1.6009996876951604E-2</v>
      </c>
      <c r="AJ870" s="118">
        <f t="shared" si="248"/>
        <v>1.478037225122766E-2</v>
      </c>
      <c r="AK870" s="118">
        <f t="shared" si="248"/>
        <v>1.3645187164237384E-2</v>
      </c>
      <c r="AL870" s="118">
        <f t="shared" si="248"/>
        <v>1.25971883239682E-2</v>
      </c>
      <c r="AM870" s="118">
        <f t="shared" si="248"/>
        <v>1.1629679516996916E-2</v>
      </c>
      <c r="AN870" s="118">
        <f t="shared" si="248"/>
        <v>1.0736478822875385E-2</v>
      </c>
      <c r="AO870" s="118">
        <f t="shared" si="251"/>
        <v>9.9118791146033062E-3</v>
      </c>
      <c r="AP870" s="118">
        <f t="shared" si="251"/>
        <v>9.1506115928050337E-3</v>
      </c>
      <c r="AQ870" s="118">
        <f t="shared" si="251"/>
        <v>8.4478121206111017E-3</v>
      </c>
      <c r="AR870" s="118">
        <f t="shared" si="251"/>
        <v>7.7989901441404561E-3</v>
      </c>
      <c r="AS870" s="118">
        <f t="shared" si="251"/>
        <v>7.2000000000000033E-3</v>
      </c>
      <c r="AT870" s="118">
        <f t="shared" si="251"/>
        <v>6.647014426470141E-3</v>
      </c>
      <c r="AU870" s="118">
        <f t="shared" si="251"/>
        <v>6.1365001091252995E-3</v>
      </c>
      <c r="AV870" s="118">
        <f t="shared" si="251"/>
        <v>5.6651951046377E-3</v>
      </c>
      <c r="AW870" s="118">
        <f t="shared" si="251"/>
        <v>5.2300879985131658E-3</v>
      </c>
      <c r="AX870" s="118">
        <f t="shared" si="251"/>
        <v>4.8283986635868524E-3</v>
      </c>
      <c r="AY870" s="118">
        <f t="shared" si="251"/>
        <v>4.4575604963348527E-3</v>
      </c>
      <c r="AZ870" s="118">
        <f t="shared" si="251"/>
        <v>4.1152040175001601E-3</v>
      </c>
      <c r="BA870" s="118">
        <f t="shared" si="251"/>
        <v>3.79914173224881E-3</v>
      </c>
      <c r="BB870" s="118">
        <f t="shared" si="251"/>
        <v>3.507354153119804E-3</v>
      </c>
      <c r="BC870" s="118">
        <f t="shared" si="251"/>
        <v>3.2379768964621238E-3</v>
      </c>
      <c r="BD870" s="118">
        <f t="shared" si="251"/>
        <v>2.9892887699112139E-3</v>
      </c>
      <c r="BE870" s="118">
        <f t="shared" si="249"/>
        <v>2.7597007747895848E-3</v>
      </c>
      <c r="BF870" s="118">
        <f t="shared" si="249"/>
        <v>2.5477459531621093E-3</v>
      </c>
      <c r="BG870" s="118">
        <f t="shared" si="249"/>
        <v>2.3520700146735353E-3</v>
      </c>
      <c r="BH870" s="118">
        <f t="shared" si="249"/>
        <v>2.171422683278169E-3</v>
      </c>
      <c r="BI870" s="118">
        <f t="shared" si="249"/>
        <v>2.0046497085714561E-3</v>
      </c>
      <c r="BJ870" s="118">
        <f t="shared" si="249"/>
        <v>1.8506854906796702E-3</v>
      </c>
      <c r="BK870" s="118">
        <f t="shared" si="249"/>
        <v>1.7085462715842683E-3</v>
      </c>
      <c r="BL870" s="118">
        <f t="shared" si="249"/>
        <v>1.5773238493767222E-3</v>
      </c>
      <c r="BM870" s="118">
        <f t="shared" si="249"/>
        <v>1.4561797752809004E-3</v>
      </c>
      <c r="BN870" s="118">
        <f t="shared" si="249"/>
        <v>1.3443399963647485E-3</v>
      </c>
      <c r="BO870" s="118">
        <f t="shared" si="249"/>
        <v>1.2410899097107353E-3</v>
      </c>
      <c r="BP870" s="118">
        <f t="shared" si="249"/>
        <v>1.1457697964435804E-3</v>
      </c>
      <c r="BQ870" s="118">
        <f t="shared" si="249"/>
        <v>1.0577706064408654E-3</v>
      </c>
      <c r="BS870"/>
    </row>
    <row r="871" spans="2:71">
      <c r="B871" s="19">
        <v>43</v>
      </c>
      <c r="C871" s="51">
        <v>3.5900000000000001E-2</v>
      </c>
      <c r="D871" s="51">
        <v>7.4999999999999997E-3</v>
      </c>
      <c r="I871" s="22" t="s">
        <v>176</v>
      </c>
      <c r="J871" s="118">
        <f t="shared" si="250"/>
        <v>0.11617678059733573</v>
      </c>
      <c r="K871" s="118">
        <f t="shared" si="250"/>
        <v>0.10742804643352501</v>
      </c>
      <c r="L871" s="118">
        <f t="shared" si="250"/>
        <v>9.9338138836223416E-2</v>
      </c>
      <c r="M871" s="118">
        <f t="shared" si="250"/>
        <v>9.185744463435834E-2</v>
      </c>
      <c r="N871" s="118">
        <f t="shared" si="250"/>
        <v>8.4940086794513078E-2</v>
      </c>
      <c r="O871" s="118">
        <f t="shared" si="250"/>
        <v>7.8543643069739669E-2</v>
      </c>
      <c r="P871" s="118">
        <f t="shared" si="250"/>
        <v>7.2628885835623769E-2</v>
      </c>
      <c r="Q871" s="118">
        <f t="shared" si="250"/>
        <v>6.7159541518088062E-2</v>
      </c>
      <c r="R871" s="118">
        <f t="shared" si="250"/>
        <v>6.2102068137571291E-2</v>
      </c>
      <c r="S871" s="118">
        <f t="shared" si="250"/>
        <v>5.7425449605322774E-2</v>
      </c>
      <c r="T871" s="118">
        <f t="shared" si="250"/>
        <v>5.3101005510288173E-2</v>
      </c>
      <c r="U871" s="118">
        <f t="shared" si="250"/>
        <v>4.9102215230062293E-2</v>
      </c>
      <c r="V871" s="118">
        <f t="shared" si="250"/>
        <v>4.5404555287229573E-2</v>
      </c>
      <c r="W871" s="118">
        <f t="shared" si="250"/>
        <v>4.1985348953643774E-2</v>
      </c>
      <c r="X871" s="118">
        <f t="shared" si="250"/>
        <v>3.8823627180311363E-2</v>
      </c>
      <c r="Y871" s="118">
        <f t="shared" si="250"/>
        <v>3.5900000000000001E-2</v>
      </c>
      <c r="Z871" s="118">
        <f t="shared" si="248"/>
        <v>3.3196537613919663E-2</v>
      </c>
      <c r="AA871" s="118">
        <f t="shared" si="248"/>
        <v>3.069666043321401E-2</v>
      </c>
      <c r="AB871" s="118">
        <f t="shared" si="248"/>
        <v>2.8385037400916666E-2</v>
      </c>
      <c r="AC871" s="118">
        <f t="shared" si="248"/>
        <v>2.6247491970809094E-2</v>
      </c>
      <c r="AD871" s="118">
        <f t="shared" si="248"/>
        <v>2.4270915166574328E-2</v>
      </c>
      <c r="AE871" s="118">
        <f t="shared" si="248"/>
        <v>2.2443185188062337E-2</v>
      </c>
      <c r="AF871" s="118">
        <f t="shared" si="248"/>
        <v>2.0753093071634431E-2</v>
      </c>
      <c r="AG871" s="118">
        <f t="shared" si="248"/>
        <v>1.9190273948682113E-2</v>
      </c>
      <c r="AH871" s="118">
        <f t="shared" si="248"/>
        <v>1.7745143480747867E-2</v>
      </c>
      <c r="AI871" s="118">
        <f t="shared" si="248"/>
        <v>1.6408839081421944E-2</v>
      </c>
      <c r="AJ871" s="118">
        <f t="shared" si="248"/>
        <v>1.5173165564545361E-2</v>
      </c>
      <c r="AK871" s="118">
        <f t="shared" si="248"/>
        <v>1.4030544885394448E-2</v>
      </c>
      <c r="AL871" s="118">
        <f t="shared" si="248"/>
        <v>1.2973969666623536E-2</v>
      </c>
      <c r="AM871" s="118">
        <f t="shared" si="248"/>
        <v>1.1996960223953228E-2</v>
      </c>
      <c r="AN871" s="118">
        <f t="shared" si="248"/>
        <v>1.1093524828054636E-2</v>
      </c>
      <c r="AO871" s="118">
        <f t="shared" si="251"/>
        <v>1.0258122958926665E-2</v>
      </c>
      <c r="AP871" s="118">
        <f t="shared" si="251"/>
        <v>9.4856313274156515E-3</v>
      </c>
      <c r="AQ871" s="118">
        <f t="shared" si="251"/>
        <v>8.7713124554966125E-3</v>
      </c>
      <c r="AR871" s="118">
        <f t="shared" si="251"/>
        <v>8.1107856226277242E-3</v>
      </c>
      <c r="AS871" s="118">
        <f t="shared" si="251"/>
        <v>7.5000000000000023E-3</v>
      </c>
      <c r="AT871" s="118">
        <f t="shared" si="251"/>
        <v>6.9352098079219372E-3</v>
      </c>
      <c r="AU871" s="118">
        <f t="shared" si="251"/>
        <v>6.4129513439862146E-3</v>
      </c>
      <c r="AV871" s="118">
        <f t="shared" si="251"/>
        <v>5.9300217411385808E-3</v>
      </c>
      <c r="AW871" s="118">
        <f t="shared" si="251"/>
        <v>5.4834593253779455E-3</v>
      </c>
      <c r="AX871" s="118">
        <f t="shared" si="251"/>
        <v>5.07052545262695E-3</v>
      </c>
      <c r="AY871" s="118">
        <f t="shared" si="251"/>
        <v>4.6886877133834977E-3</v>
      </c>
      <c r="AZ871" s="118">
        <f t="shared" si="251"/>
        <v>4.3356044021520407E-3</v>
      </c>
      <c r="BA871" s="118">
        <f t="shared" si="251"/>
        <v>4.0091101564099134E-3</v>
      </c>
      <c r="BB871" s="118">
        <f t="shared" si="251"/>
        <v>3.7072026770364635E-3</v>
      </c>
      <c r="BC871" s="118">
        <f t="shared" si="251"/>
        <v>3.4280304487650307E-3</v>
      </c>
      <c r="BD871" s="118">
        <f t="shared" si="251"/>
        <v>3.1698813853507034E-3</v>
      </c>
      <c r="BE871" s="118">
        <f t="shared" si="249"/>
        <v>2.9311723298177817E-3</v>
      </c>
      <c r="BF871" s="118">
        <f t="shared" si="249"/>
        <v>2.7104393453948892E-3</v>
      </c>
      <c r="BG871" s="118">
        <f t="shared" si="249"/>
        <v>2.5063287375946858E-3</v>
      </c>
      <c r="BH871" s="118">
        <f t="shared" si="249"/>
        <v>2.3175887523791019E-3</v>
      </c>
      <c r="BI871" s="118">
        <f t="shared" si="249"/>
        <v>2.1430618994972145E-3</v>
      </c>
      <c r="BJ871" s="118">
        <f t="shared" si="249"/>
        <v>1.9816778539169196E-3</v>
      </c>
      <c r="BK871" s="118">
        <f t="shared" si="249"/>
        <v>1.8324468918168412E-3</v>
      </c>
      <c r="BL871" s="118">
        <f t="shared" si="249"/>
        <v>1.6944538208832299E-3</v>
      </c>
      <c r="BM871" s="118">
        <f t="shared" si="249"/>
        <v>1.5668523676880229E-3</v>
      </c>
      <c r="BN871" s="118">
        <f t="shared" si="249"/>
        <v>1.4488599877274244E-3</v>
      </c>
      <c r="BO871" s="118">
        <f t="shared" si="249"/>
        <v>1.3397530662923849E-3</v>
      </c>
      <c r="BP871" s="118">
        <f t="shared" si="249"/>
        <v>1.2388624807392582E-3</v>
      </c>
      <c r="BQ871" s="118">
        <f t="shared" si="249"/>
        <v>1.1455694969452535E-3</v>
      </c>
      <c r="BS871"/>
    </row>
    <row r="872" spans="2:71">
      <c r="B872" s="19">
        <v>44</v>
      </c>
      <c r="C872" s="51">
        <v>3.6299999999999999E-2</v>
      </c>
      <c r="D872" s="51">
        <v>7.7999999999999996E-3</v>
      </c>
      <c r="I872" s="22" t="s">
        <v>176</v>
      </c>
      <c r="J872" s="118">
        <f t="shared" si="250"/>
        <v>0.11501795503925615</v>
      </c>
      <c r="K872" s="118">
        <f t="shared" si="250"/>
        <v>0.10650623697427798</v>
      </c>
      <c r="L872" s="118">
        <f t="shared" si="250"/>
        <v>9.8624414862439891E-2</v>
      </c>
      <c r="M872" s="118">
        <f t="shared" si="250"/>
        <v>9.1325874270703405E-2</v>
      </c>
      <c r="N872" s="118">
        <f t="shared" si="250"/>
        <v>8.4567450391887594E-2</v>
      </c>
      <c r="O872" s="118">
        <f t="shared" si="250"/>
        <v>7.8309172760676893E-2</v>
      </c>
      <c r="P872" s="118">
        <f t="shared" si="250"/>
        <v>7.2514028861508664E-2</v>
      </c>
      <c r="Q872" s="118">
        <f t="shared" si="250"/>
        <v>6.7147745230277417E-2</v>
      </c>
      <c r="R872" s="118">
        <f t="shared" si="250"/>
        <v>6.2178584755253882E-2</v>
      </c>
      <c r="S872" s="118">
        <f t="shared" si="250"/>
        <v>5.7577158978422457E-2</v>
      </c>
      <c r="T872" s="118">
        <f t="shared" si="250"/>
        <v>5.3316254287154967E-2</v>
      </c>
      <c r="U872" s="118">
        <f t="shared" si="250"/>
        <v>4.9370670968289163E-2</v>
      </c>
      <c r="V872" s="118">
        <f t="shared" si="250"/>
        <v>4.5717074172750116E-2</v>
      </c>
      <c r="W872" s="118">
        <f t="shared" si="250"/>
        <v>4.2333855909294352E-2</v>
      </c>
      <c r="X872" s="118">
        <f t="shared" si="250"/>
        <v>3.9201007251184056E-2</v>
      </c>
      <c r="Y872" s="118">
        <f t="shared" si="250"/>
        <v>3.6299999999999999E-2</v>
      </c>
      <c r="Z872" s="118">
        <f t="shared" si="248"/>
        <v>3.3613677106732999E-2</v>
      </c>
      <c r="AA872" s="118">
        <f t="shared" si="248"/>
        <v>3.1126151202085572E-2</v>
      </c>
      <c r="AB872" s="118">
        <f t="shared" si="248"/>
        <v>2.882271063587476E-2</v>
      </c>
      <c r="AC872" s="118">
        <f t="shared" si="248"/>
        <v>2.6689732469837281E-2</v>
      </c>
      <c r="AD872" s="118">
        <f t="shared" si="248"/>
        <v>2.4714601909261651E-2</v>
      </c>
      <c r="AE872" s="118">
        <f t="shared" si="248"/>
        <v>2.2885637696952288E-2</v>
      </c>
      <c r="AF872" s="118">
        <f t="shared" si="248"/>
        <v>2.1192023028292865E-2</v>
      </c>
      <c r="AG872" s="118">
        <f t="shared" si="248"/>
        <v>1.9623741578828829E-2</v>
      </c>
      <c r="AH872" s="118">
        <f t="shared" si="248"/>
        <v>1.8171518266025432E-2</v>
      </c>
      <c r="AI872" s="118">
        <f t="shared" si="248"/>
        <v>1.6826764394856187E-2</v>
      </c>
      <c r="AJ872" s="118">
        <f t="shared" si="248"/>
        <v>1.5581526862803511E-2</v>
      </c>
      <c r="AK872" s="118">
        <f t="shared" si="248"/>
        <v>1.4428441123861258E-2</v>
      </c>
      <c r="AL872" s="118">
        <f t="shared" si="248"/>
        <v>1.3360687633360336E-2</v>
      </c>
      <c r="AM872" s="118">
        <f t="shared" si="248"/>
        <v>1.2371951516024658E-2</v>
      </c>
      <c r="AN872" s="118">
        <f t="shared" si="248"/>
        <v>1.1456385218727513E-2</v>
      </c>
      <c r="AO872" s="118">
        <f t="shared" si="251"/>
        <v>1.0608573927070394E-2</v>
      </c>
      <c r="AP872" s="118">
        <f t="shared" si="251"/>
        <v>9.8235035412520856E-3</v>
      </c>
      <c r="AQ872" s="118">
        <f t="shared" si="251"/>
        <v>9.0965310218318416E-3</v>
      </c>
      <c r="AR872" s="118">
        <f t="shared" si="251"/>
        <v>8.4233569300064901E-3</v>
      </c>
      <c r="AS872" s="118">
        <f t="shared" si="251"/>
        <v>7.7999999999999979E-3</v>
      </c>
      <c r="AT872" s="118">
        <f t="shared" si="251"/>
        <v>7.2227735931822959E-3</v>
      </c>
      <c r="AU872" s="118">
        <f t="shared" si="251"/>
        <v>6.6882638946630137E-3</v>
      </c>
      <c r="AV872" s="118">
        <f t="shared" si="251"/>
        <v>6.1933097234111046E-3</v>
      </c>
      <c r="AW872" s="118">
        <f t="shared" si="251"/>
        <v>5.73498383649396E-3</v>
      </c>
      <c r="AX872" s="118">
        <f t="shared" si="251"/>
        <v>5.3105756168661377E-3</v>
      </c>
      <c r="AY872" s="118">
        <f t="shared" si="251"/>
        <v>4.9175750423203247E-3</v>
      </c>
      <c r="AZ872" s="118">
        <f t="shared" si="251"/>
        <v>4.5536578407902005E-3</v>
      </c>
      <c r="BA872" s="118">
        <f t="shared" si="251"/>
        <v>4.2166717442111519E-3</v>
      </c>
      <c r="BB872" s="118">
        <f t="shared" si="251"/>
        <v>3.9046237596418276E-3</v>
      </c>
      <c r="BC872" s="118">
        <f t="shared" si="251"/>
        <v>3.6156683823657916E-3</v>
      </c>
      <c r="BD872" s="118">
        <f t="shared" si="251"/>
        <v>3.3480966812635638E-3</v>
      </c>
      <c r="BE872" s="118">
        <f t="shared" si="249"/>
        <v>3.1003261919040712E-3</v>
      </c>
      <c r="BF872" s="118">
        <f t="shared" si="249"/>
        <v>2.8708915575815586E-3</v>
      </c>
      <c r="BG872" s="118">
        <f t="shared" si="249"/>
        <v>2.6584358629474459E-3</v>
      </c>
      <c r="BH872" s="118">
        <f t="shared" si="249"/>
        <v>2.4617026089827701E-3</v>
      </c>
      <c r="BI872" s="118">
        <f t="shared" si="249"/>
        <v>2.2795282818498363E-3</v>
      </c>
      <c r="BJ872" s="118">
        <f t="shared" si="249"/>
        <v>2.1108354716740016E-3</v>
      </c>
      <c r="BK872" s="118">
        <f t="shared" si="249"/>
        <v>1.9546265005589078E-3</v>
      </c>
      <c r="BL872" s="118">
        <f t="shared" si="249"/>
        <v>1.8099775221501544E-3</v>
      </c>
      <c r="BM872" s="118">
        <f t="shared" si="249"/>
        <v>1.6760330578512385E-3</v>
      </c>
      <c r="BN872" s="118">
        <f t="shared" si="249"/>
        <v>1.5520009373780135E-3</v>
      </c>
      <c r="BO872" s="118">
        <f t="shared" si="249"/>
        <v>1.4371476137292423E-3</v>
      </c>
      <c r="BP872" s="118">
        <f t="shared" si="249"/>
        <v>1.3307938248651957E-3</v>
      </c>
      <c r="BQ872" s="118">
        <f t="shared" si="249"/>
        <v>1.2323105764367182E-3</v>
      </c>
      <c r="BS872"/>
    </row>
    <row r="873" spans="2:71">
      <c r="B873" s="19">
        <v>45</v>
      </c>
      <c r="C873" s="51">
        <v>3.6600000000000001E-2</v>
      </c>
      <c r="D873" s="51">
        <v>8.0999999999999996E-3</v>
      </c>
      <c r="I873" s="22" t="s">
        <v>176</v>
      </c>
      <c r="J873" s="118">
        <f t="shared" si="250"/>
        <v>0.11343005307198845</v>
      </c>
      <c r="K873" s="118">
        <f t="shared" si="250"/>
        <v>0.1051909390107474</v>
      </c>
      <c r="L873" s="118">
        <f t="shared" si="250"/>
        <v>9.7550281872303121E-2</v>
      </c>
      <c r="M873" s="118">
        <f t="shared" si="250"/>
        <v>9.0464612093571442E-2</v>
      </c>
      <c r="N873" s="118">
        <f t="shared" si="250"/>
        <v>8.3893617569996387E-2</v>
      </c>
      <c r="O873" s="118">
        <f t="shared" si="250"/>
        <v>7.779991431014989E-2</v>
      </c>
      <c r="P873" s="118">
        <f t="shared" si="250"/>
        <v>7.2148833749081182E-2</v>
      </c>
      <c r="Q873" s="118">
        <f t="shared" si="250"/>
        <v>6.6908225510390371E-2</v>
      </c>
      <c r="R873" s="118">
        <f t="shared" si="250"/>
        <v>6.2048274494891108E-2</v>
      </c>
      <c r="S873" s="118">
        <f t="shared" si="250"/>
        <v>5.7541331255235265E-2</v>
      </c>
      <c r="T873" s="118">
        <f t="shared" si="250"/>
        <v>5.3361754691459366E-2</v>
      </c>
      <c r="U873" s="118">
        <f t="shared" si="250"/>
        <v>4.9485766172509528E-2</v>
      </c>
      <c r="V873" s="118">
        <f t="shared" si="250"/>
        <v>4.5891314253806353E-2</v>
      </c>
      <c r="W873" s="118">
        <f t="shared" si="250"/>
        <v>4.2557949221195421E-2</v>
      </c>
      <c r="X873" s="118">
        <f t="shared" si="250"/>
        <v>3.9466706747532825E-2</v>
      </c>
      <c r="Y873" s="118">
        <f t="shared" si="250"/>
        <v>3.6600000000000001E-2</v>
      </c>
      <c r="Z873" s="118">
        <f t="shared" si="248"/>
        <v>3.3941519584320012E-2</v>
      </c>
      <c r="AA873" s="118">
        <f t="shared" si="248"/>
        <v>3.1476140756633304E-2</v>
      </c>
      <c r="AB873" s="118">
        <f t="shared" si="248"/>
        <v>2.9189837375138871E-2</v>
      </c>
      <c r="AC873" s="118">
        <f t="shared" si="248"/>
        <v>2.7069602101950609E-2</v>
      </c>
      <c r="AD873" s="118">
        <f t="shared" si="248"/>
        <v>2.5103372401177781E-2</v>
      </c>
      <c r="AE873" s="118">
        <f t="shared" si="248"/>
        <v>2.3279961912214594E-2</v>
      </c>
      <c r="AF873" s="118">
        <f t="shared" si="248"/>
        <v>2.1588996807804798E-2</v>
      </c>
      <c r="AG873" s="118">
        <f t="shared" si="248"/>
        <v>2.0020856774806799E-2</v>
      </c>
      <c r="AH873" s="118">
        <f t="shared" si="248"/>
        <v>1.8566620281884452E-2</v>
      </c>
      <c r="AI873" s="118">
        <f t="shared" si="248"/>
        <v>1.7218013822738094E-2</v>
      </c>
      <c r="AJ873" s="118">
        <f t="shared" si="248"/>
        <v>1.5967364846108136E-2</v>
      </c>
      <c r="AK873" s="118">
        <f t="shared" si="248"/>
        <v>1.4807558104758528E-2</v>
      </c>
      <c r="AL873" s="118">
        <f t="shared" si="248"/>
        <v>1.3731995175098858E-2</v>
      </c>
      <c r="AM873" s="118">
        <f t="shared" si="248"/>
        <v>1.2734556917142233E-2</v>
      </c>
      <c r="AN873" s="118">
        <f t="shared" si="248"/>
        <v>1.180956866122462E-2</v>
      </c>
      <c r="AO873" s="118">
        <f t="shared" si="251"/>
        <v>1.0951767923424241E-2</v>
      </c>
      <c r="AP873" s="118">
        <f t="shared" si="251"/>
        <v>1.0156274466006327E-2</v>
      </c>
      <c r="AQ873" s="118">
        <f t="shared" si="251"/>
        <v>9.4185625325596475E-3</v>
      </c>
      <c r="AR873" s="118">
        <f t="shared" si="251"/>
        <v>8.7344350998638225E-3</v>
      </c>
      <c r="AS873" s="118">
        <f t="shared" si="251"/>
        <v>8.1000000000000013E-3</v>
      </c>
      <c r="AT873" s="118">
        <f t="shared" si="251"/>
        <v>7.5116477768577099E-3</v>
      </c>
      <c r="AU873" s="118">
        <f t="shared" si="251"/>
        <v>6.9660311510581921E-3</v>
      </c>
      <c r="AV873" s="118">
        <f t="shared" si="251"/>
        <v>6.4600459764651615E-3</v>
      </c>
      <c r="AW873" s="118">
        <f t="shared" si="251"/>
        <v>5.9908135799398906E-3</v>
      </c>
      <c r="AX873" s="118">
        <f t="shared" si="251"/>
        <v>5.555664383867215E-3</v>
      </c>
      <c r="AY873" s="118">
        <f t="shared" si="251"/>
        <v>5.1521227182770015E-3</v>
      </c>
      <c r="AZ873" s="118">
        <f t="shared" si="251"/>
        <v>4.7778927361535216E-3</v>
      </c>
      <c r="BA873" s="118">
        <f t="shared" si="251"/>
        <v>4.4308453518015047E-3</v>
      </c>
      <c r="BB873" s="118">
        <f t="shared" si="251"/>
        <v>4.1090061279580358E-3</v>
      </c>
      <c r="BC873" s="118">
        <f t="shared" si="251"/>
        <v>3.8105440427371202E-3</v>
      </c>
      <c r="BD873" s="118">
        <f t="shared" si="251"/>
        <v>3.5337610724993427E-3</v>
      </c>
      <c r="BE873" s="118">
        <f t="shared" si="249"/>
        <v>3.2770825313809863E-3</v>
      </c>
      <c r="BF873" s="118">
        <f t="shared" si="249"/>
        <v>3.0390481125218785E-3</v>
      </c>
      <c r="BG873" s="118">
        <f t="shared" si="249"/>
        <v>2.8183035800232814E-3</v>
      </c>
      <c r="BH873" s="118">
        <f t="shared" si="249"/>
        <v>2.6135930643693831E-3</v>
      </c>
      <c r="BI873" s="118">
        <f t="shared" si="249"/>
        <v>2.4237519174791352E-3</v>
      </c>
      <c r="BJ873" s="118">
        <f t="shared" si="249"/>
        <v>2.247700086739106E-3</v>
      </c>
      <c r="BK873" s="118">
        <f t="shared" si="249"/>
        <v>2.0844359703205777E-3</v>
      </c>
      <c r="BL873" s="118">
        <f t="shared" si="249"/>
        <v>1.9330307188223221E-3</v>
      </c>
      <c r="BM873" s="118">
        <f t="shared" si="249"/>
        <v>1.7926229508196728E-3</v>
      </c>
      <c r="BN873" s="118">
        <f t="shared" si="249"/>
        <v>1.6624138522553951E-3</v>
      </c>
      <c r="BO873" s="118">
        <f t="shared" si="249"/>
        <v>1.5416626317915673E-3</v>
      </c>
      <c r="BP873" s="118">
        <f t="shared" si="249"/>
        <v>1.4296823062668804E-3</v>
      </c>
      <c r="BQ873" s="118">
        <f t="shared" si="249"/>
        <v>1.3258357922817791E-3</v>
      </c>
      <c r="BS873"/>
    </row>
    <row r="874" spans="2:71">
      <c r="B874" s="19">
        <v>46</v>
      </c>
      <c r="C874" s="51">
        <v>3.6200000000000003E-2</v>
      </c>
      <c r="D874" s="51">
        <v>8.3000000000000001E-3</v>
      </c>
      <c r="I874" s="22" t="s">
        <v>176</v>
      </c>
      <c r="J874" s="118">
        <f t="shared" si="250"/>
        <v>0.10925251145452756</v>
      </c>
      <c r="K874" s="118">
        <f t="shared" si="250"/>
        <v>0.10149622865185201</v>
      </c>
      <c r="L874" s="118">
        <f t="shared" si="250"/>
        <v>9.4290596100728027E-2</v>
      </c>
      <c r="M874" s="118">
        <f t="shared" si="250"/>
        <v>8.7596520886772875E-2</v>
      </c>
      <c r="N874" s="118">
        <f t="shared" si="250"/>
        <v>8.1377685461547222E-2</v>
      </c>
      <c r="O874" s="118">
        <f t="shared" si="250"/>
        <v>7.5600350607971337E-2</v>
      </c>
      <c r="P874" s="118">
        <f t="shared" si="250"/>
        <v>7.0233172394032428E-2</v>
      </c>
      <c r="Q874" s="118">
        <f t="shared" si="250"/>
        <v>6.5247032121697218E-2</v>
      </c>
      <c r="R874" s="118">
        <f t="shared" si="250"/>
        <v>6.0614878348447115E-2</v>
      </c>
      <c r="S874" s="118">
        <f t="shared" si="250"/>
        <v>5.631158012435078E-2</v>
      </c>
      <c r="T874" s="118">
        <f t="shared" si="250"/>
        <v>5.231379064843765E-2</v>
      </c>
      <c r="U874" s="118">
        <f t="shared" si="250"/>
        <v>4.8599820604663134E-2</v>
      </c>
      <c r="V874" s="118">
        <f t="shared" si="250"/>
        <v>4.5149520490272092E-2</v>
      </c>
      <c r="W874" s="118">
        <f t="shared" si="250"/>
        <v>4.1944171298153053E-2</v>
      </c>
      <c r="X874" s="118">
        <f t="shared" si="250"/>
        <v>3.8966382960099605E-2</v>
      </c>
      <c r="Y874" s="118">
        <f t="shared" si="250"/>
        <v>3.6200000000000003E-2</v>
      </c>
      <c r="Z874" s="118">
        <f t="shared" si="248"/>
        <v>3.3630013885092985E-2</v>
      </c>
      <c r="AA874" s="118">
        <f t="shared" si="248"/>
        <v>3.1242481599766489E-2</v>
      </c>
      <c r="AB874" s="118">
        <f t="shared" si="248"/>
        <v>2.9024450000135607E-2</v>
      </c>
      <c r="AC874" s="118">
        <f t="shared" si="248"/>
        <v>2.6963885538998551E-2</v>
      </c>
      <c r="AD874" s="118">
        <f t="shared" si="248"/>
        <v>2.5049608979905501E-2</v>
      </c>
      <c r="AE874" s="118">
        <f t="shared" si="248"/>
        <v>2.3271234746142871E-2</v>
      </c>
      <c r="AF874" s="118">
        <f t="shared" si="248"/>
        <v>2.1619114575581296E-2</v>
      </c>
      <c r="AG874" s="118">
        <f t="shared" si="248"/>
        <v>2.0084285175696551E-2</v>
      </c>
      <c r="AH874" s="118">
        <f t="shared" si="248"/>
        <v>1.8658419594774645E-2</v>
      </c>
      <c r="AI874" s="118">
        <f t="shared" si="248"/>
        <v>1.7333782045474096E-2</v>
      </c>
      <c r="AJ874" s="118">
        <f t="shared" si="248"/>
        <v>1.6103185935648322E-2</v>
      </c>
      <c r="AK874" s="118">
        <f t="shared" si="248"/>
        <v>1.4959954878731689E-2</v>
      </c>
      <c r="AL874" s="118">
        <f t="shared" si="248"/>
        <v>1.3897886472157768E-2</v>
      </c>
      <c r="AM874" s="118">
        <f t="shared" si="248"/>
        <v>1.2911218647295903E-2</v>
      </c>
      <c r="AN874" s="118">
        <f t="shared" si="248"/>
        <v>1.1994598408343443E-2</v>
      </c>
      <c r="AO874" s="118">
        <f t="shared" si="251"/>
        <v>1.1143052790571938E-2</v>
      </c>
      <c r="AP874" s="118">
        <f t="shared" si="251"/>
        <v>1.0351961880366254E-2</v>
      </c>
      <c r="AQ874" s="118">
        <f t="shared" si="251"/>
        <v>9.6170337506815036E-3</v>
      </c>
      <c r="AR874" s="118">
        <f t="shared" si="251"/>
        <v>8.9342811759344411E-3</v>
      </c>
      <c r="AS874" s="118">
        <f t="shared" si="251"/>
        <v>8.3000000000000036E-3</v>
      </c>
      <c r="AT874" s="118">
        <f t="shared" si="251"/>
        <v>7.7107490399522614E-3</v>
      </c>
      <c r="AU874" s="118">
        <f t="shared" si="251"/>
        <v>7.1633314165210488E-3</v>
      </c>
      <c r="AV874" s="118">
        <f t="shared" si="251"/>
        <v>6.6547772099758455E-3</v>
      </c>
      <c r="AW874" s="118">
        <f t="shared" si="251"/>
        <v>6.1823273473394494E-3</v>
      </c>
      <c r="AX874" s="118">
        <f t="shared" si="251"/>
        <v>5.7434186335142473E-3</v>
      </c>
      <c r="AY874" s="118">
        <f t="shared" si="251"/>
        <v>5.3356698451101072E-3</v>
      </c>
      <c r="AZ874" s="118">
        <f t="shared" si="251"/>
        <v>4.9568688115283104E-3</v>
      </c>
      <c r="BA874" s="118">
        <f t="shared" si="251"/>
        <v>4.6049604132121945E-3</v>
      </c>
      <c r="BB874" s="118">
        <f t="shared" si="251"/>
        <v>4.2780354319510942E-3</v>
      </c>
      <c r="BC874" s="118">
        <f t="shared" si="251"/>
        <v>3.9743201927468245E-3</v>
      </c>
      <c r="BD874" s="118">
        <f t="shared" si="251"/>
        <v>3.6921669410464398E-3</v>
      </c>
      <c r="BE874" s="118">
        <f t="shared" si="249"/>
        <v>3.4300449031346154E-3</v>
      </c>
      <c r="BF874" s="118">
        <f t="shared" si="249"/>
        <v>3.1865319811853459E-3</v>
      </c>
      <c r="BG874" s="118">
        <f t="shared" si="249"/>
        <v>2.9603070379159123E-3</v>
      </c>
      <c r="BH874" s="118">
        <f t="shared" si="249"/>
        <v>2.7501427289848236E-3</v>
      </c>
      <c r="BI874" s="118">
        <f t="shared" si="249"/>
        <v>2.5548988442471586E-3</v>
      </c>
      <c r="BJ874" s="118">
        <f t="shared" si="249"/>
        <v>2.3735161217414351E-3</v>
      </c>
      <c r="BK874" s="118">
        <f t="shared" si="249"/>
        <v>2.2050105008468652E-3</v>
      </c>
      <c r="BL874" s="118">
        <f t="shared" si="249"/>
        <v>2.0484677834324834E-3</v>
      </c>
      <c r="BM874" s="118">
        <f t="shared" si="249"/>
        <v>1.9030386740331508E-3</v>
      </c>
      <c r="BN874" s="118">
        <f t="shared" si="249"/>
        <v>1.7679341721437512E-3</v>
      </c>
      <c r="BO874" s="118">
        <f t="shared" si="249"/>
        <v>1.6424212916332798E-3</v>
      </c>
      <c r="BP874" s="118">
        <f t="shared" si="249"/>
        <v>1.5258190840552362E-3</v>
      </c>
      <c r="BQ874" s="118">
        <f t="shared" si="249"/>
        <v>1.4174949442794873E-3</v>
      </c>
      <c r="BS874"/>
    </row>
    <row r="875" spans="2:71">
      <c r="B875" s="19">
        <v>47</v>
      </c>
      <c r="C875" s="51">
        <v>3.5799999999999998E-2</v>
      </c>
      <c r="D875" s="51">
        <v>8.5000000000000006E-3</v>
      </c>
      <c r="I875" s="22" t="s">
        <v>176</v>
      </c>
      <c r="J875" s="118">
        <f t="shared" si="250"/>
        <v>0.10525218062123837</v>
      </c>
      <c r="K875" s="118">
        <f t="shared" si="250"/>
        <v>9.795077968053599E-2</v>
      </c>
      <c r="L875" s="118">
        <f t="shared" si="250"/>
        <v>9.1155880889073934E-2</v>
      </c>
      <c r="M875" s="118">
        <f t="shared" si="250"/>
        <v>8.4832347917636969E-2</v>
      </c>
      <c r="N875" s="118">
        <f t="shared" si="250"/>
        <v>7.89474818632529E-2</v>
      </c>
      <c r="O875" s="118">
        <f t="shared" si="250"/>
        <v>7.3470852163610115E-2</v>
      </c>
      <c r="P875" s="118">
        <f t="shared" si="250"/>
        <v>6.8374139241033929E-2</v>
      </c>
      <c r="Q875" s="118">
        <f t="shared" si="250"/>
        <v>6.3630988062335553E-2</v>
      </c>
      <c r="R875" s="118">
        <f t="shared" si="250"/>
        <v>5.921687185729408E-2</v>
      </c>
      <c r="S875" s="118">
        <f t="shared" si="250"/>
        <v>5.5108965291061345E-2</v>
      </c>
      <c r="T875" s="118">
        <f t="shared" si="250"/>
        <v>5.1286026434665836E-2</v>
      </c>
      <c r="U875" s="118">
        <f t="shared" si="250"/>
        <v>4.7728286923287039E-2</v>
      </c>
      <c r="V875" s="118">
        <f t="shared" si="250"/>
        <v>4.4417349734309851E-2</v>
      </c>
      <c r="W875" s="118">
        <f t="shared" si="250"/>
        <v>4.1336094056570898E-2</v>
      </c>
      <c r="X875" s="118">
        <f t="shared" si="250"/>
        <v>3.8468586758876884E-2</v>
      </c>
      <c r="Y875" s="118">
        <f t="shared" si="250"/>
        <v>3.5799999999999998E-2</v>
      </c>
      <c r="Z875" s="118">
        <f t="shared" si="248"/>
        <v>3.3316534554112591E-2</v>
      </c>
      <c r="AA875" s="118">
        <f t="shared" si="248"/>
        <v>3.1005348455178165E-2</v>
      </c>
      <c r="AB875" s="118">
        <f t="shared" si="248"/>
        <v>2.8854490591319691E-2</v>
      </c>
      <c r="AC875" s="118">
        <f t="shared" si="248"/>
        <v>2.6852838905782658E-2</v>
      </c>
      <c r="AD875" s="118">
        <f t="shared" si="248"/>
        <v>2.4990042884930917E-2</v>
      </c>
      <c r="AE875" s="118">
        <f t="shared" si="248"/>
        <v>2.3256470035881466E-2</v>
      </c>
      <c r="AF875" s="118">
        <f t="shared" si="248"/>
        <v>2.164315607701478E-2</v>
      </c>
      <c r="AG875" s="118">
        <f t="shared" si="248"/>
        <v>2.0141758583796503E-2</v>
      </c>
      <c r="AH875" s="118">
        <f t="shared" si="248"/>
        <v>1.8744513850213688E-2</v>
      </c>
      <c r="AI875" s="118">
        <f t="shared" si="248"/>
        <v>1.7444196742756605E-2</v>
      </c>
      <c r="AJ875" s="118">
        <f t="shared" si="248"/>
        <v>1.6234083339351644E-2</v>
      </c>
      <c r="AK875" s="118">
        <f t="shared" si="248"/>
        <v>1.5107916160051747E-2</v>
      </c>
      <c r="AL875" s="118">
        <f t="shared" si="248"/>
        <v>1.405987180969274E-2</v>
      </c>
      <c r="AM875" s="118">
        <f t="shared" si="248"/>
        <v>1.3084530865196137E-2</v>
      </c>
      <c r="AN875" s="118">
        <f t="shared" si="248"/>
        <v>1.2176849851806143E-2</v>
      </c>
      <c r="AO875" s="118">
        <f t="shared" si="251"/>
        <v>1.1332135163350285E-2</v>
      </c>
      <c r="AP875" s="118">
        <f t="shared" si="251"/>
        <v>1.0546018791665758E-2</v>
      </c>
      <c r="AQ875" s="118">
        <f t="shared" si="251"/>
        <v>9.8144357396886279E-3</v>
      </c>
      <c r="AR875" s="118">
        <f t="shared" si="251"/>
        <v>9.1336030014093246E-3</v>
      </c>
      <c r="AS875" s="118">
        <f t="shared" si="251"/>
        <v>8.5000000000000058E-3</v>
      </c>
      <c r="AT875" s="118">
        <f t="shared" si="251"/>
        <v>7.9103503829596987E-3</v>
      </c>
      <c r="AU875" s="118">
        <f t="shared" si="251"/>
        <v>7.3616050801400728E-3</v>
      </c>
      <c r="AV875" s="118">
        <f t="shared" si="251"/>
        <v>6.8509265370451837E-3</v>
      </c>
      <c r="AW875" s="118">
        <f t="shared" si="251"/>
        <v>6.3756740418757759E-3</v>
      </c>
      <c r="AX875" s="118">
        <f t="shared" si="251"/>
        <v>5.9333900704444968E-3</v>
      </c>
      <c r="AY875" s="118">
        <f t="shared" si="251"/>
        <v>5.5217875783517495E-3</v>
      </c>
      <c r="AZ875" s="118">
        <f t="shared" si="251"/>
        <v>5.1387381747102171E-3</v>
      </c>
      <c r="BA875" s="118">
        <f t="shared" si="251"/>
        <v>4.7822611162645374E-3</v>
      </c>
      <c r="BB875" s="118">
        <f t="shared" si="251"/>
        <v>4.4505130649948746E-3</v>
      </c>
      <c r="BC875" s="118">
        <f t="shared" si="251"/>
        <v>4.1417785562410971E-3</v>
      </c>
      <c r="BD875" s="118">
        <f t="shared" si="251"/>
        <v>3.8544611280583547E-3</v>
      </c>
      <c r="BE875" s="118">
        <f t="shared" si="249"/>
        <v>3.5870750659340775E-3</v>
      </c>
      <c r="BF875" s="118">
        <f t="shared" si="249"/>
        <v>3.3382377201784468E-3</v>
      </c>
      <c r="BG875" s="118">
        <f t="shared" si="249"/>
        <v>3.1066623562616556E-3</v>
      </c>
      <c r="BH875" s="118">
        <f t="shared" si="249"/>
        <v>2.8911515011271595E-3</v>
      </c>
      <c r="BI875" s="118">
        <f t="shared" si="249"/>
        <v>2.6905907510747901E-3</v>
      </c>
      <c r="BJ875" s="118">
        <f t="shared" si="249"/>
        <v>2.5039430091943855E-3</v>
      </c>
      <c r="BK875" s="118">
        <f t="shared" si="249"/>
        <v>2.3302431225517713E-3</v>
      </c>
      <c r="BL875" s="118">
        <f t="shared" si="249"/>
        <v>2.1685928913960707E-3</v>
      </c>
      <c r="BM875" s="118">
        <f t="shared" si="249"/>
        <v>2.0181564245810089E-3</v>
      </c>
      <c r="BN875" s="118">
        <f t="shared" si="249"/>
        <v>1.8781558171831704E-3</v>
      </c>
      <c r="BO875" s="118">
        <f t="shared" si="249"/>
        <v>1.74786712796622E-3</v>
      </c>
      <c r="BP875" s="118">
        <f t="shared" si="249"/>
        <v>1.6266166358906175E-3</v>
      </c>
      <c r="BQ875" s="118">
        <f t="shared" si="249"/>
        <v>1.5137773563112889E-3</v>
      </c>
      <c r="BS875"/>
    </row>
    <row r="876" spans="2:71">
      <c r="B876" s="19">
        <v>48</v>
      </c>
      <c r="C876" s="51">
        <v>3.5400000000000001E-2</v>
      </c>
      <c r="D876" s="51">
        <v>8.6999999999999994E-3</v>
      </c>
      <c r="I876" s="22" t="s">
        <v>176</v>
      </c>
      <c r="J876" s="118">
        <f t="shared" si="250"/>
        <v>0.10141828658769628</v>
      </c>
      <c r="K876" s="118">
        <f t="shared" si="250"/>
        <v>9.4545762474650491E-2</v>
      </c>
      <c r="L876" s="118">
        <f t="shared" si="250"/>
        <v>8.8138949125151841E-2</v>
      </c>
      <c r="M876" s="118">
        <f t="shared" si="250"/>
        <v>8.2166288044575014E-2</v>
      </c>
      <c r="N876" s="118">
        <f t="shared" si="250"/>
        <v>7.6598359272898126E-2</v>
      </c>
      <c r="O876" s="118">
        <f t="shared" si="250"/>
        <v>7.1407736468720312E-2</v>
      </c>
      <c r="P876" s="118">
        <f t="shared" si="250"/>
        <v>6.6568851813388008E-2</v>
      </c>
      <c r="Q876" s="118">
        <f t="shared" si="250"/>
        <v>6.2057870069778261E-2</v>
      </c>
      <c r="R876" s="118">
        <f t="shared" si="250"/>
        <v>5.7852571175381888E-2</v>
      </c>
      <c r="S876" s="118">
        <f t="shared" si="250"/>
        <v>5.3932240791366666E-2</v>
      </c>
      <c r="T876" s="118">
        <f t="shared" si="250"/>
        <v>5.0277568268490259E-2</v>
      </c>
      <c r="U876" s="118">
        <f t="shared" si="250"/>
        <v>4.6870551527266567E-2</v>
      </c>
      <c r="V876" s="118">
        <f t="shared" si="250"/>
        <v>4.3694408383846785E-2</v>
      </c>
      <c r="W876" s="118">
        <f t="shared" si="250"/>
        <v>4.0733493884826971E-2</v>
      </c>
      <c r="X876" s="118">
        <f t="shared" si="250"/>
        <v>3.7973223243792133E-2</v>
      </c>
      <c r="Y876" s="118">
        <f t="shared" si="250"/>
        <v>3.5400000000000001E-2</v>
      </c>
      <c r="Z876" s="118">
        <f t="shared" si="248"/>
        <v>3.3001149045330698E-2</v>
      </c>
      <c r="AA876" s="118">
        <f t="shared" si="248"/>
        <v>3.0764854189608223E-2</v>
      </c>
      <c r="AB876" s="118">
        <f t="shared" si="248"/>
        <v>2.8680099956755013E-2</v>
      </c>
      <c r="AC876" s="118">
        <f t="shared" si="248"/>
        <v>2.673661732508064E-2</v>
      </c>
      <c r="AD876" s="118">
        <f t="shared" si="248"/>
        <v>2.4924833144433816E-2</v>
      </c>
      <c r="AE876" s="118">
        <f t="shared" si="248"/>
        <v>2.3235822981058162E-2</v>
      </c>
      <c r="AF876" s="118">
        <f t="shared" si="248"/>
        <v>2.1661267157876286E-2</v>
      </c>
      <c r="AG876" s="118">
        <f t="shared" si="248"/>
        <v>2.0193409773666727E-2</v>
      </c>
      <c r="AH876" s="118">
        <f t="shared" si="248"/>
        <v>1.8825020499271563E-2</v>
      </c>
      <c r="AI876" s="118">
        <f t="shared" si="248"/>
        <v>1.7549358962651595E-2</v>
      </c>
      <c r="AJ876" s="118">
        <f t="shared" si="248"/>
        <v>1.636014154735806E-2</v>
      </c>
      <c r="AK876" s="118">
        <f t="shared" si="248"/>
        <v>1.5251510440877698E-2</v>
      </c>
      <c r="AL876" s="118">
        <f t="shared" si="248"/>
        <v>1.4218004780390456E-2</v>
      </c>
      <c r="AM876" s="118">
        <f t="shared" si="248"/>
        <v>1.3254533753810447E-2</v>
      </c>
      <c r="AN876" s="118">
        <f t="shared" si="248"/>
        <v>1.2356351523612008E-2</v>
      </c>
      <c r="AO876" s="118">
        <f t="shared" si="251"/>
        <v>1.1519033849921437E-2</v>
      </c>
      <c r="AP876" s="118">
        <f t="shared" si="251"/>
        <v>1.0738456297725052E-2</v>
      </c>
      <c r="AQ876" s="118">
        <f t="shared" si="251"/>
        <v>1.00107739208473E-2</v>
      </c>
      <c r="AR876" s="118">
        <f t="shared" si="251"/>
        <v>9.3324023226268732E-3</v>
      </c>
      <c r="AS876" s="118">
        <f t="shared" si="251"/>
        <v>8.6999999999999942E-3</v>
      </c>
      <c r="AT876" s="118">
        <f t="shared" si="251"/>
        <v>8.1104518840219453E-3</v>
      </c>
      <c r="AU876" s="118">
        <f t="shared" si="251"/>
        <v>7.5608539957511692E-3</v>
      </c>
      <c r="AV876" s="118">
        <f t="shared" si="251"/>
        <v>7.0484991419143637E-3</v>
      </c>
      <c r="AW876" s="118">
        <f t="shared" si="251"/>
        <v>6.5708635798926952E-3</v>
      </c>
      <c r="AX876" s="118">
        <f t="shared" si="251"/>
        <v>6.1255945863439003E-3</v>
      </c>
      <c r="AY876" s="118">
        <f t="shared" si="251"/>
        <v>5.7104988682261546E-3</v>
      </c>
      <c r="AZ876" s="118">
        <f t="shared" si="251"/>
        <v>5.3235317591390843E-3</v>
      </c>
      <c r="BA876" s="118">
        <f t="shared" si="251"/>
        <v>4.9627871477655478E-3</v>
      </c>
      <c r="BB876" s="118">
        <f t="shared" si="251"/>
        <v>4.6264880888040247E-3</v>
      </c>
      <c r="BC876" s="118">
        <f t="shared" si="251"/>
        <v>4.3129780501431868E-3</v>
      </c>
      <c r="BD876" s="118">
        <f t="shared" si="251"/>
        <v>4.0207127531642671E-3</v>
      </c>
      <c r="BE876" s="118">
        <f t="shared" si="249"/>
        <v>3.7482525659784148E-3</v>
      </c>
      <c r="BF876" s="118">
        <f t="shared" si="249"/>
        <v>3.4942554121298558E-3</v>
      </c>
      <c r="BG876" s="118">
        <f t="shared" si="249"/>
        <v>3.2574701598347688E-3</v>
      </c>
      <c r="BH876" s="118">
        <f t="shared" si="249"/>
        <v>3.0367304591927794E-3</v>
      </c>
      <c r="BI876" s="118">
        <f t="shared" si="249"/>
        <v>2.8309489970145887E-3</v>
      </c>
      <c r="BJ876" s="118">
        <f t="shared" si="249"/>
        <v>2.6391121409663244E-3</v>
      </c>
      <c r="BK876" s="118">
        <f t="shared" si="249"/>
        <v>2.4602749466489117E-3</v>
      </c>
      <c r="BL876" s="118">
        <f t="shared" si="249"/>
        <v>2.2935565030184676E-3</v>
      </c>
      <c r="BM876" s="118">
        <f t="shared" si="249"/>
        <v>2.1381355932203363E-3</v>
      </c>
      <c r="BN876" s="118">
        <f t="shared" si="249"/>
        <v>1.9932466494630196E-3</v>
      </c>
      <c r="BO876" s="118">
        <f t="shared" si="249"/>
        <v>1.8581759820066421E-3</v>
      </c>
      <c r="BP876" s="118">
        <f t="shared" si="249"/>
        <v>1.732258263690817E-3</v>
      </c>
      <c r="BQ876" s="118">
        <f t="shared" si="249"/>
        <v>1.6148732526854918E-3</v>
      </c>
      <c r="BS876"/>
    </row>
    <row r="877" spans="2:71">
      <c r="B877" s="19">
        <v>49</v>
      </c>
      <c r="C877" s="51">
        <v>3.5000000000000003E-2</v>
      </c>
      <c r="D877" s="51">
        <v>8.8999999999999999E-3</v>
      </c>
      <c r="I877" s="22" t="s">
        <v>176</v>
      </c>
      <c r="J877" s="118">
        <f t="shared" si="250"/>
        <v>9.7740953772186445E-2</v>
      </c>
      <c r="K877" s="118">
        <f t="shared" si="250"/>
        <v>9.1273072591151583E-2</v>
      </c>
      <c r="L877" s="118">
        <f t="shared" si="250"/>
        <v>8.5233195080609794E-2</v>
      </c>
      <c r="M877" s="118">
        <f t="shared" si="250"/>
        <v>7.9592998651319136E-2</v>
      </c>
      <c r="N877" s="118">
        <f t="shared" si="250"/>
        <v>7.4326034924743656E-2</v>
      </c>
      <c r="O877" s="118">
        <f t="shared" si="250"/>
        <v>6.9407605709584028E-2</v>
      </c>
      <c r="P877" s="118">
        <f t="shared" si="250"/>
        <v>6.4814647185401406E-2</v>
      </c>
      <c r="Q877" s="118">
        <f t="shared" si="250"/>
        <v>6.0525621750239712E-2</v>
      </c>
      <c r="R877" s="118">
        <f t="shared" si="250"/>
        <v>5.652041702509198E-2</v>
      </c>
      <c r="S877" s="118">
        <f t="shared" si="250"/>
        <v>5.2780251541615163E-2</v>
      </c>
      <c r="T877" s="118">
        <f t="shared" si="250"/>
        <v>4.9287586670838754E-2</v>
      </c>
      <c r="U877" s="118">
        <f t="shared" si="250"/>
        <v>4.6026044379876813E-2</v>
      </c>
      <c r="V877" s="118">
        <f t="shared" si="250"/>
        <v>4.2980330430983558E-2</v>
      </c>
      <c r="W877" s="118">
        <f t="shared" si="250"/>
        <v>4.0136162662811808E-2</v>
      </c>
      <c r="X877" s="118">
        <f t="shared" si="250"/>
        <v>3.7480204017566576E-2</v>
      </c>
      <c r="Y877" s="118">
        <f t="shared" si="250"/>
        <v>3.5000000000000003E-2</v>
      </c>
      <c r="Z877" s="118">
        <f t="shared" si="248"/>
        <v>3.2683920274976512E-2</v>
      </c>
      <c r="AA877" s="118">
        <f t="shared" si="248"/>
        <v>3.0521104129743449E-2</v>
      </c>
      <c r="AB877" s="118">
        <f t="shared" si="248"/>
        <v>2.850140954516546E-2</v>
      </c>
      <c r="AC877" s="118">
        <f t="shared" si="248"/>
        <v>2.6615365637104069E-2</v>
      </c>
      <c r="AD877" s="118">
        <f t="shared" si="248"/>
        <v>2.4854128244927391E-2</v>
      </c>
      <c r="AE877" s="118">
        <f t="shared" si="248"/>
        <v>2.3209438458892822E-2</v>
      </c>
      <c r="AF877" s="118">
        <f t="shared" si="248"/>
        <v>2.1673583891926473E-2</v>
      </c>
      <c r="AG877" s="118">
        <f t="shared" si="248"/>
        <v>2.0239362514192571E-2</v>
      </c>
      <c r="AH877" s="118">
        <f t="shared" si="248"/>
        <v>1.8900048880863374E-2</v>
      </c>
      <c r="AI877" s="118">
        <f t="shared" si="248"/>
        <v>1.7649362594722787E-2</v>
      </c>
      <c r="AJ877" s="118">
        <f t="shared" si="248"/>
        <v>1.6481438855716346E-2</v>
      </c>
      <c r="AK877" s="118">
        <f t="shared" si="248"/>
        <v>1.5390800959346662E-2</v>
      </c>
      <c r="AL877" s="118">
        <f t="shared" si="248"/>
        <v>1.4372334614951949E-2</v>
      </c>
      <c r="AM877" s="118">
        <f t="shared" si="248"/>
        <v>1.3421263963439281E-2</v>
      </c>
      <c r="AN877" s="118">
        <f t="shared" si="248"/>
        <v>1.2533129182013275E-2</v>
      </c>
      <c r="AO877" s="118">
        <f t="shared" si="251"/>
        <v>1.1703765570882955E-2</v>
      </c>
      <c r="AP877" s="118">
        <f t="shared" si="251"/>
        <v>1.0929284023878671E-2</v>
      </c>
      <c r="AQ877" s="118">
        <f t="shared" si="251"/>
        <v>1.0206052791400713E-2</v>
      </c>
      <c r="AR877" s="118">
        <f t="shared" si="251"/>
        <v>9.530680450181208E-3</v>
      </c>
      <c r="AS877" s="118">
        <f t="shared" si="251"/>
        <v>8.8999999999999965E-3</v>
      </c>
      <c r="AT877" s="118">
        <f t="shared" si="251"/>
        <v>8.3110540127797373E-3</v>
      </c>
      <c r="AU877" s="118">
        <f t="shared" si="251"/>
        <v>7.7610807644204732E-3</v>
      </c>
      <c r="AV877" s="118">
        <f t="shared" si="251"/>
        <v>7.2475012843420707E-3</v>
      </c>
      <c r="AW877" s="118">
        <f t="shared" si="251"/>
        <v>6.76790726200646E-3</v>
      </c>
      <c r="AX877" s="118">
        <f t="shared" si="251"/>
        <v>6.3200497537101051E-3</v>
      </c>
      <c r="AY877" s="118">
        <f t="shared" si="251"/>
        <v>5.9018286366898862E-3</v>
      </c>
      <c r="AZ877" s="118">
        <f t="shared" si="251"/>
        <v>5.5112827610898718E-3</v>
      </c>
      <c r="BA877" s="118">
        <f t="shared" si="251"/>
        <v>5.1465807536089665E-3</v>
      </c>
      <c r="BB877" s="118">
        <f t="shared" si="251"/>
        <v>4.8060124297052559E-3</v>
      </c>
      <c r="BC877" s="118">
        <f t="shared" si="251"/>
        <v>4.4879807740866506E-3</v>
      </c>
      <c r="BD877" s="118">
        <f t="shared" si="251"/>
        <v>4.1909944518821541E-3</v>
      </c>
      <c r="BE877" s="118">
        <f t="shared" si="249"/>
        <v>3.9136608153767212E-3</v>
      </c>
      <c r="BF877" s="118">
        <f t="shared" si="249"/>
        <v>3.6546793735163516E-3</v>
      </c>
      <c r="BG877" s="118">
        <f t="shared" si="249"/>
        <v>3.4128356935602721E-3</v>
      </c>
      <c r="BH877" s="118">
        <f t="shared" si="249"/>
        <v>3.186995706283374E-3</v>
      </c>
      <c r="BI877" s="118">
        <f t="shared" si="249"/>
        <v>2.9761003880245216E-3</v>
      </c>
      <c r="BJ877" s="118">
        <f t="shared" si="249"/>
        <v>2.7791607946434315E-3</v>
      </c>
      <c r="BK877" s="118">
        <f t="shared" si="249"/>
        <v>2.5952534240990372E-3</v>
      </c>
      <c r="BL877" s="118">
        <f t="shared" si="249"/>
        <v>2.4235158859032204E-3</v>
      </c>
      <c r="BM877" s="118">
        <f t="shared" si="249"/>
        <v>2.2631428571428555E-3</v>
      </c>
      <c r="BN877" s="118">
        <f t="shared" si="249"/>
        <v>2.1133823061068465E-3</v>
      </c>
      <c r="BO877" s="118">
        <f t="shared" si="249"/>
        <v>1.9735319658097765E-3</v>
      </c>
      <c r="BP877" s="118">
        <f t="shared" si="249"/>
        <v>1.8429360408755543E-3</v>
      </c>
      <c r="BQ877" s="118">
        <f t="shared" si="249"/>
        <v>1.7209821323387847E-3</v>
      </c>
      <c r="BS877"/>
    </row>
    <row r="878" spans="2:71">
      <c r="B878" s="19">
        <v>50</v>
      </c>
      <c r="C878" s="51">
        <v>3.4599999999999999E-2</v>
      </c>
      <c r="D878" s="51">
        <v>9.1000000000000004E-3</v>
      </c>
      <c r="I878" s="22" t="s">
        <v>176</v>
      </c>
      <c r="J878" s="118">
        <f t="shared" si="250"/>
        <v>9.4211111723068369E-2</v>
      </c>
      <c r="K878" s="118">
        <f t="shared" si="250"/>
        <v>8.8125256348053987E-2</v>
      </c>
      <c r="L878" s="118">
        <f t="shared" si="250"/>
        <v>8.243253544484655E-2</v>
      </c>
      <c r="M878" s="118">
        <f t="shared" si="250"/>
        <v>7.7107553287882519E-2</v>
      </c>
      <c r="N878" s="118">
        <f t="shared" si="250"/>
        <v>7.2126554666290379E-2</v>
      </c>
      <c r="O878" s="118">
        <f t="shared" si="250"/>
        <v>6.7467318909818219E-2</v>
      </c>
      <c r="P878" s="118">
        <f t="shared" si="250"/>
        <v>6.3109060760481589E-2</v>
      </c>
      <c r="Q878" s="118">
        <f t="shared" si="250"/>
        <v>5.9032337647710563E-2</v>
      </c>
      <c r="R878" s="118">
        <f t="shared" si="250"/>
        <v>5.5218962953343019E-2</v>
      </c>
      <c r="S878" s="118">
        <f t="shared" si="250"/>
        <v>5.1651924879531207E-2</v>
      </c>
      <c r="T878" s="118">
        <f t="shared" si="250"/>
        <v>4.8315310557624599E-2</v>
      </c>
      <c r="U878" s="118">
        <f t="shared" si="250"/>
        <v>4.5194235059471746E-2</v>
      </c>
      <c r="V878" s="118">
        <f t="shared" si="250"/>
        <v>4.2274774994454783E-2</v>
      </c>
      <c r="W878" s="118">
        <f t="shared" si="250"/>
        <v>3.9543906396026715E-2</v>
      </c>
      <c r="X878" s="118">
        <f t="shared" si="250"/>
        <v>3.6989446620658228E-2</v>
      </c>
      <c r="Y878" s="118">
        <f t="shared" si="250"/>
        <v>3.4599999999999999E-2</v>
      </c>
      <c r="Z878" s="118">
        <f t="shared" si="248"/>
        <v>3.2364907003810062E-2</v>
      </c>
      <c r="AA878" s="118">
        <f t="shared" si="248"/>
        <v>3.0274196686857623E-2</v>
      </c>
      <c r="AB878" s="118">
        <f t="shared" si="248"/>
        <v>2.831854220766479E-2</v>
      </c>
      <c r="AC878" s="118">
        <f t="shared" si="248"/>
        <v>2.6489219220651478E-2</v>
      </c>
      <c r="AD878" s="118">
        <f t="shared" si="248"/>
        <v>2.477806695606714E-2</v>
      </c>
      <c r="AE878" s="118">
        <f t="shared" si="248"/>
        <v>2.317745181408359E-2</v>
      </c>
      <c r="AF878" s="118">
        <f t="shared" si="248"/>
        <v>2.1680233310638852E-2</v>
      </c>
      <c r="AG878" s="118">
        <f t="shared" si="248"/>
        <v>2.0279732223113633E-2</v>
      </c>
      <c r="AH878" s="118">
        <f t="shared" si="248"/>
        <v>1.8969700793735347E-2</v>
      </c>
      <c r="AI878" s="118">
        <f t="shared" si="248"/>
        <v>1.774429485778458E-2</v>
      </c>
      <c r="AJ878" s="118">
        <f t="shared" si="248"/>
        <v>1.6598047772265406E-2</v>
      </c>
      <c r="AK878" s="118">
        <f t="shared" si="248"/>
        <v>1.5525846028733142E-2</v>
      </c>
      <c r="AL878" s="118">
        <f t="shared" si="248"/>
        <v>1.4522906441486183E-2</v>
      </c>
      <c r="AM878" s="118">
        <f t="shared" si="248"/>
        <v>1.3584754809356489E-2</v>
      </c>
      <c r="AN878" s="118">
        <f t="shared" si="248"/>
        <v>1.2707205955907061E-2</v>
      </c>
      <c r="AO878" s="118">
        <f t="shared" si="251"/>
        <v>1.188634505899403E-2</v>
      </c>
      <c r="AP878" s="118">
        <f t="shared" si="251"/>
        <v>1.1118510186402862E-2</v>
      </c>
      <c r="AQ878" s="118">
        <f t="shared" si="251"/>
        <v>1.0400275959648656E-2</v>
      </c>
      <c r="AR878" s="118">
        <f t="shared" si="251"/>
        <v>9.7284382730633018E-3</v>
      </c>
      <c r="AS878" s="118">
        <f t="shared" si="251"/>
        <v>9.1000000000000091E-3</v>
      </c>
      <c r="AT878" s="118">
        <f t="shared" si="251"/>
        <v>8.5121576223893616E-3</v>
      </c>
      <c r="AU878" s="118">
        <f t="shared" si="251"/>
        <v>7.9622887240001355E-3</v>
      </c>
      <c r="AV878" s="118">
        <f t="shared" si="251"/>
        <v>7.4479402916112682E-3</v>
      </c>
      <c r="AW878" s="118">
        <f t="shared" si="251"/>
        <v>6.9668177719054546E-3</v>
      </c>
      <c r="AX878" s="118">
        <f t="shared" si="251"/>
        <v>6.516774835266222E-3</v>
      </c>
      <c r="AY878" s="118">
        <f t="shared" si="251"/>
        <v>6.095803800813899E-3</v>
      </c>
      <c r="AZ878" s="118">
        <f t="shared" si="251"/>
        <v>5.7020266799657163E-3</v>
      </c>
      <c r="BA878" s="118">
        <f t="shared" si="251"/>
        <v>5.3336867985645737E-3</v>
      </c>
      <c r="BB878" s="118">
        <f t="shared" si="251"/>
        <v>4.9891409602020763E-3</v>
      </c>
      <c r="BC878" s="118">
        <f t="shared" si="251"/>
        <v>4.6668521157757197E-3</v>
      </c>
      <c r="BD878" s="118">
        <f t="shared" si="251"/>
        <v>4.3653825065784798E-3</v>
      </c>
      <c r="BE878" s="118">
        <f t="shared" si="249"/>
        <v>4.0833872503315541E-3</v>
      </c>
      <c r="BF878" s="118">
        <f t="shared" si="249"/>
        <v>3.8196083415469491E-3</v>
      </c>
      <c r="BG878" s="118">
        <f t="shared" si="249"/>
        <v>3.5728690394550345E-3</v>
      </c>
      <c r="BH878" s="118">
        <f t="shared" si="249"/>
        <v>3.3420686184611093E-3</v>
      </c>
      <c r="BI878" s="118">
        <f t="shared" si="249"/>
        <v>3.1261774577123064E-3</v>
      </c>
      <c r="BJ878" s="118">
        <f t="shared" si="249"/>
        <v>2.9242324478689643E-3</v>
      </c>
      <c r="BK878" s="118">
        <f t="shared" si="249"/>
        <v>2.7353326945896792E-3</v>
      </c>
      <c r="BL878" s="118">
        <f t="shared" si="249"/>
        <v>2.5586354995628946E-3</v>
      </c>
      <c r="BM878" s="118">
        <f t="shared" si="249"/>
        <v>2.3933526011560751E-3</v>
      </c>
      <c r="BN878" s="118">
        <f t="shared" si="249"/>
        <v>2.2387466579116559E-3</v>
      </c>
      <c r="BO878" s="118">
        <f t="shared" si="249"/>
        <v>2.0941279592023502E-3</v>
      </c>
      <c r="BP878" s="118">
        <f t="shared" si="249"/>
        <v>1.9588513483717522E-3</v>
      </c>
      <c r="BQ878" s="118">
        <f t="shared" si="249"/>
        <v>1.8323133446340955E-3</v>
      </c>
      <c r="BS878"/>
    </row>
    <row r="879" spans="2:71">
      <c r="B879" s="19">
        <v>51</v>
      </c>
      <c r="C879" s="51">
        <v>3.8399999999999997E-2</v>
      </c>
      <c r="D879" s="51">
        <v>9.9000000000000008E-3</v>
      </c>
      <c r="I879" s="22" t="s">
        <v>176</v>
      </c>
      <c r="J879" s="118">
        <f t="shared" si="250"/>
        <v>0.10613368581666628</v>
      </c>
      <c r="K879" s="118">
        <f t="shared" si="250"/>
        <v>9.9178707717803141E-2</v>
      </c>
      <c r="L879" s="118">
        <f t="shared" si="250"/>
        <v>9.2679491802109853E-2</v>
      </c>
      <c r="M879" s="118">
        <f t="shared" si="250"/>
        <v>8.6606171811971305E-2</v>
      </c>
      <c r="N879" s="118">
        <f t="shared" si="250"/>
        <v>8.0930838636233696E-2</v>
      </c>
      <c r="O879" s="118">
        <f t="shared" si="250"/>
        <v>7.562741205770207E-2</v>
      </c>
      <c r="P879" s="118">
        <f t="shared" si="250"/>
        <v>7.0671520905070284E-2</v>
      </c>
      <c r="Q879" s="118">
        <f t="shared" si="250"/>
        <v>6.6040391058537345E-2</v>
      </c>
      <c r="R879" s="118">
        <f t="shared" si="250"/>
        <v>6.1712740794455406E-2</v>
      </c>
      <c r="S879" s="118">
        <f t="shared" si="250"/>
        <v>5.7668682988080255E-2</v>
      </c>
      <c r="T879" s="118">
        <f t="shared" si="250"/>
        <v>5.3889633725010218E-2</v>
      </c>
      <c r="U879" s="118">
        <f t="shared" si="250"/>
        <v>5.0358226901349827E-2</v>
      </c>
      <c r="V879" s="118">
        <f t="shared" si="250"/>
        <v>4.7058234420155221E-2</v>
      </c>
      <c r="W879" s="118">
        <f t="shared" si="250"/>
        <v>4.3974491617434684E-2</v>
      </c>
      <c r="X879" s="118">
        <f t="shared" si="250"/>
        <v>4.1092827575009871E-2</v>
      </c>
      <c r="Y879" s="118">
        <f t="shared" ref="Y879:AN894" si="252">$C879*POWER(POWER($D879/$C879,1/($D$482-$C$482)),Y$482-$C$482)</f>
        <v>3.8399999999999997E-2</v>
      </c>
      <c r="Z879" s="118">
        <f t="shared" si="252"/>
        <v>3.5883634371676493E-2</v>
      </c>
      <c r="AA879" s="118">
        <f t="shared" si="252"/>
        <v>3.35321670760459E-2</v>
      </c>
      <c r="AB879" s="118">
        <f t="shared" si="252"/>
        <v>3.1334792266843735E-2</v>
      </c>
      <c r="AC879" s="118">
        <f t="shared" si="252"/>
        <v>2.928141220874627E-2</v>
      </c>
      <c r="AD879" s="118">
        <f t="shared" si="252"/>
        <v>2.7362590874609252E-2</v>
      </c>
      <c r="AE879" s="118">
        <f t="shared" si="252"/>
        <v>2.5569510583496099E-2</v>
      </c>
      <c r="AF879" s="118">
        <f t="shared" si="252"/>
        <v>2.3893931480231421E-2</v>
      </c>
      <c r="AG879" s="118">
        <f t="shared" si="252"/>
        <v>2.2328153670273833E-2</v>
      </c>
      <c r="AH879" s="118">
        <f t="shared" si="252"/>
        <v>2.0864981835903979E-2</v>
      </c>
      <c r="AI879" s="118">
        <f t="shared" si="252"/>
        <v>1.9497692171126291E-2</v>
      </c>
      <c r="AJ879" s="118">
        <f t="shared" si="252"/>
        <v>1.8220001483338414E-2</v>
      </c>
      <c r="AK879" s="118">
        <f t="shared" si="252"/>
        <v>1.7026038319779141E-2</v>
      </c>
      <c r="AL879" s="118">
        <f t="shared" si="252"/>
        <v>1.5910315986070518E-2</v>
      </c>
      <c r="AM879" s="118">
        <f t="shared" si="252"/>
        <v>1.486770733286443E-2</v>
      </c>
      <c r="AN879" s="118">
        <f t="shared" si="252"/>
        <v>1.3893421194729184E-2</v>
      </c>
      <c r="AO879" s="118">
        <f t="shared" si="251"/>
        <v>1.298298037300424E-2</v>
      </c>
      <c r="AP879" s="118">
        <f t="shared" si="251"/>
        <v>1.2132201061446258E-2</v>
      </c>
      <c r="AQ879" s="118">
        <f t="shared" si="251"/>
        <v>1.1337173620119869E-2</v>
      </c>
      <c r="AR879" s="118">
        <f t="shared" si="251"/>
        <v>1.0594244609182223E-2</v>
      </c>
      <c r="AS879" s="118">
        <f t="shared" si="251"/>
        <v>9.8999999999999887E-3</v>
      </c>
      <c r="AT879" s="118">
        <f t="shared" si="251"/>
        <v>9.2512494864478365E-3</v>
      </c>
      <c r="AU879" s="118">
        <f t="shared" si="251"/>
        <v>8.6450118242930758E-3</v>
      </c>
      <c r="AV879" s="118">
        <f t="shared" si="251"/>
        <v>8.0785011312956428E-3</v>
      </c>
      <c r="AW879" s="118">
        <f t="shared" si="251"/>
        <v>7.5491140850673898E-3</v>
      </c>
      <c r="AX879" s="118">
        <f t="shared" si="251"/>
        <v>7.0544179598601917E-3</v>
      </c>
      <c r="AY879" s="118">
        <f t="shared" si="251"/>
        <v>6.5921394473075811E-3</v>
      </c>
      <c r="AZ879" s="118">
        <f t="shared" si="251"/>
        <v>6.1601542097471564E-3</v>
      </c>
      <c r="BA879" s="118">
        <f t="shared" si="251"/>
        <v>5.7564771181174666E-3</v>
      </c>
      <c r="BB879" s="118">
        <f t="shared" si="251"/>
        <v>5.379253129568988E-3</v>
      </c>
      <c r="BC879" s="118">
        <f t="shared" si="251"/>
        <v>5.0267487628684934E-3</v>
      </c>
      <c r="BD879" s="118">
        <f t="shared" ref="BD879:BQ894" si="253">$C879*POWER(POWER($D879/$C879,1/($D$482-$C$482)),BD$482-$C$482)</f>
        <v>4.6973441324231809E-3</v>
      </c>
      <c r="BE879" s="118">
        <f t="shared" si="253"/>
        <v>4.3895255043180561E-3</v>
      </c>
      <c r="BF879" s="118">
        <f t="shared" si="253"/>
        <v>4.1018783401588019E-3</v>
      </c>
      <c r="BG879" s="118">
        <f t="shared" si="253"/>
        <v>3.8330807967541067E-3</v>
      </c>
      <c r="BH879" s="118">
        <f t="shared" si="253"/>
        <v>3.5818976517661143E-3</v>
      </c>
      <c r="BI879" s="118">
        <f t="shared" si="253"/>
        <v>3.3471746274151525E-3</v>
      </c>
      <c r="BJ879" s="118">
        <f t="shared" si="253"/>
        <v>3.1278330861541099E-3</v>
      </c>
      <c r="BK879" s="118">
        <f t="shared" si="253"/>
        <v>2.9228650739371513E-3</v>
      </c>
      <c r="BL879" s="118">
        <f t="shared" si="253"/>
        <v>2.7313286883047889E-3</v>
      </c>
      <c r="BM879" s="118">
        <f t="shared" si="253"/>
        <v>2.5523437499999952E-3</v>
      </c>
      <c r="BN879" s="118">
        <f t="shared" si="253"/>
        <v>2.3850877582248303E-3</v>
      </c>
      <c r="BO879" s="118">
        <f t="shared" si="253"/>
        <v>2.2287921109505559E-3</v>
      </c>
      <c r="BP879" s="118">
        <f t="shared" si="253"/>
        <v>2.0827385729121559E-3</v>
      </c>
      <c r="BQ879" s="118">
        <f t="shared" si="253"/>
        <v>1.9462559750564347E-3</v>
      </c>
      <c r="BS879"/>
    </row>
    <row r="880" spans="2:71">
      <c r="B880" s="19">
        <v>52</v>
      </c>
      <c r="C880" s="51">
        <v>4.2200000000000001E-2</v>
      </c>
      <c r="D880" s="51">
        <v>1.0800000000000001E-2</v>
      </c>
      <c r="I880" s="22" t="s">
        <v>176</v>
      </c>
      <c r="J880" s="118">
        <f t="shared" ref="J880:Y895" si="254">$C880*POWER(POWER($D880/$C880,1/($D$482-$C$482)),J$482-$C$482)</f>
        <v>0.11728135436751845</v>
      </c>
      <c r="K880" s="118">
        <f t="shared" si="254"/>
        <v>0.10955558892769521</v>
      </c>
      <c r="L880" s="118">
        <f t="shared" si="254"/>
        <v>0.10233874881494588</v>
      </c>
      <c r="M880" s="118">
        <f t="shared" si="254"/>
        <v>9.559730919725816E-2</v>
      </c>
      <c r="N880" s="118">
        <f t="shared" si="254"/>
        <v>8.9299953649829164E-2</v>
      </c>
      <c r="O880" s="118">
        <f t="shared" si="254"/>
        <v>8.3417428678948163E-2</v>
      </c>
      <c r="P880" s="118">
        <f t="shared" si="254"/>
        <v>7.7922407828939749E-2</v>
      </c>
      <c r="Q880" s="118">
        <f t="shared" si="254"/>
        <v>7.2789364740895673E-2</v>
      </c>
      <c r="R880" s="118">
        <f t="shared" si="254"/>
        <v>6.799445457350721E-2</v>
      </c>
      <c r="S880" s="118">
        <f t="shared" si="254"/>
        <v>6.3515403235154658E-2</v>
      </c>
      <c r="T880" s="118">
        <f t="shared" si="254"/>
        <v>5.9331403912697138E-2</v>
      </c>
      <c r="U880" s="118">
        <f t="shared" si="254"/>
        <v>5.5423020416301726E-2</v>
      </c>
      <c r="V880" s="118">
        <f t="shared" si="254"/>
        <v>5.1772096891313235E-2</v>
      </c>
      <c r="W880" s="118">
        <f t="shared" si="254"/>
        <v>4.836167347774406E-2</v>
      </c>
      <c r="X880" s="118">
        <f t="shared" si="254"/>
        <v>4.5175907525591544E-2</v>
      </c>
      <c r="Y880" s="118">
        <f t="shared" si="254"/>
        <v>4.2200000000000001E-2</v>
      </c>
      <c r="Z880" s="118">
        <f t="shared" si="252"/>
        <v>3.9420126734392172E-2</v>
      </c>
      <c r="AA880" s="118">
        <f t="shared" si="252"/>
        <v>3.6823374212216604E-2</v>
      </c>
      <c r="AB880" s="118">
        <f t="shared" si="252"/>
        <v>3.4397679578993534E-2</v>
      </c>
      <c r="AC880" s="118">
        <f t="shared" si="252"/>
        <v>3.2131774605993806E-2</v>
      </c>
      <c r="AD880" s="118">
        <f t="shared" si="252"/>
        <v>3.001513334524171E-2</v>
      </c>
      <c r="AE880" s="118">
        <f t="shared" si="252"/>
        <v>2.8037923232680298E-2</v>
      </c>
      <c r="AF880" s="118">
        <f t="shared" si="252"/>
        <v>2.6190959412355837E-2</v>
      </c>
      <c r="AG880" s="118">
        <f t="shared" si="252"/>
        <v>2.4465662069440487E-2</v>
      </c>
      <c r="AH880" s="118">
        <f t="shared" si="252"/>
        <v>2.285401657388994E-2</v>
      </c>
      <c r="AI880" s="118">
        <f t="shared" si="252"/>
        <v>2.1348536249588643E-2</v>
      </c>
      <c r="AJ880" s="118">
        <f t="shared" si="252"/>
        <v>1.9942227596031984E-2</v>
      </c>
      <c r="AK880" s="118">
        <f t="shared" si="252"/>
        <v>1.862855780098753E-2</v>
      </c>
      <c r="AL880" s="118">
        <f t="shared" si="252"/>
        <v>1.7401424393219869E-2</v>
      </c>
      <c r="AM880" s="118">
        <f t="shared" si="252"/>
        <v>1.6255126894304989E-2</v>
      </c>
      <c r="AN880" s="118">
        <f t="shared" si="252"/>
        <v>1.518434033784667E-2</v>
      </c>
      <c r="AO880" s="118">
        <f t="shared" ref="AO880:BD895" si="255">$C880*POWER(POWER($D880/$C880,1/($D$482-$C$482)),AO$482-$C$482)</f>
        <v>1.4184090533081964E-2</v>
      </c>
      <c r="AP880" s="118">
        <f t="shared" si="255"/>
        <v>1.3249730957966426E-2</v>
      </c>
      <c r="AQ880" s="118">
        <f t="shared" si="255"/>
        <v>1.2376921174398956E-2</v>
      </c>
      <c r="AR880" s="118">
        <f t="shared" si="255"/>
        <v>1.1561606665317276E-2</v>
      </c>
      <c r="AS880" s="118">
        <f t="shared" si="255"/>
        <v>1.0800000000000004E-2</v>
      </c>
      <c r="AT880" s="118">
        <f t="shared" si="255"/>
        <v>1.0088563240081415E-2</v>
      </c>
      <c r="AU880" s="118">
        <f t="shared" si="255"/>
        <v>9.4239915045483281E-3</v>
      </c>
      <c r="AV880" s="118">
        <f t="shared" si="255"/>
        <v>8.8031976173727575E-3</v>
      </c>
      <c r="AW880" s="118">
        <f t="shared" si="255"/>
        <v>8.2232977664628733E-3</v>
      </c>
      <c r="AX880" s="118">
        <f t="shared" si="255"/>
        <v>7.6815981073130478E-3</v>
      </c>
      <c r="AY880" s="118">
        <f t="shared" si="255"/>
        <v>7.1755822491219754E-3</v>
      </c>
      <c r="AZ880" s="118">
        <f t="shared" si="255"/>
        <v>6.7028995652474669E-3</v>
      </c>
      <c r="BA880" s="118">
        <f t="shared" si="255"/>
        <v>6.2613542736956714E-3</v>
      </c>
      <c r="BB880" s="118">
        <f t="shared" si="255"/>
        <v>5.8488952369197033E-3</v>
      </c>
      <c r="BC880" s="118">
        <f t="shared" si="255"/>
        <v>5.4636064335440142E-3</v>
      </c>
      <c r="BD880" s="118">
        <f t="shared" si="253"/>
        <v>5.1036980577522642E-3</v>
      </c>
      <c r="BE880" s="118">
        <f t="shared" si="253"/>
        <v>4.7674982049920704E-3</v>
      </c>
      <c r="BF880" s="118">
        <f t="shared" si="253"/>
        <v>4.4534451053738064E-3</v>
      </c>
      <c r="BG880" s="118">
        <f t="shared" si="253"/>
        <v>4.1600798686846907E-3</v>
      </c>
      <c r="BH880" s="118">
        <f t="shared" si="253"/>
        <v>3.8860397073162104E-3</v>
      </c>
      <c r="BI880" s="118">
        <f t="shared" si="253"/>
        <v>3.6300516056228735E-3</v>
      </c>
      <c r="BJ880" s="118">
        <f t="shared" si="253"/>
        <v>3.3909264063042058E-3</v>
      </c>
      <c r="BK880" s="118">
        <f t="shared" si="253"/>
        <v>3.167553286339071E-3</v>
      </c>
      <c r="BL880" s="118">
        <f t="shared" si="253"/>
        <v>2.9588945968110577E-3</v>
      </c>
      <c r="BM880" s="118">
        <f t="shared" si="253"/>
        <v>2.7639810426540309E-3</v>
      </c>
      <c r="BN880" s="118">
        <f t="shared" si="253"/>
        <v>2.5819071799260502E-3</v>
      </c>
      <c r="BO880" s="118">
        <f t="shared" si="253"/>
        <v>2.411827209694834E-3</v>
      </c>
      <c r="BP880" s="118">
        <f t="shared" si="253"/>
        <v>2.252951048995872E-3</v>
      </c>
      <c r="BQ880" s="118">
        <f t="shared" si="253"/>
        <v>2.1045406606113523E-3</v>
      </c>
      <c r="BS880"/>
    </row>
    <row r="881" spans="2:71">
      <c r="B881" s="19">
        <v>53</v>
      </c>
      <c r="C881" s="51">
        <v>4.5900000000000003E-2</v>
      </c>
      <c r="D881" s="51">
        <v>1.17E-2</v>
      </c>
      <c r="I881" s="22" t="s">
        <v>176</v>
      </c>
      <c r="J881" s="118">
        <f t="shared" si="254"/>
        <v>0.12794779427716454</v>
      </c>
      <c r="K881" s="118">
        <f t="shared" si="254"/>
        <v>0.11949547562192762</v>
      </c>
      <c r="L881" s="118">
        <f t="shared" si="254"/>
        <v>0.11160152290846617</v>
      </c>
      <c r="M881" s="118">
        <f t="shared" si="254"/>
        <v>0.10422905010140322</v>
      </c>
      <c r="N881" s="118">
        <f t="shared" si="254"/>
        <v>9.7343607882045255E-2</v>
      </c>
      <c r="O881" s="118">
        <f t="shared" si="254"/>
        <v>9.0913022677214336E-2</v>
      </c>
      <c r="P881" s="118">
        <f t="shared" si="254"/>
        <v>8.4907246321945518E-2</v>
      </c>
      <c r="Q881" s="118">
        <f t="shared" si="254"/>
        <v>7.9298215653568732E-2</v>
      </c>
      <c r="R881" s="118">
        <f t="shared" si="254"/>
        <v>7.4059721381102145E-2</v>
      </c>
      <c r="S881" s="118">
        <f t="shared" si="254"/>
        <v>6.916728561722231E-2</v>
      </c>
      <c r="T881" s="118">
        <f t="shared" si="254"/>
        <v>6.459804750055638E-2</v>
      </c>
      <c r="U881" s="118">
        <f t="shared" si="254"/>
        <v>6.0330656373843682E-2</v>
      </c>
      <c r="V881" s="118">
        <f t="shared" si="254"/>
        <v>5.6345172018820777E-2</v>
      </c>
      <c r="W881" s="118">
        <f t="shared" si="254"/>
        <v>5.2622971481658329E-2</v>
      </c>
      <c r="X881" s="118">
        <f t="shared" si="254"/>
        <v>4.9146662053573049E-2</v>
      </c>
      <c r="Y881" s="118">
        <f t="shared" si="254"/>
        <v>4.5900000000000003E-2</v>
      </c>
      <c r="Z881" s="118">
        <f t="shared" si="252"/>
        <v>4.2867814658571132E-2</v>
      </c>
      <c r="AA881" s="118">
        <f t="shared" si="252"/>
        <v>4.003593755123324E-2</v>
      </c>
      <c r="AB881" s="118">
        <f t="shared" si="252"/>
        <v>3.7391136179267856E-2</v>
      </c>
      <c r="AC881" s="118">
        <f t="shared" si="252"/>
        <v>3.4921052191857246E-2</v>
      </c>
      <c r="AD881" s="118">
        <f t="shared" si="252"/>
        <v>3.261414363927724E-2</v>
      </c>
      <c r="AE881" s="118">
        <f t="shared" si="252"/>
        <v>3.0459631040883513E-2</v>
      </c>
      <c r="AF881" s="118">
        <f t="shared" si="252"/>
        <v>2.8447447015883538E-2</v>
      </c>
      <c r="AG881" s="118">
        <f t="shared" si="252"/>
        <v>2.6568189241534156E-2</v>
      </c>
      <c r="AH881" s="118">
        <f t="shared" si="252"/>
        <v>2.4813076518952714E-2</v>
      </c>
      <c r="AI881" s="118">
        <f t="shared" si="252"/>
        <v>2.3173907741250725E-2</v>
      </c>
      <c r="AJ881" s="118">
        <f t="shared" si="252"/>
        <v>2.1643023572260625E-2</v>
      </c>
      <c r="AK881" s="118">
        <f t="shared" si="252"/>
        <v>2.0213270656792032E-2</v>
      </c>
      <c r="AL881" s="118">
        <f t="shared" si="252"/>
        <v>1.88779681951829E-2</v>
      </c>
      <c r="AM881" s="118">
        <f t="shared" si="252"/>
        <v>1.763087672595863E-2</v>
      </c>
      <c r="AN881" s="118">
        <f t="shared" si="252"/>
        <v>1.6466168970730062E-2</v>
      </c>
      <c r="AO881" s="118">
        <f t="shared" si="255"/>
        <v>1.5378402605097411E-2</v>
      </c>
      <c r="AP881" s="118">
        <f t="shared" si="255"/>
        <v>1.4362494828326867E-2</v>
      </c>
      <c r="AQ881" s="118">
        <f t="shared" si="255"/>
        <v>1.3413698612971732E-2</v>
      </c>
      <c r="AR881" s="118">
        <f t="shared" si="255"/>
        <v>1.25275805234598E-2</v>
      </c>
      <c r="AS881" s="118">
        <f t="shared" si="255"/>
        <v>1.1700000000000002E-2</v>
      </c>
      <c r="AT881" s="118">
        <f t="shared" si="255"/>
        <v>1.0927090011008328E-2</v>
      </c>
      <c r="AU881" s="118">
        <f t="shared" si="255"/>
        <v>1.0205238983647689E-2</v>
      </c>
      <c r="AV881" s="118">
        <f t="shared" si="255"/>
        <v>9.5310739280486702E-3</v>
      </c>
      <c r="AW881" s="118">
        <f t="shared" si="255"/>
        <v>8.9014446763557697E-3</v>
      </c>
      <c r="AX881" s="118">
        <f t="shared" si="255"/>
        <v>8.3134091629530234E-3</v>
      </c>
      <c r="AY881" s="118">
        <f t="shared" si="255"/>
        <v>7.764219677087957E-3</v>
      </c>
      <c r="AZ881" s="118">
        <f t="shared" si="255"/>
        <v>7.2513100236565884E-3</v>
      </c>
      <c r="BA881" s="118">
        <f t="shared" si="255"/>
        <v>6.7722835321557661E-3</v>
      </c>
      <c r="BB881" s="118">
        <f t="shared" si="255"/>
        <v>6.3249018577722612E-3</v>
      </c>
      <c r="BC881" s="118">
        <f t="shared" si="255"/>
        <v>5.9070745222795963E-3</v>
      </c>
      <c r="BD881" s="118">
        <f t="shared" si="253"/>
        <v>5.5168491458703556E-3</v>
      </c>
      <c r="BE881" s="118">
        <f t="shared" si="253"/>
        <v>5.1524023242803235E-3</v>
      </c>
      <c r="BF881" s="118">
        <f t="shared" si="253"/>
        <v>4.8120311085760349E-3</v>
      </c>
      <c r="BG881" s="118">
        <f t="shared" si="253"/>
        <v>4.4941450477933766E-3</v>
      </c>
      <c r="BH881" s="118">
        <f t="shared" si="253"/>
        <v>4.1972587572449184E-3</v>
      </c>
      <c r="BI881" s="118">
        <f t="shared" si="253"/>
        <v>3.9199849777699289E-3</v>
      </c>
      <c r="BJ881" s="118">
        <f t="shared" si="253"/>
        <v>3.6610280934950847E-3</v>
      </c>
      <c r="BK881" s="118">
        <f t="shared" si="253"/>
        <v>3.4191780778163243E-3</v>
      </c>
      <c r="BL881" s="118">
        <f t="shared" si="253"/>
        <v>3.1933048393132826E-3</v>
      </c>
      <c r="BM881" s="118">
        <f t="shared" si="253"/>
        <v>2.9823529411764716E-3</v>
      </c>
      <c r="BN881" s="118">
        <f t="shared" si="253"/>
        <v>2.7853366694727114E-3</v>
      </c>
      <c r="BO881" s="118">
        <f t="shared" si="253"/>
        <v>2.6013354272043138E-3</v>
      </c>
      <c r="BP881" s="118">
        <f t="shared" si="253"/>
        <v>2.4294894326398575E-3</v>
      </c>
      <c r="BQ881" s="118">
        <f t="shared" si="253"/>
        <v>2.268995701816177E-3</v>
      </c>
      <c r="BS881"/>
    </row>
    <row r="882" spans="2:71">
      <c r="B882" s="19">
        <v>54</v>
      </c>
      <c r="C882" s="51">
        <v>4.9700000000000001E-2</v>
      </c>
      <c r="D882" s="51">
        <v>1.2500000000000001E-2</v>
      </c>
      <c r="I882" s="22" t="s">
        <v>176</v>
      </c>
      <c r="J882" s="118">
        <f t="shared" si="254"/>
        <v>0.13993977475003919</v>
      </c>
      <c r="K882" s="118">
        <f t="shared" si="254"/>
        <v>0.13060772109339339</v>
      </c>
      <c r="L882" s="118">
        <f t="shared" si="254"/>
        <v>0.12189798675665553</v>
      </c>
      <c r="M882" s="118">
        <f t="shared" si="254"/>
        <v>0.11376907162096861</v>
      </c>
      <c r="N882" s="118">
        <f t="shared" si="254"/>
        <v>0.10618224305325033</v>
      </c>
      <c r="O882" s="118">
        <f t="shared" si="254"/>
        <v>9.9101351353046555E-2</v>
      </c>
      <c r="P882" s="118">
        <f t="shared" si="254"/>
        <v>9.2492657506535431E-2</v>
      </c>
      <c r="Q882" s="118">
        <f t="shared" si="254"/>
        <v>8.6324672426964538E-2</v>
      </c>
      <c r="R882" s="118">
        <f t="shared" si="254"/>
        <v>8.0568006915534715E-2</v>
      </c>
      <c r="S882" s="118">
        <f t="shared" si="254"/>
        <v>7.5195231627824252E-2</v>
      </c>
      <c r="T882" s="118">
        <f t="shared" si="254"/>
        <v>7.0180746378521897E-2</v>
      </c>
      <c r="U882" s="118">
        <f t="shared" si="254"/>
        <v>6.550065816173252E-2</v>
      </c>
      <c r="V882" s="118">
        <f t="shared" si="254"/>
        <v>6.1132667305646544E-2</v>
      </c>
      <c r="W882" s="118">
        <f t="shared" si="254"/>
        <v>5.705596121912334E-2</v>
      </c>
      <c r="X882" s="118">
        <f t="shared" si="254"/>
        <v>5.325111522391273E-2</v>
      </c>
      <c r="Y882" s="118">
        <f t="shared" si="254"/>
        <v>4.9700000000000001E-2</v>
      </c>
      <c r="Z882" s="118">
        <f t="shared" si="252"/>
        <v>4.638569520307044E-2</v>
      </c>
      <c r="AA882" s="118">
        <f t="shared" si="252"/>
        <v>4.3292408842498034E-2</v>
      </c>
      <c r="AB882" s="118">
        <f t="shared" si="252"/>
        <v>4.0405402035710775E-2</v>
      </c>
      <c r="AC882" s="118">
        <f t="shared" si="252"/>
        <v>3.7710918780402454E-2</v>
      </c>
      <c r="AD882" s="118">
        <f t="shared" si="252"/>
        <v>3.5196120409969681E-2</v>
      </c>
      <c r="AE882" s="118">
        <f t="shared" si="252"/>
        <v>3.284902441986761E-2</v>
      </c>
      <c r="AF882" s="118">
        <f t="shared" si="252"/>
        <v>3.0658447373404365E-2</v>
      </c>
      <c r="AG882" s="118">
        <f t="shared" si="252"/>
        <v>2.8613951614931795E-2</v>
      </c>
      <c r="AH882" s="118">
        <f t="shared" si="252"/>
        <v>2.670579553653182E-2</v>
      </c>
      <c r="AI882" s="118">
        <f t="shared" si="252"/>
        <v>2.4924887161229058E-2</v>
      </c>
      <c r="AJ882" s="118">
        <f t="shared" si="252"/>
        <v>2.3262740821563273E-2</v>
      </c>
      <c r="AK882" s="118">
        <f t="shared" si="252"/>
        <v>2.1711436727103794E-2</v>
      </c>
      <c r="AL882" s="118">
        <f t="shared" si="252"/>
        <v>2.0263583228253237E-2</v>
      </c>
      <c r="AM882" s="118">
        <f t="shared" si="252"/>
        <v>1.8912281596535307E-2</v>
      </c>
      <c r="AN882" s="118">
        <f t="shared" si="252"/>
        <v>1.7651093153551817E-2</v>
      </c>
      <c r="AO882" s="118">
        <f t="shared" si="255"/>
        <v>1.647400859198507E-2</v>
      </c>
      <c r="AP882" s="118">
        <f t="shared" si="255"/>
        <v>1.5375419342466459E-2</v>
      </c>
      <c r="AQ882" s="118">
        <f t="shared" si="255"/>
        <v>1.435009084988014E-2</v>
      </c>
      <c r="AR882" s="118">
        <f t="shared" si="255"/>
        <v>1.3393137631768817E-2</v>
      </c>
      <c r="AS882" s="118">
        <f t="shared" si="255"/>
        <v>1.2500000000000022E-2</v>
      </c>
      <c r="AT882" s="118">
        <f t="shared" si="255"/>
        <v>1.1666422334776289E-2</v>
      </c>
      <c r="AU882" s="118">
        <f t="shared" si="255"/>
        <v>1.0888432807469341E-2</v>
      </c>
      <c r="AV882" s="118">
        <f t="shared" si="255"/>
        <v>1.0162324455661681E-2</v>
      </c>
      <c r="AW882" s="118">
        <f t="shared" si="255"/>
        <v>9.4846375202219599E-3</v>
      </c>
      <c r="AX882" s="118">
        <f t="shared" si="255"/>
        <v>8.8521429602539566E-3</v>
      </c>
      <c r="AY882" s="118">
        <f t="shared" si="255"/>
        <v>8.2618270673711428E-3</v>
      </c>
      <c r="AZ882" s="118">
        <f t="shared" si="255"/>
        <v>7.7108771059870261E-3</v>
      </c>
      <c r="BA882" s="118">
        <f t="shared" si="255"/>
        <v>7.1966679112001625E-3</v>
      </c>
      <c r="BB882" s="118">
        <f t="shared" si="255"/>
        <v>6.7167493804154597E-3</v>
      </c>
      <c r="BC882" s="118">
        <f t="shared" si="255"/>
        <v>6.2688347991018863E-3</v>
      </c>
      <c r="BD882" s="118">
        <f t="shared" si="253"/>
        <v>5.8507899450611963E-3</v>
      </c>
      <c r="BE882" s="118">
        <f t="shared" si="253"/>
        <v>5.4606229192917079E-3</v>
      </c>
      <c r="BF882" s="118">
        <f t="shared" si="253"/>
        <v>5.0964746549932776E-3</v>
      </c>
      <c r="BG882" s="118">
        <f t="shared" si="253"/>
        <v>4.75661005949078E-3</v>
      </c>
      <c r="BH882" s="118">
        <f t="shared" si="253"/>
        <v>4.4394097468691768E-3</v>
      </c>
      <c r="BI882" s="118">
        <f t="shared" si="253"/>
        <v>4.1433623219278414E-3</v>
      </c>
      <c r="BJ882" s="118">
        <f t="shared" si="253"/>
        <v>3.867057178688754E-3</v>
      </c>
      <c r="BK882" s="118">
        <f t="shared" si="253"/>
        <v>3.6091777791449108E-3</v>
      </c>
      <c r="BL882" s="118">
        <f t="shared" si="253"/>
        <v>3.3684953802235519E-3</v>
      </c>
      <c r="BM882" s="118">
        <f t="shared" si="253"/>
        <v>3.1438631790744573E-3</v>
      </c>
      <c r="BN882" s="118">
        <f t="shared" si="253"/>
        <v>2.9342108487867974E-3</v>
      </c>
      <c r="BO882" s="118">
        <f t="shared" si="253"/>
        <v>2.7385394384983304E-3</v>
      </c>
      <c r="BP882" s="118">
        <f t="shared" si="253"/>
        <v>2.5559166135970066E-3</v>
      </c>
      <c r="BQ882" s="118">
        <f t="shared" si="253"/>
        <v>2.3854722133355073E-3</v>
      </c>
      <c r="BS882"/>
    </row>
    <row r="883" spans="2:71">
      <c r="B883" s="19">
        <v>55</v>
      </c>
      <c r="C883" s="51">
        <v>5.3499999999999999E-2</v>
      </c>
      <c r="D883" s="51">
        <v>1.34E-2</v>
      </c>
      <c r="I883" s="22" t="s">
        <v>176</v>
      </c>
      <c r="J883" s="118">
        <f t="shared" si="254"/>
        <v>0.15110906549106704</v>
      </c>
      <c r="K883" s="118">
        <f t="shared" si="254"/>
        <v>0.14100290835032978</v>
      </c>
      <c r="L883" s="118">
        <f t="shared" si="254"/>
        <v>0.13157264985155273</v>
      </c>
      <c r="M883" s="118">
        <f t="shared" si="254"/>
        <v>0.12277308597031363</v>
      </c>
      <c r="N883" s="118">
        <f t="shared" si="254"/>
        <v>0.11456203592221062</v>
      </c>
      <c r="O883" s="118">
        <f t="shared" si="254"/>
        <v>0.10690013996891268</v>
      </c>
      <c r="P883" s="118">
        <f t="shared" si="254"/>
        <v>9.9750670746918846E-2</v>
      </c>
      <c r="Q883" s="118">
        <f t="shared" si="254"/>
        <v>9.3079357214628525E-2</v>
      </c>
      <c r="R883" s="118">
        <f t="shared" si="254"/>
        <v>8.68542203738117E-2</v>
      </c>
      <c r="S883" s="118">
        <f t="shared" si="254"/>
        <v>8.1045419978008487E-2</v>
      </c>
      <c r="T883" s="118">
        <f t="shared" si="254"/>
        <v>7.562511149305387E-2</v>
      </c>
      <c r="U883" s="118">
        <f t="shared" si="254"/>
        <v>7.0567312624065723E-2</v>
      </c>
      <c r="V883" s="118">
        <f t="shared" si="254"/>
        <v>6.5847778769093299E-2</v>
      </c>
      <c r="W883" s="118">
        <f t="shared" si="254"/>
        <v>6.1443886802411168E-2</v>
      </c>
      <c r="X883" s="118">
        <f t="shared" si="254"/>
        <v>5.7334526630373403E-2</v>
      </c>
      <c r="Y883" s="118">
        <f t="shared" si="254"/>
        <v>5.3499999999999999E-2</v>
      </c>
      <c r="Z883" s="118">
        <f t="shared" si="252"/>
        <v>4.9921926075233367E-2</v>
      </c>
      <c r="AA883" s="118">
        <f t="shared" si="252"/>
        <v>4.6583153328244205E-2</v>
      </c>
      <c r="AB883" s="118">
        <f t="shared" si="252"/>
        <v>4.3467677323436794E-2</v>
      </c>
      <c r="AC883" s="118">
        <f t="shared" si="252"/>
        <v>4.0560564000050647E-2</v>
      </c>
      <c r="AD883" s="118">
        <f t="shared" si="252"/>
        <v>3.7847878085613081E-2</v>
      </c>
      <c r="AE883" s="118">
        <f t="shared" si="252"/>
        <v>3.5316616297091992E-2</v>
      </c>
      <c r="AF883" s="118">
        <f t="shared" si="252"/>
        <v>3.2954645009547819E-2</v>
      </c>
      <c r="AG883" s="118">
        <f t="shared" si="252"/>
        <v>3.0750642093499151E-2</v>
      </c>
      <c r="AH883" s="118">
        <f t="shared" si="252"/>
        <v>2.8694042642198582E-2</v>
      </c>
      <c r="AI883" s="118">
        <f t="shared" si="252"/>
        <v>2.6774988328662271E-2</v>
      </c>
      <c r="AJ883" s="118">
        <f t="shared" si="252"/>
        <v>2.498428014969559E-2</v>
      </c>
      <c r="AK883" s="118">
        <f t="shared" si="252"/>
        <v>2.3313334330392968E-2</v>
      </c>
      <c r="AL883" s="118">
        <f t="shared" si="252"/>
        <v>2.1754141177739772E-2</v>
      </c>
      <c r="AM883" s="118">
        <f t="shared" si="252"/>
        <v>2.0299226686080658E-2</v>
      </c>
      <c r="AN883" s="118">
        <f t="shared" si="252"/>
        <v>1.8941616710409771E-2</v>
      </c>
      <c r="AO883" s="118">
        <f t="shared" si="255"/>
        <v>1.7674803535747324E-2</v>
      </c>
      <c r="AP883" s="118">
        <f t="shared" si="255"/>
        <v>1.6492714682352361E-2</v>
      </c>
      <c r="AQ883" s="118">
        <f t="shared" si="255"/>
        <v>1.5389683797239448E-2</v>
      </c>
      <c r="AR883" s="118">
        <f t="shared" si="255"/>
        <v>1.4360423492467373E-2</v>
      </c>
      <c r="AS883" s="118">
        <f t="shared" si="255"/>
        <v>1.3400000000000014E-2</v>
      </c>
      <c r="AT883" s="118">
        <f t="shared" si="255"/>
        <v>1.2503809521647249E-2</v>
      </c>
      <c r="AU883" s="118">
        <f t="shared" si="255"/>
        <v>1.1667556160719125E-2</v>
      </c>
      <c r="AV883" s="118">
        <f t="shared" si="255"/>
        <v>1.088723132960848E-2</v>
      </c>
      <c r="AW883" s="118">
        <f t="shared" si="255"/>
        <v>1.0159094534592138E-2</v>
      </c>
      <c r="AX883" s="118">
        <f t="shared" si="255"/>
        <v>9.4796554457423545E-3</v>
      </c>
      <c r="AY883" s="118">
        <f t="shared" si="255"/>
        <v>8.8456571660006228E-3</v>
      </c>
      <c r="AZ883" s="118">
        <f t="shared" si="255"/>
        <v>8.2540606192138561E-3</v>
      </c>
      <c r="BA883" s="118">
        <f t="shared" si="255"/>
        <v>7.7020299822969929E-3</v>
      </c>
      <c r="BB883" s="118">
        <f t="shared" si="255"/>
        <v>7.1869190916908675E-3</v>
      </c>
      <c r="BC883" s="118">
        <f t="shared" si="255"/>
        <v>6.7062587589546713E-3</v>
      </c>
      <c r="BD883" s="118">
        <f t="shared" si="253"/>
        <v>6.257744934690117E-3</v>
      </c>
      <c r="BE883" s="118">
        <f t="shared" si="253"/>
        <v>5.8392276640610499E-3</v>
      </c>
      <c r="BF883" s="118">
        <f t="shared" si="253"/>
        <v>5.4487007809666038E-3</v>
      </c>
      <c r="BG883" s="118">
        <f t="shared" si="253"/>
        <v>5.0842922914669372E-3</v>
      </c>
      <c r="BH883" s="118">
        <f t="shared" si="253"/>
        <v>4.7442554003643235E-3</v>
      </c>
      <c r="BI883" s="118">
        <f t="shared" si="253"/>
        <v>4.4269601379255041E-3</v>
      </c>
      <c r="BJ883" s="118">
        <f t="shared" si="253"/>
        <v>4.1308855466078856E-3</v>
      </c>
      <c r="BK883" s="118">
        <f t="shared" si="253"/>
        <v>3.8546123903366145E-3</v>
      </c>
      <c r="BL883" s="118">
        <f t="shared" si="253"/>
        <v>3.5968163513843557E-3</v>
      </c>
      <c r="BM883" s="118">
        <f t="shared" si="253"/>
        <v>3.3562616822429992E-3</v>
      </c>
      <c r="BN883" s="118">
        <f t="shared" si="253"/>
        <v>3.1317952820574461E-3</v>
      </c>
      <c r="BO883" s="118">
        <f t="shared" si="253"/>
        <v>2.9223411692268502E-3</v>
      </c>
      <c r="BP883" s="118">
        <f t="shared" si="253"/>
        <v>2.7268953236776416E-3</v>
      </c>
      <c r="BQ883" s="118">
        <f t="shared" si="253"/>
        <v>2.5445208740847627E-3</v>
      </c>
      <c r="BS883"/>
    </row>
    <row r="884" spans="2:71">
      <c r="B884" s="19">
        <v>56</v>
      </c>
      <c r="C884" s="51">
        <v>5.5500000000000001E-2</v>
      </c>
      <c r="D884" s="51">
        <v>1.46E-2</v>
      </c>
      <c r="I884" s="22" t="s">
        <v>176</v>
      </c>
      <c r="J884" s="118">
        <f t="shared" si="254"/>
        <v>0.15109429918043812</v>
      </c>
      <c r="K884" s="118">
        <f t="shared" si="254"/>
        <v>0.14133543901996892</v>
      </c>
      <c r="L884" s="118">
        <f t="shared" si="254"/>
        <v>0.13220688292886679</v>
      </c>
      <c r="M884" s="118">
        <f t="shared" si="254"/>
        <v>0.12366792090480272</v>
      </c>
      <c r="N884" s="118">
        <f t="shared" si="254"/>
        <v>0.11568047231811121</v>
      </c>
      <c r="O884" s="118">
        <f t="shared" si="254"/>
        <v>0.10820891608618931</v>
      </c>
      <c r="P884" s="118">
        <f t="shared" si="254"/>
        <v>0.10121993181657113</v>
      </c>
      <c r="Q884" s="118">
        <f t="shared" si="254"/>
        <v>9.4682351210233912E-2</v>
      </c>
      <c r="R884" s="118">
        <f t="shared" si="254"/>
        <v>8.8567019062449404E-2</v>
      </c>
      <c r="S884" s="118">
        <f t="shared" si="254"/>
        <v>8.2846663241295068E-2</v>
      </c>
      <c r="T884" s="118">
        <f t="shared" si="254"/>
        <v>7.7495773063977549E-2</v>
      </c>
      <c r="U884" s="118">
        <f t="shared" si="254"/>
        <v>7.2490485528571139E-2</v>
      </c>
      <c r="V884" s="118">
        <f t="shared" si="254"/>
        <v>6.7808478893807048E-2</v>
      </c>
      <c r="W884" s="118">
        <f t="shared" si="254"/>
        <v>6.3428873132318042E-2</v>
      </c>
      <c r="X884" s="118">
        <f t="shared" si="254"/>
        <v>5.9332136813396941E-2</v>
      </c>
      <c r="Y884" s="118">
        <f t="shared" si="254"/>
        <v>5.5500000000000001E-2</v>
      </c>
      <c r="Z884" s="118">
        <f t="shared" si="252"/>
        <v>5.1915372771548202E-2</v>
      </c>
      <c r="AA884" s="118">
        <f t="shared" si="252"/>
        <v>4.8562269009167727E-2</v>
      </c>
      <c r="AB884" s="118">
        <f t="shared" si="252"/>
        <v>4.5425735103480094E-2</v>
      </c>
      <c r="AC884" s="118">
        <f t="shared" si="252"/>
        <v>4.2491783267004903E-2</v>
      </c>
      <c r="AD884" s="118">
        <f t="shared" si="252"/>
        <v>3.974732915377286E-2</v>
      </c>
      <c r="AE884" s="118">
        <f t="shared" si="252"/>
        <v>3.7180133507955744E-2</v>
      </c>
      <c r="AF884" s="118">
        <f t="shared" si="252"/>
        <v>3.4778747581287434E-2</v>
      </c>
      <c r="AG884" s="118">
        <f t="shared" si="252"/>
        <v>3.2532462075857978E-2</v>
      </c>
      <c r="AH884" s="118">
        <f t="shared" si="252"/>
        <v>3.0431259384584172E-2</v>
      </c>
      <c r="AI884" s="118">
        <f t="shared" si="252"/>
        <v>2.8465768916366881E-2</v>
      </c>
      <c r="AJ884" s="118">
        <f t="shared" si="252"/>
        <v>2.6627225306701557E-2</v>
      </c>
      <c r="AK884" s="118">
        <f t="shared" si="252"/>
        <v>2.4907429327376818E-2</v>
      </c>
      <c r="AL884" s="118">
        <f t="shared" si="252"/>
        <v>2.3298711320932603E-2</v>
      </c>
      <c r="AM884" s="118">
        <f t="shared" si="252"/>
        <v>2.1793896996809125E-2</v>
      </c>
      <c r="AN884" s="118">
        <f t="shared" si="252"/>
        <v>2.0386275436649923E-2</v>
      </c>
      <c r="AO884" s="118">
        <f t="shared" si="255"/>
        <v>1.9069569166074548E-2</v>
      </c>
      <c r="AP884" s="118">
        <f t="shared" si="255"/>
        <v>1.7837906159451924E-2</v>
      </c>
      <c r="AQ884" s="118">
        <f t="shared" si="255"/>
        <v>1.6685793652825989E-2</v>
      </c>
      <c r="AR884" s="118">
        <f t="shared" si="255"/>
        <v>1.5608093648208903E-2</v>
      </c>
      <c r="AS884" s="118">
        <f t="shared" si="255"/>
        <v>1.4599999999999983E-2</v>
      </c>
      <c r="AT884" s="118">
        <f t="shared" si="255"/>
        <v>1.3657016981344196E-2</v>
      </c>
      <c r="AU884" s="118">
        <f t="shared" si="255"/>
        <v>1.2774939234844108E-2</v>
      </c>
      <c r="AV884" s="118">
        <f t="shared" si="255"/>
        <v>1.1949833018212766E-2</v>
      </c>
      <c r="AW884" s="118">
        <f t="shared" si="255"/>
        <v>1.1178018661230105E-2</v>
      </c>
      <c r="AX884" s="118">
        <f t="shared" si="255"/>
        <v>1.0456054155767263E-2</v>
      </c>
      <c r="AY884" s="118">
        <f t="shared" si="255"/>
        <v>9.7807198056964525E-3</v>
      </c>
      <c r="AZ884" s="118">
        <f t="shared" si="255"/>
        <v>9.1490038682305562E-3</v>
      </c>
      <c r="BA884" s="118">
        <f t="shared" si="255"/>
        <v>8.5580891226581246E-3</v>
      </c>
      <c r="BB884" s="118">
        <f t="shared" si="255"/>
        <v>8.0053403065752857E-3</v>
      </c>
      <c r="BC884" s="118">
        <f t="shared" si="255"/>
        <v>7.488292363584793E-3</v>
      </c>
      <c r="BD884" s="118">
        <f t="shared" si="253"/>
        <v>7.0046394500512133E-3</v>
      </c>
      <c r="BE884" s="118">
        <f t="shared" si="253"/>
        <v>6.5522246518865063E-3</v>
      </c>
      <c r="BF884" s="118">
        <f t="shared" si="253"/>
        <v>6.1290303655065883E-3</v>
      </c>
      <c r="BG884" s="118">
        <f t="shared" si="253"/>
        <v>5.7331693000614928E-3</v>
      </c>
      <c r="BH884" s="118">
        <f t="shared" si="253"/>
        <v>5.3628760608124054E-3</v>
      </c>
      <c r="BI884" s="118">
        <f t="shared" si="253"/>
        <v>5.0164992761205047E-3</v>
      </c>
      <c r="BJ884" s="118">
        <f t="shared" si="253"/>
        <v>4.6924942329368965E-3</v>
      </c>
      <c r="BK884" s="118">
        <f t="shared" si="253"/>
        <v>4.3894159879506152E-3</v>
      </c>
      <c r="BL884" s="118">
        <f t="shared" si="253"/>
        <v>4.1059129236729686E-3</v>
      </c>
      <c r="BM884" s="118">
        <f t="shared" si="253"/>
        <v>3.8407207207207111E-3</v>
      </c>
      <c r="BN884" s="118">
        <f t="shared" si="253"/>
        <v>3.5926567194166665E-3</v>
      </c>
      <c r="BO884" s="118">
        <f t="shared" si="253"/>
        <v>3.3606146455625895E-3</v>
      </c>
      <c r="BP884" s="118">
        <f t="shared" si="253"/>
        <v>3.1435596768631746E-3</v>
      </c>
      <c r="BQ884" s="118">
        <f t="shared" si="253"/>
        <v>2.9405238279992672E-3</v>
      </c>
      <c r="BS884"/>
    </row>
    <row r="885" spans="2:71">
      <c r="B885" s="19">
        <v>57</v>
      </c>
      <c r="C885" s="51">
        <v>5.74E-2</v>
      </c>
      <c r="D885" s="51">
        <v>1.5800000000000002E-2</v>
      </c>
      <c r="I885" s="22" t="s">
        <v>176</v>
      </c>
      <c r="J885" s="118">
        <f t="shared" si="254"/>
        <v>0.15104383244662165</v>
      </c>
      <c r="K885" s="118">
        <f t="shared" si="254"/>
        <v>0.14160880444780566</v>
      </c>
      <c r="L885" s="118">
        <f t="shared" si="254"/>
        <v>0.1327631401581626</v>
      </c>
      <c r="M885" s="118">
        <f t="shared" si="254"/>
        <v>0.12447002468093404</v>
      </c>
      <c r="N885" s="118">
        <f t="shared" si="254"/>
        <v>0.11669494278016891</v>
      </c>
      <c r="O885" s="118">
        <f t="shared" si="254"/>
        <v>0.10940553523126934</v>
      </c>
      <c r="P885" s="118">
        <f t="shared" si="254"/>
        <v>0.10257146414467089</v>
      </c>
      <c r="Q885" s="118">
        <f t="shared" si="254"/>
        <v>9.6164286702145885E-2</v>
      </c>
      <c r="R885" s="118">
        <f t="shared" si="254"/>
        <v>9.0157336780231287E-2</v>
      </c>
      <c r="S885" s="118">
        <f t="shared" si="254"/>
        <v>8.452561396810801E-2</v>
      </c>
      <c r="T885" s="118">
        <f t="shared" si="254"/>
        <v>7.9245679518033407E-2</v>
      </c>
      <c r="U885" s="118">
        <f t="shared" si="254"/>
        <v>7.4295558795281796E-2</v>
      </c>
      <c r="V885" s="118">
        <f t="shared" si="254"/>
        <v>6.9654649821597692E-2</v>
      </c>
      <c r="W885" s="118">
        <f t="shared" si="254"/>
        <v>6.5303637531527861E-2</v>
      </c>
      <c r="X885" s="118">
        <f t="shared" si="254"/>
        <v>6.1224413384774044E-2</v>
      </c>
      <c r="Y885" s="118">
        <f t="shared" si="254"/>
        <v>5.74E-2</v>
      </c>
      <c r="Z885" s="118">
        <f t="shared" si="252"/>
        <v>5.3814480496425253E-2</v>
      </c>
      <c r="AA885" s="118">
        <f t="shared" si="252"/>
        <v>5.0452932249131249E-2</v>
      </c>
      <c r="AB885" s="118">
        <f t="shared" si="252"/>
        <v>4.7301364782375226E-2</v>
      </c>
      <c r="AC885" s="118">
        <f t="shared" si="252"/>
        <v>4.4346661542429056E-2</v>
      </c>
      <c r="AD885" s="118">
        <f t="shared" si="252"/>
        <v>4.1576525307606631E-2</v>
      </c>
      <c r="AE885" s="118">
        <f t="shared" si="252"/>
        <v>3.8979427008280963E-2</v>
      </c>
      <c r="AF885" s="118">
        <f t="shared" si="252"/>
        <v>3.6544557743884452E-2</v>
      </c>
      <c r="AG885" s="118">
        <f t="shared" si="252"/>
        <v>3.426178379719088E-2</v>
      </c>
      <c r="AH885" s="118">
        <f t="shared" si="252"/>
        <v>3.2121604458652739E-2</v>
      </c>
      <c r="AI885" s="118">
        <f t="shared" si="252"/>
        <v>3.0115112485262264E-2</v>
      </c>
      <c r="AJ885" s="118">
        <f t="shared" si="252"/>
        <v>2.8233957029369313E-2</v>
      </c>
      <c r="AK885" s="118">
        <f t="shared" si="252"/>
        <v>2.6470308883169057E-2</v>
      </c>
      <c r="AL885" s="118">
        <f t="shared" si="252"/>
        <v>2.4816827894209987E-2</v>
      </c>
      <c r="AM885" s="118">
        <f t="shared" si="252"/>
        <v>2.3266632416308455E-2</v>
      </c>
      <c r="AN885" s="118">
        <f t="shared" si="252"/>
        <v>2.1813270668726948E-2</v>
      </c>
      <c r="AO885" s="118">
        <f t="shared" si="255"/>
        <v>2.0450693884415529E-2</v>
      </c>
      <c r="AP885" s="118">
        <f t="shared" si="255"/>
        <v>1.917323113556172E-2</v>
      </c>
      <c r="AQ885" s="118">
        <f t="shared" si="255"/>
        <v>1.7975565731674904E-2</v>
      </c>
      <c r="AR885" s="118">
        <f t="shared" si="255"/>
        <v>1.6852713091976116E-2</v>
      </c>
      <c r="AS885" s="118">
        <f t="shared" si="255"/>
        <v>1.5799999999999988E-2</v>
      </c>
      <c r="AT885" s="118">
        <f t="shared" si="255"/>
        <v>1.4813045154068264E-2</v>
      </c>
      <c r="AU885" s="118">
        <f t="shared" si="255"/>
        <v>1.3887740932687683E-2</v>
      </c>
      <c r="AV885" s="118">
        <f t="shared" si="255"/>
        <v>1.3020236298981325E-2</v>
      </c>
      <c r="AW885" s="118">
        <f t="shared" si="255"/>
        <v>1.2206920773003111E-2</v>
      </c>
      <c r="AX885" s="118">
        <f t="shared" si="255"/>
        <v>1.1444409405229689E-2</v>
      </c>
      <c r="AY885" s="118">
        <f t="shared" si="255"/>
        <v>1.072952868869057E-2</v>
      </c>
      <c r="AZ885" s="118">
        <f t="shared" si="255"/>
        <v>1.0059303351104075E-2</v>
      </c>
      <c r="BA885" s="118">
        <f t="shared" si="255"/>
        <v>9.4309439720490496E-3</v>
      </c>
      <c r="BB885" s="118">
        <f t="shared" si="255"/>
        <v>8.8418353736361144E-3</v>
      </c>
      <c r="BC885" s="118">
        <f t="shared" si="255"/>
        <v>8.289525736361384E-3</v>
      </c>
      <c r="BD885" s="118">
        <f t="shared" si="253"/>
        <v>7.7717163948438127E-3</v>
      </c>
      <c r="BE885" s="118">
        <f t="shared" si="253"/>
        <v>7.2862522709768417E-3</v>
      </c>
      <c r="BF885" s="118">
        <f t="shared" si="253"/>
        <v>6.8311129046780038E-3</v>
      </c>
      <c r="BG885" s="118">
        <f t="shared" si="253"/>
        <v>6.4044040449072002E-3</v>
      </c>
      <c r="BH885" s="118">
        <f t="shared" si="253"/>
        <v>6.0043497659561934E-3</v>
      </c>
      <c r="BI885" s="118">
        <f t="shared" si="253"/>
        <v>5.6292850761979979E-3</v>
      </c>
      <c r="BJ885" s="118">
        <f t="shared" si="253"/>
        <v>5.2776489885344065E-3</v>
      </c>
      <c r="BK885" s="118">
        <f t="shared" si="253"/>
        <v>4.9479780237014501E-3</v>
      </c>
      <c r="BL885" s="118">
        <f t="shared" si="253"/>
        <v>4.6389001193941183E-3</v>
      </c>
      <c r="BM885" s="118">
        <f t="shared" si="253"/>
        <v>4.3491289198606198E-3</v>
      </c>
      <c r="BN885" s="118">
        <f t="shared" si="253"/>
        <v>4.077458422199972E-3</v>
      </c>
      <c r="BO885" s="118">
        <f t="shared" si="253"/>
        <v>3.8227579570812749E-3</v>
      </c>
      <c r="BP885" s="118">
        <f t="shared" si="253"/>
        <v>3.5839674829948559E-3</v>
      </c>
      <c r="BQ885" s="118">
        <f t="shared" si="253"/>
        <v>3.3600931744503311E-3</v>
      </c>
      <c r="BS885"/>
    </row>
    <row r="886" spans="2:71">
      <c r="B886" s="19">
        <v>58</v>
      </c>
      <c r="C886" s="51">
        <v>5.9400000000000001E-2</v>
      </c>
      <c r="D886" s="51">
        <v>1.7100000000000001E-2</v>
      </c>
      <c r="I886" s="22" t="s">
        <v>176</v>
      </c>
      <c r="J886" s="118">
        <f t="shared" si="254"/>
        <v>0.15113992275554169</v>
      </c>
      <c r="K886" s="118">
        <f t="shared" si="254"/>
        <v>0.14201678578528806</v>
      </c>
      <c r="L886" s="118">
        <f t="shared" si="254"/>
        <v>0.13344434135649241</v>
      </c>
      <c r="M886" s="118">
        <f t="shared" si="254"/>
        <v>0.12538934846047464</v>
      </c>
      <c r="N886" s="118">
        <f t="shared" si="254"/>
        <v>0.11782057258868849</v>
      </c>
      <c r="O886" s="118">
        <f t="shared" si="254"/>
        <v>0.11070866461597582</v>
      </c>
      <c r="P886" s="118">
        <f t="shared" si="254"/>
        <v>0.10402604699469359</v>
      </c>
      <c r="Q886" s="118">
        <f t="shared" si="254"/>
        <v>9.7746806818412413E-2</v>
      </c>
      <c r="R886" s="118">
        <f t="shared" si="254"/>
        <v>9.1846595340524792E-2</v>
      </c>
      <c r="S886" s="118">
        <f t="shared" si="254"/>
        <v>8.6302533558130223E-2</v>
      </c>
      <c r="T886" s="118">
        <f t="shared" si="254"/>
        <v>8.1093123495084116E-2</v>
      </c>
      <c r="U886" s="118">
        <f t="shared" si="254"/>
        <v>7.6198164840196106E-2</v>
      </c>
      <c r="V886" s="118">
        <f t="shared" si="254"/>
        <v>7.1598676617329562E-2</v>
      </c>
      <c r="W886" s="118">
        <f t="shared" si="254"/>
        <v>6.727682358366549E-2</v>
      </c>
      <c r="X886" s="118">
        <f t="shared" si="254"/>
        <v>6.3215847070728484E-2</v>
      </c>
      <c r="Y886" s="118">
        <f t="shared" si="254"/>
        <v>5.9400000000000001E-2</v>
      </c>
      <c r="Z886" s="118">
        <f t="shared" si="252"/>
        <v>5.5814485821131632E-2</v>
      </c>
      <c r="AA886" s="118">
        <f t="shared" si="252"/>
        <v>5.2445401135981548E-2</v>
      </c>
      <c r="AB886" s="118">
        <f t="shared" si="252"/>
        <v>4.9279681785989946E-2</v>
      </c>
      <c r="AC886" s="118">
        <f t="shared" si="252"/>
        <v>4.6305052193838632E-2</v>
      </c>
      <c r="AD886" s="118">
        <f t="shared" si="252"/>
        <v>4.3509977762959028E-2</v>
      </c>
      <c r="AE886" s="118">
        <f t="shared" si="252"/>
        <v>4.088362015031026E-2</v>
      </c>
      <c r="AF886" s="118">
        <f t="shared" si="252"/>
        <v>3.8415795238990288E-2</v>
      </c>
      <c r="AG886" s="118">
        <f t="shared" si="252"/>
        <v>3.6096933647712451E-2</v>
      </c>
      <c r="AH886" s="118">
        <f t="shared" si="252"/>
        <v>3.3918043624016424E-2</v>
      </c>
      <c r="AI886" s="118">
        <f t="shared" si="252"/>
        <v>3.1870676177326411E-2</v>
      </c>
      <c r="AJ886" s="118">
        <f t="shared" si="252"/>
        <v>2.9946892316654254E-2</v>
      </c>
      <c r="AK886" s="118">
        <f t="shared" si="252"/>
        <v>2.8139232265906648E-2</v>
      </c>
      <c r="AL886" s="118">
        <f t="shared" si="252"/>
        <v>2.644068653742384E-2</v>
      </c>
      <c r="AM886" s="118">
        <f t="shared" si="252"/>
        <v>2.484466875158298E-2</v>
      </c>
      <c r="AN886" s="118">
        <f t="shared" si="252"/>
        <v>2.3344990097069699E-2</v>
      </c>
      <c r="AO886" s="118">
        <f t="shared" si="255"/>
        <v>2.193583533278376E-2</v>
      </c>
      <c r="AP886" s="118">
        <f t="shared" si="255"/>
        <v>2.0611740238322178E-2</v>
      </c>
      <c r="AQ886" s="118">
        <f t="shared" si="255"/>
        <v>1.9367570425600701E-2</v>
      </c>
      <c r="AR886" s="118">
        <f t="shared" si="255"/>
        <v>1.819850142945216E-2</v>
      </c>
      <c r="AS886" s="118">
        <f t="shared" si="255"/>
        <v>1.7100000000000025E-2</v>
      </c>
      <c r="AT886" s="118">
        <f t="shared" si="255"/>
        <v>1.6067806524265187E-2</v>
      </c>
      <c r="AU886" s="118">
        <f t="shared" si="255"/>
        <v>1.5097918508843195E-2</v>
      </c>
      <c r="AV886" s="118">
        <f t="shared" si="255"/>
        <v>1.4186575059603185E-2</v>
      </c>
      <c r="AW886" s="118">
        <f t="shared" si="255"/>
        <v>1.333024229822629E-2</v>
      </c>
      <c r="AX886" s="118">
        <f t="shared" si="255"/>
        <v>1.2525599659033677E-2</v>
      </c>
      <c r="AY886" s="118">
        <f t="shared" si="255"/>
        <v>1.176952701296812E-2</v>
      </c>
      <c r="AZ886" s="118">
        <f t="shared" si="255"/>
        <v>1.1059092568800249E-2</v>
      </c>
      <c r="BA886" s="118">
        <f t="shared" si="255"/>
        <v>1.0391541504644507E-2</v>
      </c>
      <c r="BB886" s="118">
        <f t="shared" si="255"/>
        <v>9.7642852857017116E-3</v>
      </c>
      <c r="BC886" s="118">
        <f t="shared" si="255"/>
        <v>9.1748916268061011E-3</v>
      </c>
      <c r="BD886" s="118">
        <f t="shared" si="253"/>
        <v>8.6210750608550248E-3</v>
      </c>
      <c r="BE886" s="118">
        <f t="shared" si="253"/>
        <v>8.1006880765488939E-3</v>
      </c>
      <c r="BF886" s="118">
        <f t="shared" si="253"/>
        <v>7.6117127910765711E-3</v>
      </c>
      <c r="BG886" s="118">
        <f t="shared" si="253"/>
        <v>7.1522531254557169E-3</v>
      </c>
      <c r="BH886" s="118">
        <f t="shared" si="253"/>
        <v>6.7205274521867416E-3</v>
      </c>
      <c r="BI886" s="118">
        <f t="shared" si="253"/>
        <v>6.3148616867104851E-3</v>
      </c>
      <c r="BJ886" s="118">
        <f t="shared" si="253"/>
        <v>5.9336827958806349E-3</v>
      </c>
      <c r="BK886" s="118">
        <f t="shared" si="253"/>
        <v>5.5755126982789966E-3</v>
      </c>
      <c r="BL886" s="118">
        <f t="shared" si="253"/>
        <v>5.238962532721084E-3</v>
      </c>
      <c r="BM886" s="118">
        <f t="shared" si="253"/>
        <v>4.9227272727272869E-3</v>
      </c>
      <c r="BN886" s="118">
        <f t="shared" si="253"/>
        <v>4.6255806660763484E-3</v>
      </c>
      <c r="BO886" s="118">
        <f t="shared" si="253"/>
        <v>4.3463704798185013E-3</v>
      </c>
      <c r="BP886" s="118">
        <f t="shared" si="253"/>
        <v>4.0840140323100136E-3</v>
      </c>
      <c r="BQ886" s="118">
        <f t="shared" si="253"/>
        <v>3.837493994943938E-3</v>
      </c>
      <c r="BS886"/>
    </row>
    <row r="887" spans="2:71">
      <c r="B887" s="19">
        <v>59</v>
      </c>
      <c r="C887" s="51">
        <v>6.13E-2</v>
      </c>
      <c r="D887" s="51">
        <v>1.83E-2</v>
      </c>
      <c r="I887" s="22" t="s">
        <v>176</v>
      </c>
      <c r="J887" s="118">
        <f t="shared" si="254"/>
        <v>0.15178103609745189</v>
      </c>
      <c r="K887" s="118">
        <f t="shared" si="254"/>
        <v>0.14287855320163476</v>
      </c>
      <c r="L887" s="118">
        <f t="shared" si="254"/>
        <v>0.13449823172827249</v>
      </c>
      <c r="M887" s="118">
        <f t="shared" si="254"/>
        <v>0.12660944510337546</v>
      </c>
      <c r="N887" s="118">
        <f t="shared" si="254"/>
        <v>0.11918336310747965</v>
      </c>
      <c r="O887" s="118">
        <f t="shared" si="254"/>
        <v>0.11219284651323887</v>
      </c>
      <c r="P887" s="118">
        <f t="shared" si="254"/>
        <v>0.10561234790288636</v>
      </c>
      <c r="Q887" s="118">
        <f t="shared" si="254"/>
        <v>9.9417818303095887E-2</v>
      </c>
      <c r="R887" s="118">
        <f t="shared" si="254"/>
        <v>9.3586619296030821E-2</v>
      </c>
      <c r="S887" s="118">
        <f t="shared" si="254"/>
        <v>8.8097440285384659E-2</v>
      </c>
      <c r="T887" s="118">
        <f t="shared" si="254"/>
        <v>8.293022061505409E-2</v>
      </c>
      <c r="U887" s="118">
        <f t="shared" si="254"/>
        <v>7.8066076255821765E-2</v>
      </c>
      <c r="V887" s="118">
        <f t="shared" si="254"/>
        <v>7.3487230792118427E-2</v>
      </c>
      <c r="W887" s="118">
        <f t="shared" si="254"/>
        <v>6.9176950456650468E-2</v>
      </c>
      <c r="X887" s="118">
        <f t="shared" si="254"/>
        <v>6.5119482975471127E-2</v>
      </c>
      <c r="Y887" s="118">
        <f t="shared" si="254"/>
        <v>6.13E-2</v>
      </c>
      <c r="Z887" s="118">
        <f t="shared" si="252"/>
        <v>5.7704542915603729E-2</v>
      </c>
      <c r="AA887" s="118">
        <f t="shared" si="252"/>
        <v>5.4319971828690902E-2</v>
      </c>
      <c r="AB887" s="118">
        <f t="shared" si="252"/>
        <v>5.1133917545890376E-2</v>
      </c>
      <c r="AC887" s="118">
        <f t="shared" si="252"/>
        <v>4.8134736369816862E-2</v>
      </c>
      <c r="AD887" s="118">
        <f t="shared" si="252"/>
        <v>4.5311467546221347E-2</v>
      </c>
      <c r="AE887" s="118">
        <f t="shared" si="252"/>
        <v>4.2653793207013305E-2</v>
      </c>
      <c r="AF887" s="118">
        <f t="shared" si="252"/>
        <v>4.0152000662763233E-2</v>
      </c>
      <c r="AG887" s="118">
        <f t="shared" si="252"/>
        <v>3.7796946906880423E-2</v>
      </c>
      <c r="AH887" s="118">
        <f t="shared" si="252"/>
        <v>3.5580025201743512E-2</v>
      </c>
      <c r="AI887" s="118">
        <f t="shared" si="252"/>
        <v>3.3493133624669991E-2</v>
      </c>
      <c r="AJ887" s="118">
        <f t="shared" si="252"/>
        <v>3.1528645458773576E-2</v>
      </c>
      <c r="AK887" s="118">
        <f t="shared" si="252"/>
        <v>2.9679381320500065E-2</v>
      </c>
      <c r="AL887" s="118">
        <f t="shared" si="252"/>
        <v>2.7938582921979833E-2</v>
      </c>
      <c r="AM887" s="118">
        <f t="shared" si="252"/>
        <v>2.6299888372308951E-2</v>
      </c>
      <c r="AN887" s="118">
        <f t="shared" si="252"/>
        <v>2.4757308927495749E-2</v>
      </c>
      <c r="AO887" s="118">
        <f t="shared" si="255"/>
        <v>2.330520710410339E-2</v>
      </c>
      <c r="AP887" s="118">
        <f t="shared" si="255"/>
        <v>2.193827607660305E-2</v>
      </c>
      <c r="AQ887" s="118">
        <f t="shared" si="255"/>
        <v>2.0651520283143609E-2</v>
      </c>
      <c r="AR887" s="118">
        <f t="shared" si="255"/>
        <v>1.9440237168860054E-2</v>
      </c>
      <c r="AS887" s="118">
        <f t="shared" si="255"/>
        <v>1.8299999999999997E-2</v>
      </c>
      <c r="AT887" s="118">
        <f t="shared" si="255"/>
        <v>1.7226641686061139E-2</v>
      </c>
      <c r="AU887" s="118">
        <f t="shared" si="255"/>
        <v>1.6216239550816369E-2</v>
      </c>
      <c r="AV887" s="118">
        <f t="shared" si="255"/>
        <v>1.5265100996570859E-2</v>
      </c>
      <c r="AW887" s="118">
        <f t="shared" si="255"/>
        <v>1.4369750009260168E-2</v>
      </c>
      <c r="AX887" s="118">
        <f t="shared" si="255"/>
        <v>1.352691445507097E-2</v>
      </c>
      <c r="AY887" s="118">
        <f t="shared" si="255"/>
        <v>1.2733514122158944E-2</v>
      </c>
      <c r="AZ887" s="118">
        <f t="shared" si="255"/>
        <v>1.1986649463761287E-2</v>
      </c>
      <c r="BA887" s="118">
        <f t="shared" si="255"/>
        <v>1.1283591001564626E-2</v>
      </c>
      <c r="BB887" s="118">
        <f t="shared" si="255"/>
        <v>1.0621769350602056E-2</v>
      </c>
      <c r="BC887" s="118">
        <f t="shared" si="255"/>
        <v>9.9987658292244805E-3</v>
      </c>
      <c r="BD887" s="118">
        <f t="shared" si="253"/>
        <v>9.4123036198296289E-3</v>
      </c>
      <c r="BE887" s="118">
        <f t="shared" si="253"/>
        <v>8.8602394480448796E-3</v>
      </c>
      <c r="BF887" s="118">
        <f t="shared" si="253"/>
        <v>8.3405557499548269E-3</v>
      </c>
      <c r="BG887" s="118">
        <f t="shared" si="253"/>
        <v>7.8513532987480213E-3</v>
      </c>
      <c r="BH887" s="118">
        <f t="shared" si="253"/>
        <v>7.3908442638364134E-3</v>
      </c>
      <c r="BI887" s="118">
        <f t="shared" si="253"/>
        <v>6.9573456770814345E-3</v>
      </c>
      <c r="BJ887" s="118">
        <f t="shared" si="253"/>
        <v>6.5492732822485427E-3</v>
      </c>
      <c r="BK887" s="118">
        <f t="shared" si="253"/>
        <v>6.1651357452125284E-3</v>
      </c>
      <c r="BL887" s="118">
        <f t="shared" si="253"/>
        <v>5.8035292037543051E-3</v>
      </c>
      <c r="BM887" s="118">
        <f t="shared" si="253"/>
        <v>5.4631321370309923E-3</v>
      </c>
      <c r="BN887" s="118">
        <f t="shared" si="253"/>
        <v>5.1427005359693115E-3</v>
      </c>
      <c r="BO887" s="118">
        <f t="shared" si="253"/>
        <v>4.8410633569321276E-3</v>
      </c>
      <c r="BP887" s="118">
        <f t="shared" si="253"/>
        <v>4.5571182420431752E-3</v>
      </c>
      <c r="BQ887" s="118">
        <f t="shared" si="253"/>
        <v>4.2898274905295427E-3</v>
      </c>
      <c r="BS887"/>
    </row>
    <row r="888" spans="2:71">
      <c r="B888" s="19">
        <v>60</v>
      </c>
      <c r="C888" s="51">
        <v>6.3299999999999995E-2</v>
      </c>
      <c r="D888" s="51">
        <v>1.95E-2</v>
      </c>
      <c r="I888" s="22" t="s">
        <v>176</v>
      </c>
      <c r="J888" s="118">
        <f t="shared" si="254"/>
        <v>0.1530842581750517</v>
      </c>
      <c r="K888" s="118">
        <f t="shared" si="254"/>
        <v>0.14433181702178091</v>
      </c>
      <c r="L888" s="118">
        <f t="shared" si="254"/>
        <v>0.13607978804056944</v>
      </c>
      <c r="M888" s="118">
        <f t="shared" si="254"/>
        <v>0.1282995606600853</v>
      </c>
      <c r="N888" s="118">
        <f t="shared" si="254"/>
        <v>0.12096416009013369</v>
      </c>
      <c r="O888" s="118">
        <f t="shared" si="254"/>
        <v>0.11404815379748755</v>
      </c>
      <c r="P888" s="118">
        <f t="shared" si="254"/>
        <v>0.10752756332886966</v>
      </c>
      <c r="Q888" s="118">
        <f t="shared" si="254"/>
        <v>0.10137978117536861</v>
      </c>
      <c r="R888" s="118">
        <f t="shared" si="254"/>
        <v>9.5583492390049915E-2</v>
      </c>
      <c r="S888" s="118">
        <f t="shared" si="254"/>
        <v>9.0118600687002434E-2</v>
      </c>
      <c r="T888" s="118">
        <f t="shared" si="254"/>
        <v>8.4966158765598931E-2</v>
      </c>
      <c r="U888" s="118">
        <f t="shared" si="254"/>
        <v>8.0108302618398006E-2</v>
      </c>
      <c r="V888" s="118">
        <f t="shared" si="254"/>
        <v>7.5528189594927103E-2</v>
      </c>
      <c r="W888" s="118">
        <f t="shared" si="254"/>
        <v>7.1209940006607172E-2</v>
      </c>
      <c r="X888" s="118">
        <f t="shared" si="254"/>
        <v>6.7138582070358277E-2</v>
      </c>
      <c r="Y888" s="118">
        <f t="shared" si="254"/>
        <v>6.3299999999999995E-2</v>
      </c>
      <c r="Z888" s="118">
        <f t="shared" si="252"/>
        <v>5.9680885065474795E-2</v>
      </c>
      <c r="AA888" s="118">
        <f t="shared" si="252"/>
        <v>5.6268689450211899E-2</v>
      </c>
      <c r="AB888" s="118">
        <f t="shared" si="252"/>
        <v>5.3051582746650727E-2</v>
      </c>
      <c r="AC888" s="118">
        <f t="shared" si="252"/>
        <v>5.0018410939089861E-2</v>
      </c>
      <c r="AD888" s="118">
        <f t="shared" si="252"/>
        <v>4.7158657731651017E-2</v>
      </c>
      <c r="AE888" s="118">
        <f t="shared" si="252"/>
        <v>4.4462408087278506E-2</v>
      </c>
      <c r="AF888" s="118">
        <f t="shared" si="252"/>
        <v>4.1920313851360282E-2</v>
      </c>
      <c r="AG888" s="118">
        <f t="shared" si="252"/>
        <v>3.9523561340784587E-2</v>
      </c>
      <c r="AH888" s="118">
        <f t="shared" si="252"/>
        <v>3.7263840786060161E-2</v>
      </c>
      <c r="AI888" s="118">
        <f t="shared" si="252"/>
        <v>3.5133317520553063E-2</v>
      </c>
      <c r="AJ888" s="118">
        <f t="shared" si="252"/>
        <v>3.3124604816950377E-2</v>
      </c>
      <c r="AK888" s="118">
        <f t="shared" si="252"/>
        <v>3.1230738276772335E-2</v>
      </c>
      <c r="AL888" s="118">
        <f t="shared" si="252"/>
        <v>2.9445151684138613E-2</v>
      </c>
      <c r="AM888" s="118">
        <f t="shared" si="252"/>
        <v>2.7761654240071858E-2</v>
      </c>
      <c r="AN888" s="118">
        <f t="shared" si="252"/>
        <v>2.6174409098407264E-2</v>
      </c>
      <c r="AO888" s="118">
        <f t="shared" si="255"/>
        <v>2.4677913128890391E-2</v>
      </c>
      <c r="AP888" s="118">
        <f t="shared" si="255"/>
        <v>2.3266977837299828E-2</v>
      </c>
      <c r="AQ888" s="118">
        <f t="shared" si="255"/>
        <v>2.1936711376442982E-2</v>
      </c>
      <c r="AR888" s="118">
        <f t="shared" si="255"/>
        <v>2.0682501585655402E-2</v>
      </c>
      <c r="AS888" s="118">
        <f t="shared" si="255"/>
        <v>1.9500000000000007E-2</v>
      </c>
      <c r="AT888" s="118">
        <f t="shared" si="255"/>
        <v>1.8385106773724475E-2</v>
      </c>
      <c r="AU888" s="118">
        <f t="shared" si="255"/>
        <v>1.7333956465705097E-2</v>
      </c>
      <c r="AV888" s="118">
        <f t="shared" si="255"/>
        <v>1.6342904637593834E-2</v>
      </c>
      <c r="AW888" s="118">
        <f t="shared" si="255"/>
        <v>1.5408515218203044E-2</v>
      </c>
      <c r="AX888" s="118">
        <f t="shared" si="255"/>
        <v>1.4527548590319041E-2</v>
      </c>
      <c r="AY888" s="118">
        <f t="shared" si="255"/>
        <v>1.3696950358640304E-2</v>
      </c>
      <c r="AZ888" s="118">
        <f t="shared" si="255"/>
        <v>1.291384075989772E-2</v>
      </c>
      <c r="BA888" s="118">
        <f t="shared" si="255"/>
        <v>1.2175504678440755E-2</v>
      </c>
      <c r="BB888" s="118">
        <f t="shared" si="255"/>
        <v>1.1479382232672565E-2</v>
      </c>
      <c r="BC888" s="118">
        <f t="shared" si="255"/>
        <v>1.0823059899696445E-2</v>
      </c>
      <c r="BD888" s="118">
        <f t="shared" si="253"/>
        <v>1.020426214740178E-2</v>
      </c>
      <c r="BE888" s="118">
        <f t="shared" si="253"/>
        <v>9.6208435449772634E-3</v>
      </c>
      <c r="BF888" s="118">
        <f t="shared" si="253"/>
        <v>9.0707813244976822E-3</v>
      </c>
      <c r="BG888" s="118">
        <f t="shared" si="253"/>
        <v>8.5521683677946513E-3</v>
      </c>
      <c r="BH888" s="118">
        <f t="shared" si="253"/>
        <v>8.0632065942960809E-3</v>
      </c>
      <c r="BI888" s="118">
        <f t="shared" si="253"/>
        <v>7.602200726909366E-3</v>
      </c>
      <c r="BJ888" s="118">
        <f t="shared" si="253"/>
        <v>7.1675524143340738E-3</v>
      </c>
      <c r="BK888" s="118">
        <f t="shared" si="253"/>
        <v>6.7577546894255656E-3</v>
      </c>
      <c r="BL888" s="118">
        <f t="shared" si="253"/>
        <v>6.371386744396218E-3</v>
      </c>
      <c r="BM888" s="118">
        <f t="shared" si="253"/>
        <v>6.0071090047393418E-3</v>
      </c>
      <c r="BN888" s="118">
        <f t="shared" si="253"/>
        <v>5.6636584847966414E-3</v>
      </c>
      <c r="BO888" s="118">
        <f t="shared" si="253"/>
        <v>5.3398444088665021E-3</v>
      </c>
      <c r="BP888" s="118">
        <f t="shared" si="253"/>
        <v>5.0345440826710872E-3</v>
      </c>
      <c r="BQ888" s="118">
        <f t="shared" si="253"/>
        <v>4.7466990008682387E-3</v>
      </c>
      <c r="BS888"/>
    </row>
    <row r="889" spans="2:71">
      <c r="B889" s="19">
        <v>61</v>
      </c>
      <c r="C889" s="51">
        <v>6.3100000000000003E-2</v>
      </c>
      <c r="D889" s="51">
        <v>2.0899999999999998E-2</v>
      </c>
      <c r="I889" s="22" t="s">
        <v>176</v>
      </c>
      <c r="J889" s="118">
        <f t="shared" si="254"/>
        <v>0.14452456274185349</v>
      </c>
      <c r="K889" s="118">
        <f t="shared" si="254"/>
        <v>0.13675635295750455</v>
      </c>
      <c r="L889" s="118">
        <f t="shared" si="254"/>
        <v>0.12940568523042822</v>
      </c>
      <c r="M889" s="118">
        <f t="shared" si="254"/>
        <v>0.1224501166330477</v>
      </c>
      <c r="N889" s="118">
        <f t="shared" si="254"/>
        <v>0.11586841054740084</v>
      </c>
      <c r="O889" s="118">
        <f t="shared" si="254"/>
        <v>0.10964047182587709</v>
      </c>
      <c r="P889" s="118">
        <f t="shared" si="254"/>
        <v>0.10374728543707123</v>
      </c>
      <c r="Q889" s="118">
        <f t="shared" si="254"/>
        <v>9.8170858409428671E-2</v>
      </c>
      <c r="R889" s="118">
        <f t="shared" si="254"/>
        <v>9.2894164895425693E-2</v>
      </c>
      <c r="S889" s="118">
        <f t="shared" si="254"/>
        <v>8.7901094188555531E-2</v>
      </c>
      <c r="T889" s="118">
        <f t="shared" si="254"/>
        <v>8.3176401534406655E-2</v>
      </c>
      <c r="U889" s="118">
        <f t="shared" si="254"/>
        <v>7.8705661585650566E-2</v>
      </c>
      <c r="V889" s="118">
        <f t="shared" si="254"/>
        <v>7.4475224358828584E-2</v>
      </c>
      <c r="W889" s="118">
        <f t="shared" si="254"/>
        <v>7.0472173558465967E-2</v>
      </c>
      <c r="X889" s="118">
        <f t="shared" si="254"/>
        <v>6.6684287141268908E-2</v>
      </c>
      <c r="Y889" s="118">
        <f t="shared" si="254"/>
        <v>6.3100000000000003E-2</v>
      </c>
      <c r="Z889" s="118">
        <f t="shared" si="252"/>
        <v>5.97083686530991E-2</v>
      </c>
      <c r="AA889" s="118">
        <f t="shared" si="252"/>
        <v>5.6499037832240681E-2</v>
      </c>
      <c r="AB889" s="118">
        <f t="shared" si="252"/>
        <v>5.3462208865813307E-2</v>
      </c>
      <c r="AC889" s="118">
        <f t="shared" si="252"/>
        <v>5.0588609761790235E-2</v>
      </c>
      <c r="AD889" s="118">
        <f t="shared" si="252"/>
        <v>4.7869466898648801E-2</v>
      </c>
      <c r="AE889" s="118">
        <f t="shared" si="252"/>
        <v>4.5296478237905648E-2</v>
      </c>
      <c r="AF889" s="118">
        <f t="shared" si="252"/>
        <v>4.2861787976480999E-2</v>
      </c>
      <c r="AG889" s="118">
        <f t="shared" si="252"/>
        <v>4.0557962561500766E-2</v>
      </c>
      <c r="AH889" s="118">
        <f t="shared" si="252"/>
        <v>3.8377967994305533E-2</v>
      </c>
      <c r="AI889" s="118">
        <f t="shared" si="252"/>
        <v>3.6315148354371364E-2</v>
      </c>
      <c r="AJ889" s="118">
        <f t="shared" si="252"/>
        <v>3.4363205477571948E-2</v>
      </c>
      <c r="AK889" s="118">
        <f t="shared" si="252"/>
        <v>3.2516179726736295E-2</v>
      </c>
      <c r="AL889" s="118">
        <f t="shared" si="252"/>
        <v>3.0768431795790772E-2</v>
      </c>
      <c r="AM889" s="118">
        <f t="shared" si="252"/>
        <v>2.9114625491930449E-2</v>
      </c>
      <c r="AN889" s="118">
        <f t="shared" si="252"/>
        <v>2.7549711443250396E-2</v>
      </c>
      <c r="AO889" s="118">
        <f t="shared" si="255"/>
        <v>2.6068911682093465E-2</v>
      </c>
      <c r="AP889" s="118">
        <f t="shared" si="255"/>
        <v>2.4667705057044662E-2</v>
      </c>
      <c r="AQ889" s="118">
        <f t="shared" si="255"/>
        <v>2.3341813429032326E-2</v>
      </c>
      <c r="AR889" s="118">
        <f t="shared" si="255"/>
        <v>2.2087188609390192E-2</v>
      </c>
      <c r="AS889" s="118">
        <f t="shared" si="255"/>
        <v>2.0900000000000012E-2</v>
      </c>
      <c r="AT889" s="118">
        <f t="shared" si="255"/>
        <v>1.9776622897777686E-2</v>
      </c>
      <c r="AU889" s="118">
        <f t="shared" si="255"/>
        <v>1.871362742779447E-2</v>
      </c>
      <c r="AV889" s="118">
        <f t="shared" si="255"/>
        <v>1.7707768071244037E-2</v>
      </c>
      <c r="AW889" s="118">
        <f t="shared" si="255"/>
        <v>1.6755973756282353E-2</v>
      </c>
      <c r="AX889" s="118">
        <f t="shared" si="255"/>
        <v>1.5855338481485903E-2</v>
      </c>
      <c r="AY889" s="118">
        <f t="shared" si="255"/>
        <v>1.5003112443299981E-2</v>
      </c>
      <c r="AZ889" s="118">
        <f t="shared" si="255"/>
        <v>1.4196693640387534E-2</v>
      </c>
      <c r="BA889" s="118">
        <f t="shared" si="255"/>
        <v>1.343361992924511E-2</v>
      </c>
      <c r="BB889" s="118">
        <f t="shared" si="255"/>
        <v>1.2711561506830208E-2</v>
      </c>
      <c r="BC889" s="118">
        <f t="shared" si="255"/>
        <v>1.2028313797248205E-2</v>
      </c>
      <c r="BD889" s="118">
        <f t="shared" si="253"/>
        <v>1.1381790720780573E-2</v>
      </c>
      <c r="BE889" s="118">
        <f t="shared" si="253"/>
        <v>1.0770018324703472E-2</v>
      </c>
      <c r="BF889" s="118">
        <f t="shared" si="253"/>
        <v>1.0191128756450517E-2</v>
      </c>
      <c r="BG889" s="118">
        <f t="shared" si="253"/>
        <v>9.6433545607186501E-3</v>
      </c>
      <c r="BH889" s="118">
        <f t="shared" si="253"/>
        <v>9.1250232831051291E-3</v>
      </c>
      <c r="BI889" s="118">
        <f t="shared" si="253"/>
        <v>8.6345523637995827E-3</v>
      </c>
      <c r="BJ889" s="118">
        <f t="shared" si="253"/>
        <v>8.1704443057406314E-3</v>
      </c>
      <c r="BK889" s="118">
        <f t="shared" si="253"/>
        <v>7.7312821024845615E-3</v>
      </c>
      <c r="BL889" s="118">
        <f t="shared" si="253"/>
        <v>7.3157249118265492E-3</v>
      </c>
      <c r="BM889" s="118">
        <f t="shared" si="253"/>
        <v>6.9225039619651438E-3</v>
      </c>
      <c r="BN889" s="118">
        <f t="shared" si="253"/>
        <v>6.5504186777108385E-3</v>
      </c>
      <c r="BO889" s="118">
        <f t="shared" si="253"/>
        <v>6.198333014911326E-3</v>
      </c>
      <c r="BP889" s="118">
        <f t="shared" si="253"/>
        <v>5.8651719919017523E-3</v>
      </c>
      <c r="BQ889" s="118">
        <f t="shared" si="253"/>
        <v>5.5499184073898797E-3</v>
      </c>
      <c r="BS889"/>
    </row>
    <row r="890" spans="2:71">
      <c r="B890" s="19">
        <v>62</v>
      </c>
      <c r="C890" s="51">
        <v>6.2899999999999998E-2</v>
      </c>
      <c r="D890" s="51">
        <v>2.2200000000000001E-2</v>
      </c>
      <c r="I890" s="22" t="s">
        <v>176</v>
      </c>
      <c r="J890" s="118">
        <f t="shared" si="254"/>
        <v>0.13736430674832717</v>
      </c>
      <c r="K890" s="118">
        <f t="shared" si="254"/>
        <v>0.13039442246708546</v>
      </c>
      <c r="L890" s="118">
        <f t="shared" si="254"/>
        <v>0.12377819109644232</v>
      </c>
      <c r="M890" s="118">
        <f t="shared" si="254"/>
        <v>0.11749766823787859</v>
      </c>
      <c r="N890" s="118">
        <f t="shared" si="254"/>
        <v>0.11153581999418472</v>
      </c>
      <c r="O890" s="118">
        <f t="shared" si="254"/>
        <v>0.10587647677049579</v>
      </c>
      <c r="P890" s="118">
        <f t="shared" si="254"/>
        <v>0.10050428941946896</v>
      </c>
      <c r="Q890" s="118">
        <f t="shared" si="254"/>
        <v>9.5404687611660488E-2</v>
      </c>
      <c r="R890" s="118">
        <f t="shared" si="254"/>
        <v>9.0563840318195851E-2</v>
      </c>
      <c r="S890" s="118">
        <f t="shared" si="254"/>
        <v>8.5968618298554525E-2</v>
      </c>
      <c r="T890" s="118">
        <f t="shared" si="254"/>
        <v>8.1606558491730222E-2</v>
      </c>
      <c r="U890" s="118">
        <f t="shared" si="254"/>
        <v>7.7465830214188278E-2</v>
      </c>
      <c r="V890" s="118">
        <f t="shared" si="254"/>
        <v>7.3535203072943783E-2</v>
      </c>
      <c r="W890" s="118">
        <f t="shared" si="254"/>
        <v>6.9804016506734359E-2</v>
      </c>
      <c r="X890" s="118">
        <f t="shared" si="254"/>
        <v>6.6262150872678366E-2</v>
      </c>
      <c r="Y890" s="118">
        <f t="shared" si="254"/>
        <v>6.2899999999999998E-2</v>
      </c>
      <c r="Z890" s="118">
        <f t="shared" si="252"/>
        <v>5.9708445136382252E-2</v>
      </c>
      <c r="AA890" s="118">
        <f t="shared" si="252"/>
        <v>5.6678830216285683E-2</v>
      </c>
      <c r="AB890" s="118">
        <f t="shared" si="252"/>
        <v>5.380293838415609E-2</v>
      </c>
      <c r="AC890" s="118">
        <f t="shared" si="252"/>
        <v>5.1072969708847997E-2</v>
      </c>
      <c r="AD890" s="118">
        <f t="shared" si="252"/>
        <v>4.8481520028821355E-2</v>
      </c>
      <c r="AE890" s="118">
        <f t="shared" si="252"/>
        <v>4.6021560870736049E-2</v>
      </c>
      <c r="AF890" s="118">
        <f t="shared" si="252"/>
        <v>4.3686420386979639E-2</v>
      </c>
      <c r="AG890" s="118">
        <f t="shared" si="252"/>
        <v>4.1469765260427741E-2</v>
      </c>
      <c r="AH890" s="118">
        <f t="shared" si="252"/>
        <v>3.9365583527359312E-2</v>
      </c>
      <c r="AI890" s="118">
        <f t="shared" si="252"/>
        <v>3.7368168271939686E-2</v>
      </c>
      <c r="AJ890" s="118">
        <f t="shared" si="252"/>
        <v>3.5472102148047864E-2</v>
      </c>
      <c r="AK890" s="118">
        <f t="shared" si="252"/>
        <v>3.3672242686468415E-2</v>
      </c>
      <c r="AL890" s="118">
        <f t="shared" si="252"/>
        <v>3.1963708347598534E-2</v>
      </c>
      <c r="AM890" s="118">
        <f t="shared" si="252"/>
        <v>3.0341865281842774E-2</v>
      </c>
      <c r="AN890" s="118">
        <f t="shared" si="252"/>
        <v>2.8802314761787136E-2</v>
      </c>
      <c r="AO890" s="118">
        <f t="shared" si="255"/>
        <v>2.7340881252066452E-2</v>
      </c>
      <c r="AP890" s="118">
        <f t="shared" si="255"/>
        <v>2.5953601084568394E-2</v>
      </c>
      <c r="AQ890" s="118">
        <f t="shared" si="255"/>
        <v>2.4636711708259183E-2</v>
      </c>
      <c r="AR890" s="118">
        <f t="shared" si="255"/>
        <v>2.3386641484474717E-2</v>
      </c>
      <c r="AS890" s="118">
        <f t="shared" si="255"/>
        <v>2.2200000000000001E-2</v>
      </c>
      <c r="AT890" s="118">
        <f t="shared" si="255"/>
        <v>2.1073568871664321E-2</v>
      </c>
      <c r="AU890" s="118">
        <f t="shared" si="255"/>
        <v>2.0004293017512595E-2</v>
      </c>
      <c r="AV890" s="118">
        <f t="shared" si="255"/>
        <v>1.8989272370878621E-2</v>
      </c>
      <c r="AW890" s="118">
        <f t="shared" si="255"/>
        <v>1.8025754014887527E-2</v>
      </c>
      <c r="AX890" s="118">
        <f t="shared" si="255"/>
        <v>1.7111124716054596E-2</v>
      </c>
      <c r="AY890" s="118">
        <f t="shared" si="255"/>
        <v>1.6242903836730369E-2</v>
      </c>
      <c r="AZ890" s="118">
        <f t="shared" si="255"/>
        <v>1.5418736607169284E-2</v>
      </c>
      <c r="BA890" s="118">
        <f t="shared" si="255"/>
        <v>1.46363877389745E-2</v>
      </c>
      <c r="BB890" s="118">
        <f t="shared" si="255"/>
        <v>1.3893735362597403E-2</v>
      </c>
      <c r="BC890" s="118">
        <f t="shared" si="255"/>
        <v>1.3188765272449301E-2</v>
      </c>
      <c r="BD890" s="118">
        <f t="shared" si="253"/>
        <v>1.2519565464016896E-2</v>
      </c>
      <c r="BE890" s="118">
        <f t="shared" si="253"/>
        <v>1.1884320948165323E-2</v>
      </c>
      <c r="BF890" s="118">
        <f t="shared" si="253"/>
        <v>1.1281308828564188E-2</v>
      </c>
      <c r="BG890" s="118">
        <f t="shared" si="253"/>
        <v>1.0708893628885685E-2</v>
      </c>
      <c r="BH890" s="118">
        <f t="shared" si="253"/>
        <v>1.0165522857101341E-2</v>
      </c>
      <c r="BI890" s="118">
        <f t="shared" si="253"/>
        <v>9.6497227948469811E-3</v>
      </c>
      <c r="BJ890" s="118">
        <f t="shared" si="253"/>
        <v>9.1600945004359034E-3</v>
      </c>
      <c r="BK890" s="118">
        <f t="shared" si="253"/>
        <v>8.6953100146797118E-3</v>
      </c>
      <c r="BL890" s="118">
        <f t="shared" si="253"/>
        <v>8.2541087592263706E-3</v>
      </c>
      <c r="BM890" s="118">
        <f t="shared" si="253"/>
        <v>7.8352941176470584E-3</v>
      </c>
      <c r="BN890" s="118">
        <f t="shared" si="253"/>
        <v>7.4377301899991727E-3</v>
      </c>
      <c r="BO890" s="118">
        <f t="shared" si="253"/>
        <v>7.0603387120632679E-3</v>
      </c>
      <c r="BP890" s="118">
        <f t="shared" si="253"/>
        <v>6.7020961308983367E-3</v>
      </c>
      <c r="BQ890" s="118">
        <f t="shared" si="253"/>
        <v>6.3620308287838335E-3</v>
      </c>
      <c r="BS890"/>
    </row>
    <row r="891" spans="2:71">
      <c r="B891" s="19">
        <v>63</v>
      </c>
      <c r="C891" s="51">
        <v>6.2700000000000006E-2</v>
      </c>
      <c r="D891" s="51">
        <v>2.3599999999999999E-2</v>
      </c>
      <c r="I891" s="22" t="s">
        <v>176</v>
      </c>
      <c r="J891" s="118">
        <f t="shared" si="254"/>
        <v>0.13047706958671029</v>
      </c>
      <c r="K891" s="118">
        <f t="shared" si="254"/>
        <v>0.12425572775723322</v>
      </c>
      <c r="L891" s="118">
        <f t="shared" si="254"/>
        <v>0.11833102881130503</v>
      </c>
      <c r="M891" s="118">
        <f t="shared" si="254"/>
        <v>0.112688828372556</v>
      </c>
      <c r="N891" s="118">
        <f t="shared" si="254"/>
        <v>0.10731565648963728</v>
      </c>
      <c r="O891" s="118">
        <f t="shared" si="254"/>
        <v>0.102198685478627</v>
      </c>
      <c r="P891" s="118">
        <f t="shared" si="254"/>
        <v>9.7325699298758742E-2</v>
      </c>
      <c r="Q891" s="118">
        <f t="shared" si="254"/>
        <v>9.2685064388361077E-2</v>
      </c>
      <c r="R891" s="118">
        <f t="shared" si="254"/>
        <v>8.8265701891383191E-2</v>
      </c>
      <c r="S891" s="118">
        <f t="shared" si="254"/>
        <v>8.405706120820107E-2</v>
      </c>
      <c r="T891" s="118">
        <f t="shared" si="254"/>
        <v>8.0049094807561144E-2</v>
      </c>
      <c r="U891" s="118">
        <f t="shared" si="254"/>
        <v>7.6232234239527838E-2</v>
      </c>
      <c r="V891" s="118">
        <f t="shared" si="254"/>
        <v>7.2597367292169812E-2</v>
      </c>
      <c r="W891" s="118">
        <f t="shared" si="254"/>
        <v>6.9135816237449563E-2</v>
      </c>
      <c r="X891" s="118">
        <f t="shared" si="254"/>
        <v>6.5839317114381499E-2</v>
      </c>
      <c r="Y891" s="118">
        <f t="shared" si="254"/>
        <v>6.2700000000000006E-2</v>
      </c>
      <c r="Z891" s="118">
        <f t="shared" si="252"/>
        <v>5.9710370221037361E-2</v>
      </c>
      <c r="AA891" s="118">
        <f t="shared" si="252"/>
        <v>5.6863290461456863E-2</v>
      </c>
      <c r="AB891" s="118">
        <f t="shared" si="252"/>
        <v>5.4151963723125536E-2</v>
      </c>
      <c r="AC891" s="118">
        <f t="shared" si="252"/>
        <v>5.1569917098947538E-2</v>
      </c>
      <c r="AD891" s="118">
        <f t="shared" si="252"/>
        <v>4.9110986319718698E-2</v>
      </c>
      <c r="AE891" s="118">
        <f t="shared" si="252"/>
        <v>4.6769301037810282E-2</v>
      </c>
      <c r="AF891" s="118">
        <f t="shared" si="252"/>
        <v>4.4539270812548618E-2</v>
      </c>
      <c r="AG891" s="118">
        <f t="shared" si="252"/>
        <v>4.2415571763832878E-2</v>
      </c>
      <c r="AH891" s="118">
        <f t="shared" si="252"/>
        <v>4.0393133862128221E-2</v>
      </c>
      <c r="AI891" s="118">
        <f t="shared" si="252"/>
        <v>3.846712882449118E-2</v>
      </c>
      <c r="AJ891" s="118">
        <f t="shared" si="252"/>
        <v>3.6632958587730559E-2</v>
      </c>
      <c r="AK891" s="118">
        <f t="shared" si="252"/>
        <v>3.4886244331185347E-2</v>
      </c>
      <c r="AL891" s="118">
        <f t="shared" si="252"/>
        <v>3.3222816022912965E-2</v>
      </c>
      <c r="AM891" s="118">
        <f t="shared" si="252"/>
        <v>3.163870246433087E-2</v>
      </c>
      <c r="AN891" s="118">
        <f t="shared" si="252"/>
        <v>3.0130121809544542E-2</v>
      </c>
      <c r="AO891" s="118">
        <f t="shared" si="255"/>
        <v>2.869347253672818E-2</v>
      </c>
      <c r="AP891" s="118">
        <f t="shared" si="255"/>
        <v>2.7325324850003312E-2</v>
      </c>
      <c r="AQ891" s="118">
        <f t="shared" si="255"/>
        <v>2.6022412491288838E-2</v>
      </c>
      <c r="AR891" s="118">
        <f t="shared" si="255"/>
        <v>2.4781624942574215E-2</v>
      </c>
      <c r="AS891" s="118">
        <f t="shared" si="255"/>
        <v>2.3600000000000003E-2</v>
      </c>
      <c r="AT891" s="118">
        <f t="shared" si="255"/>
        <v>2.2474716702017252E-2</v>
      </c>
      <c r="AU891" s="118">
        <f t="shared" si="255"/>
        <v>2.1403088594742936E-2</v>
      </c>
      <c r="AV891" s="118">
        <f t="shared" si="255"/>
        <v>2.038255731843322E-2</v>
      </c>
      <c r="AW891" s="118">
        <f t="shared" si="255"/>
        <v>1.9410686499763349E-2</v>
      </c>
      <c r="AX891" s="118">
        <f t="shared" si="255"/>
        <v>1.8485155935332714E-2</v>
      </c>
      <c r="AY891" s="118">
        <f t="shared" si="255"/>
        <v>1.7603756052509134E-2</v>
      </c>
      <c r="AZ891" s="118">
        <f t="shared" si="255"/>
        <v>1.6764382634388317E-2</v>
      </c>
      <c r="BA891" s="118">
        <f t="shared" si="255"/>
        <v>1.5965031796275213E-2</v>
      </c>
      <c r="BB891" s="118">
        <f t="shared" si="255"/>
        <v>1.5203795201694197E-2</v>
      </c>
      <c r="BC891" s="118">
        <f t="shared" si="255"/>
        <v>1.447885550650705E-2</v>
      </c>
      <c r="BD891" s="118">
        <f t="shared" si="253"/>
        <v>1.3788482020262218E-2</v>
      </c>
      <c r="BE891" s="118">
        <f t="shared" si="253"/>
        <v>1.3131026574417453E-2</v>
      </c>
      <c r="BF891" s="118">
        <f t="shared" si="253"/>
        <v>1.2504919587571706E-2</v>
      </c>
      <c r="BG891" s="118">
        <f t="shared" si="253"/>
        <v>1.1908666318312734E-2</v>
      </c>
      <c r="BH891" s="118">
        <f t="shared" si="253"/>
        <v>1.134084329673447E-2</v>
      </c>
      <c r="BI891" s="118">
        <f t="shared" si="253"/>
        <v>1.0800094926105026E-2</v>
      </c>
      <c r="BJ891" s="118">
        <f t="shared" si="253"/>
        <v>1.0285130246572219E-2</v>
      </c>
      <c r="BK891" s="118">
        <f t="shared" si="253"/>
        <v>9.7947198531804867E-3</v>
      </c>
      <c r="BL891" s="118">
        <f t="shared" si="253"/>
        <v>9.3276929608413304E-3</v>
      </c>
      <c r="BM891" s="118">
        <f t="shared" si="253"/>
        <v>8.8829346092503987E-3</v>
      </c>
      <c r="BN891" s="118">
        <f t="shared" si="253"/>
        <v>8.4593830010782651E-3</v>
      </c>
      <c r="BO891" s="118">
        <f t="shared" si="253"/>
        <v>8.0560269670802744E-3</v>
      </c>
      <c r="BP891" s="118">
        <f t="shared" si="253"/>
        <v>7.6719035520737468E-3</v>
      </c>
      <c r="BQ891" s="118">
        <f t="shared" si="253"/>
        <v>7.3060957160193778E-3</v>
      </c>
      <c r="BS891"/>
    </row>
    <row r="892" spans="2:71">
      <c r="B892" s="19">
        <v>64</v>
      </c>
      <c r="C892" s="51">
        <v>6.25E-2</v>
      </c>
      <c r="D892" s="51">
        <v>2.5000000000000001E-2</v>
      </c>
      <c r="I892" s="22" t="s">
        <v>176</v>
      </c>
      <c r="J892" s="118">
        <f t="shared" si="254"/>
        <v>0.12426105136985167</v>
      </c>
      <c r="K892" s="118">
        <f t="shared" si="254"/>
        <v>0.11869653014568345</v>
      </c>
      <c r="L892" s="118">
        <f t="shared" si="254"/>
        <v>0.11338119316800975</v>
      </c>
      <c r="M892" s="118">
        <f t="shared" si="254"/>
        <v>0.10830388174299163</v>
      </c>
      <c r="N892" s="118">
        <f t="shared" si="254"/>
        <v>0.10345393687309895</v>
      </c>
      <c r="O892" s="118">
        <f t="shared" si="254"/>
        <v>9.8821176880261874E-2</v>
      </c>
      <c r="P892" s="118">
        <f t="shared" si="254"/>
        <v>9.4395876031077866E-2</v>
      </c>
      <c r="Q892" s="118">
        <f t="shared" si="254"/>
        <v>9.0168744119200853E-2</v>
      </c>
      <c r="R892" s="118">
        <f t="shared" si="254"/>
        <v>8.6130906962049419E-2</v>
      </c>
      <c r="S892" s="118">
        <f t="shared" si="254"/>
        <v>8.2273887770889842E-2</v>
      </c>
      <c r="T892" s="118">
        <f t="shared" si="254"/>
        <v>7.8589589355183467E-2</v>
      </c>
      <c r="U892" s="118">
        <f t="shared" si="254"/>
        <v>7.5070277123839457E-2</v>
      </c>
      <c r="V892" s="118">
        <f t="shared" si="254"/>
        <v>7.1708562847686577E-2</v>
      </c>
      <c r="W892" s="118">
        <f t="shared" si="254"/>
        <v>6.8497389149076091E-2</v>
      </c>
      <c r="X892" s="118">
        <f t="shared" si="254"/>
        <v>6.5430014686054097E-2</v>
      </c>
      <c r="Y892" s="118">
        <f t="shared" si="254"/>
        <v>6.25E-2</v>
      </c>
      <c r="Z892" s="118">
        <f t="shared" si="252"/>
        <v>5.9701193997020251E-2</v>
      </c>
      <c r="AA892" s="118">
        <f t="shared" si="252"/>
        <v>5.7027721034717552E-2</v>
      </c>
      <c r="AB892" s="118">
        <f t="shared" si="252"/>
        <v>5.4473968587226002E-2</v>
      </c>
      <c r="AC892" s="118">
        <f t="shared" si="252"/>
        <v>5.2034575462617069E-2</v>
      </c>
      <c r="AD892" s="118">
        <f t="shared" si="252"/>
        <v>4.9704420547940664E-2</v>
      </c>
      <c r="AE892" s="118">
        <f t="shared" si="252"/>
        <v>4.7478612058273362E-2</v>
      </c>
      <c r="AF892" s="118">
        <f t="shared" si="252"/>
        <v>4.5352477267203893E-2</v>
      </c>
      <c r="AG892" s="118">
        <f t="shared" si="252"/>
        <v>4.3321552697196647E-2</v>
      </c>
      <c r="AH892" s="118">
        <f t="shared" si="252"/>
        <v>4.1381574749239564E-2</v>
      </c>
      <c r="AI892" s="118">
        <f t="shared" si="252"/>
        <v>3.9528470752104736E-2</v>
      </c>
      <c r="AJ892" s="118">
        <f t="shared" si="252"/>
        <v>3.7758350412431134E-2</v>
      </c>
      <c r="AK892" s="118">
        <f t="shared" si="252"/>
        <v>3.6067497647680337E-2</v>
      </c>
      <c r="AL892" s="118">
        <f t="shared" si="252"/>
        <v>3.4452362784819765E-2</v>
      </c>
      <c r="AM892" s="118">
        <f t="shared" si="252"/>
        <v>3.2909555108355928E-2</v>
      </c>
      <c r="AN892" s="118">
        <f t="shared" si="252"/>
        <v>3.1435835742073384E-2</v>
      </c>
      <c r="AO892" s="118">
        <f t="shared" si="255"/>
        <v>3.0028110849535779E-2</v>
      </c>
      <c r="AP892" s="118">
        <f t="shared" si="255"/>
        <v>2.8683425139074625E-2</v>
      </c>
      <c r="AQ892" s="118">
        <f t="shared" si="255"/>
        <v>2.7398955659630429E-2</v>
      </c>
      <c r="AR892" s="118">
        <f t="shared" si="255"/>
        <v>2.6172005874421637E-2</v>
      </c>
      <c r="AS892" s="118">
        <f t="shared" si="255"/>
        <v>2.4999999999999998E-2</v>
      </c>
      <c r="AT892" s="118">
        <f t="shared" si="255"/>
        <v>2.3880477598808098E-2</v>
      </c>
      <c r="AU892" s="118">
        <f t="shared" si="255"/>
        <v>2.2811088413887019E-2</v>
      </c>
      <c r="AV892" s="118">
        <f t="shared" si="255"/>
        <v>2.1789587434890401E-2</v>
      </c>
      <c r="AW892" s="118">
        <f t="shared" si="255"/>
        <v>2.0813830185046827E-2</v>
      </c>
      <c r="AX892" s="118">
        <f t="shared" si="255"/>
        <v>1.9881768219176262E-2</v>
      </c>
      <c r="AY892" s="118">
        <f t="shared" si="255"/>
        <v>1.8991444823309344E-2</v>
      </c>
      <c r="AZ892" s="118">
        <f t="shared" si="255"/>
        <v>1.8140990906881552E-2</v>
      </c>
      <c r="BA892" s="118">
        <f t="shared" si="255"/>
        <v>1.7328621078878656E-2</v>
      </c>
      <c r="BB892" s="118">
        <f t="shared" si="255"/>
        <v>1.6552629899695824E-2</v>
      </c>
      <c r="BC892" s="118">
        <f t="shared" si="255"/>
        <v>1.5811388300841892E-2</v>
      </c>
      <c r="BD892" s="118">
        <f t="shared" si="253"/>
        <v>1.5103340164972454E-2</v>
      </c>
      <c r="BE892" s="118">
        <f t="shared" si="253"/>
        <v>1.4426999059072134E-2</v>
      </c>
      <c r="BF892" s="118">
        <f t="shared" si="253"/>
        <v>1.3780945113927905E-2</v>
      </c>
      <c r="BG892" s="118">
        <f t="shared" si="253"/>
        <v>1.3163822043342372E-2</v>
      </c>
      <c r="BH892" s="118">
        <f t="shared" si="253"/>
        <v>1.2574334296829352E-2</v>
      </c>
      <c r="BI892" s="118">
        <f t="shared" si="253"/>
        <v>1.2011244339814311E-2</v>
      </c>
      <c r="BJ892" s="118">
        <f t="shared" si="253"/>
        <v>1.147337005562985E-2</v>
      </c>
      <c r="BK892" s="118">
        <f t="shared" si="253"/>
        <v>1.095958226385217E-2</v>
      </c>
      <c r="BL892" s="118">
        <f t="shared" si="253"/>
        <v>1.0468802349768654E-2</v>
      </c>
      <c r="BM892" s="118">
        <f t="shared" si="253"/>
        <v>9.9999999999999985E-3</v>
      </c>
      <c r="BN892" s="118">
        <f t="shared" si="253"/>
        <v>9.5521910395232369E-3</v>
      </c>
      <c r="BO892" s="118">
        <f t="shared" si="253"/>
        <v>9.1244353655548054E-3</v>
      </c>
      <c r="BP892" s="118">
        <f t="shared" si="253"/>
        <v>8.7158349739561575E-3</v>
      </c>
      <c r="BQ892" s="118">
        <f t="shared" si="253"/>
        <v>8.3255320740187305E-3</v>
      </c>
      <c r="BS892"/>
    </row>
    <row r="893" spans="2:71">
      <c r="B893" s="19">
        <v>65</v>
      </c>
      <c r="C893" s="51">
        <v>6.2300000000000001E-2</v>
      </c>
      <c r="D893" s="51">
        <v>2.63E-2</v>
      </c>
      <c r="I893" s="22" t="s">
        <v>176</v>
      </c>
      <c r="J893" s="118">
        <f t="shared" si="254"/>
        <v>0.11895625146277121</v>
      </c>
      <c r="K893" s="118">
        <f t="shared" si="254"/>
        <v>0.11393591787272989</v>
      </c>
      <c r="L893" s="118">
        <f t="shared" si="254"/>
        <v>0.10912745838804556</v>
      </c>
      <c r="M893" s="118">
        <f t="shared" si="254"/>
        <v>0.10452193124504544</v>
      </c>
      <c r="N893" s="118">
        <f t="shared" si="254"/>
        <v>0.10011077205103106</v>
      </c>
      <c r="O893" s="118">
        <f t="shared" si="254"/>
        <v>9.5885777858018398E-2</v>
      </c>
      <c r="P893" s="118">
        <f t="shared" si="254"/>
        <v>9.183909190861704E-2</v>
      </c>
      <c r="Q893" s="118">
        <f t="shared" si="254"/>
        <v>8.7963189025681815E-2</v>
      </c>
      <c r="R893" s="118">
        <f t="shared" si="254"/>
        <v>8.425086161856786E-2</v>
      </c>
      <c r="S893" s="118">
        <f t="shared" si="254"/>
        <v>8.0695206279966417E-2</v>
      </c>
      <c r="T893" s="118">
        <f t="shared" si="254"/>
        <v>7.7289610948396856E-2</v>
      </c>
      <c r="U893" s="118">
        <f t="shared" si="254"/>
        <v>7.4027742612482642E-2</v>
      </c>
      <c r="V893" s="118">
        <f t="shared" si="254"/>
        <v>7.0903535534146023E-2</v>
      </c>
      <c r="W893" s="118">
        <f t="shared" si="254"/>
        <v>6.7911179968821539E-2</v>
      </c>
      <c r="X893" s="118">
        <f t="shared" si="254"/>
        <v>6.504511136171251E-2</v>
      </c>
      <c r="Y893" s="118">
        <f t="shared" si="254"/>
        <v>6.2300000000000001E-2</v>
      </c>
      <c r="Z893" s="118">
        <f t="shared" si="252"/>
        <v>5.9670741101761612E-2</v>
      </c>
      <c r="AA893" s="118">
        <f t="shared" si="252"/>
        <v>5.7152445323169543E-2</v>
      </c>
      <c r="AB893" s="118">
        <f t="shared" si="252"/>
        <v>5.4740429666315191E-2</v>
      </c>
      <c r="AC893" s="118">
        <f t="shared" si="252"/>
        <v>5.2430208770752558E-2</v>
      </c>
      <c r="AD893" s="118">
        <f t="shared" si="252"/>
        <v>5.0217486572566403E-2</v>
      </c>
      <c r="AE893" s="118">
        <f t="shared" si="252"/>
        <v>4.8098148315454253E-2</v>
      </c>
      <c r="AF893" s="118">
        <f t="shared" si="252"/>
        <v>4.6068252898966329E-2</v>
      </c>
      <c r="AG893" s="118">
        <f t="shared" si="252"/>
        <v>4.4124025549674137E-2</v>
      </c>
      <c r="AH893" s="118">
        <f t="shared" si="252"/>
        <v>4.2261850801639161E-2</v>
      </c>
      <c r="AI893" s="118">
        <f t="shared" si="252"/>
        <v>4.04782657731282E-2</v>
      </c>
      <c r="AJ893" s="118">
        <f t="shared" si="252"/>
        <v>3.8769953727072731E-2</v>
      </c>
      <c r="AK893" s="118">
        <f t="shared" si="252"/>
        <v>3.7133737903297513E-2</v>
      </c>
      <c r="AL893" s="118">
        <f t="shared" si="252"/>
        <v>3.5566575611048763E-2</v>
      </c>
      <c r="AM893" s="118">
        <f t="shared" si="252"/>
        <v>3.4065552570836585E-2</v>
      </c>
      <c r="AN893" s="118">
        <f t="shared" si="252"/>
        <v>3.2627877495069665E-2</v>
      </c>
      <c r="AO893" s="118">
        <f t="shared" si="255"/>
        <v>3.1250876897404432E-2</v>
      </c>
      <c r="AP893" s="118">
        <f t="shared" si="255"/>
        <v>2.9931990121156389E-2</v>
      </c>
      <c r="AQ893" s="118">
        <f t="shared" si="255"/>
        <v>2.8668764577528233E-2</v>
      </c>
      <c r="AR893" s="118">
        <f t="shared" si="255"/>
        <v>2.7458851184800022E-2</v>
      </c>
      <c r="AS893" s="118">
        <f t="shared" si="255"/>
        <v>2.6300000000000035E-2</v>
      </c>
      <c r="AT893" s="118">
        <f t="shared" si="255"/>
        <v>2.5190056034933104E-2</v>
      </c>
      <c r="AU893" s="118">
        <f t="shared" si="255"/>
        <v>2.4126955248785893E-2</v>
      </c>
      <c r="AV893" s="118">
        <f t="shared" si="255"/>
        <v>2.3108720709857006E-2</v>
      </c>
      <c r="AW893" s="118">
        <f t="shared" si="255"/>
        <v>2.2133458919274387E-2</v>
      </c>
      <c r="AX893" s="118">
        <f t="shared" si="255"/>
        <v>2.1199356289863535E-2</v>
      </c>
      <c r="AY893" s="118">
        <f t="shared" si="255"/>
        <v>2.0304675773618754E-2</v>
      </c>
      <c r="AZ893" s="118">
        <f t="shared" si="255"/>
        <v>1.9447753631505874E-2</v>
      </c>
      <c r="BA893" s="118">
        <f t="shared" si="255"/>
        <v>1.8626996339589589E-2</v>
      </c>
      <c r="BB893" s="118">
        <f t="shared" si="255"/>
        <v>1.7840877625732127E-2</v>
      </c>
      <c r="BC893" s="118">
        <f t="shared" si="255"/>
        <v>1.7087935631352698E-2</v>
      </c>
      <c r="BD893" s="118">
        <f t="shared" si="253"/>
        <v>1.6366770192969733E-2</v>
      </c>
      <c r="BE893" s="118">
        <f t="shared" si="253"/>
        <v>1.5676040238470721E-2</v>
      </c>
      <c r="BF893" s="118">
        <f t="shared" si="253"/>
        <v>1.5014461293267797E-2</v>
      </c>
      <c r="BG893" s="118">
        <f t="shared" si="253"/>
        <v>1.43808030917015E-2</v>
      </c>
      <c r="BH893" s="118">
        <f t="shared" si="253"/>
        <v>1.3773887289250934E-2</v>
      </c>
      <c r="BI893" s="118">
        <f t="shared" si="253"/>
        <v>1.3192585271295949E-2</v>
      </c>
      <c r="BJ893" s="118">
        <f t="shared" si="253"/>
        <v>1.2635816054356565E-2</v>
      </c>
      <c r="BK893" s="118">
        <f t="shared" si="253"/>
        <v>1.2102544275906799E-2</v>
      </c>
      <c r="BL893" s="118">
        <f t="shared" si="253"/>
        <v>1.1591778269024744E-2</v>
      </c>
      <c r="BM893" s="118">
        <f t="shared" si="253"/>
        <v>1.1102568218298586E-2</v>
      </c>
      <c r="BN893" s="118">
        <f t="shared" si="253"/>
        <v>1.0634004393559255E-2</v>
      </c>
      <c r="BO893" s="118">
        <f t="shared" si="253"/>
        <v>1.0185215458155213E-2</v>
      </c>
      <c r="BP893" s="118">
        <f t="shared" si="253"/>
        <v>9.7553668486234351E-3</v>
      </c>
      <c r="BQ893" s="118">
        <f t="shared" si="253"/>
        <v>9.3436592227434528E-3</v>
      </c>
      <c r="BS893"/>
    </row>
    <row r="894" spans="2:71">
      <c r="B894" s="19">
        <v>66</v>
      </c>
      <c r="C894" s="51">
        <v>6.2E-2</v>
      </c>
      <c r="D894" s="51">
        <v>2.6499999999999999E-2</v>
      </c>
      <c r="I894" s="22" t="s">
        <v>176</v>
      </c>
      <c r="J894" s="118">
        <f t="shared" si="254"/>
        <v>0.11728731685202996</v>
      </c>
      <c r="K894" s="118">
        <f t="shared" si="254"/>
        <v>0.11240710435664317</v>
      </c>
      <c r="L894" s="118">
        <f t="shared" si="254"/>
        <v>0.10772995281140303</v>
      </c>
      <c r="M894" s="118">
        <f t="shared" si="254"/>
        <v>0.10324741304539473</v>
      </c>
      <c r="N894" s="118">
        <f t="shared" si="254"/>
        <v>9.8951387449582165E-2</v>
      </c>
      <c r="O894" s="118">
        <f t="shared" si="254"/>
        <v>9.4834115348656323E-2</v>
      </c>
      <c r="P894" s="118">
        <f t="shared" si="254"/>
        <v>9.0888158981546743E-2</v>
      </c>
      <c r="Q894" s="118">
        <f t="shared" si="254"/>
        <v>8.7106390065270517E-2</v>
      </c>
      <c r="R894" s="118">
        <f t="shared" si="254"/>
        <v>8.3481976917846618E-2</v>
      </c>
      <c r="S894" s="118">
        <f t="shared" si="254"/>
        <v>8.000837211701331E-2</v>
      </c>
      <c r="T894" s="118">
        <f t="shared" si="254"/>
        <v>7.6679300672454584E-2</v>
      </c>
      <c r="U894" s="118">
        <f t="shared" si="254"/>
        <v>7.3488748690168706E-2</v>
      </c>
      <c r="V894" s="118">
        <f t="shared" si="254"/>
        <v>7.0430952508501718E-2</v>
      </c>
      <c r="W894" s="118">
        <f t="shared" si="254"/>
        <v>6.7500388286219959E-2</v>
      </c>
      <c r="X894" s="118">
        <f t="shared" si="254"/>
        <v>6.4691762023812882E-2</v>
      </c>
      <c r="Y894" s="118">
        <f t="shared" si="254"/>
        <v>6.2E-2</v>
      </c>
      <c r="Z894" s="118">
        <f t="shared" si="252"/>
        <v>5.942023960616552E-2</v>
      </c>
      <c r="AA894" s="118">
        <f t="shared" si="252"/>
        <v>5.694782056216325E-2</v>
      </c>
      <c r="AB894" s="118">
        <f t="shared" si="252"/>
        <v>5.4578276497623548E-2</v>
      </c>
      <c r="AC894" s="118">
        <f t="shared" si="252"/>
        <v>5.2307326883553926E-2</v>
      </c>
      <c r="AD894" s="118">
        <f t="shared" si="252"/>
        <v>5.0130869299658022E-2</v>
      </c>
      <c r="AE894" s="118">
        <f t="shared" si="252"/>
        <v>4.8044972023403985E-2</v>
      </c>
      <c r="AF894" s="118">
        <f t="shared" si="252"/>
        <v>4.6045866927454576E-2</v>
      </c>
      <c r="AG894" s="118">
        <f t="shared" si="252"/>
        <v>4.4129942672628444E-2</v>
      </c>
      <c r="AH894" s="118">
        <f t="shared" si="252"/>
        <v>4.2293738184095653E-2</v>
      </c>
      <c r="AI894" s="118">
        <f t="shared" si="252"/>
        <v>4.0533936399022509E-2</v>
      </c>
      <c r="AJ894" s="118">
        <f t="shared" si="252"/>
        <v>3.8847358274370837E-2</v>
      </c>
      <c r="AK894" s="118">
        <f t="shared" si="252"/>
        <v>3.7230957044026958E-2</v>
      </c>
      <c r="AL894" s="118">
        <f t="shared" si="252"/>
        <v>3.5681812714886095E-2</v>
      </c>
      <c r="AM894" s="118">
        <f t="shared" si="252"/>
        <v>3.4197126791949278E-2</v>
      </c>
      <c r="AN894" s="118">
        <f t="shared" si="252"/>
        <v>3.2774217222904009E-2</v>
      </c>
      <c r="AO894" s="118">
        <f t="shared" si="255"/>
        <v>3.1410513553056019E-2</v>
      </c>
      <c r="AP894" s="118">
        <f t="shared" si="255"/>
        <v>3.0103552281859642E-2</v>
      </c>
      <c r="AQ894" s="118">
        <f t="shared" si="255"/>
        <v>2.8850972412658563E-2</v>
      </c>
      <c r="AR894" s="118">
        <f t="shared" si="255"/>
        <v>2.7650511187597471E-2</v>
      </c>
      <c r="AS894" s="118">
        <f t="shared" si="255"/>
        <v>2.650000000000003E-2</v>
      </c>
      <c r="AT894" s="118">
        <f t="shared" si="255"/>
        <v>2.5397360476828841E-2</v>
      </c>
      <c r="AU894" s="118">
        <f t="shared" si="255"/>
        <v>2.4340600724150452E-2</v>
      </c>
      <c r="AV894" s="118">
        <f t="shared" si="255"/>
        <v>2.3327811728822995E-2</v>
      </c>
      <c r="AW894" s="118">
        <f t="shared" si="255"/>
        <v>2.2357163909906143E-2</v>
      </c>
      <c r="AX894" s="118">
        <f t="shared" si="255"/>
        <v>2.1426903813563533E-2</v>
      </c>
      <c r="AY894" s="118">
        <f t="shared" si="255"/>
        <v>2.0535350945487214E-2</v>
      </c>
      <c r="AZ894" s="118">
        <f t="shared" si="255"/>
        <v>1.9680894735121742E-2</v>
      </c>
      <c r="BA894" s="118">
        <f t="shared" si="255"/>
        <v>1.8861991626204118E-2</v>
      </c>
      <c r="BB894" s="118">
        <f t="shared" si="255"/>
        <v>1.807716228836349E-2</v>
      </c>
      <c r="BC894" s="118">
        <f t="shared" si="255"/>
        <v>1.7324988944743512E-2</v>
      </c>
      <c r="BD894" s="118">
        <f t="shared" si="253"/>
        <v>1.6604112810819811E-2</v>
      </c>
      <c r="BE894" s="118">
        <f t="shared" si="253"/>
        <v>1.5913231639785735E-2</v>
      </c>
      <c r="BF894" s="118">
        <f t="shared" si="253"/>
        <v>1.5251097370072301E-2</v>
      </c>
      <c r="BG894" s="118">
        <f t="shared" si="253"/>
        <v>1.4616513870752532E-2</v>
      </c>
      <c r="BH894" s="118">
        <f t="shared" si="253"/>
        <v>1.4008334780757374E-2</v>
      </c>
      <c r="BI894" s="118">
        <f t="shared" si="253"/>
        <v>1.3425461437999765E-2</v>
      </c>
      <c r="BJ894" s="118">
        <f t="shared" si="253"/>
        <v>1.2866840894665828E-2</v>
      </c>
      <c r="BK894" s="118">
        <f t="shared" si="253"/>
        <v>1.2331464015087949E-2</v>
      </c>
      <c r="BL894" s="118">
        <f t="shared" si="253"/>
        <v>1.1818363652763448E-2</v>
      </c>
      <c r="BM894" s="118">
        <f t="shared" si="253"/>
        <v>1.1326612903225834E-2</v>
      </c>
      <c r="BN894" s="118">
        <f t="shared" si="253"/>
        <v>1.0855323429612339E-2</v>
      </c>
      <c r="BO894" s="118">
        <f t="shared" si="253"/>
        <v>1.0403643857903029E-2</v>
      </c>
      <c r="BP894" s="118">
        <f t="shared" si="253"/>
        <v>9.9707582389324222E-3</v>
      </c>
      <c r="BQ894" s="118">
        <f t="shared" si="253"/>
        <v>9.5558845743953773E-3</v>
      </c>
      <c r="BS894"/>
    </row>
    <row r="895" spans="2:71">
      <c r="B895" s="19">
        <v>67</v>
      </c>
      <c r="C895" s="51">
        <v>6.1800000000000001E-2</v>
      </c>
      <c r="D895" s="51">
        <v>2.6700000000000002E-2</v>
      </c>
      <c r="I895" s="22" t="s">
        <v>176</v>
      </c>
      <c r="J895" s="118">
        <f t="shared" si="254"/>
        <v>0.1159701944572806</v>
      </c>
      <c r="K895" s="118">
        <f t="shared" si="254"/>
        <v>0.11120454172174157</v>
      </c>
      <c r="L895" s="118">
        <f t="shared" si="254"/>
        <v>0.10663472763338284</v>
      </c>
      <c r="M895" s="118">
        <f t="shared" si="254"/>
        <v>0.10225270444347877</v>
      </c>
      <c r="N895" s="118">
        <f t="shared" si="254"/>
        <v>9.8050755115655308E-2</v>
      </c>
      <c r="O895" s="118">
        <f t="shared" si="254"/>
        <v>9.4021479735672042E-2</v>
      </c>
      <c r="P895" s="118">
        <f t="shared" si="254"/>
        <v>9.0157782479677637E-2</v>
      </c>
      <c r="Q895" s="118">
        <f t="shared" si="254"/>
        <v>8.6452859117988543E-2</v>
      </c>
      <c r="R895" s="118">
        <f t="shared" si="254"/>
        <v>8.2900185032384763E-2</v>
      </c>
      <c r="S895" s="118">
        <f t="shared" si="254"/>
        <v>7.9493503725820189E-2</v>
      </c>
      <c r="T895" s="118">
        <f t="shared" si="254"/>
        <v>7.6226815804312148E-2</v>
      </c>
      <c r="U895" s="118">
        <f t="shared" si="254"/>
        <v>7.3094368411606728E-2</v>
      </c>
      <c r="V895" s="118">
        <f t="shared" si="254"/>
        <v>7.0090645098013535E-2</v>
      </c>
      <c r="W895" s="118">
        <f t="shared" si="254"/>
        <v>6.7210356105568247E-2</v>
      </c>
      <c r="X895" s="118">
        <f t="shared" si="254"/>
        <v>6.4448429052414602E-2</v>
      </c>
      <c r="Y895" s="118">
        <f t="shared" ref="Y895:AN898" si="256">$C895*POWER(POWER($D895/$C895,1/($D$482-$C$482)),Y$482-$C$482)</f>
        <v>6.1800000000000001E-2</v>
      </c>
      <c r="Z895" s="118">
        <f t="shared" si="256"/>
        <v>5.926040488735404E-2</v>
      </c>
      <c r="AA895" s="118">
        <f t="shared" si="256"/>
        <v>5.6825171317364635E-2</v>
      </c>
      <c r="AB895" s="118">
        <f t="shared" si="256"/>
        <v>5.4490010680587141E-2</v>
      </c>
      <c r="AC895" s="118">
        <f t="shared" si="256"/>
        <v>5.2250810602715865E-2</v>
      </c>
      <c r="AD895" s="118">
        <f t="shared" si="256"/>
        <v>5.0103627702417365E-2</v>
      </c>
      <c r="AE895" s="118">
        <f t="shared" si="256"/>
        <v>4.8044680646771865E-2</v>
      </c>
      <c r="AF895" s="118">
        <f t="shared" si="256"/>
        <v>4.6070343492092609E-2</v>
      </c>
      <c r="AG895" s="118">
        <f t="shared" si="256"/>
        <v>4.4177139298396187E-2</v>
      </c>
      <c r="AH895" s="118">
        <f t="shared" si="256"/>
        <v>4.2361734006278275E-2</v>
      </c>
      <c r="AI895" s="118">
        <f t="shared" si="256"/>
        <v>4.0620930565411724E-2</v>
      </c>
      <c r="AJ895" s="118">
        <f t="shared" si="256"/>
        <v>3.8951663304326763E-2</v>
      </c>
      <c r="AK895" s="118">
        <f t="shared" si="256"/>
        <v>3.7350992531558165E-2</v>
      </c>
      <c r="AL895" s="118">
        <f t="shared" si="256"/>
        <v>3.5816099358651682E-2</v>
      </c>
      <c r="AM895" s="118">
        <f t="shared" si="256"/>
        <v>3.434428073591262E-2</v>
      </c>
      <c r="AN895" s="118">
        <f t="shared" si="256"/>
        <v>3.2932944692154291E-2</v>
      </c>
      <c r="AO895" s="118">
        <f t="shared" si="255"/>
        <v>3.1579605770063114E-2</v>
      </c>
      <c r="AP895" s="118">
        <f t="shared" si="255"/>
        <v>3.0281880649141779E-2</v>
      </c>
      <c r="AQ895" s="118">
        <f t="shared" si="255"/>
        <v>2.9037483948522222E-2</v>
      </c>
      <c r="AR895" s="118">
        <f t="shared" si="255"/>
        <v>2.7844224202256802E-2</v>
      </c>
      <c r="AS895" s="118">
        <f t="shared" si="255"/>
        <v>2.6700000000000012E-2</v>
      </c>
      <c r="AT895" s="118">
        <f t="shared" si="255"/>
        <v>2.5602796286284035E-2</v>
      </c>
      <c r="AU895" s="118">
        <f t="shared" si="255"/>
        <v>2.4550680811871138E-2</v>
      </c>
      <c r="AV895" s="118">
        <f t="shared" si="255"/>
        <v>2.3541800730933291E-2</v>
      </c>
      <c r="AW895" s="118">
        <f t="shared" si="255"/>
        <v>2.2574379338066573E-2</v>
      </c>
      <c r="AX895" s="118">
        <f t="shared" si="255"/>
        <v>2.1646712939393922E-2</v>
      </c>
      <c r="AY895" s="118">
        <f t="shared" si="255"/>
        <v>2.0757167852246104E-2</v>
      </c>
      <c r="AZ895" s="118">
        <f t="shared" si="255"/>
        <v>1.9904177528137106E-2</v>
      </c>
      <c r="BA895" s="118">
        <f t="shared" si="255"/>
        <v>1.9086239793967293E-2</v>
      </c>
      <c r="BB895" s="118">
        <f t="shared" si="255"/>
        <v>1.8301914206595965E-2</v>
      </c>
      <c r="BC895" s="118">
        <f t="shared" si="255"/>
        <v>1.7549819516124492E-2</v>
      </c>
      <c r="BD895" s="118">
        <f t="shared" si="255"/>
        <v>1.6828631233422733E-2</v>
      </c>
      <c r="BE895" s="118">
        <f t="shared" ref="BE895:BQ898" si="257">$C895*POWER(POWER($D895/$C895,1/($D$482-$C$482)),BE$482-$C$482)</f>
        <v>1.6137079297614945E-2</v>
      </c>
      <c r="BF895" s="118">
        <f t="shared" si="257"/>
        <v>1.5473945839417481E-2</v>
      </c>
      <c r="BG895" s="118">
        <f t="shared" si="257"/>
        <v>1.483806303638944E-2</v>
      </c>
      <c r="BH895" s="118">
        <f t="shared" si="257"/>
        <v>1.4228311056319094E-2</v>
      </c>
      <c r="BI895" s="118">
        <f t="shared" si="257"/>
        <v>1.3643616085124363E-2</v>
      </c>
      <c r="BJ895" s="118">
        <f t="shared" si="257"/>
        <v>1.3082948435794271E-2</v>
      </c>
      <c r="BK895" s="118">
        <f t="shared" si="257"/>
        <v>1.2545320735041159E-2</v>
      </c>
      <c r="BL895" s="118">
        <f t="shared" si="257"/>
        <v>1.2029786184470178E-2</v>
      </c>
      <c r="BM895" s="118">
        <f t="shared" si="257"/>
        <v>1.1535436893203894E-2</v>
      </c>
      <c r="BN895" s="118">
        <f t="shared" si="257"/>
        <v>1.1061402279025634E-2</v>
      </c>
      <c r="BO895" s="118">
        <f t="shared" si="257"/>
        <v>1.0606847535225884E-2</v>
      </c>
      <c r="BP895" s="118">
        <f t="shared" si="257"/>
        <v>1.0170972160451767E-2</v>
      </c>
      <c r="BQ895" s="118">
        <f t="shared" si="257"/>
        <v>9.7530085489705137E-3</v>
      </c>
      <c r="BS895"/>
    </row>
    <row r="896" spans="2:71">
      <c r="B896" s="19">
        <v>68</v>
      </c>
      <c r="C896" s="51">
        <v>6.1499999999999999E-2</v>
      </c>
      <c r="D896" s="51">
        <v>2.69E-2</v>
      </c>
      <c r="I896" s="22" t="s">
        <v>176</v>
      </c>
      <c r="J896" s="118">
        <f t="shared" ref="J896:Y898" si="258">$C896*POWER(POWER($D896/$C896,1/($D$482-$C$482)),J$482-$C$482)</f>
        <v>0.11434501679243751</v>
      </c>
      <c r="K896" s="118">
        <f t="shared" si="258"/>
        <v>0.10971376045438345</v>
      </c>
      <c r="L896" s="118">
        <f t="shared" si="258"/>
        <v>0.10527008146661919</v>
      </c>
      <c r="M896" s="118">
        <f t="shared" si="258"/>
        <v>0.1010063824819513</v>
      </c>
      <c r="N896" s="118">
        <f t="shared" si="258"/>
        <v>9.6915373864561463E-2</v>
      </c>
      <c r="O896" s="118">
        <f t="shared" si="258"/>
        <v>9.2990061226933568E-2</v>
      </c>
      <c r="P896" s="118">
        <f t="shared" si="258"/>
        <v>8.9223733471566508E-2</v>
      </c>
      <c r="Q896" s="118">
        <f t="shared" si="258"/>
        <v>8.5609951317026936E-2</v>
      </c>
      <c r="R896" s="118">
        <f t="shared" si="258"/>
        <v>8.214253628872549E-2</v>
      </c>
      <c r="S896" s="118">
        <f t="shared" si="258"/>
        <v>7.881556015559367E-2</v>
      </c>
      <c r="T896" s="118">
        <f t="shared" si="258"/>
        <v>7.562333479460169E-2</v>
      </c>
      <c r="U896" s="118">
        <f t="shared" si="258"/>
        <v>7.2560402465788154E-2</v>
      </c>
      <c r="V896" s="118">
        <f t="shared" si="258"/>
        <v>6.9621526481175422E-2</v>
      </c>
      <c r="W896" s="118">
        <f t="shared" si="258"/>
        <v>6.680168225161677E-2</v>
      </c>
      <c r="X896" s="118">
        <f t="shared" si="258"/>
        <v>6.4096048696268559E-2</v>
      </c>
      <c r="Y896" s="118">
        <f t="shared" si="258"/>
        <v>6.1499999999999999E-2</v>
      </c>
      <c r="Z896" s="118">
        <f t="shared" si="256"/>
        <v>5.9009097704648183E-2</v>
      </c>
      <c r="AA896" s="118">
        <f t="shared" si="256"/>
        <v>5.6619083120597005E-2</v>
      </c>
      <c r="AB896" s="118">
        <f t="shared" si="256"/>
        <v>5.4325870045705778E-2</v>
      </c>
      <c r="AC896" s="118">
        <f t="shared" si="256"/>
        <v>5.2125537779139391E-2</v>
      </c>
      <c r="AD896" s="118">
        <f t="shared" si="256"/>
        <v>5.0014324418155558E-2</v>
      </c>
      <c r="AE896" s="118">
        <f t="shared" si="256"/>
        <v>4.798862042638883E-2</v>
      </c>
      <c r="AF896" s="118">
        <f t="shared" si="256"/>
        <v>4.6044962462635022E-2</v>
      </c>
      <c r="AG896" s="118">
        <f t="shared" si="256"/>
        <v>4.4180027459585172E-2</v>
      </c>
      <c r="AH896" s="118">
        <f t="shared" si="256"/>
        <v>4.2390626942385386E-2</v>
      </c>
      <c r="AI896" s="118">
        <f t="shared" si="256"/>
        <v>4.0673701577309131E-2</v>
      </c>
      <c r="AJ896" s="118">
        <f t="shared" si="256"/>
        <v>3.9026315941221738E-2</v>
      </c>
      <c r="AK896" s="118">
        <f t="shared" si="256"/>
        <v>3.744565350289468E-2</v>
      </c>
      <c r="AL896" s="118">
        <f t="shared" si="256"/>
        <v>3.592901180758884E-2</v>
      </c>
      <c r="AM896" s="118">
        <f t="shared" si="256"/>
        <v>3.4473797856674281E-2</v>
      </c>
      <c r="AN896" s="118">
        <f t="shared" si="256"/>
        <v>3.3077523674386732E-2</v>
      </c>
      <c r="AO896" s="118">
        <f t="shared" ref="AO896:BD898" si="259">$C896*POWER(POWER($D896/$C896,1/($D$482-$C$482)),AO$482-$C$482)</f>
        <v>3.1737802054141465E-2</v>
      </c>
      <c r="AP896" s="118">
        <f t="shared" si="259"/>
        <v>3.0452342477131994E-2</v>
      </c>
      <c r="AQ896" s="118">
        <f t="shared" si="259"/>
        <v>2.921894719623561E-2</v>
      </c>
      <c r="AR896" s="118">
        <f t="shared" si="259"/>
        <v>2.8035507478530459E-2</v>
      </c>
      <c r="AS896" s="118">
        <f t="shared" si="259"/>
        <v>2.6899999999999983E-2</v>
      </c>
      <c r="AT896" s="118">
        <f t="shared" si="259"/>
        <v>2.5810483386260734E-2</v>
      </c>
      <c r="AU896" s="118">
        <f t="shared" si="259"/>
        <v>2.4765094893399325E-2</v>
      </c>
      <c r="AV896" s="118">
        <f t="shared" si="259"/>
        <v>2.3762047223243647E-2</v>
      </c>
      <c r="AW896" s="118">
        <f t="shared" si="259"/>
        <v>2.2799625467623558E-2</v>
      </c>
      <c r="AX896" s="118">
        <f t="shared" si="259"/>
        <v>2.1876184176396477E-2</v>
      </c>
      <c r="AY896" s="118">
        <f t="shared" si="259"/>
        <v>2.0990144544225344E-2</v>
      </c>
      <c r="AZ896" s="118">
        <f t="shared" si="259"/>
        <v>2.013999171129888E-2</v>
      </c>
      <c r="BA896" s="118">
        <f t="shared" si="259"/>
        <v>1.9324272173379519E-2</v>
      </c>
      <c r="BB896" s="118">
        <f t="shared" si="259"/>
        <v>1.8541591296750672E-2</v>
      </c>
      <c r="BC896" s="118">
        <f t="shared" si="259"/>
        <v>1.7790610933814871E-2</v>
      </c>
      <c r="BD896" s="118">
        <f t="shared" si="259"/>
        <v>1.7070047135266081E-2</v>
      </c>
      <c r="BE896" s="118">
        <f t="shared" si="257"/>
        <v>1.6378667954924656E-2</v>
      </c>
      <c r="BF896" s="118">
        <f t="shared" si="257"/>
        <v>1.571529134348194E-2</v>
      </c>
      <c r="BG896" s="118">
        <f t="shared" si="257"/>
        <v>1.5078783127553457E-2</v>
      </c>
      <c r="BH896" s="118">
        <f t="shared" si="257"/>
        <v>1.4468055070585406E-2</v>
      </c>
      <c r="BI896" s="118">
        <f t="shared" si="257"/>
        <v>1.3882063012299268E-2</v>
      </c>
      <c r="BJ896" s="118">
        <f t="shared" si="257"/>
        <v>1.3319805083493499E-2</v>
      </c>
      <c r="BK896" s="118">
        <f t="shared" si="257"/>
        <v>1.2780319993150203E-2</v>
      </c>
      <c r="BL896" s="118">
        <f t="shared" si="257"/>
        <v>1.2262685384918193E-2</v>
      </c>
      <c r="BM896" s="118">
        <f t="shared" si="257"/>
        <v>1.1766016260162587E-2</v>
      </c>
      <c r="BN896" s="118">
        <f t="shared" si="257"/>
        <v>1.1289463464884769E-2</v>
      </c>
      <c r="BO896" s="118">
        <f t="shared" si="257"/>
        <v>1.0832212237925878E-2</v>
      </c>
      <c r="BP896" s="118">
        <f t="shared" si="257"/>
        <v>1.0393480817971605E-2</v>
      </c>
      <c r="BQ896" s="118">
        <f t="shared" si="257"/>
        <v>9.9725191069768016E-3</v>
      </c>
      <c r="BS896"/>
    </row>
    <row r="897" spans="1:71">
      <c r="B897" s="19">
        <v>69</v>
      </c>
      <c r="C897" s="51">
        <v>6.13E-2</v>
      </c>
      <c r="D897" s="51">
        <v>2.7099999999999999E-2</v>
      </c>
      <c r="I897" s="22" t="s">
        <v>176</v>
      </c>
      <c r="J897" s="118">
        <f t="shared" si="258"/>
        <v>0.11306517577772338</v>
      </c>
      <c r="K897" s="118">
        <f t="shared" si="258"/>
        <v>0.10854362039541383</v>
      </c>
      <c r="L897" s="118">
        <f t="shared" si="258"/>
        <v>0.10420288517222634</v>
      </c>
      <c r="M897" s="118">
        <f t="shared" si="258"/>
        <v>0.10003573898365167</v>
      </c>
      <c r="N897" s="118">
        <f t="shared" si="258"/>
        <v>9.6035239882902357E-2</v>
      </c>
      <c r="O897" s="118">
        <f t="shared" si="258"/>
        <v>9.2194723536493592E-2</v>
      </c>
      <c r="P897" s="118">
        <f t="shared" si="258"/>
        <v>8.8507792122293247E-2</v>
      </c>
      <c r="Q897" s="118">
        <f t="shared" si="258"/>
        <v>8.4968303671546591E-2</v>
      </c>
      <c r="R897" s="118">
        <f t="shared" si="258"/>
        <v>8.1570361837121144E-2</v>
      </c>
      <c r="S897" s="118">
        <f t="shared" si="258"/>
        <v>7.8308306070926148E-2</v>
      </c>
      <c r="T897" s="118">
        <f t="shared" si="258"/>
        <v>7.5176702194144282E-2</v>
      </c>
      <c r="U897" s="118">
        <f t="shared" si="258"/>
        <v>7.2170333344566226E-2</v>
      </c>
      <c r="V897" s="118">
        <f t="shared" si="258"/>
        <v>6.9284191285947552E-2</v>
      </c>
      <c r="W897" s="118">
        <f t="shared" si="258"/>
        <v>6.6513468064910791E-2</v>
      </c>
      <c r="X897" s="118">
        <f t="shared" si="258"/>
        <v>6.3853548001493482E-2</v>
      </c>
      <c r="Y897" s="118">
        <f t="shared" si="258"/>
        <v>6.13E-2</v>
      </c>
      <c r="Z897" s="118">
        <f t="shared" si="256"/>
        <v>5.8848570167347798E-2</v>
      </c>
      <c r="AA897" s="118">
        <f t="shared" si="256"/>
        <v>5.6495174726611051E-2</v>
      </c>
      <c r="AB897" s="118">
        <f t="shared" si="256"/>
        <v>5.4235893213956686E-2</v>
      </c>
      <c r="AC897" s="118">
        <f t="shared" si="256"/>
        <v>5.2066961947639677E-2</v>
      </c>
      <c r="AD897" s="118">
        <f t="shared" si="256"/>
        <v>4.9984767758177839E-2</v>
      </c>
      <c r="AE897" s="118">
        <f t="shared" si="256"/>
        <v>4.7985841969261214E-2</v>
      </c>
      <c r="AF897" s="118">
        <f t="shared" si="256"/>
        <v>4.6066854619369192E-2</v>
      </c>
      <c r="AG897" s="118">
        <f t="shared" si="256"/>
        <v>4.4224608914469138E-2</v>
      </c>
      <c r="AH897" s="118">
        <f t="shared" si="256"/>
        <v>4.2456035902555492E-2</v>
      </c>
      <c r="AI897" s="118">
        <f t="shared" si="256"/>
        <v>4.0758189361157826E-2</v>
      </c>
      <c r="AJ897" s="118">
        <f t="shared" si="256"/>
        <v>3.9128240889300892E-2</v>
      </c>
      <c r="AK897" s="118">
        <f t="shared" si="256"/>
        <v>3.7563475195740798E-2</v>
      </c>
      <c r="AL897" s="118">
        <f t="shared" si="256"/>
        <v>3.6061285575627745E-2</v>
      </c>
      <c r="AM897" s="118">
        <f t="shared" si="256"/>
        <v>3.4619169568060305E-2</v>
      </c>
      <c r="AN897" s="118">
        <f t="shared" si="256"/>
        <v>3.323472478729704E-2</v>
      </c>
      <c r="AO897" s="118">
        <f t="shared" si="259"/>
        <v>3.1905644920680966E-2</v>
      </c>
      <c r="AP897" s="118">
        <f t="shared" si="259"/>
        <v>3.0629715886609749E-2</v>
      </c>
      <c r="AQ897" s="118">
        <f t="shared" si="259"/>
        <v>2.9404812146151409E-2</v>
      </c>
      <c r="AR897" s="118">
        <f t="shared" si="259"/>
        <v>2.8228893162161046E-2</v>
      </c>
      <c r="AS897" s="118">
        <f t="shared" si="259"/>
        <v>2.7099999999999982E-2</v>
      </c>
      <c r="AT897" s="118">
        <f t="shared" si="259"/>
        <v>2.6016252064194525E-2</v>
      </c>
      <c r="AU897" s="118">
        <f t="shared" si="259"/>
        <v>2.4975843965598016E-2</v>
      </c>
      <c r="AV897" s="118">
        <f t="shared" si="259"/>
        <v>2.3977042513837279E-2</v>
      </c>
      <c r="AW897" s="118">
        <f t="shared" si="259"/>
        <v>2.3018183830033186E-2</v>
      </c>
      <c r="AX897" s="118">
        <f t="shared" si="259"/>
        <v>2.2097670574985618E-2</v>
      </c>
      <c r="AY897" s="118">
        <f t="shared" si="259"/>
        <v>2.1213969288205188E-2</v>
      </c>
      <c r="AZ897" s="118">
        <f t="shared" si="259"/>
        <v>2.0365607833358963E-2</v>
      </c>
      <c r="BA897" s="118">
        <f t="shared" si="259"/>
        <v>1.9551172945874596E-2</v>
      </c>
      <c r="BB897" s="118">
        <f t="shared" si="259"/>
        <v>1.8769307878617508E-2</v>
      </c>
      <c r="BC897" s="118">
        <f t="shared" si="259"/>
        <v>1.8018710141719026E-2</v>
      </c>
      <c r="BD897" s="118">
        <f t="shared" si="259"/>
        <v>1.7298129332790433E-2</v>
      </c>
      <c r="BE897" s="118">
        <f t="shared" si="257"/>
        <v>1.6606365053908237E-2</v>
      </c>
      <c r="BF897" s="118">
        <f t="shared" si="257"/>
        <v>1.5942264911900674E-2</v>
      </c>
      <c r="BG897" s="118">
        <f t="shared" si="257"/>
        <v>1.5304722598604138E-2</v>
      </c>
      <c r="BH897" s="118">
        <f t="shared" si="257"/>
        <v>1.4692676047891503E-2</v>
      </c>
      <c r="BI897" s="118">
        <f t="shared" si="257"/>
        <v>1.4105105666402178E-2</v>
      </c>
      <c r="BJ897" s="118">
        <f t="shared" si="257"/>
        <v>1.3541032635026488E-2</v>
      </c>
      <c r="BK897" s="118">
        <f t="shared" si="257"/>
        <v>1.2999517278314889E-2</v>
      </c>
      <c r="BL897" s="118">
        <f t="shared" si="257"/>
        <v>1.2479657499095657E-2</v>
      </c>
      <c r="BM897" s="118">
        <f t="shared" si="257"/>
        <v>1.1980587275693295E-2</v>
      </c>
      <c r="BN897" s="118">
        <f t="shared" si="257"/>
        <v>1.1501475219244226E-2</v>
      </c>
      <c r="BO897" s="118">
        <f t="shared" si="257"/>
        <v>1.1041523188706458E-2</v>
      </c>
      <c r="BP897" s="118">
        <f t="shared" si="257"/>
        <v>1.059996496125595E-2</v>
      </c>
      <c r="BQ897" s="118">
        <f t="shared" si="257"/>
        <v>1.0176064955854793E-2</v>
      </c>
      <c r="BS897"/>
    </row>
    <row r="898" spans="1:71">
      <c r="B898" s="19">
        <v>70</v>
      </c>
      <c r="C898" s="51">
        <v>6.0999999999999999E-2</v>
      </c>
      <c r="D898" s="51">
        <v>2.7199999999999998E-2</v>
      </c>
      <c r="I898" s="22" t="s">
        <v>176</v>
      </c>
      <c r="J898" s="118">
        <f t="shared" si="258"/>
        <v>0.11178937633031517</v>
      </c>
      <c r="K898" s="118">
        <f t="shared" si="258"/>
        <v>0.10736494023681048</v>
      </c>
      <c r="L898" s="118">
        <f t="shared" si="258"/>
        <v>0.10311561590605205</v>
      </c>
      <c r="M898" s="118">
        <f t="shared" si="258"/>
        <v>9.9034472708055835E-2</v>
      </c>
      <c r="N898" s="118">
        <f t="shared" si="258"/>
        <v>9.5114854315552971E-2</v>
      </c>
      <c r="O898" s="118">
        <f t="shared" si="258"/>
        <v>9.1350367847548131E-2</v>
      </c>
      <c r="P898" s="118">
        <f t="shared" si="258"/>
        <v>8.773487344255769E-2</v>
      </c>
      <c r="Q898" s="118">
        <f t="shared" si="258"/>
        <v>8.4262474244521809E-2</v>
      </c>
      <c r="R898" s="118">
        <f t="shared" si="258"/>
        <v>8.0927506785056946E-2</v>
      </c>
      <c r="S898" s="118">
        <f t="shared" si="258"/>
        <v>7.772453174636311E-2</v>
      </c>
      <c r="T898" s="118">
        <f t="shared" si="258"/>
        <v>7.4648325089719428E-2</v>
      </c>
      <c r="U898" s="118">
        <f t="shared" si="258"/>
        <v>7.1693869535099236E-2</v>
      </c>
      <c r="V898" s="118">
        <f t="shared" si="258"/>
        <v>6.8856346378007513E-2</v>
      </c>
      <c r="W898" s="118">
        <f t="shared" si="258"/>
        <v>6.6131127630194339E-2</v>
      </c>
      <c r="X898" s="118">
        <f t="shared" si="258"/>
        <v>6.3513768471425591E-2</v>
      </c>
      <c r="Y898" s="118">
        <f t="shared" si="258"/>
        <v>6.0999999999999999E-2</v>
      </c>
      <c r="Z898" s="118">
        <f t="shared" si="256"/>
        <v>5.8585722270188594E-2</v>
      </c>
      <c r="AA898" s="118">
        <f t="shared" si="256"/>
        <v>5.6266997605240517E-2</v>
      </c>
      <c r="AB898" s="118">
        <f t="shared" si="256"/>
        <v>5.4040044175048978E-2</v>
      </c>
      <c r="AC898" s="118">
        <f t="shared" si="256"/>
        <v>5.1901229828002327E-2</v>
      </c>
      <c r="AD898" s="118">
        <f t="shared" si="256"/>
        <v>4.9847066166960198E-2</v>
      </c>
      <c r="AE898" s="118">
        <f t="shared" si="256"/>
        <v>4.7874202859692537E-2</v>
      </c>
      <c r="AF898" s="118">
        <f t="shared" si="256"/>
        <v>4.5979422174501891E-2</v>
      </c>
      <c r="AG898" s="118">
        <f t="shared" si="256"/>
        <v>4.4159633732116697E-2</v>
      </c>
      <c r="AH898" s="118">
        <f t="shared" si="256"/>
        <v>4.2411869465295751E-2</v>
      </c>
      <c r="AI898" s="118">
        <f t="shared" si="256"/>
        <v>4.0733278777923085E-2</v>
      </c>
      <c r="AJ898" s="118">
        <f t="shared" si="256"/>
        <v>3.9121123895697857E-2</v>
      </c>
      <c r="AK898" s="118">
        <f t="shared" si="256"/>
        <v>3.757277540083595E-2</v>
      </c>
      <c r="AL898" s="118">
        <f t="shared" si="256"/>
        <v>3.60857079435008E-2</v>
      </c>
      <c r="AM898" s="118">
        <f t="shared" si="256"/>
        <v>3.4657496122968458E-2</v>
      </c>
      <c r="AN898" s="118">
        <f t="shared" si="256"/>
        <v>3.3285810531809318E-2</v>
      </c>
      <c r="AO898" s="118">
        <f t="shared" si="259"/>
        <v>3.1968413956634405E-2</v>
      </c>
      <c r="AP898" s="118">
        <f t="shared" si="259"/>
        <v>3.0703157729209906E-2</v>
      </c>
      <c r="AQ898" s="118">
        <f t="shared" si="259"/>
        <v>2.948797822198829E-2</v>
      </c>
      <c r="AR898" s="118">
        <f t="shared" si="259"/>
        <v>2.8320893482340587E-2</v>
      </c>
      <c r="AS898" s="118">
        <f t="shared" si="259"/>
        <v>2.7199999999999992E-2</v>
      </c>
      <c r="AT898" s="118">
        <f t="shared" si="259"/>
        <v>2.6123469602444743E-2</v>
      </c>
      <c r="AU898" s="118">
        <f t="shared" si="259"/>
        <v>2.5089546473156421E-2</v>
      </c>
      <c r="AV898" s="118">
        <f t="shared" si="259"/>
        <v>2.4096544287890688E-2</v>
      </c>
      <c r="AW898" s="118">
        <f t="shared" si="259"/>
        <v>2.3142843464289558E-2</v>
      </c>
      <c r="AX898" s="118">
        <f t="shared" si="259"/>
        <v>2.2226888520349465E-2</v>
      </c>
      <c r="AY898" s="118">
        <f t="shared" si="259"/>
        <v>2.1347185537436666E-2</v>
      </c>
      <c r="AZ898" s="118">
        <f t="shared" si="259"/>
        <v>2.0502299723712317E-2</v>
      </c>
      <c r="BA898" s="118">
        <f t="shared" si="259"/>
        <v>1.9690853073993018E-2</v>
      </c>
      <c r="BB898" s="118">
        <f t="shared" si="259"/>
        <v>1.8911522122230229E-2</v>
      </c>
      <c r="BC898" s="118">
        <f t="shared" si="259"/>
        <v>1.816303578294275E-2</v>
      </c>
      <c r="BD898" s="118">
        <f t="shared" si="259"/>
        <v>1.7444173278081666E-2</v>
      </c>
      <c r="BE898" s="118">
        <f t="shared" si="257"/>
        <v>1.6753762145946521E-2</v>
      </c>
      <c r="BF898" s="118">
        <f t="shared" si="257"/>
        <v>1.6090676328905273E-2</v>
      </c>
      <c r="BG898" s="118">
        <f t="shared" si="257"/>
        <v>1.5453834336799052E-2</v>
      </c>
      <c r="BH898" s="118">
        <f t="shared" si="257"/>
        <v>1.4842197483036284E-2</v>
      </c>
      <c r="BI898" s="118">
        <f t="shared" si="257"/>
        <v>1.4254768190499275E-2</v>
      </c>
      <c r="BJ898" s="118">
        <f t="shared" si="257"/>
        <v>1.3690588364500152E-2</v>
      </c>
      <c r="BK898" s="118">
        <f t="shared" si="257"/>
        <v>1.3148737830132482E-2</v>
      </c>
      <c r="BL898" s="118">
        <f t="shared" si="257"/>
        <v>1.2628332831469899E-2</v>
      </c>
      <c r="BM898" s="118">
        <f t="shared" si="257"/>
        <v>1.2128524590163932E-2</v>
      </c>
      <c r="BN898" s="118">
        <f t="shared" si="257"/>
        <v>1.1648497921090116E-2</v>
      </c>
      <c r="BO898" s="118">
        <f t="shared" si="257"/>
        <v>1.11874699027845E-2</v>
      </c>
      <c r="BP898" s="118">
        <f t="shared" si="257"/>
        <v>1.0744688600502076E-2</v>
      </c>
      <c r="BQ898" s="118">
        <f t="shared" si="257"/>
        <v>1.0319431839814361E-2</v>
      </c>
      <c r="BS898"/>
    </row>
    <row r="899" spans="1:71">
      <c r="B899" s="19"/>
      <c r="C899" s="50"/>
      <c r="D899" s="50"/>
      <c r="J899" s="118"/>
      <c r="K899" s="118"/>
      <c r="L899" s="118"/>
      <c r="M899" s="118"/>
      <c r="N899" s="118"/>
      <c r="O899" s="118"/>
      <c r="P899" s="118"/>
      <c r="Q899" s="118"/>
      <c r="R899" s="118"/>
      <c r="S899" s="118"/>
      <c r="T899" s="118"/>
      <c r="U899" s="118"/>
      <c r="V899" s="118"/>
      <c r="W899" s="118"/>
      <c r="X899" s="118"/>
      <c r="Y899" s="118"/>
      <c r="Z899" s="118"/>
      <c r="AA899" s="118"/>
      <c r="AB899" s="118"/>
      <c r="AC899" s="118"/>
      <c r="AD899" s="118"/>
      <c r="AE899" s="118"/>
      <c r="AF899" s="118"/>
      <c r="AG899" s="118"/>
      <c r="AH899" s="118"/>
      <c r="AI899" s="118"/>
      <c r="AJ899" s="118"/>
      <c r="AK899" s="118"/>
      <c r="AL899" s="118"/>
      <c r="AM899" s="118"/>
      <c r="AN899" s="118"/>
      <c r="AO899" s="118"/>
      <c r="AP899" s="118"/>
      <c r="AQ899" s="118"/>
      <c r="AR899" s="118"/>
      <c r="AS899" s="118"/>
      <c r="AT899" s="118"/>
      <c r="AU899" s="118"/>
      <c r="AV899" s="118"/>
      <c r="AW899" s="118"/>
      <c r="AX899" s="118"/>
      <c r="AY899" s="118"/>
      <c r="AZ899" s="118"/>
      <c r="BA899" s="118"/>
      <c r="BB899" s="118"/>
      <c r="BC899" s="118"/>
      <c r="BD899" s="118"/>
      <c r="BE899" s="118"/>
      <c r="BF899" s="118"/>
      <c r="BG899" s="118"/>
      <c r="BH899" s="118"/>
      <c r="BI899" s="118"/>
      <c r="BJ899" s="118"/>
      <c r="BK899" s="118"/>
      <c r="BL899" s="118"/>
      <c r="BM899" s="118"/>
      <c r="BN899" s="118"/>
      <c r="BO899" s="118"/>
      <c r="BP899" s="118"/>
      <c r="BQ899" s="118"/>
      <c r="BS899"/>
    </row>
    <row r="900" spans="1:71" s="3" customFormat="1" ht="15.5">
      <c r="A900" s="210" t="s">
        <v>575</v>
      </c>
      <c r="B900" s="210"/>
      <c r="C900" s="210"/>
      <c r="D900" s="210"/>
      <c r="E900" s="210"/>
      <c r="F900" s="86"/>
      <c r="G900" s="210"/>
    </row>
    <row r="901" spans="1:71">
      <c r="A901" s="18" t="s">
        <v>69</v>
      </c>
      <c r="C901" s="30"/>
      <c r="D901" s="30"/>
      <c r="E901" s="30"/>
      <c r="BS901"/>
    </row>
    <row r="902" spans="1:71">
      <c r="B902" t="s">
        <v>545</v>
      </c>
      <c r="C902" s="30">
        <v>2020</v>
      </c>
      <c r="D902" s="30">
        <v>2040</v>
      </c>
      <c r="E902" s="30"/>
      <c r="J902" s="17">
        <f t="shared" ref="J902:X902" si="260">K902-1</f>
        <v>2005</v>
      </c>
      <c r="K902" s="17">
        <f t="shared" si="260"/>
        <v>2006</v>
      </c>
      <c r="L902" s="17">
        <f t="shared" si="260"/>
        <v>2007</v>
      </c>
      <c r="M902" s="17">
        <f t="shared" si="260"/>
        <v>2008</v>
      </c>
      <c r="N902" s="17">
        <f t="shared" si="260"/>
        <v>2009</v>
      </c>
      <c r="O902" s="17">
        <f t="shared" si="260"/>
        <v>2010</v>
      </c>
      <c r="P902" s="17">
        <f t="shared" si="260"/>
        <v>2011</v>
      </c>
      <c r="Q902" s="17">
        <f t="shared" si="260"/>
        <v>2012</v>
      </c>
      <c r="R902" s="17">
        <f t="shared" si="260"/>
        <v>2013</v>
      </c>
      <c r="S902" s="17">
        <f t="shared" si="260"/>
        <v>2014</v>
      </c>
      <c r="T902" s="17">
        <f t="shared" si="260"/>
        <v>2015</v>
      </c>
      <c r="U902" s="17">
        <f t="shared" si="260"/>
        <v>2016</v>
      </c>
      <c r="V902" s="17">
        <f t="shared" si="260"/>
        <v>2017</v>
      </c>
      <c r="W902" s="17">
        <f t="shared" si="260"/>
        <v>2018</v>
      </c>
      <c r="X902" s="17">
        <f t="shared" si="260"/>
        <v>2019</v>
      </c>
      <c r="Y902" s="17">
        <f>Z902-1</f>
        <v>2020</v>
      </c>
      <c r="Z902" s="183">
        <f>$Z$26</f>
        <v>2021</v>
      </c>
      <c r="AA902" s="17">
        <f t="shared" ref="AA902:BP902" si="261">Z902+1</f>
        <v>2022</v>
      </c>
      <c r="AB902" s="17">
        <f t="shared" si="261"/>
        <v>2023</v>
      </c>
      <c r="AC902" s="17">
        <f t="shared" si="261"/>
        <v>2024</v>
      </c>
      <c r="AD902" s="17">
        <f t="shared" si="261"/>
        <v>2025</v>
      </c>
      <c r="AE902" s="17">
        <f t="shared" si="261"/>
        <v>2026</v>
      </c>
      <c r="AF902" s="17">
        <f t="shared" si="261"/>
        <v>2027</v>
      </c>
      <c r="AG902" s="17">
        <f t="shared" si="261"/>
        <v>2028</v>
      </c>
      <c r="AH902" s="17">
        <f t="shared" si="261"/>
        <v>2029</v>
      </c>
      <c r="AI902" s="17">
        <f t="shared" si="261"/>
        <v>2030</v>
      </c>
      <c r="AJ902" s="17">
        <f t="shared" si="261"/>
        <v>2031</v>
      </c>
      <c r="AK902" s="17">
        <f t="shared" si="261"/>
        <v>2032</v>
      </c>
      <c r="AL902" s="17">
        <f t="shared" si="261"/>
        <v>2033</v>
      </c>
      <c r="AM902" s="17">
        <f t="shared" si="261"/>
        <v>2034</v>
      </c>
      <c r="AN902" s="17">
        <f t="shared" si="261"/>
        <v>2035</v>
      </c>
      <c r="AO902" s="17">
        <f t="shared" si="261"/>
        <v>2036</v>
      </c>
      <c r="AP902" s="17">
        <f t="shared" si="261"/>
        <v>2037</v>
      </c>
      <c r="AQ902" s="17">
        <f t="shared" si="261"/>
        <v>2038</v>
      </c>
      <c r="AR902" s="17">
        <f t="shared" si="261"/>
        <v>2039</v>
      </c>
      <c r="AS902" s="17">
        <f t="shared" si="261"/>
        <v>2040</v>
      </c>
      <c r="AT902" s="17">
        <f t="shared" si="261"/>
        <v>2041</v>
      </c>
      <c r="AU902" s="17">
        <f t="shared" si="261"/>
        <v>2042</v>
      </c>
      <c r="AV902" s="17">
        <f t="shared" si="261"/>
        <v>2043</v>
      </c>
      <c r="AW902" s="17">
        <f t="shared" si="261"/>
        <v>2044</v>
      </c>
      <c r="AX902" s="17">
        <f t="shared" si="261"/>
        <v>2045</v>
      </c>
      <c r="AY902" s="17">
        <f t="shared" si="261"/>
        <v>2046</v>
      </c>
      <c r="AZ902" s="17">
        <f t="shared" si="261"/>
        <v>2047</v>
      </c>
      <c r="BA902" s="17">
        <f t="shared" si="261"/>
        <v>2048</v>
      </c>
      <c r="BB902" s="17">
        <f t="shared" si="261"/>
        <v>2049</v>
      </c>
      <c r="BC902" s="17">
        <f t="shared" si="261"/>
        <v>2050</v>
      </c>
      <c r="BD902" s="17">
        <f t="shared" si="261"/>
        <v>2051</v>
      </c>
      <c r="BE902" s="17">
        <f t="shared" si="261"/>
        <v>2052</v>
      </c>
      <c r="BF902" s="17">
        <f t="shared" si="261"/>
        <v>2053</v>
      </c>
      <c r="BG902" s="17">
        <f t="shared" si="261"/>
        <v>2054</v>
      </c>
      <c r="BH902" s="17">
        <f t="shared" si="261"/>
        <v>2055</v>
      </c>
      <c r="BI902" s="17">
        <f t="shared" si="261"/>
        <v>2056</v>
      </c>
      <c r="BJ902" s="17">
        <f t="shared" si="261"/>
        <v>2057</v>
      </c>
      <c r="BK902" s="17">
        <f t="shared" si="261"/>
        <v>2058</v>
      </c>
      <c r="BL902" s="17">
        <f t="shared" si="261"/>
        <v>2059</v>
      </c>
      <c r="BM902" s="17">
        <f t="shared" si="261"/>
        <v>2060</v>
      </c>
      <c r="BN902" s="17">
        <f t="shared" si="261"/>
        <v>2061</v>
      </c>
      <c r="BO902" s="17">
        <f t="shared" si="261"/>
        <v>2062</v>
      </c>
      <c r="BP902" s="17">
        <f t="shared" si="261"/>
        <v>2063</v>
      </c>
      <c r="BS902"/>
    </row>
    <row r="903" spans="1:71">
      <c r="B903" s="19">
        <v>0</v>
      </c>
      <c r="C903" s="51">
        <v>6.9999999999999999E-4</v>
      </c>
      <c r="D903" s="51">
        <v>4.0000000000000002E-4</v>
      </c>
      <c r="I903" s="22" t="s">
        <v>176</v>
      </c>
      <c r="J903" s="118">
        <f t="shared" ref="J903:Y918" si="262">$C903*POWER(POWER($D903/$C903,1/($D$482-$C$482)),J$482-$C$482)</f>
        <v>1.0650661362652284E-3</v>
      </c>
      <c r="K903" s="118">
        <f t="shared" si="262"/>
        <v>1.0356778165827613E-3</v>
      </c>
      <c r="L903" s="118">
        <f t="shared" si="262"/>
        <v>1.0071004074196986E-3</v>
      </c>
      <c r="M903" s="118">
        <f t="shared" si="262"/>
        <v>9.7931153336031085E-4</v>
      </c>
      <c r="N903" s="118">
        <f t="shared" si="262"/>
        <v>9.5228943639266033E-4</v>
      </c>
      <c r="O903" s="118">
        <f t="shared" si="262"/>
        <v>9.2601295887260646E-4</v>
      </c>
      <c r="P903" s="118">
        <f t="shared" si="262"/>
        <v>9.0046152695788583E-4</v>
      </c>
      <c r="Q903" s="118">
        <f t="shared" si="262"/>
        <v>8.75615134499295E-4</v>
      </c>
      <c r="R903" s="118">
        <f t="shared" si="262"/>
        <v>8.5145432737636188E-4</v>
      </c>
      <c r="S903" s="118">
        <f t="shared" si="262"/>
        <v>8.2796018826524365E-4</v>
      </c>
      <c r="T903" s="118">
        <f t="shared" si="262"/>
        <v>8.0511432182692189E-4</v>
      </c>
      <c r="U903" s="118">
        <f t="shared" si="262"/>
        <v>7.8289884030410112E-4</v>
      </c>
      <c r="V903" s="118">
        <f t="shared" si="262"/>
        <v>7.61296349515529E-4</v>
      </c>
      <c r="W903" s="118">
        <f t="shared" si="262"/>
        <v>7.4028993523677657E-4</v>
      </c>
      <c r="X903" s="118">
        <f t="shared" si="262"/>
        <v>7.19863149956812E-4</v>
      </c>
      <c r="Y903" s="118">
        <f t="shared" si="262"/>
        <v>6.9999999999999999E-4</v>
      </c>
      <c r="Z903" s="118">
        <f t="shared" ref="Z903:AO918" si="263">$C903*POWER(POWER($D903/$C903,1/($D$482-$C$482)),Z$482-$C$482)</f>
        <v>6.8068493300344304E-4</v>
      </c>
      <c r="AA903" s="118">
        <f t="shared" si="263"/>
        <v>6.6190282573985954E-4</v>
      </c>
      <c r="AB903" s="118">
        <f t="shared" si="263"/>
        <v>6.4363897227646559E-4</v>
      </c>
      <c r="AC903" s="118">
        <f t="shared" si="263"/>
        <v>6.2587907246058688E-4</v>
      </c>
      <c r="AD903" s="118">
        <f t="shared" si="263"/>
        <v>6.0860922072298804E-4</v>
      </c>
      <c r="AE903" s="118">
        <f t="shared" si="263"/>
        <v>5.9181589519014964E-4</v>
      </c>
      <c r="AF903" s="118">
        <f t="shared" si="263"/>
        <v>5.7548594709697098E-4</v>
      </c>
      <c r="AG903" s="118">
        <f t="shared" si="263"/>
        <v>5.596065904916066E-4</v>
      </c>
      <c r="AH903" s="118">
        <f t="shared" si="263"/>
        <v>5.4416539222437764E-4</v>
      </c>
      <c r="AI903" s="118">
        <f t="shared" si="263"/>
        <v>5.291502622129183E-4</v>
      </c>
      <c r="AJ903" s="118">
        <f t="shared" si="263"/>
        <v>5.1454944397593511E-4</v>
      </c>
      <c r="AK903" s="118">
        <f t="shared" si="263"/>
        <v>5.0035150542816883E-4</v>
      </c>
      <c r="AL903" s="118">
        <f t="shared" si="263"/>
        <v>4.8654532992934996E-4</v>
      </c>
      <c r="AM903" s="118">
        <f t="shared" si="263"/>
        <v>4.7312010758013951E-4</v>
      </c>
      <c r="AN903" s="118">
        <f t="shared" si="263"/>
        <v>4.600653267582414E-4</v>
      </c>
      <c r="AO903" s="118">
        <f t="shared" si="263"/>
        <v>4.473707658880581E-4</v>
      </c>
      <c r="AP903" s="118">
        <f t="shared" ref="AP903:BE918" si="264">$C903*POWER(POWER($D903/$C903,1/($D$482-$C$482)),AP$482-$C$482)</f>
        <v>4.3502648543744543E-4</v>
      </c>
      <c r="AQ903" s="118">
        <f t="shared" si="264"/>
        <v>4.2302282013530115E-4</v>
      </c>
      <c r="AR903" s="118">
        <f t="shared" si="264"/>
        <v>4.1135037140389283E-4</v>
      </c>
      <c r="AS903" s="118">
        <f t="shared" si="264"/>
        <v>4.0000000000000029E-4</v>
      </c>
      <c r="AT903" s="118">
        <f t="shared" si="264"/>
        <v>3.8896281885911053E-4</v>
      </c>
      <c r="AU903" s="118">
        <f t="shared" si="264"/>
        <v>3.7823018613706286E-4</v>
      </c>
      <c r="AV903" s="118">
        <f t="shared" si="264"/>
        <v>3.677936984436948E-4</v>
      </c>
      <c r="AW903" s="118">
        <f t="shared" si="264"/>
        <v>3.5764518426319273E-4</v>
      </c>
      <c r="AX903" s="118">
        <f t="shared" si="264"/>
        <v>3.4777669755599343E-4</v>
      </c>
      <c r="AY903" s="118">
        <f t="shared" si="264"/>
        <v>3.3818051153722864E-4</v>
      </c>
      <c r="AZ903" s="118">
        <f t="shared" si="264"/>
        <v>3.2884911262684078E-4</v>
      </c>
      <c r="BA903" s="118">
        <f t="shared" si="264"/>
        <v>3.1977519456663251E-4</v>
      </c>
      <c r="BB903" s="118">
        <f t="shared" si="264"/>
        <v>3.1095165269964456E-4</v>
      </c>
      <c r="BC903" s="118">
        <f t="shared" si="264"/>
        <v>3.0237157840738206E-4</v>
      </c>
      <c r="BD903" s="118">
        <f t="shared" si="264"/>
        <v>2.9402825370053454E-4</v>
      </c>
      <c r="BE903" s="118">
        <f t="shared" si="264"/>
        <v>2.8591514595895388E-4</v>
      </c>
      <c r="BF903" s="118">
        <f t="shared" ref="BF903:BQ918" si="265">$C903*POWER(POWER($D903/$C903,1/($D$482-$C$482)),BF$482-$C$482)</f>
        <v>2.7802590281677159E-4</v>
      </c>
      <c r="BG903" s="118">
        <f t="shared" si="265"/>
        <v>2.7035434718865136E-4</v>
      </c>
      <c r="BH903" s="118">
        <f t="shared" si="265"/>
        <v>2.6289447243328098E-4</v>
      </c>
      <c r="BI903" s="118">
        <f t="shared" si="265"/>
        <v>2.556404376503191E-4</v>
      </c>
      <c r="BJ903" s="118">
        <f t="shared" si="265"/>
        <v>2.4858656310711185E-4</v>
      </c>
      <c r="BK903" s="118">
        <f t="shared" si="265"/>
        <v>2.4172732579160082E-4</v>
      </c>
      <c r="BL903" s="118">
        <f t="shared" si="265"/>
        <v>2.3505735508793892E-4</v>
      </c>
      <c r="BM903" s="118">
        <f t="shared" si="265"/>
        <v>2.2857142857142887E-4</v>
      </c>
      <c r="BN903" s="118">
        <f t="shared" si="265"/>
        <v>2.222644679194919E-4</v>
      </c>
      <c r="BO903" s="118">
        <f t="shared" si="265"/>
        <v>2.1613153493546465E-4</v>
      </c>
      <c r="BP903" s="118">
        <f t="shared" si="265"/>
        <v>2.101678276821115E-4</v>
      </c>
      <c r="BQ903" s="118">
        <f t="shared" si="265"/>
        <v>2.0436867672182459E-4</v>
      </c>
      <c r="BS903"/>
    </row>
    <row r="904" spans="1:71">
      <c r="B904" s="19">
        <v>5</v>
      </c>
      <c r="C904" s="51">
        <v>7.6E-3</v>
      </c>
      <c r="D904" s="51">
        <v>5.1000000000000004E-3</v>
      </c>
      <c r="I904" s="22" t="s">
        <v>176</v>
      </c>
      <c r="J904" s="118">
        <f t="shared" si="262"/>
        <v>1.0250526067887976E-2</v>
      </c>
      <c r="K904" s="118">
        <f t="shared" si="262"/>
        <v>1.0048100810681443E-2</v>
      </c>
      <c r="L904" s="118">
        <f t="shared" si="262"/>
        <v>9.8496730053601825E-3</v>
      </c>
      <c r="M904" s="118">
        <f t="shared" si="262"/>
        <v>9.6551637110756337E-3</v>
      </c>
      <c r="N904" s="118">
        <f t="shared" si="262"/>
        <v>9.4644955458866847E-3</v>
      </c>
      <c r="O904" s="118">
        <f t="shared" si="262"/>
        <v>9.2775926559747219E-3</v>
      </c>
      <c r="P904" s="118">
        <f t="shared" si="262"/>
        <v>9.0943806854665507E-3</v>
      </c>
      <c r="Q904" s="118">
        <f t="shared" si="262"/>
        <v>8.9147867468533093E-3</v>
      </c>
      <c r="R904" s="118">
        <f t="shared" si="262"/>
        <v>8.7387393919935007E-3</v>
      </c>
      <c r="S904" s="118">
        <f t="shared" si="262"/>
        <v>8.5661685836886728E-3</v>
      </c>
      <c r="T904" s="118">
        <f t="shared" si="262"/>
        <v>8.397005667820397E-3</v>
      </c>
      <c r="U904" s="118">
        <f t="shared" si="262"/>
        <v>8.2311833460375038E-3</v>
      </c>
      <c r="V904" s="118">
        <f t="shared" si="262"/>
        <v>8.0686356489826656E-3</v>
      </c>
      <c r="W904" s="118">
        <f t="shared" si="262"/>
        <v>7.9092979100477065E-3</v>
      </c>
      <c r="X904" s="118">
        <f t="shared" si="262"/>
        <v>7.753106739647183E-3</v>
      </c>
      <c r="Y904" s="118">
        <f t="shared" si="262"/>
        <v>7.6E-3</v>
      </c>
      <c r="Z904" s="118">
        <f t="shared" si="263"/>
        <v>7.4499167804090438E-3</v>
      </c>
      <c r="AA904" s="118">
        <f t="shared" si="263"/>
        <v>7.3027973730289807E-3</v>
      </c>
      <c r="AB904" s="118">
        <f t="shared" si="263"/>
        <v>7.1585832491125904E-3</v>
      </c>
      <c r="AC904" s="118">
        <f t="shared" si="263"/>
        <v>7.0172170357261816E-3</v>
      </c>
      <c r="AD904" s="118">
        <f t="shared" si="263"/>
        <v>6.8786424929248267E-3</v>
      </c>
      <c r="AE904" s="118">
        <f t="shared" si="263"/>
        <v>6.742804491378338E-3</v>
      </c>
      <c r="AF904" s="118">
        <f t="shared" si="263"/>
        <v>6.6096489904390729E-3</v>
      </c>
      <c r="AG904" s="118">
        <f t="shared" si="263"/>
        <v>6.4791230166428597E-3</v>
      </c>
      <c r="AH904" s="118">
        <f t="shared" si="263"/>
        <v>6.3511746426344875E-3</v>
      </c>
      <c r="AI904" s="118">
        <f t="shared" si="263"/>
        <v>6.2257529665093528E-3</v>
      </c>
      <c r="AJ904" s="118">
        <f t="shared" si="263"/>
        <v>6.1028080915630804E-3</v>
      </c>
      <c r="AK904" s="118">
        <f t="shared" si="263"/>
        <v>5.9822911064410372E-3</v>
      </c>
      <c r="AL904" s="118">
        <f t="shared" si="263"/>
        <v>5.8641540656798512E-3</v>
      </c>
      <c r="AM904" s="118">
        <f t="shared" si="263"/>
        <v>5.74834997063319E-3</v>
      </c>
      <c r="AN904" s="118">
        <f t="shared" si="263"/>
        <v>5.6348327507742156E-3</v>
      </c>
      <c r="AO904" s="118">
        <f t="shared" si="263"/>
        <v>5.5235572453672726E-3</v>
      </c>
      <c r="AP904" s="118">
        <f t="shared" si="264"/>
        <v>5.4144791855015254E-3</v>
      </c>
      <c r="AQ904" s="118">
        <f t="shared" si="264"/>
        <v>5.3075551764793834E-3</v>
      </c>
      <c r="AR904" s="118">
        <f t="shared" si="264"/>
        <v>5.2027426805527155E-3</v>
      </c>
      <c r="AS904" s="118">
        <f t="shared" si="264"/>
        <v>5.1000000000000004E-3</v>
      </c>
      <c r="AT904" s="118">
        <f t="shared" si="264"/>
        <v>4.9992862605376482E-3</v>
      </c>
      <c r="AU904" s="118">
        <f t="shared" si="264"/>
        <v>4.9005613950589217E-3</v>
      </c>
      <c r="AV904" s="118">
        <f t="shared" si="264"/>
        <v>4.803786127693976E-3</v>
      </c>
      <c r="AW904" s="118">
        <f t="shared" si="264"/>
        <v>4.7089219581846744E-3</v>
      </c>
      <c r="AX904" s="118">
        <f t="shared" si="264"/>
        <v>4.6159311465679767E-3</v>
      </c>
      <c r="AY904" s="118">
        <f t="shared" si="264"/>
        <v>4.5247766981617804E-3</v>
      </c>
      <c r="AZ904" s="118">
        <f t="shared" si="264"/>
        <v>4.4354223488472727E-3</v>
      </c>
      <c r="BA904" s="118">
        <f t="shared" si="264"/>
        <v>4.3478325506419195E-3</v>
      </c>
      <c r="BB904" s="118">
        <f t="shared" si="264"/>
        <v>4.2619724575573541E-3</v>
      </c>
      <c r="BC904" s="118">
        <f t="shared" si="264"/>
        <v>4.17780791173654E-3</v>
      </c>
      <c r="BD904" s="118">
        <f t="shared" si="264"/>
        <v>4.095305429864699E-3</v>
      </c>
      <c r="BE904" s="118">
        <f t="shared" si="264"/>
        <v>4.0144321898485918E-3</v>
      </c>
      <c r="BF904" s="118">
        <f t="shared" si="265"/>
        <v>3.9351560177588478E-3</v>
      </c>
      <c r="BG904" s="118">
        <f t="shared" si="265"/>
        <v>3.8574453750301672E-3</v>
      </c>
      <c r="BH904" s="118">
        <f t="shared" si="265"/>
        <v>3.7812693459142763E-3</v>
      </c>
      <c r="BI904" s="118">
        <f t="shared" si="265"/>
        <v>3.7065976251806705E-3</v>
      </c>
      <c r="BJ904" s="118">
        <f t="shared" si="265"/>
        <v>3.6334005060602351E-3</v>
      </c>
      <c r="BK904" s="118">
        <f t="shared" si="265"/>
        <v>3.5616488684269546E-3</v>
      </c>
      <c r="BL904" s="118">
        <f t="shared" si="265"/>
        <v>3.4913141672130075E-3</v>
      </c>
      <c r="BM904" s="118">
        <f t="shared" si="265"/>
        <v>3.4223684210526327E-3</v>
      </c>
      <c r="BN904" s="118">
        <f t="shared" si="265"/>
        <v>3.3547842011502648E-3</v>
      </c>
      <c r="BO904" s="118">
        <f t="shared" si="265"/>
        <v>3.2885346203684876E-3</v>
      </c>
      <c r="BP904" s="118">
        <f t="shared" si="265"/>
        <v>3.2235933225314845E-3</v>
      </c>
      <c r="BQ904" s="118">
        <f t="shared" si="265"/>
        <v>3.1599344719397166E-3</v>
      </c>
      <c r="BS904"/>
    </row>
    <row r="905" spans="1:71">
      <c r="B905" s="19">
        <v>6</v>
      </c>
      <c r="C905" s="51">
        <v>7.3000000000000001E-3</v>
      </c>
      <c r="D905" s="51">
        <v>4.8999999999999998E-3</v>
      </c>
      <c r="I905" s="22" t="s">
        <v>176</v>
      </c>
      <c r="J905" s="118">
        <f t="shared" si="262"/>
        <v>9.8439170440151255E-3</v>
      </c>
      <c r="K905" s="118">
        <f t="shared" si="262"/>
        <v>9.6496509940846922E-3</v>
      </c>
      <c r="L905" s="118">
        <f t="shared" si="262"/>
        <v>9.4592187125603563E-3</v>
      </c>
      <c r="M905" s="118">
        <f t="shared" si="262"/>
        <v>9.2725445414452764E-3</v>
      </c>
      <c r="N905" s="118">
        <f t="shared" si="262"/>
        <v>9.0895543158251071E-3</v>
      </c>
      <c r="O905" s="118">
        <f t="shared" si="262"/>
        <v>8.910175334402564E-3</v>
      </c>
      <c r="P905" s="118">
        <f t="shared" si="262"/>
        <v>8.7343363306134868E-3</v>
      </c>
      <c r="Q905" s="118">
        <f t="shared" si="262"/>
        <v>8.5619674443129096E-3</v>
      </c>
      <c r="R905" s="118">
        <f t="shared" si="262"/>
        <v>8.3930001940199107E-3</v>
      </c>
      <c r="S905" s="118">
        <f t="shared" si="262"/>
        <v>8.2273674497101764E-3</v>
      </c>
      <c r="T905" s="118">
        <f t="shared" si="262"/>
        <v>8.0650034061455142E-3</v>
      </c>
      <c r="U905" s="118">
        <f t="shared" si="262"/>
        <v>7.9058435567296824E-3</v>
      </c>
      <c r="V905" s="118">
        <f t="shared" si="262"/>
        <v>7.7498246678801893E-3</v>
      </c>
      <c r="W905" s="118">
        <f t="shared" si="262"/>
        <v>7.5968847539058196E-3</v>
      </c>
      <c r="X905" s="118">
        <f t="shared" si="262"/>
        <v>7.4469630523799754E-3</v>
      </c>
      <c r="Y905" s="118">
        <f t="shared" si="262"/>
        <v>7.3000000000000001E-3</v>
      </c>
      <c r="Z905" s="118">
        <f t="shared" si="263"/>
        <v>7.1559372089229105E-3</v>
      </c>
      <c r="AA905" s="118">
        <f t="shared" si="263"/>
        <v>7.014717443568139E-3</v>
      </c>
      <c r="AB905" s="118">
        <f t="shared" si="263"/>
        <v>6.8762845978780612E-3</v>
      </c>
      <c r="AC905" s="118">
        <f t="shared" si="263"/>
        <v>6.7405836730272777E-3</v>
      </c>
      <c r="AD905" s="118">
        <f t="shared" si="263"/>
        <v>6.6075607555718023E-3</v>
      </c>
      <c r="AE905" s="118">
        <f t="shared" si="263"/>
        <v>6.4771629960294575E-3</v>
      </c>
      <c r="AF905" s="118">
        <f t="shared" si="263"/>
        <v>6.3493385878829857E-3</v>
      </c>
      <c r="AG905" s="118">
        <f t="shared" si="263"/>
        <v>6.2240367469975208E-3</v>
      </c>
      <c r="AH905" s="118">
        <f t="shared" si="263"/>
        <v>6.101207691444256E-3</v>
      </c>
      <c r="AI905" s="118">
        <f t="shared" si="263"/>
        <v>5.9808026217222747E-3</v>
      </c>
      <c r="AJ905" s="118">
        <f t="shared" si="263"/>
        <v>5.8627737013707019E-3</v>
      </c>
      <c r="AK905" s="118">
        <f t="shared" si="263"/>
        <v>5.7470740379634662E-3</v>
      </c>
      <c r="AL905" s="118">
        <f t="shared" si="263"/>
        <v>5.633657664479123E-3</v>
      </c>
      <c r="AM905" s="118">
        <f t="shared" si="263"/>
        <v>5.522479521038343E-3</v>
      </c>
      <c r="AN905" s="118">
        <f t="shared" si="263"/>
        <v>5.4134954370017871E-3</v>
      </c>
      <c r="AO905" s="118">
        <f t="shared" si="263"/>
        <v>5.3066621134212994E-3</v>
      </c>
      <c r="AP905" s="118">
        <f t="shared" si="264"/>
        <v>5.2019371058373929E-3</v>
      </c>
      <c r="AQ905" s="118">
        <f t="shared" si="264"/>
        <v>5.0992788074162394E-3</v>
      </c>
      <c r="AR905" s="118">
        <f t="shared" si="264"/>
        <v>4.9986464324194412E-3</v>
      </c>
      <c r="AS905" s="118">
        <f t="shared" si="264"/>
        <v>4.900000000000005E-3</v>
      </c>
      <c r="AT905" s="118">
        <f t="shared" si="264"/>
        <v>4.8033003183181227E-3</v>
      </c>
      <c r="AU905" s="118">
        <f t="shared" si="264"/>
        <v>4.7085089689703997E-3</v>
      </c>
      <c r="AV905" s="118">
        <f t="shared" si="264"/>
        <v>4.6155882917263734E-3</v>
      </c>
      <c r="AW905" s="118">
        <f t="shared" si="264"/>
        <v>4.5245013695662598E-3</v>
      </c>
      <c r="AX905" s="118">
        <f t="shared" si="264"/>
        <v>4.4352120140139532E-3</v>
      </c>
      <c r="AY905" s="118">
        <f t="shared" si="264"/>
        <v>4.3476847507595033E-3</v>
      </c>
      <c r="AZ905" s="118">
        <f t="shared" si="264"/>
        <v>4.2618848055652955E-3</v>
      </c>
      <c r="BA905" s="118">
        <f t="shared" si="264"/>
        <v>4.1777780904503946E-3</v>
      </c>
      <c r="BB905" s="118">
        <f t="shared" si="264"/>
        <v>4.0953311901475182E-3</v>
      </c>
      <c r="BC905" s="118">
        <f t="shared" si="264"/>
        <v>4.0145113488272849E-3</v>
      </c>
      <c r="BD905" s="118">
        <f t="shared" si="264"/>
        <v>3.9352864570844472E-3</v>
      </c>
      <c r="BE905" s="118">
        <f t="shared" si="264"/>
        <v>3.8576250391809601E-3</v>
      </c>
      <c r="BF905" s="118">
        <f t="shared" si="265"/>
        <v>3.7814962405407853E-3</v>
      </c>
      <c r="BG905" s="118">
        <f t="shared" si="265"/>
        <v>3.7068698154914936E-3</v>
      </c>
      <c r="BH905" s="118">
        <f t="shared" si="265"/>
        <v>3.6337161152477787E-3</v>
      </c>
      <c r="BI905" s="118">
        <f t="shared" si="265"/>
        <v>3.5620060761321084E-3</v>
      </c>
      <c r="BJ905" s="118">
        <f t="shared" si="265"/>
        <v>3.4917112080278417E-3</v>
      </c>
      <c r="BK905" s="118">
        <f t="shared" si="265"/>
        <v>3.4228035830602193E-3</v>
      </c>
      <c r="BL905" s="118">
        <f t="shared" si="265"/>
        <v>3.3552558245007239E-3</v>
      </c>
      <c r="BM905" s="118">
        <f t="shared" si="265"/>
        <v>3.2890410958904171E-3</v>
      </c>
      <c r="BN905" s="118">
        <f t="shared" si="265"/>
        <v>3.2241330903779205E-3</v>
      </c>
      <c r="BO905" s="118">
        <f t="shared" si="265"/>
        <v>3.1605060202678052E-3</v>
      </c>
      <c r="BP905" s="118">
        <f t="shared" si="265"/>
        <v>3.0981346067752405E-3</v>
      </c>
      <c r="BQ905" s="118">
        <f t="shared" si="265"/>
        <v>3.0369940699828345E-3</v>
      </c>
      <c r="BS905"/>
    </row>
    <row r="906" spans="1:71">
      <c r="B906" s="19">
        <v>7</v>
      </c>
      <c r="C906" s="51">
        <v>7.0000000000000001E-3</v>
      </c>
      <c r="D906" s="51">
        <v>4.7000000000000002E-3</v>
      </c>
      <c r="I906" s="22" t="s">
        <v>176</v>
      </c>
      <c r="J906" s="118">
        <f t="shared" si="262"/>
        <v>9.4373090316153766E-3</v>
      </c>
      <c r="K906" s="118">
        <f t="shared" si="262"/>
        <v>9.2512020764592175E-3</v>
      </c>
      <c r="L906" s="118">
        <f t="shared" si="262"/>
        <v>9.0687652139789972E-3</v>
      </c>
      <c r="M906" s="118">
        <f t="shared" si="262"/>
        <v>8.8899260686945043E-3</v>
      </c>
      <c r="N906" s="118">
        <f t="shared" si="262"/>
        <v>8.7146136923947001E-3</v>
      </c>
      <c r="O906" s="118">
        <f t="shared" si="262"/>
        <v>8.5427585359914831E-3</v>
      </c>
      <c r="P906" s="118">
        <f t="shared" si="262"/>
        <v>8.3742924219285097E-3</v>
      </c>
      <c r="Q906" s="118">
        <f t="shared" si="262"/>
        <v>8.209148517134111E-3</v>
      </c>
      <c r="R906" s="118">
        <f t="shared" si="262"/>
        <v>8.0472613065076075E-3</v>
      </c>
      <c r="S906" s="118">
        <f t="shared" si="262"/>
        <v>7.8885665669284656E-3</v>
      </c>
      <c r="T906" s="118">
        <f t="shared" si="262"/>
        <v>7.7330013417780032E-3</v>
      </c>
      <c r="U906" s="118">
        <f t="shared" si="262"/>
        <v>7.5805039159635539E-3</v>
      </c>
      <c r="V906" s="118">
        <f t="shared" si="262"/>
        <v>7.4310137914351407E-3</v>
      </c>
      <c r="W906" s="118">
        <f t="shared" si="262"/>
        <v>7.2844716631849764E-3</v>
      </c>
      <c r="X906" s="118">
        <f t="shared" si="262"/>
        <v>7.1408193957202722E-3</v>
      </c>
      <c r="Y906" s="118">
        <f t="shared" si="262"/>
        <v>7.0000000000000001E-3</v>
      </c>
      <c r="Z906" s="118">
        <f t="shared" si="263"/>
        <v>6.8619576108264711E-3</v>
      </c>
      <c r="AA906" s="118">
        <f t="shared" si="263"/>
        <v>6.7266374646827616E-3</v>
      </c>
      <c r="AB906" s="118">
        <f t="shared" si="263"/>
        <v>6.5939858780071931E-3</v>
      </c>
      <c r="AC906" s="118">
        <f t="shared" si="263"/>
        <v>6.4639502258962474E-3</v>
      </c>
      <c r="AD906" s="118">
        <f t="shared" si="263"/>
        <v>6.3364789212274628E-3</v>
      </c>
      <c r="AE906" s="118">
        <f t="shared" si="263"/>
        <v>6.2115213941940422E-3</v>
      </c>
      <c r="AF906" s="118">
        <f t="shared" si="263"/>
        <v>6.0890280722430369E-3</v>
      </c>
      <c r="AG906" s="118">
        <f t="shared" si="263"/>
        <v>5.9689503604091632E-3</v>
      </c>
      <c r="AH906" s="118">
        <f t="shared" si="263"/>
        <v>5.8512406220364386E-3</v>
      </c>
      <c r="AI906" s="118">
        <f t="shared" si="263"/>
        <v>5.7358521598799934E-3</v>
      </c>
      <c r="AJ906" s="118">
        <f t="shared" si="263"/>
        <v>5.6227391975805672E-3</v>
      </c>
      <c r="AK906" s="118">
        <f t="shared" si="263"/>
        <v>5.5118568615043287E-3</v>
      </c>
      <c r="AL906" s="118">
        <f t="shared" si="263"/>
        <v>5.4031611629408189E-3</v>
      </c>
      <c r="AM906" s="118">
        <f t="shared" si="263"/>
        <v>5.2966089806519654E-3</v>
      </c>
      <c r="AN906" s="118">
        <f t="shared" si="263"/>
        <v>5.1921580437652272E-3</v>
      </c>
      <c r="AO906" s="118">
        <f t="shared" si="263"/>
        <v>5.0897669150040976E-3</v>
      </c>
      <c r="AP906" s="118">
        <f t="shared" si="264"/>
        <v>4.9893949742493048E-3</v>
      </c>
      <c r="AQ906" s="118">
        <f t="shared" si="264"/>
        <v>4.8910024024241949E-3</v>
      </c>
      <c r="AR906" s="118">
        <f t="shared" si="264"/>
        <v>4.7945501656978936E-3</v>
      </c>
      <c r="AS906" s="118">
        <f t="shared" si="264"/>
        <v>4.6999999999999976E-3</v>
      </c>
      <c r="AT906" s="118">
        <f t="shared" si="264"/>
        <v>4.607314395840628E-3</v>
      </c>
      <c r="AU906" s="118">
        <f t="shared" si="264"/>
        <v>4.5164565834298507E-3</v>
      </c>
      <c r="AV906" s="118">
        <f t="shared" si="264"/>
        <v>4.4273905180905416E-3</v>
      </c>
      <c r="AW906" s="118">
        <f t="shared" si="264"/>
        <v>4.3400808659589058E-3</v>
      </c>
      <c r="AX906" s="118">
        <f t="shared" si="264"/>
        <v>4.254492989967008E-3</v>
      </c>
      <c r="AY906" s="118">
        <f t="shared" si="264"/>
        <v>4.1705929361017116E-3</v>
      </c>
      <c r="AZ906" s="118">
        <f t="shared" si="264"/>
        <v>4.0883474199346079E-3</v>
      </c>
      <c r="BA906" s="118">
        <f t="shared" si="264"/>
        <v>4.0077238134175793E-3</v>
      </c>
      <c r="BB906" s="118">
        <f t="shared" si="264"/>
        <v>3.9286901319387493E-3</v>
      </c>
      <c r="BC906" s="118">
        <f t="shared" si="264"/>
        <v>3.8512150216337068E-3</v>
      </c>
      <c r="BD906" s="118">
        <f t="shared" si="264"/>
        <v>3.7752677469469502E-3</v>
      </c>
      <c r="BE906" s="118">
        <f t="shared" si="264"/>
        <v>3.7008181784386179E-3</v>
      </c>
      <c r="BF906" s="118">
        <f t="shared" si="265"/>
        <v>3.6278367808316903E-3</v>
      </c>
      <c r="BG906" s="118">
        <f t="shared" si="265"/>
        <v>3.5562946012948887E-3</v>
      </c>
      <c r="BH906" s="118">
        <f t="shared" si="265"/>
        <v>3.4861632579566504E-3</v>
      </c>
      <c r="BI906" s="118">
        <f t="shared" si="265"/>
        <v>3.4174149286456063E-3</v>
      </c>
      <c r="BJ906" s="118">
        <f t="shared" si="265"/>
        <v>3.3500223398531025E-3</v>
      </c>
      <c r="BK906" s="118">
        <f t="shared" si="265"/>
        <v>3.2839587559133857E-3</v>
      </c>
      <c r="BL906" s="118">
        <f t="shared" si="265"/>
        <v>3.219197968397155E-3</v>
      </c>
      <c r="BM906" s="118">
        <f t="shared" si="265"/>
        <v>3.1557142857142817E-3</v>
      </c>
      <c r="BN906" s="118">
        <f t="shared" si="265"/>
        <v>3.0934825229215622E-3</v>
      </c>
      <c r="BO906" s="118">
        <f t="shared" si="265"/>
        <v>3.0324779917314695E-3</v>
      </c>
      <c r="BP906" s="118">
        <f t="shared" si="265"/>
        <v>2.9726764907179329E-3</v>
      </c>
      <c r="BQ906" s="118">
        <f t="shared" si="265"/>
        <v>2.9140542957152636E-3</v>
      </c>
      <c r="BS906"/>
    </row>
    <row r="907" spans="1:71">
      <c r="B907" s="19">
        <v>8</v>
      </c>
      <c r="C907" s="51">
        <v>6.7000000000000002E-3</v>
      </c>
      <c r="D907" s="51">
        <v>4.4999999999999997E-3</v>
      </c>
      <c r="I907" s="22" t="s">
        <v>176</v>
      </c>
      <c r="J907" s="118">
        <f t="shared" si="262"/>
        <v>9.0307021656356092E-3</v>
      </c>
      <c r="K907" s="118">
        <f t="shared" si="262"/>
        <v>8.8527541777572317E-3</v>
      </c>
      <c r="L907" s="118">
        <f t="shared" si="262"/>
        <v>8.6783126156040301E-3</v>
      </c>
      <c r="M907" s="118">
        <f t="shared" si="262"/>
        <v>8.50730838583298E-3</v>
      </c>
      <c r="N907" s="118">
        <f t="shared" si="262"/>
        <v>8.3396737565701005E-3</v>
      </c>
      <c r="O907" s="118">
        <f t="shared" si="262"/>
        <v>8.1753423305829936E-3</v>
      </c>
      <c r="P907" s="118">
        <f t="shared" si="262"/>
        <v>8.0142490189820392E-3</v>
      </c>
      <c r="Q907" s="118">
        <f t="shared" si="262"/>
        <v>7.8563300154397813E-3</v>
      </c>
      <c r="R907" s="118">
        <f t="shared" si="262"/>
        <v>7.7015227709183245E-3</v>
      </c>
      <c r="S907" s="118">
        <f t="shared" si="262"/>
        <v>7.5497659688947292E-3</v>
      </c>
      <c r="T907" s="118">
        <f t="shared" si="262"/>
        <v>7.4009995010745717E-3</v>
      </c>
      <c r="U907" s="118">
        <f t="shared" si="262"/>
        <v>7.2551644435840685E-3</v>
      </c>
      <c r="V907" s="118">
        <f t="shared" si="262"/>
        <v>7.1122030336313305E-3</v>
      </c>
      <c r="W907" s="118">
        <f t="shared" si="262"/>
        <v>6.9720586466274978E-3</v>
      </c>
      <c r="X907" s="118">
        <f t="shared" si="262"/>
        <v>6.8346757737587117E-3</v>
      </c>
      <c r="Y907" s="118">
        <f t="shared" si="262"/>
        <v>6.7000000000000002E-3</v>
      </c>
      <c r="Z907" s="118">
        <f t="shared" si="263"/>
        <v>6.5679779825624221E-3</v>
      </c>
      <c r="AA907" s="118">
        <f t="shared" si="263"/>
        <v>6.438557429764887E-3</v>
      </c>
      <c r="AB907" s="118">
        <f t="shared" si="263"/>
        <v>6.3116870803223094E-3</v>
      </c>
      <c r="AC907" s="118">
        <f t="shared" si="263"/>
        <v>6.1873166830418852E-3</v>
      </c>
      <c r="AD907" s="118">
        <f t="shared" si="263"/>
        <v>6.065396976919441E-3</v>
      </c>
      <c r="AE907" s="118">
        <f t="shared" si="263"/>
        <v>5.9458796716279948E-3</v>
      </c>
      <c r="AF907" s="118">
        <f t="shared" si="263"/>
        <v>5.8287174283907688E-3</v>
      </c>
      <c r="AG907" s="118">
        <f t="shared" si="263"/>
        <v>5.7138638412311095E-3</v>
      </c>
      <c r="AH907" s="118">
        <f t="shared" si="263"/>
        <v>5.6012734185918612E-3</v>
      </c>
      <c r="AI907" s="118">
        <f t="shared" si="263"/>
        <v>5.4909015653169402E-3</v>
      </c>
      <c r="AJ907" s="118">
        <f t="shared" si="263"/>
        <v>5.3827045649879396E-3</v>
      </c>
      <c r="AK907" s="118">
        <f t="shared" si="263"/>
        <v>5.2766395626088099E-3</v>
      </c>
      <c r="AL907" s="118">
        <f t="shared" si="263"/>
        <v>5.172664547631713E-3</v>
      </c>
      <c r="AM907" s="118">
        <f t="shared" si="263"/>
        <v>5.0707383373173581E-3</v>
      </c>
      <c r="AN907" s="118">
        <f t="shared" si="263"/>
        <v>4.9708205604232225E-3</v>
      </c>
      <c r="AO907" s="118">
        <f t="shared" si="263"/>
        <v>4.8728716412131832E-3</v>
      </c>
      <c r="AP907" s="118">
        <f t="shared" si="264"/>
        <v>4.7768527837822386E-3</v>
      </c>
      <c r="AQ907" s="118">
        <f t="shared" si="264"/>
        <v>4.682725956690113E-3</v>
      </c>
      <c r="AR907" s="118">
        <f t="shared" si="264"/>
        <v>4.5904538778976448E-3</v>
      </c>
      <c r="AS907" s="118">
        <f t="shared" si="264"/>
        <v>4.5000000000000031E-3</v>
      </c>
      <c r="AT907" s="118">
        <f t="shared" si="264"/>
        <v>4.4113284957508821E-3</v>
      </c>
      <c r="AU907" s="118">
        <f t="shared" si="264"/>
        <v>4.3244042438719413E-3</v>
      </c>
      <c r="AV907" s="118">
        <f t="shared" si="264"/>
        <v>4.2391928151418517E-3</v>
      </c>
      <c r="AW907" s="118">
        <f t="shared" si="264"/>
        <v>4.1556604587594768E-3</v>
      </c>
      <c r="AX907" s="118">
        <f t="shared" si="264"/>
        <v>4.0737740889757457E-3</v>
      </c>
      <c r="AY907" s="118">
        <f t="shared" si="264"/>
        <v>3.9935012719889539E-3</v>
      </c>
      <c r="AZ907" s="118">
        <f t="shared" si="264"/>
        <v>3.9148102130982798E-3</v>
      </c>
      <c r="BA907" s="118">
        <f t="shared" si="264"/>
        <v>3.8376697441104483E-3</v>
      </c>
      <c r="BB907" s="118">
        <f t="shared" si="264"/>
        <v>3.7620493109945361E-3</v>
      </c>
      <c r="BC907" s="118">
        <f t="shared" si="264"/>
        <v>3.6879189617800355E-3</v>
      </c>
      <c r="BD907" s="118">
        <f t="shared" si="264"/>
        <v>3.6152493346933946E-3</v>
      </c>
      <c r="BE907" s="118">
        <f t="shared" si="264"/>
        <v>3.5440116465283071E-3</v>
      </c>
      <c r="BF907" s="118">
        <f t="shared" si="265"/>
        <v>3.474177681245182E-3</v>
      </c>
      <c r="BG907" s="118">
        <f t="shared" si="265"/>
        <v>3.405719778795242E-3</v>
      </c>
      <c r="BH907" s="118">
        <f t="shared" si="265"/>
        <v>3.3386108241648524E-3</v>
      </c>
      <c r="BI907" s="118">
        <f t="shared" si="265"/>
        <v>3.2728242366357216E-3</v>
      </c>
      <c r="BJ907" s="118">
        <f t="shared" si="265"/>
        <v>3.208333959256729E-3</v>
      </c>
      <c r="BK907" s="118">
        <f t="shared" si="265"/>
        <v>3.1451144485232117E-3</v>
      </c>
      <c r="BL907" s="118">
        <f t="shared" si="265"/>
        <v>3.0831406642596129E-3</v>
      </c>
      <c r="BM907" s="118">
        <f t="shared" si="265"/>
        <v>3.0223880597014955E-3</v>
      </c>
      <c r="BN907" s="118">
        <f t="shared" si="265"/>
        <v>2.9628325717729826E-3</v>
      </c>
      <c r="BO907" s="118">
        <f t="shared" si="265"/>
        <v>2.9044506115557828E-3</v>
      </c>
      <c r="BP907" s="118">
        <f t="shared" si="265"/>
        <v>2.8472190549460215E-3</v>
      </c>
      <c r="BQ907" s="118">
        <f t="shared" si="265"/>
        <v>2.7911152334951722E-3</v>
      </c>
      <c r="BS907"/>
    </row>
    <row r="908" spans="1:71">
      <c r="B908" s="19">
        <v>9</v>
      </c>
      <c r="C908" s="51">
        <v>6.4000000000000003E-3</v>
      </c>
      <c r="D908" s="51">
        <v>4.3E-3</v>
      </c>
      <c r="I908" s="22" t="s">
        <v>176</v>
      </c>
      <c r="J908" s="118">
        <f t="shared" si="262"/>
        <v>8.6240966061455326E-3</v>
      </c>
      <c r="K908" s="118">
        <f t="shared" si="262"/>
        <v>8.4543074402651641E-3</v>
      </c>
      <c r="L908" s="118">
        <f t="shared" si="262"/>
        <v>8.2878610431601184E-3</v>
      </c>
      <c r="M908" s="118">
        <f t="shared" si="262"/>
        <v>8.1246916031925999E-3</v>
      </c>
      <c r="N908" s="118">
        <f t="shared" si="262"/>
        <v>7.9647346044087169E-3</v>
      </c>
      <c r="O908" s="118">
        <f t="shared" si="262"/>
        <v>7.8079268010293607E-3</v>
      </c>
      <c r="P908" s="118">
        <f t="shared" si="262"/>
        <v>7.6542061924432933E-3</v>
      </c>
      <c r="Q908" s="118">
        <f t="shared" si="262"/>
        <v>7.5035119986925896E-3</v>
      </c>
      <c r="R908" s="118">
        <f t="shared" si="262"/>
        <v>7.355784636440702E-3</v>
      </c>
      <c r="S908" s="118">
        <f t="shared" si="262"/>
        <v>7.2109656954136613E-3</v>
      </c>
      <c r="T908" s="118">
        <f t="shared" si="262"/>
        <v>7.0689979153051048E-3</v>
      </c>
      <c r="U908" s="118">
        <f t="shared" si="262"/>
        <v>6.9298251631359766E-3</v>
      </c>
      <c r="V908" s="118">
        <f t="shared" si="262"/>
        <v>6.7933924110599878E-3</v>
      </c>
      <c r="W908" s="118">
        <f t="shared" si="262"/>
        <v>6.6596457146060146E-3</v>
      </c>
      <c r="X908" s="118">
        <f t="shared" si="262"/>
        <v>6.5285321913488717E-3</v>
      </c>
      <c r="Y908" s="118">
        <f t="shared" si="262"/>
        <v>6.4000000000000003E-3</v>
      </c>
      <c r="Z908" s="118">
        <f t="shared" si="263"/>
        <v>6.2739983199098211E-3</v>
      </c>
      <c r="AA908" s="118">
        <f t="shared" si="263"/>
        <v>6.1504773309736345E-3</v>
      </c>
      <c r="AB908" s="118">
        <f t="shared" si="263"/>
        <v>6.0293881939331292E-3</v>
      </c>
      <c r="AC908" s="118">
        <f t="shared" si="263"/>
        <v>5.9106830310657124E-3</v>
      </c>
      <c r="AD908" s="118">
        <f t="shared" si="263"/>
        <v>5.7943149072540272E-3</v>
      </c>
      <c r="AE908" s="118">
        <f t="shared" si="263"/>
        <v>5.6802378114281559E-3</v>
      </c>
      <c r="AF908" s="118">
        <f t="shared" si="263"/>
        <v>5.5684066383732012E-3</v>
      </c>
      <c r="AG908" s="118">
        <f t="shared" si="263"/>
        <v>5.4587771708950244E-3</v>
      </c>
      <c r="AH908" s="118">
        <f t="shared" si="263"/>
        <v>5.3513060623371052E-3</v>
      </c>
      <c r="AI908" s="118">
        <f t="shared" si="263"/>
        <v>5.2459508194415997E-3</v>
      </c>
      <c r="AJ908" s="118">
        <f t="shared" si="263"/>
        <v>5.1426697855478359E-3</v>
      </c>
      <c r="AK908" s="118">
        <f t="shared" si="263"/>
        <v>5.0414221241215805E-3</v>
      </c>
      <c r="AL908" s="118">
        <f t="shared" si="263"/>
        <v>4.9421678026085941E-3</v>
      </c>
      <c r="AM908" s="118">
        <f t="shared" si="263"/>
        <v>4.8448675766060521E-3</v>
      </c>
      <c r="AN908" s="118">
        <f t="shared" si="263"/>
        <v>4.7494829743456148E-3</v>
      </c>
      <c r="AO908" s="118">
        <f t="shared" si="263"/>
        <v>4.6559762814819819E-3</v>
      </c>
      <c r="AP908" s="118">
        <f t="shared" si="264"/>
        <v>4.5643105261809272E-3</v>
      </c>
      <c r="AQ908" s="118">
        <f t="shared" si="264"/>
        <v>4.4744494645009136E-3</v>
      </c>
      <c r="AR908" s="118">
        <f t="shared" si="264"/>
        <v>4.3863575660625202E-3</v>
      </c>
      <c r="AS908" s="118">
        <f t="shared" si="264"/>
        <v>4.2999999999999983E-3</v>
      </c>
      <c r="AT908" s="118">
        <f t="shared" si="264"/>
        <v>4.2153426211894093E-3</v>
      </c>
      <c r="AU908" s="118">
        <f t="shared" si="264"/>
        <v>4.1323519567479086E-3</v>
      </c>
      <c r="AV908" s="118">
        <f t="shared" si="264"/>
        <v>4.0509951927988194E-3</v>
      </c>
      <c r="AW908" s="118">
        <f t="shared" si="264"/>
        <v>3.9712401614972739E-3</v>
      </c>
      <c r="AX908" s="118">
        <f t="shared" si="264"/>
        <v>3.8930553283112973E-3</v>
      </c>
      <c r="AY908" s="118">
        <f t="shared" si="264"/>
        <v>3.8164097795532897E-3</v>
      </c>
      <c r="AZ908" s="118">
        <f t="shared" si="264"/>
        <v>3.7412732101569923E-3</v>
      </c>
      <c r="BA908" s="118">
        <f t="shared" si="264"/>
        <v>3.6676159116950931E-3</v>
      </c>
      <c r="BB908" s="118">
        <f t="shared" si="264"/>
        <v>3.59540876063274E-3</v>
      </c>
      <c r="BC908" s="118">
        <f t="shared" si="264"/>
        <v>3.5246232068123231E-3</v>
      </c>
      <c r="BD908" s="118">
        <f t="shared" si="264"/>
        <v>3.4552312621649499E-3</v>
      </c>
      <c r="BE908" s="118">
        <f t="shared" si="264"/>
        <v>3.3872054896441853E-3</v>
      </c>
      <c r="BF908" s="118">
        <f t="shared" si="265"/>
        <v>3.3205189923776472E-3</v>
      </c>
      <c r="BG908" s="118">
        <f t="shared" si="265"/>
        <v>3.2551454030321893E-3</v>
      </c>
      <c r="BH908" s="118">
        <f t="shared" si="265"/>
        <v>3.191058873388458E-3</v>
      </c>
      <c r="BI908" s="118">
        <f t="shared" si="265"/>
        <v>3.1282340641207054E-3</v>
      </c>
      <c r="BJ908" s="118">
        <f t="shared" si="265"/>
        <v>3.0666461347778088E-3</v>
      </c>
      <c r="BK908" s="118">
        <f t="shared" si="265"/>
        <v>3.0062707339615501E-3</v>
      </c>
      <c r="BL908" s="118">
        <f t="shared" si="265"/>
        <v>2.9470839896982549E-3</v>
      </c>
      <c r="BM908" s="118">
        <f t="shared" si="265"/>
        <v>2.8890624999999971E-3</v>
      </c>
      <c r="BN908" s="118">
        <f t="shared" si="265"/>
        <v>2.8321833236116326E-3</v>
      </c>
      <c r="BO908" s="118">
        <f t="shared" si="265"/>
        <v>2.7764239709399999E-3</v>
      </c>
      <c r="BP908" s="118">
        <f t="shared" si="265"/>
        <v>2.721762395161705E-3</v>
      </c>
      <c r="BQ908" s="118">
        <f t="shared" si="265"/>
        <v>2.6681769835059793E-3</v>
      </c>
      <c r="BS908"/>
    </row>
    <row r="909" spans="1:71">
      <c r="B909" s="19">
        <v>10</v>
      </c>
      <c r="C909" s="51">
        <v>6.1000000000000004E-3</v>
      </c>
      <c r="D909" s="51">
        <v>4.1000000000000003E-3</v>
      </c>
      <c r="I909" s="22" t="s">
        <v>176</v>
      </c>
      <c r="J909" s="118">
        <f t="shared" si="262"/>
        <v>8.2174925444692768E-3</v>
      </c>
      <c r="K909" s="118">
        <f t="shared" si="262"/>
        <v>8.0558620340553822E-3</v>
      </c>
      <c r="L909" s="118">
        <f t="shared" si="262"/>
        <v>7.8974106469270021E-3</v>
      </c>
      <c r="M909" s="118">
        <f t="shared" si="262"/>
        <v>7.7420758526569348E-3</v>
      </c>
      <c r="N909" s="118">
        <f t="shared" si="262"/>
        <v>7.5897963507339013E-3</v>
      </c>
      <c r="O909" s="118">
        <f t="shared" si="262"/>
        <v>7.4405120463712183E-3</v>
      </c>
      <c r="P909" s="118">
        <f t="shared" si="262"/>
        <v>7.2941640267913136E-3</v>
      </c>
      <c r="Q909" s="118">
        <f t="shared" si="262"/>
        <v>7.1506945379766944E-3</v>
      </c>
      <c r="R909" s="118">
        <f t="shared" si="262"/>
        <v>7.0100469618782036E-3</v>
      </c>
      <c r="S909" s="118">
        <f t="shared" si="262"/>
        <v>6.8721657940715684E-3</v>
      </c>
      <c r="T909" s="118">
        <f t="shared" si="262"/>
        <v>6.7369966218534232E-3</v>
      </c>
      <c r="U909" s="118">
        <f t="shared" si="262"/>
        <v>6.6044861027681661E-3</v>
      </c>
      <c r="V909" s="118">
        <f t="shared" si="262"/>
        <v>6.4745819435571717E-3</v>
      </c>
      <c r="W909" s="118">
        <f t="shared" si="262"/>
        <v>6.3472328795220537E-3</v>
      </c>
      <c r="X909" s="118">
        <f t="shared" si="262"/>
        <v>6.2223886542938254E-3</v>
      </c>
      <c r="Y909" s="118">
        <f t="shared" si="262"/>
        <v>6.1000000000000004E-3</v>
      </c>
      <c r="Z909" s="118">
        <f t="shared" si="263"/>
        <v>5.980018617821767E-3</v>
      </c>
      <c r="AA909" s="118">
        <f t="shared" si="263"/>
        <v>5.8623971589335981E-3</v>
      </c>
      <c r="AB909" s="118">
        <f t="shared" si="263"/>
        <v>5.7470892058177616E-3</v>
      </c>
      <c r="AC909" s="118">
        <f t="shared" si="263"/>
        <v>5.6340492539463469E-3</v>
      </c>
      <c r="AD909" s="118">
        <f t="shared" si="263"/>
        <v>5.5232326938236048E-3</v>
      </c>
      <c r="AE909" s="118">
        <f t="shared" si="263"/>
        <v>5.4145957933814789E-3</v>
      </c>
      <c r="AF909" s="118">
        <f t="shared" si="263"/>
        <v>5.3080956807214199E-3</v>
      </c>
      <c r="AG909" s="118">
        <f t="shared" si="263"/>
        <v>5.2036903271956382E-3</v>
      </c>
      <c r="AH909" s="118">
        <f t="shared" si="263"/>
        <v>5.10133853082114E-3</v>
      </c>
      <c r="AI909" s="118">
        <f t="shared" si="263"/>
        <v>5.0009999000199925E-3</v>
      </c>
      <c r="AJ909" s="118">
        <f t="shared" si="263"/>
        <v>4.9026348376794001E-3</v>
      </c>
      <c r="AK909" s="118">
        <f t="shared" si="263"/>
        <v>4.8062045255253122E-3</v>
      </c>
      <c r="AL909" s="118">
        <f t="shared" si="263"/>
        <v>4.7116709088033766E-3</v>
      </c>
      <c r="AM909" s="118">
        <f t="shared" si="263"/>
        <v>4.6189966812612117E-3</v>
      </c>
      <c r="AN909" s="118">
        <f t="shared" si="263"/>
        <v>4.5281452704260651E-3</v>
      </c>
      <c r="AO909" s="118">
        <f t="shared" si="263"/>
        <v>4.4390808231720398E-3</v>
      </c>
      <c r="AP909" s="118">
        <f t="shared" si="264"/>
        <v>4.3517681915712083E-3</v>
      </c>
      <c r="AQ909" s="118">
        <f t="shared" si="264"/>
        <v>4.2661729190230134E-3</v>
      </c>
      <c r="AR909" s="118">
        <f t="shared" si="264"/>
        <v>4.1822612266565005E-3</v>
      </c>
      <c r="AS909" s="118">
        <f t="shared" si="264"/>
        <v>4.0999999999999943E-3</v>
      </c>
      <c r="AT909" s="118">
        <f t="shared" si="264"/>
        <v>4.0193567759129849E-3</v>
      </c>
      <c r="AU909" s="118">
        <f t="shared" si="264"/>
        <v>3.9402997297750359E-3</v>
      </c>
      <c r="AV909" s="118">
        <f t="shared" si="264"/>
        <v>3.8627976629266869E-3</v>
      </c>
      <c r="AW909" s="118">
        <f t="shared" si="264"/>
        <v>3.7868199903573758E-3</v>
      </c>
      <c r="AX909" s="118">
        <f t="shared" si="264"/>
        <v>3.7123367286355322E-3</v>
      </c>
      <c r="AY909" s="118">
        <f t="shared" si="264"/>
        <v>3.6393184840760712E-3</v>
      </c>
      <c r="AZ909" s="118">
        <f t="shared" si="264"/>
        <v>3.5677364411406212E-3</v>
      </c>
      <c r="BA909" s="118">
        <f t="shared" si="264"/>
        <v>3.4975623510659156E-3</v>
      </c>
      <c r="BB909" s="118">
        <f t="shared" si="264"/>
        <v>3.4287685207158433E-3</v>
      </c>
      <c r="BC909" s="118">
        <f t="shared" si="264"/>
        <v>3.3613278016527775E-3</v>
      </c>
      <c r="BD909" s="118">
        <f t="shared" si="264"/>
        <v>3.2952135794238548E-3</v>
      </c>
      <c r="BE909" s="118">
        <f t="shared" si="264"/>
        <v>3.2303997630579928E-3</v>
      </c>
      <c r="BF909" s="118">
        <f t="shared" si="265"/>
        <v>3.1668607747694787E-3</v>
      </c>
      <c r="BG909" s="118">
        <f t="shared" si="265"/>
        <v>3.1045715398640892E-3</v>
      </c>
      <c r="BH909" s="118">
        <f t="shared" si="265"/>
        <v>3.0435074768437446E-3</v>
      </c>
      <c r="BI909" s="118">
        <f t="shared" si="265"/>
        <v>2.9836444877057934E-3</v>
      </c>
      <c r="BJ909" s="118">
        <f t="shared" si="265"/>
        <v>2.9249589484331034E-3</v>
      </c>
      <c r="BK909" s="118">
        <f t="shared" si="265"/>
        <v>2.8674276996712021E-3</v>
      </c>
      <c r="BL909" s="118">
        <f t="shared" si="265"/>
        <v>2.8110280375887916E-3</v>
      </c>
      <c r="BM909" s="118">
        <f t="shared" si="265"/>
        <v>2.7557377049180257E-3</v>
      </c>
      <c r="BN909" s="118">
        <f t="shared" si="265"/>
        <v>2.7015348821710192E-3</v>
      </c>
      <c r="BO909" s="118">
        <f t="shared" si="265"/>
        <v>2.6483981790291189E-3</v>
      </c>
      <c r="BP909" s="118">
        <f t="shared" si="265"/>
        <v>2.5963066259015398E-3</v>
      </c>
      <c r="BQ909" s="118">
        <f t="shared" si="265"/>
        <v>2.5452396656500363E-3</v>
      </c>
      <c r="BS909"/>
    </row>
    <row r="910" spans="1:71">
      <c r="B910" s="19">
        <v>11</v>
      </c>
      <c r="C910" s="51">
        <v>5.8999999999999999E-3</v>
      </c>
      <c r="D910" s="51">
        <v>4.0000000000000001E-3</v>
      </c>
      <c r="I910" s="22" t="s">
        <v>176</v>
      </c>
      <c r="J910" s="118">
        <f t="shared" si="262"/>
        <v>7.8967070483721997E-3</v>
      </c>
      <c r="K910" s="118">
        <f t="shared" si="262"/>
        <v>7.7447325689702041E-3</v>
      </c>
      <c r="L910" s="118">
        <f t="shared" si="262"/>
        <v>7.5956828836941668E-3</v>
      </c>
      <c r="M910" s="118">
        <f t="shared" si="262"/>
        <v>7.4495017040099041E-3</v>
      </c>
      <c r="N910" s="118">
        <f t="shared" si="262"/>
        <v>7.3061338246728363E-3</v>
      </c>
      <c r="O910" s="118">
        <f t="shared" si="262"/>
        <v>7.1655251028797627E-3</v>
      </c>
      <c r="P910" s="118">
        <f t="shared" si="262"/>
        <v>7.027622437821855E-3</v>
      </c>
      <c r="Q910" s="118">
        <f t="shared" si="262"/>
        <v>6.8923737506311695E-3</v>
      </c>
      <c r="R910" s="118">
        <f t="shared" si="262"/>
        <v>6.7597279647130925E-3</v>
      </c>
      <c r="S910" s="118">
        <f t="shared" si="262"/>
        <v>6.629634986457281E-3</v>
      </c>
      <c r="T910" s="118">
        <f t="shared" si="262"/>
        <v>6.5020456863198513E-3</v>
      </c>
      <c r="U910" s="118">
        <f t="shared" si="262"/>
        <v>6.376911880269627E-3</v>
      </c>
      <c r="V910" s="118">
        <f t="shared" si="262"/>
        <v>6.2541863115914576E-3</v>
      </c>
      <c r="W910" s="118">
        <f t="shared" si="262"/>
        <v>6.1338226330397592E-3</v>
      </c>
      <c r="X910" s="118">
        <f t="shared" si="262"/>
        <v>6.015775389335491E-3</v>
      </c>
      <c r="Y910" s="118">
        <f t="shared" si="262"/>
        <v>5.8999999999999999E-3</v>
      </c>
      <c r="Z910" s="118">
        <f t="shared" si="263"/>
        <v>5.7864527425192233E-3</v>
      </c>
      <c r="AA910" s="118">
        <f t="shared" si="263"/>
        <v>5.6750907358319056E-3</v>
      </c>
      <c r="AB910" s="118">
        <f t="shared" si="263"/>
        <v>5.5658719241355875E-3</v>
      </c>
      <c r="AC910" s="118">
        <f t="shared" si="263"/>
        <v>5.4587550610042572E-3</v>
      </c>
      <c r="AD910" s="118">
        <f t="shared" si="263"/>
        <v>5.3536996938116574E-3</v>
      </c>
      <c r="AE910" s="118">
        <f t="shared" si="263"/>
        <v>5.2506661484543705E-3</v>
      </c>
      <c r="AF910" s="118">
        <f t="shared" si="263"/>
        <v>5.1496155143689222E-3</v>
      </c>
      <c r="AG910" s="118">
        <f t="shared" si="263"/>
        <v>5.0505096298372196E-3</v>
      </c>
      <c r="AH910" s="118">
        <f t="shared" si="263"/>
        <v>4.953311067574801E-3</v>
      </c>
      <c r="AI910" s="118">
        <f t="shared" si="263"/>
        <v>4.8579831205964458E-3</v>
      </c>
      <c r="AJ910" s="118">
        <f t="shared" si="263"/>
        <v>4.7644897883537965E-3</v>
      </c>
      <c r="AK910" s="118">
        <f t="shared" si="263"/>
        <v>4.6727957631397731E-3</v>
      </c>
      <c r="AL910" s="118">
        <f t="shared" si="263"/>
        <v>4.5828664167546348E-3</v>
      </c>
      <c r="AM910" s="118">
        <f t="shared" si="263"/>
        <v>4.4946677874286613E-3</v>
      </c>
      <c r="AN910" s="118">
        <f t="shared" si="263"/>
        <v>4.4081665669965069E-3</v>
      </c>
      <c r="AO910" s="118">
        <f t="shared" si="263"/>
        <v>4.3233300883183876E-3</v>
      </c>
      <c r="AP910" s="118">
        <f t="shared" si="264"/>
        <v>4.2401263129433582E-3</v>
      </c>
      <c r="AQ910" s="118">
        <f t="shared" si="264"/>
        <v>4.158523819010003E-3</v>
      </c>
      <c r="AR910" s="118">
        <f t="shared" si="264"/>
        <v>4.0784917893799903E-3</v>
      </c>
      <c r="AS910" s="118">
        <f t="shared" si="264"/>
        <v>3.9999999999999975E-3</v>
      </c>
      <c r="AT910" s="118">
        <f t="shared" si="264"/>
        <v>3.9230188084876062E-3</v>
      </c>
      <c r="AU910" s="118">
        <f t="shared" si="264"/>
        <v>3.8475191429368821E-3</v>
      </c>
      <c r="AV910" s="118">
        <f t="shared" si="264"/>
        <v>3.7734724909393789E-3</v>
      </c>
      <c r="AW910" s="118">
        <f t="shared" si="264"/>
        <v>3.7008508888164426E-3</v>
      </c>
      <c r="AX910" s="118">
        <f t="shared" si="264"/>
        <v>3.6296269110587479E-3</v>
      </c>
      <c r="AY910" s="118">
        <f t="shared" si="264"/>
        <v>3.5597736599690625E-3</v>
      </c>
      <c r="AZ910" s="118">
        <f t="shared" si="264"/>
        <v>3.4912647555043522E-3</v>
      </c>
      <c r="BA910" s="118">
        <f t="shared" si="264"/>
        <v>3.4240743253133666E-3</v>
      </c>
      <c r="BB910" s="118">
        <f t="shared" si="264"/>
        <v>3.3581769949659643E-3</v>
      </c>
      <c r="BC910" s="118">
        <f t="shared" si="264"/>
        <v>3.2935478783704688E-3</v>
      </c>
      <c r="BD910" s="118">
        <f t="shared" si="264"/>
        <v>3.2301625683754526E-3</v>
      </c>
      <c r="BE910" s="118">
        <f t="shared" si="264"/>
        <v>3.1679971275523858E-3</v>
      </c>
      <c r="BF910" s="118">
        <f t="shared" si="265"/>
        <v>3.1070280791556824E-3</v>
      </c>
      <c r="BG910" s="118">
        <f t="shared" si="265"/>
        <v>3.0472323982567171E-3</v>
      </c>
      <c r="BH910" s="118">
        <f t="shared" si="265"/>
        <v>2.9885875030484766E-3</v>
      </c>
      <c r="BI910" s="118">
        <f t="shared" si="265"/>
        <v>2.9310712463175488E-3</v>
      </c>
      <c r="BJ910" s="118">
        <f t="shared" si="265"/>
        <v>2.8746619070802405E-3</v>
      </c>
      <c r="BK910" s="118">
        <f t="shared" si="265"/>
        <v>2.8193381823796606E-3</v>
      </c>
      <c r="BL910" s="118">
        <f t="shared" si="265"/>
        <v>2.7650791792406693E-3</v>
      </c>
      <c r="BM910" s="118">
        <f t="shared" si="265"/>
        <v>2.7118644067796569E-3</v>
      </c>
      <c r="BN910" s="118">
        <f t="shared" si="265"/>
        <v>2.6596737684661713E-3</v>
      </c>
      <c r="BO910" s="118">
        <f t="shared" si="265"/>
        <v>2.6084875545334773E-3</v>
      </c>
      <c r="BP910" s="118">
        <f t="shared" si="265"/>
        <v>2.5582864345351699E-3</v>
      </c>
      <c r="BQ910" s="118">
        <f t="shared" si="265"/>
        <v>2.5090514500450438E-3</v>
      </c>
      <c r="BS910"/>
    </row>
    <row r="911" spans="1:71">
      <c r="B911" s="19">
        <v>12</v>
      </c>
      <c r="C911" s="51">
        <v>5.7000000000000002E-3</v>
      </c>
      <c r="D911" s="51">
        <v>3.8E-3</v>
      </c>
      <c r="I911" s="22" t="s">
        <v>176</v>
      </c>
      <c r="J911" s="118">
        <f t="shared" si="262"/>
        <v>7.7257971308641758E-3</v>
      </c>
      <c r="K911" s="118">
        <f t="shared" si="262"/>
        <v>7.5707470676770073E-3</v>
      </c>
      <c r="L911" s="118">
        <f t="shared" si="262"/>
        <v>7.4188087250912386E-3</v>
      </c>
      <c r="M911" s="118">
        <f t="shared" si="262"/>
        <v>7.2699196535670101E-3</v>
      </c>
      <c r="N911" s="118">
        <f t="shared" si="262"/>
        <v>7.1240186568726892E-3</v>
      </c>
      <c r="O911" s="118">
        <f t="shared" si="262"/>
        <v>6.9810457669320595E-3</v>
      </c>
      <c r="P911" s="118">
        <f t="shared" si="262"/>
        <v>6.8409422191763004E-3</v>
      </c>
      <c r="Q911" s="118">
        <f t="shared" si="262"/>
        <v>6.7036504283906409E-3</v>
      </c>
      <c r="R911" s="118">
        <f t="shared" si="262"/>
        <v>6.5691139650457383E-3</v>
      </c>
      <c r="S911" s="118">
        <f t="shared" si="262"/>
        <v>6.4372775321040777E-3</v>
      </c>
      <c r="T911" s="118">
        <f t="shared" si="262"/>
        <v>6.308086942291834E-3</v>
      </c>
      <c r="U911" s="118">
        <f t="shared" si="262"/>
        <v>6.181489095826883E-3</v>
      </c>
      <c r="V911" s="118">
        <f t="shared" si="262"/>
        <v>6.0574319585937775E-3</v>
      </c>
      <c r="W911" s="118">
        <f t="shared" si="262"/>
        <v>5.9358645407567405E-3</v>
      </c>
      <c r="X911" s="118">
        <f t="shared" si="262"/>
        <v>5.816736875801881E-3</v>
      </c>
      <c r="Y911" s="118">
        <f t="shared" si="262"/>
        <v>5.7000000000000002E-3</v>
      </c>
      <c r="Z911" s="118">
        <f t="shared" si="263"/>
        <v>5.5856059322815788E-3</v>
      </c>
      <c r="AA911" s="118">
        <f t="shared" si="263"/>
        <v>5.4735076545156429E-3</v>
      </c>
      <c r="AB911" s="118">
        <f t="shared" si="263"/>
        <v>5.3636590921844222E-3</v>
      </c>
      <c r="AC911" s="118">
        <f t="shared" si="263"/>
        <v>5.2560150954458476E-3</v>
      </c>
      <c r="AD911" s="118">
        <f t="shared" si="263"/>
        <v>5.1505314205761155E-3</v>
      </c>
      <c r="AE911" s="118">
        <f t="shared" si="263"/>
        <v>5.0471647117846692E-3</v>
      </c>
      <c r="AF911" s="118">
        <f t="shared" si="263"/>
        <v>4.9458724833941568E-3</v>
      </c>
      <c r="AG911" s="118">
        <f t="shared" si="263"/>
        <v>4.8466131023780041E-3</v>
      </c>
      <c r="AH911" s="118">
        <f t="shared" si="263"/>
        <v>4.7493457712484578E-3</v>
      </c>
      <c r="AI911" s="118">
        <f t="shared" si="263"/>
        <v>4.6540305112880371E-3</v>
      </c>
      <c r="AJ911" s="118">
        <f t="shared" si="263"/>
        <v>4.5606281461175319E-3</v>
      </c>
      <c r="AK911" s="118">
        <f t="shared" si="263"/>
        <v>4.469100285593758E-3</v>
      </c>
      <c r="AL911" s="118">
        <f t="shared" si="263"/>
        <v>4.3794093100304908E-3</v>
      </c>
      <c r="AM911" s="118">
        <f t="shared" si="263"/>
        <v>4.2915183547360498E-3</v>
      </c>
      <c r="AN911" s="118">
        <f t="shared" si="263"/>
        <v>4.2053912948612207E-3</v>
      </c>
      <c r="AO911" s="118">
        <f t="shared" si="263"/>
        <v>4.1209927305512536E-3</v>
      </c>
      <c r="AP911" s="118">
        <f t="shared" si="264"/>
        <v>4.0382879723958494E-3</v>
      </c>
      <c r="AQ911" s="118">
        <f t="shared" si="264"/>
        <v>3.9572430271711595E-3</v>
      </c>
      <c r="AR911" s="118">
        <f t="shared" si="264"/>
        <v>3.8778245838679191E-3</v>
      </c>
      <c r="AS911" s="118">
        <f t="shared" si="264"/>
        <v>3.7999999999999987E-3</v>
      </c>
      <c r="AT911" s="118">
        <f t="shared" si="264"/>
        <v>3.723737288187718E-3</v>
      </c>
      <c r="AU911" s="118">
        <f t="shared" si="264"/>
        <v>3.6490051030104273E-3</v>
      </c>
      <c r="AV911" s="118">
        <f t="shared" si="264"/>
        <v>3.575772728122947E-3</v>
      </c>
      <c r="AW911" s="118">
        <f t="shared" si="264"/>
        <v>3.5040100636305636E-3</v>
      </c>
      <c r="AX911" s="118">
        <f t="shared" si="264"/>
        <v>3.4336876137174084E-3</v>
      </c>
      <c r="AY911" s="118">
        <f t="shared" si="264"/>
        <v>3.3647764745231112E-3</v>
      </c>
      <c r="AZ911" s="118">
        <f t="shared" si="264"/>
        <v>3.2972483222627699E-3</v>
      </c>
      <c r="BA911" s="118">
        <f t="shared" si="264"/>
        <v>3.2310754015853348E-3</v>
      </c>
      <c r="BB911" s="118">
        <f t="shared" si="264"/>
        <v>3.1662305141656366E-3</v>
      </c>
      <c r="BC911" s="118">
        <f t="shared" si="264"/>
        <v>3.1026870075253573E-3</v>
      </c>
      <c r="BD911" s="118">
        <f t="shared" si="264"/>
        <v>3.0404187640783536E-3</v>
      </c>
      <c r="BE911" s="118">
        <f t="shared" si="264"/>
        <v>2.9794001903958377E-3</v>
      </c>
      <c r="BF911" s="118">
        <f t="shared" si="265"/>
        <v>2.9196062066869921E-3</v>
      </c>
      <c r="BG911" s="118">
        <f t="shared" si="265"/>
        <v>2.8610122364906981E-3</v>
      </c>
      <c r="BH911" s="118">
        <f t="shared" si="265"/>
        <v>2.8035941965741458E-3</v>
      </c>
      <c r="BI911" s="118">
        <f t="shared" si="265"/>
        <v>2.7473284870341676E-3</v>
      </c>
      <c r="BJ911" s="118">
        <f t="shared" si="265"/>
        <v>2.6921919815972319E-3</v>
      </c>
      <c r="BK911" s="118">
        <f t="shared" si="265"/>
        <v>2.6381620181141043E-3</v>
      </c>
      <c r="BL911" s="118">
        <f t="shared" si="265"/>
        <v>2.5852163892452779E-3</v>
      </c>
      <c r="BM911" s="118">
        <f t="shared" si="265"/>
        <v>2.533333333333331E-3</v>
      </c>
      <c r="BN911" s="118">
        <f t="shared" si="265"/>
        <v>2.4824915254584769E-3</v>
      </c>
      <c r="BO911" s="118">
        <f t="shared" si="265"/>
        <v>2.4326700686736168E-3</v>
      </c>
      <c r="BP911" s="118">
        <f t="shared" si="265"/>
        <v>2.3838484854152961E-3</v>
      </c>
      <c r="BQ911" s="118">
        <f t="shared" si="265"/>
        <v>2.3360067090870415E-3</v>
      </c>
      <c r="BS911"/>
    </row>
    <row r="912" spans="1:71">
      <c r="B912" s="19">
        <v>13</v>
      </c>
      <c r="C912" s="51">
        <v>5.4000000000000003E-3</v>
      </c>
      <c r="D912" s="51">
        <v>3.7000000000000002E-3</v>
      </c>
      <c r="I912" s="22" t="s">
        <v>176</v>
      </c>
      <c r="J912" s="118">
        <f t="shared" si="262"/>
        <v>7.17030759528672E-3</v>
      </c>
      <c r="K912" s="118">
        <f t="shared" si="262"/>
        <v>7.0360381383118261E-3</v>
      </c>
      <c r="L912" s="118">
        <f t="shared" si="262"/>
        <v>6.9042829789227383E-3</v>
      </c>
      <c r="M912" s="118">
        <f t="shared" si="262"/>
        <v>6.7749950349870643E-3</v>
      </c>
      <c r="N912" s="118">
        <f t="shared" si="262"/>
        <v>6.648128106021103E-3</v>
      </c>
      <c r="O912" s="118">
        <f t="shared" si="262"/>
        <v>6.5236368566803137E-3</v>
      </c>
      <c r="P912" s="118">
        <f t="shared" si="262"/>
        <v>6.4014768005589201E-3</v>
      </c>
      <c r="Q912" s="118">
        <f t="shared" si="262"/>
        <v>6.2816042842928918E-3</v>
      </c>
      <c r="R912" s="118">
        <f t="shared" si="262"/>
        <v>6.1639764719606006E-3</v>
      </c>
      <c r="S912" s="118">
        <f t="shared" si="262"/>
        <v>6.0485513297755976E-3</v>
      </c>
      <c r="T912" s="118">
        <f t="shared" si="262"/>
        <v>5.9352876110660129E-3</v>
      </c>
      <c r="U912" s="118">
        <f t="shared" si="262"/>
        <v>5.8241448415352467E-3</v>
      </c>
      <c r="V912" s="118">
        <f t="shared" si="262"/>
        <v>5.7150833047986474E-3</v>
      </c>
      <c r="W912" s="118">
        <f t="shared" si="262"/>
        <v>5.6080640281910418E-3</v>
      </c>
      <c r="X912" s="118">
        <f t="shared" si="262"/>
        <v>5.5030487688400168E-3</v>
      </c>
      <c r="Y912" s="118">
        <f t="shared" si="262"/>
        <v>5.4000000000000003E-3</v>
      </c>
      <c r="Z912" s="118">
        <f t="shared" si="263"/>
        <v>5.2988808976422381E-3</v>
      </c>
      <c r="AA912" s="118">
        <f t="shared" si="263"/>
        <v>5.199655327295891E-3</v>
      </c>
      <c r="AB912" s="118">
        <f t="shared" si="263"/>
        <v>5.1022878311355368E-3</v>
      </c>
      <c r="AC912" s="118">
        <f t="shared" si="263"/>
        <v>5.0067436153104702E-3</v>
      </c>
      <c r="AD912" s="118">
        <f t="shared" si="263"/>
        <v>4.912988537511276E-3</v>
      </c>
      <c r="AE912" s="118">
        <f t="shared" si="263"/>
        <v>4.8209890947692171E-3</v>
      </c>
      <c r="AF912" s="118">
        <f t="shared" si="263"/>
        <v>4.7307124114841026E-3</v>
      </c>
      <c r="AG912" s="118">
        <f t="shared" si="263"/>
        <v>4.6421262276763247E-3</v>
      </c>
      <c r="AH912" s="118">
        <f t="shared" si="263"/>
        <v>4.5551988874589083E-3</v>
      </c>
      <c r="AI912" s="118">
        <f t="shared" si="263"/>
        <v>4.4698993277254044E-3</v>
      </c>
      <c r="AJ912" s="118">
        <f t="shared" si="263"/>
        <v>4.3861970670496346E-3</v>
      </c>
      <c r="AK912" s="118">
        <f t="shared" si="263"/>
        <v>4.3040621947932805E-3</v>
      </c>
      <c r="AL912" s="118">
        <f t="shared" si="263"/>
        <v>4.223465360417452E-3</v>
      </c>
      <c r="AM912" s="118">
        <f t="shared" si="263"/>
        <v>4.1443777629943937E-3</v>
      </c>
      <c r="AN912" s="118">
        <f t="shared" si="263"/>
        <v>4.066771140915605E-3</v>
      </c>
      <c r="AO912" s="118">
        <f t="shared" si="263"/>
        <v>3.9906177617926716E-3</v>
      </c>
      <c r="AP912" s="118">
        <f t="shared" si="264"/>
        <v>3.9158904125472238E-3</v>
      </c>
      <c r="AQ912" s="118">
        <f t="shared" si="264"/>
        <v>3.8425623896864575E-3</v>
      </c>
      <c r="AR912" s="118">
        <f t="shared" si="264"/>
        <v>3.7706074897607554E-3</v>
      </c>
      <c r="AS912" s="118">
        <f t="shared" si="264"/>
        <v>3.7000000000000028E-3</v>
      </c>
      <c r="AT912" s="118">
        <f t="shared" si="264"/>
        <v>3.6307146891252401E-3</v>
      </c>
      <c r="AU912" s="118">
        <f t="shared" si="264"/>
        <v>3.5627267983323729E-3</v>
      </c>
      <c r="AV912" s="118">
        <f t="shared" si="264"/>
        <v>3.4960120324447224E-3</v>
      </c>
      <c r="AW912" s="118">
        <f t="shared" si="264"/>
        <v>3.4305465512312508E-3</v>
      </c>
      <c r="AX912" s="118">
        <f t="shared" si="264"/>
        <v>3.3663069608873583E-3</v>
      </c>
      <c r="AY912" s="118">
        <f t="shared" si="264"/>
        <v>3.303270305675207E-3</v>
      </c>
      <c r="AZ912" s="118">
        <f t="shared" si="264"/>
        <v>3.2414140597205915E-3</v>
      </c>
      <c r="BA912" s="118">
        <f t="shared" si="264"/>
        <v>3.1807161189634104E-3</v>
      </c>
      <c r="BB912" s="118">
        <f t="shared" si="264"/>
        <v>3.1211547932588836E-3</v>
      </c>
      <c r="BC912" s="118">
        <f t="shared" si="264"/>
        <v>3.0627087986266678E-3</v>
      </c>
      <c r="BD912" s="118">
        <f t="shared" si="264"/>
        <v>3.0053572496451224E-3</v>
      </c>
      <c r="BE912" s="118">
        <f t="shared" si="264"/>
        <v>2.9490796519879912E-3</v>
      </c>
      <c r="BF912" s="118">
        <f t="shared" si="265"/>
        <v>2.8938558951008492E-3</v>
      </c>
      <c r="BG912" s="118">
        <f t="shared" si="265"/>
        <v>2.8396662450146794E-3</v>
      </c>
      <c r="BH912" s="118">
        <f t="shared" si="265"/>
        <v>2.7864913372940277E-3</v>
      </c>
      <c r="BI912" s="118">
        <f t="shared" si="265"/>
        <v>2.7343121701172029E-3</v>
      </c>
      <c r="BJ912" s="118">
        <f t="shared" si="265"/>
        <v>2.6831100974860629E-3</v>
      </c>
      <c r="BK912" s="118">
        <f t="shared" si="265"/>
        <v>2.632866822562945E-3</v>
      </c>
      <c r="BL912" s="118">
        <f t="shared" si="265"/>
        <v>2.5835643911323713E-3</v>
      </c>
      <c r="BM912" s="118">
        <f t="shared" si="265"/>
        <v>2.5351851851851894E-3</v>
      </c>
      <c r="BN912" s="118">
        <f t="shared" si="265"/>
        <v>2.4877119166228515E-3</v>
      </c>
      <c r="BO912" s="118">
        <f t="shared" si="265"/>
        <v>2.4411276210795905E-3</v>
      </c>
      <c r="BP912" s="118">
        <f t="shared" si="265"/>
        <v>2.3954156518602747E-3</v>
      </c>
      <c r="BQ912" s="118">
        <f t="shared" si="265"/>
        <v>2.3505596739917846E-3</v>
      </c>
      <c r="BS912"/>
    </row>
    <row r="913" spans="2:71">
      <c r="B913" s="19">
        <v>14</v>
      </c>
      <c r="C913" s="51">
        <v>5.1999999999999998E-3</v>
      </c>
      <c r="D913" s="51">
        <v>3.5000000000000001E-3</v>
      </c>
      <c r="I913" s="22" t="s">
        <v>176</v>
      </c>
      <c r="J913" s="118">
        <f t="shared" si="262"/>
        <v>6.9976919160591811E-3</v>
      </c>
      <c r="K913" s="118">
        <f t="shared" si="262"/>
        <v>6.8605360875097117E-3</v>
      </c>
      <c r="L913" s="118">
        <f t="shared" si="262"/>
        <v>6.7260685341130715E-3</v>
      </c>
      <c r="M913" s="118">
        <f t="shared" si="262"/>
        <v>6.5942365652663639E-3</v>
      </c>
      <c r="N913" s="118">
        <f t="shared" si="262"/>
        <v>6.4649885231105363E-3</v>
      </c>
      <c r="O913" s="118">
        <f t="shared" si="262"/>
        <v>6.3382737622884582E-3</v>
      </c>
      <c r="P913" s="118">
        <f t="shared" si="262"/>
        <v>6.2140426300997184E-3</v>
      </c>
      <c r="Q913" s="118">
        <f t="shared" si="262"/>
        <v>6.092246447044404E-3</v>
      </c>
      <c r="R913" s="118">
        <f t="shared" si="262"/>
        <v>5.9728374877482228E-3</v>
      </c>
      <c r="S913" s="118">
        <f t="shared" si="262"/>
        <v>5.855768962261497E-3</v>
      </c>
      <c r="T913" s="118">
        <f t="shared" si="262"/>
        <v>5.7409949977246955E-3</v>
      </c>
      <c r="U913" s="118">
        <f t="shared" si="262"/>
        <v>5.6284706203933322E-3</v>
      </c>
      <c r="V913" s="118">
        <f t="shared" si="262"/>
        <v>5.5181517380151653E-3</v>
      </c>
      <c r="W913" s="118">
        <f t="shared" si="262"/>
        <v>5.409995122552822E-3</v>
      </c>
      <c r="X913" s="118">
        <f t="shared" si="262"/>
        <v>5.3039583932450556E-3</v>
      </c>
      <c r="Y913" s="118">
        <f t="shared" si="262"/>
        <v>5.1999999999999998E-3</v>
      </c>
      <c r="Z913" s="118">
        <f t="shared" si="263"/>
        <v>5.0980792071139243E-3</v>
      </c>
      <c r="AA913" s="118">
        <f t="shared" si="263"/>
        <v>4.9981560773091037E-3</v>
      </c>
      <c r="AB913" s="118">
        <f t="shared" si="263"/>
        <v>4.9001914560845459E-3</v>
      </c>
      <c r="AC913" s="118">
        <f t="shared" si="263"/>
        <v>4.8041469563734479E-3</v>
      </c>
      <c r="AD913" s="118">
        <f t="shared" si="263"/>
        <v>4.7099849435013694E-3</v>
      </c>
      <c r="AE913" s="118">
        <f t="shared" si="263"/>
        <v>4.6176685204392274E-3</v>
      </c>
      <c r="AF913" s="118">
        <f t="shared" si="263"/>
        <v>4.5271615133453359E-3</v>
      </c>
      <c r="AG913" s="118">
        <f t="shared" si="263"/>
        <v>4.43842845739082E-3</v>
      </c>
      <c r="AH913" s="118">
        <f t="shared" si="263"/>
        <v>4.3514345828628599E-3</v>
      </c>
      <c r="AI913" s="118">
        <f t="shared" si="263"/>
        <v>4.2661458015403071E-3</v>
      </c>
      <c r="AJ913" s="118">
        <f t="shared" si="263"/>
        <v>4.182528693336348E-3</v>
      </c>
      <c r="AK913" s="118">
        <f t="shared" si="263"/>
        <v>4.1005504932029625E-3</v>
      </c>
      <c r="AL913" s="118">
        <f t="shared" si="263"/>
        <v>4.0201790782920721E-3</v>
      </c>
      <c r="AM913" s="118">
        <f t="shared" si="263"/>
        <v>3.9413829553683142E-3</v>
      </c>
      <c r="AN913" s="118">
        <f t="shared" si="263"/>
        <v>3.8641312484685437E-3</v>
      </c>
      <c r="AO913" s="118">
        <f t="shared" si="263"/>
        <v>3.788393686803203E-3</v>
      </c>
      <c r="AP913" s="118">
        <f t="shared" si="264"/>
        <v>3.7141405928948212E-3</v>
      </c>
      <c r="AQ913" s="118">
        <f t="shared" si="264"/>
        <v>3.6413428709490135E-3</v>
      </c>
      <c r="AR913" s="118">
        <f t="shared" si="264"/>
        <v>3.5699719954534019E-3</v>
      </c>
      <c r="AS913" s="118">
        <f t="shared" si="264"/>
        <v>3.4999999999999983E-3</v>
      </c>
      <c r="AT913" s="118">
        <f t="shared" si="264"/>
        <v>3.431399466326679E-3</v>
      </c>
      <c r="AU913" s="118">
        <f t="shared" si="264"/>
        <v>3.3641435135734342E-3</v>
      </c>
      <c r="AV913" s="118">
        <f t="shared" si="264"/>
        <v>3.2982057877492124E-3</v>
      </c>
      <c r="AW913" s="118">
        <f t="shared" si="264"/>
        <v>3.2335604514052044E-3</v>
      </c>
      <c r="AX913" s="118">
        <f t="shared" si="264"/>
        <v>3.1701821735105359E-3</v>
      </c>
      <c r="AY913" s="118">
        <f t="shared" si="264"/>
        <v>3.108046119526402E-3</v>
      </c>
      <c r="AZ913" s="118">
        <f t="shared" si="264"/>
        <v>3.0471279416747444E-3</v>
      </c>
      <c r="BA913" s="118">
        <f t="shared" si="264"/>
        <v>2.9874037693976663E-3</v>
      </c>
      <c r="BB913" s="118">
        <f t="shared" si="264"/>
        <v>2.9288502000038475E-3</v>
      </c>
      <c r="BC913" s="118">
        <f t="shared" si="264"/>
        <v>2.8714442894982829E-3</v>
      </c>
      <c r="BD913" s="118">
        <f t="shared" si="264"/>
        <v>2.8151635435917713E-3</v>
      </c>
      <c r="BE913" s="118">
        <f t="shared" si="264"/>
        <v>2.7599859088866083E-3</v>
      </c>
      <c r="BF913" s="118">
        <f t="shared" si="265"/>
        <v>2.7058897642350472E-3</v>
      </c>
      <c r="BG913" s="118">
        <f t="shared" si="265"/>
        <v>2.6528539122671331E-3</v>
      </c>
      <c r="BH913" s="118">
        <f t="shared" si="265"/>
        <v>2.6008575710845957E-3</v>
      </c>
      <c r="BI913" s="118">
        <f t="shared" si="265"/>
        <v>2.5498803661175391E-3</v>
      </c>
      <c r="BJ913" s="118">
        <f t="shared" si="265"/>
        <v>2.4999023221407442E-3</v>
      </c>
      <c r="BK913" s="118">
        <f t="shared" si="265"/>
        <v>2.4509038554464506E-3</v>
      </c>
      <c r="BL913" s="118">
        <f t="shared" si="265"/>
        <v>2.4028657661705577E-3</v>
      </c>
      <c r="BM913" s="118">
        <f t="shared" si="265"/>
        <v>2.355769230769229E-3</v>
      </c>
      <c r="BN913" s="118">
        <f t="shared" si="265"/>
        <v>2.3095957946429558E-3</v>
      </c>
      <c r="BO913" s="118">
        <f t="shared" si="265"/>
        <v>2.2643273649051955E-3</v>
      </c>
      <c r="BP913" s="118">
        <f t="shared" si="265"/>
        <v>2.2199462032927385E-3</v>
      </c>
      <c r="BQ913" s="118">
        <f t="shared" si="265"/>
        <v>2.1764349192150406E-3</v>
      </c>
      <c r="BS913"/>
    </row>
    <row r="914" spans="2:71">
      <c r="B914" s="19">
        <v>15</v>
      </c>
      <c r="C914" s="51">
        <v>5.0000000000000001E-3</v>
      </c>
      <c r="D914" s="51">
        <v>3.3999999999999998E-3</v>
      </c>
      <c r="I914" s="22" t="s">
        <v>176</v>
      </c>
      <c r="J914" s="118">
        <f t="shared" si="262"/>
        <v>6.6771067538468464E-3</v>
      </c>
      <c r="K914" s="118">
        <f t="shared" si="262"/>
        <v>6.5495847389414599E-3</v>
      </c>
      <c r="L914" s="118">
        <f t="shared" si="262"/>
        <v>6.4244981897078118E-3</v>
      </c>
      <c r="M914" s="118">
        <f t="shared" si="262"/>
        <v>6.3018005926631709E-3</v>
      </c>
      <c r="N914" s="118">
        <f t="shared" si="262"/>
        <v>6.1814463226576204E-3</v>
      </c>
      <c r="O914" s="118">
        <f t="shared" si="262"/>
        <v>6.063390625908327E-3</v>
      </c>
      <c r="P914" s="118">
        <f t="shared" si="262"/>
        <v>5.9475896033578356E-3</v>
      </c>
      <c r="Q914" s="118">
        <f t="shared" si="262"/>
        <v>5.8340001943501755E-3</v>
      </c>
      <c r="R914" s="118">
        <f t="shared" si="262"/>
        <v>5.722580160618748E-3</v>
      </c>
      <c r="S914" s="118">
        <f t="shared" si="262"/>
        <v>5.6132880705800107E-3</v>
      </c>
      <c r="T914" s="118">
        <f t="shared" si="262"/>
        <v>5.5060832839271181E-3</v>
      </c>
      <c r="U914" s="118">
        <f t="shared" si="262"/>
        <v>5.400925936517819E-3</v>
      </c>
      <c r="V914" s="118">
        <f t="shared" si="262"/>
        <v>5.2977769255509481E-3</v>
      </c>
      <c r="W914" s="118">
        <f t="shared" si="262"/>
        <v>5.1965978950260418E-3</v>
      </c>
      <c r="X914" s="118">
        <f t="shared" si="262"/>
        <v>5.0973512214806437E-3</v>
      </c>
      <c r="Y914" s="118">
        <f t="shared" si="262"/>
        <v>5.0000000000000001E-3</v>
      </c>
      <c r="Z914" s="118">
        <f t="shared" si="263"/>
        <v>4.9045080304939573E-3</v>
      </c>
      <c r="AA914" s="118">
        <f t="shared" si="263"/>
        <v>4.8108398042359434E-3</v>
      </c>
      <c r="AB914" s="118">
        <f t="shared" si="263"/>
        <v>4.7189604906590328E-3</v>
      </c>
      <c r="AC914" s="118">
        <f t="shared" si="263"/>
        <v>4.6288359244041864E-3</v>
      </c>
      <c r="AD914" s="118">
        <f t="shared" si="263"/>
        <v>4.5404325926158501E-3</v>
      </c>
      <c r="AE914" s="118">
        <f t="shared" si="263"/>
        <v>4.4537176224801875E-3</v>
      </c>
      <c r="AF914" s="118">
        <f t="shared" si="263"/>
        <v>4.3686587690013072E-3</v>
      </c>
      <c r="AG914" s="118">
        <f t="shared" si="263"/>
        <v>4.2852244030109508E-3</v>
      </c>
      <c r="AH914" s="118">
        <f t="shared" si="263"/>
        <v>4.2033834994071768E-3</v>
      </c>
      <c r="AI914" s="118">
        <f t="shared" si="263"/>
        <v>4.1231056256176585E-3</v>
      </c>
      <c r="AJ914" s="118">
        <f t="shared" si="263"/>
        <v>4.0443609302833238E-3</v>
      </c>
      <c r="AK914" s="118">
        <f t="shared" si="263"/>
        <v>3.9671201321581145E-3</v>
      </c>
      <c r="AL914" s="118">
        <f t="shared" si="263"/>
        <v>3.8913545092207442E-3</v>
      </c>
      <c r="AM914" s="118">
        <f t="shared" si="263"/>
        <v>3.8170358879944023E-3</v>
      </c>
      <c r="AN914" s="118">
        <f t="shared" si="263"/>
        <v>3.7441366330704363E-3</v>
      </c>
      <c r="AO914" s="118">
        <f t="shared" si="263"/>
        <v>3.672629636832112E-3</v>
      </c>
      <c r="AP914" s="118">
        <f t="shared" si="264"/>
        <v>3.6024883093746401E-3</v>
      </c>
      <c r="AQ914" s="118">
        <f t="shared" si="264"/>
        <v>3.5336865686177044E-3</v>
      </c>
      <c r="AR914" s="118">
        <f t="shared" si="264"/>
        <v>3.4661988306068335E-3</v>
      </c>
      <c r="AS914" s="118">
        <f t="shared" si="264"/>
        <v>3.3999999999999959E-3</v>
      </c>
      <c r="AT914" s="118">
        <f t="shared" si="264"/>
        <v>3.3350654607358873E-3</v>
      </c>
      <c r="AU914" s="118">
        <f t="shared" si="264"/>
        <v>3.2713710668804373E-3</v>
      </c>
      <c r="AV914" s="118">
        <f t="shared" si="264"/>
        <v>3.2088931336481381E-3</v>
      </c>
      <c r="AW914" s="118">
        <f t="shared" si="264"/>
        <v>3.1476084285948424E-3</v>
      </c>
      <c r="AX914" s="118">
        <f t="shared" si="264"/>
        <v>3.0874941629787747E-3</v>
      </c>
      <c r="AY914" s="118">
        <f t="shared" si="264"/>
        <v>3.0285279832865239E-3</v>
      </c>
      <c r="AZ914" s="118">
        <f t="shared" si="264"/>
        <v>2.970687962920885E-3</v>
      </c>
      <c r="BA914" s="118">
        <f t="shared" si="264"/>
        <v>2.9139525940474432E-3</v>
      </c>
      <c r="BB914" s="118">
        <f t="shared" si="264"/>
        <v>2.8583007795968769E-3</v>
      </c>
      <c r="BC914" s="118">
        <f t="shared" si="264"/>
        <v>2.803711825420004E-3</v>
      </c>
      <c r="BD914" s="118">
        <f t="shared" si="264"/>
        <v>2.7501654325926567E-3</v>
      </c>
      <c r="BE914" s="118">
        <f t="shared" si="264"/>
        <v>2.6976416898675144E-3</v>
      </c>
      <c r="BF914" s="118">
        <f t="shared" si="265"/>
        <v>2.6461210662701031E-3</v>
      </c>
      <c r="BG914" s="118">
        <f t="shared" si="265"/>
        <v>2.5955844038361904E-3</v>
      </c>
      <c r="BH914" s="118">
        <f t="shared" si="265"/>
        <v>2.5460129104878937E-3</v>
      </c>
      <c r="BI914" s="118">
        <f t="shared" si="265"/>
        <v>2.4973881530458331E-3</v>
      </c>
      <c r="BJ914" s="118">
        <f t="shared" si="265"/>
        <v>2.4496920503747524E-3</v>
      </c>
      <c r="BK914" s="118">
        <f t="shared" si="265"/>
        <v>2.4029068666600361E-3</v>
      </c>
      <c r="BL914" s="118">
        <f t="shared" si="265"/>
        <v>2.3570152048126439E-3</v>
      </c>
      <c r="BM914" s="118">
        <f t="shared" si="265"/>
        <v>2.3119999999999942E-3</v>
      </c>
      <c r="BN914" s="118">
        <f t="shared" si="265"/>
        <v>2.2678445133004006E-3</v>
      </c>
      <c r="BO914" s="118">
        <f t="shared" si="265"/>
        <v>2.2245323254786952E-3</v>
      </c>
      <c r="BP914" s="118">
        <f t="shared" si="265"/>
        <v>2.1820473308807316E-3</v>
      </c>
      <c r="BQ914" s="118">
        <f t="shared" si="265"/>
        <v>2.1403737314444906E-3</v>
      </c>
      <c r="BS914"/>
    </row>
    <row r="915" spans="2:71">
      <c r="B915" s="19">
        <v>16</v>
      </c>
      <c r="C915" s="51">
        <v>4.7999999999999996E-3</v>
      </c>
      <c r="D915" s="51">
        <v>3.3E-3</v>
      </c>
      <c r="I915" s="22" t="s">
        <v>176</v>
      </c>
      <c r="J915" s="118">
        <f t="shared" si="262"/>
        <v>6.3575050013249387E-3</v>
      </c>
      <c r="K915" s="118">
        <f t="shared" si="262"/>
        <v>6.239507996280408E-3</v>
      </c>
      <c r="L915" s="118">
        <f t="shared" si="262"/>
        <v>6.1237010474287671E-3</v>
      </c>
      <c r="M915" s="118">
        <f t="shared" si="262"/>
        <v>6.0100435067372447E-3</v>
      </c>
      <c r="N915" s="118">
        <f t="shared" si="262"/>
        <v>5.8984954806115038E-3</v>
      </c>
      <c r="O915" s="118">
        <f t="shared" si="262"/>
        <v>5.7890178158930636E-3</v>
      </c>
      <c r="P915" s="118">
        <f t="shared" si="262"/>
        <v>5.6815720861166106E-3</v>
      </c>
      <c r="Q915" s="118">
        <f t="shared" si="262"/>
        <v>5.5761205780223734E-3</v>
      </c>
      <c r="R915" s="118">
        <f t="shared" si="262"/>
        <v>5.4726262783188432E-3</v>
      </c>
      <c r="S915" s="118">
        <f t="shared" si="262"/>
        <v>5.3710528606911679E-3</v>
      </c>
      <c r="T915" s="118">
        <f t="shared" si="262"/>
        <v>5.27136467305068E-3</v>
      </c>
      <c r="U915" s="118">
        <f t="shared" si="262"/>
        <v>5.1735267250210843E-3</v>
      </c>
      <c r="V915" s="118">
        <f t="shared" si="262"/>
        <v>5.0775046756568916E-3</v>
      </c>
      <c r="W915" s="118">
        <f t="shared" si="262"/>
        <v>4.9832648213898089E-3</v>
      </c>
      <c r="X915" s="118">
        <f t="shared" si="262"/>
        <v>4.8907740841988481E-3</v>
      </c>
      <c r="Y915" s="118">
        <f t="shared" si="262"/>
        <v>4.7999999999999996E-3</v>
      </c>
      <c r="Z915" s="118">
        <f t="shared" si="263"/>
        <v>4.7109107072513968E-3</v>
      </c>
      <c r="AA915" s="118">
        <f t="shared" si="263"/>
        <v>4.62347493576997E-3</v>
      </c>
      <c r="AB915" s="118">
        <f t="shared" si="263"/>
        <v>4.5376619957556699E-3</v>
      </c>
      <c r="AC915" s="118">
        <f t="shared" si="263"/>
        <v>4.4534417670194009E-3</v>
      </c>
      <c r="AD915" s="118">
        <f t="shared" si="263"/>
        <v>4.3707846884108907E-3</v>
      </c>
      <c r="AE915" s="118">
        <f t="shared" si="263"/>
        <v>4.2896617474427762E-3</v>
      </c>
      <c r="AF915" s="118">
        <f t="shared" si="263"/>
        <v>4.2100444701072739E-3</v>
      </c>
      <c r="AG915" s="118">
        <f t="shared" si="263"/>
        <v>4.1319049108818513E-3</v>
      </c>
      <c r="AH915" s="118">
        <f t="shared" si="263"/>
        <v>4.0552156429204053E-3</v>
      </c>
      <c r="AI915" s="118">
        <f t="shared" si="263"/>
        <v>3.9799497484264779E-3</v>
      </c>
      <c r="AJ915" s="118">
        <f t="shared" si="263"/>
        <v>3.9060808092051657E-3</v>
      </c>
      <c r="AK915" s="118">
        <f t="shared" si="263"/>
        <v>3.833582897390378E-3</v>
      </c>
      <c r="AL915" s="118">
        <f t="shared" si="263"/>
        <v>3.7624305663442013E-3</v>
      </c>
      <c r="AM915" s="118">
        <f t="shared" si="263"/>
        <v>3.692598841725174E-3</v>
      </c>
      <c r="AN915" s="118">
        <f t="shared" si="263"/>
        <v>3.6240632127223387E-3</v>
      </c>
      <c r="AO915" s="118">
        <f t="shared" si="263"/>
        <v>3.5567996234519925E-3</v>
      </c>
      <c r="AP915" s="118">
        <f t="shared" si="264"/>
        <v>3.4907844645141097E-3</v>
      </c>
      <c r="AQ915" s="118">
        <f t="shared" si="264"/>
        <v>3.4259945647054902E-3</v>
      </c>
      <c r="AR915" s="118">
        <f t="shared" si="264"/>
        <v>3.3624071828867049E-3</v>
      </c>
      <c r="AS915" s="118">
        <f t="shared" si="264"/>
        <v>3.2999999999999965E-3</v>
      </c>
      <c r="AT915" s="118">
        <f t="shared" si="264"/>
        <v>3.2387511112353315E-3</v>
      </c>
      <c r="AU915" s="118">
        <f t="shared" si="264"/>
        <v>3.1786390183418511E-3</v>
      </c>
      <c r="AV915" s="118">
        <f t="shared" si="264"/>
        <v>3.1196426220820197E-3</v>
      </c>
      <c r="AW915" s="118">
        <f t="shared" si="264"/>
        <v>3.0617412148258353E-3</v>
      </c>
      <c r="AX915" s="118">
        <f t="shared" si="264"/>
        <v>3.0049144732824848E-3</v>
      </c>
      <c r="AY915" s="118">
        <f t="shared" si="264"/>
        <v>2.9491424513669066E-3</v>
      </c>
      <c r="AZ915" s="118">
        <f t="shared" si="264"/>
        <v>2.8944055731987481E-3</v>
      </c>
      <c r="BA915" s="118">
        <f t="shared" si="264"/>
        <v>2.84068462623127E-3</v>
      </c>
      <c r="BB915" s="118">
        <f t="shared" si="264"/>
        <v>2.7879607545077756E-3</v>
      </c>
      <c r="BC915" s="118">
        <f t="shared" si="264"/>
        <v>2.7362154520432004E-3</v>
      </c>
      <c r="BD915" s="118">
        <f t="shared" si="264"/>
        <v>2.6854305563285491E-3</v>
      </c>
      <c r="BE915" s="118">
        <f t="shared" si="264"/>
        <v>2.6355882419558823E-3</v>
      </c>
      <c r="BF915" s="118">
        <f t="shared" si="265"/>
        <v>2.5866710143616356E-3</v>
      </c>
      <c r="BG915" s="118">
        <f t="shared" si="265"/>
        <v>2.5386617036860545E-3</v>
      </c>
      <c r="BH915" s="118">
        <f t="shared" si="265"/>
        <v>2.4915434587466059E-3</v>
      </c>
      <c r="BI915" s="118">
        <f t="shared" si="265"/>
        <v>2.4452997411232424E-3</v>
      </c>
      <c r="BJ915" s="118">
        <f t="shared" si="265"/>
        <v>2.3999143193534482E-3</v>
      </c>
      <c r="BK915" s="118">
        <f t="shared" si="265"/>
        <v>2.3553712632350221E-3</v>
      </c>
      <c r="BL915" s="118">
        <f t="shared" si="265"/>
        <v>2.311654938234607E-3</v>
      </c>
      <c r="BM915" s="118">
        <f t="shared" si="265"/>
        <v>2.2687499999999952E-3</v>
      </c>
      <c r="BN915" s="118">
        <f t="shared" si="265"/>
        <v>2.2266413889742882E-3</v>
      </c>
      <c r="BO915" s="118">
        <f t="shared" si="265"/>
        <v>2.1853143251100203E-3</v>
      </c>
      <c r="BP915" s="118">
        <f t="shared" si="265"/>
        <v>2.144754302681386E-3</v>
      </c>
      <c r="BQ915" s="118">
        <f t="shared" si="265"/>
        <v>2.1049470851927598E-3</v>
      </c>
      <c r="BS915"/>
    </row>
    <row r="916" spans="2:71">
      <c r="B916" s="19">
        <v>17</v>
      </c>
      <c r="C916" s="51">
        <v>4.7000000000000002E-3</v>
      </c>
      <c r="D916" s="51">
        <v>3.0999999999999999E-3</v>
      </c>
      <c r="I916" s="22" t="s">
        <v>176</v>
      </c>
      <c r="J916" s="118">
        <f t="shared" si="262"/>
        <v>6.4216995278619368E-3</v>
      </c>
      <c r="K916" s="118">
        <f t="shared" si="262"/>
        <v>6.2894572974379276E-3</v>
      </c>
      <c r="L916" s="118">
        <f t="shared" si="262"/>
        <v>6.1599383348080036E-3</v>
      </c>
      <c r="M916" s="118">
        <f t="shared" si="262"/>
        <v>6.03308655964552E-3</v>
      </c>
      <c r="N916" s="118">
        <f t="shared" si="262"/>
        <v>5.9088470464875031E-3</v>
      </c>
      <c r="O916" s="118">
        <f t="shared" si="262"/>
        <v>5.7871660009525087E-3</v>
      </c>
      <c r="P916" s="118">
        <f t="shared" si="262"/>
        <v>5.6679907364482283E-3</v>
      </c>
      <c r="Q916" s="118">
        <f t="shared" si="262"/>
        <v>5.5512696513587657E-3</v>
      </c>
      <c r="R916" s="118">
        <f t="shared" si="262"/>
        <v>5.4369522067016793E-3</v>
      </c>
      <c r="S916" s="118">
        <f t="shared" si="262"/>
        <v>5.3249889042451485E-3</v>
      </c>
      <c r="T916" s="118">
        <f t="shared" si="262"/>
        <v>5.2153312650757653E-3</v>
      </c>
      <c r="U916" s="118">
        <f t="shared" si="262"/>
        <v>5.1079318086076873E-3</v>
      </c>
      <c r="V916" s="118">
        <f t="shared" si="262"/>
        <v>5.0027440320240448E-3</v>
      </c>
      <c r="W916" s="118">
        <f t="shared" si="262"/>
        <v>4.8997223901417241E-3</v>
      </c>
      <c r="X916" s="118">
        <f t="shared" si="262"/>
        <v>4.7988222756907865E-3</v>
      </c>
      <c r="Y916" s="118">
        <f t="shared" si="262"/>
        <v>4.7000000000000002E-3</v>
      </c>
      <c r="Z916" s="118">
        <f t="shared" si="263"/>
        <v>4.6032127740801071E-3</v>
      </c>
      <c r="AA916" s="118">
        <f t="shared" si="263"/>
        <v>4.5084186900966544E-3</v>
      </c>
      <c r="AB916" s="118">
        <f t="shared" si="263"/>
        <v>4.415576703224346E-3</v>
      </c>
      <c r="AC916" s="118">
        <f t="shared" si="263"/>
        <v>4.3246466138750711E-3</v>
      </c>
      <c r="AD916" s="118">
        <f t="shared" si="263"/>
        <v>4.235589050291917E-3</v>
      </c>
      <c r="AE916" s="118">
        <f t="shared" si="263"/>
        <v>4.1483654515016124E-3</v>
      </c>
      <c r="AF916" s="118">
        <f t="shared" si="263"/>
        <v>4.0629380506180457E-3</v>
      </c>
      <c r="AG916" s="118">
        <f t="shared" si="263"/>
        <v>3.9792698584895994E-3</v>
      </c>
      <c r="AH916" s="118">
        <f t="shared" si="263"/>
        <v>3.8973246476832475E-3</v>
      </c>
      <c r="AI916" s="118">
        <f t="shared" si="263"/>
        <v>3.8170669367984631E-3</v>
      </c>
      <c r="AJ916" s="118">
        <f t="shared" si="263"/>
        <v>3.7384619751041517E-3</v>
      </c>
      <c r="AK916" s="118">
        <f t="shared" si="263"/>
        <v>3.6614757274919525E-3</v>
      </c>
      <c r="AL916" s="118">
        <f t="shared" si="263"/>
        <v>3.5860748597394063E-3</v>
      </c>
      <c r="AM916" s="118">
        <f t="shared" si="263"/>
        <v>3.512226724076588E-3</v>
      </c>
      <c r="AN916" s="118">
        <f t="shared" si="263"/>
        <v>3.439899345049974E-3</v>
      </c>
      <c r="AO916" s="118">
        <f t="shared" si="263"/>
        <v>3.3690614056774114E-3</v>
      </c>
      <c r="AP916" s="118">
        <f t="shared" si="264"/>
        <v>3.2996822338882009E-3</v>
      </c>
      <c r="AQ916" s="118">
        <f t="shared" si="264"/>
        <v>3.2317317892424148E-3</v>
      </c>
      <c r="AR916" s="118">
        <f t="shared" si="264"/>
        <v>3.1651806499237113E-3</v>
      </c>
      <c r="AS916" s="118">
        <f t="shared" si="264"/>
        <v>3.1000000000000008E-3</v>
      </c>
      <c r="AT916" s="118">
        <f t="shared" si="264"/>
        <v>3.0361616169464548E-3</v>
      </c>
      <c r="AU916" s="118">
        <f t="shared" si="264"/>
        <v>2.9736378594254539E-3</v>
      </c>
      <c r="AV916" s="118">
        <f t="shared" si="264"/>
        <v>2.9124016553181862E-3</v>
      </c>
      <c r="AW916" s="118">
        <f t="shared" si="264"/>
        <v>2.8524264900027067E-3</v>
      </c>
      <c r="AX916" s="118">
        <f t="shared" si="264"/>
        <v>2.7936863948733923E-3</v>
      </c>
      <c r="AY916" s="118">
        <f t="shared" si="264"/>
        <v>2.7361559360968087E-3</v>
      </c>
      <c r="AZ916" s="118">
        <f t="shared" si="264"/>
        <v>2.6798102035991375E-3</v>
      </c>
      <c r="BA916" s="118">
        <f t="shared" si="264"/>
        <v>2.6246248002803744E-3</v>
      </c>
      <c r="BB916" s="118">
        <f t="shared" si="264"/>
        <v>2.570575831450653E-3</v>
      </c>
      <c r="BC916" s="118">
        <f t="shared" si="264"/>
        <v>2.5176398944840935E-3</v>
      </c>
      <c r="BD916" s="118">
        <f t="shared" si="264"/>
        <v>2.4657940686857176E-3</v>
      </c>
      <c r="BE916" s="118">
        <f t="shared" si="264"/>
        <v>2.415015905367033E-3</v>
      </c>
      <c r="BF916" s="118">
        <f t="shared" si="265"/>
        <v>2.3652834181259919E-3</v>
      </c>
      <c r="BG916" s="118">
        <f t="shared" si="265"/>
        <v>2.3165750733271117E-3</v>
      </c>
      <c r="BH916" s="118">
        <f t="shared" si="265"/>
        <v>2.2688697807776428E-3</v>
      </c>
      <c r="BI916" s="118">
        <f t="shared" si="265"/>
        <v>2.2221468845957403E-3</v>
      </c>
      <c r="BJ916" s="118">
        <f t="shared" si="265"/>
        <v>2.176386154266686E-3</v>
      </c>
      <c r="BK916" s="118">
        <f t="shared" si="265"/>
        <v>2.1315677758832951E-3</v>
      </c>
      <c r="BL916" s="118">
        <f t="shared" si="265"/>
        <v>2.0876723435667038E-3</v>
      </c>
      <c r="BM916" s="118">
        <f t="shared" si="265"/>
        <v>2.0446808510638311E-3</v>
      </c>
      <c r="BN916" s="118">
        <f t="shared" si="265"/>
        <v>2.0025746835178747E-3</v>
      </c>
      <c r="BO916" s="118">
        <f t="shared" si="265"/>
        <v>1.961335609408278E-3</v>
      </c>
      <c r="BP916" s="118">
        <f t="shared" si="265"/>
        <v>1.9209457726566763E-3</v>
      </c>
      <c r="BQ916" s="118">
        <f t="shared" si="265"/>
        <v>1.8813876848954028E-3</v>
      </c>
      <c r="BS916"/>
    </row>
    <row r="917" spans="2:71">
      <c r="B917" s="19">
        <v>18</v>
      </c>
      <c r="C917" s="51">
        <v>4.4999999999999997E-3</v>
      </c>
      <c r="D917" s="51">
        <v>3.0000000000000001E-3</v>
      </c>
      <c r="I917" s="22" t="s">
        <v>176</v>
      </c>
      <c r="J917" s="118">
        <f t="shared" si="262"/>
        <v>6.0993135243664542E-3</v>
      </c>
      <c r="K917" s="118">
        <f t="shared" si="262"/>
        <v>5.9769055797450048E-3</v>
      </c>
      <c r="L917" s="118">
        <f t="shared" si="262"/>
        <v>5.8569542566509767E-3</v>
      </c>
      <c r="M917" s="118">
        <f t="shared" si="262"/>
        <v>5.7394102528160601E-3</v>
      </c>
      <c r="N917" s="118">
        <f t="shared" si="262"/>
        <v>5.6242252554258073E-3</v>
      </c>
      <c r="O917" s="118">
        <f t="shared" si="262"/>
        <v>5.5113519212621519E-3</v>
      </c>
      <c r="P917" s="118">
        <f t="shared" si="262"/>
        <v>5.4007438572444468E-3</v>
      </c>
      <c r="Q917" s="118">
        <f t="shared" si="262"/>
        <v>5.2923556013610316E-3</v>
      </c>
      <c r="R917" s="118">
        <f t="shared" si="262"/>
        <v>5.1861426039834773E-3</v>
      </c>
      <c r="S917" s="118">
        <f t="shared" si="262"/>
        <v>5.0820612095558507E-3</v>
      </c>
      <c r="T917" s="118">
        <f t="shared" si="262"/>
        <v>4.9800686386514475E-3</v>
      </c>
      <c r="U917" s="118">
        <f t="shared" si="262"/>
        <v>4.8801229703896443E-3</v>
      </c>
      <c r="V917" s="118">
        <f t="shared" si="262"/>
        <v>4.782183125205613E-3</v>
      </c>
      <c r="W917" s="118">
        <f t="shared" si="262"/>
        <v>4.6862088479658476E-3</v>
      </c>
      <c r="X917" s="118">
        <f t="shared" si="262"/>
        <v>4.5921606914225369E-3</v>
      </c>
      <c r="Y917" s="118">
        <f t="shared" si="262"/>
        <v>4.4999999999999997E-3</v>
      </c>
      <c r="Z917" s="118">
        <f t="shared" si="263"/>
        <v>4.4096888939065089E-3</v>
      </c>
      <c r="AA917" s="118">
        <f t="shared" si="263"/>
        <v>4.3211902535649806E-3</v>
      </c>
      <c r="AB917" s="118">
        <f t="shared" si="263"/>
        <v>4.2344677043561225E-3</v>
      </c>
      <c r="AC917" s="118">
        <f t="shared" si="263"/>
        <v>4.1494856016677743E-3</v>
      </c>
      <c r="AD917" s="118">
        <f t="shared" si="263"/>
        <v>4.0662090162443014E-3</v>
      </c>
      <c r="AE917" s="118">
        <f t="shared" si="263"/>
        <v>3.9846037198300018E-3</v>
      </c>
      <c r="AF917" s="118">
        <f t="shared" si="263"/>
        <v>3.9046361711006497E-3</v>
      </c>
      <c r="AG917" s="118">
        <f t="shared" si="263"/>
        <v>3.8262735018773715E-3</v>
      </c>
      <c r="AH917" s="118">
        <f t="shared" si="263"/>
        <v>3.7494835036172027E-3</v>
      </c>
      <c r="AI917" s="118">
        <f t="shared" si="263"/>
        <v>3.6742346141747659E-3</v>
      </c>
      <c r="AJ917" s="118">
        <f t="shared" si="263"/>
        <v>3.6004959048296301E-3</v>
      </c>
      <c r="AK917" s="118">
        <f t="shared" si="263"/>
        <v>3.5282370675740193E-3</v>
      </c>
      <c r="AL917" s="118">
        <f t="shared" si="263"/>
        <v>3.4574284026556499E-3</v>
      </c>
      <c r="AM917" s="118">
        <f t="shared" si="263"/>
        <v>3.3880408063705651E-3</v>
      </c>
      <c r="AN917" s="118">
        <f t="shared" si="263"/>
        <v>3.3200457591009637E-3</v>
      </c>
      <c r="AO917" s="118">
        <f t="shared" si="263"/>
        <v>3.2534153135930946E-3</v>
      </c>
      <c r="AP917" s="118">
        <f t="shared" si="264"/>
        <v>3.1881220834704071E-3</v>
      </c>
      <c r="AQ917" s="118">
        <f t="shared" si="264"/>
        <v>3.1241392319772306E-3</v>
      </c>
      <c r="AR917" s="118">
        <f t="shared" si="264"/>
        <v>3.0614404609483571E-3</v>
      </c>
      <c r="AS917" s="118">
        <f t="shared" si="264"/>
        <v>2.9999999999999988E-3</v>
      </c>
      <c r="AT917" s="118">
        <f t="shared" si="264"/>
        <v>2.9397925959376717E-3</v>
      </c>
      <c r="AU917" s="118">
        <f t="shared" si="264"/>
        <v>2.8807935023766528E-3</v>
      </c>
      <c r="AV917" s="118">
        <f t="shared" si="264"/>
        <v>2.8229784695707472E-3</v>
      </c>
      <c r="AW917" s="118">
        <f t="shared" si="264"/>
        <v>2.7663237344451815E-3</v>
      </c>
      <c r="AX917" s="118">
        <f t="shared" si="264"/>
        <v>2.7108060108295326E-3</v>
      </c>
      <c r="AY917" s="118">
        <f t="shared" si="264"/>
        <v>2.6564024798866664E-3</v>
      </c>
      <c r="AZ917" s="118">
        <f t="shared" si="264"/>
        <v>2.6030907807337656E-3</v>
      </c>
      <c r="BA917" s="118">
        <f t="shared" si="264"/>
        <v>2.55084900125158E-3</v>
      </c>
      <c r="BB917" s="118">
        <f t="shared" si="264"/>
        <v>2.499655669078134E-3</v>
      </c>
      <c r="BC917" s="118">
        <f t="shared" si="264"/>
        <v>2.4494897427831766E-3</v>
      </c>
      <c r="BD917" s="118">
        <f t="shared" si="264"/>
        <v>2.4003306032197528E-3</v>
      </c>
      <c r="BE917" s="118">
        <f t="shared" si="264"/>
        <v>2.3521580450493454E-3</v>
      </c>
      <c r="BF917" s="118">
        <f t="shared" si="265"/>
        <v>2.3049522684370988E-3</v>
      </c>
      <c r="BG917" s="118">
        <f t="shared" si="265"/>
        <v>2.2586938709137088E-3</v>
      </c>
      <c r="BH917" s="118">
        <f t="shared" si="265"/>
        <v>2.2133638394006413E-3</v>
      </c>
      <c r="BI917" s="118">
        <f t="shared" si="265"/>
        <v>2.1689435423953951E-3</v>
      </c>
      <c r="BJ917" s="118">
        <f t="shared" si="265"/>
        <v>2.1254147223136038E-3</v>
      </c>
      <c r="BK917" s="118">
        <f t="shared" si="265"/>
        <v>2.0827594879848192E-3</v>
      </c>
      <c r="BL917" s="118">
        <f t="shared" si="265"/>
        <v>2.0409603072989034E-3</v>
      </c>
      <c r="BM917" s="118">
        <f t="shared" si="265"/>
        <v>1.9999999999999979E-3</v>
      </c>
      <c r="BN917" s="118">
        <f t="shared" si="265"/>
        <v>1.9598617306251132E-3</v>
      </c>
      <c r="BO917" s="118">
        <f t="shared" si="265"/>
        <v>1.920529001584434E-3</v>
      </c>
      <c r="BP917" s="118">
        <f t="shared" si="265"/>
        <v>1.881985646380497E-3</v>
      </c>
      <c r="BQ917" s="118">
        <f t="shared" si="265"/>
        <v>1.8442158229634534E-3</v>
      </c>
      <c r="BS917"/>
    </row>
    <row r="918" spans="2:71">
      <c r="B918" s="19">
        <v>19</v>
      </c>
      <c r="C918" s="51">
        <v>4.3E-3</v>
      </c>
      <c r="D918" s="51">
        <v>2.8999999999999998E-3</v>
      </c>
      <c r="I918" s="22" t="s">
        <v>176</v>
      </c>
      <c r="J918" s="118">
        <f t="shared" si="262"/>
        <v>5.7779169992551466E-3</v>
      </c>
      <c r="K918" s="118">
        <f t="shared" si="262"/>
        <v>5.6652329961265164E-3</v>
      </c>
      <c r="L918" s="118">
        <f t="shared" si="262"/>
        <v>5.5547466162179362E-3</v>
      </c>
      <c r="M918" s="118">
        <f t="shared" si="262"/>
        <v>5.4464150003152943E-3</v>
      </c>
      <c r="N918" s="118">
        <f t="shared" si="262"/>
        <v>5.3401961250676118E-3</v>
      </c>
      <c r="O918" s="118">
        <f t="shared" si="262"/>
        <v>5.236048786685597E-3</v>
      </c>
      <c r="P918" s="118">
        <f t="shared" si="262"/>
        <v>5.1339325849581226E-3</v>
      </c>
      <c r="Q918" s="118">
        <f t="shared" si="262"/>
        <v>5.033807907580414E-3</v>
      </c>
      <c r="R918" s="118">
        <f t="shared" si="262"/>
        <v>4.9356359147878833E-3</v>
      </c>
      <c r="S918" s="118">
        <f t="shared" si="262"/>
        <v>4.8393785242896396E-3</v>
      </c>
      <c r="T918" s="118">
        <f t="shared" si="262"/>
        <v>4.7449983964958364E-3</v>
      </c>
      <c r="U918" s="118">
        <f t="shared" si="262"/>
        <v>4.6524589200331234E-3</v>
      </c>
      <c r="V918" s="118">
        <f t="shared" si="262"/>
        <v>4.5617241975425748E-3</v>
      </c>
      <c r="W918" s="118">
        <f t="shared" si="262"/>
        <v>4.47275903175461E-3</v>
      </c>
      <c r="X918" s="118">
        <f t="shared" si="262"/>
        <v>4.3855289118354722E-3</v>
      </c>
      <c r="Y918" s="118">
        <f t="shared" ref="Y918:AN933" si="266">$C918*POWER(POWER($D918/$C918,1/($D$482-$C$482)),Y$482-$C$482)</f>
        <v>4.3E-3</v>
      </c>
      <c r="Z918" s="118">
        <f t="shared" si="266"/>
        <v>4.2161391183854705E-3</v>
      </c>
      <c r="AA918" s="118">
        <f t="shared" si="266"/>
        <v>4.1339137361814451E-3</v>
      </c>
      <c r="AB918" s="118">
        <f t="shared" si="266"/>
        <v>4.0532919570106102E-3</v>
      </c>
      <c r="AC918" s="118">
        <f t="shared" si="266"/>
        <v>3.974242506555729E-3</v>
      </c>
      <c r="AD918" s="118">
        <f t="shared" si="263"/>
        <v>3.8967347204278916E-3</v>
      </c>
      <c r="AE918" s="118">
        <f t="shared" si="263"/>
        <v>3.820738532271373E-3</v>
      </c>
      <c r="AF918" s="118">
        <f t="shared" si="263"/>
        <v>3.7462244621004706E-3</v>
      </c>
      <c r="AG918" s="118">
        <f t="shared" si="263"/>
        <v>3.673163604863805E-3</v>
      </c>
      <c r="AH918" s="118">
        <f t="shared" si="263"/>
        <v>3.6015276192316466E-3</v>
      </c>
      <c r="AI918" s="118">
        <f t="shared" si="263"/>
        <v>3.5312887166019159E-3</v>
      </c>
      <c r="AJ918" s="118">
        <f t="shared" si="263"/>
        <v>3.462419650320596E-3</v>
      </c>
      <c r="AK918" s="118">
        <f t="shared" si="263"/>
        <v>3.3948937051123734E-3</v>
      </c>
      <c r="AL918" s="118">
        <f t="shared" si="263"/>
        <v>3.328684686717411E-3</v>
      </c>
      <c r="AM918" s="118">
        <f t="shared" si="263"/>
        <v>3.2637669117302234E-3</v>
      </c>
      <c r="AN918" s="118">
        <f t="shared" si="263"/>
        <v>3.2001151976367289E-3</v>
      </c>
      <c r="AO918" s="118">
        <f t="shared" si="263"/>
        <v>3.1377048530455962E-3</v>
      </c>
      <c r="AP918" s="118">
        <f t="shared" si="264"/>
        <v>3.0765116681101099E-3</v>
      </c>
      <c r="AQ918" s="118">
        <f t="shared" si="264"/>
        <v>3.0165119051368309E-3</v>
      </c>
      <c r="AR918" s="118">
        <f t="shared" si="264"/>
        <v>2.9576822893774128E-3</v>
      </c>
      <c r="AS918" s="118">
        <f t="shared" si="264"/>
        <v>2.9000000000000015E-3</v>
      </c>
      <c r="AT918" s="118">
        <f t="shared" si="264"/>
        <v>2.8434426612367137E-3</v>
      </c>
      <c r="AU918" s="118">
        <f t="shared" si="264"/>
        <v>2.7879883337037668E-3</v>
      </c>
      <c r="AV918" s="118">
        <f t="shared" si="264"/>
        <v>2.7336155058908778E-3</v>
      </c>
      <c r="AW918" s="118">
        <f t="shared" si="264"/>
        <v>2.6803030858166552E-3</v>
      </c>
      <c r="AX918" s="118">
        <f t="shared" si="264"/>
        <v>2.6280303928467186E-3</v>
      </c>
      <c r="AY918" s="118">
        <f t="shared" si="264"/>
        <v>2.5767771496713922E-3</v>
      </c>
      <c r="AZ918" s="118">
        <f t="shared" si="264"/>
        <v>2.5265234744398534E-3</v>
      </c>
      <c r="BA918" s="118">
        <f t="shared" si="264"/>
        <v>2.4772498730476831E-3</v>
      </c>
      <c r="BB918" s="118">
        <f t="shared" si="264"/>
        <v>2.4289372315748326E-3</v>
      </c>
      <c r="BC918" s="118">
        <f t="shared" si="264"/>
        <v>2.3815668088710603E-3</v>
      </c>
      <c r="BD918" s="118">
        <f t="shared" si="264"/>
        <v>2.3351202292859839E-3</v>
      </c>
      <c r="BE918" s="118">
        <f t="shared" ref="BE918:BQ933" si="267">$C918*POWER(POWER($D918/$C918,1/($D$482-$C$482)),BE$482-$C$482)</f>
        <v>2.2895794755409039E-3</v>
      </c>
      <c r="BF918" s="118">
        <f t="shared" si="267"/>
        <v>2.24492688173965E-3</v>
      </c>
      <c r="BG918" s="118">
        <f t="shared" si="267"/>
        <v>2.2011451265157331E-3</v>
      </c>
      <c r="BH918" s="118">
        <f t="shared" si="265"/>
        <v>2.1582172263131436E-3</v>
      </c>
      <c r="BI918" s="118">
        <f t="shared" si="265"/>
        <v>2.1161265287981939E-3</v>
      </c>
      <c r="BJ918" s="118">
        <f t="shared" si="265"/>
        <v>2.0748567063998426E-3</v>
      </c>
      <c r="BK918" s="118">
        <f t="shared" si="265"/>
        <v>2.0343917499760032E-3</v>
      </c>
      <c r="BL918" s="118">
        <f t="shared" si="265"/>
        <v>1.9947159626033722E-3</v>
      </c>
      <c r="BM918" s="118">
        <f t="shared" si="265"/>
        <v>1.955813953488374E-3</v>
      </c>
      <c r="BN918" s="118">
        <f t="shared" si="265"/>
        <v>1.9176706319968546E-3</v>
      </c>
      <c r="BO918" s="118">
        <f t="shared" si="265"/>
        <v>1.8802712018002154E-3</v>
      </c>
      <c r="BP918" s="118">
        <f t="shared" si="265"/>
        <v>1.8436011551357092E-3</v>
      </c>
      <c r="BQ918" s="118">
        <f t="shared" si="265"/>
        <v>1.8076462671786752E-3</v>
      </c>
      <c r="BS918"/>
    </row>
    <row r="919" spans="2:71">
      <c r="B919" s="19">
        <v>20</v>
      </c>
      <c r="C919" s="51">
        <v>4.1999999999999997E-3</v>
      </c>
      <c r="D919" s="51">
        <v>2.8E-3</v>
      </c>
      <c r="I919" s="22" t="s">
        <v>176</v>
      </c>
      <c r="J919" s="118">
        <f t="shared" ref="J919:Y934" si="268">$C919*POWER(POWER($D919/$C919,1/($D$482-$C$482)),J$482-$C$482)</f>
        <v>5.6926926227420238E-3</v>
      </c>
      <c r="K919" s="118">
        <f t="shared" si="268"/>
        <v>5.5784452077620042E-3</v>
      </c>
      <c r="L919" s="118">
        <f t="shared" si="268"/>
        <v>5.4664906395409116E-3</v>
      </c>
      <c r="M919" s="118">
        <f t="shared" si="268"/>
        <v>5.3567829026283228E-3</v>
      </c>
      <c r="N919" s="118">
        <f t="shared" si="268"/>
        <v>5.2492769050640868E-3</v>
      </c>
      <c r="O919" s="118">
        <f t="shared" si="268"/>
        <v>5.1439284598446752E-3</v>
      </c>
      <c r="P919" s="118">
        <f t="shared" si="268"/>
        <v>5.0406942667614836E-3</v>
      </c>
      <c r="Q919" s="118">
        <f t="shared" si="268"/>
        <v>4.9395318946036295E-3</v>
      </c>
      <c r="R919" s="118">
        <f t="shared" si="268"/>
        <v>4.8403997637179123E-3</v>
      </c>
      <c r="S919" s="118">
        <f t="shared" si="268"/>
        <v>4.7432571289187939E-3</v>
      </c>
      <c r="T919" s="118">
        <f t="shared" si="268"/>
        <v>4.6480640627413507E-3</v>
      </c>
      <c r="U919" s="118">
        <f t="shared" si="268"/>
        <v>4.5547814390303346E-3</v>
      </c>
      <c r="V919" s="118">
        <f t="shared" si="268"/>
        <v>4.4633709168585721E-3</v>
      </c>
      <c r="W919" s="118">
        <f t="shared" si="268"/>
        <v>4.3737949247681243E-3</v>
      </c>
      <c r="X919" s="118">
        <f t="shared" si="268"/>
        <v>4.2860166453277011E-3</v>
      </c>
      <c r="Y919" s="118">
        <f t="shared" si="268"/>
        <v>4.1999999999999997E-3</v>
      </c>
      <c r="Z919" s="118">
        <f t="shared" si="266"/>
        <v>4.1157096343127416E-3</v>
      </c>
      <c r="AA919" s="118">
        <f t="shared" si="266"/>
        <v>4.0331109033273152E-3</v>
      </c>
      <c r="AB919" s="118">
        <f t="shared" si="266"/>
        <v>3.9521698573990478E-3</v>
      </c>
      <c r="AC919" s="118">
        <f t="shared" si="266"/>
        <v>3.8728532282232557E-3</v>
      </c>
      <c r="AD919" s="118">
        <f t="shared" si="266"/>
        <v>3.7951284151613476E-3</v>
      </c>
      <c r="AE919" s="118">
        <f t="shared" si="266"/>
        <v>3.7189634718413347E-3</v>
      </c>
      <c r="AF919" s="118">
        <f t="shared" si="266"/>
        <v>3.6443270930272731E-3</v>
      </c>
      <c r="AG919" s="118">
        <f t="shared" si="266"/>
        <v>3.5711886017522135E-3</v>
      </c>
      <c r="AH919" s="118">
        <f t="shared" si="266"/>
        <v>3.4995179367093895E-3</v>
      </c>
      <c r="AI919" s="118">
        <f t="shared" si="266"/>
        <v>3.4292856398964481E-3</v>
      </c>
      <c r="AJ919" s="118">
        <f t="shared" si="266"/>
        <v>3.3604628445076546E-3</v>
      </c>
      <c r="AK919" s="118">
        <f t="shared" si="266"/>
        <v>3.2930212630690849E-3</v>
      </c>
      <c r="AL919" s="118">
        <f t="shared" si="266"/>
        <v>3.2269331758119401E-3</v>
      </c>
      <c r="AM919" s="118">
        <f t="shared" si="266"/>
        <v>3.1621714192791939E-3</v>
      </c>
      <c r="AN919" s="118">
        <f t="shared" si="266"/>
        <v>3.0987093751608991E-3</v>
      </c>
      <c r="AO919" s="118">
        <f t="shared" ref="AO919:BD934" si="269">$C919*POWER(POWER($D919/$C919,1/($D$482-$C$482)),AO$482-$C$482)</f>
        <v>3.0365209593535549E-3</v>
      </c>
      <c r="AP919" s="118">
        <f t="shared" si="269"/>
        <v>2.9755806112390466E-3</v>
      </c>
      <c r="AQ919" s="118">
        <f t="shared" si="269"/>
        <v>2.9158632831787486E-3</v>
      </c>
      <c r="AR919" s="118">
        <f t="shared" si="269"/>
        <v>2.8573444302184667E-3</v>
      </c>
      <c r="AS919" s="118">
        <f t="shared" si="269"/>
        <v>2.7999999999999987E-3</v>
      </c>
      <c r="AT919" s="118">
        <f t="shared" si="269"/>
        <v>2.7438064228751603E-3</v>
      </c>
      <c r="AU919" s="118">
        <f t="shared" si="269"/>
        <v>2.6887406022182091E-3</v>
      </c>
      <c r="AV919" s="118">
        <f t="shared" si="269"/>
        <v>2.6347799049326972E-3</v>
      </c>
      <c r="AW919" s="118">
        <f t="shared" si="269"/>
        <v>2.5819021521488361E-3</v>
      </c>
      <c r="AX919" s="118">
        <f t="shared" si="269"/>
        <v>2.5300856101075639E-3</v>
      </c>
      <c r="AY919" s="118">
        <f t="shared" si="269"/>
        <v>2.4793089812275553E-3</v>
      </c>
      <c r="AZ919" s="118">
        <f t="shared" si="269"/>
        <v>2.4295513953515144E-3</v>
      </c>
      <c r="BA919" s="118">
        <f t="shared" si="269"/>
        <v>2.3807924011681413E-3</v>
      </c>
      <c r="BB919" s="118">
        <f t="shared" si="269"/>
        <v>2.3330119578062586E-3</v>
      </c>
      <c r="BC919" s="118">
        <f t="shared" si="269"/>
        <v>2.2861904265976314E-3</v>
      </c>
      <c r="BD919" s="118">
        <f t="shared" si="269"/>
        <v>2.2403085630051025E-3</v>
      </c>
      <c r="BE919" s="118">
        <f t="shared" si="267"/>
        <v>2.1953475087127224E-3</v>
      </c>
      <c r="BF919" s="118">
        <f t="shared" si="267"/>
        <v>2.1512887838746257E-3</v>
      </c>
      <c r="BG919" s="118">
        <f t="shared" si="267"/>
        <v>2.1081142795194617E-3</v>
      </c>
      <c r="BH919" s="118">
        <f t="shared" si="267"/>
        <v>2.0658062501072651E-3</v>
      </c>
      <c r="BI919" s="118">
        <f t="shared" si="267"/>
        <v>2.0243473062357023E-3</v>
      </c>
      <c r="BJ919" s="118">
        <f t="shared" si="267"/>
        <v>1.9837204074926972E-3</v>
      </c>
      <c r="BK919" s="118">
        <f t="shared" si="267"/>
        <v>1.9439088554524977E-3</v>
      </c>
      <c r="BL919" s="118">
        <f t="shared" si="267"/>
        <v>1.9048962868123099E-3</v>
      </c>
      <c r="BM919" s="118">
        <f t="shared" si="267"/>
        <v>1.8666666666666649E-3</v>
      </c>
      <c r="BN919" s="118">
        <f t="shared" si="267"/>
        <v>1.8292042819167723E-3</v>
      </c>
      <c r="BO919" s="118">
        <f t="shared" si="267"/>
        <v>1.7924937348121385E-3</v>
      </c>
      <c r="BP919" s="118">
        <f t="shared" si="267"/>
        <v>1.7565199366217971E-3</v>
      </c>
      <c r="BQ919" s="118">
        <f t="shared" si="267"/>
        <v>1.7212681014325566E-3</v>
      </c>
      <c r="BS919"/>
    </row>
    <row r="920" spans="2:71">
      <c r="B920" s="19">
        <v>21</v>
      </c>
      <c r="C920" s="51">
        <v>4.0000000000000001E-3</v>
      </c>
      <c r="D920" s="51">
        <v>2.7000000000000001E-3</v>
      </c>
      <c r="I920" s="22" t="s">
        <v>176</v>
      </c>
      <c r="J920" s="118">
        <f t="shared" si="268"/>
        <v>5.3713340397453669E-3</v>
      </c>
      <c r="K920" s="118">
        <f t="shared" si="268"/>
        <v>5.2668063480597717E-3</v>
      </c>
      <c r="L920" s="118">
        <f t="shared" si="268"/>
        <v>5.1643127950533694E-3</v>
      </c>
      <c r="M920" s="118">
        <f t="shared" si="268"/>
        <v>5.0638137958075678E-3</v>
      </c>
      <c r="N920" s="118">
        <f t="shared" si="268"/>
        <v>4.9652705357375732E-3</v>
      </c>
      <c r="O920" s="118">
        <f t="shared" si="268"/>
        <v>4.8686449556014774E-3</v>
      </c>
      <c r="P920" s="118">
        <f t="shared" si="268"/>
        <v>4.7738997368010723E-3</v>
      </c>
      <c r="Q920" s="118">
        <f t="shared" si="268"/>
        <v>4.6809982869687036E-3</v>
      </c>
      <c r="R920" s="118">
        <f t="shared" si="268"/>
        <v>4.5899047258346317E-3</v>
      </c>
      <c r="S920" s="118">
        <f t="shared" si="268"/>
        <v>4.5005838713693888E-3</v>
      </c>
      <c r="T920" s="118">
        <f t="shared" si="268"/>
        <v>4.4130012261958318E-3</v>
      </c>
      <c r="U920" s="118">
        <f t="shared" si="268"/>
        <v>4.3271229642656128E-3</v>
      </c>
      <c r="V920" s="118">
        <f t="shared" si="268"/>
        <v>4.2429159177949259E-3</v>
      </c>
      <c r="W920" s="118">
        <f t="shared" si="268"/>
        <v>4.1603475644544944E-3</v>
      </c>
      <c r="X920" s="118">
        <f t="shared" si="268"/>
        <v>4.0793860148088433E-3</v>
      </c>
      <c r="Y920" s="118">
        <f t="shared" si="268"/>
        <v>4.0000000000000001E-3</v>
      </c>
      <c r="Z920" s="118">
        <f t="shared" si="266"/>
        <v>3.9221588596708825E-3</v>
      </c>
      <c r="AA920" s="118">
        <f t="shared" si="266"/>
        <v>3.8458325301236993E-3</v>
      </c>
      <c r="AB920" s="118">
        <f t="shared" si="266"/>
        <v>3.7709915327087881E-3</v>
      </c>
      <c r="AC920" s="118">
        <f t="shared" si="266"/>
        <v>3.6976069624394137E-3</v>
      </c>
      <c r="AD920" s="118">
        <f t="shared" si="266"/>
        <v>3.6256504768281215E-3</v>
      </c>
      <c r="AE920" s="118">
        <f t="shared" si="266"/>
        <v>3.5550942849403439E-3</v>
      </c>
      <c r="AF920" s="118">
        <f t="shared" si="266"/>
        <v>3.4859111366610227E-3</v>
      </c>
      <c r="AG920" s="118">
        <f t="shared" si="266"/>
        <v>3.4180743121701067E-3</v>
      </c>
      <c r="AH920" s="118">
        <f t="shared" si="266"/>
        <v>3.3515576116228602E-3</v>
      </c>
      <c r="AI920" s="118">
        <f t="shared" si="266"/>
        <v>3.286335345030996E-3</v>
      </c>
      <c r="AJ920" s="118">
        <f t="shared" si="266"/>
        <v>3.222382322340722E-3</v>
      </c>
      <c r="AK920" s="118">
        <f t="shared" si="266"/>
        <v>3.1596738437038737E-3</v>
      </c>
      <c r="AL920" s="118">
        <f t="shared" si="266"/>
        <v>3.0981856899383749E-3</v>
      </c>
      <c r="AM920" s="118">
        <f t="shared" si="266"/>
        <v>3.0378941131743355E-3</v>
      </c>
      <c r="AN920" s="118">
        <f t="shared" si="266"/>
        <v>2.9787758276821849E-3</v>
      </c>
      <c r="AO920" s="118">
        <f t="shared" si="269"/>
        <v>2.9208080008792867E-3</v>
      </c>
      <c r="AP920" s="118">
        <f t="shared" si="269"/>
        <v>2.863968244511573E-3</v>
      </c>
      <c r="AQ920" s="118">
        <f t="shared" si="269"/>
        <v>2.8082346060067827E-3</v>
      </c>
      <c r="AR920" s="118">
        <f t="shared" si="269"/>
        <v>2.7535855599959682E-3</v>
      </c>
      <c r="AS920" s="118">
        <f t="shared" si="269"/>
        <v>2.6999999999999984E-3</v>
      </c>
      <c r="AT920" s="118">
        <f t="shared" si="269"/>
        <v>2.6474572302778443E-3</v>
      </c>
      <c r="AU920" s="118">
        <f t="shared" si="269"/>
        <v>2.5959369578334958E-3</v>
      </c>
      <c r="AV920" s="118">
        <f t="shared" si="269"/>
        <v>2.5454192845784309E-3</v>
      </c>
      <c r="AW920" s="118">
        <f t="shared" si="269"/>
        <v>2.4958846996466027E-3</v>
      </c>
      <c r="AX920" s="118">
        <f t="shared" si="269"/>
        <v>2.4473140718589805E-3</v>
      </c>
      <c r="AY920" s="118">
        <f t="shared" si="269"/>
        <v>2.3996886423347311E-3</v>
      </c>
      <c r="AZ920" s="118">
        <f t="shared" si="269"/>
        <v>2.352990017246189E-3</v>
      </c>
      <c r="BA920" s="118">
        <f t="shared" si="269"/>
        <v>2.3072001607148205E-3</v>
      </c>
      <c r="BB920" s="118">
        <f t="shared" si="269"/>
        <v>2.2623013878454294E-3</v>
      </c>
      <c r="BC920" s="118">
        <f t="shared" si="269"/>
        <v>2.2182763578959207E-3</v>
      </c>
      <c r="BD920" s="118">
        <f t="shared" si="269"/>
        <v>2.1751080675799861E-3</v>
      </c>
      <c r="BE920" s="118">
        <f t="shared" si="267"/>
        <v>2.1327798445001135E-3</v>
      </c>
      <c r="BF920" s="118">
        <f t="shared" si="267"/>
        <v>2.0912753407084021E-3</v>
      </c>
      <c r="BG920" s="118">
        <f t="shared" si="267"/>
        <v>2.0505785263926755E-3</v>
      </c>
      <c r="BH920" s="118">
        <f t="shared" si="267"/>
        <v>2.0106736836854738E-3</v>
      </c>
      <c r="BI920" s="118">
        <f t="shared" si="267"/>
        <v>1.9715454005935175E-3</v>
      </c>
      <c r="BJ920" s="118">
        <f t="shared" si="267"/>
        <v>1.9331785650453109E-3</v>
      </c>
      <c r="BK920" s="118">
        <f t="shared" si="267"/>
        <v>1.8955583590545774E-3</v>
      </c>
      <c r="BL920" s="118">
        <f t="shared" si="267"/>
        <v>1.8586702529972776E-3</v>
      </c>
      <c r="BM920" s="118">
        <f t="shared" si="267"/>
        <v>1.8224999999999979E-3</v>
      </c>
      <c r="BN920" s="118">
        <f t="shared" si="267"/>
        <v>1.7870336304375439E-3</v>
      </c>
      <c r="BO920" s="118">
        <f t="shared" si="267"/>
        <v>1.7522574465376087E-3</v>
      </c>
      <c r="BP920" s="118">
        <f t="shared" si="267"/>
        <v>1.7181580170904398E-3</v>
      </c>
      <c r="BQ920" s="118">
        <f t="shared" si="267"/>
        <v>1.684722172261456E-3</v>
      </c>
      <c r="BS920"/>
    </row>
    <row r="921" spans="2:71">
      <c r="B921" s="19">
        <v>22</v>
      </c>
      <c r="C921" s="51">
        <v>3.8999999999999998E-3</v>
      </c>
      <c r="D921" s="51">
        <v>2.5999999999999999E-3</v>
      </c>
      <c r="I921" s="22" t="s">
        <v>176</v>
      </c>
      <c r="J921" s="118">
        <f t="shared" si="268"/>
        <v>5.2860717211175934E-3</v>
      </c>
      <c r="K921" s="118">
        <f t="shared" si="268"/>
        <v>5.1799848357790045E-3</v>
      </c>
      <c r="L921" s="118">
        <f t="shared" si="268"/>
        <v>5.0760270224308466E-3</v>
      </c>
      <c r="M921" s="118">
        <f t="shared" si="268"/>
        <v>4.9741555524405855E-3</v>
      </c>
      <c r="N921" s="118">
        <f t="shared" si="268"/>
        <v>4.8743285547023663E-3</v>
      </c>
      <c r="O921" s="118">
        <f t="shared" si="268"/>
        <v>4.7765049984271985E-3</v>
      </c>
      <c r="P921" s="118">
        <f t="shared" si="268"/>
        <v>4.6806446762785213E-3</v>
      </c>
      <c r="Q921" s="118">
        <f t="shared" si="268"/>
        <v>4.5867081878462274E-3</v>
      </c>
      <c r="R921" s="118">
        <f t="shared" si="268"/>
        <v>4.4946569234523472E-3</v>
      </c>
      <c r="S921" s="118">
        <f t="shared" si="268"/>
        <v>4.4044530482817371E-3</v>
      </c>
      <c r="T921" s="118">
        <f t="shared" si="268"/>
        <v>4.3160594868312547E-3</v>
      </c>
      <c r="U921" s="118">
        <f t="shared" si="268"/>
        <v>4.2294399076710249E-3</v>
      </c>
      <c r="V921" s="118">
        <f t="shared" si="268"/>
        <v>4.1445587085115311E-3</v>
      </c>
      <c r="W921" s="118">
        <f t="shared" si="268"/>
        <v>4.0613810015704011E-3</v>
      </c>
      <c r="X921" s="118">
        <f t="shared" si="268"/>
        <v>3.9798725992328653E-3</v>
      </c>
      <c r="Y921" s="118">
        <f t="shared" si="268"/>
        <v>3.8999999999999998E-3</v>
      </c>
      <c r="Z921" s="118">
        <f t="shared" si="266"/>
        <v>3.8217303747189748E-3</v>
      </c>
      <c r="AA921" s="118">
        <f t="shared" si="266"/>
        <v>3.7450315530896503E-3</v>
      </c>
      <c r="AB921" s="118">
        <f t="shared" si="266"/>
        <v>3.6698720104419726E-3</v>
      </c>
      <c r="AC921" s="118">
        <f t="shared" si="266"/>
        <v>3.5962208547787376E-3</v>
      </c>
      <c r="AD921" s="118">
        <f t="shared" si="266"/>
        <v>3.5240478140783943E-3</v>
      </c>
      <c r="AE921" s="118">
        <f t="shared" si="266"/>
        <v>3.4533232238526681E-3</v>
      </c>
      <c r="AF921" s="118">
        <f t="shared" si="266"/>
        <v>3.3840180149538965E-3</v>
      </c>
      <c r="AG921" s="118">
        <f t="shared" si="266"/>
        <v>3.3161037016270554E-3</v>
      </c>
      <c r="AH921" s="118">
        <f t="shared" si="266"/>
        <v>3.2495523698015758E-3</v>
      </c>
      <c r="AI921" s="118">
        <f t="shared" si="266"/>
        <v>3.1843366656181303E-3</v>
      </c>
      <c r="AJ921" s="118">
        <f t="shared" si="266"/>
        <v>3.1204297841856792E-3</v>
      </c>
      <c r="AK921" s="118">
        <f t="shared" si="266"/>
        <v>3.0578054585641504E-3</v>
      </c>
      <c r="AL921" s="118">
        <f t="shared" si="266"/>
        <v>2.9964379489682302E-3</v>
      </c>
      <c r="AM921" s="118">
        <f t="shared" si="266"/>
        <v>2.9363020321878232E-3</v>
      </c>
      <c r="AN921" s="118">
        <f t="shared" si="266"/>
        <v>2.877372991220835E-3</v>
      </c>
      <c r="AO921" s="118">
        <f t="shared" si="269"/>
        <v>2.8196266051140153E-3</v>
      </c>
      <c r="AP921" s="118">
        <f t="shared" si="269"/>
        <v>2.7630391390076861E-3</v>
      </c>
      <c r="AQ921" s="118">
        <f t="shared" si="269"/>
        <v>2.7075873343802665E-3</v>
      </c>
      <c r="AR921" s="118">
        <f t="shared" si="269"/>
        <v>2.6532483994885759E-3</v>
      </c>
      <c r="AS921" s="118">
        <f t="shared" si="269"/>
        <v>2.599999999999999E-3</v>
      </c>
      <c r="AT921" s="118">
        <f t="shared" si="269"/>
        <v>2.547820249812649E-3</v>
      </c>
      <c r="AU921" s="118">
        <f t="shared" si="269"/>
        <v>2.4966877020597658E-3</v>
      </c>
      <c r="AV921" s="118">
        <f t="shared" si="269"/>
        <v>2.4465813402946477E-3</v>
      </c>
      <c r="AW921" s="118">
        <f t="shared" si="269"/>
        <v>2.3974805698524907E-3</v>
      </c>
      <c r="AX921" s="118">
        <f t="shared" si="269"/>
        <v>2.3493652093855952E-3</v>
      </c>
      <c r="AY921" s="118">
        <f t="shared" si="269"/>
        <v>2.3022154825684442E-3</v>
      </c>
      <c r="AZ921" s="118">
        <f t="shared" si="269"/>
        <v>2.2560120099692636E-3</v>
      </c>
      <c r="BA921" s="118">
        <f t="shared" si="269"/>
        <v>2.2107358010847026E-3</v>
      </c>
      <c r="BB921" s="118">
        <f t="shared" si="269"/>
        <v>2.1663682465343829E-3</v>
      </c>
      <c r="BC921" s="118">
        <f t="shared" si="269"/>
        <v>2.1228911104120862E-3</v>
      </c>
      <c r="BD921" s="118">
        <f t="shared" si="269"/>
        <v>2.0802865227904522E-3</v>
      </c>
      <c r="BE921" s="118">
        <f t="shared" si="267"/>
        <v>2.0385369723760994E-3</v>
      </c>
      <c r="BF921" s="118">
        <f t="shared" si="267"/>
        <v>1.9976252993121522E-3</v>
      </c>
      <c r="BG921" s="118">
        <f t="shared" si="267"/>
        <v>1.9575346881252143E-3</v>
      </c>
      <c r="BH921" s="118">
        <f t="shared" si="267"/>
        <v>1.9182486608138891E-3</v>
      </c>
      <c r="BI921" s="118">
        <f t="shared" si="267"/>
        <v>1.8797510700760093E-3</v>
      </c>
      <c r="BJ921" s="118">
        <f t="shared" si="267"/>
        <v>1.84202609267179E-3</v>
      </c>
      <c r="BK921" s="118">
        <f t="shared" si="267"/>
        <v>1.8050582229201767E-3</v>
      </c>
      <c r="BL921" s="118">
        <f t="shared" si="267"/>
        <v>1.7688322663257164E-3</v>
      </c>
      <c r="BM921" s="118">
        <f t="shared" si="267"/>
        <v>1.7333333333333317E-3</v>
      </c>
      <c r="BN921" s="118">
        <f t="shared" si="267"/>
        <v>1.6985468332084315E-3</v>
      </c>
      <c r="BO921" s="118">
        <f t="shared" si="267"/>
        <v>1.6644584680398427E-3</v>
      </c>
      <c r="BP921" s="118">
        <f t="shared" si="267"/>
        <v>1.6310542268630974E-3</v>
      </c>
      <c r="BQ921" s="118">
        <f t="shared" si="267"/>
        <v>1.5983203799016597E-3</v>
      </c>
      <c r="BS921"/>
    </row>
    <row r="922" spans="2:71">
      <c r="B922" s="19">
        <v>23</v>
      </c>
      <c r="C922" s="51">
        <v>3.8E-3</v>
      </c>
      <c r="D922" s="51">
        <v>2.5999999999999999E-3</v>
      </c>
      <c r="I922" s="22" t="s">
        <v>176</v>
      </c>
      <c r="J922" s="118">
        <f t="shared" si="268"/>
        <v>5.0511618342338228E-3</v>
      </c>
      <c r="K922" s="118">
        <f t="shared" si="268"/>
        <v>4.9562222228973869E-3</v>
      </c>
      <c r="L922" s="118">
        <f t="shared" si="268"/>
        <v>4.8630670584063531E-3</v>
      </c>
      <c r="M922" s="118">
        <f t="shared" si="268"/>
        <v>4.771662801013727E-3</v>
      </c>
      <c r="N922" s="118">
        <f t="shared" si="268"/>
        <v>4.681976541372139E-3</v>
      </c>
      <c r="O922" s="118">
        <f t="shared" si="268"/>
        <v>4.5939759886851148E-3</v>
      </c>
      <c r="P922" s="118">
        <f t="shared" si="268"/>
        <v>4.5076294590810318E-3</v>
      </c>
      <c r="Q922" s="118">
        <f t="shared" si="268"/>
        <v>4.4229058642056094E-3</v>
      </c>
      <c r="R922" s="118">
        <f t="shared" si="268"/>
        <v>4.3397747000288017E-3</v>
      </c>
      <c r="S922" s="118">
        <f t="shared" si="268"/>
        <v>4.2582060358620699E-3</v>
      </c>
      <c r="T922" s="118">
        <f t="shared" si="268"/>
        <v>4.1781705035820928E-3</v>
      </c>
      <c r="U922" s="118">
        <f t="shared" si="268"/>
        <v>4.0996392870570114E-3</v>
      </c>
      <c r="V922" s="118">
        <f t="shared" si="268"/>
        <v>4.0225841117714203E-3</v>
      </c>
      <c r="W922" s="118">
        <f t="shared" si="268"/>
        <v>3.9469772346463613E-3</v>
      </c>
      <c r="X922" s="118">
        <f t="shared" si="268"/>
        <v>3.8727914340506609E-3</v>
      </c>
      <c r="Y922" s="118">
        <f t="shared" si="268"/>
        <v>3.8E-3</v>
      </c>
      <c r="Z922" s="118">
        <f t="shared" si="266"/>
        <v>3.7285767245402108E-3</v>
      </c>
      <c r="AA922" s="118">
        <f t="shared" si="266"/>
        <v>3.658495892311318E-3</v>
      </c>
      <c r="AB922" s="118">
        <f t="shared" si="266"/>
        <v>3.589732271288934E-3</v>
      </c>
      <c r="AC922" s="118">
        <f t="shared" si="266"/>
        <v>3.5222611036996808E-3</v>
      </c>
      <c r="AD922" s="118">
        <f t="shared" si="266"/>
        <v>3.4560580971073535E-3</v>
      </c>
      <c r="AE922" s="118">
        <f t="shared" si="266"/>
        <v>3.3910994156666342E-3</v>
      </c>
      <c r="AF922" s="118">
        <f t="shared" si="266"/>
        <v>3.3273616715411903E-3</v>
      </c>
      <c r="AG922" s="118">
        <f t="shared" si="266"/>
        <v>3.2648219164830771E-3</v>
      </c>
      <c r="AH922" s="118">
        <f t="shared" si="266"/>
        <v>3.2034576335704121E-3</v>
      </c>
      <c r="AI922" s="118">
        <f t="shared" si="266"/>
        <v>3.1432467291003427E-3</v>
      </c>
      <c r="AJ922" s="118">
        <f t="shared" si="266"/>
        <v>3.0841675246343916E-3</v>
      </c>
      <c r="AK922" s="118">
        <f t="shared" si="266"/>
        <v>3.0261987491933128E-3</v>
      </c>
      <c r="AL922" s="118">
        <f t="shared" si="266"/>
        <v>2.9693195315986546E-3</v>
      </c>
      <c r="AM922" s="118">
        <f t="shared" si="266"/>
        <v>2.9135093929582591E-3</v>
      </c>
      <c r="AN922" s="118">
        <f t="shared" si="266"/>
        <v>2.8587482392930116E-3</v>
      </c>
      <c r="AO922" s="118">
        <f t="shared" si="269"/>
        <v>2.8050163543021662E-3</v>
      </c>
      <c r="AP922" s="118">
        <f t="shared" si="269"/>
        <v>2.7522943922646563E-3</v>
      </c>
      <c r="AQ922" s="118">
        <f t="shared" si="269"/>
        <v>2.7005633710738275E-3</v>
      </c>
      <c r="AR922" s="118">
        <f t="shared" si="269"/>
        <v>2.6498046654030842E-3</v>
      </c>
      <c r="AS922" s="118">
        <f t="shared" si="269"/>
        <v>2.6000000000000007E-3</v>
      </c>
      <c r="AT922" s="118">
        <f t="shared" si="269"/>
        <v>2.5511314431064607E-3</v>
      </c>
      <c r="AU922" s="118">
        <f t="shared" si="269"/>
        <v>2.5031814000024814E-3</v>
      </c>
      <c r="AV922" s="118">
        <f t="shared" si="269"/>
        <v>2.4561326066713765E-3</v>
      </c>
      <c r="AW922" s="118">
        <f t="shared" si="269"/>
        <v>2.4099681235839926E-3</v>
      </c>
      <c r="AX922" s="118">
        <f t="shared" si="269"/>
        <v>2.364671329599769E-3</v>
      </c>
      <c r="AY922" s="118">
        <f t="shared" si="269"/>
        <v>2.3202259159824348E-3</v>
      </c>
      <c r="AZ922" s="118">
        <f t="shared" si="269"/>
        <v>2.2766158805281838E-3</v>
      </c>
      <c r="BA922" s="118">
        <f t="shared" si="269"/>
        <v>2.2338255218042114E-3</v>
      </c>
      <c r="BB922" s="118">
        <f t="shared" si="269"/>
        <v>2.191839433495546E-3</v>
      </c>
      <c r="BC922" s="118">
        <f t="shared" si="269"/>
        <v>2.1506424988581301E-3</v>
      </c>
      <c r="BD922" s="118">
        <f t="shared" si="269"/>
        <v>2.1102198852761631E-3</v>
      </c>
      <c r="BE922" s="118">
        <f t="shared" si="267"/>
        <v>2.070557038921741E-3</v>
      </c>
      <c r="BF922" s="118">
        <f t="shared" si="267"/>
        <v>2.0316396795148693E-3</v>
      </c>
      <c r="BG922" s="118">
        <f t="shared" si="267"/>
        <v>1.9934537951819672E-3</v>
      </c>
      <c r="BH922" s="118">
        <f t="shared" si="267"/>
        <v>1.9559856374110085E-3</v>
      </c>
      <c r="BI922" s="118">
        <f t="shared" si="267"/>
        <v>1.9192217161014828E-3</v>
      </c>
      <c r="BJ922" s="118">
        <f t="shared" si="267"/>
        <v>1.8831487947073972E-3</v>
      </c>
      <c r="BK922" s="118">
        <f t="shared" si="267"/>
        <v>1.8477538854715665E-3</v>
      </c>
      <c r="BL922" s="118">
        <f t="shared" si="267"/>
        <v>1.8130242447494792E-3</v>
      </c>
      <c r="BM922" s="118">
        <f t="shared" si="267"/>
        <v>1.7789473684210536E-3</v>
      </c>
      <c r="BN922" s="118">
        <f t="shared" si="267"/>
        <v>1.7455109873886316E-3</v>
      </c>
      <c r="BO922" s="118">
        <f t="shared" si="267"/>
        <v>1.7127030631595931E-3</v>
      </c>
      <c r="BP922" s="118">
        <f t="shared" si="267"/>
        <v>1.6805117835119951E-3</v>
      </c>
      <c r="BQ922" s="118">
        <f t="shared" si="267"/>
        <v>1.6489255582416795E-3</v>
      </c>
      <c r="BS922"/>
    </row>
    <row r="923" spans="2:71">
      <c r="B923" s="19">
        <v>24</v>
      </c>
      <c r="C923" s="51">
        <v>3.7000000000000002E-3</v>
      </c>
      <c r="D923" s="51">
        <v>2.5000000000000001E-3</v>
      </c>
      <c r="I923" s="22" t="s">
        <v>176</v>
      </c>
      <c r="J923" s="118">
        <f t="shared" si="268"/>
        <v>4.9647571577848297E-3</v>
      </c>
      <c r="K923" s="118">
        <f t="shared" si="268"/>
        <v>4.868385103084562E-3</v>
      </c>
      <c r="L923" s="118">
        <f t="shared" si="268"/>
        <v>4.7738837487291408E-3</v>
      </c>
      <c r="M923" s="118">
        <f t="shared" si="268"/>
        <v>4.6812167821195343E-3</v>
      </c>
      <c r="N923" s="118">
        <f t="shared" si="268"/>
        <v>4.5903485955290091E-3</v>
      </c>
      <c r="O923" s="118">
        <f t="shared" si="268"/>
        <v>4.5012442724206847E-3</v>
      </c>
      <c r="P923" s="118">
        <f t="shared" si="268"/>
        <v>4.4138695740306945E-3</v>
      </c>
      <c r="Q923" s="118">
        <f t="shared" si="268"/>
        <v>4.3281909262117687E-3</v>
      </c>
      <c r="R923" s="118">
        <f t="shared" si="268"/>
        <v>4.2441754065322126E-3</v>
      </c>
      <c r="S923" s="118">
        <f t="shared" si="268"/>
        <v>4.161790731625304E-3</v>
      </c>
      <c r="T923" s="118">
        <f t="shared" si="268"/>
        <v>4.081005244784248E-3</v>
      </c>
      <c r="U923" s="118">
        <f t="shared" si="268"/>
        <v>4.001787903797945E-3</v>
      </c>
      <c r="V923" s="118">
        <f t="shared" si="268"/>
        <v>3.9241082690228647E-3</v>
      </c>
      <c r="W923" s="118">
        <f t="shared" si="268"/>
        <v>3.8479364916864721E-3</v>
      </c>
      <c r="X923" s="118">
        <f t="shared" si="268"/>
        <v>3.7732433024176893E-3</v>
      </c>
      <c r="Y923" s="118">
        <f t="shared" si="268"/>
        <v>3.7000000000000002E-3</v>
      </c>
      <c r="Z923" s="118">
        <f t="shared" si="266"/>
        <v>3.628178440342873E-3</v>
      </c>
      <c r="AA923" s="118">
        <f t="shared" si="266"/>
        <v>3.557751025667254E-3</v>
      </c>
      <c r="AB923" s="118">
        <f t="shared" si="266"/>
        <v>3.4886906939009927E-3</v>
      </c>
      <c r="AC923" s="118">
        <f t="shared" si="266"/>
        <v>3.4209709082801075E-3</v>
      </c>
      <c r="AD923" s="118">
        <f t="shared" si="266"/>
        <v>3.3545656471519079E-3</v>
      </c>
      <c r="AE923" s="118">
        <f t="shared" si="266"/>
        <v>3.2894493939760508E-3</v>
      </c>
      <c r="AF923" s="118">
        <f t="shared" si="266"/>
        <v>3.2255971275196855E-3</v>
      </c>
      <c r="AG923" s="118">
        <f t="shared" si="266"/>
        <v>3.1629843122429253E-3</v>
      </c>
      <c r="AH923" s="118">
        <f t="shared" si="266"/>
        <v>3.1015868888709486E-3</v>
      </c>
      <c r="AI923" s="118">
        <f t="shared" si="266"/>
        <v>3.0413812651491085E-3</v>
      </c>
      <c r="AJ923" s="118">
        <f t="shared" si="266"/>
        <v>2.9823443067774928E-3</v>
      </c>
      <c r="AK923" s="118">
        <f t="shared" si="266"/>
        <v>2.9244533285214622E-3</v>
      </c>
      <c r="AL923" s="118">
        <f t="shared" si="266"/>
        <v>2.8676860854947354E-3</v>
      </c>
      <c r="AM923" s="118">
        <f t="shared" si="266"/>
        <v>2.8120207646116879E-3</v>
      </c>
      <c r="AN923" s="118">
        <f t="shared" si="266"/>
        <v>2.7574359762055694E-3</v>
      </c>
      <c r="AO923" s="118">
        <f t="shared" si="269"/>
        <v>2.7039107458094189E-3</v>
      </c>
      <c r="AP923" s="118">
        <f t="shared" si="269"/>
        <v>2.651424506096527E-3</v>
      </c>
      <c r="AQ923" s="118">
        <f t="shared" si="269"/>
        <v>2.5999570889773428E-3</v>
      </c>
      <c r="AR923" s="118">
        <f t="shared" si="269"/>
        <v>2.5494887178497865E-3</v>
      </c>
      <c r="AS923" s="118">
        <f t="shared" si="269"/>
        <v>2.499999999999997E-3</v>
      </c>
      <c r="AT923" s="118">
        <f t="shared" si="269"/>
        <v>2.4514719191505866E-3</v>
      </c>
      <c r="AU923" s="118">
        <f t="shared" si="269"/>
        <v>2.4038858281535472E-3</v>
      </c>
      <c r="AV923" s="118">
        <f t="shared" si="269"/>
        <v>2.3572234418249923E-3</v>
      </c>
      <c r="AW923" s="118">
        <f t="shared" si="269"/>
        <v>2.3114668299189889E-3</v>
      </c>
      <c r="AX923" s="118">
        <f t="shared" si="269"/>
        <v>2.2665984102377733E-3</v>
      </c>
      <c r="AY923" s="118">
        <f t="shared" si="269"/>
        <v>2.222600941875708E-3</v>
      </c>
      <c r="AZ923" s="118">
        <f t="shared" si="269"/>
        <v>2.1794575185943798E-3</v>
      </c>
      <c r="BA923" s="118">
        <f t="shared" si="269"/>
        <v>2.1371515623262983E-3</v>
      </c>
      <c r="BB923" s="118">
        <f t="shared" si="269"/>
        <v>2.0956668168046928E-3</v>
      </c>
      <c r="BC923" s="118">
        <f t="shared" si="269"/>
        <v>2.0549873413169624E-3</v>
      </c>
      <c r="BD923" s="118">
        <f t="shared" si="269"/>
        <v>2.0150975045793843E-3</v>
      </c>
      <c r="BE923" s="118">
        <f t="shared" si="267"/>
        <v>1.9759819787307153E-3</v>
      </c>
      <c r="BF923" s="118">
        <f t="shared" si="267"/>
        <v>1.9376257334423866E-3</v>
      </c>
      <c r="BG923" s="118">
        <f t="shared" si="267"/>
        <v>1.9000140301430304E-3</v>
      </c>
      <c r="BH923" s="118">
        <f t="shared" si="267"/>
        <v>1.863132416355112E-3</v>
      </c>
      <c r="BI923" s="118">
        <f t="shared" si="267"/>
        <v>1.826966720141497E-3</v>
      </c>
      <c r="BJ923" s="118">
        <f t="shared" si="267"/>
        <v>1.7915030446598132E-3</v>
      </c>
      <c r="BK923" s="118">
        <f t="shared" si="267"/>
        <v>1.756727762822527E-3</v>
      </c>
      <c r="BL923" s="118">
        <f t="shared" si="267"/>
        <v>1.7226275120606647E-3</v>
      </c>
      <c r="BM923" s="118">
        <f t="shared" si="267"/>
        <v>1.6891891891891852E-3</v>
      </c>
      <c r="BN923" s="118">
        <f t="shared" si="267"/>
        <v>1.6563999453720162E-3</v>
      </c>
      <c r="BO923" s="118">
        <f t="shared" si="267"/>
        <v>1.6242471811848272E-3</v>
      </c>
      <c r="BP923" s="118">
        <f t="shared" si="267"/>
        <v>1.5927185417736415E-3</v>
      </c>
      <c r="BQ923" s="118">
        <f t="shared" si="267"/>
        <v>1.5618019121074228E-3</v>
      </c>
      <c r="BS923"/>
    </row>
    <row r="924" spans="2:71">
      <c r="B924" s="19">
        <v>25</v>
      </c>
      <c r="C924" s="51">
        <v>3.5000000000000001E-3</v>
      </c>
      <c r="D924" s="51">
        <v>2.3999999999999998E-3</v>
      </c>
      <c r="I924" s="22" t="s">
        <v>176</v>
      </c>
      <c r="J924" s="118">
        <f t="shared" si="268"/>
        <v>4.644731849965702E-3</v>
      </c>
      <c r="K924" s="118">
        <f t="shared" si="268"/>
        <v>4.5579316281011816E-3</v>
      </c>
      <c r="L924" s="118">
        <f t="shared" si="268"/>
        <v>4.4727535189353291E-3</v>
      </c>
      <c r="M924" s="118">
        <f t="shared" si="268"/>
        <v>4.3891672086100592E-3</v>
      </c>
      <c r="N924" s="118">
        <f t="shared" si="268"/>
        <v>4.3071429497692302E-3</v>
      </c>
      <c r="O924" s="118">
        <f t="shared" si="268"/>
        <v>4.2266515509719171E-3</v>
      </c>
      <c r="P924" s="118">
        <f t="shared" si="268"/>
        <v>4.1476643663035306E-3</v>
      </c>
      <c r="Q924" s="118">
        <f t="shared" si="268"/>
        <v>4.0701532851810827E-3</v>
      </c>
      <c r="R924" s="118">
        <f t="shared" si="268"/>
        <v>3.9940907223489719E-3</v>
      </c>
      <c r="S924" s="118">
        <f t="shared" si="268"/>
        <v>3.9194496080617244E-3</v>
      </c>
      <c r="T924" s="118">
        <f t="shared" si="268"/>
        <v>3.8462033784501977E-3</v>
      </c>
      <c r="U924" s="118">
        <f t="shared" si="268"/>
        <v>3.7743259660678206E-3</v>
      </c>
      <c r="V924" s="118">
        <f t="shared" si="268"/>
        <v>3.703791790613511E-3</v>
      </c>
      <c r="W924" s="118">
        <f t="shared" si="268"/>
        <v>3.634575749827946E-3</v>
      </c>
      <c r="X924" s="118">
        <f t="shared" si="268"/>
        <v>3.5666532105599795E-3</v>
      </c>
      <c r="Y924" s="118">
        <f t="shared" si="268"/>
        <v>3.5000000000000001E-3</v>
      </c>
      <c r="Z924" s="118">
        <f t="shared" si="266"/>
        <v>3.4345923970771183E-3</v>
      </c>
      <c r="AA924" s="118">
        <f t="shared" si="266"/>
        <v>3.370407124017127E-3</v>
      </c>
      <c r="AB924" s="118">
        <f t="shared" si="266"/>
        <v>3.307421338058223E-3</v>
      </c>
      <c r="AC924" s="118">
        <f t="shared" si="266"/>
        <v>3.2456126233215438E-3</v>
      </c>
      <c r="AD924" s="118">
        <f t="shared" si="266"/>
        <v>3.1849589828336269E-3</v>
      </c>
      <c r="AE924" s="118">
        <f t="shared" si="266"/>
        <v>3.1254388306979565E-3</v>
      </c>
      <c r="AF924" s="118">
        <f t="shared" si="266"/>
        <v>3.0670309844128001E-3</v>
      </c>
      <c r="AG924" s="118">
        <f t="shared" si="266"/>
        <v>3.0097146573326151E-3</v>
      </c>
      <c r="AH924" s="118">
        <f t="shared" si="266"/>
        <v>2.9534694512703325E-3</v>
      </c>
      <c r="AI924" s="118">
        <f t="shared" si="266"/>
        <v>2.8982753492378891E-3</v>
      </c>
      <c r="AJ924" s="118">
        <f t="shared" si="266"/>
        <v>2.8441127083224239E-3</v>
      </c>
      <c r="AK924" s="118">
        <f t="shared" si="266"/>
        <v>2.7909622526956029E-3</v>
      </c>
      <c r="AL924" s="118">
        <f t="shared" si="266"/>
        <v>2.738805066753584E-3</v>
      </c>
      <c r="AM924" s="118">
        <f t="shared" si="266"/>
        <v>2.6876225883851854E-3</v>
      </c>
      <c r="AN924" s="118">
        <f t="shared" si="266"/>
        <v>2.6373966023658523E-3</v>
      </c>
      <c r="AO924" s="118">
        <f t="shared" si="269"/>
        <v>2.5881092338750802E-3</v>
      </c>
      <c r="AP924" s="118">
        <f t="shared" si="269"/>
        <v>2.5397429421349814E-3</v>
      </c>
      <c r="AQ924" s="118">
        <f t="shared" si="269"/>
        <v>2.4922805141677365E-3</v>
      </c>
      <c r="AR924" s="118">
        <f t="shared" si="269"/>
        <v>2.4457050586697026E-3</v>
      </c>
      <c r="AS924" s="118">
        <f t="shared" si="269"/>
        <v>2.4000000000000024E-3</v>
      </c>
      <c r="AT924" s="118">
        <f t="shared" si="269"/>
        <v>2.3551490722814547E-3</v>
      </c>
      <c r="AU924" s="118">
        <f t="shared" si="269"/>
        <v>2.3111363136117469E-3</v>
      </c>
      <c r="AV924" s="118">
        <f t="shared" si="269"/>
        <v>2.2679460603827841E-3</v>
      </c>
      <c r="AW924" s="118">
        <f t="shared" si="269"/>
        <v>2.2255629417062034E-3</v>
      </c>
      <c r="AX924" s="118">
        <f t="shared" si="269"/>
        <v>2.183971873943061E-3</v>
      </c>
      <c r="AY924" s="118">
        <f t="shared" si="269"/>
        <v>2.1431580553357438E-3</v>
      </c>
      <c r="AZ924" s="118">
        <f t="shared" si="269"/>
        <v>2.1031069607402079E-3</v>
      </c>
      <c r="BA924" s="118">
        <f t="shared" si="269"/>
        <v>2.0638043364566523E-3</v>
      </c>
      <c r="BB924" s="118">
        <f t="shared" si="269"/>
        <v>2.0252361951568014E-3</v>
      </c>
      <c r="BC924" s="118">
        <f t="shared" si="269"/>
        <v>1.9873888109059835E-3</v>
      </c>
      <c r="BD924" s="118">
        <f t="shared" si="269"/>
        <v>1.9502487142782356E-3</v>
      </c>
      <c r="BE924" s="118">
        <f t="shared" si="267"/>
        <v>1.9138026875627008E-3</v>
      </c>
      <c r="BF924" s="118">
        <f t="shared" si="267"/>
        <v>1.878037760059602E-3</v>
      </c>
      <c r="BG924" s="118">
        <f t="shared" si="267"/>
        <v>1.8429412034641291E-3</v>
      </c>
      <c r="BH924" s="118">
        <f t="shared" si="267"/>
        <v>1.8085005273365861E-3</v>
      </c>
      <c r="BI924" s="118">
        <f t="shared" si="267"/>
        <v>1.7747034746571995E-3</v>
      </c>
      <c r="BJ924" s="118">
        <f t="shared" si="267"/>
        <v>1.741538017463989E-3</v>
      </c>
      <c r="BK924" s="118">
        <f t="shared" si="267"/>
        <v>1.7089923525721643E-3</v>
      </c>
      <c r="BL924" s="118">
        <f t="shared" si="267"/>
        <v>1.6770548973735122E-3</v>
      </c>
      <c r="BM924" s="118">
        <f t="shared" si="267"/>
        <v>1.6457142857142892E-3</v>
      </c>
      <c r="BN924" s="118">
        <f t="shared" si="267"/>
        <v>1.6149593638501423E-3</v>
      </c>
      <c r="BO924" s="118">
        <f t="shared" si="267"/>
        <v>1.5847791864766279E-3</v>
      </c>
      <c r="BP924" s="118">
        <f t="shared" si="267"/>
        <v>1.5551630128339106E-3</v>
      </c>
      <c r="BQ924" s="118">
        <f t="shared" si="267"/>
        <v>1.5261003028842555E-3</v>
      </c>
      <c r="BS924"/>
    </row>
    <row r="925" spans="2:71">
      <c r="B925" s="19">
        <v>26</v>
      </c>
      <c r="C925" s="51">
        <v>3.5000000000000001E-3</v>
      </c>
      <c r="D925" s="51">
        <v>2.3E-3</v>
      </c>
      <c r="I925" s="22" t="s">
        <v>176</v>
      </c>
      <c r="J925" s="118">
        <f t="shared" si="268"/>
        <v>4.7953819097714089E-3</v>
      </c>
      <c r="K925" s="118">
        <f t="shared" si="268"/>
        <v>4.6957632236082477E-3</v>
      </c>
      <c r="L925" s="118">
        <f t="shared" si="268"/>
        <v>4.5982140040318146E-3</v>
      </c>
      <c r="M925" s="118">
        <f t="shared" si="268"/>
        <v>4.5026912601925165E-3</v>
      </c>
      <c r="N925" s="118">
        <f t="shared" si="268"/>
        <v>4.4091528943274901E-3</v>
      </c>
      <c r="O925" s="118">
        <f t="shared" si="268"/>
        <v>4.317557683207727E-3</v>
      </c>
      <c r="P925" s="118">
        <f t="shared" si="268"/>
        <v>4.2278652599706135E-3</v>
      </c>
      <c r="Q925" s="118">
        <f t="shared" si="268"/>
        <v>4.1400360963298761E-3</v>
      </c>
      <c r="R925" s="118">
        <f t="shared" si="268"/>
        <v>4.0540314851550997E-3</v>
      </c>
      <c r="S925" s="118">
        <f t="shared" si="268"/>
        <v>3.9698135234131349E-3</v>
      </c>
      <c r="T925" s="118">
        <f t="shared" si="268"/>
        <v>3.887345095463875E-3</v>
      </c>
      <c r="U925" s="118">
        <f t="shared" si="268"/>
        <v>3.8065898567030522E-3</v>
      </c>
      <c r="V925" s="118">
        <f t="shared" si="268"/>
        <v>3.7275122175448299E-3</v>
      </c>
      <c r="W925" s="118">
        <f t="shared" si="268"/>
        <v>3.650077327737138E-3</v>
      </c>
      <c r="X925" s="118">
        <f t="shared" si="268"/>
        <v>3.5742510610028478E-3</v>
      </c>
      <c r="Y925" s="118">
        <f t="shared" si="268"/>
        <v>3.5000000000000001E-3</v>
      </c>
      <c r="Z925" s="118">
        <f t="shared" si="266"/>
        <v>3.4272914215944723E-3</v>
      </c>
      <c r="AA925" s="118">
        <f t="shared" si="266"/>
        <v>3.3560932824385878E-3</v>
      </c>
      <c r="AB925" s="118">
        <f t="shared" si="266"/>
        <v>3.2863742048493162E-3</v>
      </c>
      <c r="AC925" s="118">
        <f t="shared" si="266"/>
        <v>3.2181034629798332E-3</v>
      </c>
      <c r="AD925" s="118">
        <f t="shared" si="266"/>
        <v>3.1512509692783559E-3</v>
      </c>
      <c r="AE925" s="118">
        <f t="shared" si="266"/>
        <v>3.0857872612282786E-3</v>
      </c>
      <c r="AF925" s="118">
        <f t="shared" si="266"/>
        <v>3.0216834883637659E-3</v>
      </c>
      <c r="AG925" s="118">
        <f t="shared" si="266"/>
        <v>2.9589113995550842E-3</v>
      </c>
      <c r="AH925" s="118">
        <f t="shared" si="266"/>
        <v>2.8974433305580666E-3</v>
      </c>
      <c r="AI925" s="118">
        <f t="shared" si="266"/>
        <v>2.8372521918222223E-3</v>
      </c>
      <c r="AJ925" s="118">
        <f t="shared" si="266"/>
        <v>2.7783114565521189E-3</v>
      </c>
      <c r="AK925" s="118">
        <f t="shared" si="266"/>
        <v>2.7205951490167773E-3</v>
      </c>
      <c r="AL925" s="118">
        <f t="shared" si="266"/>
        <v>2.6640778331019246E-3</v>
      </c>
      <c r="AM925" s="118">
        <f t="shared" si="266"/>
        <v>2.6087346011000614E-3</v>
      </c>
      <c r="AN925" s="118">
        <f t="shared" si="266"/>
        <v>2.5545410627334053E-3</v>
      </c>
      <c r="AO925" s="118">
        <f t="shared" si="269"/>
        <v>2.5014733344048642E-3</v>
      </c>
      <c r="AP925" s="118">
        <f t="shared" si="269"/>
        <v>2.449508028672318E-3</v>
      </c>
      <c r="AQ925" s="118">
        <f t="shared" si="269"/>
        <v>2.3986222439415488E-3</v>
      </c>
      <c r="AR925" s="118">
        <f t="shared" si="269"/>
        <v>2.3487935543733012E-3</v>
      </c>
      <c r="AS925" s="118">
        <f t="shared" si="269"/>
        <v>2.3000000000000013E-3</v>
      </c>
      <c r="AT925" s="118">
        <f t="shared" si="269"/>
        <v>2.2522200770477971E-3</v>
      </c>
      <c r="AU925" s="118">
        <f t="shared" si="269"/>
        <v>2.2054327284596448E-3</v>
      </c>
      <c r="AV925" s="118">
        <f t="shared" si="269"/>
        <v>2.159617334615266E-3</v>
      </c>
      <c r="AW925" s="118">
        <f t="shared" si="269"/>
        <v>2.1147537042438915E-3</v>
      </c>
      <c r="AX925" s="118">
        <f t="shared" si="269"/>
        <v>2.0708220655257775E-3</v>
      </c>
      <c r="AY925" s="118">
        <f t="shared" si="269"/>
        <v>2.027803057378584E-3</v>
      </c>
      <c r="AZ925" s="118">
        <f t="shared" si="269"/>
        <v>1.9856777209247612E-3</v>
      </c>
      <c r="BA925" s="118">
        <f t="shared" si="269"/>
        <v>1.9444274911361991E-3</v>
      </c>
      <c r="BB925" s="118">
        <f t="shared" si="269"/>
        <v>1.9040341886524448E-3</v>
      </c>
      <c r="BC925" s="118">
        <f t="shared" si="269"/>
        <v>1.8644800117688896E-3</v>
      </c>
      <c r="BD925" s="118">
        <f t="shared" si="269"/>
        <v>1.8257475285913933E-3</v>
      </c>
      <c r="BE925" s="118">
        <f t="shared" si="267"/>
        <v>1.7878196693538828E-3</v>
      </c>
      <c r="BF925" s="118">
        <f t="shared" si="267"/>
        <v>1.7506797188955509E-3</v>
      </c>
      <c r="BG925" s="118">
        <f t="shared" si="267"/>
        <v>1.7143113092943267E-3</v>
      </c>
      <c r="BH925" s="118">
        <f t="shared" si="267"/>
        <v>1.6786984126533813E-3</v>
      </c>
      <c r="BI925" s="118">
        <f t="shared" si="267"/>
        <v>1.643825334037483E-3</v>
      </c>
      <c r="BJ925" s="118">
        <f t="shared" si="267"/>
        <v>1.6096767045560951E-3</v>
      </c>
      <c r="BK925" s="118">
        <f t="shared" si="267"/>
        <v>1.5762374745901613E-3</v>
      </c>
      <c r="BL925" s="118">
        <f t="shared" si="267"/>
        <v>1.5434929071595983E-3</v>
      </c>
      <c r="BM925" s="118">
        <f t="shared" si="267"/>
        <v>1.5114285714285726E-3</v>
      </c>
      <c r="BN925" s="118">
        <f t="shared" si="267"/>
        <v>1.4800303363456959E-3</v>
      </c>
      <c r="BO925" s="118">
        <f t="shared" si="267"/>
        <v>1.4492843644163386E-3</v>
      </c>
      <c r="BP925" s="118">
        <f t="shared" si="267"/>
        <v>1.4191771056043182E-3</v>
      </c>
      <c r="BQ925" s="118">
        <f t="shared" si="267"/>
        <v>1.3896952913602721E-3</v>
      </c>
      <c r="BS925"/>
    </row>
    <row r="926" spans="2:71">
      <c r="B926" s="19">
        <v>27</v>
      </c>
      <c r="C926" s="51">
        <v>3.3999999999999998E-3</v>
      </c>
      <c r="D926" s="51">
        <v>2.3E-3</v>
      </c>
      <c r="I926" s="22" t="s">
        <v>176</v>
      </c>
      <c r="J926" s="118">
        <f t="shared" si="268"/>
        <v>4.5581879407612649E-3</v>
      </c>
      <c r="K926" s="118">
        <f t="shared" si="268"/>
        <v>4.4699706727728411E-3</v>
      </c>
      <c r="L926" s="118">
        <f t="shared" si="268"/>
        <v>4.3834607249898317E-3</v>
      </c>
      <c r="M926" s="118">
        <f t="shared" si="268"/>
        <v>4.2986250546491788E-3</v>
      </c>
      <c r="N926" s="118">
        <f t="shared" si="268"/>
        <v>4.2154312584836767E-3</v>
      </c>
      <c r="O926" s="118">
        <f t="shared" si="268"/>
        <v>4.1338475603454371E-3</v>
      </c>
      <c r="P926" s="118">
        <f t="shared" si="268"/>
        <v>4.0538427990688798E-3</v>
      </c>
      <c r="Q926" s="118">
        <f t="shared" si="268"/>
        <v>3.9753864165686268E-3</v>
      </c>
      <c r="R926" s="118">
        <f t="shared" si="268"/>
        <v>3.8984484461677391E-3</v>
      </c>
      <c r="S926" s="118">
        <f t="shared" si="268"/>
        <v>3.8229995011518389E-3</v>
      </c>
      <c r="T926" s="118">
        <f t="shared" si="268"/>
        <v>3.7490107635447622E-3</v>
      </c>
      <c r="U926" s="118">
        <f t="shared" si="268"/>
        <v>3.6764539731014355E-3</v>
      </c>
      <c r="V926" s="118">
        <f t="shared" si="268"/>
        <v>3.6053014165137775E-3</v>
      </c>
      <c r="W926" s="118">
        <f t="shared" si="268"/>
        <v>3.5355259168255125E-3</v>
      </c>
      <c r="X926" s="118">
        <f t="shared" si="268"/>
        <v>3.4671008230518392E-3</v>
      </c>
      <c r="Y926" s="118">
        <f t="shared" si="268"/>
        <v>3.3999999999999998E-3</v>
      </c>
      <c r="Z926" s="118">
        <f t="shared" si="266"/>
        <v>3.3341978182868542E-3</v>
      </c>
      <c r="AA926" s="118">
        <f t="shared" si="266"/>
        <v>3.2696691445496524E-3</v>
      </c>
      <c r="AB926" s="118">
        <f t="shared" si="266"/>
        <v>3.2063893318462636E-3</v>
      </c>
      <c r="AC926" s="118">
        <f t="shared" si="266"/>
        <v>3.1443342102411929E-3</v>
      </c>
      <c r="AD926" s="118">
        <f t="shared" si="266"/>
        <v>3.0834800775737955E-3</v>
      </c>
      <c r="AE926" s="118">
        <f t="shared" si="266"/>
        <v>3.0238036904051556E-3</v>
      </c>
      <c r="AF926" s="118">
        <f t="shared" si="266"/>
        <v>2.9652822551401786E-3</v>
      </c>
      <c r="AG926" s="118">
        <f t="shared" si="266"/>
        <v>2.9078934193215019E-3</v>
      </c>
      <c r="AH926" s="118">
        <f t="shared" si="266"/>
        <v>2.8516152630918977E-3</v>
      </c>
      <c r="AI926" s="118">
        <f t="shared" si="266"/>
        <v>2.7964262908219116E-3</v>
      </c>
      <c r="AJ926" s="118">
        <f t="shared" si="266"/>
        <v>2.7423054228995348E-3</v>
      </c>
      <c r="AK926" s="118">
        <f t="shared" si="266"/>
        <v>2.6892319876787763E-3</v>
      </c>
      <c r="AL926" s="118">
        <f t="shared" si="266"/>
        <v>2.6371857135840575E-3</v>
      </c>
      <c r="AM926" s="118">
        <f t="shared" si="266"/>
        <v>2.586146721367419E-3</v>
      </c>
      <c r="AN926" s="118">
        <f t="shared" si="266"/>
        <v>2.5360955165155737E-3</v>
      </c>
      <c r="AO926" s="118">
        <f t="shared" si="269"/>
        <v>2.487012981803911E-3</v>
      </c>
      <c r="AP926" s="118">
        <f t="shared" si="269"/>
        <v>2.4388803699946131E-3</v>
      </c>
      <c r="AQ926" s="118">
        <f t="shared" si="269"/>
        <v>2.3916792966760811E-3</v>
      </c>
      <c r="AR926" s="118">
        <f t="shared" si="269"/>
        <v>2.3453917332409489E-3</v>
      </c>
      <c r="AS926" s="118">
        <f t="shared" si="269"/>
        <v>2.2999999999999987E-3</v>
      </c>
      <c r="AT926" s="118">
        <f t="shared" si="269"/>
        <v>2.2554867594293412E-3</v>
      </c>
      <c r="AU926" s="118">
        <f t="shared" si="269"/>
        <v>2.2118350095482928E-3</v>
      </c>
      <c r="AV926" s="118">
        <f t="shared" si="269"/>
        <v>2.1690280774254124E-3</v>
      </c>
      <c r="AW926" s="118">
        <f t="shared" si="269"/>
        <v>2.1270496128102177E-3</v>
      </c>
      <c r="AX926" s="118">
        <f t="shared" si="269"/>
        <v>2.0858835818881546E-3</v>
      </c>
      <c r="AY926" s="118">
        <f t="shared" si="269"/>
        <v>2.0455142611564277E-3</v>
      </c>
      <c r="AZ926" s="118">
        <f t="shared" si="269"/>
        <v>2.0059262314183553E-3</v>
      </c>
      <c r="BA926" s="118">
        <f t="shared" si="269"/>
        <v>1.9671043718939565E-3</v>
      </c>
      <c r="BB926" s="118">
        <f t="shared" si="269"/>
        <v>1.9290338544445183E-3</v>
      </c>
      <c r="BC926" s="118">
        <f t="shared" si="269"/>
        <v>1.8917001379089395E-3</v>
      </c>
      <c r="BD926" s="118">
        <f t="shared" si="269"/>
        <v>1.8550889625496845E-3</v>
      </c>
      <c r="BE926" s="118">
        <f t="shared" si="267"/>
        <v>1.8191863446062296E-3</v>
      </c>
      <c r="BF926" s="118">
        <f t="shared" si="267"/>
        <v>1.7839785709539203E-3</v>
      </c>
      <c r="BG926" s="118">
        <f t="shared" si="267"/>
        <v>1.749452193866194E-3</v>
      </c>
      <c r="BH926" s="118">
        <f t="shared" si="267"/>
        <v>1.7155940258781809E-3</v>
      </c>
      <c r="BI926" s="118">
        <f t="shared" si="267"/>
        <v>1.6823911347497035E-3</v>
      </c>
      <c r="BJ926" s="118">
        <f t="shared" si="267"/>
        <v>1.6498308385257668E-3</v>
      </c>
      <c r="BK926" s="118">
        <f t="shared" si="267"/>
        <v>1.617900700692642E-3</v>
      </c>
      <c r="BL926" s="118">
        <f t="shared" si="267"/>
        <v>1.5865885254276997E-3</v>
      </c>
      <c r="BM926" s="118">
        <f t="shared" si="267"/>
        <v>1.5558823529411747E-3</v>
      </c>
      <c r="BN926" s="118">
        <f t="shared" si="267"/>
        <v>1.5257704549080829E-3</v>
      </c>
      <c r="BO926" s="118">
        <f t="shared" si="267"/>
        <v>1.4962413299885503E-3</v>
      </c>
      <c r="BP926" s="118">
        <f t="shared" si="267"/>
        <v>1.4672836994348371E-3</v>
      </c>
      <c r="BQ926" s="118">
        <f t="shared" si="267"/>
        <v>1.4388865027833819E-3</v>
      </c>
      <c r="BS926"/>
    </row>
    <row r="927" spans="2:71">
      <c r="B927" s="19">
        <v>28</v>
      </c>
      <c r="C927" s="51">
        <v>3.3E-3</v>
      </c>
      <c r="D927" s="51">
        <v>2.2000000000000001E-3</v>
      </c>
      <c r="I927" s="22" t="s">
        <v>176</v>
      </c>
      <c r="J927" s="118">
        <f t="shared" si="268"/>
        <v>4.4728299178687335E-3</v>
      </c>
      <c r="K927" s="118">
        <f t="shared" si="268"/>
        <v>4.3830640918130041E-3</v>
      </c>
      <c r="L927" s="118">
        <f t="shared" si="268"/>
        <v>4.2950997882107165E-3</v>
      </c>
      <c r="M927" s="118">
        <f t="shared" si="268"/>
        <v>4.208900852065111E-3</v>
      </c>
      <c r="N927" s="118">
        <f t="shared" si="268"/>
        <v>4.1244318539789254E-3</v>
      </c>
      <c r="O927" s="118">
        <f t="shared" si="268"/>
        <v>4.0416580755922452E-3</v>
      </c>
      <c r="P927" s="118">
        <f t="shared" si="268"/>
        <v>3.960545495312595E-3</v>
      </c>
      <c r="Q927" s="118">
        <f t="shared" si="268"/>
        <v>3.8810607743314236E-3</v>
      </c>
      <c r="R927" s="118">
        <f t="shared" si="268"/>
        <v>3.8031712429212167E-3</v>
      </c>
      <c r="S927" s="118">
        <f t="shared" si="268"/>
        <v>3.726844887007624E-3</v>
      </c>
      <c r="T927" s="118">
        <f t="shared" si="268"/>
        <v>3.6520503350110614E-3</v>
      </c>
      <c r="U927" s="118">
        <f t="shared" si="268"/>
        <v>3.578756844952406E-3</v>
      </c>
      <c r="V927" s="118">
        <f t="shared" si="268"/>
        <v>3.5069342918174497E-3</v>
      </c>
      <c r="W927" s="118">
        <f t="shared" si="268"/>
        <v>3.4365531551749551E-3</v>
      </c>
      <c r="X927" s="118">
        <f t="shared" si="268"/>
        <v>3.3675845070431942E-3</v>
      </c>
      <c r="Y927" s="118">
        <f t="shared" si="268"/>
        <v>3.3E-3</v>
      </c>
      <c r="Z927" s="118">
        <f t="shared" si="266"/>
        <v>3.2337718555314403E-3</v>
      </c>
      <c r="AA927" s="118">
        <f t="shared" si="266"/>
        <v>3.1688728526143195E-3</v>
      </c>
      <c r="AB927" s="118">
        <f t="shared" si="266"/>
        <v>3.1052763165278232E-3</v>
      </c>
      <c r="AC927" s="118">
        <f t="shared" si="266"/>
        <v>3.0429561078897014E-3</v>
      </c>
      <c r="AD927" s="118">
        <f t="shared" si="266"/>
        <v>2.9818866119124877E-3</v>
      </c>
      <c r="AE927" s="118">
        <f t="shared" si="266"/>
        <v>2.9220427278753348E-3</v>
      </c>
      <c r="AF927" s="118">
        <f t="shared" si="266"/>
        <v>2.8633998588071434E-3</v>
      </c>
      <c r="AG927" s="118">
        <f t="shared" si="266"/>
        <v>2.8059339013767393E-3</v>
      </c>
      <c r="AH927" s="118">
        <f t="shared" si="266"/>
        <v>2.7496212359859489E-3</v>
      </c>
      <c r="AI927" s="118">
        <f t="shared" si="266"/>
        <v>2.6944387170614952E-3</v>
      </c>
      <c r="AJ927" s="118">
        <f t="shared" si="266"/>
        <v>2.6403636635417287E-3</v>
      </c>
      <c r="AK927" s="118">
        <f t="shared" si="266"/>
        <v>2.5873738495542811E-3</v>
      </c>
      <c r="AL927" s="118">
        <f t="shared" si="266"/>
        <v>2.53544749528081E-3</v>
      </c>
      <c r="AM927" s="118">
        <f t="shared" si="266"/>
        <v>2.4845632580050812E-3</v>
      </c>
      <c r="AN927" s="118">
        <f t="shared" si="266"/>
        <v>2.4347002233407068E-3</v>
      </c>
      <c r="AO927" s="118">
        <f t="shared" si="269"/>
        <v>2.385837896634936E-3</v>
      </c>
      <c r="AP927" s="118">
        <f t="shared" si="269"/>
        <v>2.3379561945449656E-3</v>
      </c>
      <c r="AQ927" s="118">
        <f t="shared" si="269"/>
        <v>2.2910354367833025E-3</v>
      </c>
      <c r="AR927" s="118">
        <f t="shared" si="269"/>
        <v>2.2450563380287951E-3</v>
      </c>
      <c r="AS927" s="118">
        <f t="shared" si="269"/>
        <v>2.1999999999999993E-3</v>
      </c>
      <c r="AT927" s="118">
        <f t="shared" si="269"/>
        <v>2.1558479036876258E-3</v>
      </c>
      <c r="AU927" s="118">
        <f t="shared" si="269"/>
        <v>2.1125819017428788E-3</v>
      </c>
      <c r="AV927" s="118">
        <f t="shared" si="269"/>
        <v>2.0701842110185482E-3</v>
      </c>
      <c r="AW927" s="118">
        <f t="shared" si="269"/>
        <v>2.0286374052597999E-3</v>
      </c>
      <c r="AX927" s="118">
        <f t="shared" si="269"/>
        <v>1.9879244079416573E-3</v>
      </c>
      <c r="AY927" s="118">
        <f t="shared" si="269"/>
        <v>1.948028485250222E-3</v>
      </c>
      <c r="AZ927" s="118">
        <f t="shared" si="269"/>
        <v>1.9089332392047615E-3</v>
      </c>
      <c r="BA927" s="118">
        <f t="shared" si="269"/>
        <v>1.8706226009178254E-3</v>
      </c>
      <c r="BB927" s="118">
        <f t="shared" si="269"/>
        <v>1.8330808239906318E-3</v>
      </c>
      <c r="BC927" s="118">
        <f t="shared" si="269"/>
        <v>1.7962924780409962E-3</v>
      </c>
      <c r="BD927" s="118">
        <f t="shared" si="269"/>
        <v>1.760242442361152E-3</v>
      </c>
      <c r="BE927" s="118">
        <f t="shared" si="267"/>
        <v>1.7249158997028533E-3</v>
      </c>
      <c r="BF927" s="118">
        <f t="shared" si="267"/>
        <v>1.6902983301872059E-3</v>
      </c>
      <c r="BG927" s="118">
        <f t="shared" si="267"/>
        <v>1.65637550533672E-3</v>
      </c>
      <c r="BH927" s="118">
        <f t="shared" si="267"/>
        <v>1.623133482227137E-3</v>
      </c>
      <c r="BI927" s="118">
        <f t="shared" si="267"/>
        <v>1.5905585977566232E-3</v>
      </c>
      <c r="BJ927" s="118">
        <f t="shared" si="267"/>
        <v>1.5586374630299762E-3</v>
      </c>
      <c r="BK927" s="118">
        <f t="shared" si="267"/>
        <v>1.5273569578555342E-3</v>
      </c>
      <c r="BL927" s="118">
        <f t="shared" si="267"/>
        <v>1.4967042253525291E-3</v>
      </c>
      <c r="BM927" s="118">
        <f t="shared" si="267"/>
        <v>1.4666666666666654E-3</v>
      </c>
      <c r="BN927" s="118">
        <f t="shared" si="267"/>
        <v>1.4372319357917498E-3</v>
      </c>
      <c r="BO927" s="118">
        <f t="shared" si="267"/>
        <v>1.4083879344952517E-3</v>
      </c>
      <c r="BP927" s="118">
        <f t="shared" si="267"/>
        <v>1.3801228073456978E-3</v>
      </c>
      <c r="BQ927" s="118">
        <f t="shared" si="267"/>
        <v>1.352424936839866E-3</v>
      </c>
      <c r="BS927"/>
    </row>
    <row r="928" spans="2:71">
      <c r="B928" s="19">
        <v>29</v>
      </c>
      <c r="C928" s="51">
        <v>3.2000000000000002E-3</v>
      </c>
      <c r="D928" s="51">
        <v>2.2000000000000001E-3</v>
      </c>
      <c r="I928" s="22" t="s">
        <v>176</v>
      </c>
      <c r="J928" s="118">
        <f t="shared" si="268"/>
        <v>4.2383366675499594E-3</v>
      </c>
      <c r="K928" s="118">
        <f t="shared" si="268"/>
        <v>4.1596719975202723E-3</v>
      </c>
      <c r="L928" s="118">
        <f t="shared" si="268"/>
        <v>4.082467364952512E-3</v>
      </c>
      <c r="M928" s="118">
        <f t="shared" si="268"/>
        <v>4.0066956711581631E-3</v>
      </c>
      <c r="N928" s="118">
        <f t="shared" si="268"/>
        <v>3.9323303204076695E-3</v>
      </c>
      <c r="O928" s="118">
        <f t="shared" si="268"/>
        <v>3.8593452105953759E-3</v>
      </c>
      <c r="P928" s="118">
        <f t="shared" si="268"/>
        <v>3.7877147240777407E-3</v>
      </c>
      <c r="Q928" s="118">
        <f t="shared" si="268"/>
        <v>3.7174137186815827E-3</v>
      </c>
      <c r="R928" s="118">
        <f t="shared" si="268"/>
        <v>3.6484175188792292E-3</v>
      </c>
      <c r="S928" s="118">
        <f t="shared" si="268"/>
        <v>3.5807019071274456E-3</v>
      </c>
      <c r="T928" s="118">
        <f t="shared" si="268"/>
        <v>3.5142431153671206E-3</v>
      </c>
      <c r="U928" s="118">
        <f t="shared" si="268"/>
        <v>3.4490178166807234E-3</v>
      </c>
      <c r="V928" s="118">
        <f t="shared" si="268"/>
        <v>3.3850031171045948E-3</v>
      </c>
      <c r="W928" s="118">
        <f t="shared" si="268"/>
        <v>3.3221765475932061E-3</v>
      </c>
      <c r="X928" s="118">
        <f t="shared" si="268"/>
        <v>3.2605160561325654E-3</v>
      </c>
      <c r="Y928" s="118">
        <f t="shared" si="268"/>
        <v>3.2000000000000002E-3</v>
      </c>
      <c r="Z928" s="118">
        <f t="shared" si="266"/>
        <v>3.1406071381675981E-3</v>
      </c>
      <c r="AA928" s="118">
        <f t="shared" si="266"/>
        <v>3.082316623846647E-3</v>
      </c>
      <c r="AB928" s="118">
        <f t="shared" si="266"/>
        <v>3.0251079971704469E-3</v>
      </c>
      <c r="AC928" s="118">
        <f t="shared" si="266"/>
        <v>2.9689611780129347E-3</v>
      </c>
      <c r="AD928" s="118">
        <f t="shared" si="266"/>
        <v>2.9138564589405941E-3</v>
      </c>
      <c r="AE928" s="118">
        <f t="shared" si="266"/>
        <v>2.8597744982951845E-3</v>
      </c>
      <c r="AF928" s="118">
        <f t="shared" si="266"/>
        <v>2.8066963134048494E-3</v>
      </c>
      <c r="AG928" s="118">
        <f t="shared" si="266"/>
        <v>2.7546032739212347E-3</v>
      </c>
      <c r="AH928" s="118">
        <f t="shared" si="266"/>
        <v>2.7034770952802704E-3</v>
      </c>
      <c r="AI928" s="118">
        <f t="shared" si="266"/>
        <v>2.6532998322843187E-3</v>
      </c>
      <c r="AJ928" s="118">
        <f t="shared" si="266"/>
        <v>2.6040538728034444E-3</v>
      </c>
      <c r="AK928" s="118">
        <f t="shared" si="266"/>
        <v>2.5557219315935856E-3</v>
      </c>
      <c r="AL928" s="118">
        <f t="shared" si="266"/>
        <v>2.5082870442294678E-3</v>
      </c>
      <c r="AM928" s="118">
        <f t="shared" si="266"/>
        <v>2.4617325611501163E-3</v>
      </c>
      <c r="AN928" s="118">
        <f t="shared" si="266"/>
        <v>2.4160421418148929E-3</v>
      </c>
      <c r="AO928" s="118">
        <f t="shared" si="269"/>
        <v>2.3711997489679953E-3</v>
      </c>
      <c r="AP928" s="118">
        <f t="shared" si="269"/>
        <v>2.3271896430094069E-3</v>
      </c>
      <c r="AQ928" s="118">
        <f t="shared" si="269"/>
        <v>2.2839963764703271E-3</v>
      </c>
      <c r="AR928" s="118">
        <f t="shared" si="269"/>
        <v>2.2416047885911367E-3</v>
      </c>
      <c r="AS928" s="118">
        <f t="shared" si="269"/>
        <v>2.199999999999998E-3</v>
      </c>
      <c r="AT928" s="118">
        <f t="shared" si="269"/>
        <v>2.1591674074902213E-3</v>
      </c>
      <c r="AU928" s="118">
        <f t="shared" si="269"/>
        <v>2.1190926788945677E-3</v>
      </c>
      <c r="AV928" s="118">
        <f t="shared" si="269"/>
        <v>2.0797617480546801E-3</v>
      </c>
      <c r="AW928" s="118">
        <f t="shared" si="269"/>
        <v>2.0411608098838906E-3</v>
      </c>
      <c r="AX928" s="118">
        <f t="shared" si="269"/>
        <v>2.003276315521657E-3</v>
      </c>
      <c r="AY928" s="118">
        <f t="shared" si="269"/>
        <v>1.9660949675779377E-3</v>
      </c>
      <c r="AZ928" s="118">
        <f t="shared" si="269"/>
        <v>1.9296037154658322E-3</v>
      </c>
      <c r="BA928" s="118">
        <f t="shared" si="269"/>
        <v>1.893789750820847E-3</v>
      </c>
      <c r="BB928" s="118">
        <f t="shared" si="269"/>
        <v>1.8586405030051841E-3</v>
      </c>
      <c r="BC928" s="118">
        <f t="shared" si="269"/>
        <v>1.8241436346954673E-3</v>
      </c>
      <c r="BD928" s="118">
        <f t="shared" si="269"/>
        <v>1.7902870375523664E-3</v>
      </c>
      <c r="BE928" s="118">
        <f t="shared" si="267"/>
        <v>1.7570588279705885E-3</v>
      </c>
      <c r="BF928" s="118">
        <f t="shared" si="267"/>
        <v>1.7244473429077574E-3</v>
      </c>
      <c r="BG928" s="118">
        <f t="shared" si="267"/>
        <v>1.6924411357907034E-3</v>
      </c>
      <c r="BH928" s="118">
        <f t="shared" si="267"/>
        <v>1.6610289724977374E-3</v>
      </c>
      <c r="BI928" s="118">
        <f t="shared" si="267"/>
        <v>1.6301998274154952E-3</v>
      </c>
      <c r="BJ928" s="118">
        <f t="shared" si="267"/>
        <v>1.5999428795689654E-3</v>
      </c>
      <c r="BK928" s="118">
        <f t="shared" si="267"/>
        <v>1.5702475088233483E-3</v>
      </c>
      <c r="BL928" s="118">
        <f t="shared" si="267"/>
        <v>1.541103292156405E-3</v>
      </c>
      <c r="BM928" s="118">
        <f t="shared" si="267"/>
        <v>1.5124999999999971E-3</v>
      </c>
      <c r="BN928" s="118">
        <f t="shared" si="267"/>
        <v>1.4844275926495258E-3</v>
      </c>
      <c r="BO928" s="118">
        <f t="shared" si="267"/>
        <v>1.4568762167400139E-3</v>
      </c>
      <c r="BP928" s="118">
        <f t="shared" si="267"/>
        <v>1.4298362017875911E-3</v>
      </c>
      <c r="BQ928" s="118">
        <f t="shared" si="267"/>
        <v>1.4032980567951733E-3</v>
      </c>
      <c r="BS928"/>
    </row>
    <row r="929" spans="2:71">
      <c r="B929" s="19">
        <v>30</v>
      </c>
      <c r="C929" s="51">
        <v>3.0999999999999999E-3</v>
      </c>
      <c r="D929" s="51">
        <v>2.0999999999999999E-3</v>
      </c>
      <c r="I929" s="22" t="s">
        <v>176</v>
      </c>
      <c r="J929" s="118">
        <f t="shared" si="268"/>
        <v>4.1516285815951029E-3</v>
      </c>
      <c r="K929" s="118">
        <f t="shared" si="268"/>
        <v>4.0715650073063899E-3</v>
      </c>
      <c r="L929" s="118">
        <f t="shared" si="268"/>
        <v>3.9930454478065477E-3</v>
      </c>
      <c r="M929" s="118">
        <f t="shared" si="268"/>
        <v>3.9160401269871603E-3</v>
      </c>
      <c r="N929" s="118">
        <f t="shared" si="268"/>
        <v>3.8405198429678814E-3</v>
      </c>
      <c r="O929" s="118">
        <f t="shared" si="268"/>
        <v>3.766455957022526E-3</v>
      </c>
      <c r="P929" s="118">
        <f t="shared" si="268"/>
        <v>3.6938203827187235E-3</v>
      </c>
      <c r="Q929" s="118">
        <f t="shared" si="268"/>
        <v>3.6225855752670092E-3</v>
      </c>
      <c r="R929" s="118">
        <f t="shared" si="268"/>
        <v>3.552724521075312E-3</v>
      </c>
      <c r="S929" s="118">
        <f t="shared" si="268"/>
        <v>3.4842107275048963E-3</v>
      </c>
      <c r="T929" s="118">
        <f t="shared" si="268"/>
        <v>3.4170182128238397E-3</v>
      </c>
      <c r="U929" s="118">
        <f t="shared" si="268"/>
        <v>3.3511214963542766E-3</v>
      </c>
      <c r="V929" s="118">
        <f t="shared" si="268"/>
        <v>3.2864955888096329E-3</v>
      </c>
      <c r="W929" s="118">
        <f t="shared" si="268"/>
        <v>3.22311598281822E-3</v>
      </c>
      <c r="X929" s="118">
        <f t="shared" si="268"/>
        <v>3.1609586436295682E-3</v>
      </c>
      <c r="Y929" s="118">
        <f t="shared" si="268"/>
        <v>3.0999999999999999E-3</v>
      </c>
      <c r="Z929" s="118">
        <f t="shared" si="266"/>
        <v>3.0402169352539594E-3</v>
      </c>
      <c r="AA929" s="118">
        <f t="shared" si="266"/>
        <v>2.9815867785177351E-3</v>
      </c>
      <c r="AB929" s="118">
        <f t="shared" si="266"/>
        <v>2.9240872961222306E-3</v>
      </c>
      <c r="AC929" s="118">
        <f t="shared" si="266"/>
        <v>2.8676966831715374E-3</v>
      </c>
      <c r="AD929" s="118">
        <f t="shared" si="266"/>
        <v>2.8123935552741026E-3</v>
      </c>
      <c r="AE929" s="118">
        <f t="shared" si="266"/>
        <v>2.7581569404333608E-3</v>
      </c>
      <c r="AF929" s="118">
        <f t="shared" si="266"/>
        <v>2.7049662710947587E-3</v>
      </c>
      <c r="AG929" s="118">
        <f t="shared" si="266"/>
        <v>2.6528013763461415E-3</v>
      </c>
      <c r="AH929" s="118">
        <f t="shared" si="266"/>
        <v>2.6016424742685653E-3</v>
      </c>
      <c r="AI929" s="118">
        <f t="shared" si="266"/>
        <v>2.5514701644346145E-3</v>
      </c>
      <c r="AJ929" s="118">
        <f t="shared" si="266"/>
        <v>2.5022654205513937E-3</v>
      </c>
      <c r="AK929" s="118">
        <f t="shared" si="266"/>
        <v>2.4540095832453934E-3</v>
      </c>
      <c r="AL929" s="118">
        <f t="shared" si="266"/>
        <v>2.4066843529865021E-3</v>
      </c>
      <c r="AM929" s="118">
        <f t="shared" si="266"/>
        <v>2.3602717831484781E-3</v>
      </c>
      <c r="AN929" s="118">
        <f t="shared" si="266"/>
        <v>2.3147542732032465E-3</v>
      </c>
      <c r="AO929" s="118">
        <f t="shared" si="269"/>
        <v>2.270114562046446E-3</v>
      </c>
      <c r="AP929" s="118">
        <f t="shared" si="269"/>
        <v>2.2263357214516873E-3</v>
      </c>
      <c r="AQ929" s="118">
        <f t="shared" si="269"/>
        <v>2.1834011496510526E-3</v>
      </c>
      <c r="AR929" s="118">
        <f t="shared" si="269"/>
        <v>2.1412945650393853E-3</v>
      </c>
      <c r="AS929" s="118">
        <f t="shared" si="269"/>
        <v>2.1000000000000003E-3</v>
      </c>
      <c r="AT929" s="118">
        <f t="shared" si="269"/>
        <v>2.0595017948494571E-3</v>
      </c>
      <c r="AU929" s="118">
        <f t="shared" si="269"/>
        <v>2.0197845918991111E-3</v>
      </c>
      <c r="AV929" s="118">
        <f t="shared" si="269"/>
        <v>1.9808333296311891E-3</v>
      </c>
      <c r="AW929" s="118">
        <f t="shared" si="269"/>
        <v>1.9426332369871708E-3</v>
      </c>
      <c r="AX929" s="118">
        <f t="shared" si="269"/>
        <v>1.9051698277663279E-3</v>
      </c>
      <c r="AY929" s="118">
        <f t="shared" si="269"/>
        <v>1.8684288951322772E-3</v>
      </c>
      <c r="AZ929" s="118">
        <f t="shared" si="269"/>
        <v>1.8323965062254817E-3</v>
      </c>
      <c r="BA929" s="118">
        <f t="shared" si="269"/>
        <v>1.7970589968796444E-3</v>
      </c>
      <c r="BB929" s="118">
        <f t="shared" si="269"/>
        <v>1.7624029664399959E-3</v>
      </c>
      <c r="BC929" s="118">
        <f t="shared" si="269"/>
        <v>1.7284152726815133E-3</v>
      </c>
      <c r="BD929" s="118">
        <f t="shared" si="269"/>
        <v>1.695083026825138E-3</v>
      </c>
      <c r="BE929" s="118">
        <f t="shared" si="267"/>
        <v>1.6623935886501057E-3</v>
      </c>
      <c r="BF929" s="118">
        <f t="shared" si="267"/>
        <v>1.6303345617005342E-3</v>
      </c>
      <c r="BG929" s="118">
        <f t="shared" si="267"/>
        <v>1.5988937885844535E-3</v>
      </c>
      <c r="BH929" s="118">
        <f t="shared" si="267"/>
        <v>1.5680593463634901E-3</v>
      </c>
      <c r="BI929" s="118">
        <f t="shared" si="267"/>
        <v>1.5378195420314637E-3</v>
      </c>
      <c r="BJ929" s="118">
        <f t="shared" si="267"/>
        <v>1.5081629080801757E-3</v>
      </c>
      <c r="BK929" s="118">
        <f t="shared" si="267"/>
        <v>1.4790781981507131E-3</v>
      </c>
      <c r="BL929" s="118">
        <f t="shared" si="267"/>
        <v>1.4505543827686162E-3</v>
      </c>
      <c r="BM929" s="118">
        <f t="shared" si="267"/>
        <v>1.4225806451612906E-3</v>
      </c>
      <c r="BN929" s="118">
        <f t="shared" si="267"/>
        <v>1.395146377156084E-3</v>
      </c>
      <c r="BO929" s="118">
        <f t="shared" si="267"/>
        <v>1.3682411751574626E-3</v>
      </c>
      <c r="BP929" s="118">
        <f t="shared" si="267"/>
        <v>1.3418548362017734E-3</v>
      </c>
      <c r="BQ929" s="118">
        <f t="shared" si="267"/>
        <v>1.3159773540880838E-3</v>
      </c>
      <c r="BS929"/>
    </row>
    <row r="930" spans="2:71">
      <c r="B930" s="19">
        <v>31</v>
      </c>
      <c r="C930" s="51">
        <v>3.0999999999999999E-3</v>
      </c>
      <c r="D930" s="51">
        <v>2.0999999999999999E-3</v>
      </c>
      <c r="I930" s="22" t="s">
        <v>176</v>
      </c>
      <c r="J930" s="118">
        <f t="shared" si="268"/>
        <v>4.1516285815951029E-3</v>
      </c>
      <c r="K930" s="118">
        <f t="shared" si="268"/>
        <v>4.0715650073063899E-3</v>
      </c>
      <c r="L930" s="118">
        <f t="shared" si="268"/>
        <v>3.9930454478065477E-3</v>
      </c>
      <c r="M930" s="118">
        <f t="shared" si="268"/>
        <v>3.9160401269871603E-3</v>
      </c>
      <c r="N930" s="118">
        <f t="shared" si="268"/>
        <v>3.8405198429678814E-3</v>
      </c>
      <c r="O930" s="118">
        <f t="shared" si="268"/>
        <v>3.766455957022526E-3</v>
      </c>
      <c r="P930" s="118">
        <f t="shared" si="268"/>
        <v>3.6938203827187235E-3</v>
      </c>
      <c r="Q930" s="118">
        <f t="shared" si="268"/>
        <v>3.6225855752670092E-3</v>
      </c>
      <c r="R930" s="118">
        <f t="shared" si="268"/>
        <v>3.552724521075312E-3</v>
      </c>
      <c r="S930" s="118">
        <f t="shared" si="268"/>
        <v>3.4842107275048963E-3</v>
      </c>
      <c r="T930" s="118">
        <f t="shared" si="268"/>
        <v>3.4170182128238397E-3</v>
      </c>
      <c r="U930" s="118">
        <f t="shared" si="268"/>
        <v>3.3511214963542766E-3</v>
      </c>
      <c r="V930" s="118">
        <f t="shared" si="268"/>
        <v>3.2864955888096329E-3</v>
      </c>
      <c r="W930" s="118">
        <f t="shared" si="268"/>
        <v>3.22311598281822E-3</v>
      </c>
      <c r="X930" s="118">
        <f t="shared" si="268"/>
        <v>3.1609586436295682E-3</v>
      </c>
      <c r="Y930" s="118">
        <f t="shared" si="268"/>
        <v>3.0999999999999999E-3</v>
      </c>
      <c r="Z930" s="118">
        <f t="shared" si="266"/>
        <v>3.0402169352539594E-3</v>
      </c>
      <c r="AA930" s="118">
        <f t="shared" si="266"/>
        <v>2.9815867785177351E-3</v>
      </c>
      <c r="AB930" s="118">
        <f t="shared" si="266"/>
        <v>2.9240872961222306E-3</v>
      </c>
      <c r="AC930" s="118">
        <f t="shared" si="266"/>
        <v>2.8676966831715374E-3</v>
      </c>
      <c r="AD930" s="118">
        <f t="shared" si="266"/>
        <v>2.8123935552741026E-3</v>
      </c>
      <c r="AE930" s="118">
        <f t="shared" si="266"/>
        <v>2.7581569404333608E-3</v>
      </c>
      <c r="AF930" s="118">
        <f t="shared" si="266"/>
        <v>2.7049662710947587E-3</v>
      </c>
      <c r="AG930" s="118">
        <f t="shared" si="266"/>
        <v>2.6528013763461415E-3</v>
      </c>
      <c r="AH930" s="118">
        <f t="shared" si="266"/>
        <v>2.6016424742685653E-3</v>
      </c>
      <c r="AI930" s="118">
        <f t="shared" si="266"/>
        <v>2.5514701644346145E-3</v>
      </c>
      <c r="AJ930" s="118">
        <f t="shared" si="266"/>
        <v>2.5022654205513937E-3</v>
      </c>
      <c r="AK930" s="118">
        <f t="shared" si="266"/>
        <v>2.4540095832453934E-3</v>
      </c>
      <c r="AL930" s="118">
        <f t="shared" si="266"/>
        <v>2.4066843529865021E-3</v>
      </c>
      <c r="AM930" s="118">
        <f t="shared" si="266"/>
        <v>2.3602717831484781E-3</v>
      </c>
      <c r="AN930" s="118">
        <f t="shared" si="266"/>
        <v>2.3147542732032465E-3</v>
      </c>
      <c r="AO930" s="118">
        <f t="shared" si="269"/>
        <v>2.270114562046446E-3</v>
      </c>
      <c r="AP930" s="118">
        <f t="shared" si="269"/>
        <v>2.2263357214516873E-3</v>
      </c>
      <c r="AQ930" s="118">
        <f t="shared" si="269"/>
        <v>2.1834011496510526E-3</v>
      </c>
      <c r="AR930" s="118">
        <f t="shared" si="269"/>
        <v>2.1412945650393853E-3</v>
      </c>
      <c r="AS930" s="118">
        <f t="shared" si="269"/>
        <v>2.1000000000000003E-3</v>
      </c>
      <c r="AT930" s="118">
        <f t="shared" si="269"/>
        <v>2.0595017948494571E-3</v>
      </c>
      <c r="AU930" s="118">
        <f t="shared" si="269"/>
        <v>2.0197845918991111E-3</v>
      </c>
      <c r="AV930" s="118">
        <f t="shared" si="269"/>
        <v>1.9808333296311891E-3</v>
      </c>
      <c r="AW930" s="118">
        <f t="shared" si="269"/>
        <v>1.9426332369871708E-3</v>
      </c>
      <c r="AX930" s="118">
        <f t="shared" si="269"/>
        <v>1.9051698277663279E-3</v>
      </c>
      <c r="AY930" s="118">
        <f t="shared" si="269"/>
        <v>1.8684288951322772E-3</v>
      </c>
      <c r="AZ930" s="118">
        <f t="shared" si="269"/>
        <v>1.8323965062254817E-3</v>
      </c>
      <c r="BA930" s="118">
        <f t="shared" si="269"/>
        <v>1.7970589968796444E-3</v>
      </c>
      <c r="BB930" s="118">
        <f t="shared" si="269"/>
        <v>1.7624029664399959E-3</v>
      </c>
      <c r="BC930" s="118">
        <f t="shared" si="269"/>
        <v>1.7284152726815133E-3</v>
      </c>
      <c r="BD930" s="118">
        <f t="shared" si="269"/>
        <v>1.695083026825138E-3</v>
      </c>
      <c r="BE930" s="118">
        <f t="shared" si="267"/>
        <v>1.6623935886501057E-3</v>
      </c>
      <c r="BF930" s="118">
        <f t="shared" si="267"/>
        <v>1.6303345617005342E-3</v>
      </c>
      <c r="BG930" s="118">
        <f t="shared" si="267"/>
        <v>1.5988937885844535E-3</v>
      </c>
      <c r="BH930" s="118">
        <f t="shared" si="267"/>
        <v>1.5680593463634901E-3</v>
      </c>
      <c r="BI930" s="118">
        <f t="shared" si="267"/>
        <v>1.5378195420314637E-3</v>
      </c>
      <c r="BJ930" s="118">
        <f t="shared" si="267"/>
        <v>1.5081629080801757E-3</v>
      </c>
      <c r="BK930" s="118">
        <f t="shared" si="267"/>
        <v>1.4790781981507131E-3</v>
      </c>
      <c r="BL930" s="118">
        <f t="shared" si="267"/>
        <v>1.4505543827686162E-3</v>
      </c>
      <c r="BM930" s="118">
        <f t="shared" si="267"/>
        <v>1.4225806451612906E-3</v>
      </c>
      <c r="BN930" s="118">
        <f t="shared" si="267"/>
        <v>1.395146377156084E-3</v>
      </c>
      <c r="BO930" s="118">
        <f t="shared" si="267"/>
        <v>1.3682411751574626E-3</v>
      </c>
      <c r="BP930" s="118">
        <f t="shared" si="267"/>
        <v>1.3418548362017734E-3</v>
      </c>
      <c r="BQ930" s="118">
        <f t="shared" si="267"/>
        <v>1.3159773540880838E-3</v>
      </c>
      <c r="BS930"/>
    </row>
    <row r="931" spans="2:71">
      <c r="B931" s="19">
        <v>32</v>
      </c>
      <c r="C931" s="51">
        <v>3.0999999999999999E-3</v>
      </c>
      <c r="D931" s="51">
        <v>2.0999999999999999E-3</v>
      </c>
      <c r="I931" s="22" t="s">
        <v>176</v>
      </c>
      <c r="J931" s="118">
        <f t="shared" si="268"/>
        <v>4.1516285815951029E-3</v>
      </c>
      <c r="K931" s="118">
        <f t="shared" si="268"/>
        <v>4.0715650073063899E-3</v>
      </c>
      <c r="L931" s="118">
        <f t="shared" si="268"/>
        <v>3.9930454478065477E-3</v>
      </c>
      <c r="M931" s="118">
        <f t="shared" si="268"/>
        <v>3.9160401269871603E-3</v>
      </c>
      <c r="N931" s="118">
        <f t="shared" si="268"/>
        <v>3.8405198429678814E-3</v>
      </c>
      <c r="O931" s="118">
        <f t="shared" si="268"/>
        <v>3.766455957022526E-3</v>
      </c>
      <c r="P931" s="118">
        <f t="shared" si="268"/>
        <v>3.6938203827187235E-3</v>
      </c>
      <c r="Q931" s="118">
        <f t="shared" si="268"/>
        <v>3.6225855752670092E-3</v>
      </c>
      <c r="R931" s="118">
        <f t="shared" si="268"/>
        <v>3.552724521075312E-3</v>
      </c>
      <c r="S931" s="118">
        <f t="shared" si="268"/>
        <v>3.4842107275048963E-3</v>
      </c>
      <c r="T931" s="118">
        <f t="shared" si="268"/>
        <v>3.4170182128238397E-3</v>
      </c>
      <c r="U931" s="118">
        <f t="shared" si="268"/>
        <v>3.3511214963542766E-3</v>
      </c>
      <c r="V931" s="118">
        <f t="shared" si="268"/>
        <v>3.2864955888096329E-3</v>
      </c>
      <c r="W931" s="118">
        <f t="shared" si="268"/>
        <v>3.22311598281822E-3</v>
      </c>
      <c r="X931" s="118">
        <f t="shared" si="268"/>
        <v>3.1609586436295682E-3</v>
      </c>
      <c r="Y931" s="118">
        <f t="shared" si="268"/>
        <v>3.0999999999999999E-3</v>
      </c>
      <c r="Z931" s="118">
        <f t="shared" si="266"/>
        <v>3.0402169352539594E-3</v>
      </c>
      <c r="AA931" s="118">
        <f t="shared" si="266"/>
        <v>2.9815867785177351E-3</v>
      </c>
      <c r="AB931" s="118">
        <f t="shared" si="266"/>
        <v>2.9240872961222306E-3</v>
      </c>
      <c r="AC931" s="118">
        <f t="shared" si="266"/>
        <v>2.8676966831715374E-3</v>
      </c>
      <c r="AD931" s="118">
        <f t="shared" si="266"/>
        <v>2.8123935552741026E-3</v>
      </c>
      <c r="AE931" s="118">
        <f t="shared" si="266"/>
        <v>2.7581569404333608E-3</v>
      </c>
      <c r="AF931" s="118">
        <f t="shared" si="266"/>
        <v>2.7049662710947587E-3</v>
      </c>
      <c r="AG931" s="118">
        <f t="shared" si="266"/>
        <v>2.6528013763461415E-3</v>
      </c>
      <c r="AH931" s="118">
        <f t="shared" si="266"/>
        <v>2.6016424742685653E-3</v>
      </c>
      <c r="AI931" s="118">
        <f t="shared" si="266"/>
        <v>2.5514701644346145E-3</v>
      </c>
      <c r="AJ931" s="118">
        <f t="shared" si="266"/>
        <v>2.5022654205513937E-3</v>
      </c>
      <c r="AK931" s="118">
        <f t="shared" si="266"/>
        <v>2.4540095832453934E-3</v>
      </c>
      <c r="AL931" s="118">
        <f t="shared" si="266"/>
        <v>2.4066843529865021E-3</v>
      </c>
      <c r="AM931" s="118">
        <f t="shared" si="266"/>
        <v>2.3602717831484781E-3</v>
      </c>
      <c r="AN931" s="118">
        <f t="shared" si="266"/>
        <v>2.3147542732032465E-3</v>
      </c>
      <c r="AO931" s="118">
        <f t="shared" si="269"/>
        <v>2.270114562046446E-3</v>
      </c>
      <c r="AP931" s="118">
        <f t="shared" si="269"/>
        <v>2.2263357214516873E-3</v>
      </c>
      <c r="AQ931" s="118">
        <f t="shared" si="269"/>
        <v>2.1834011496510526E-3</v>
      </c>
      <c r="AR931" s="118">
        <f t="shared" si="269"/>
        <v>2.1412945650393853E-3</v>
      </c>
      <c r="AS931" s="118">
        <f t="shared" si="269"/>
        <v>2.1000000000000003E-3</v>
      </c>
      <c r="AT931" s="118">
        <f t="shared" si="269"/>
        <v>2.0595017948494571E-3</v>
      </c>
      <c r="AU931" s="118">
        <f t="shared" si="269"/>
        <v>2.0197845918991111E-3</v>
      </c>
      <c r="AV931" s="118">
        <f t="shared" si="269"/>
        <v>1.9808333296311891E-3</v>
      </c>
      <c r="AW931" s="118">
        <f t="shared" si="269"/>
        <v>1.9426332369871708E-3</v>
      </c>
      <c r="AX931" s="118">
        <f t="shared" si="269"/>
        <v>1.9051698277663279E-3</v>
      </c>
      <c r="AY931" s="118">
        <f t="shared" si="269"/>
        <v>1.8684288951322772E-3</v>
      </c>
      <c r="AZ931" s="118">
        <f t="shared" si="269"/>
        <v>1.8323965062254817E-3</v>
      </c>
      <c r="BA931" s="118">
        <f t="shared" si="269"/>
        <v>1.7970589968796444E-3</v>
      </c>
      <c r="BB931" s="118">
        <f t="shared" si="269"/>
        <v>1.7624029664399959E-3</v>
      </c>
      <c r="BC931" s="118">
        <f t="shared" si="269"/>
        <v>1.7284152726815133E-3</v>
      </c>
      <c r="BD931" s="118">
        <f t="shared" si="269"/>
        <v>1.695083026825138E-3</v>
      </c>
      <c r="BE931" s="118">
        <f t="shared" si="267"/>
        <v>1.6623935886501057E-3</v>
      </c>
      <c r="BF931" s="118">
        <f t="shared" si="267"/>
        <v>1.6303345617005342E-3</v>
      </c>
      <c r="BG931" s="118">
        <f t="shared" si="267"/>
        <v>1.5988937885844535E-3</v>
      </c>
      <c r="BH931" s="118">
        <f t="shared" si="267"/>
        <v>1.5680593463634901E-3</v>
      </c>
      <c r="BI931" s="118">
        <f t="shared" si="267"/>
        <v>1.5378195420314637E-3</v>
      </c>
      <c r="BJ931" s="118">
        <f t="shared" si="267"/>
        <v>1.5081629080801757E-3</v>
      </c>
      <c r="BK931" s="118">
        <f t="shared" si="267"/>
        <v>1.4790781981507131E-3</v>
      </c>
      <c r="BL931" s="118">
        <f t="shared" si="267"/>
        <v>1.4505543827686162E-3</v>
      </c>
      <c r="BM931" s="118">
        <f t="shared" si="267"/>
        <v>1.4225806451612906E-3</v>
      </c>
      <c r="BN931" s="118">
        <f t="shared" si="267"/>
        <v>1.395146377156084E-3</v>
      </c>
      <c r="BO931" s="118">
        <f t="shared" si="267"/>
        <v>1.3682411751574626E-3</v>
      </c>
      <c r="BP931" s="118">
        <f t="shared" si="267"/>
        <v>1.3418548362017734E-3</v>
      </c>
      <c r="BQ931" s="118">
        <f t="shared" si="267"/>
        <v>1.3159773540880838E-3</v>
      </c>
      <c r="BS931"/>
    </row>
    <row r="932" spans="2:71">
      <c r="B932" s="19">
        <v>33</v>
      </c>
      <c r="C932" s="51">
        <v>3.0000000000000001E-3</v>
      </c>
      <c r="D932" s="51">
        <v>2E-3</v>
      </c>
      <c r="I932" s="22" t="s">
        <v>176</v>
      </c>
      <c r="J932" s="118">
        <f t="shared" si="268"/>
        <v>4.0662090162443031E-3</v>
      </c>
      <c r="K932" s="118">
        <f t="shared" si="268"/>
        <v>3.9846037198300035E-3</v>
      </c>
      <c r="L932" s="118">
        <f t="shared" si="268"/>
        <v>3.9046361711006518E-3</v>
      </c>
      <c r="M932" s="118">
        <f t="shared" si="268"/>
        <v>3.8262735018773737E-3</v>
      </c>
      <c r="N932" s="118">
        <f t="shared" si="268"/>
        <v>3.7494835036172049E-3</v>
      </c>
      <c r="O932" s="118">
        <f t="shared" si="268"/>
        <v>3.6742346141747681E-3</v>
      </c>
      <c r="P932" s="118">
        <f t="shared" si="268"/>
        <v>3.6004959048296318E-3</v>
      </c>
      <c r="Q932" s="118">
        <f t="shared" si="268"/>
        <v>3.5282370675740215E-3</v>
      </c>
      <c r="R932" s="118">
        <f t="shared" si="268"/>
        <v>3.4574284026556517E-3</v>
      </c>
      <c r="S932" s="118">
        <f t="shared" si="268"/>
        <v>3.3880408063705673E-3</v>
      </c>
      <c r="T932" s="118">
        <f t="shared" si="268"/>
        <v>3.320045759100965E-3</v>
      </c>
      <c r="U932" s="118">
        <f t="shared" si="268"/>
        <v>3.2534153135930963E-3</v>
      </c>
      <c r="V932" s="118">
        <f t="shared" si="268"/>
        <v>3.1881220834704088E-3</v>
      </c>
      <c r="W932" s="118">
        <f t="shared" si="268"/>
        <v>3.1241392319772319E-3</v>
      </c>
      <c r="X932" s="118">
        <f t="shared" si="268"/>
        <v>3.0614404609483584E-3</v>
      </c>
      <c r="Y932" s="118">
        <f t="shared" si="268"/>
        <v>3.0000000000000001E-3</v>
      </c>
      <c r="Z932" s="118">
        <f t="shared" si="266"/>
        <v>2.939792595937673E-3</v>
      </c>
      <c r="AA932" s="118">
        <f t="shared" si="266"/>
        <v>2.8807935023766541E-3</v>
      </c>
      <c r="AB932" s="118">
        <f t="shared" si="266"/>
        <v>2.8229784695707485E-3</v>
      </c>
      <c r="AC932" s="118">
        <f t="shared" si="266"/>
        <v>2.7663237344451828E-3</v>
      </c>
      <c r="AD932" s="118">
        <f t="shared" si="266"/>
        <v>2.7108060108295344E-3</v>
      </c>
      <c r="AE932" s="118">
        <f t="shared" si="266"/>
        <v>2.6564024798866681E-3</v>
      </c>
      <c r="AF932" s="118">
        <f t="shared" si="266"/>
        <v>2.6030907807337669E-3</v>
      </c>
      <c r="AG932" s="118">
        <f t="shared" si="266"/>
        <v>2.5508490012515813E-3</v>
      </c>
      <c r="AH932" s="118">
        <f t="shared" si="266"/>
        <v>2.4996556690781353E-3</v>
      </c>
      <c r="AI932" s="118">
        <f t="shared" si="266"/>
        <v>2.4494897427831774E-3</v>
      </c>
      <c r="AJ932" s="118">
        <f t="shared" si="266"/>
        <v>2.4003306032197537E-3</v>
      </c>
      <c r="AK932" s="118">
        <f t="shared" si="266"/>
        <v>2.3521580450493467E-3</v>
      </c>
      <c r="AL932" s="118">
        <f t="shared" si="266"/>
        <v>2.3049522684371001E-3</v>
      </c>
      <c r="AM932" s="118">
        <f t="shared" si="266"/>
        <v>2.2586938709137101E-3</v>
      </c>
      <c r="AN932" s="118">
        <f t="shared" si="266"/>
        <v>2.2133638394006426E-3</v>
      </c>
      <c r="AO932" s="118">
        <f t="shared" si="269"/>
        <v>2.1689435423953964E-3</v>
      </c>
      <c r="AP932" s="118">
        <f t="shared" si="269"/>
        <v>2.1254147223136051E-3</v>
      </c>
      <c r="AQ932" s="118">
        <f t="shared" si="269"/>
        <v>2.0827594879848205E-3</v>
      </c>
      <c r="AR932" s="118">
        <f t="shared" si="269"/>
        <v>2.0409603072989047E-3</v>
      </c>
      <c r="AS932" s="118">
        <f t="shared" si="269"/>
        <v>1.9999999999999992E-3</v>
      </c>
      <c r="AT932" s="118">
        <f t="shared" si="269"/>
        <v>1.9598617306251145E-3</v>
      </c>
      <c r="AU932" s="118">
        <f t="shared" si="269"/>
        <v>1.9205290015844353E-3</v>
      </c>
      <c r="AV932" s="118">
        <f t="shared" si="269"/>
        <v>1.8819856463804983E-3</v>
      </c>
      <c r="AW932" s="118">
        <f t="shared" si="269"/>
        <v>1.8442158229634545E-3</v>
      </c>
      <c r="AX932" s="118">
        <f t="shared" si="269"/>
        <v>1.8072040072196886E-3</v>
      </c>
      <c r="AY932" s="118">
        <f t="shared" si="269"/>
        <v>1.7709349865911112E-3</v>
      </c>
      <c r="AZ932" s="118">
        <f t="shared" si="269"/>
        <v>1.7353938538225105E-3</v>
      </c>
      <c r="BA932" s="118">
        <f t="shared" si="269"/>
        <v>1.7005660008343867E-3</v>
      </c>
      <c r="BB932" s="118">
        <f t="shared" si="269"/>
        <v>1.6664371127187562E-3</v>
      </c>
      <c r="BC932" s="118">
        <f t="shared" si="269"/>
        <v>1.632993161855451E-3</v>
      </c>
      <c r="BD932" s="118">
        <f t="shared" si="269"/>
        <v>1.6002204021465019E-3</v>
      </c>
      <c r="BE932" s="118">
        <f t="shared" si="267"/>
        <v>1.5681053633662303E-3</v>
      </c>
      <c r="BF932" s="118">
        <f t="shared" si="267"/>
        <v>1.5366348456247326E-3</v>
      </c>
      <c r="BG932" s="118">
        <f t="shared" si="267"/>
        <v>1.5057959139424728E-3</v>
      </c>
      <c r="BH932" s="118">
        <f t="shared" si="267"/>
        <v>1.475575892933761E-3</v>
      </c>
      <c r="BI932" s="118">
        <f t="shared" si="267"/>
        <v>1.4459623615969302E-3</v>
      </c>
      <c r="BJ932" s="118">
        <f t="shared" si="267"/>
        <v>1.4169431482090693E-3</v>
      </c>
      <c r="BK932" s="118">
        <f t="shared" si="267"/>
        <v>1.3885063253232129E-3</v>
      </c>
      <c r="BL932" s="118">
        <f t="shared" si="267"/>
        <v>1.3606402048659356E-3</v>
      </c>
      <c r="BM932" s="118">
        <f t="shared" si="267"/>
        <v>1.3333333333333322E-3</v>
      </c>
      <c r="BN932" s="118">
        <f t="shared" si="267"/>
        <v>1.306574487083409E-3</v>
      </c>
      <c r="BO932" s="118">
        <f t="shared" si="267"/>
        <v>1.2803526677229561E-3</v>
      </c>
      <c r="BP932" s="118">
        <f t="shared" si="267"/>
        <v>1.2546570975869981E-3</v>
      </c>
      <c r="BQ932" s="118">
        <f t="shared" si="267"/>
        <v>1.2294772153089691E-3</v>
      </c>
      <c r="BS932"/>
    </row>
    <row r="933" spans="2:71">
      <c r="B933" s="19">
        <v>34</v>
      </c>
      <c r="C933" s="51">
        <v>3.0000000000000001E-3</v>
      </c>
      <c r="D933" s="51">
        <v>2E-3</v>
      </c>
      <c r="I933" s="22" t="s">
        <v>176</v>
      </c>
      <c r="J933" s="118">
        <f t="shared" si="268"/>
        <v>4.0662090162443031E-3</v>
      </c>
      <c r="K933" s="118">
        <f t="shared" si="268"/>
        <v>3.9846037198300035E-3</v>
      </c>
      <c r="L933" s="118">
        <f t="shared" si="268"/>
        <v>3.9046361711006518E-3</v>
      </c>
      <c r="M933" s="118">
        <f t="shared" si="268"/>
        <v>3.8262735018773737E-3</v>
      </c>
      <c r="N933" s="118">
        <f t="shared" si="268"/>
        <v>3.7494835036172049E-3</v>
      </c>
      <c r="O933" s="118">
        <f t="shared" si="268"/>
        <v>3.6742346141747681E-3</v>
      </c>
      <c r="P933" s="118">
        <f t="shared" si="268"/>
        <v>3.6004959048296318E-3</v>
      </c>
      <c r="Q933" s="118">
        <f t="shared" si="268"/>
        <v>3.5282370675740215E-3</v>
      </c>
      <c r="R933" s="118">
        <f t="shared" si="268"/>
        <v>3.4574284026556517E-3</v>
      </c>
      <c r="S933" s="118">
        <f t="shared" si="268"/>
        <v>3.3880408063705673E-3</v>
      </c>
      <c r="T933" s="118">
        <f t="shared" si="268"/>
        <v>3.320045759100965E-3</v>
      </c>
      <c r="U933" s="118">
        <f t="shared" si="268"/>
        <v>3.2534153135930963E-3</v>
      </c>
      <c r="V933" s="118">
        <f t="shared" si="268"/>
        <v>3.1881220834704088E-3</v>
      </c>
      <c r="W933" s="118">
        <f t="shared" si="268"/>
        <v>3.1241392319772319E-3</v>
      </c>
      <c r="X933" s="118">
        <f t="shared" si="268"/>
        <v>3.0614404609483584E-3</v>
      </c>
      <c r="Y933" s="118">
        <f t="shared" si="268"/>
        <v>3.0000000000000001E-3</v>
      </c>
      <c r="Z933" s="118">
        <f t="shared" si="266"/>
        <v>2.939792595937673E-3</v>
      </c>
      <c r="AA933" s="118">
        <f t="shared" si="266"/>
        <v>2.8807935023766541E-3</v>
      </c>
      <c r="AB933" s="118">
        <f t="shared" si="266"/>
        <v>2.8229784695707485E-3</v>
      </c>
      <c r="AC933" s="118">
        <f t="shared" si="266"/>
        <v>2.7663237344451828E-3</v>
      </c>
      <c r="AD933" s="118">
        <f t="shared" si="266"/>
        <v>2.7108060108295344E-3</v>
      </c>
      <c r="AE933" s="118">
        <f t="shared" si="266"/>
        <v>2.6564024798866681E-3</v>
      </c>
      <c r="AF933" s="118">
        <f t="shared" si="266"/>
        <v>2.6030907807337669E-3</v>
      </c>
      <c r="AG933" s="118">
        <f t="shared" si="266"/>
        <v>2.5508490012515813E-3</v>
      </c>
      <c r="AH933" s="118">
        <f t="shared" si="266"/>
        <v>2.4996556690781353E-3</v>
      </c>
      <c r="AI933" s="118">
        <f t="shared" si="266"/>
        <v>2.4494897427831774E-3</v>
      </c>
      <c r="AJ933" s="118">
        <f t="shared" si="266"/>
        <v>2.4003306032197537E-3</v>
      </c>
      <c r="AK933" s="118">
        <f t="shared" si="266"/>
        <v>2.3521580450493467E-3</v>
      </c>
      <c r="AL933" s="118">
        <f t="shared" si="266"/>
        <v>2.3049522684371001E-3</v>
      </c>
      <c r="AM933" s="118">
        <f t="shared" si="266"/>
        <v>2.2586938709137101E-3</v>
      </c>
      <c r="AN933" s="118">
        <f t="shared" si="266"/>
        <v>2.2133638394006426E-3</v>
      </c>
      <c r="AO933" s="118">
        <f t="shared" si="269"/>
        <v>2.1689435423953964E-3</v>
      </c>
      <c r="AP933" s="118">
        <f t="shared" si="269"/>
        <v>2.1254147223136051E-3</v>
      </c>
      <c r="AQ933" s="118">
        <f t="shared" si="269"/>
        <v>2.0827594879848205E-3</v>
      </c>
      <c r="AR933" s="118">
        <f t="shared" si="269"/>
        <v>2.0409603072989047E-3</v>
      </c>
      <c r="AS933" s="118">
        <f t="shared" si="269"/>
        <v>1.9999999999999992E-3</v>
      </c>
      <c r="AT933" s="118">
        <f t="shared" si="269"/>
        <v>1.9598617306251145E-3</v>
      </c>
      <c r="AU933" s="118">
        <f t="shared" si="269"/>
        <v>1.9205290015844353E-3</v>
      </c>
      <c r="AV933" s="118">
        <f t="shared" si="269"/>
        <v>1.8819856463804983E-3</v>
      </c>
      <c r="AW933" s="118">
        <f t="shared" si="269"/>
        <v>1.8442158229634545E-3</v>
      </c>
      <c r="AX933" s="118">
        <f t="shared" si="269"/>
        <v>1.8072040072196886E-3</v>
      </c>
      <c r="AY933" s="118">
        <f t="shared" si="269"/>
        <v>1.7709349865911112E-3</v>
      </c>
      <c r="AZ933" s="118">
        <f t="shared" si="269"/>
        <v>1.7353938538225105E-3</v>
      </c>
      <c r="BA933" s="118">
        <f t="shared" si="269"/>
        <v>1.7005660008343867E-3</v>
      </c>
      <c r="BB933" s="118">
        <f t="shared" si="269"/>
        <v>1.6664371127187562E-3</v>
      </c>
      <c r="BC933" s="118">
        <f t="shared" si="269"/>
        <v>1.632993161855451E-3</v>
      </c>
      <c r="BD933" s="118">
        <f t="shared" si="269"/>
        <v>1.6002204021465019E-3</v>
      </c>
      <c r="BE933" s="118">
        <f t="shared" si="267"/>
        <v>1.5681053633662303E-3</v>
      </c>
      <c r="BF933" s="118">
        <f t="shared" si="267"/>
        <v>1.5366348456247326E-3</v>
      </c>
      <c r="BG933" s="118">
        <f t="shared" si="267"/>
        <v>1.5057959139424728E-3</v>
      </c>
      <c r="BH933" s="118">
        <f t="shared" si="267"/>
        <v>1.475575892933761E-3</v>
      </c>
      <c r="BI933" s="118">
        <f t="shared" si="267"/>
        <v>1.4459623615969302E-3</v>
      </c>
      <c r="BJ933" s="118">
        <f t="shared" si="267"/>
        <v>1.4169431482090693E-3</v>
      </c>
      <c r="BK933" s="118">
        <f t="shared" si="267"/>
        <v>1.3885063253232129E-3</v>
      </c>
      <c r="BL933" s="118">
        <f t="shared" si="267"/>
        <v>1.3606402048659356E-3</v>
      </c>
      <c r="BM933" s="118">
        <f t="shared" si="267"/>
        <v>1.3333333333333322E-3</v>
      </c>
      <c r="BN933" s="118">
        <f t="shared" si="267"/>
        <v>1.306574487083409E-3</v>
      </c>
      <c r="BO933" s="118">
        <f t="shared" si="267"/>
        <v>1.2803526677229561E-3</v>
      </c>
      <c r="BP933" s="118">
        <f t="shared" si="267"/>
        <v>1.2546570975869981E-3</v>
      </c>
      <c r="BQ933" s="118">
        <f t="shared" si="267"/>
        <v>1.2294772153089691E-3</v>
      </c>
      <c r="BS933"/>
    </row>
    <row r="934" spans="2:71">
      <c r="B934" s="19">
        <v>35</v>
      </c>
      <c r="C934" s="51">
        <v>2.8999999999999998E-3</v>
      </c>
      <c r="D934" s="51">
        <v>2E-3</v>
      </c>
      <c r="I934" s="22" t="s">
        <v>176</v>
      </c>
      <c r="J934" s="118">
        <f t="shared" si="268"/>
        <v>3.831986757428615E-3</v>
      </c>
      <c r="K934" s="118">
        <f t="shared" si="268"/>
        <v>3.7614526523303353E-3</v>
      </c>
      <c r="L934" s="118">
        <f t="shared" si="268"/>
        <v>3.6922168450334155E-3</v>
      </c>
      <c r="M934" s="118">
        <f t="shared" si="268"/>
        <v>3.6242554382022543E-3</v>
      </c>
      <c r="N934" s="118">
        <f t="shared" si="268"/>
        <v>3.557544974371551E-3</v>
      </c>
      <c r="O934" s="118">
        <f t="shared" si="268"/>
        <v>3.4920624278497662E-3</v>
      </c>
      <c r="P934" s="118">
        <f t="shared" si="268"/>
        <v>3.4277851967716003E-3</v>
      </c>
      <c r="Q934" s="118">
        <f t="shared" si="268"/>
        <v>3.3646910952967665E-3</v>
      </c>
      <c r="R934" s="118">
        <f t="shared" si="268"/>
        <v>3.3027583459523595E-3</v>
      </c>
      <c r="S934" s="118">
        <f t="shared" si="268"/>
        <v>3.2419655721161716E-3</v>
      </c>
      <c r="T934" s="118">
        <f t="shared" si="268"/>
        <v>3.1822917906383637E-3</v>
      </c>
      <c r="U934" s="118">
        <f t="shared" si="268"/>
        <v>3.1237164045989549E-3</v>
      </c>
      <c r="V934" s="118">
        <f t="shared" si="268"/>
        <v>3.0662191961986175E-3</v>
      </c>
      <c r="W934" s="118">
        <f t="shared" si="268"/>
        <v>3.0097803197803273E-3</v>
      </c>
      <c r="X934" s="118">
        <f t="shared" si="268"/>
        <v>2.9543802949794648E-3</v>
      </c>
      <c r="Y934" s="118">
        <f t="shared" ref="Y934:AN949" si="270">$C934*POWER(POWER($D934/$C934,1/($D$482-$C$482)),Y$482-$C$482)</f>
        <v>2.8999999999999998E-3</v>
      </c>
      <c r="Z934" s="118">
        <f t="shared" si="270"/>
        <v>2.8466206650144391E-3</v>
      </c>
      <c r="AA934" s="118">
        <f t="shared" si="270"/>
        <v>2.7942238656852585E-3</v>
      </c>
      <c r="AB934" s="118">
        <f t="shared" si="270"/>
        <v>2.7427915168055823E-3</v>
      </c>
      <c r="AC934" s="118">
        <f t="shared" si="270"/>
        <v>2.6923058660569205E-3</v>
      </c>
      <c r="AD934" s="118">
        <f t="shared" si="270"/>
        <v>2.6427494878818025E-3</v>
      </c>
      <c r="AE934" s="118">
        <f t="shared" si="270"/>
        <v>2.594105277469195E-3</v>
      </c>
      <c r="AF934" s="118">
        <f t="shared" si="270"/>
        <v>2.5463564448506303E-3</v>
      </c>
      <c r="AG934" s="118">
        <f t="shared" si="270"/>
        <v>2.4994865091050012E-3</v>
      </c>
      <c r="AH934" s="118">
        <f t="shared" si="270"/>
        <v>2.4534792926700338E-3</v>
      </c>
      <c r="AI934" s="118">
        <f t="shared" si="270"/>
        <v>2.4083189157584582E-3</v>
      </c>
      <c r="AJ934" s="118">
        <f t="shared" si="270"/>
        <v>2.3639897908769645E-3</v>
      </c>
      <c r="AK934" s="118">
        <f t="shared" si="270"/>
        <v>2.3204766174460445E-3</v>
      </c>
      <c r="AL934" s="118">
        <f t="shared" si="270"/>
        <v>2.2777643765188676E-3</v>
      </c>
      <c r="AM934" s="118">
        <f t="shared" si="270"/>
        <v>2.2358383255973585E-3</v>
      </c>
      <c r="AN934" s="118">
        <f t="shared" si="270"/>
        <v>2.1946839935436981E-3</v>
      </c>
      <c r="AO934" s="118">
        <f t="shared" si="269"/>
        <v>2.1542871755854849E-3</v>
      </c>
      <c r="AP934" s="118">
        <f t="shared" si="269"/>
        <v>2.1146339284128387E-3</v>
      </c>
      <c r="AQ934" s="118">
        <f t="shared" si="269"/>
        <v>2.0757105653657413E-3</v>
      </c>
      <c r="AR934" s="118">
        <f t="shared" si="269"/>
        <v>2.0375036517099746E-3</v>
      </c>
      <c r="AS934" s="118">
        <f t="shared" si="269"/>
        <v>1.9999999999999987E-3</v>
      </c>
      <c r="AT934" s="118">
        <f t="shared" si="269"/>
        <v>1.9631866655271985E-3</v>
      </c>
      <c r="AU934" s="118">
        <f t="shared" si="269"/>
        <v>1.927050941851901E-3</v>
      </c>
      <c r="AV934" s="118">
        <f t="shared" si="269"/>
        <v>1.8915803564176418E-3</v>
      </c>
      <c r="AW934" s="118">
        <f t="shared" si="269"/>
        <v>1.8567626662461508E-3</v>
      </c>
      <c r="AX934" s="118">
        <f t="shared" si="269"/>
        <v>1.8225858537115865E-3</v>
      </c>
      <c r="AY934" s="118">
        <f t="shared" si="269"/>
        <v>1.789038122392547E-3</v>
      </c>
      <c r="AZ934" s="118">
        <f t="shared" si="269"/>
        <v>1.7561078930004336E-3</v>
      </c>
      <c r="BA934" s="118">
        <f t="shared" si="269"/>
        <v>1.7237837993827586E-3</v>
      </c>
      <c r="BB934" s="118">
        <f t="shared" si="269"/>
        <v>1.6920546846000222E-3</v>
      </c>
      <c r="BC934" s="118">
        <f t="shared" si="269"/>
        <v>1.6609095970747975E-3</v>
      </c>
      <c r="BD934" s="118">
        <f t="shared" ref="BD934:BQ949" si="271">$C934*POWER(POWER($D934/$C934,1/($D$482-$C$482)),BD$482-$C$482)</f>
        <v>1.6303377868116984E-3</v>
      </c>
      <c r="BE934" s="118">
        <f t="shared" si="271"/>
        <v>1.6003287016869263E-3</v>
      </c>
      <c r="BF934" s="118">
        <f t="shared" si="271"/>
        <v>1.5708719838061146E-3</v>
      </c>
      <c r="BG934" s="118">
        <f t="shared" si="271"/>
        <v>1.5419574659292117E-3</v>
      </c>
      <c r="BH934" s="118">
        <f t="shared" si="271"/>
        <v>1.51357516796117E-3</v>
      </c>
      <c r="BI934" s="118">
        <f t="shared" si="271"/>
        <v>1.4857152935072301E-3</v>
      </c>
      <c r="BJ934" s="118">
        <f t="shared" si="271"/>
        <v>1.458368226491612E-3</v>
      </c>
      <c r="BK934" s="118">
        <f t="shared" si="271"/>
        <v>1.4315245278384418E-3</v>
      </c>
      <c r="BL934" s="118">
        <f t="shared" si="271"/>
        <v>1.4051749322137748E-3</v>
      </c>
      <c r="BM934" s="118">
        <f t="shared" si="271"/>
        <v>1.3793103448275844E-3</v>
      </c>
      <c r="BN934" s="118">
        <f t="shared" si="271"/>
        <v>1.3539218382946187E-3</v>
      </c>
      <c r="BO934" s="118">
        <f t="shared" si="271"/>
        <v>1.3290006495530345E-3</v>
      </c>
      <c r="BP934" s="118">
        <f t="shared" si="271"/>
        <v>1.3045381768397521E-3</v>
      </c>
      <c r="BQ934" s="118">
        <f t="shared" si="271"/>
        <v>1.2805259767214824E-3</v>
      </c>
      <c r="BS934"/>
    </row>
    <row r="935" spans="2:71">
      <c r="B935" s="19">
        <v>36</v>
      </c>
      <c r="C935" s="51">
        <v>2.8999999999999998E-3</v>
      </c>
      <c r="D935" s="51">
        <v>2E-3</v>
      </c>
      <c r="I935" s="22" t="s">
        <v>176</v>
      </c>
      <c r="J935" s="118">
        <f t="shared" ref="J935:Y950" si="272">$C935*POWER(POWER($D935/$C935,1/($D$482-$C$482)),J$482-$C$482)</f>
        <v>3.831986757428615E-3</v>
      </c>
      <c r="K935" s="118">
        <f t="shared" si="272"/>
        <v>3.7614526523303353E-3</v>
      </c>
      <c r="L935" s="118">
        <f t="shared" si="272"/>
        <v>3.6922168450334155E-3</v>
      </c>
      <c r="M935" s="118">
        <f t="shared" si="272"/>
        <v>3.6242554382022543E-3</v>
      </c>
      <c r="N935" s="118">
        <f t="shared" si="272"/>
        <v>3.557544974371551E-3</v>
      </c>
      <c r="O935" s="118">
        <f t="shared" si="272"/>
        <v>3.4920624278497662E-3</v>
      </c>
      <c r="P935" s="118">
        <f t="shared" si="272"/>
        <v>3.4277851967716003E-3</v>
      </c>
      <c r="Q935" s="118">
        <f t="shared" si="272"/>
        <v>3.3646910952967665E-3</v>
      </c>
      <c r="R935" s="118">
        <f t="shared" si="272"/>
        <v>3.3027583459523595E-3</v>
      </c>
      <c r="S935" s="118">
        <f t="shared" si="272"/>
        <v>3.2419655721161716E-3</v>
      </c>
      <c r="T935" s="118">
        <f t="shared" si="272"/>
        <v>3.1822917906383637E-3</v>
      </c>
      <c r="U935" s="118">
        <f t="shared" si="272"/>
        <v>3.1237164045989549E-3</v>
      </c>
      <c r="V935" s="118">
        <f t="shared" si="272"/>
        <v>3.0662191961986175E-3</v>
      </c>
      <c r="W935" s="118">
        <f t="shared" si="272"/>
        <v>3.0097803197803273E-3</v>
      </c>
      <c r="X935" s="118">
        <f t="shared" si="272"/>
        <v>2.9543802949794648E-3</v>
      </c>
      <c r="Y935" s="118">
        <f t="shared" si="272"/>
        <v>2.8999999999999998E-3</v>
      </c>
      <c r="Z935" s="118">
        <f t="shared" si="270"/>
        <v>2.8466206650144391E-3</v>
      </c>
      <c r="AA935" s="118">
        <f t="shared" si="270"/>
        <v>2.7942238656852585E-3</v>
      </c>
      <c r="AB935" s="118">
        <f t="shared" si="270"/>
        <v>2.7427915168055823E-3</v>
      </c>
      <c r="AC935" s="118">
        <f t="shared" si="270"/>
        <v>2.6923058660569205E-3</v>
      </c>
      <c r="AD935" s="118">
        <f t="shared" si="270"/>
        <v>2.6427494878818025E-3</v>
      </c>
      <c r="AE935" s="118">
        <f t="shared" si="270"/>
        <v>2.594105277469195E-3</v>
      </c>
      <c r="AF935" s="118">
        <f t="shared" si="270"/>
        <v>2.5463564448506303E-3</v>
      </c>
      <c r="AG935" s="118">
        <f t="shared" si="270"/>
        <v>2.4994865091050012E-3</v>
      </c>
      <c r="AH935" s="118">
        <f t="shared" si="270"/>
        <v>2.4534792926700338E-3</v>
      </c>
      <c r="AI935" s="118">
        <f t="shared" si="270"/>
        <v>2.4083189157584582E-3</v>
      </c>
      <c r="AJ935" s="118">
        <f t="shared" si="270"/>
        <v>2.3639897908769645E-3</v>
      </c>
      <c r="AK935" s="118">
        <f t="shared" si="270"/>
        <v>2.3204766174460445E-3</v>
      </c>
      <c r="AL935" s="118">
        <f t="shared" si="270"/>
        <v>2.2777643765188676E-3</v>
      </c>
      <c r="AM935" s="118">
        <f t="shared" si="270"/>
        <v>2.2358383255973585E-3</v>
      </c>
      <c r="AN935" s="118">
        <f t="shared" si="270"/>
        <v>2.1946839935436981E-3</v>
      </c>
      <c r="AO935" s="118">
        <f t="shared" ref="AO935:BD950" si="273">$C935*POWER(POWER($D935/$C935,1/($D$482-$C$482)),AO$482-$C$482)</f>
        <v>2.1542871755854849E-3</v>
      </c>
      <c r="AP935" s="118">
        <f t="shared" si="273"/>
        <v>2.1146339284128387E-3</v>
      </c>
      <c r="AQ935" s="118">
        <f t="shared" si="273"/>
        <v>2.0757105653657413E-3</v>
      </c>
      <c r="AR935" s="118">
        <f t="shared" si="273"/>
        <v>2.0375036517099746E-3</v>
      </c>
      <c r="AS935" s="118">
        <f t="shared" si="273"/>
        <v>1.9999999999999987E-3</v>
      </c>
      <c r="AT935" s="118">
        <f t="shared" si="273"/>
        <v>1.9631866655271985E-3</v>
      </c>
      <c r="AU935" s="118">
        <f t="shared" si="273"/>
        <v>1.927050941851901E-3</v>
      </c>
      <c r="AV935" s="118">
        <f t="shared" si="273"/>
        <v>1.8915803564176418E-3</v>
      </c>
      <c r="AW935" s="118">
        <f t="shared" si="273"/>
        <v>1.8567626662461508E-3</v>
      </c>
      <c r="AX935" s="118">
        <f t="shared" si="273"/>
        <v>1.8225858537115865E-3</v>
      </c>
      <c r="AY935" s="118">
        <f t="shared" si="273"/>
        <v>1.789038122392547E-3</v>
      </c>
      <c r="AZ935" s="118">
        <f t="shared" si="273"/>
        <v>1.7561078930004336E-3</v>
      </c>
      <c r="BA935" s="118">
        <f t="shared" si="273"/>
        <v>1.7237837993827586E-3</v>
      </c>
      <c r="BB935" s="118">
        <f t="shared" si="273"/>
        <v>1.6920546846000222E-3</v>
      </c>
      <c r="BC935" s="118">
        <f t="shared" si="273"/>
        <v>1.6609095970747975E-3</v>
      </c>
      <c r="BD935" s="118">
        <f t="shared" si="273"/>
        <v>1.6303377868116984E-3</v>
      </c>
      <c r="BE935" s="118">
        <f t="shared" si="271"/>
        <v>1.6003287016869263E-3</v>
      </c>
      <c r="BF935" s="118">
        <f t="shared" si="271"/>
        <v>1.5708719838061146E-3</v>
      </c>
      <c r="BG935" s="118">
        <f t="shared" si="271"/>
        <v>1.5419574659292117E-3</v>
      </c>
      <c r="BH935" s="118">
        <f t="shared" si="271"/>
        <v>1.51357516796117E-3</v>
      </c>
      <c r="BI935" s="118">
        <f t="shared" si="271"/>
        <v>1.4857152935072301E-3</v>
      </c>
      <c r="BJ935" s="118">
        <f t="shared" si="271"/>
        <v>1.458368226491612E-3</v>
      </c>
      <c r="BK935" s="118">
        <f t="shared" si="271"/>
        <v>1.4315245278384418E-3</v>
      </c>
      <c r="BL935" s="118">
        <f t="shared" si="271"/>
        <v>1.4051749322137748E-3</v>
      </c>
      <c r="BM935" s="118">
        <f t="shared" si="271"/>
        <v>1.3793103448275844E-3</v>
      </c>
      <c r="BN935" s="118">
        <f t="shared" si="271"/>
        <v>1.3539218382946187E-3</v>
      </c>
      <c r="BO935" s="118">
        <f t="shared" si="271"/>
        <v>1.3290006495530345E-3</v>
      </c>
      <c r="BP935" s="118">
        <f t="shared" si="271"/>
        <v>1.3045381768397521E-3</v>
      </c>
      <c r="BQ935" s="118">
        <f t="shared" si="271"/>
        <v>1.2805259767214824E-3</v>
      </c>
      <c r="BS935"/>
    </row>
    <row r="936" spans="2:71">
      <c r="B936" s="19">
        <v>37</v>
      </c>
      <c r="C936" s="51">
        <v>2.8999999999999998E-3</v>
      </c>
      <c r="D936" s="51">
        <v>1.9E-3</v>
      </c>
      <c r="I936" s="22" t="s">
        <v>176</v>
      </c>
      <c r="J936" s="118">
        <f t="shared" si="272"/>
        <v>3.9822754423374049E-3</v>
      </c>
      <c r="K936" s="118">
        <f t="shared" si="272"/>
        <v>3.8989626577636211E-3</v>
      </c>
      <c r="L936" s="118">
        <f t="shared" si="272"/>
        <v>3.8173928515884792E-3</v>
      </c>
      <c r="M936" s="118">
        <f t="shared" si="272"/>
        <v>3.7375295591359544E-3</v>
      </c>
      <c r="N936" s="118">
        <f t="shared" si="272"/>
        <v>3.6593370786038499E-3</v>
      </c>
      <c r="O936" s="118">
        <f t="shared" si="272"/>
        <v>3.582780455103783E-3</v>
      </c>
      <c r="P936" s="118">
        <f t="shared" si="272"/>
        <v>3.5078254650350834E-3</v>
      </c>
      <c r="Q936" s="118">
        <f t="shared" si="272"/>
        <v>3.4344386007855911E-3</v>
      </c>
      <c r="R936" s="118">
        <f t="shared" si="272"/>
        <v>3.3625870557525347E-3</v>
      </c>
      <c r="S936" s="118">
        <f t="shared" si="272"/>
        <v>3.2922387096767855E-3</v>
      </c>
      <c r="T936" s="118">
        <f t="shared" si="272"/>
        <v>3.2233621142839309E-3</v>
      </c>
      <c r="U936" s="118">
        <f t="shared" si="272"/>
        <v>3.1559264792257458E-3</v>
      </c>
      <c r="V936" s="118">
        <f t="shared" si="272"/>
        <v>3.0899016583157916E-3</v>
      </c>
      <c r="W936" s="118">
        <f t="shared" si="272"/>
        <v>3.0252581360529656E-3</v>
      </c>
      <c r="X936" s="118">
        <f t="shared" si="272"/>
        <v>2.9619670144270006E-3</v>
      </c>
      <c r="Y936" s="118">
        <f t="shared" si="272"/>
        <v>2.8999999999999998E-3</v>
      </c>
      <c r="Z936" s="118">
        <f t="shared" si="270"/>
        <v>2.8393293912582392E-3</v>
      </c>
      <c r="AA936" s="118">
        <f t="shared" si="270"/>
        <v>2.77992806622858E-3</v>
      </c>
      <c r="AB936" s="118">
        <f t="shared" si="270"/>
        <v>2.7217694703539617E-3</v>
      </c>
      <c r="AC936" s="118">
        <f t="shared" si="270"/>
        <v>2.6648276046225424E-3</v>
      </c>
      <c r="AD936" s="118">
        <f t="shared" si="270"/>
        <v>2.6090770139451983E-3</v>
      </c>
      <c r="AE936" s="118">
        <f t="shared" si="270"/>
        <v>2.5544927757761671E-3</v>
      </c>
      <c r="AF936" s="118">
        <f t="shared" si="270"/>
        <v>2.5010504889717636E-3</v>
      </c>
      <c r="AG936" s="118">
        <f t="shared" si="270"/>
        <v>2.4487262628821787E-3</v>
      </c>
      <c r="AH936" s="118">
        <f t="shared" si="270"/>
        <v>2.3974967066714894E-3</v>
      </c>
      <c r="AI936" s="118">
        <f t="shared" si="270"/>
        <v>2.3473389188611014E-3</v>
      </c>
      <c r="AJ936" s="118">
        <f t="shared" si="270"/>
        <v>2.2982304770919528E-3</v>
      </c>
      <c r="AK936" s="118">
        <f t="shared" si="270"/>
        <v>2.2501494281009058E-3</v>
      </c>
      <c r="AL936" s="118">
        <f t="shared" si="270"/>
        <v>2.2030742779068344E-3</v>
      </c>
      <c r="AM936" s="118">
        <f t="shared" si="270"/>
        <v>2.1569839822020332E-3</v>
      </c>
      <c r="AN936" s="118">
        <f t="shared" si="270"/>
        <v>2.1118579369446455E-3</v>
      </c>
      <c r="AO936" s="118">
        <f t="shared" si="273"/>
        <v>2.067675969147904E-3</v>
      </c>
      <c r="AP936" s="118">
        <f t="shared" si="273"/>
        <v>2.0244183278620717E-3</v>
      </c>
      <c r="AQ936" s="118">
        <f t="shared" si="273"/>
        <v>1.9820656753450475E-3</v>
      </c>
      <c r="AR936" s="118">
        <f t="shared" si="273"/>
        <v>1.9405990784176913E-3</v>
      </c>
      <c r="AS936" s="118">
        <f t="shared" si="273"/>
        <v>1.9000000000000011E-3</v>
      </c>
      <c r="AT936" s="118">
        <f t="shared" si="273"/>
        <v>1.8602502908243645E-3</v>
      </c>
      <c r="AU936" s="118">
        <f t="shared" si="273"/>
        <v>1.8213321813221744E-3</v>
      </c>
      <c r="AV936" s="118">
        <f t="shared" si="273"/>
        <v>1.7832282736801827E-3</v>
      </c>
      <c r="AW936" s="118">
        <f t="shared" si="273"/>
        <v>1.7459215340630463E-3</v>
      </c>
      <c r="AX936" s="118">
        <f t="shared" si="273"/>
        <v>1.7093952849985793E-3</v>
      </c>
      <c r="AY936" s="118">
        <f t="shared" si="273"/>
        <v>1.6736331979223175E-3</v>
      </c>
      <c r="AZ936" s="118">
        <f t="shared" si="273"/>
        <v>1.6386192858780528E-3</v>
      </c>
      <c r="BA936" s="118">
        <f t="shared" si="273"/>
        <v>1.6043378963710836E-3</v>
      </c>
      <c r="BB936" s="118">
        <f t="shared" si="273"/>
        <v>1.5707737043709766E-3</v>
      </c>
      <c r="BC936" s="118">
        <f t="shared" si="273"/>
        <v>1.5379117054607225E-3</v>
      </c>
      <c r="BD936" s="118">
        <f t="shared" si="273"/>
        <v>1.5057372091292114E-3</v>
      </c>
      <c r="BE936" s="118">
        <f t="shared" si="271"/>
        <v>1.4742358322040428E-3</v>
      </c>
      <c r="BF936" s="118">
        <f t="shared" si="271"/>
        <v>1.4433934924217202E-3</v>
      </c>
      <c r="BG936" s="118">
        <f t="shared" si="271"/>
        <v>1.4131964021323676E-3</v>
      </c>
      <c r="BH936" s="118">
        <f t="shared" si="271"/>
        <v>1.383631062136148E-3</v>
      </c>
      <c r="BI936" s="118">
        <f t="shared" si="271"/>
        <v>1.3546842556486276E-3</v>
      </c>
      <c r="BJ936" s="118">
        <f t="shared" si="271"/>
        <v>1.3263430423923926E-3</v>
      </c>
      <c r="BK936" s="118">
        <f t="shared" si="271"/>
        <v>1.2985947528122734E-3</v>
      </c>
      <c r="BL936" s="118">
        <f t="shared" si="271"/>
        <v>1.2714269824115915E-3</v>
      </c>
      <c r="BM936" s="118">
        <f t="shared" si="271"/>
        <v>1.2448275862068981E-3</v>
      </c>
      <c r="BN936" s="118">
        <f t="shared" si="271"/>
        <v>1.2187846732987224E-3</v>
      </c>
      <c r="BO936" s="118">
        <f t="shared" si="271"/>
        <v>1.1932866015559082E-3</v>
      </c>
      <c r="BP936" s="118">
        <f t="shared" si="271"/>
        <v>1.168321972411155E-3</v>
      </c>
      <c r="BQ936" s="118">
        <f t="shared" si="271"/>
        <v>1.1438796257654447E-3</v>
      </c>
      <c r="BS936"/>
    </row>
    <row r="937" spans="2:71">
      <c r="B937" s="19">
        <v>38</v>
      </c>
      <c r="C937" s="51">
        <v>2.8999999999999998E-3</v>
      </c>
      <c r="D937" s="51">
        <v>1.9E-3</v>
      </c>
      <c r="I937" s="22" t="s">
        <v>176</v>
      </c>
      <c r="J937" s="118">
        <f t="shared" si="272"/>
        <v>3.9822754423374049E-3</v>
      </c>
      <c r="K937" s="118">
        <f t="shared" si="272"/>
        <v>3.8989626577636211E-3</v>
      </c>
      <c r="L937" s="118">
        <f t="shared" si="272"/>
        <v>3.8173928515884792E-3</v>
      </c>
      <c r="M937" s="118">
        <f t="shared" si="272"/>
        <v>3.7375295591359544E-3</v>
      </c>
      <c r="N937" s="118">
        <f t="shared" si="272"/>
        <v>3.6593370786038499E-3</v>
      </c>
      <c r="O937" s="118">
        <f t="shared" si="272"/>
        <v>3.582780455103783E-3</v>
      </c>
      <c r="P937" s="118">
        <f t="shared" si="272"/>
        <v>3.5078254650350834E-3</v>
      </c>
      <c r="Q937" s="118">
        <f t="shared" si="272"/>
        <v>3.4344386007855911E-3</v>
      </c>
      <c r="R937" s="118">
        <f t="shared" si="272"/>
        <v>3.3625870557525347E-3</v>
      </c>
      <c r="S937" s="118">
        <f t="shared" si="272"/>
        <v>3.2922387096767855E-3</v>
      </c>
      <c r="T937" s="118">
        <f t="shared" si="272"/>
        <v>3.2233621142839309E-3</v>
      </c>
      <c r="U937" s="118">
        <f t="shared" si="272"/>
        <v>3.1559264792257458E-3</v>
      </c>
      <c r="V937" s="118">
        <f t="shared" si="272"/>
        <v>3.0899016583157916E-3</v>
      </c>
      <c r="W937" s="118">
        <f t="shared" si="272"/>
        <v>3.0252581360529656E-3</v>
      </c>
      <c r="X937" s="118">
        <f t="shared" si="272"/>
        <v>2.9619670144270006E-3</v>
      </c>
      <c r="Y937" s="118">
        <f t="shared" si="272"/>
        <v>2.8999999999999998E-3</v>
      </c>
      <c r="Z937" s="118">
        <f t="shared" si="270"/>
        <v>2.8393293912582392E-3</v>
      </c>
      <c r="AA937" s="118">
        <f t="shared" si="270"/>
        <v>2.77992806622858E-3</v>
      </c>
      <c r="AB937" s="118">
        <f t="shared" si="270"/>
        <v>2.7217694703539617E-3</v>
      </c>
      <c r="AC937" s="118">
        <f t="shared" si="270"/>
        <v>2.6648276046225424E-3</v>
      </c>
      <c r="AD937" s="118">
        <f t="shared" si="270"/>
        <v>2.6090770139451983E-3</v>
      </c>
      <c r="AE937" s="118">
        <f t="shared" si="270"/>
        <v>2.5544927757761671E-3</v>
      </c>
      <c r="AF937" s="118">
        <f t="shared" si="270"/>
        <v>2.5010504889717636E-3</v>
      </c>
      <c r="AG937" s="118">
        <f t="shared" si="270"/>
        <v>2.4487262628821787E-3</v>
      </c>
      <c r="AH937" s="118">
        <f t="shared" si="270"/>
        <v>2.3974967066714894E-3</v>
      </c>
      <c r="AI937" s="118">
        <f t="shared" si="270"/>
        <v>2.3473389188611014E-3</v>
      </c>
      <c r="AJ937" s="118">
        <f t="shared" si="270"/>
        <v>2.2982304770919528E-3</v>
      </c>
      <c r="AK937" s="118">
        <f t="shared" si="270"/>
        <v>2.2501494281009058E-3</v>
      </c>
      <c r="AL937" s="118">
        <f t="shared" si="270"/>
        <v>2.2030742779068344E-3</v>
      </c>
      <c r="AM937" s="118">
        <f t="shared" si="270"/>
        <v>2.1569839822020332E-3</v>
      </c>
      <c r="AN937" s="118">
        <f t="shared" si="270"/>
        <v>2.1118579369446455E-3</v>
      </c>
      <c r="AO937" s="118">
        <f t="shared" si="273"/>
        <v>2.067675969147904E-3</v>
      </c>
      <c r="AP937" s="118">
        <f t="shared" si="273"/>
        <v>2.0244183278620717E-3</v>
      </c>
      <c r="AQ937" s="118">
        <f t="shared" si="273"/>
        <v>1.9820656753450475E-3</v>
      </c>
      <c r="AR937" s="118">
        <f t="shared" si="273"/>
        <v>1.9405990784176913E-3</v>
      </c>
      <c r="AS937" s="118">
        <f t="shared" si="273"/>
        <v>1.9000000000000011E-3</v>
      </c>
      <c r="AT937" s="118">
        <f t="shared" si="273"/>
        <v>1.8602502908243645E-3</v>
      </c>
      <c r="AU937" s="118">
        <f t="shared" si="273"/>
        <v>1.8213321813221744E-3</v>
      </c>
      <c r="AV937" s="118">
        <f t="shared" si="273"/>
        <v>1.7832282736801827E-3</v>
      </c>
      <c r="AW937" s="118">
        <f t="shared" si="273"/>
        <v>1.7459215340630463E-3</v>
      </c>
      <c r="AX937" s="118">
        <f t="shared" si="273"/>
        <v>1.7093952849985793E-3</v>
      </c>
      <c r="AY937" s="118">
        <f t="shared" si="273"/>
        <v>1.6736331979223175E-3</v>
      </c>
      <c r="AZ937" s="118">
        <f t="shared" si="273"/>
        <v>1.6386192858780528E-3</v>
      </c>
      <c r="BA937" s="118">
        <f t="shared" si="273"/>
        <v>1.6043378963710836E-3</v>
      </c>
      <c r="BB937" s="118">
        <f t="shared" si="273"/>
        <v>1.5707737043709766E-3</v>
      </c>
      <c r="BC937" s="118">
        <f t="shared" si="273"/>
        <v>1.5379117054607225E-3</v>
      </c>
      <c r="BD937" s="118">
        <f t="shared" si="273"/>
        <v>1.5057372091292114E-3</v>
      </c>
      <c r="BE937" s="118">
        <f t="shared" si="271"/>
        <v>1.4742358322040428E-3</v>
      </c>
      <c r="BF937" s="118">
        <f t="shared" si="271"/>
        <v>1.4433934924217202E-3</v>
      </c>
      <c r="BG937" s="118">
        <f t="shared" si="271"/>
        <v>1.4131964021323676E-3</v>
      </c>
      <c r="BH937" s="118">
        <f t="shared" si="271"/>
        <v>1.383631062136148E-3</v>
      </c>
      <c r="BI937" s="118">
        <f t="shared" si="271"/>
        <v>1.3546842556486276E-3</v>
      </c>
      <c r="BJ937" s="118">
        <f t="shared" si="271"/>
        <v>1.3263430423923926E-3</v>
      </c>
      <c r="BK937" s="118">
        <f t="shared" si="271"/>
        <v>1.2985947528122734E-3</v>
      </c>
      <c r="BL937" s="118">
        <f t="shared" si="271"/>
        <v>1.2714269824115915E-3</v>
      </c>
      <c r="BM937" s="118">
        <f t="shared" si="271"/>
        <v>1.2448275862068981E-3</v>
      </c>
      <c r="BN937" s="118">
        <f t="shared" si="271"/>
        <v>1.2187846732987224E-3</v>
      </c>
      <c r="BO937" s="118">
        <f t="shared" si="271"/>
        <v>1.1932866015559082E-3</v>
      </c>
      <c r="BP937" s="118">
        <f t="shared" si="271"/>
        <v>1.168321972411155E-3</v>
      </c>
      <c r="BQ937" s="118">
        <f t="shared" si="271"/>
        <v>1.1438796257654447E-3</v>
      </c>
      <c r="BS937"/>
    </row>
    <row r="938" spans="2:71">
      <c r="B938" s="19">
        <v>39</v>
      </c>
      <c r="C938" s="51">
        <v>2.8999999999999998E-3</v>
      </c>
      <c r="D938" s="51">
        <v>1.9E-3</v>
      </c>
      <c r="I938" s="22" t="s">
        <v>176</v>
      </c>
      <c r="J938" s="118">
        <f t="shared" si="272"/>
        <v>3.9822754423374049E-3</v>
      </c>
      <c r="K938" s="118">
        <f t="shared" si="272"/>
        <v>3.8989626577636211E-3</v>
      </c>
      <c r="L938" s="118">
        <f t="shared" si="272"/>
        <v>3.8173928515884792E-3</v>
      </c>
      <c r="M938" s="118">
        <f t="shared" si="272"/>
        <v>3.7375295591359544E-3</v>
      </c>
      <c r="N938" s="118">
        <f t="shared" si="272"/>
        <v>3.6593370786038499E-3</v>
      </c>
      <c r="O938" s="118">
        <f t="shared" si="272"/>
        <v>3.582780455103783E-3</v>
      </c>
      <c r="P938" s="118">
        <f t="shared" si="272"/>
        <v>3.5078254650350834E-3</v>
      </c>
      <c r="Q938" s="118">
        <f t="shared" si="272"/>
        <v>3.4344386007855911E-3</v>
      </c>
      <c r="R938" s="118">
        <f t="shared" si="272"/>
        <v>3.3625870557525347E-3</v>
      </c>
      <c r="S938" s="118">
        <f t="shared" si="272"/>
        <v>3.2922387096767855E-3</v>
      </c>
      <c r="T938" s="118">
        <f t="shared" si="272"/>
        <v>3.2233621142839309E-3</v>
      </c>
      <c r="U938" s="118">
        <f t="shared" si="272"/>
        <v>3.1559264792257458E-3</v>
      </c>
      <c r="V938" s="118">
        <f t="shared" si="272"/>
        <v>3.0899016583157916E-3</v>
      </c>
      <c r="W938" s="118">
        <f t="shared" si="272"/>
        <v>3.0252581360529656E-3</v>
      </c>
      <c r="X938" s="118">
        <f t="shared" si="272"/>
        <v>2.9619670144270006E-3</v>
      </c>
      <c r="Y938" s="118">
        <f t="shared" si="272"/>
        <v>2.8999999999999998E-3</v>
      </c>
      <c r="Z938" s="118">
        <f t="shared" si="270"/>
        <v>2.8393293912582392E-3</v>
      </c>
      <c r="AA938" s="118">
        <f t="shared" si="270"/>
        <v>2.77992806622858E-3</v>
      </c>
      <c r="AB938" s="118">
        <f t="shared" si="270"/>
        <v>2.7217694703539617E-3</v>
      </c>
      <c r="AC938" s="118">
        <f t="shared" si="270"/>
        <v>2.6648276046225424E-3</v>
      </c>
      <c r="AD938" s="118">
        <f t="shared" si="270"/>
        <v>2.6090770139451983E-3</v>
      </c>
      <c r="AE938" s="118">
        <f t="shared" si="270"/>
        <v>2.5544927757761671E-3</v>
      </c>
      <c r="AF938" s="118">
        <f t="shared" si="270"/>
        <v>2.5010504889717636E-3</v>
      </c>
      <c r="AG938" s="118">
        <f t="shared" si="270"/>
        <v>2.4487262628821787E-3</v>
      </c>
      <c r="AH938" s="118">
        <f t="shared" si="270"/>
        <v>2.3974967066714894E-3</v>
      </c>
      <c r="AI938" s="118">
        <f t="shared" si="270"/>
        <v>2.3473389188611014E-3</v>
      </c>
      <c r="AJ938" s="118">
        <f t="shared" si="270"/>
        <v>2.2982304770919528E-3</v>
      </c>
      <c r="AK938" s="118">
        <f t="shared" si="270"/>
        <v>2.2501494281009058E-3</v>
      </c>
      <c r="AL938" s="118">
        <f t="shared" si="270"/>
        <v>2.2030742779068344E-3</v>
      </c>
      <c r="AM938" s="118">
        <f t="shared" si="270"/>
        <v>2.1569839822020332E-3</v>
      </c>
      <c r="AN938" s="118">
        <f t="shared" si="270"/>
        <v>2.1118579369446455E-3</v>
      </c>
      <c r="AO938" s="118">
        <f t="shared" si="273"/>
        <v>2.067675969147904E-3</v>
      </c>
      <c r="AP938" s="118">
        <f t="shared" si="273"/>
        <v>2.0244183278620717E-3</v>
      </c>
      <c r="AQ938" s="118">
        <f t="shared" si="273"/>
        <v>1.9820656753450475E-3</v>
      </c>
      <c r="AR938" s="118">
        <f t="shared" si="273"/>
        <v>1.9405990784176913E-3</v>
      </c>
      <c r="AS938" s="118">
        <f t="shared" si="273"/>
        <v>1.9000000000000011E-3</v>
      </c>
      <c r="AT938" s="118">
        <f t="shared" si="273"/>
        <v>1.8602502908243645E-3</v>
      </c>
      <c r="AU938" s="118">
        <f t="shared" si="273"/>
        <v>1.8213321813221744E-3</v>
      </c>
      <c r="AV938" s="118">
        <f t="shared" si="273"/>
        <v>1.7832282736801827E-3</v>
      </c>
      <c r="AW938" s="118">
        <f t="shared" si="273"/>
        <v>1.7459215340630463E-3</v>
      </c>
      <c r="AX938" s="118">
        <f t="shared" si="273"/>
        <v>1.7093952849985793E-3</v>
      </c>
      <c r="AY938" s="118">
        <f t="shared" si="273"/>
        <v>1.6736331979223175E-3</v>
      </c>
      <c r="AZ938" s="118">
        <f t="shared" si="273"/>
        <v>1.6386192858780528E-3</v>
      </c>
      <c r="BA938" s="118">
        <f t="shared" si="273"/>
        <v>1.6043378963710836E-3</v>
      </c>
      <c r="BB938" s="118">
        <f t="shared" si="273"/>
        <v>1.5707737043709766E-3</v>
      </c>
      <c r="BC938" s="118">
        <f t="shared" si="273"/>
        <v>1.5379117054607225E-3</v>
      </c>
      <c r="BD938" s="118">
        <f t="shared" si="273"/>
        <v>1.5057372091292114E-3</v>
      </c>
      <c r="BE938" s="118">
        <f t="shared" si="271"/>
        <v>1.4742358322040428E-3</v>
      </c>
      <c r="BF938" s="118">
        <f t="shared" si="271"/>
        <v>1.4433934924217202E-3</v>
      </c>
      <c r="BG938" s="118">
        <f t="shared" si="271"/>
        <v>1.4131964021323676E-3</v>
      </c>
      <c r="BH938" s="118">
        <f t="shared" si="271"/>
        <v>1.383631062136148E-3</v>
      </c>
      <c r="BI938" s="118">
        <f t="shared" si="271"/>
        <v>1.3546842556486276E-3</v>
      </c>
      <c r="BJ938" s="118">
        <f t="shared" si="271"/>
        <v>1.3263430423923926E-3</v>
      </c>
      <c r="BK938" s="118">
        <f t="shared" si="271"/>
        <v>1.2985947528122734E-3</v>
      </c>
      <c r="BL938" s="118">
        <f t="shared" si="271"/>
        <v>1.2714269824115915E-3</v>
      </c>
      <c r="BM938" s="118">
        <f t="shared" si="271"/>
        <v>1.2448275862068981E-3</v>
      </c>
      <c r="BN938" s="118">
        <f t="shared" si="271"/>
        <v>1.2187846732987224E-3</v>
      </c>
      <c r="BO938" s="118">
        <f t="shared" si="271"/>
        <v>1.1932866015559082E-3</v>
      </c>
      <c r="BP938" s="118">
        <f t="shared" si="271"/>
        <v>1.168321972411155E-3</v>
      </c>
      <c r="BQ938" s="118">
        <f t="shared" si="271"/>
        <v>1.1438796257654447E-3</v>
      </c>
      <c r="BS938"/>
    </row>
    <row r="939" spans="2:71">
      <c r="B939" s="19">
        <v>40</v>
      </c>
      <c r="C939" s="51">
        <v>2.8999999999999998E-3</v>
      </c>
      <c r="D939" s="51">
        <v>1.9E-3</v>
      </c>
      <c r="I939" s="22" t="s">
        <v>176</v>
      </c>
      <c r="J939" s="118">
        <f t="shared" si="272"/>
        <v>3.9822754423374049E-3</v>
      </c>
      <c r="K939" s="118">
        <f t="shared" si="272"/>
        <v>3.8989626577636211E-3</v>
      </c>
      <c r="L939" s="118">
        <f t="shared" si="272"/>
        <v>3.8173928515884792E-3</v>
      </c>
      <c r="M939" s="118">
        <f t="shared" si="272"/>
        <v>3.7375295591359544E-3</v>
      </c>
      <c r="N939" s="118">
        <f t="shared" si="272"/>
        <v>3.6593370786038499E-3</v>
      </c>
      <c r="O939" s="118">
        <f t="shared" si="272"/>
        <v>3.582780455103783E-3</v>
      </c>
      <c r="P939" s="118">
        <f t="shared" si="272"/>
        <v>3.5078254650350834E-3</v>
      </c>
      <c r="Q939" s="118">
        <f t="shared" si="272"/>
        <v>3.4344386007855911E-3</v>
      </c>
      <c r="R939" s="118">
        <f t="shared" si="272"/>
        <v>3.3625870557525347E-3</v>
      </c>
      <c r="S939" s="118">
        <f t="shared" si="272"/>
        <v>3.2922387096767855E-3</v>
      </c>
      <c r="T939" s="118">
        <f t="shared" si="272"/>
        <v>3.2233621142839309E-3</v>
      </c>
      <c r="U939" s="118">
        <f t="shared" si="272"/>
        <v>3.1559264792257458E-3</v>
      </c>
      <c r="V939" s="118">
        <f t="shared" si="272"/>
        <v>3.0899016583157916E-3</v>
      </c>
      <c r="W939" s="118">
        <f t="shared" si="272"/>
        <v>3.0252581360529656E-3</v>
      </c>
      <c r="X939" s="118">
        <f t="shared" si="272"/>
        <v>2.9619670144270006E-3</v>
      </c>
      <c r="Y939" s="118">
        <f t="shared" si="272"/>
        <v>2.8999999999999998E-3</v>
      </c>
      <c r="Z939" s="118">
        <f t="shared" si="270"/>
        <v>2.8393293912582392E-3</v>
      </c>
      <c r="AA939" s="118">
        <f t="shared" si="270"/>
        <v>2.77992806622858E-3</v>
      </c>
      <c r="AB939" s="118">
        <f t="shared" si="270"/>
        <v>2.7217694703539617E-3</v>
      </c>
      <c r="AC939" s="118">
        <f t="shared" si="270"/>
        <v>2.6648276046225424E-3</v>
      </c>
      <c r="AD939" s="118">
        <f t="shared" si="270"/>
        <v>2.6090770139451983E-3</v>
      </c>
      <c r="AE939" s="118">
        <f t="shared" si="270"/>
        <v>2.5544927757761671E-3</v>
      </c>
      <c r="AF939" s="118">
        <f t="shared" si="270"/>
        <v>2.5010504889717636E-3</v>
      </c>
      <c r="AG939" s="118">
        <f t="shared" si="270"/>
        <v>2.4487262628821787E-3</v>
      </c>
      <c r="AH939" s="118">
        <f t="shared" si="270"/>
        <v>2.3974967066714894E-3</v>
      </c>
      <c r="AI939" s="118">
        <f t="shared" si="270"/>
        <v>2.3473389188611014E-3</v>
      </c>
      <c r="AJ939" s="118">
        <f t="shared" si="270"/>
        <v>2.2982304770919528E-3</v>
      </c>
      <c r="AK939" s="118">
        <f t="shared" si="270"/>
        <v>2.2501494281009058E-3</v>
      </c>
      <c r="AL939" s="118">
        <f t="shared" si="270"/>
        <v>2.2030742779068344E-3</v>
      </c>
      <c r="AM939" s="118">
        <f t="shared" si="270"/>
        <v>2.1569839822020332E-3</v>
      </c>
      <c r="AN939" s="118">
        <f t="shared" si="270"/>
        <v>2.1118579369446455E-3</v>
      </c>
      <c r="AO939" s="118">
        <f t="shared" si="273"/>
        <v>2.067675969147904E-3</v>
      </c>
      <c r="AP939" s="118">
        <f t="shared" si="273"/>
        <v>2.0244183278620717E-3</v>
      </c>
      <c r="AQ939" s="118">
        <f t="shared" si="273"/>
        <v>1.9820656753450475E-3</v>
      </c>
      <c r="AR939" s="118">
        <f t="shared" si="273"/>
        <v>1.9405990784176913E-3</v>
      </c>
      <c r="AS939" s="118">
        <f t="shared" si="273"/>
        <v>1.9000000000000011E-3</v>
      </c>
      <c r="AT939" s="118">
        <f t="shared" si="273"/>
        <v>1.8602502908243645E-3</v>
      </c>
      <c r="AU939" s="118">
        <f t="shared" si="273"/>
        <v>1.8213321813221744E-3</v>
      </c>
      <c r="AV939" s="118">
        <f t="shared" si="273"/>
        <v>1.7832282736801827E-3</v>
      </c>
      <c r="AW939" s="118">
        <f t="shared" si="273"/>
        <v>1.7459215340630463E-3</v>
      </c>
      <c r="AX939" s="118">
        <f t="shared" si="273"/>
        <v>1.7093952849985793E-3</v>
      </c>
      <c r="AY939" s="118">
        <f t="shared" si="273"/>
        <v>1.6736331979223175E-3</v>
      </c>
      <c r="AZ939" s="118">
        <f t="shared" si="273"/>
        <v>1.6386192858780528E-3</v>
      </c>
      <c r="BA939" s="118">
        <f t="shared" si="273"/>
        <v>1.6043378963710836E-3</v>
      </c>
      <c r="BB939" s="118">
        <f t="shared" si="273"/>
        <v>1.5707737043709766E-3</v>
      </c>
      <c r="BC939" s="118">
        <f t="shared" si="273"/>
        <v>1.5379117054607225E-3</v>
      </c>
      <c r="BD939" s="118">
        <f t="shared" si="273"/>
        <v>1.5057372091292114E-3</v>
      </c>
      <c r="BE939" s="118">
        <f t="shared" si="271"/>
        <v>1.4742358322040428E-3</v>
      </c>
      <c r="BF939" s="118">
        <f t="shared" si="271"/>
        <v>1.4433934924217202E-3</v>
      </c>
      <c r="BG939" s="118">
        <f t="shared" si="271"/>
        <v>1.4131964021323676E-3</v>
      </c>
      <c r="BH939" s="118">
        <f t="shared" si="271"/>
        <v>1.383631062136148E-3</v>
      </c>
      <c r="BI939" s="118">
        <f t="shared" si="271"/>
        <v>1.3546842556486276E-3</v>
      </c>
      <c r="BJ939" s="118">
        <f t="shared" si="271"/>
        <v>1.3263430423923926E-3</v>
      </c>
      <c r="BK939" s="118">
        <f t="shared" si="271"/>
        <v>1.2985947528122734E-3</v>
      </c>
      <c r="BL939" s="118">
        <f t="shared" si="271"/>
        <v>1.2714269824115915E-3</v>
      </c>
      <c r="BM939" s="118">
        <f t="shared" si="271"/>
        <v>1.2448275862068981E-3</v>
      </c>
      <c r="BN939" s="118">
        <f t="shared" si="271"/>
        <v>1.2187846732987224E-3</v>
      </c>
      <c r="BO939" s="118">
        <f t="shared" si="271"/>
        <v>1.1932866015559082E-3</v>
      </c>
      <c r="BP939" s="118">
        <f t="shared" si="271"/>
        <v>1.168321972411155E-3</v>
      </c>
      <c r="BQ939" s="118">
        <f t="shared" si="271"/>
        <v>1.1438796257654447E-3</v>
      </c>
      <c r="BS939"/>
    </row>
    <row r="940" spans="2:71">
      <c r="B940" s="19">
        <v>41</v>
      </c>
      <c r="C940" s="51">
        <v>2.8999999999999998E-3</v>
      </c>
      <c r="D940" s="51">
        <v>1.9E-3</v>
      </c>
      <c r="I940" s="22" t="s">
        <v>176</v>
      </c>
      <c r="J940" s="118">
        <f t="shared" si="272"/>
        <v>3.9822754423374049E-3</v>
      </c>
      <c r="K940" s="118">
        <f t="shared" si="272"/>
        <v>3.8989626577636211E-3</v>
      </c>
      <c r="L940" s="118">
        <f t="shared" si="272"/>
        <v>3.8173928515884792E-3</v>
      </c>
      <c r="M940" s="118">
        <f t="shared" si="272"/>
        <v>3.7375295591359544E-3</v>
      </c>
      <c r="N940" s="118">
        <f t="shared" si="272"/>
        <v>3.6593370786038499E-3</v>
      </c>
      <c r="O940" s="118">
        <f t="shared" si="272"/>
        <v>3.582780455103783E-3</v>
      </c>
      <c r="P940" s="118">
        <f t="shared" si="272"/>
        <v>3.5078254650350834E-3</v>
      </c>
      <c r="Q940" s="118">
        <f t="shared" si="272"/>
        <v>3.4344386007855911E-3</v>
      </c>
      <c r="R940" s="118">
        <f t="shared" si="272"/>
        <v>3.3625870557525347E-3</v>
      </c>
      <c r="S940" s="118">
        <f t="shared" si="272"/>
        <v>3.2922387096767855E-3</v>
      </c>
      <c r="T940" s="118">
        <f t="shared" si="272"/>
        <v>3.2233621142839309E-3</v>
      </c>
      <c r="U940" s="118">
        <f t="shared" si="272"/>
        <v>3.1559264792257458E-3</v>
      </c>
      <c r="V940" s="118">
        <f t="shared" si="272"/>
        <v>3.0899016583157916E-3</v>
      </c>
      <c r="W940" s="118">
        <f t="shared" si="272"/>
        <v>3.0252581360529656E-3</v>
      </c>
      <c r="X940" s="118">
        <f t="shared" si="272"/>
        <v>2.9619670144270006E-3</v>
      </c>
      <c r="Y940" s="118">
        <f t="shared" si="272"/>
        <v>2.8999999999999998E-3</v>
      </c>
      <c r="Z940" s="118">
        <f t="shared" si="270"/>
        <v>2.8393293912582392E-3</v>
      </c>
      <c r="AA940" s="118">
        <f t="shared" si="270"/>
        <v>2.77992806622858E-3</v>
      </c>
      <c r="AB940" s="118">
        <f t="shared" si="270"/>
        <v>2.7217694703539617E-3</v>
      </c>
      <c r="AC940" s="118">
        <f t="shared" si="270"/>
        <v>2.6648276046225424E-3</v>
      </c>
      <c r="AD940" s="118">
        <f t="shared" si="270"/>
        <v>2.6090770139451983E-3</v>
      </c>
      <c r="AE940" s="118">
        <f t="shared" si="270"/>
        <v>2.5544927757761671E-3</v>
      </c>
      <c r="AF940" s="118">
        <f t="shared" si="270"/>
        <v>2.5010504889717636E-3</v>
      </c>
      <c r="AG940" s="118">
        <f t="shared" si="270"/>
        <v>2.4487262628821787E-3</v>
      </c>
      <c r="AH940" s="118">
        <f t="shared" si="270"/>
        <v>2.3974967066714894E-3</v>
      </c>
      <c r="AI940" s="118">
        <f t="shared" si="270"/>
        <v>2.3473389188611014E-3</v>
      </c>
      <c r="AJ940" s="118">
        <f t="shared" si="270"/>
        <v>2.2982304770919528E-3</v>
      </c>
      <c r="AK940" s="118">
        <f t="shared" si="270"/>
        <v>2.2501494281009058E-3</v>
      </c>
      <c r="AL940" s="118">
        <f t="shared" si="270"/>
        <v>2.2030742779068344E-3</v>
      </c>
      <c r="AM940" s="118">
        <f t="shared" si="270"/>
        <v>2.1569839822020332E-3</v>
      </c>
      <c r="AN940" s="118">
        <f t="shared" si="270"/>
        <v>2.1118579369446455E-3</v>
      </c>
      <c r="AO940" s="118">
        <f t="shared" si="273"/>
        <v>2.067675969147904E-3</v>
      </c>
      <c r="AP940" s="118">
        <f t="shared" si="273"/>
        <v>2.0244183278620717E-3</v>
      </c>
      <c r="AQ940" s="118">
        <f t="shared" si="273"/>
        <v>1.9820656753450475E-3</v>
      </c>
      <c r="AR940" s="118">
        <f t="shared" si="273"/>
        <v>1.9405990784176913E-3</v>
      </c>
      <c r="AS940" s="118">
        <f t="shared" si="273"/>
        <v>1.9000000000000011E-3</v>
      </c>
      <c r="AT940" s="118">
        <f t="shared" si="273"/>
        <v>1.8602502908243645E-3</v>
      </c>
      <c r="AU940" s="118">
        <f t="shared" si="273"/>
        <v>1.8213321813221744E-3</v>
      </c>
      <c r="AV940" s="118">
        <f t="shared" si="273"/>
        <v>1.7832282736801827E-3</v>
      </c>
      <c r="AW940" s="118">
        <f t="shared" si="273"/>
        <v>1.7459215340630463E-3</v>
      </c>
      <c r="AX940" s="118">
        <f t="shared" si="273"/>
        <v>1.7093952849985793E-3</v>
      </c>
      <c r="AY940" s="118">
        <f t="shared" si="273"/>
        <v>1.6736331979223175E-3</v>
      </c>
      <c r="AZ940" s="118">
        <f t="shared" si="273"/>
        <v>1.6386192858780528E-3</v>
      </c>
      <c r="BA940" s="118">
        <f t="shared" si="273"/>
        <v>1.6043378963710836E-3</v>
      </c>
      <c r="BB940" s="118">
        <f t="shared" si="273"/>
        <v>1.5707737043709766E-3</v>
      </c>
      <c r="BC940" s="118">
        <f t="shared" si="273"/>
        <v>1.5379117054607225E-3</v>
      </c>
      <c r="BD940" s="118">
        <f t="shared" si="273"/>
        <v>1.5057372091292114E-3</v>
      </c>
      <c r="BE940" s="118">
        <f t="shared" si="271"/>
        <v>1.4742358322040428E-3</v>
      </c>
      <c r="BF940" s="118">
        <f t="shared" si="271"/>
        <v>1.4433934924217202E-3</v>
      </c>
      <c r="BG940" s="118">
        <f t="shared" si="271"/>
        <v>1.4131964021323676E-3</v>
      </c>
      <c r="BH940" s="118">
        <f t="shared" si="271"/>
        <v>1.383631062136148E-3</v>
      </c>
      <c r="BI940" s="118">
        <f t="shared" si="271"/>
        <v>1.3546842556486276E-3</v>
      </c>
      <c r="BJ940" s="118">
        <f t="shared" si="271"/>
        <v>1.3263430423923926E-3</v>
      </c>
      <c r="BK940" s="118">
        <f t="shared" si="271"/>
        <v>1.2985947528122734E-3</v>
      </c>
      <c r="BL940" s="118">
        <f t="shared" si="271"/>
        <v>1.2714269824115915E-3</v>
      </c>
      <c r="BM940" s="118">
        <f t="shared" si="271"/>
        <v>1.2448275862068981E-3</v>
      </c>
      <c r="BN940" s="118">
        <f t="shared" si="271"/>
        <v>1.2187846732987224E-3</v>
      </c>
      <c r="BO940" s="118">
        <f t="shared" si="271"/>
        <v>1.1932866015559082E-3</v>
      </c>
      <c r="BP940" s="118">
        <f t="shared" si="271"/>
        <v>1.168321972411155E-3</v>
      </c>
      <c r="BQ940" s="118">
        <f t="shared" si="271"/>
        <v>1.1438796257654447E-3</v>
      </c>
      <c r="BS940"/>
    </row>
    <row r="941" spans="2:71">
      <c r="B941" s="19">
        <v>42</v>
      </c>
      <c r="C941" s="51">
        <v>2.8999999999999998E-3</v>
      </c>
      <c r="D941" s="51">
        <v>1.9E-3</v>
      </c>
      <c r="I941" s="22" t="s">
        <v>176</v>
      </c>
      <c r="J941" s="118">
        <f t="shared" si="272"/>
        <v>3.9822754423374049E-3</v>
      </c>
      <c r="K941" s="118">
        <f t="shared" si="272"/>
        <v>3.8989626577636211E-3</v>
      </c>
      <c r="L941" s="118">
        <f t="shared" si="272"/>
        <v>3.8173928515884792E-3</v>
      </c>
      <c r="M941" s="118">
        <f t="shared" si="272"/>
        <v>3.7375295591359544E-3</v>
      </c>
      <c r="N941" s="118">
        <f t="shared" si="272"/>
        <v>3.6593370786038499E-3</v>
      </c>
      <c r="O941" s="118">
        <f t="shared" si="272"/>
        <v>3.582780455103783E-3</v>
      </c>
      <c r="P941" s="118">
        <f t="shared" si="272"/>
        <v>3.5078254650350834E-3</v>
      </c>
      <c r="Q941" s="118">
        <f t="shared" si="272"/>
        <v>3.4344386007855911E-3</v>
      </c>
      <c r="R941" s="118">
        <f t="shared" si="272"/>
        <v>3.3625870557525347E-3</v>
      </c>
      <c r="S941" s="118">
        <f t="shared" si="272"/>
        <v>3.2922387096767855E-3</v>
      </c>
      <c r="T941" s="118">
        <f t="shared" si="272"/>
        <v>3.2233621142839309E-3</v>
      </c>
      <c r="U941" s="118">
        <f t="shared" si="272"/>
        <v>3.1559264792257458E-3</v>
      </c>
      <c r="V941" s="118">
        <f t="shared" si="272"/>
        <v>3.0899016583157916E-3</v>
      </c>
      <c r="W941" s="118">
        <f t="shared" si="272"/>
        <v>3.0252581360529656E-3</v>
      </c>
      <c r="X941" s="118">
        <f t="shared" si="272"/>
        <v>2.9619670144270006E-3</v>
      </c>
      <c r="Y941" s="118">
        <f t="shared" si="272"/>
        <v>2.8999999999999998E-3</v>
      </c>
      <c r="Z941" s="118">
        <f t="shared" si="270"/>
        <v>2.8393293912582392E-3</v>
      </c>
      <c r="AA941" s="118">
        <f t="shared" si="270"/>
        <v>2.77992806622858E-3</v>
      </c>
      <c r="AB941" s="118">
        <f t="shared" si="270"/>
        <v>2.7217694703539617E-3</v>
      </c>
      <c r="AC941" s="118">
        <f t="shared" si="270"/>
        <v>2.6648276046225424E-3</v>
      </c>
      <c r="AD941" s="118">
        <f t="shared" si="270"/>
        <v>2.6090770139451983E-3</v>
      </c>
      <c r="AE941" s="118">
        <f t="shared" si="270"/>
        <v>2.5544927757761671E-3</v>
      </c>
      <c r="AF941" s="118">
        <f t="shared" si="270"/>
        <v>2.5010504889717636E-3</v>
      </c>
      <c r="AG941" s="118">
        <f t="shared" si="270"/>
        <v>2.4487262628821787E-3</v>
      </c>
      <c r="AH941" s="118">
        <f t="shared" si="270"/>
        <v>2.3974967066714894E-3</v>
      </c>
      <c r="AI941" s="118">
        <f t="shared" si="270"/>
        <v>2.3473389188611014E-3</v>
      </c>
      <c r="AJ941" s="118">
        <f t="shared" si="270"/>
        <v>2.2982304770919528E-3</v>
      </c>
      <c r="AK941" s="118">
        <f t="shared" si="270"/>
        <v>2.2501494281009058E-3</v>
      </c>
      <c r="AL941" s="118">
        <f t="shared" si="270"/>
        <v>2.2030742779068344E-3</v>
      </c>
      <c r="AM941" s="118">
        <f t="shared" si="270"/>
        <v>2.1569839822020332E-3</v>
      </c>
      <c r="AN941" s="118">
        <f t="shared" si="270"/>
        <v>2.1118579369446455E-3</v>
      </c>
      <c r="AO941" s="118">
        <f t="shared" si="273"/>
        <v>2.067675969147904E-3</v>
      </c>
      <c r="AP941" s="118">
        <f t="shared" si="273"/>
        <v>2.0244183278620717E-3</v>
      </c>
      <c r="AQ941" s="118">
        <f t="shared" si="273"/>
        <v>1.9820656753450475E-3</v>
      </c>
      <c r="AR941" s="118">
        <f t="shared" si="273"/>
        <v>1.9405990784176913E-3</v>
      </c>
      <c r="AS941" s="118">
        <f t="shared" si="273"/>
        <v>1.9000000000000011E-3</v>
      </c>
      <c r="AT941" s="118">
        <f t="shared" si="273"/>
        <v>1.8602502908243645E-3</v>
      </c>
      <c r="AU941" s="118">
        <f t="shared" si="273"/>
        <v>1.8213321813221744E-3</v>
      </c>
      <c r="AV941" s="118">
        <f t="shared" si="273"/>
        <v>1.7832282736801827E-3</v>
      </c>
      <c r="AW941" s="118">
        <f t="shared" si="273"/>
        <v>1.7459215340630463E-3</v>
      </c>
      <c r="AX941" s="118">
        <f t="shared" si="273"/>
        <v>1.7093952849985793E-3</v>
      </c>
      <c r="AY941" s="118">
        <f t="shared" si="273"/>
        <v>1.6736331979223175E-3</v>
      </c>
      <c r="AZ941" s="118">
        <f t="shared" si="273"/>
        <v>1.6386192858780528E-3</v>
      </c>
      <c r="BA941" s="118">
        <f t="shared" si="273"/>
        <v>1.6043378963710836E-3</v>
      </c>
      <c r="BB941" s="118">
        <f t="shared" si="273"/>
        <v>1.5707737043709766E-3</v>
      </c>
      <c r="BC941" s="118">
        <f t="shared" si="273"/>
        <v>1.5379117054607225E-3</v>
      </c>
      <c r="BD941" s="118">
        <f t="shared" si="273"/>
        <v>1.5057372091292114E-3</v>
      </c>
      <c r="BE941" s="118">
        <f t="shared" si="271"/>
        <v>1.4742358322040428E-3</v>
      </c>
      <c r="BF941" s="118">
        <f t="shared" si="271"/>
        <v>1.4433934924217202E-3</v>
      </c>
      <c r="BG941" s="118">
        <f t="shared" si="271"/>
        <v>1.4131964021323676E-3</v>
      </c>
      <c r="BH941" s="118">
        <f t="shared" si="271"/>
        <v>1.383631062136148E-3</v>
      </c>
      <c r="BI941" s="118">
        <f t="shared" si="271"/>
        <v>1.3546842556486276E-3</v>
      </c>
      <c r="BJ941" s="118">
        <f t="shared" si="271"/>
        <v>1.3263430423923926E-3</v>
      </c>
      <c r="BK941" s="118">
        <f t="shared" si="271"/>
        <v>1.2985947528122734E-3</v>
      </c>
      <c r="BL941" s="118">
        <f t="shared" si="271"/>
        <v>1.2714269824115915E-3</v>
      </c>
      <c r="BM941" s="118">
        <f t="shared" si="271"/>
        <v>1.2448275862068981E-3</v>
      </c>
      <c r="BN941" s="118">
        <f t="shared" si="271"/>
        <v>1.2187846732987224E-3</v>
      </c>
      <c r="BO941" s="118">
        <f t="shared" si="271"/>
        <v>1.1932866015559082E-3</v>
      </c>
      <c r="BP941" s="118">
        <f t="shared" si="271"/>
        <v>1.168321972411155E-3</v>
      </c>
      <c r="BQ941" s="118">
        <f t="shared" si="271"/>
        <v>1.1438796257654447E-3</v>
      </c>
      <c r="BS941"/>
    </row>
    <row r="942" spans="2:71">
      <c r="B942" s="19">
        <v>43</v>
      </c>
      <c r="C942" s="51">
        <v>2.8999999999999998E-3</v>
      </c>
      <c r="D942" s="51">
        <v>1.9E-3</v>
      </c>
      <c r="I942" s="22" t="s">
        <v>176</v>
      </c>
      <c r="J942" s="118">
        <f t="shared" si="272"/>
        <v>3.9822754423374049E-3</v>
      </c>
      <c r="K942" s="118">
        <f t="shared" si="272"/>
        <v>3.8989626577636211E-3</v>
      </c>
      <c r="L942" s="118">
        <f t="shared" si="272"/>
        <v>3.8173928515884792E-3</v>
      </c>
      <c r="M942" s="118">
        <f t="shared" si="272"/>
        <v>3.7375295591359544E-3</v>
      </c>
      <c r="N942" s="118">
        <f t="shared" si="272"/>
        <v>3.6593370786038499E-3</v>
      </c>
      <c r="O942" s="118">
        <f t="shared" si="272"/>
        <v>3.582780455103783E-3</v>
      </c>
      <c r="P942" s="118">
        <f t="shared" si="272"/>
        <v>3.5078254650350834E-3</v>
      </c>
      <c r="Q942" s="118">
        <f t="shared" si="272"/>
        <v>3.4344386007855911E-3</v>
      </c>
      <c r="R942" s="118">
        <f t="shared" si="272"/>
        <v>3.3625870557525347E-3</v>
      </c>
      <c r="S942" s="118">
        <f t="shared" si="272"/>
        <v>3.2922387096767855E-3</v>
      </c>
      <c r="T942" s="118">
        <f t="shared" si="272"/>
        <v>3.2233621142839309E-3</v>
      </c>
      <c r="U942" s="118">
        <f t="shared" si="272"/>
        <v>3.1559264792257458E-3</v>
      </c>
      <c r="V942" s="118">
        <f t="shared" si="272"/>
        <v>3.0899016583157916E-3</v>
      </c>
      <c r="W942" s="118">
        <f t="shared" si="272"/>
        <v>3.0252581360529656E-3</v>
      </c>
      <c r="X942" s="118">
        <f t="shared" si="272"/>
        <v>2.9619670144270006E-3</v>
      </c>
      <c r="Y942" s="118">
        <f t="shared" si="272"/>
        <v>2.8999999999999998E-3</v>
      </c>
      <c r="Z942" s="118">
        <f t="shared" si="270"/>
        <v>2.8393293912582392E-3</v>
      </c>
      <c r="AA942" s="118">
        <f t="shared" si="270"/>
        <v>2.77992806622858E-3</v>
      </c>
      <c r="AB942" s="118">
        <f t="shared" si="270"/>
        <v>2.7217694703539617E-3</v>
      </c>
      <c r="AC942" s="118">
        <f t="shared" si="270"/>
        <v>2.6648276046225424E-3</v>
      </c>
      <c r="AD942" s="118">
        <f t="shared" si="270"/>
        <v>2.6090770139451983E-3</v>
      </c>
      <c r="AE942" s="118">
        <f t="shared" si="270"/>
        <v>2.5544927757761671E-3</v>
      </c>
      <c r="AF942" s="118">
        <f t="shared" si="270"/>
        <v>2.5010504889717636E-3</v>
      </c>
      <c r="AG942" s="118">
        <f t="shared" si="270"/>
        <v>2.4487262628821787E-3</v>
      </c>
      <c r="AH942" s="118">
        <f t="shared" si="270"/>
        <v>2.3974967066714894E-3</v>
      </c>
      <c r="AI942" s="118">
        <f t="shared" si="270"/>
        <v>2.3473389188611014E-3</v>
      </c>
      <c r="AJ942" s="118">
        <f t="shared" si="270"/>
        <v>2.2982304770919528E-3</v>
      </c>
      <c r="AK942" s="118">
        <f t="shared" si="270"/>
        <v>2.2501494281009058E-3</v>
      </c>
      <c r="AL942" s="118">
        <f t="shared" si="270"/>
        <v>2.2030742779068344E-3</v>
      </c>
      <c r="AM942" s="118">
        <f t="shared" si="270"/>
        <v>2.1569839822020332E-3</v>
      </c>
      <c r="AN942" s="118">
        <f t="shared" si="270"/>
        <v>2.1118579369446455E-3</v>
      </c>
      <c r="AO942" s="118">
        <f t="shared" si="273"/>
        <v>2.067675969147904E-3</v>
      </c>
      <c r="AP942" s="118">
        <f t="shared" si="273"/>
        <v>2.0244183278620717E-3</v>
      </c>
      <c r="AQ942" s="118">
        <f t="shared" si="273"/>
        <v>1.9820656753450475E-3</v>
      </c>
      <c r="AR942" s="118">
        <f t="shared" si="273"/>
        <v>1.9405990784176913E-3</v>
      </c>
      <c r="AS942" s="118">
        <f t="shared" si="273"/>
        <v>1.9000000000000011E-3</v>
      </c>
      <c r="AT942" s="118">
        <f t="shared" si="273"/>
        <v>1.8602502908243645E-3</v>
      </c>
      <c r="AU942" s="118">
        <f t="shared" si="273"/>
        <v>1.8213321813221744E-3</v>
      </c>
      <c r="AV942" s="118">
        <f t="shared" si="273"/>
        <v>1.7832282736801827E-3</v>
      </c>
      <c r="AW942" s="118">
        <f t="shared" si="273"/>
        <v>1.7459215340630463E-3</v>
      </c>
      <c r="AX942" s="118">
        <f t="shared" si="273"/>
        <v>1.7093952849985793E-3</v>
      </c>
      <c r="AY942" s="118">
        <f t="shared" si="273"/>
        <v>1.6736331979223175E-3</v>
      </c>
      <c r="AZ942" s="118">
        <f t="shared" si="273"/>
        <v>1.6386192858780528E-3</v>
      </c>
      <c r="BA942" s="118">
        <f t="shared" si="273"/>
        <v>1.6043378963710836E-3</v>
      </c>
      <c r="BB942" s="118">
        <f t="shared" si="273"/>
        <v>1.5707737043709766E-3</v>
      </c>
      <c r="BC942" s="118">
        <f t="shared" si="273"/>
        <v>1.5379117054607225E-3</v>
      </c>
      <c r="BD942" s="118">
        <f t="shared" si="273"/>
        <v>1.5057372091292114E-3</v>
      </c>
      <c r="BE942" s="118">
        <f t="shared" si="271"/>
        <v>1.4742358322040428E-3</v>
      </c>
      <c r="BF942" s="118">
        <f t="shared" si="271"/>
        <v>1.4433934924217202E-3</v>
      </c>
      <c r="BG942" s="118">
        <f t="shared" si="271"/>
        <v>1.4131964021323676E-3</v>
      </c>
      <c r="BH942" s="118">
        <f t="shared" si="271"/>
        <v>1.383631062136148E-3</v>
      </c>
      <c r="BI942" s="118">
        <f t="shared" si="271"/>
        <v>1.3546842556486276E-3</v>
      </c>
      <c r="BJ942" s="118">
        <f t="shared" si="271"/>
        <v>1.3263430423923926E-3</v>
      </c>
      <c r="BK942" s="118">
        <f t="shared" si="271"/>
        <v>1.2985947528122734E-3</v>
      </c>
      <c r="BL942" s="118">
        <f t="shared" si="271"/>
        <v>1.2714269824115915E-3</v>
      </c>
      <c r="BM942" s="118">
        <f t="shared" si="271"/>
        <v>1.2448275862068981E-3</v>
      </c>
      <c r="BN942" s="118">
        <f t="shared" si="271"/>
        <v>1.2187846732987224E-3</v>
      </c>
      <c r="BO942" s="118">
        <f t="shared" si="271"/>
        <v>1.1932866015559082E-3</v>
      </c>
      <c r="BP942" s="118">
        <f t="shared" si="271"/>
        <v>1.168321972411155E-3</v>
      </c>
      <c r="BQ942" s="118">
        <f t="shared" si="271"/>
        <v>1.1438796257654447E-3</v>
      </c>
      <c r="BS942"/>
    </row>
    <row r="943" spans="2:71">
      <c r="B943" s="19">
        <v>44</v>
      </c>
      <c r="C943" s="51">
        <v>2.8999999999999998E-3</v>
      </c>
      <c r="D943" s="51">
        <v>1.9E-3</v>
      </c>
      <c r="I943" s="22" t="s">
        <v>176</v>
      </c>
      <c r="J943" s="118">
        <f t="shared" si="272"/>
        <v>3.9822754423374049E-3</v>
      </c>
      <c r="K943" s="118">
        <f t="shared" si="272"/>
        <v>3.8989626577636211E-3</v>
      </c>
      <c r="L943" s="118">
        <f t="shared" si="272"/>
        <v>3.8173928515884792E-3</v>
      </c>
      <c r="M943" s="118">
        <f t="shared" si="272"/>
        <v>3.7375295591359544E-3</v>
      </c>
      <c r="N943" s="118">
        <f t="shared" si="272"/>
        <v>3.6593370786038499E-3</v>
      </c>
      <c r="O943" s="118">
        <f t="shared" si="272"/>
        <v>3.582780455103783E-3</v>
      </c>
      <c r="P943" s="118">
        <f t="shared" si="272"/>
        <v>3.5078254650350834E-3</v>
      </c>
      <c r="Q943" s="118">
        <f t="shared" si="272"/>
        <v>3.4344386007855911E-3</v>
      </c>
      <c r="R943" s="118">
        <f t="shared" si="272"/>
        <v>3.3625870557525347E-3</v>
      </c>
      <c r="S943" s="118">
        <f t="shared" si="272"/>
        <v>3.2922387096767855E-3</v>
      </c>
      <c r="T943" s="118">
        <f t="shared" si="272"/>
        <v>3.2233621142839309E-3</v>
      </c>
      <c r="U943" s="118">
        <f t="shared" si="272"/>
        <v>3.1559264792257458E-3</v>
      </c>
      <c r="V943" s="118">
        <f t="shared" si="272"/>
        <v>3.0899016583157916E-3</v>
      </c>
      <c r="W943" s="118">
        <f t="shared" si="272"/>
        <v>3.0252581360529656E-3</v>
      </c>
      <c r="X943" s="118">
        <f t="shared" si="272"/>
        <v>2.9619670144270006E-3</v>
      </c>
      <c r="Y943" s="118">
        <f t="shared" si="272"/>
        <v>2.8999999999999998E-3</v>
      </c>
      <c r="Z943" s="118">
        <f t="shared" si="270"/>
        <v>2.8393293912582392E-3</v>
      </c>
      <c r="AA943" s="118">
        <f t="shared" si="270"/>
        <v>2.77992806622858E-3</v>
      </c>
      <c r="AB943" s="118">
        <f t="shared" si="270"/>
        <v>2.7217694703539617E-3</v>
      </c>
      <c r="AC943" s="118">
        <f t="shared" si="270"/>
        <v>2.6648276046225424E-3</v>
      </c>
      <c r="AD943" s="118">
        <f t="shared" si="270"/>
        <v>2.6090770139451983E-3</v>
      </c>
      <c r="AE943" s="118">
        <f t="shared" si="270"/>
        <v>2.5544927757761671E-3</v>
      </c>
      <c r="AF943" s="118">
        <f t="shared" si="270"/>
        <v>2.5010504889717636E-3</v>
      </c>
      <c r="AG943" s="118">
        <f t="shared" si="270"/>
        <v>2.4487262628821787E-3</v>
      </c>
      <c r="AH943" s="118">
        <f t="shared" si="270"/>
        <v>2.3974967066714894E-3</v>
      </c>
      <c r="AI943" s="118">
        <f t="shared" si="270"/>
        <v>2.3473389188611014E-3</v>
      </c>
      <c r="AJ943" s="118">
        <f t="shared" si="270"/>
        <v>2.2982304770919528E-3</v>
      </c>
      <c r="AK943" s="118">
        <f t="shared" si="270"/>
        <v>2.2501494281009058E-3</v>
      </c>
      <c r="AL943" s="118">
        <f t="shared" si="270"/>
        <v>2.2030742779068344E-3</v>
      </c>
      <c r="AM943" s="118">
        <f t="shared" si="270"/>
        <v>2.1569839822020332E-3</v>
      </c>
      <c r="AN943" s="118">
        <f t="shared" si="270"/>
        <v>2.1118579369446455E-3</v>
      </c>
      <c r="AO943" s="118">
        <f t="shared" si="273"/>
        <v>2.067675969147904E-3</v>
      </c>
      <c r="AP943" s="118">
        <f t="shared" si="273"/>
        <v>2.0244183278620717E-3</v>
      </c>
      <c r="AQ943" s="118">
        <f t="shared" si="273"/>
        <v>1.9820656753450475E-3</v>
      </c>
      <c r="AR943" s="118">
        <f t="shared" si="273"/>
        <v>1.9405990784176913E-3</v>
      </c>
      <c r="AS943" s="118">
        <f t="shared" si="273"/>
        <v>1.9000000000000011E-3</v>
      </c>
      <c r="AT943" s="118">
        <f t="shared" si="273"/>
        <v>1.8602502908243645E-3</v>
      </c>
      <c r="AU943" s="118">
        <f t="shared" si="273"/>
        <v>1.8213321813221744E-3</v>
      </c>
      <c r="AV943" s="118">
        <f t="shared" si="273"/>
        <v>1.7832282736801827E-3</v>
      </c>
      <c r="AW943" s="118">
        <f t="shared" si="273"/>
        <v>1.7459215340630463E-3</v>
      </c>
      <c r="AX943" s="118">
        <f t="shared" si="273"/>
        <v>1.7093952849985793E-3</v>
      </c>
      <c r="AY943" s="118">
        <f t="shared" si="273"/>
        <v>1.6736331979223175E-3</v>
      </c>
      <c r="AZ943" s="118">
        <f t="shared" si="273"/>
        <v>1.6386192858780528E-3</v>
      </c>
      <c r="BA943" s="118">
        <f t="shared" si="273"/>
        <v>1.6043378963710836E-3</v>
      </c>
      <c r="BB943" s="118">
        <f t="shared" si="273"/>
        <v>1.5707737043709766E-3</v>
      </c>
      <c r="BC943" s="118">
        <f t="shared" si="273"/>
        <v>1.5379117054607225E-3</v>
      </c>
      <c r="BD943" s="118">
        <f t="shared" si="273"/>
        <v>1.5057372091292114E-3</v>
      </c>
      <c r="BE943" s="118">
        <f t="shared" si="271"/>
        <v>1.4742358322040428E-3</v>
      </c>
      <c r="BF943" s="118">
        <f t="shared" si="271"/>
        <v>1.4433934924217202E-3</v>
      </c>
      <c r="BG943" s="118">
        <f t="shared" si="271"/>
        <v>1.4131964021323676E-3</v>
      </c>
      <c r="BH943" s="118">
        <f t="shared" si="271"/>
        <v>1.383631062136148E-3</v>
      </c>
      <c r="BI943" s="118">
        <f t="shared" si="271"/>
        <v>1.3546842556486276E-3</v>
      </c>
      <c r="BJ943" s="118">
        <f t="shared" si="271"/>
        <v>1.3263430423923926E-3</v>
      </c>
      <c r="BK943" s="118">
        <f t="shared" si="271"/>
        <v>1.2985947528122734E-3</v>
      </c>
      <c r="BL943" s="118">
        <f t="shared" si="271"/>
        <v>1.2714269824115915E-3</v>
      </c>
      <c r="BM943" s="118">
        <f t="shared" si="271"/>
        <v>1.2448275862068981E-3</v>
      </c>
      <c r="BN943" s="118">
        <f t="shared" si="271"/>
        <v>1.2187846732987224E-3</v>
      </c>
      <c r="BO943" s="118">
        <f t="shared" si="271"/>
        <v>1.1932866015559082E-3</v>
      </c>
      <c r="BP943" s="118">
        <f t="shared" si="271"/>
        <v>1.168321972411155E-3</v>
      </c>
      <c r="BQ943" s="118">
        <f t="shared" si="271"/>
        <v>1.1438796257654447E-3</v>
      </c>
      <c r="BS943"/>
    </row>
    <row r="944" spans="2:71">
      <c r="B944" s="19">
        <v>45</v>
      </c>
      <c r="C944" s="51">
        <v>2.8999999999999998E-3</v>
      </c>
      <c r="D944" s="51">
        <v>1.9E-3</v>
      </c>
      <c r="I944" s="22" t="s">
        <v>176</v>
      </c>
      <c r="J944" s="118">
        <f t="shared" si="272"/>
        <v>3.9822754423374049E-3</v>
      </c>
      <c r="K944" s="118">
        <f t="shared" si="272"/>
        <v>3.8989626577636211E-3</v>
      </c>
      <c r="L944" s="118">
        <f t="shared" si="272"/>
        <v>3.8173928515884792E-3</v>
      </c>
      <c r="M944" s="118">
        <f t="shared" si="272"/>
        <v>3.7375295591359544E-3</v>
      </c>
      <c r="N944" s="118">
        <f t="shared" si="272"/>
        <v>3.6593370786038499E-3</v>
      </c>
      <c r="O944" s="118">
        <f t="shared" si="272"/>
        <v>3.582780455103783E-3</v>
      </c>
      <c r="P944" s="118">
        <f t="shared" si="272"/>
        <v>3.5078254650350834E-3</v>
      </c>
      <c r="Q944" s="118">
        <f t="shared" si="272"/>
        <v>3.4344386007855911E-3</v>
      </c>
      <c r="R944" s="118">
        <f t="shared" si="272"/>
        <v>3.3625870557525347E-3</v>
      </c>
      <c r="S944" s="118">
        <f t="shared" si="272"/>
        <v>3.2922387096767855E-3</v>
      </c>
      <c r="T944" s="118">
        <f t="shared" si="272"/>
        <v>3.2233621142839309E-3</v>
      </c>
      <c r="U944" s="118">
        <f t="shared" si="272"/>
        <v>3.1559264792257458E-3</v>
      </c>
      <c r="V944" s="118">
        <f t="shared" si="272"/>
        <v>3.0899016583157916E-3</v>
      </c>
      <c r="W944" s="118">
        <f t="shared" si="272"/>
        <v>3.0252581360529656E-3</v>
      </c>
      <c r="X944" s="118">
        <f t="shared" si="272"/>
        <v>2.9619670144270006E-3</v>
      </c>
      <c r="Y944" s="118">
        <f t="shared" si="272"/>
        <v>2.8999999999999998E-3</v>
      </c>
      <c r="Z944" s="118">
        <f t="shared" si="270"/>
        <v>2.8393293912582392E-3</v>
      </c>
      <c r="AA944" s="118">
        <f t="shared" si="270"/>
        <v>2.77992806622858E-3</v>
      </c>
      <c r="AB944" s="118">
        <f t="shared" si="270"/>
        <v>2.7217694703539617E-3</v>
      </c>
      <c r="AC944" s="118">
        <f t="shared" si="270"/>
        <v>2.6648276046225424E-3</v>
      </c>
      <c r="AD944" s="118">
        <f t="shared" si="270"/>
        <v>2.6090770139451983E-3</v>
      </c>
      <c r="AE944" s="118">
        <f t="shared" si="270"/>
        <v>2.5544927757761671E-3</v>
      </c>
      <c r="AF944" s="118">
        <f t="shared" si="270"/>
        <v>2.5010504889717636E-3</v>
      </c>
      <c r="AG944" s="118">
        <f t="shared" si="270"/>
        <v>2.4487262628821787E-3</v>
      </c>
      <c r="AH944" s="118">
        <f t="shared" si="270"/>
        <v>2.3974967066714894E-3</v>
      </c>
      <c r="AI944" s="118">
        <f t="shared" si="270"/>
        <v>2.3473389188611014E-3</v>
      </c>
      <c r="AJ944" s="118">
        <f t="shared" si="270"/>
        <v>2.2982304770919528E-3</v>
      </c>
      <c r="AK944" s="118">
        <f t="shared" si="270"/>
        <v>2.2501494281009058E-3</v>
      </c>
      <c r="AL944" s="118">
        <f t="shared" si="270"/>
        <v>2.2030742779068344E-3</v>
      </c>
      <c r="AM944" s="118">
        <f t="shared" si="270"/>
        <v>2.1569839822020332E-3</v>
      </c>
      <c r="AN944" s="118">
        <f t="shared" si="270"/>
        <v>2.1118579369446455E-3</v>
      </c>
      <c r="AO944" s="118">
        <f t="shared" si="273"/>
        <v>2.067675969147904E-3</v>
      </c>
      <c r="AP944" s="118">
        <f t="shared" si="273"/>
        <v>2.0244183278620717E-3</v>
      </c>
      <c r="AQ944" s="118">
        <f t="shared" si="273"/>
        <v>1.9820656753450475E-3</v>
      </c>
      <c r="AR944" s="118">
        <f t="shared" si="273"/>
        <v>1.9405990784176913E-3</v>
      </c>
      <c r="AS944" s="118">
        <f t="shared" si="273"/>
        <v>1.9000000000000011E-3</v>
      </c>
      <c r="AT944" s="118">
        <f t="shared" si="273"/>
        <v>1.8602502908243645E-3</v>
      </c>
      <c r="AU944" s="118">
        <f t="shared" si="273"/>
        <v>1.8213321813221744E-3</v>
      </c>
      <c r="AV944" s="118">
        <f t="shared" si="273"/>
        <v>1.7832282736801827E-3</v>
      </c>
      <c r="AW944" s="118">
        <f t="shared" si="273"/>
        <v>1.7459215340630463E-3</v>
      </c>
      <c r="AX944" s="118">
        <f t="shared" si="273"/>
        <v>1.7093952849985793E-3</v>
      </c>
      <c r="AY944" s="118">
        <f t="shared" si="273"/>
        <v>1.6736331979223175E-3</v>
      </c>
      <c r="AZ944" s="118">
        <f t="shared" si="273"/>
        <v>1.6386192858780528E-3</v>
      </c>
      <c r="BA944" s="118">
        <f t="shared" si="273"/>
        <v>1.6043378963710836E-3</v>
      </c>
      <c r="BB944" s="118">
        <f t="shared" si="273"/>
        <v>1.5707737043709766E-3</v>
      </c>
      <c r="BC944" s="118">
        <f t="shared" si="273"/>
        <v>1.5379117054607225E-3</v>
      </c>
      <c r="BD944" s="118">
        <f t="shared" si="273"/>
        <v>1.5057372091292114E-3</v>
      </c>
      <c r="BE944" s="118">
        <f t="shared" si="271"/>
        <v>1.4742358322040428E-3</v>
      </c>
      <c r="BF944" s="118">
        <f t="shared" si="271"/>
        <v>1.4433934924217202E-3</v>
      </c>
      <c r="BG944" s="118">
        <f t="shared" si="271"/>
        <v>1.4131964021323676E-3</v>
      </c>
      <c r="BH944" s="118">
        <f t="shared" si="271"/>
        <v>1.383631062136148E-3</v>
      </c>
      <c r="BI944" s="118">
        <f t="shared" si="271"/>
        <v>1.3546842556486276E-3</v>
      </c>
      <c r="BJ944" s="118">
        <f t="shared" si="271"/>
        <v>1.3263430423923926E-3</v>
      </c>
      <c r="BK944" s="118">
        <f t="shared" si="271"/>
        <v>1.2985947528122734E-3</v>
      </c>
      <c r="BL944" s="118">
        <f t="shared" si="271"/>
        <v>1.2714269824115915E-3</v>
      </c>
      <c r="BM944" s="118">
        <f t="shared" si="271"/>
        <v>1.2448275862068981E-3</v>
      </c>
      <c r="BN944" s="118">
        <f t="shared" si="271"/>
        <v>1.2187846732987224E-3</v>
      </c>
      <c r="BO944" s="118">
        <f t="shared" si="271"/>
        <v>1.1932866015559082E-3</v>
      </c>
      <c r="BP944" s="118">
        <f t="shared" si="271"/>
        <v>1.168321972411155E-3</v>
      </c>
      <c r="BQ944" s="118">
        <f t="shared" si="271"/>
        <v>1.1438796257654447E-3</v>
      </c>
      <c r="BS944"/>
    </row>
    <row r="945" spans="2:71">
      <c r="B945" s="19">
        <v>46</v>
      </c>
      <c r="C945" s="51">
        <v>2.8999999999999998E-3</v>
      </c>
      <c r="D945" s="51">
        <v>1.9E-3</v>
      </c>
      <c r="I945" s="22" t="s">
        <v>176</v>
      </c>
      <c r="J945" s="118">
        <f t="shared" si="272"/>
        <v>3.9822754423374049E-3</v>
      </c>
      <c r="K945" s="118">
        <f t="shared" si="272"/>
        <v>3.8989626577636211E-3</v>
      </c>
      <c r="L945" s="118">
        <f t="shared" si="272"/>
        <v>3.8173928515884792E-3</v>
      </c>
      <c r="M945" s="118">
        <f t="shared" si="272"/>
        <v>3.7375295591359544E-3</v>
      </c>
      <c r="N945" s="118">
        <f t="shared" si="272"/>
        <v>3.6593370786038499E-3</v>
      </c>
      <c r="O945" s="118">
        <f t="shared" si="272"/>
        <v>3.582780455103783E-3</v>
      </c>
      <c r="P945" s="118">
        <f t="shared" si="272"/>
        <v>3.5078254650350834E-3</v>
      </c>
      <c r="Q945" s="118">
        <f t="shared" si="272"/>
        <v>3.4344386007855911E-3</v>
      </c>
      <c r="R945" s="118">
        <f t="shared" si="272"/>
        <v>3.3625870557525347E-3</v>
      </c>
      <c r="S945" s="118">
        <f t="shared" si="272"/>
        <v>3.2922387096767855E-3</v>
      </c>
      <c r="T945" s="118">
        <f t="shared" si="272"/>
        <v>3.2233621142839309E-3</v>
      </c>
      <c r="U945" s="118">
        <f t="shared" si="272"/>
        <v>3.1559264792257458E-3</v>
      </c>
      <c r="V945" s="118">
        <f t="shared" si="272"/>
        <v>3.0899016583157916E-3</v>
      </c>
      <c r="W945" s="118">
        <f t="shared" si="272"/>
        <v>3.0252581360529656E-3</v>
      </c>
      <c r="X945" s="118">
        <f t="shared" si="272"/>
        <v>2.9619670144270006E-3</v>
      </c>
      <c r="Y945" s="118">
        <f t="shared" si="272"/>
        <v>2.8999999999999998E-3</v>
      </c>
      <c r="Z945" s="118">
        <f t="shared" si="270"/>
        <v>2.8393293912582392E-3</v>
      </c>
      <c r="AA945" s="118">
        <f t="shared" si="270"/>
        <v>2.77992806622858E-3</v>
      </c>
      <c r="AB945" s="118">
        <f t="shared" si="270"/>
        <v>2.7217694703539617E-3</v>
      </c>
      <c r="AC945" s="118">
        <f t="shared" si="270"/>
        <v>2.6648276046225424E-3</v>
      </c>
      <c r="AD945" s="118">
        <f t="shared" si="270"/>
        <v>2.6090770139451983E-3</v>
      </c>
      <c r="AE945" s="118">
        <f t="shared" si="270"/>
        <v>2.5544927757761671E-3</v>
      </c>
      <c r="AF945" s="118">
        <f t="shared" si="270"/>
        <v>2.5010504889717636E-3</v>
      </c>
      <c r="AG945" s="118">
        <f t="shared" si="270"/>
        <v>2.4487262628821787E-3</v>
      </c>
      <c r="AH945" s="118">
        <f t="shared" si="270"/>
        <v>2.3974967066714894E-3</v>
      </c>
      <c r="AI945" s="118">
        <f t="shared" si="270"/>
        <v>2.3473389188611014E-3</v>
      </c>
      <c r="AJ945" s="118">
        <f t="shared" si="270"/>
        <v>2.2982304770919528E-3</v>
      </c>
      <c r="AK945" s="118">
        <f t="shared" si="270"/>
        <v>2.2501494281009058E-3</v>
      </c>
      <c r="AL945" s="118">
        <f t="shared" si="270"/>
        <v>2.2030742779068344E-3</v>
      </c>
      <c r="AM945" s="118">
        <f t="shared" si="270"/>
        <v>2.1569839822020332E-3</v>
      </c>
      <c r="AN945" s="118">
        <f t="shared" si="270"/>
        <v>2.1118579369446455E-3</v>
      </c>
      <c r="AO945" s="118">
        <f t="shared" si="273"/>
        <v>2.067675969147904E-3</v>
      </c>
      <c r="AP945" s="118">
        <f t="shared" si="273"/>
        <v>2.0244183278620717E-3</v>
      </c>
      <c r="AQ945" s="118">
        <f t="shared" si="273"/>
        <v>1.9820656753450475E-3</v>
      </c>
      <c r="AR945" s="118">
        <f t="shared" si="273"/>
        <v>1.9405990784176913E-3</v>
      </c>
      <c r="AS945" s="118">
        <f t="shared" si="273"/>
        <v>1.9000000000000011E-3</v>
      </c>
      <c r="AT945" s="118">
        <f t="shared" si="273"/>
        <v>1.8602502908243645E-3</v>
      </c>
      <c r="AU945" s="118">
        <f t="shared" si="273"/>
        <v>1.8213321813221744E-3</v>
      </c>
      <c r="AV945" s="118">
        <f t="shared" si="273"/>
        <v>1.7832282736801827E-3</v>
      </c>
      <c r="AW945" s="118">
        <f t="shared" si="273"/>
        <v>1.7459215340630463E-3</v>
      </c>
      <c r="AX945" s="118">
        <f t="shared" si="273"/>
        <v>1.7093952849985793E-3</v>
      </c>
      <c r="AY945" s="118">
        <f t="shared" si="273"/>
        <v>1.6736331979223175E-3</v>
      </c>
      <c r="AZ945" s="118">
        <f t="shared" si="273"/>
        <v>1.6386192858780528E-3</v>
      </c>
      <c r="BA945" s="118">
        <f t="shared" si="273"/>
        <v>1.6043378963710836E-3</v>
      </c>
      <c r="BB945" s="118">
        <f t="shared" si="273"/>
        <v>1.5707737043709766E-3</v>
      </c>
      <c r="BC945" s="118">
        <f t="shared" si="273"/>
        <v>1.5379117054607225E-3</v>
      </c>
      <c r="BD945" s="118">
        <f t="shared" si="273"/>
        <v>1.5057372091292114E-3</v>
      </c>
      <c r="BE945" s="118">
        <f t="shared" si="271"/>
        <v>1.4742358322040428E-3</v>
      </c>
      <c r="BF945" s="118">
        <f t="shared" si="271"/>
        <v>1.4433934924217202E-3</v>
      </c>
      <c r="BG945" s="118">
        <f t="shared" si="271"/>
        <v>1.4131964021323676E-3</v>
      </c>
      <c r="BH945" s="118">
        <f t="shared" si="271"/>
        <v>1.383631062136148E-3</v>
      </c>
      <c r="BI945" s="118">
        <f t="shared" si="271"/>
        <v>1.3546842556486276E-3</v>
      </c>
      <c r="BJ945" s="118">
        <f t="shared" si="271"/>
        <v>1.3263430423923926E-3</v>
      </c>
      <c r="BK945" s="118">
        <f t="shared" si="271"/>
        <v>1.2985947528122734E-3</v>
      </c>
      <c r="BL945" s="118">
        <f t="shared" si="271"/>
        <v>1.2714269824115915E-3</v>
      </c>
      <c r="BM945" s="118">
        <f t="shared" si="271"/>
        <v>1.2448275862068981E-3</v>
      </c>
      <c r="BN945" s="118">
        <f t="shared" si="271"/>
        <v>1.2187846732987224E-3</v>
      </c>
      <c r="BO945" s="118">
        <f t="shared" si="271"/>
        <v>1.1932866015559082E-3</v>
      </c>
      <c r="BP945" s="118">
        <f t="shared" si="271"/>
        <v>1.168321972411155E-3</v>
      </c>
      <c r="BQ945" s="118">
        <f t="shared" si="271"/>
        <v>1.1438796257654447E-3</v>
      </c>
      <c r="BS945"/>
    </row>
    <row r="946" spans="2:71">
      <c r="B946" s="19">
        <v>47</v>
      </c>
      <c r="C946" s="51">
        <v>2.8999999999999998E-3</v>
      </c>
      <c r="D946" s="51">
        <v>1.9E-3</v>
      </c>
      <c r="I946" s="22" t="s">
        <v>176</v>
      </c>
      <c r="J946" s="118">
        <f t="shared" si="272"/>
        <v>3.9822754423374049E-3</v>
      </c>
      <c r="K946" s="118">
        <f t="shared" si="272"/>
        <v>3.8989626577636211E-3</v>
      </c>
      <c r="L946" s="118">
        <f t="shared" si="272"/>
        <v>3.8173928515884792E-3</v>
      </c>
      <c r="M946" s="118">
        <f t="shared" si="272"/>
        <v>3.7375295591359544E-3</v>
      </c>
      <c r="N946" s="118">
        <f t="shared" si="272"/>
        <v>3.6593370786038499E-3</v>
      </c>
      <c r="O946" s="118">
        <f t="shared" si="272"/>
        <v>3.582780455103783E-3</v>
      </c>
      <c r="P946" s="118">
        <f t="shared" si="272"/>
        <v>3.5078254650350834E-3</v>
      </c>
      <c r="Q946" s="118">
        <f t="shared" si="272"/>
        <v>3.4344386007855911E-3</v>
      </c>
      <c r="R946" s="118">
        <f t="shared" si="272"/>
        <v>3.3625870557525347E-3</v>
      </c>
      <c r="S946" s="118">
        <f t="shared" si="272"/>
        <v>3.2922387096767855E-3</v>
      </c>
      <c r="T946" s="118">
        <f t="shared" si="272"/>
        <v>3.2233621142839309E-3</v>
      </c>
      <c r="U946" s="118">
        <f t="shared" si="272"/>
        <v>3.1559264792257458E-3</v>
      </c>
      <c r="V946" s="118">
        <f t="shared" si="272"/>
        <v>3.0899016583157916E-3</v>
      </c>
      <c r="W946" s="118">
        <f t="shared" si="272"/>
        <v>3.0252581360529656E-3</v>
      </c>
      <c r="X946" s="118">
        <f t="shared" si="272"/>
        <v>2.9619670144270006E-3</v>
      </c>
      <c r="Y946" s="118">
        <f t="shared" si="272"/>
        <v>2.8999999999999998E-3</v>
      </c>
      <c r="Z946" s="118">
        <f t="shared" si="270"/>
        <v>2.8393293912582392E-3</v>
      </c>
      <c r="AA946" s="118">
        <f t="shared" si="270"/>
        <v>2.77992806622858E-3</v>
      </c>
      <c r="AB946" s="118">
        <f t="shared" si="270"/>
        <v>2.7217694703539617E-3</v>
      </c>
      <c r="AC946" s="118">
        <f t="shared" si="270"/>
        <v>2.6648276046225424E-3</v>
      </c>
      <c r="AD946" s="118">
        <f t="shared" si="270"/>
        <v>2.6090770139451983E-3</v>
      </c>
      <c r="AE946" s="118">
        <f t="shared" si="270"/>
        <v>2.5544927757761671E-3</v>
      </c>
      <c r="AF946" s="118">
        <f t="shared" si="270"/>
        <v>2.5010504889717636E-3</v>
      </c>
      <c r="AG946" s="118">
        <f t="shared" si="270"/>
        <v>2.4487262628821787E-3</v>
      </c>
      <c r="AH946" s="118">
        <f t="shared" si="270"/>
        <v>2.3974967066714894E-3</v>
      </c>
      <c r="AI946" s="118">
        <f t="shared" si="270"/>
        <v>2.3473389188611014E-3</v>
      </c>
      <c r="AJ946" s="118">
        <f t="shared" si="270"/>
        <v>2.2982304770919528E-3</v>
      </c>
      <c r="AK946" s="118">
        <f t="shared" si="270"/>
        <v>2.2501494281009058E-3</v>
      </c>
      <c r="AL946" s="118">
        <f t="shared" si="270"/>
        <v>2.2030742779068344E-3</v>
      </c>
      <c r="AM946" s="118">
        <f t="shared" si="270"/>
        <v>2.1569839822020332E-3</v>
      </c>
      <c r="AN946" s="118">
        <f t="shared" si="270"/>
        <v>2.1118579369446455E-3</v>
      </c>
      <c r="AO946" s="118">
        <f t="shared" si="273"/>
        <v>2.067675969147904E-3</v>
      </c>
      <c r="AP946" s="118">
        <f t="shared" si="273"/>
        <v>2.0244183278620717E-3</v>
      </c>
      <c r="AQ946" s="118">
        <f t="shared" si="273"/>
        <v>1.9820656753450475E-3</v>
      </c>
      <c r="AR946" s="118">
        <f t="shared" si="273"/>
        <v>1.9405990784176913E-3</v>
      </c>
      <c r="AS946" s="118">
        <f t="shared" si="273"/>
        <v>1.9000000000000011E-3</v>
      </c>
      <c r="AT946" s="118">
        <f t="shared" si="273"/>
        <v>1.8602502908243645E-3</v>
      </c>
      <c r="AU946" s="118">
        <f t="shared" si="273"/>
        <v>1.8213321813221744E-3</v>
      </c>
      <c r="AV946" s="118">
        <f t="shared" si="273"/>
        <v>1.7832282736801827E-3</v>
      </c>
      <c r="AW946" s="118">
        <f t="shared" si="273"/>
        <v>1.7459215340630463E-3</v>
      </c>
      <c r="AX946" s="118">
        <f t="shared" si="273"/>
        <v>1.7093952849985793E-3</v>
      </c>
      <c r="AY946" s="118">
        <f t="shared" si="273"/>
        <v>1.6736331979223175E-3</v>
      </c>
      <c r="AZ946" s="118">
        <f t="shared" si="273"/>
        <v>1.6386192858780528E-3</v>
      </c>
      <c r="BA946" s="118">
        <f t="shared" si="273"/>
        <v>1.6043378963710836E-3</v>
      </c>
      <c r="BB946" s="118">
        <f t="shared" si="273"/>
        <v>1.5707737043709766E-3</v>
      </c>
      <c r="BC946" s="118">
        <f t="shared" si="273"/>
        <v>1.5379117054607225E-3</v>
      </c>
      <c r="BD946" s="118">
        <f t="shared" si="273"/>
        <v>1.5057372091292114E-3</v>
      </c>
      <c r="BE946" s="118">
        <f t="shared" si="271"/>
        <v>1.4742358322040428E-3</v>
      </c>
      <c r="BF946" s="118">
        <f t="shared" si="271"/>
        <v>1.4433934924217202E-3</v>
      </c>
      <c r="BG946" s="118">
        <f t="shared" si="271"/>
        <v>1.4131964021323676E-3</v>
      </c>
      <c r="BH946" s="118">
        <f t="shared" si="271"/>
        <v>1.383631062136148E-3</v>
      </c>
      <c r="BI946" s="118">
        <f t="shared" si="271"/>
        <v>1.3546842556486276E-3</v>
      </c>
      <c r="BJ946" s="118">
        <f t="shared" si="271"/>
        <v>1.3263430423923926E-3</v>
      </c>
      <c r="BK946" s="118">
        <f t="shared" si="271"/>
        <v>1.2985947528122734E-3</v>
      </c>
      <c r="BL946" s="118">
        <f t="shared" si="271"/>
        <v>1.2714269824115915E-3</v>
      </c>
      <c r="BM946" s="118">
        <f t="shared" si="271"/>
        <v>1.2448275862068981E-3</v>
      </c>
      <c r="BN946" s="118">
        <f t="shared" si="271"/>
        <v>1.2187846732987224E-3</v>
      </c>
      <c r="BO946" s="118">
        <f t="shared" si="271"/>
        <v>1.1932866015559082E-3</v>
      </c>
      <c r="BP946" s="118">
        <f t="shared" si="271"/>
        <v>1.168321972411155E-3</v>
      </c>
      <c r="BQ946" s="118">
        <f t="shared" si="271"/>
        <v>1.1438796257654447E-3</v>
      </c>
      <c r="BS946"/>
    </row>
    <row r="947" spans="2:71">
      <c r="B947" s="19">
        <v>48</v>
      </c>
      <c r="C947" s="51">
        <v>2.8999999999999998E-3</v>
      </c>
      <c r="D947" s="51">
        <v>1.9E-3</v>
      </c>
      <c r="I947" s="22" t="s">
        <v>176</v>
      </c>
      <c r="J947" s="118">
        <f t="shared" si="272"/>
        <v>3.9822754423374049E-3</v>
      </c>
      <c r="K947" s="118">
        <f t="shared" si="272"/>
        <v>3.8989626577636211E-3</v>
      </c>
      <c r="L947" s="118">
        <f t="shared" si="272"/>
        <v>3.8173928515884792E-3</v>
      </c>
      <c r="M947" s="118">
        <f t="shared" si="272"/>
        <v>3.7375295591359544E-3</v>
      </c>
      <c r="N947" s="118">
        <f t="shared" si="272"/>
        <v>3.6593370786038499E-3</v>
      </c>
      <c r="O947" s="118">
        <f t="shared" si="272"/>
        <v>3.582780455103783E-3</v>
      </c>
      <c r="P947" s="118">
        <f t="shared" si="272"/>
        <v>3.5078254650350834E-3</v>
      </c>
      <c r="Q947" s="118">
        <f t="shared" si="272"/>
        <v>3.4344386007855911E-3</v>
      </c>
      <c r="R947" s="118">
        <f t="shared" si="272"/>
        <v>3.3625870557525347E-3</v>
      </c>
      <c r="S947" s="118">
        <f t="shared" si="272"/>
        <v>3.2922387096767855E-3</v>
      </c>
      <c r="T947" s="118">
        <f t="shared" si="272"/>
        <v>3.2233621142839309E-3</v>
      </c>
      <c r="U947" s="118">
        <f t="shared" si="272"/>
        <v>3.1559264792257458E-3</v>
      </c>
      <c r="V947" s="118">
        <f t="shared" si="272"/>
        <v>3.0899016583157916E-3</v>
      </c>
      <c r="W947" s="118">
        <f t="shared" si="272"/>
        <v>3.0252581360529656E-3</v>
      </c>
      <c r="X947" s="118">
        <f t="shared" si="272"/>
        <v>2.9619670144270006E-3</v>
      </c>
      <c r="Y947" s="118">
        <f t="shared" si="272"/>
        <v>2.8999999999999998E-3</v>
      </c>
      <c r="Z947" s="118">
        <f t="shared" si="270"/>
        <v>2.8393293912582392E-3</v>
      </c>
      <c r="AA947" s="118">
        <f t="shared" si="270"/>
        <v>2.77992806622858E-3</v>
      </c>
      <c r="AB947" s="118">
        <f t="shared" si="270"/>
        <v>2.7217694703539617E-3</v>
      </c>
      <c r="AC947" s="118">
        <f t="shared" si="270"/>
        <v>2.6648276046225424E-3</v>
      </c>
      <c r="AD947" s="118">
        <f t="shared" si="270"/>
        <v>2.6090770139451983E-3</v>
      </c>
      <c r="AE947" s="118">
        <f t="shared" si="270"/>
        <v>2.5544927757761671E-3</v>
      </c>
      <c r="AF947" s="118">
        <f t="shared" si="270"/>
        <v>2.5010504889717636E-3</v>
      </c>
      <c r="AG947" s="118">
        <f t="shared" si="270"/>
        <v>2.4487262628821787E-3</v>
      </c>
      <c r="AH947" s="118">
        <f t="shared" si="270"/>
        <v>2.3974967066714894E-3</v>
      </c>
      <c r="AI947" s="118">
        <f t="shared" si="270"/>
        <v>2.3473389188611014E-3</v>
      </c>
      <c r="AJ947" s="118">
        <f t="shared" si="270"/>
        <v>2.2982304770919528E-3</v>
      </c>
      <c r="AK947" s="118">
        <f t="shared" si="270"/>
        <v>2.2501494281009058E-3</v>
      </c>
      <c r="AL947" s="118">
        <f t="shared" si="270"/>
        <v>2.2030742779068344E-3</v>
      </c>
      <c r="AM947" s="118">
        <f t="shared" si="270"/>
        <v>2.1569839822020332E-3</v>
      </c>
      <c r="AN947" s="118">
        <f t="shared" si="270"/>
        <v>2.1118579369446455E-3</v>
      </c>
      <c r="AO947" s="118">
        <f t="shared" si="273"/>
        <v>2.067675969147904E-3</v>
      </c>
      <c r="AP947" s="118">
        <f t="shared" si="273"/>
        <v>2.0244183278620717E-3</v>
      </c>
      <c r="AQ947" s="118">
        <f t="shared" si="273"/>
        <v>1.9820656753450475E-3</v>
      </c>
      <c r="AR947" s="118">
        <f t="shared" si="273"/>
        <v>1.9405990784176913E-3</v>
      </c>
      <c r="AS947" s="118">
        <f t="shared" si="273"/>
        <v>1.9000000000000011E-3</v>
      </c>
      <c r="AT947" s="118">
        <f t="shared" si="273"/>
        <v>1.8602502908243645E-3</v>
      </c>
      <c r="AU947" s="118">
        <f t="shared" si="273"/>
        <v>1.8213321813221744E-3</v>
      </c>
      <c r="AV947" s="118">
        <f t="shared" si="273"/>
        <v>1.7832282736801827E-3</v>
      </c>
      <c r="AW947" s="118">
        <f t="shared" si="273"/>
        <v>1.7459215340630463E-3</v>
      </c>
      <c r="AX947" s="118">
        <f t="shared" si="273"/>
        <v>1.7093952849985793E-3</v>
      </c>
      <c r="AY947" s="118">
        <f t="shared" si="273"/>
        <v>1.6736331979223175E-3</v>
      </c>
      <c r="AZ947" s="118">
        <f t="shared" si="273"/>
        <v>1.6386192858780528E-3</v>
      </c>
      <c r="BA947" s="118">
        <f t="shared" si="273"/>
        <v>1.6043378963710836E-3</v>
      </c>
      <c r="BB947" s="118">
        <f t="shared" si="273"/>
        <v>1.5707737043709766E-3</v>
      </c>
      <c r="BC947" s="118">
        <f t="shared" si="273"/>
        <v>1.5379117054607225E-3</v>
      </c>
      <c r="BD947" s="118">
        <f t="shared" si="273"/>
        <v>1.5057372091292114E-3</v>
      </c>
      <c r="BE947" s="118">
        <f t="shared" si="271"/>
        <v>1.4742358322040428E-3</v>
      </c>
      <c r="BF947" s="118">
        <f t="shared" si="271"/>
        <v>1.4433934924217202E-3</v>
      </c>
      <c r="BG947" s="118">
        <f t="shared" si="271"/>
        <v>1.4131964021323676E-3</v>
      </c>
      <c r="BH947" s="118">
        <f t="shared" si="271"/>
        <v>1.383631062136148E-3</v>
      </c>
      <c r="BI947" s="118">
        <f t="shared" si="271"/>
        <v>1.3546842556486276E-3</v>
      </c>
      <c r="BJ947" s="118">
        <f t="shared" si="271"/>
        <v>1.3263430423923926E-3</v>
      </c>
      <c r="BK947" s="118">
        <f t="shared" si="271"/>
        <v>1.2985947528122734E-3</v>
      </c>
      <c r="BL947" s="118">
        <f t="shared" si="271"/>
        <v>1.2714269824115915E-3</v>
      </c>
      <c r="BM947" s="118">
        <f t="shared" si="271"/>
        <v>1.2448275862068981E-3</v>
      </c>
      <c r="BN947" s="118">
        <f t="shared" si="271"/>
        <v>1.2187846732987224E-3</v>
      </c>
      <c r="BO947" s="118">
        <f t="shared" si="271"/>
        <v>1.1932866015559082E-3</v>
      </c>
      <c r="BP947" s="118">
        <f t="shared" si="271"/>
        <v>1.168321972411155E-3</v>
      </c>
      <c r="BQ947" s="118">
        <f t="shared" si="271"/>
        <v>1.1438796257654447E-3</v>
      </c>
      <c r="BS947"/>
    </row>
    <row r="948" spans="2:71">
      <c r="B948" s="19">
        <v>49</v>
      </c>
      <c r="C948" s="51">
        <v>2.8999999999999998E-3</v>
      </c>
      <c r="D948" s="51">
        <v>2E-3</v>
      </c>
      <c r="I948" s="22" t="s">
        <v>176</v>
      </c>
      <c r="J948" s="118">
        <f t="shared" si="272"/>
        <v>3.831986757428615E-3</v>
      </c>
      <c r="K948" s="118">
        <f t="shared" si="272"/>
        <v>3.7614526523303353E-3</v>
      </c>
      <c r="L948" s="118">
        <f t="shared" si="272"/>
        <v>3.6922168450334155E-3</v>
      </c>
      <c r="M948" s="118">
        <f t="shared" si="272"/>
        <v>3.6242554382022543E-3</v>
      </c>
      <c r="N948" s="118">
        <f t="shared" si="272"/>
        <v>3.557544974371551E-3</v>
      </c>
      <c r="O948" s="118">
        <f t="shared" si="272"/>
        <v>3.4920624278497662E-3</v>
      </c>
      <c r="P948" s="118">
        <f t="shared" si="272"/>
        <v>3.4277851967716003E-3</v>
      </c>
      <c r="Q948" s="118">
        <f t="shared" si="272"/>
        <v>3.3646910952967665E-3</v>
      </c>
      <c r="R948" s="118">
        <f t="shared" si="272"/>
        <v>3.3027583459523595E-3</v>
      </c>
      <c r="S948" s="118">
        <f t="shared" si="272"/>
        <v>3.2419655721161716E-3</v>
      </c>
      <c r="T948" s="118">
        <f t="shared" si="272"/>
        <v>3.1822917906383637E-3</v>
      </c>
      <c r="U948" s="118">
        <f t="shared" si="272"/>
        <v>3.1237164045989549E-3</v>
      </c>
      <c r="V948" s="118">
        <f t="shared" si="272"/>
        <v>3.0662191961986175E-3</v>
      </c>
      <c r="W948" s="118">
        <f t="shared" si="272"/>
        <v>3.0097803197803273E-3</v>
      </c>
      <c r="X948" s="118">
        <f t="shared" si="272"/>
        <v>2.9543802949794648E-3</v>
      </c>
      <c r="Y948" s="118">
        <f t="shared" si="272"/>
        <v>2.8999999999999998E-3</v>
      </c>
      <c r="Z948" s="118">
        <f t="shared" si="270"/>
        <v>2.8466206650144391E-3</v>
      </c>
      <c r="AA948" s="118">
        <f t="shared" si="270"/>
        <v>2.7942238656852585E-3</v>
      </c>
      <c r="AB948" s="118">
        <f t="shared" si="270"/>
        <v>2.7427915168055823E-3</v>
      </c>
      <c r="AC948" s="118">
        <f t="shared" si="270"/>
        <v>2.6923058660569205E-3</v>
      </c>
      <c r="AD948" s="118">
        <f t="shared" si="270"/>
        <v>2.6427494878818025E-3</v>
      </c>
      <c r="AE948" s="118">
        <f t="shared" si="270"/>
        <v>2.594105277469195E-3</v>
      </c>
      <c r="AF948" s="118">
        <f t="shared" si="270"/>
        <v>2.5463564448506303E-3</v>
      </c>
      <c r="AG948" s="118">
        <f t="shared" si="270"/>
        <v>2.4994865091050012E-3</v>
      </c>
      <c r="AH948" s="118">
        <f t="shared" si="270"/>
        <v>2.4534792926700338E-3</v>
      </c>
      <c r="AI948" s="118">
        <f t="shared" si="270"/>
        <v>2.4083189157584582E-3</v>
      </c>
      <c r="AJ948" s="118">
        <f t="shared" si="270"/>
        <v>2.3639897908769645E-3</v>
      </c>
      <c r="AK948" s="118">
        <f t="shared" si="270"/>
        <v>2.3204766174460445E-3</v>
      </c>
      <c r="AL948" s="118">
        <f t="shared" si="270"/>
        <v>2.2777643765188676E-3</v>
      </c>
      <c r="AM948" s="118">
        <f t="shared" si="270"/>
        <v>2.2358383255973585E-3</v>
      </c>
      <c r="AN948" s="118">
        <f t="shared" si="270"/>
        <v>2.1946839935436981E-3</v>
      </c>
      <c r="AO948" s="118">
        <f t="shared" si="273"/>
        <v>2.1542871755854849E-3</v>
      </c>
      <c r="AP948" s="118">
        <f t="shared" si="273"/>
        <v>2.1146339284128387E-3</v>
      </c>
      <c r="AQ948" s="118">
        <f t="shared" si="273"/>
        <v>2.0757105653657413E-3</v>
      </c>
      <c r="AR948" s="118">
        <f t="shared" si="273"/>
        <v>2.0375036517099746E-3</v>
      </c>
      <c r="AS948" s="118">
        <f t="shared" si="273"/>
        <v>1.9999999999999987E-3</v>
      </c>
      <c r="AT948" s="118">
        <f t="shared" si="273"/>
        <v>1.9631866655271985E-3</v>
      </c>
      <c r="AU948" s="118">
        <f t="shared" si="273"/>
        <v>1.927050941851901E-3</v>
      </c>
      <c r="AV948" s="118">
        <f t="shared" si="273"/>
        <v>1.8915803564176418E-3</v>
      </c>
      <c r="AW948" s="118">
        <f t="shared" si="273"/>
        <v>1.8567626662461508E-3</v>
      </c>
      <c r="AX948" s="118">
        <f t="shared" si="273"/>
        <v>1.8225858537115865E-3</v>
      </c>
      <c r="AY948" s="118">
        <f t="shared" si="273"/>
        <v>1.789038122392547E-3</v>
      </c>
      <c r="AZ948" s="118">
        <f t="shared" si="273"/>
        <v>1.7561078930004336E-3</v>
      </c>
      <c r="BA948" s="118">
        <f t="shared" si="273"/>
        <v>1.7237837993827586E-3</v>
      </c>
      <c r="BB948" s="118">
        <f t="shared" si="273"/>
        <v>1.6920546846000222E-3</v>
      </c>
      <c r="BC948" s="118">
        <f t="shared" si="273"/>
        <v>1.6609095970747975E-3</v>
      </c>
      <c r="BD948" s="118">
        <f t="shared" si="273"/>
        <v>1.6303377868116984E-3</v>
      </c>
      <c r="BE948" s="118">
        <f t="shared" si="271"/>
        <v>1.6003287016869263E-3</v>
      </c>
      <c r="BF948" s="118">
        <f t="shared" si="271"/>
        <v>1.5708719838061146E-3</v>
      </c>
      <c r="BG948" s="118">
        <f t="shared" si="271"/>
        <v>1.5419574659292117E-3</v>
      </c>
      <c r="BH948" s="118">
        <f t="shared" si="271"/>
        <v>1.51357516796117E-3</v>
      </c>
      <c r="BI948" s="118">
        <f t="shared" si="271"/>
        <v>1.4857152935072301E-3</v>
      </c>
      <c r="BJ948" s="118">
        <f t="shared" si="271"/>
        <v>1.458368226491612E-3</v>
      </c>
      <c r="BK948" s="118">
        <f t="shared" si="271"/>
        <v>1.4315245278384418E-3</v>
      </c>
      <c r="BL948" s="118">
        <f t="shared" si="271"/>
        <v>1.4051749322137748E-3</v>
      </c>
      <c r="BM948" s="118">
        <f t="shared" si="271"/>
        <v>1.3793103448275844E-3</v>
      </c>
      <c r="BN948" s="118">
        <f t="shared" si="271"/>
        <v>1.3539218382946187E-3</v>
      </c>
      <c r="BO948" s="118">
        <f t="shared" si="271"/>
        <v>1.3290006495530345E-3</v>
      </c>
      <c r="BP948" s="118">
        <f t="shared" si="271"/>
        <v>1.3045381768397521E-3</v>
      </c>
      <c r="BQ948" s="118">
        <f t="shared" si="271"/>
        <v>1.2805259767214824E-3</v>
      </c>
      <c r="BS948"/>
    </row>
    <row r="949" spans="2:71">
      <c r="B949" s="19">
        <v>50</v>
      </c>
      <c r="C949" s="51">
        <v>3.0000000000000001E-3</v>
      </c>
      <c r="D949" s="51">
        <v>2E-3</v>
      </c>
      <c r="I949" s="22" t="s">
        <v>176</v>
      </c>
      <c r="J949" s="118">
        <f t="shared" si="272"/>
        <v>4.0662090162443031E-3</v>
      </c>
      <c r="K949" s="118">
        <f t="shared" si="272"/>
        <v>3.9846037198300035E-3</v>
      </c>
      <c r="L949" s="118">
        <f t="shared" si="272"/>
        <v>3.9046361711006518E-3</v>
      </c>
      <c r="M949" s="118">
        <f t="shared" si="272"/>
        <v>3.8262735018773737E-3</v>
      </c>
      <c r="N949" s="118">
        <f t="shared" si="272"/>
        <v>3.7494835036172049E-3</v>
      </c>
      <c r="O949" s="118">
        <f t="shared" si="272"/>
        <v>3.6742346141747681E-3</v>
      </c>
      <c r="P949" s="118">
        <f t="shared" si="272"/>
        <v>3.6004959048296318E-3</v>
      </c>
      <c r="Q949" s="118">
        <f t="shared" si="272"/>
        <v>3.5282370675740215E-3</v>
      </c>
      <c r="R949" s="118">
        <f t="shared" si="272"/>
        <v>3.4574284026556517E-3</v>
      </c>
      <c r="S949" s="118">
        <f t="shared" si="272"/>
        <v>3.3880408063705673E-3</v>
      </c>
      <c r="T949" s="118">
        <f t="shared" si="272"/>
        <v>3.320045759100965E-3</v>
      </c>
      <c r="U949" s="118">
        <f t="shared" si="272"/>
        <v>3.2534153135930963E-3</v>
      </c>
      <c r="V949" s="118">
        <f t="shared" si="272"/>
        <v>3.1881220834704088E-3</v>
      </c>
      <c r="W949" s="118">
        <f t="shared" si="272"/>
        <v>3.1241392319772319E-3</v>
      </c>
      <c r="X949" s="118">
        <f t="shared" si="272"/>
        <v>3.0614404609483584E-3</v>
      </c>
      <c r="Y949" s="118">
        <f t="shared" si="272"/>
        <v>3.0000000000000001E-3</v>
      </c>
      <c r="Z949" s="118">
        <f t="shared" si="270"/>
        <v>2.939792595937673E-3</v>
      </c>
      <c r="AA949" s="118">
        <f t="shared" si="270"/>
        <v>2.8807935023766541E-3</v>
      </c>
      <c r="AB949" s="118">
        <f t="shared" si="270"/>
        <v>2.8229784695707485E-3</v>
      </c>
      <c r="AC949" s="118">
        <f t="shared" si="270"/>
        <v>2.7663237344451828E-3</v>
      </c>
      <c r="AD949" s="118">
        <f t="shared" si="270"/>
        <v>2.7108060108295344E-3</v>
      </c>
      <c r="AE949" s="118">
        <f t="shared" si="270"/>
        <v>2.6564024798866681E-3</v>
      </c>
      <c r="AF949" s="118">
        <f t="shared" si="270"/>
        <v>2.6030907807337669E-3</v>
      </c>
      <c r="AG949" s="118">
        <f t="shared" si="270"/>
        <v>2.5508490012515813E-3</v>
      </c>
      <c r="AH949" s="118">
        <f t="shared" si="270"/>
        <v>2.4996556690781353E-3</v>
      </c>
      <c r="AI949" s="118">
        <f t="shared" si="270"/>
        <v>2.4494897427831774E-3</v>
      </c>
      <c r="AJ949" s="118">
        <f t="shared" si="270"/>
        <v>2.4003306032197537E-3</v>
      </c>
      <c r="AK949" s="118">
        <f t="shared" si="270"/>
        <v>2.3521580450493467E-3</v>
      </c>
      <c r="AL949" s="118">
        <f t="shared" si="270"/>
        <v>2.3049522684371001E-3</v>
      </c>
      <c r="AM949" s="118">
        <f t="shared" si="270"/>
        <v>2.2586938709137101E-3</v>
      </c>
      <c r="AN949" s="118">
        <f t="shared" si="270"/>
        <v>2.2133638394006426E-3</v>
      </c>
      <c r="AO949" s="118">
        <f t="shared" si="273"/>
        <v>2.1689435423953964E-3</v>
      </c>
      <c r="AP949" s="118">
        <f t="shared" si="273"/>
        <v>2.1254147223136051E-3</v>
      </c>
      <c r="AQ949" s="118">
        <f t="shared" si="273"/>
        <v>2.0827594879848205E-3</v>
      </c>
      <c r="AR949" s="118">
        <f t="shared" si="273"/>
        <v>2.0409603072989047E-3</v>
      </c>
      <c r="AS949" s="118">
        <f t="shared" si="273"/>
        <v>1.9999999999999992E-3</v>
      </c>
      <c r="AT949" s="118">
        <f t="shared" si="273"/>
        <v>1.9598617306251145E-3</v>
      </c>
      <c r="AU949" s="118">
        <f t="shared" si="273"/>
        <v>1.9205290015844353E-3</v>
      </c>
      <c r="AV949" s="118">
        <f t="shared" si="273"/>
        <v>1.8819856463804983E-3</v>
      </c>
      <c r="AW949" s="118">
        <f t="shared" si="273"/>
        <v>1.8442158229634545E-3</v>
      </c>
      <c r="AX949" s="118">
        <f t="shared" si="273"/>
        <v>1.8072040072196886E-3</v>
      </c>
      <c r="AY949" s="118">
        <f t="shared" si="273"/>
        <v>1.7709349865911112E-3</v>
      </c>
      <c r="AZ949" s="118">
        <f t="shared" si="273"/>
        <v>1.7353938538225105E-3</v>
      </c>
      <c r="BA949" s="118">
        <f t="shared" si="273"/>
        <v>1.7005660008343867E-3</v>
      </c>
      <c r="BB949" s="118">
        <f t="shared" si="273"/>
        <v>1.6664371127187562E-3</v>
      </c>
      <c r="BC949" s="118">
        <f t="shared" si="273"/>
        <v>1.632993161855451E-3</v>
      </c>
      <c r="BD949" s="118">
        <f t="shared" si="273"/>
        <v>1.6002204021465019E-3</v>
      </c>
      <c r="BE949" s="118">
        <f t="shared" si="271"/>
        <v>1.5681053633662303E-3</v>
      </c>
      <c r="BF949" s="118">
        <f t="shared" si="271"/>
        <v>1.5366348456247326E-3</v>
      </c>
      <c r="BG949" s="118">
        <f t="shared" si="271"/>
        <v>1.5057959139424728E-3</v>
      </c>
      <c r="BH949" s="118">
        <f t="shared" si="271"/>
        <v>1.475575892933761E-3</v>
      </c>
      <c r="BI949" s="118">
        <f t="shared" si="271"/>
        <v>1.4459623615969302E-3</v>
      </c>
      <c r="BJ949" s="118">
        <f t="shared" si="271"/>
        <v>1.4169431482090693E-3</v>
      </c>
      <c r="BK949" s="118">
        <f t="shared" si="271"/>
        <v>1.3885063253232129E-3</v>
      </c>
      <c r="BL949" s="118">
        <f t="shared" si="271"/>
        <v>1.3606402048659356E-3</v>
      </c>
      <c r="BM949" s="118">
        <f t="shared" si="271"/>
        <v>1.3333333333333322E-3</v>
      </c>
      <c r="BN949" s="118">
        <f t="shared" si="271"/>
        <v>1.306574487083409E-3</v>
      </c>
      <c r="BO949" s="118">
        <f t="shared" si="271"/>
        <v>1.2803526677229561E-3</v>
      </c>
      <c r="BP949" s="118">
        <f t="shared" si="271"/>
        <v>1.2546570975869981E-3</v>
      </c>
      <c r="BQ949" s="118">
        <f t="shared" si="271"/>
        <v>1.2294772153089691E-3</v>
      </c>
      <c r="BS949"/>
    </row>
    <row r="950" spans="2:71">
      <c r="B950" s="19">
        <v>51</v>
      </c>
      <c r="C950" s="51">
        <v>3.0000000000000001E-3</v>
      </c>
      <c r="D950" s="51">
        <v>2E-3</v>
      </c>
      <c r="I950" s="22" t="s">
        <v>176</v>
      </c>
      <c r="J950" s="118">
        <f t="shared" si="272"/>
        <v>4.0662090162443031E-3</v>
      </c>
      <c r="K950" s="118">
        <f t="shared" si="272"/>
        <v>3.9846037198300035E-3</v>
      </c>
      <c r="L950" s="118">
        <f t="shared" si="272"/>
        <v>3.9046361711006518E-3</v>
      </c>
      <c r="M950" s="118">
        <f t="shared" si="272"/>
        <v>3.8262735018773737E-3</v>
      </c>
      <c r="N950" s="118">
        <f t="shared" si="272"/>
        <v>3.7494835036172049E-3</v>
      </c>
      <c r="O950" s="118">
        <f t="shared" si="272"/>
        <v>3.6742346141747681E-3</v>
      </c>
      <c r="P950" s="118">
        <f t="shared" si="272"/>
        <v>3.6004959048296318E-3</v>
      </c>
      <c r="Q950" s="118">
        <f t="shared" si="272"/>
        <v>3.5282370675740215E-3</v>
      </c>
      <c r="R950" s="118">
        <f t="shared" si="272"/>
        <v>3.4574284026556517E-3</v>
      </c>
      <c r="S950" s="118">
        <f t="shared" si="272"/>
        <v>3.3880408063705673E-3</v>
      </c>
      <c r="T950" s="118">
        <f t="shared" si="272"/>
        <v>3.320045759100965E-3</v>
      </c>
      <c r="U950" s="118">
        <f t="shared" si="272"/>
        <v>3.2534153135930963E-3</v>
      </c>
      <c r="V950" s="118">
        <f t="shared" si="272"/>
        <v>3.1881220834704088E-3</v>
      </c>
      <c r="W950" s="118">
        <f t="shared" si="272"/>
        <v>3.1241392319772319E-3</v>
      </c>
      <c r="X950" s="118">
        <f t="shared" si="272"/>
        <v>3.0614404609483584E-3</v>
      </c>
      <c r="Y950" s="118">
        <f t="shared" ref="Y950:AN965" si="274">$C950*POWER(POWER($D950/$C950,1/($D$482-$C$482)),Y$482-$C$482)</f>
        <v>3.0000000000000001E-3</v>
      </c>
      <c r="Z950" s="118">
        <f t="shared" si="274"/>
        <v>2.939792595937673E-3</v>
      </c>
      <c r="AA950" s="118">
        <f t="shared" si="274"/>
        <v>2.8807935023766541E-3</v>
      </c>
      <c r="AB950" s="118">
        <f t="shared" si="274"/>
        <v>2.8229784695707485E-3</v>
      </c>
      <c r="AC950" s="118">
        <f t="shared" si="274"/>
        <v>2.7663237344451828E-3</v>
      </c>
      <c r="AD950" s="118">
        <f t="shared" si="274"/>
        <v>2.7108060108295344E-3</v>
      </c>
      <c r="AE950" s="118">
        <f t="shared" si="274"/>
        <v>2.6564024798866681E-3</v>
      </c>
      <c r="AF950" s="118">
        <f t="shared" si="274"/>
        <v>2.6030907807337669E-3</v>
      </c>
      <c r="AG950" s="118">
        <f t="shared" si="274"/>
        <v>2.5508490012515813E-3</v>
      </c>
      <c r="AH950" s="118">
        <f t="shared" si="274"/>
        <v>2.4996556690781353E-3</v>
      </c>
      <c r="AI950" s="118">
        <f t="shared" si="274"/>
        <v>2.4494897427831774E-3</v>
      </c>
      <c r="AJ950" s="118">
        <f t="shared" si="274"/>
        <v>2.4003306032197537E-3</v>
      </c>
      <c r="AK950" s="118">
        <f t="shared" si="274"/>
        <v>2.3521580450493467E-3</v>
      </c>
      <c r="AL950" s="118">
        <f t="shared" si="274"/>
        <v>2.3049522684371001E-3</v>
      </c>
      <c r="AM950" s="118">
        <f t="shared" si="274"/>
        <v>2.2586938709137101E-3</v>
      </c>
      <c r="AN950" s="118">
        <f t="shared" si="274"/>
        <v>2.2133638394006426E-3</v>
      </c>
      <c r="AO950" s="118">
        <f t="shared" si="273"/>
        <v>2.1689435423953964E-3</v>
      </c>
      <c r="AP950" s="118">
        <f t="shared" si="273"/>
        <v>2.1254147223136051E-3</v>
      </c>
      <c r="AQ950" s="118">
        <f t="shared" si="273"/>
        <v>2.0827594879848205E-3</v>
      </c>
      <c r="AR950" s="118">
        <f t="shared" si="273"/>
        <v>2.0409603072989047E-3</v>
      </c>
      <c r="AS950" s="118">
        <f t="shared" si="273"/>
        <v>1.9999999999999992E-3</v>
      </c>
      <c r="AT950" s="118">
        <f t="shared" si="273"/>
        <v>1.9598617306251145E-3</v>
      </c>
      <c r="AU950" s="118">
        <f t="shared" si="273"/>
        <v>1.9205290015844353E-3</v>
      </c>
      <c r="AV950" s="118">
        <f t="shared" si="273"/>
        <v>1.8819856463804983E-3</v>
      </c>
      <c r="AW950" s="118">
        <f t="shared" si="273"/>
        <v>1.8442158229634545E-3</v>
      </c>
      <c r="AX950" s="118">
        <f t="shared" si="273"/>
        <v>1.8072040072196886E-3</v>
      </c>
      <c r="AY950" s="118">
        <f t="shared" si="273"/>
        <v>1.7709349865911112E-3</v>
      </c>
      <c r="AZ950" s="118">
        <f t="shared" si="273"/>
        <v>1.7353938538225105E-3</v>
      </c>
      <c r="BA950" s="118">
        <f t="shared" si="273"/>
        <v>1.7005660008343867E-3</v>
      </c>
      <c r="BB950" s="118">
        <f t="shared" si="273"/>
        <v>1.6664371127187562E-3</v>
      </c>
      <c r="BC950" s="118">
        <f t="shared" si="273"/>
        <v>1.632993161855451E-3</v>
      </c>
      <c r="BD950" s="118">
        <f t="shared" ref="BD950:BQ965" si="275">$C950*POWER(POWER($D950/$C950,1/($D$482-$C$482)),BD$482-$C$482)</f>
        <v>1.6002204021465019E-3</v>
      </c>
      <c r="BE950" s="118">
        <f t="shared" si="275"/>
        <v>1.5681053633662303E-3</v>
      </c>
      <c r="BF950" s="118">
        <f t="shared" si="275"/>
        <v>1.5366348456247326E-3</v>
      </c>
      <c r="BG950" s="118">
        <f t="shared" si="275"/>
        <v>1.5057959139424728E-3</v>
      </c>
      <c r="BH950" s="118">
        <f t="shared" si="275"/>
        <v>1.475575892933761E-3</v>
      </c>
      <c r="BI950" s="118">
        <f t="shared" si="275"/>
        <v>1.4459623615969302E-3</v>
      </c>
      <c r="BJ950" s="118">
        <f t="shared" si="275"/>
        <v>1.4169431482090693E-3</v>
      </c>
      <c r="BK950" s="118">
        <f t="shared" si="275"/>
        <v>1.3885063253232129E-3</v>
      </c>
      <c r="BL950" s="118">
        <f t="shared" si="275"/>
        <v>1.3606402048659356E-3</v>
      </c>
      <c r="BM950" s="118">
        <f t="shared" si="275"/>
        <v>1.3333333333333322E-3</v>
      </c>
      <c r="BN950" s="118">
        <f t="shared" si="275"/>
        <v>1.306574487083409E-3</v>
      </c>
      <c r="BO950" s="118">
        <f t="shared" si="275"/>
        <v>1.2803526677229561E-3</v>
      </c>
      <c r="BP950" s="118">
        <f t="shared" si="275"/>
        <v>1.2546570975869981E-3</v>
      </c>
      <c r="BQ950" s="118">
        <f t="shared" si="275"/>
        <v>1.2294772153089691E-3</v>
      </c>
      <c r="BS950"/>
    </row>
    <row r="951" spans="2:71">
      <c r="B951" s="19">
        <v>52</v>
      </c>
      <c r="C951" s="51">
        <v>3.0000000000000001E-3</v>
      </c>
      <c r="D951" s="51">
        <v>2E-3</v>
      </c>
      <c r="I951" s="22" t="s">
        <v>176</v>
      </c>
      <c r="J951" s="118">
        <f t="shared" ref="J951:Y966" si="276">$C951*POWER(POWER($D951/$C951,1/($D$482-$C$482)),J$482-$C$482)</f>
        <v>4.0662090162443031E-3</v>
      </c>
      <c r="K951" s="118">
        <f t="shared" si="276"/>
        <v>3.9846037198300035E-3</v>
      </c>
      <c r="L951" s="118">
        <f t="shared" si="276"/>
        <v>3.9046361711006518E-3</v>
      </c>
      <c r="M951" s="118">
        <f t="shared" si="276"/>
        <v>3.8262735018773737E-3</v>
      </c>
      <c r="N951" s="118">
        <f t="shared" si="276"/>
        <v>3.7494835036172049E-3</v>
      </c>
      <c r="O951" s="118">
        <f t="shared" si="276"/>
        <v>3.6742346141747681E-3</v>
      </c>
      <c r="P951" s="118">
        <f t="shared" si="276"/>
        <v>3.6004959048296318E-3</v>
      </c>
      <c r="Q951" s="118">
        <f t="shared" si="276"/>
        <v>3.5282370675740215E-3</v>
      </c>
      <c r="R951" s="118">
        <f t="shared" si="276"/>
        <v>3.4574284026556517E-3</v>
      </c>
      <c r="S951" s="118">
        <f t="shared" si="276"/>
        <v>3.3880408063705673E-3</v>
      </c>
      <c r="T951" s="118">
        <f t="shared" si="276"/>
        <v>3.320045759100965E-3</v>
      </c>
      <c r="U951" s="118">
        <f t="shared" si="276"/>
        <v>3.2534153135930963E-3</v>
      </c>
      <c r="V951" s="118">
        <f t="shared" si="276"/>
        <v>3.1881220834704088E-3</v>
      </c>
      <c r="W951" s="118">
        <f t="shared" si="276"/>
        <v>3.1241392319772319E-3</v>
      </c>
      <c r="X951" s="118">
        <f t="shared" si="276"/>
        <v>3.0614404609483584E-3</v>
      </c>
      <c r="Y951" s="118">
        <f t="shared" si="276"/>
        <v>3.0000000000000001E-3</v>
      </c>
      <c r="Z951" s="118">
        <f t="shared" si="274"/>
        <v>2.939792595937673E-3</v>
      </c>
      <c r="AA951" s="118">
        <f t="shared" si="274"/>
        <v>2.8807935023766541E-3</v>
      </c>
      <c r="AB951" s="118">
        <f t="shared" si="274"/>
        <v>2.8229784695707485E-3</v>
      </c>
      <c r="AC951" s="118">
        <f t="shared" si="274"/>
        <v>2.7663237344451828E-3</v>
      </c>
      <c r="AD951" s="118">
        <f t="shared" si="274"/>
        <v>2.7108060108295344E-3</v>
      </c>
      <c r="AE951" s="118">
        <f t="shared" si="274"/>
        <v>2.6564024798866681E-3</v>
      </c>
      <c r="AF951" s="118">
        <f t="shared" si="274"/>
        <v>2.6030907807337669E-3</v>
      </c>
      <c r="AG951" s="118">
        <f t="shared" si="274"/>
        <v>2.5508490012515813E-3</v>
      </c>
      <c r="AH951" s="118">
        <f t="shared" si="274"/>
        <v>2.4996556690781353E-3</v>
      </c>
      <c r="AI951" s="118">
        <f t="shared" si="274"/>
        <v>2.4494897427831774E-3</v>
      </c>
      <c r="AJ951" s="118">
        <f t="shared" si="274"/>
        <v>2.4003306032197537E-3</v>
      </c>
      <c r="AK951" s="118">
        <f t="shared" si="274"/>
        <v>2.3521580450493467E-3</v>
      </c>
      <c r="AL951" s="118">
        <f t="shared" si="274"/>
        <v>2.3049522684371001E-3</v>
      </c>
      <c r="AM951" s="118">
        <f t="shared" si="274"/>
        <v>2.2586938709137101E-3</v>
      </c>
      <c r="AN951" s="118">
        <f t="shared" si="274"/>
        <v>2.2133638394006426E-3</v>
      </c>
      <c r="AO951" s="118">
        <f t="shared" ref="AO951:BD966" si="277">$C951*POWER(POWER($D951/$C951,1/($D$482-$C$482)),AO$482-$C$482)</f>
        <v>2.1689435423953964E-3</v>
      </c>
      <c r="AP951" s="118">
        <f t="shared" si="277"/>
        <v>2.1254147223136051E-3</v>
      </c>
      <c r="AQ951" s="118">
        <f t="shared" si="277"/>
        <v>2.0827594879848205E-3</v>
      </c>
      <c r="AR951" s="118">
        <f t="shared" si="277"/>
        <v>2.0409603072989047E-3</v>
      </c>
      <c r="AS951" s="118">
        <f t="shared" si="277"/>
        <v>1.9999999999999992E-3</v>
      </c>
      <c r="AT951" s="118">
        <f t="shared" si="277"/>
        <v>1.9598617306251145E-3</v>
      </c>
      <c r="AU951" s="118">
        <f t="shared" si="277"/>
        <v>1.9205290015844353E-3</v>
      </c>
      <c r="AV951" s="118">
        <f t="shared" si="277"/>
        <v>1.8819856463804983E-3</v>
      </c>
      <c r="AW951" s="118">
        <f t="shared" si="277"/>
        <v>1.8442158229634545E-3</v>
      </c>
      <c r="AX951" s="118">
        <f t="shared" si="277"/>
        <v>1.8072040072196886E-3</v>
      </c>
      <c r="AY951" s="118">
        <f t="shared" si="277"/>
        <v>1.7709349865911112E-3</v>
      </c>
      <c r="AZ951" s="118">
        <f t="shared" si="277"/>
        <v>1.7353938538225105E-3</v>
      </c>
      <c r="BA951" s="118">
        <f t="shared" si="277"/>
        <v>1.7005660008343867E-3</v>
      </c>
      <c r="BB951" s="118">
        <f t="shared" si="277"/>
        <v>1.6664371127187562E-3</v>
      </c>
      <c r="BC951" s="118">
        <f t="shared" si="277"/>
        <v>1.632993161855451E-3</v>
      </c>
      <c r="BD951" s="118">
        <f t="shared" si="275"/>
        <v>1.6002204021465019E-3</v>
      </c>
      <c r="BE951" s="118">
        <f t="shared" si="275"/>
        <v>1.5681053633662303E-3</v>
      </c>
      <c r="BF951" s="118">
        <f t="shared" si="275"/>
        <v>1.5366348456247326E-3</v>
      </c>
      <c r="BG951" s="118">
        <f t="shared" si="275"/>
        <v>1.5057959139424728E-3</v>
      </c>
      <c r="BH951" s="118">
        <f t="shared" si="275"/>
        <v>1.475575892933761E-3</v>
      </c>
      <c r="BI951" s="118">
        <f t="shared" si="275"/>
        <v>1.4459623615969302E-3</v>
      </c>
      <c r="BJ951" s="118">
        <f t="shared" si="275"/>
        <v>1.4169431482090693E-3</v>
      </c>
      <c r="BK951" s="118">
        <f t="shared" si="275"/>
        <v>1.3885063253232129E-3</v>
      </c>
      <c r="BL951" s="118">
        <f t="shared" si="275"/>
        <v>1.3606402048659356E-3</v>
      </c>
      <c r="BM951" s="118">
        <f t="shared" si="275"/>
        <v>1.3333333333333322E-3</v>
      </c>
      <c r="BN951" s="118">
        <f t="shared" si="275"/>
        <v>1.306574487083409E-3</v>
      </c>
      <c r="BO951" s="118">
        <f t="shared" si="275"/>
        <v>1.2803526677229561E-3</v>
      </c>
      <c r="BP951" s="118">
        <f t="shared" si="275"/>
        <v>1.2546570975869981E-3</v>
      </c>
      <c r="BQ951" s="118">
        <f t="shared" si="275"/>
        <v>1.2294772153089691E-3</v>
      </c>
      <c r="BS951"/>
    </row>
    <row r="952" spans="2:71">
      <c r="B952" s="19">
        <v>53</v>
      </c>
      <c r="C952" s="51">
        <v>3.0000000000000001E-3</v>
      </c>
      <c r="D952" s="51">
        <v>2E-3</v>
      </c>
      <c r="I952" s="22" t="s">
        <v>176</v>
      </c>
      <c r="J952" s="118">
        <f t="shared" si="276"/>
        <v>4.0662090162443031E-3</v>
      </c>
      <c r="K952" s="118">
        <f t="shared" si="276"/>
        <v>3.9846037198300035E-3</v>
      </c>
      <c r="L952" s="118">
        <f t="shared" si="276"/>
        <v>3.9046361711006518E-3</v>
      </c>
      <c r="M952" s="118">
        <f t="shared" si="276"/>
        <v>3.8262735018773737E-3</v>
      </c>
      <c r="N952" s="118">
        <f t="shared" si="276"/>
        <v>3.7494835036172049E-3</v>
      </c>
      <c r="O952" s="118">
        <f t="shared" si="276"/>
        <v>3.6742346141747681E-3</v>
      </c>
      <c r="P952" s="118">
        <f t="shared" si="276"/>
        <v>3.6004959048296318E-3</v>
      </c>
      <c r="Q952" s="118">
        <f t="shared" si="276"/>
        <v>3.5282370675740215E-3</v>
      </c>
      <c r="R952" s="118">
        <f t="shared" si="276"/>
        <v>3.4574284026556517E-3</v>
      </c>
      <c r="S952" s="118">
        <f t="shared" si="276"/>
        <v>3.3880408063705673E-3</v>
      </c>
      <c r="T952" s="118">
        <f t="shared" si="276"/>
        <v>3.320045759100965E-3</v>
      </c>
      <c r="U952" s="118">
        <f t="shared" si="276"/>
        <v>3.2534153135930963E-3</v>
      </c>
      <c r="V952" s="118">
        <f t="shared" si="276"/>
        <v>3.1881220834704088E-3</v>
      </c>
      <c r="W952" s="118">
        <f t="shared" si="276"/>
        <v>3.1241392319772319E-3</v>
      </c>
      <c r="X952" s="118">
        <f t="shared" si="276"/>
        <v>3.0614404609483584E-3</v>
      </c>
      <c r="Y952" s="118">
        <f t="shared" si="276"/>
        <v>3.0000000000000001E-3</v>
      </c>
      <c r="Z952" s="118">
        <f t="shared" si="274"/>
        <v>2.939792595937673E-3</v>
      </c>
      <c r="AA952" s="118">
        <f t="shared" si="274"/>
        <v>2.8807935023766541E-3</v>
      </c>
      <c r="AB952" s="118">
        <f t="shared" si="274"/>
        <v>2.8229784695707485E-3</v>
      </c>
      <c r="AC952" s="118">
        <f t="shared" si="274"/>
        <v>2.7663237344451828E-3</v>
      </c>
      <c r="AD952" s="118">
        <f t="shared" si="274"/>
        <v>2.7108060108295344E-3</v>
      </c>
      <c r="AE952" s="118">
        <f t="shared" si="274"/>
        <v>2.6564024798866681E-3</v>
      </c>
      <c r="AF952" s="118">
        <f t="shared" si="274"/>
        <v>2.6030907807337669E-3</v>
      </c>
      <c r="AG952" s="118">
        <f t="shared" si="274"/>
        <v>2.5508490012515813E-3</v>
      </c>
      <c r="AH952" s="118">
        <f t="shared" si="274"/>
        <v>2.4996556690781353E-3</v>
      </c>
      <c r="AI952" s="118">
        <f t="shared" si="274"/>
        <v>2.4494897427831774E-3</v>
      </c>
      <c r="AJ952" s="118">
        <f t="shared" si="274"/>
        <v>2.4003306032197537E-3</v>
      </c>
      <c r="AK952" s="118">
        <f t="shared" si="274"/>
        <v>2.3521580450493467E-3</v>
      </c>
      <c r="AL952" s="118">
        <f t="shared" si="274"/>
        <v>2.3049522684371001E-3</v>
      </c>
      <c r="AM952" s="118">
        <f t="shared" si="274"/>
        <v>2.2586938709137101E-3</v>
      </c>
      <c r="AN952" s="118">
        <f t="shared" si="274"/>
        <v>2.2133638394006426E-3</v>
      </c>
      <c r="AO952" s="118">
        <f t="shared" si="277"/>
        <v>2.1689435423953964E-3</v>
      </c>
      <c r="AP952" s="118">
        <f t="shared" si="277"/>
        <v>2.1254147223136051E-3</v>
      </c>
      <c r="AQ952" s="118">
        <f t="shared" si="277"/>
        <v>2.0827594879848205E-3</v>
      </c>
      <c r="AR952" s="118">
        <f t="shared" si="277"/>
        <v>2.0409603072989047E-3</v>
      </c>
      <c r="AS952" s="118">
        <f t="shared" si="277"/>
        <v>1.9999999999999992E-3</v>
      </c>
      <c r="AT952" s="118">
        <f t="shared" si="277"/>
        <v>1.9598617306251145E-3</v>
      </c>
      <c r="AU952" s="118">
        <f t="shared" si="277"/>
        <v>1.9205290015844353E-3</v>
      </c>
      <c r="AV952" s="118">
        <f t="shared" si="277"/>
        <v>1.8819856463804983E-3</v>
      </c>
      <c r="AW952" s="118">
        <f t="shared" si="277"/>
        <v>1.8442158229634545E-3</v>
      </c>
      <c r="AX952" s="118">
        <f t="shared" si="277"/>
        <v>1.8072040072196886E-3</v>
      </c>
      <c r="AY952" s="118">
        <f t="shared" si="277"/>
        <v>1.7709349865911112E-3</v>
      </c>
      <c r="AZ952" s="118">
        <f t="shared" si="277"/>
        <v>1.7353938538225105E-3</v>
      </c>
      <c r="BA952" s="118">
        <f t="shared" si="277"/>
        <v>1.7005660008343867E-3</v>
      </c>
      <c r="BB952" s="118">
        <f t="shared" si="277"/>
        <v>1.6664371127187562E-3</v>
      </c>
      <c r="BC952" s="118">
        <f t="shared" si="277"/>
        <v>1.632993161855451E-3</v>
      </c>
      <c r="BD952" s="118">
        <f t="shared" si="275"/>
        <v>1.6002204021465019E-3</v>
      </c>
      <c r="BE952" s="118">
        <f t="shared" si="275"/>
        <v>1.5681053633662303E-3</v>
      </c>
      <c r="BF952" s="118">
        <f t="shared" si="275"/>
        <v>1.5366348456247326E-3</v>
      </c>
      <c r="BG952" s="118">
        <f t="shared" si="275"/>
        <v>1.5057959139424728E-3</v>
      </c>
      <c r="BH952" s="118">
        <f t="shared" si="275"/>
        <v>1.475575892933761E-3</v>
      </c>
      <c r="BI952" s="118">
        <f t="shared" si="275"/>
        <v>1.4459623615969302E-3</v>
      </c>
      <c r="BJ952" s="118">
        <f t="shared" si="275"/>
        <v>1.4169431482090693E-3</v>
      </c>
      <c r="BK952" s="118">
        <f t="shared" si="275"/>
        <v>1.3885063253232129E-3</v>
      </c>
      <c r="BL952" s="118">
        <f t="shared" si="275"/>
        <v>1.3606402048659356E-3</v>
      </c>
      <c r="BM952" s="118">
        <f t="shared" si="275"/>
        <v>1.3333333333333322E-3</v>
      </c>
      <c r="BN952" s="118">
        <f t="shared" si="275"/>
        <v>1.306574487083409E-3</v>
      </c>
      <c r="BO952" s="118">
        <f t="shared" si="275"/>
        <v>1.2803526677229561E-3</v>
      </c>
      <c r="BP952" s="118">
        <f t="shared" si="275"/>
        <v>1.2546570975869981E-3</v>
      </c>
      <c r="BQ952" s="118">
        <f t="shared" si="275"/>
        <v>1.2294772153089691E-3</v>
      </c>
      <c r="BS952"/>
    </row>
    <row r="953" spans="2:71">
      <c r="B953" s="19">
        <v>54</v>
      </c>
      <c r="C953" s="51">
        <v>3.0000000000000001E-3</v>
      </c>
      <c r="D953" s="51">
        <v>2E-3</v>
      </c>
      <c r="I953" s="22" t="s">
        <v>176</v>
      </c>
      <c r="J953" s="118">
        <f t="shared" si="276"/>
        <v>4.0662090162443031E-3</v>
      </c>
      <c r="K953" s="118">
        <f t="shared" si="276"/>
        <v>3.9846037198300035E-3</v>
      </c>
      <c r="L953" s="118">
        <f t="shared" si="276"/>
        <v>3.9046361711006518E-3</v>
      </c>
      <c r="M953" s="118">
        <f t="shared" si="276"/>
        <v>3.8262735018773737E-3</v>
      </c>
      <c r="N953" s="118">
        <f t="shared" si="276"/>
        <v>3.7494835036172049E-3</v>
      </c>
      <c r="O953" s="118">
        <f t="shared" si="276"/>
        <v>3.6742346141747681E-3</v>
      </c>
      <c r="P953" s="118">
        <f t="shared" si="276"/>
        <v>3.6004959048296318E-3</v>
      </c>
      <c r="Q953" s="118">
        <f t="shared" si="276"/>
        <v>3.5282370675740215E-3</v>
      </c>
      <c r="R953" s="118">
        <f t="shared" si="276"/>
        <v>3.4574284026556517E-3</v>
      </c>
      <c r="S953" s="118">
        <f t="shared" si="276"/>
        <v>3.3880408063705673E-3</v>
      </c>
      <c r="T953" s="118">
        <f t="shared" si="276"/>
        <v>3.320045759100965E-3</v>
      </c>
      <c r="U953" s="118">
        <f t="shared" si="276"/>
        <v>3.2534153135930963E-3</v>
      </c>
      <c r="V953" s="118">
        <f t="shared" si="276"/>
        <v>3.1881220834704088E-3</v>
      </c>
      <c r="W953" s="118">
        <f t="shared" si="276"/>
        <v>3.1241392319772319E-3</v>
      </c>
      <c r="X953" s="118">
        <f t="shared" si="276"/>
        <v>3.0614404609483584E-3</v>
      </c>
      <c r="Y953" s="118">
        <f t="shared" si="276"/>
        <v>3.0000000000000001E-3</v>
      </c>
      <c r="Z953" s="118">
        <f t="shared" si="274"/>
        <v>2.939792595937673E-3</v>
      </c>
      <c r="AA953" s="118">
        <f t="shared" si="274"/>
        <v>2.8807935023766541E-3</v>
      </c>
      <c r="AB953" s="118">
        <f t="shared" si="274"/>
        <v>2.8229784695707485E-3</v>
      </c>
      <c r="AC953" s="118">
        <f t="shared" si="274"/>
        <v>2.7663237344451828E-3</v>
      </c>
      <c r="AD953" s="118">
        <f t="shared" si="274"/>
        <v>2.7108060108295344E-3</v>
      </c>
      <c r="AE953" s="118">
        <f t="shared" si="274"/>
        <v>2.6564024798866681E-3</v>
      </c>
      <c r="AF953" s="118">
        <f t="shared" si="274"/>
        <v>2.6030907807337669E-3</v>
      </c>
      <c r="AG953" s="118">
        <f t="shared" si="274"/>
        <v>2.5508490012515813E-3</v>
      </c>
      <c r="AH953" s="118">
        <f t="shared" si="274"/>
        <v>2.4996556690781353E-3</v>
      </c>
      <c r="AI953" s="118">
        <f t="shared" si="274"/>
        <v>2.4494897427831774E-3</v>
      </c>
      <c r="AJ953" s="118">
        <f t="shared" si="274"/>
        <v>2.4003306032197537E-3</v>
      </c>
      <c r="AK953" s="118">
        <f t="shared" si="274"/>
        <v>2.3521580450493467E-3</v>
      </c>
      <c r="AL953" s="118">
        <f t="shared" si="274"/>
        <v>2.3049522684371001E-3</v>
      </c>
      <c r="AM953" s="118">
        <f t="shared" si="274"/>
        <v>2.2586938709137101E-3</v>
      </c>
      <c r="AN953" s="118">
        <f t="shared" si="274"/>
        <v>2.2133638394006426E-3</v>
      </c>
      <c r="AO953" s="118">
        <f t="shared" si="277"/>
        <v>2.1689435423953964E-3</v>
      </c>
      <c r="AP953" s="118">
        <f t="shared" si="277"/>
        <v>2.1254147223136051E-3</v>
      </c>
      <c r="AQ953" s="118">
        <f t="shared" si="277"/>
        <v>2.0827594879848205E-3</v>
      </c>
      <c r="AR953" s="118">
        <f t="shared" si="277"/>
        <v>2.0409603072989047E-3</v>
      </c>
      <c r="AS953" s="118">
        <f t="shared" si="277"/>
        <v>1.9999999999999992E-3</v>
      </c>
      <c r="AT953" s="118">
        <f t="shared" si="277"/>
        <v>1.9598617306251145E-3</v>
      </c>
      <c r="AU953" s="118">
        <f t="shared" si="277"/>
        <v>1.9205290015844353E-3</v>
      </c>
      <c r="AV953" s="118">
        <f t="shared" si="277"/>
        <v>1.8819856463804983E-3</v>
      </c>
      <c r="AW953" s="118">
        <f t="shared" si="277"/>
        <v>1.8442158229634545E-3</v>
      </c>
      <c r="AX953" s="118">
        <f t="shared" si="277"/>
        <v>1.8072040072196886E-3</v>
      </c>
      <c r="AY953" s="118">
        <f t="shared" si="277"/>
        <v>1.7709349865911112E-3</v>
      </c>
      <c r="AZ953" s="118">
        <f t="shared" si="277"/>
        <v>1.7353938538225105E-3</v>
      </c>
      <c r="BA953" s="118">
        <f t="shared" si="277"/>
        <v>1.7005660008343867E-3</v>
      </c>
      <c r="BB953" s="118">
        <f t="shared" si="277"/>
        <v>1.6664371127187562E-3</v>
      </c>
      <c r="BC953" s="118">
        <f t="shared" si="277"/>
        <v>1.632993161855451E-3</v>
      </c>
      <c r="BD953" s="118">
        <f t="shared" si="275"/>
        <v>1.6002204021465019E-3</v>
      </c>
      <c r="BE953" s="118">
        <f t="shared" si="275"/>
        <v>1.5681053633662303E-3</v>
      </c>
      <c r="BF953" s="118">
        <f t="shared" si="275"/>
        <v>1.5366348456247326E-3</v>
      </c>
      <c r="BG953" s="118">
        <f t="shared" si="275"/>
        <v>1.5057959139424728E-3</v>
      </c>
      <c r="BH953" s="118">
        <f t="shared" si="275"/>
        <v>1.475575892933761E-3</v>
      </c>
      <c r="BI953" s="118">
        <f t="shared" si="275"/>
        <v>1.4459623615969302E-3</v>
      </c>
      <c r="BJ953" s="118">
        <f t="shared" si="275"/>
        <v>1.4169431482090693E-3</v>
      </c>
      <c r="BK953" s="118">
        <f t="shared" si="275"/>
        <v>1.3885063253232129E-3</v>
      </c>
      <c r="BL953" s="118">
        <f t="shared" si="275"/>
        <v>1.3606402048659356E-3</v>
      </c>
      <c r="BM953" s="118">
        <f t="shared" si="275"/>
        <v>1.3333333333333322E-3</v>
      </c>
      <c r="BN953" s="118">
        <f t="shared" si="275"/>
        <v>1.306574487083409E-3</v>
      </c>
      <c r="BO953" s="118">
        <f t="shared" si="275"/>
        <v>1.2803526677229561E-3</v>
      </c>
      <c r="BP953" s="118">
        <f t="shared" si="275"/>
        <v>1.2546570975869981E-3</v>
      </c>
      <c r="BQ953" s="118">
        <f t="shared" si="275"/>
        <v>1.2294772153089691E-3</v>
      </c>
      <c r="BS953"/>
    </row>
    <row r="954" spans="2:71">
      <c r="B954" s="19">
        <v>55</v>
      </c>
      <c r="C954" s="51">
        <v>3.0999999999999999E-3</v>
      </c>
      <c r="D954" s="51">
        <v>2E-3</v>
      </c>
      <c r="I954" s="22" t="s">
        <v>176</v>
      </c>
      <c r="J954" s="118">
        <f t="shared" si="276"/>
        <v>4.3063613348375829E-3</v>
      </c>
      <c r="K954" s="118">
        <f t="shared" si="276"/>
        <v>4.2130235092208163E-3</v>
      </c>
      <c r="L954" s="118">
        <f t="shared" si="276"/>
        <v>4.1217087255676658E-3</v>
      </c>
      <c r="M954" s="118">
        <f t="shared" si="276"/>
        <v>4.0323731356444745E-3</v>
      </c>
      <c r="N954" s="118">
        <f t="shared" si="276"/>
        <v>3.9449738416020225E-3</v>
      </c>
      <c r="O954" s="118">
        <f t="shared" si="276"/>
        <v>3.8594688753765074E-3</v>
      </c>
      <c r="P954" s="118">
        <f t="shared" si="276"/>
        <v>3.7758171785369958E-3</v>
      </c>
      <c r="Q954" s="118">
        <f t="shared" si="276"/>
        <v>3.6939785825696727E-3</v>
      </c>
      <c r="R954" s="118">
        <f t="shared" si="276"/>
        <v>3.6139137895894158E-3</v>
      </c>
      <c r="S954" s="118">
        <f t="shared" si="276"/>
        <v>3.5355843534694334E-3</v>
      </c>
      <c r="T954" s="118">
        <f t="shared" si="276"/>
        <v>3.4589526613799113E-3</v>
      </c>
      <c r="U954" s="118">
        <f t="shared" si="276"/>
        <v>3.3839819157267942E-3</v>
      </c>
      <c r="V954" s="118">
        <f t="shared" si="276"/>
        <v>3.3106361164820337E-3</v>
      </c>
      <c r="W954" s="118">
        <f t="shared" si="276"/>
        <v>3.2388800438968189E-3</v>
      </c>
      <c r="X954" s="118">
        <f t="shared" si="276"/>
        <v>3.1686792415894895E-3</v>
      </c>
      <c r="Y954" s="118">
        <f t="shared" si="276"/>
        <v>3.0999999999999999E-3</v>
      </c>
      <c r="Z954" s="118">
        <f t="shared" si="274"/>
        <v>3.0328093402030121E-3</v>
      </c>
      <c r="AA954" s="118">
        <f t="shared" si="274"/>
        <v>2.9670749980718163E-3</v>
      </c>
      <c r="AB954" s="118">
        <f t="shared" si="274"/>
        <v>2.9027654087854966E-3</v>
      </c>
      <c r="AC954" s="118">
        <f t="shared" si="274"/>
        <v>2.8398496916718931E-3</v>
      </c>
      <c r="AD954" s="118">
        <f t="shared" si="274"/>
        <v>2.7782976353790847E-3</v>
      </c>
      <c r="AE954" s="118">
        <f t="shared" si="274"/>
        <v>2.7180796833682682E-3</v>
      </c>
      <c r="AF954" s="118">
        <f t="shared" si="274"/>
        <v>2.6591669197210737E-3</v>
      </c>
      <c r="AG954" s="118">
        <f t="shared" si="274"/>
        <v>2.6015310552544987E-3</v>
      </c>
      <c r="AH954" s="118">
        <f t="shared" si="274"/>
        <v>2.5451444139367881E-3</v>
      </c>
      <c r="AI954" s="118">
        <f t="shared" si="274"/>
        <v>2.4899799195977458E-3</v>
      </c>
      <c r="AJ954" s="118">
        <f t="shared" si="274"/>
        <v>2.4360110829270937E-3</v>
      </c>
      <c r="AK954" s="118">
        <f t="shared" si="274"/>
        <v>2.3832119887546269E-3</v>
      </c>
      <c r="AL954" s="118">
        <f t="shared" si="274"/>
        <v>2.3315572836060737E-3</v>
      </c>
      <c r="AM954" s="118">
        <f t="shared" si="274"/>
        <v>2.281022163528666E-3</v>
      </c>
      <c r="AN954" s="118">
        <f t="shared" si="274"/>
        <v>2.2315823621805874E-3</v>
      </c>
      <c r="AO954" s="118">
        <f t="shared" si="277"/>
        <v>2.1832141391785764E-3</v>
      </c>
      <c r="AP954" s="118">
        <f t="shared" si="277"/>
        <v>2.1358942686980856E-3</v>
      </c>
      <c r="AQ954" s="118">
        <f t="shared" si="277"/>
        <v>2.0896000283205278E-3</v>
      </c>
      <c r="AR954" s="118">
        <f t="shared" si="277"/>
        <v>2.0443091881222502E-3</v>
      </c>
      <c r="AS954" s="118">
        <f t="shared" si="277"/>
        <v>1.9999999999999992E-3</v>
      </c>
      <c r="AT954" s="118">
        <f t="shared" si="277"/>
        <v>1.9566511872277492E-3</v>
      </c>
      <c r="AU954" s="118">
        <f t="shared" si="277"/>
        <v>1.9142419342398809E-3</v>
      </c>
      <c r="AV954" s="118">
        <f t="shared" si="277"/>
        <v>1.8727518766358034E-3</v>
      </c>
      <c r="AW954" s="118">
        <f t="shared" si="277"/>
        <v>1.8321610914012207E-3</v>
      </c>
      <c r="AX954" s="118">
        <f t="shared" si="277"/>
        <v>1.7924500873413441E-3</v>
      </c>
      <c r="AY954" s="118">
        <f t="shared" si="277"/>
        <v>1.7535997957214625E-3</v>
      </c>
      <c r="AZ954" s="118">
        <f t="shared" si="277"/>
        <v>1.7155915611103696E-3</v>
      </c>
      <c r="BA954" s="118">
        <f t="shared" si="277"/>
        <v>1.6784071324222568E-3</v>
      </c>
      <c r="BB954" s="118">
        <f t="shared" si="277"/>
        <v>1.6420286541527658E-3</v>
      </c>
      <c r="BC954" s="118">
        <f t="shared" si="277"/>
        <v>1.6064386578049969E-3</v>
      </c>
      <c r="BD954" s="118">
        <f t="shared" si="275"/>
        <v>1.57162005350135E-3</v>
      </c>
      <c r="BE954" s="118">
        <f t="shared" si="275"/>
        <v>1.537556121777178E-3</v>
      </c>
      <c r="BF954" s="118">
        <f t="shared" si="275"/>
        <v>1.5042305055523052E-3</v>
      </c>
      <c r="BG954" s="118">
        <f t="shared" si="275"/>
        <v>1.471627202276558E-3</v>
      </c>
      <c r="BH954" s="118">
        <f t="shared" si="275"/>
        <v>1.4397305562455396E-3</v>
      </c>
      <c r="BI954" s="118">
        <f t="shared" si="275"/>
        <v>1.4085252510829518E-3</v>
      </c>
      <c r="BJ954" s="118">
        <f t="shared" si="275"/>
        <v>1.377996302385861E-3</v>
      </c>
      <c r="BK954" s="118">
        <f t="shared" si="275"/>
        <v>1.3481290505293723E-3</v>
      </c>
      <c r="BL954" s="118">
        <f t="shared" si="275"/>
        <v>1.3189091536272577E-3</v>
      </c>
      <c r="BM954" s="118">
        <f t="shared" si="275"/>
        <v>1.2903225806451602E-3</v>
      </c>
      <c r="BN954" s="118">
        <f t="shared" si="275"/>
        <v>1.2623556046630633E-3</v>
      </c>
      <c r="BO954" s="118">
        <f t="shared" si="275"/>
        <v>1.2349947962837936E-3</v>
      </c>
      <c r="BP954" s="118">
        <f t="shared" si="275"/>
        <v>1.208227017184389E-3</v>
      </c>
      <c r="BQ954" s="118">
        <f t="shared" si="275"/>
        <v>1.1820394138072387E-3</v>
      </c>
      <c r="BS954"/>
    </row>
    <row r="955" spans="2:71">
      <c r="B955" s="19">
        <v>56</v>
      </c>
      <c r="C955" s="51">
        <v>3.0999999999999999E-3</v>
      </c>
      <c r="D955" s="51">
        <v>2.0999999999999999E-3</v>
      </c>
      <c r="I955" s="22" t="s">
        <v>176</v>
      </c>
      <c r="J955" s="118">
        <f t="shared" si="276"/>
        <v>4.1516285815951029E-3</v>
      </c>
      <c r="K955" s="118">
        <f t="shared" si="276"/>
        <v>4.0715650073063899E-3</v>
      </c>
      <c r="L955" s="118">
        <f t="shared" si="276"/>
        <v>3.9930454478065477E-3</v>
      </c>
      <c r="M955" s="118">
        <f t="shared" si="276"/>
        <v>3.9160401269871603E-3</v>
      </c>
      <c r="N955" s="118">
        <f t="shared" si="276"/>
        <v>3.8405198429678814E-3</v>
      </c>
      <c r="O955" s="118">
        <f t="shared" si="276"/>
        <v>3.766455957022526E-3</v>
      </c>
      <c r="P955" s="118">
        <f t="shared" si="276"/>
        <v>3.6938203827187235E-3</v>
      </c>
      <c r="Q955" s="118">
        <f t="shared" si="276"/>
        <v>3.6225855752670092E-3</v>
      </c>
      <c r="R955" s="118">
        <f t="shared" si="276"/>
        <v>3.552724521075312E-3</v>
      </c>
      <c r="S955" s="118">
        <f t="shared" si="276"/>
        <v>3.4842107275048963E-3</v>
      </c>
      <c r="T955" s="118">
        <f t="shared" si="276"/>
        <v>3.4170182128238397E-3</v>
      </c>
      <c r="U955" s="118">
        <f t="shared" si="276"/>
        <v>3.3511214963542766E-3</v>
      </c>
      <c r="V955" s="118">
        <f t="shared" si="276"/>
        <v>3.2864955888096329E-3</v>
      </c>
      <c r="W955" s="118">
        <f t="shared" si="276"/>
        <v>3.22311598281822E-3</v>
      </c>
      <c r="X955" s="118">
        <f t="shared" si="276"/>
        <v>3.1609586436295682E-3</v>
      </c>
      <c r="Y955" s="118">
        <f t="shared" si="276"/>
        <v>3.0999999999999999E-3</v>
      </c>
      <c r="Z955" s="118">
        <f t="shared" si="274"/>
        <v>3.0402169352539594E-3</v>
      </c>
      <c r="AA955" s="118">
        <f t="shared" si="274"/>
        <v>2.9815867785177351E-3</v>
      </c>
      <c r="AB955" s="118">
        <f t="shared" si="274"/>
        <v>2.9240872961222306E-3</v>
      </c>
      <c r="AC955" s="118">
        <f t="shared" si="274"/>
        <v>2.8676966831715374E-3</v>
      </c>
      <c r="AD955" s="118">
        <f t="shared" si="274"/>
        <v>2.8123935552741026E-3</v>
      </c>
      <c r="AE955" s="118">
        <f t="shared" si="274"/>
        <v>2.7581569404333608E-3</v>
      </c>
      <c r="AF955" s="118">
        <f t="shared" si="274"/>
        <v>2.7049662710947587E-3</v>
      </c>
      <c r="AG955" s="118">
        <f t="shared" si="274"/>
        <v>2.6528013763461415E-3</v>
      </c>
      <c r="AH955" s="118">
        <f t="shared" si="274"/>
        <v>2.6016424742685653E-3</v>
      </c>
      <c r="AI955" s="118">
        <f t="shared" si="274"/>
        <v>2.5514701644346145E-3</v>
      </c>
      <c r="AJ955" s="118">
        <f t="shared" si="274"/>
        <v>2.5022654205513937E-3</v>
      </c>
      <c r="AK955" s="118">
        <f t="shared" si="274"/>
        <v>2.4540095832453934E-3</v>
      </c>
      <c r="AL955" s="118">
        <f t="shared" si="274"/>
        <v>2.4066843529865021E-3</v>
      </c>
      <c r="AM955" s="118">
        <f t="shared" si="274"/>
        <v>2.3602717831484781E-3</v>
      </c>
      <c r="AN955" s="118">
        <f t="shared" si="274"/>
        <v>2.3147542732032465E-3</v>
      </c>
      <c r="AO955" s="118">
        <f t="shared" si="277"/>
        <v>2.270114562046446E-3</v>
      </c>
      <c r="AP955" s="118">
        <f t="shared" si="277"/>
        <v>2.2263357214516873E-3</v>
      </c>
      <c r="AQ955" s="118">
        <f t="shared" si="277"/>
        <v>2.1834011496510526E-3</v>
      </c>
      <c r="AR955" s="118">
        <f t="shared" si="277"/>
        <v>2.1412945650393853E-3</v>
      </c>
      <c r="AS955" s="118">
        <f t="shared" si="277"/>
        <v>2.1000000000000003E-3</v>
      </c>
      <c r="AT955" s="118">
        <f t="shared" si="277"/>
        <v>2.0595017948494571E-3</v>
      </c>
      <c r="AU955" s="118">
        <f t="shared" si="277"/>
        <v>2.0197845918991111E-3</v>
      </c>
      <c r="AV955" s="118">
        <f t="shared" si="277"/>
        <v>1.9808333296311891E-3</v>
      </c>
      <c r="AW955" s="118">
        <f t="shared" si="277"/>
        <v>1.9426332369871708E-3</v>
      </c>
      <c r="AX955" s="118">
        <f t="shared" si="277"/>
        <v>1.9051698277663279E-3</v>
      </c>
      <c r="AY955" s="118">
        <f t="shared" si="277"/>
        <v>1.8684288951322772E-3</v>
      </c>
      <c r="AZ955" s="118">
        <f t="shared" si="277"/>
        <v>1.8323965062254817E-3</v>
      </c>
      <c r="BA955" s="118">
        <f t="shared" si="277"/>
        <v>1.7970589968796444E-3</v>
      </c>
      <c r="BB955" s="118">
        <f t="shared" si="277"/>
        <v>1.7624029664399959E-3</v>
      </c>
      <c r="BC955" s="118">
        <f t="shared" si="277"/>
        <v>1.7284152726815133E-3</v>
      </c>
      <c r="BD955" s="118">
        <f t="shared" si="275"/>
        <v>1.695083026825138E-3</v>
      </c>
      <c r="BE955" s="118">
        <f t="shared" si="275"/>
        <v>1.6623935886501057E-3</v>
      </c>
      <c r="BF955" s="118">
        <f t="shared" si="275"/>
        <v>1.6303345617005342E-3</v>
      </c>
      <c r="BG955" s="118">
        <f t="shared" si="275"/>
        <v>1.5988937885844535E-3</v>
      </c>
      <c r="BH955" s="118">
        <f t="shared" si="275"/>
        <v>1.5680593463634901E-3</v>
      </c>
      <c r="BI955" s="118">
        <f t="shared" si="275"/>
        <v>1.5378195420314637E-3</v>
      </c>
      <c r="BJ955" s="118">
        <f t="shared" si="275"/>
        <v>1.5081629080801757E-3</v>
      </c>
      <c r="BK955" s="118">
        <f t="shared" si="275"/>
        <v>1.4790781981507131E-3</v>
      </c>
      <c r="BL955" s="118">
        <f t="shared" si="275"/>
        <v>1.4505543827686162E-3</v>
      </c>
      <c r="BM955" s="118">
        <f t="shared" si="275"/>
        <v>1.4225806451612906E-3</v>
      </c>
      <c r="BN955" s="118">
        <f t="shared" si="275"/>
        <v>1.395146377156084E-3</v>
      </c>
      <c r="BO955" s="118">
        <f t="shared" si="275"/>
        <v>1.3682411751574626E-3</v>
      </c>
      <c r="BP955" s="118">
        <f t="shared" si="275"/>
        <v>1.3418548362017734E-3</v>
      </c>
      <c r="BQ955" s="118">
        <f t="shared" si="275"/>
        <v>1.3159773540880838E-3</v>
      </c>
      <c r="BS955"/>
    </row>
    <row r="956" spans="2:71">
      <c r="B956" s="19">
        <v>57</v>
      </c>
      <c r="C956" s="51">
        <v>3.0999999999999999E-3</v>
      </c>
      <c r="D956" s="51">
        <v>2.0999999999999999E-3</v>
      </c>
      <c r="I956" s="22" t="s">
        <v>176</v>
      </c>
      <c r="J956" s="118">
        <f t="shared" si="276"/>
        <v>4.1516285815951029E-3</v>
      </c>
      <c r="K956" s="118">
        <f t="shared" si="276"/>
        <v>4.0715650073063899E-3</v>
      </c>
      <c r="L956" s="118">
        <f t="shared" si="276"/>
        <v>3.9930454478065477E-3</v>
      </c>
      <c r="M956" s="118">
        <f t="shared" si="276"/>
        <v>3.9160401269871603E-3</v>
      </c>
      <c r="N956" s="118">
        <f t="shared" si="276"/>
        <v>3.8405198429678814E-3</v>
      </c>
      <c r="O956" s="118">
        <f t="shared" si="276"/>
        <v>3.766455957022526E-3</v>
      </c>
      <c r="P956" s="118">
        <f t="shared" si="276"/>
        <v>3.6938203827187235E-3</v>
      </c>
      <c r="Q956" s="118">
        <f t="shared" si="276"/>
        <v>3.6225855752670092E-3</v>
      </c>
      <c r="R956" s="118">
        <f t="shared" si="276"/>
        <v>3.552724521075312E-3</v>
      </c>
      <c r="S956" s="118">
        <f t="shared" si="276"/>
        <v>3.4842107275048963E-3</v>
      </c>
      <c r="T956" s="118">
        <f t="shared" si="276"/>
        <v>3.4170182128238397E-3</v>
      </c>
      <c r="U956" s="118">
        <f t="shared" si="276"/>
        <v>3.3511214963542766E-3</v>
      </c>
      <c r="V956" s="118">
        <f t="shared" si="276"/>
        <v>3.2864955888096329E-3</v>
      </c>
      <c r="W956" s="118">
        <f t="shared" si="276"/>
        <v>3.22311598281822E-3</v>
      </c>
      <c r="X956" s="118">
        <f t="shared" si="276"/>
        <v>3.1609586436295682E-3</v>
      </c>
      <c r="Y956" s="118">
        <f t="shared" si="276"/>
        <v>3.0999999999999999E-3</v>
      </c>
      <c r="Z956" s="118">
        <f t="shared" si="274"/>
        <v>3.0402169352539594E-3</v>
      </c>
      <c r="AA956" s="118">
        <f t="shared" si="274"/>
        <v>2.9815867785177351E-3</v>
      </c>
      <c r="AB956" s="118">
        <f t="shared" si="274"/>
        <v>2.9240872961222306E-3</v>
      </c>
      <c r="AC956" s="118">
        <f t="shared" si="274"/>
        <v>2.8676966831715374E-3</v>
      </c>
      <c r="AD956" s="118">
        <f t="shared" si="274"/>
        <v>2.8123935552741026E-3</v>
      </c>
      <c r="AE956" s="118">
        <f t="shared" si="274"/>
        <v>2.7581569404333608E-3</v>
      </c>
      <c r="AF956" s="118">
        <f t="shared" si="274"/>
        <v>2.7049662710947587E-3</v>
      </c>
      <c r="AG956" s="118">
        <f t="shared" si="274"/>
        <v>2.6528013763461415E-3</v>
      </c>
      <c r="AH956" s="118">
        <f t="shared" si="274"/>
        <v>2.6016424742685653E-3</v>
      </c>
      <c r="AI956" s="118">
        <f t="shared" si="274"/>
        <v>2.5514701644346145E-3</v>
      </c>
      <c r="AJ956" s="118">
        <f t="shared" si="274"/>
        <v>2.5022654205513937E-3</v>
      </c>
      <c r="AK956" s="118">
        <f t="shared" si="274"/>
        <v>2.4540095832453934E-3</v>
      </c>
      <c r="AL956" s="118">
        <f t="shared" si="274"/>
        <v>2.4066843529865021E-3</v>
      </c>
      <c r="AM956" s="118">
        <f t="shared" si="274"/>
        <v>2.3602717831484781E-3</v>
      </c>
      <c r="AN956" s="118">
        <f t="shared" si="274"/>
        <v>2.3147542732032465E-3</v>
      </c>
      <c r="AO956" s="118">
        <f t="shared" si="277"/>
        <v>2.270114562046446E-3</v>
      </c>
      <c r="AP956" s="118">
        <f t="shared" si="277"/>
        <v>2.2263357214516873E-3</v>
      </c>
      <c r="AQ956" s="118">
        <f t="shared" si="277"/>
        <v>2.1834011496510526E-3</v>
      </c>
      <c r="AR956" s="118">
        <f t="shared" si="277"/>
        <v>2.1412945650393853E-3</v>
      </c>
      <c r="AS956" s="118">
        <f t="shared" si="277"/>
        <v>2.1000000000000003E-3</v>
      </c>
      <c r="AT956" s="118">
        <f t="shared" si="277"/>
        <v>2.0595017948494571E-3</v>
      </c>
      <c r="AU956" s="118">
        <f t="shared" si="277"/>
        <v>2.0197845918991111E-3</v>
      </c>
      <c r="AV956" s="118">
        <f t="shared" si="277"/>
        <v>1.9808333296311891E-3</v>
      </c>
      <c r="AW956" s="118">
        <f t="shared" si="277"/>
        <v>1.9426332369871708E-3</v>
      </c>
      <c r="AX956" s="118">
        <f t="shared" si="277"/>
        <v>1.9051698277663279E-3</v>
      </c>
      <c r="AY956" s="118">
        <f t="shared" si="277"/>
        <v>1.8684288951322772E-3</v>
      </c>
      <c r="AZ956" s="118">
        <f t="shared" si="277"/>
        <v>1.8323965062254817E-3</v>
      </c>
      <c r="BA956" s="118">
        <f t="shared" si="277"/>
        <v>1.7970589968796444E-3</v>
      </c>
      <c r="BB956" s="118">
        <f t="shared" si="277"/>
        <v>1.7624029664399959E-3</v>
      </c>
      <c r="BC956" s="118">
        <f t="shared" si="277"/>
        <v>1.7284152726815133E-3</v>
      </c>
      <c r="BD956" s="118">
        <f t="shared" si="275"/>
        <v>1.695083026825138E-3</v>
      </c>
      <c r="BE956" s="118">
        <f t="shared" si="275"/>
        <v>1.6623935886501057E-3</v>
      </c>
      <c r="BF956" s="118">
        <f t="shared" si="275"/>
        <v>1.6303345617005342E-3</v>
      </c>
      <c r="BG956" s="118">
        <f t="shared" si="275"/>
        <v>1.5988937885844535E-3</v>
      </c>
      <c r="BH956" s="118">
        <f t="shared" si="275"/>
        <v>1.5680593463634901E-3</v>
      </c>
      <c r="BI956" s="118">
        <f t="shared" si="275"/>
        <v>1.5378195420314637E-3</v>
      </c>
      <c r="BJ956" s="118">
        <f t="shared" si="275"/>
        <v>1.5081629080801757E-3</v>
      </c>
      <c r="BK956" s="118">
        <f t="shared" si="275"/>
        <v>1.4790781981507131E-3</v>
      </c>
      <c r="BL956" s="118">
        <f t="shared" si="275"/>
        <v>1.4505543827686162E-3</v>
      </c>
      <c r="BM956" s="118">
        <f t="shared" si="275"/>
        <v>1.4225806451612906E-3</v>
      </c>
      <c r="BN956" s="118">
        <f t="shared" si="275"/>
        <v>1.395146377156084E-3</v>
      </c>
      <c r="BO956" s="118">
        <f t="shared" si="275"/>
        <v>1.3682411751574626E-3</v>
      </c>
      <c r="BP956" s="118">
        <f t="shared" si="275"/>
        <v>1.3418548362017734E-3</v>
      </c>
      <c r="BQ956" s="118">
        <f t="shared" si="275"/>
        <v>1.3159773540880838E-3</v>
      </c>
      <c r="BS956"/>
    </row>
    <row r="957" spans="2:71">
      <c r="B957" s="19">
        <v>58</v>
      </c>
      <c r="C957" s="51">
        <v>3.0999999999999999E-3</v>
      </c>
      <c r="D957" s="51">
        <v>2.0999999999999999E-3</v>
      </c>
      <c r="I957" s="22" t="s">
        <v>176</v>
      </c>
      <c r="J957" s="118">
        <f t="shared" si="276"/>
        <v>4.1516285815951029E-3</v>
      </c>
      <c r="K957" s="118">
        <f t="shared" si="276"/>
        <v>4.0715650073063899E-3</v>
      </c>
      <c r="L957" s="118">
        <f t="shared" si="276"/>
        <v>3.9930454478065477E-3</v>
      </c>
      <c r="M957" s="118">
        <f t="shared" si="276"/>
        <v>3.9160401269871603E-3</v>
      </c>
      <c r="N957" s="118">
        <f t="shared" si="276"/>
        <v>3.8405198429678814E-3</v>
      </c>
      <c r="O957" s="118">
        <f t="shared" si="276"/>
        <v>3.766455957022526E-3</v>
      </c>
      <c r="P957" s="118">
        <f t="shared" si="276"/>
        <v>3.6938203827187235E-3</v>
      </c>
      <c r="Q957" s="118">
        <f t="shared" si="276"/>
        <v>3.6225855752670092E-3</v>
      </c>
      <c r="R957" s="118">
        <f t="shared" si="276"/>
        <v>3.552724521075312E-3</v>
      </c>
      <c r="S957" s="118">
        <f t="shared" si="276"/>
        <v>3.4842107275048963E-3</v>
      </c>
      <c r="T957" s="118">
        <f t="shared" si="276"/>
        <v>3.4170182128238397E-3</v>
      </c>
      <c r="U957" s="118">
        <f t="shared" si="276"/>
        <v>3.3511214963542766E-3</v>
      </c>
      <c r="V957" s="118">
        <f t="shared" si="276"/>
        <v>3.2864955888096329E-3</v>
      </c>
      <c r="W957" s="118">
        <f t="shared" si="276"/>
        <v>3.22311598281822E-3</v>
      </c>
      <c r="X957" s="118">
        <f t="shared" si="276"/>
        <v>3.1609586436295682E-3</v>
      </c>
      <c r="Y957" s="118">
        <f t="shared" si="276"/>
        <v>3.0999999999999999E-3</v>
      </c>
      <c r="Z957" s="118">
        <f t="shared" si="274"/>
        <v>3.0402169352539594E-3</v>
      </c>
      <c r="AA957" s="118">
        <f t="shared" si="274"/>
        <v>2.9815867785177351E-3</v>
      </c>
      <c r="AB957" s="118">
        <f t="shared" si="274"/>
        <v>2.9240872961222306E-3</v>
      </c>
      <c r="AC957" s="118">
        <f t="shared" si="274"/>
        <v>2.8676966831715374E-3</v>
      </c>
      <c r="AD957" s="118">
        <f t="shared" si="274"/>
        <v>2.8123935552741026E-3</v>
      </c>
      <c r="AE957" s="118">
        <f t="shared" si="274"/>
        <v>2.7581569404333608E-3</v>
      </c>
      <c r="AF957" s="118">
        <f t="shared" si="274"/>
        <v>2.7049662710947587E-3</v>
      </c>
      <c r="AG957" s="118">
        <f t="shared" si="274"/>
        <v>2.6528013763461415E-3</v>
      </c>
      <c r="AH957" s="118">
        <f t="shared" si="274"/>
        <v>2.6016424742685653E-3</v>
      </c>
      <c r="AI957" s="118">
        <f t="shared" si="274"/>
        <v>2.5514701644346145E-3</v>
      </c>
      <c r="AJ957" s="118">
        <f t="shared" si="274"/>
        <v>2.5022654205513937E-3</v>
      </c>
      <c r="AK957" s="118">
        <f t="shared" si="274"/>
        <v>2.4540095832453934E-3</v>
      </c>
      <c r="AL957" s="118">
        <f t="shared" si="274"/>
        <v>2.4066843529865021E-3</v>
      </c>
      <c r="AM957" s="118">
        <f t="shared" si="274"/>
        <v>2.3602717831484781E-3</v>
      </c>
      <c r="AN957" s="118">
        <f t="shared" si="274"/>
        <v>2.3147542732032465E-3</v>
      </c>
      <c r="AO957" s="118">
        <f t="shared" si="277"/>
        <v>2.270114562046446E-3</v>
      </c>
      <c r="AP957" s="118">
        <f t="shared" si="277"/>
        <v>2.2263357214516873E-3</v>
      </c>
      <c r="AQ957" s="118">
        <f t="shared" si="277"/>
        <v>2.1834011496510526E-3</v>
      </c>
      <c r="AR957" s="118">
        <f t="shared" si="277"/>
        <v>2.1412945650393853E-3</v>
      </c>
      <c r="AS957" s="118">
        <f t="shared" si="277"/>
        <v>2.1000000000000003E-3</v>
      </c>
      <c r="AT957" s="118">
        <f t="shared" si="277"/>
        <v>2.0595017948494571E-3</v>
      </c>
      <c r="AU957" s="118">
        <f t="shared" si="277"/>
        <v>2.0197845918991111E-3</v>
      </c>
      <c r="AV957" s="118">
        <f t="shared" si="277"/>
        <v>1.9808333296311891E-3</v>
      </c>
      <c r="AW957" s="118">
        <f t="shared" si="277"/>
        <v>1.9426332369871708E-3</v>
      </c>
      <c r="AX957" s="118">
        <f t="shared" si="277"/>
        <v>1.9051698277663279E-3</v>
      </c>
      <c r="AY957" s="118">
        <f t="shared" si="277"/>
        <v>1.8684288951322772E-3</v>
      </c>
      <c r="AZ957" s="118">
        <f t="shared" si="277"/>
        <v>1.8323965062254817E-3</v>
      </c>
      <c r="BA957" s="118">
        <f t="shared" si="277"/>
        <v>1.7970589968796444E-3</v>
      </c>
      <c r="BB957" s="118">
        <f t="shared" si="277"/>
        <v>1.7624029664399959E-3</v>
      </c>
      <c r="BC957" s="118">
        <f t="shared" si="277"/>
        <v>1.7284152726815133E-3</v>
      </c>
      <c r="BD957" s="118">
        <f t="shared" si="275"/>
        <v>1.695083026825138E-3</v>
      </c>
      <c r="BE957" s="118">
        <f t="shared" si="275"/>
        <v>1.6623935886501057E-3</v>
      </c>
      <c r="BF957" s="118">
        <f t="shared" si="275"/>
        <v>1.6303345617005342E-3</v>
      </c>
      <c r="BG957" s="118">
        <f t="shared" si="275"/>
        <v>1.5988937885844535E-3</v>
      </c>
      <c r="BH957" s="118">
        <f t="shared" si="275"/>
        <v>1.5680593463634901E-3</v>
      </c>
      <c r="BI957" s="118">
        <f t="shared" si="275"/>
        <v>1.5378195420314637E-3</v>
      </c>
      <c r="BJ957" s="118">
        <f t="shared" si="275"/>
        <v>1.5081629080801757E-3</v>
      </c>
      <c r="BK957" s="118">
        <f t="shared" si="275"/>
        <v>1.4790781981507131E-3</v>
      </c>
      <c r="BL957" s="118">
        <f t="shared" si="275"/>
        <v>1.4505543827686162E-3</v>
      </c>
      <c r="BM957" s="118">
        <f t="shared" si="275"/>
        <v>1.4225806451612906E-3</v>
      </c>
      <c r="BN957" s="118">
        <f t="shared" si="275"/>
        <v>1.395146377156084E-3</v>
      </c>
      <c r="BO957" s="118">
        <f t="shared" si="275"/>
        <v>1.3682411751574626E-3</v>
      </c>
      <c r="BP957" s="118">
        <f t="shared" si="275"/>
        <v>1.3418548362017734E-3</v>
      </c>
      <c r="BQ957" s="118">
        <f t="shared" si="275"/>
        <v>1.3159773540880838E-3</v>
      </c>
      <c r="BS957"/>
    </row>
    <row r="958" spans="2:71">
      <c r="B958" s="19">
        <v>59</v>
      </c>
      <c r="C958" s="51">
        <v>3.0999999999999999E-3</v>
      </c>
      <c r="D958" s="51">
        <v>2.0999999999999999E-3</v>
      </c>
      <c r="I958" s="22" t="s">
        <v>176</v>
      </c>
      <c r="J958" s="118">
        <f t="shared" si="276"/>
        <v>4.1516285815951029E-3</v>
      </c>
      <c r="K958" s="118">
        <f t="shared" si="276"/>
        <v>4.0715650073063899E-3</v>
      </c>
      <c r="L958" s="118">
        <f t="shared" si="276"/>
        <v>3.9930454478065477E-3</v>
      </c>
      <c r="M958" s="118">
        <f t="shared" si="276"/>
        <v>3.9160401269871603E-3</v>
      </c>
      <c r="N958" s="118">
        <f t="shared" si="276"/>
        <v>3.8405198429678814E-3</v>
      </c>
      <c r="O958" s="118">
        <f t="shared" si="276"/>
        <v>3.766455957022526E-3</v>
      </c>
      <c r="P958" s="118">
        <f t="shared" si="276"/>
        <v>3.6938203827187235E-3</v>
      </c>
      <c r="Q958" s="118">
        <f t="shared" si="276"/>
        <v>3.6225855752670092E-3</v>
      </c>
      <c r="R958" s="118">
        <f t="shared" si="276"/>
        <v>3.552724521075312E-3</v>
      </c>
      <c r="S958" s="118">
        <f t="shared" si="276"/>
        <v>3.4842107275048963E-3</v>
      </c>
      <c r="T958" s="118">
        <f t="shared" si="276"/>
        <v>3.4170182128238397E-3</v>
      </c>
      <c r="U958" s="118">
        <f t="shared" si="276"/>
        <v>3.3511214963542766E-3</v>
      </c>
      <c r="V958" s="118">
        <f t="shared" si="276"/>
        <v>3.2864955888096329E-3</v>
      </c>
      <c r="W958" s="118">
        <f t="shared" si="276"/>
        <v>3.22311598281822E-3</v>
      </c>
      <c r="X958" s="118">
        <f t="shared" si="276"/>
        <v>3.1609586436295682E-3</v>
      </c>
      <c r="Y958" s="118">
        <f t="shared" si="276"/>
        <v>3.0999999999999999E-3</v>
      </c>
      <c r="Z958" s="118">
        <f t="shared" si="274"/>
        <v>3.0402169352539594E-3</v>
      </c>
      <c r="AA958" s="118">
        <f t="shared" si="274"/>
        <v>2.9815867785177351E-3</v>
      </c>
      <c r="AB958" s="118">
        <f t="shared" si="274"/>
        <v>2.9240872961222306E-3</v>
      </c>
      <c r="AC958" s="118">
        <f t="shared" si="274"/>
        <v>2.8676966831715374E-3</v>
      </c>
      <c r="AD958" s="118">
        <f t="shared" si="274"/>
        <v>2.8123935552741026E-3</v>
      </c>
      <c r="AE958" s="118">
        <f t="shared" si="274"/>
        <v>2.7581569404333608E-3</v>
      </c>
      <c r="AF958" s="118">
        <f t="shared" si="274"/>
        <v>2.7049662710947587E-3</v>
      </c>
      <c r="AG958" s="118">
        <f t="shared" si="274"/>
        <v>2.6528013763461415E-3</v>
      </c>
      <c r="AH958" s="118">
        <f t="shared" si="274"/>
        <v>2.6016424742685653E-3</v>
      </c>
      <c r="AI958" s="118">
        <f t="shared" si="274"/>
        <v>2.5514701644346145E-3</v>
      </c>
      <c r="AJ958" s="118">
        <f t="shared" si="274"/>
        <v>2.5022654205513937E-3</v>
      </c>
      <c r="AK958" s="118">
        <f t="shared" si="274"/>
        <v>2.4540095832453934E-3</v>
      </c>
      <c r="AL958" s="118">
        <f t="shared" si="274"/>
        <v>2.4066843529865021E-3</v>
      </c>
      <c r="AM958" s="118">
        <f t="shared" si="274"/>
        <v>2.3602717831484781E-3</v>
      </c>
      <c r="AN958" s="118">
        <f t="shared" si="274"/>
        <v>2.3147542732032465E-3</v>
      </c>
      <c r="AO958" s="118">
        <f t="shared" si="277"/>
        <v>2.270114562046446E-3</v>
      </c>
      <c r="AP958" s="118">
        <f t="shared" si="277"/>
        <v>2.2263357214516873E-3</v>
      </c>
      <c r="AQ958" s="118">
        <f t="shared" si="277"/>
        <v>2.1834011496510526E-3</v>
      </c>
      <c r="AR958" s="118">
        <f t="shared" si="277"/>
        <v>2.1412945650393853E-3</v>
      </c>
      <c r="AS958" s="118">
        <f t="shared" si="277"/>
        <v>2.1000000000000003E-3</v>
      </c>
      <c r="AT958" s="118">
        <f t="shared" si="277"/>
        <v>2.0595017948494571E-3</v>
      </c>
      <c r="AU958" s="118">
        <f t="shared" si="277"/>
        <v>2.0197845918991111E-3</v>
      </c>
      <c r="AV958" s="118">
        <f t="shared" si="277"/>
        <v>1.9808333296311891E-3</v>
      </c>
      <c r="AW958" s="118">
        <f t="shared" si="277"/>
        <v>1.9426332369871708E-3</v>
      </c>
      <c r="AX958" s="118">
        <f t="shared" si="277"/>
        <v>1.9051698277663279E-3</v>
      </c>
      <c r="AY958" s="118">
        <f t="shared" si="277"/>
        <v>1.8684288951322772E-3</v>
      </c>
      <c r="AZ958" s="118">
        <f t="shared" si="277"/>
        <v>1.8323965062254817E-3</v>
      </c>
      <c r="BA958" s="118">
        <f t="shared" si="277"/>
        <v>1.7970589968796444E-3</v>
      </c>
      <c r="BB958" s="118">
        <f t="shared" si="277"/>
        <v>1.7624029664399959E-3</v>
      </c>
      <c r="BC958" s="118">
        <f t="shared" si="277"/>
        <v>1.7284152726815133E-3</v>
      </c>
      <c r="BD958" s="118">
        <f t="shared" si="275"/>
        <v>1.695083026825138E-3</v>
      </c>
      <c r="BE958" s="118">
        <f t="shared" si="275"/>
        <v>1.6623935886501057E-3</v>
      </c>
      <c r="BF958" s="118">
        <f t="shared" si="275"/>
        <v>1.6303345617005342E-3</v>
      </c>
      <c r="BG958" s="118">
        <f t="shared" si="275"/>
        <v>1.5988937885844535E-3</v>
      </c>
      <c r="BH958" s="118">
        <f t="shared" si="275"/>
        <v>1.5680593463634901E-3</v>
      </c>
      <c r="BI958" s="118">
        <f t="shared" si="275"/>
        <v>1.5378195420314637E-3</v>
      </c>
      <c r="BJ958" s="118">
        <f t="shared" si="275"/>
        <v>1.5081629080801757E-3</v>
      </c>
      <c r="BK958" s="118">
        <f t="shared" si="275"/>
        <v>1.4790781981507131E-3</v>
      </c>
      <c r="BL958" s="118">
        <f t="shared" si="275"/>
        <v>1.4505543827686162E-3</v>
      </c>
      <c r="BM958" s="118">
        <f t="shared" si="275"/>
        <v>1.4225806451612906E-3</v>
      </c>
      <c r="BN958" s="118">
        <f t="shared" si="275"/>
        <v>1.395146377156084E-3</v>
      </c>
      <c r="BO958" s="118">
        <f t="shared" si="275"/>
        <v>1.3682411751574626E-3</v>
      </c>
      <c r="BP958" s="118">
        <f t="shared" si="275"/>
        <v>1.3418548362017734E-3</v>
      </c>
      <c r="BQ958" s="118">
        <f t="shared" si="275"/>
        <v>1.3159773540880838E-3</v>
      </c>
      <c r="BS958"/>
    </row>
    <row r="959" spans="2:71">
      <c r="B959" s="19">
        <v>60</v>
      </c>
      <c r="C959" s="51">
        <v>3.2000000000000002E-3</v>
      </c>
      <c r="D959" s="51">
        <v>2.0999999999999999E-3</v>
      </c>
      <c r="I959" s="22" t="s">
        <v>176</v>
      </c>
      <c r="J959" s="118">
        <f t="shared" si="276"/>
        <v>4.3888222399128462E-3</v>
      </c>
      <c r="K959" s="118">
        <f t="shared" si="276"/>
        <v>4.2973572268911438E-3</v>
      </c>
      <c r="L959" s="118">
        <f t="shared" si="276"/>
        <v>4.2077983855368581E-3</v>
      </c>
      <c r="M959" s="118">
        <f t="shared" si="276"/>
        <v>4.1201059903822361E-3</v>
      </c>
      <c r="N959" s="118">
        <f t="shared" si="276"/>
        <v>4.0342411438559853E-3</v>
      </c>
      <c r="O959" s="118">
        <f t="shared" si="276"/>
        <v>3.9501657590295522E-3</v>
      </c>
      <c r="P959" s="118">
        <f t="shared" si="276"/>
        <v>3.8678425427229601E-3</v>
      </c>
      <c r="Q959" s="118">
        <f t="shared" si="276"/>
        <v>3.7872349789627381E-3</v>
      </c>
      <c r="R959" s="118">
        <f t="shared" si="276"/>
        <v>3.7083073127845887E-3</v>
      </c>
      <c r="S959" s="118">
        <f t="shared" si="276"/>
        <v>3.6310245343736188E-3</v>
      </c>
      <c r="T959" s="118">
        <f t="shared" si="276"/>
        <v>3.5553523635350921E-3</v>
      </c>
      <c r="U959" s="118">
        <f t="shared" si="276"/>
        <v>3.4812572344888218E-3</v>
      </c>
      <c r="V959" s="118">
        <f t="shared" si="276"/>
        <v>3.4087062809804516E-3</v>
      </c>
      <c r="W959" s="118">
        <f t="shared" si="276"/>
        <v>3.3376673217030231E-3</v>
      </c>
      <c r="X959" s="118">
        <f t="shared" si="276"/>
        <v>3.2681088460223716E-3</v>
      </c>
      <c r="Y959" s="118">
        <f t="shared" si="276"/>
        <v>3.2000000000000002E-3</v>
      </c>
      <c r="Z959" s="118">
        <f t="shared" si="274"/>
        <v>3.1333105727072547E-3</v>
      </c>
      <c r="AA959" s="118">
        <f t="shared" si="274"/>
        <v>3.0680109828247074E-3</v>
      </c>
      <c r="AB959" s="118">
        <f t="shared" si="274"/>
        <v>3.0040722655208223E-3</v>
      </c>
      <c r="AC959" s="118">
        <f t="shared" si="274"/>
        <v>2.941466059604071E-3</v>
      </c>
      <c r="AD959" s="118">
        <f t="shared" si="274"/>
        <v>2.8801645949428074E-3</v>
      </c>
      <c r="AE959" s="118">
        <f t="shared" si="274"/>
        <v>2.820140680147314E-3</v>
      </c>
      <c r="AF959" s="118">
        <f t="shared" si="274"/>
        <v>2.7613676905085646E-3</v>
      </c>
      <c r="AG959" s="118">
        <f t="shared" si="274"/>
        <v>2.7038195561883433E-3</v>
      </c>
      <c r="AH959" s="118">
        <f t="shared" si="274"/>
        <v>2.6474707506554921E-3</v>
      </c>
      <c r="AI959" s="118">
        <f t="shared" si="274"/>
        <v>2.592296279363145E-3</v>
      </c>
      <c r="AJ959" s="118">
        <f t="shared" si="274"/>
        <v>2.5382716686619439E-3</v>
      </c>
      <c r="AK959" s="118">
        <f t="shared" si="274"/>
        <v>2.4853729549442981E-3</v>
      </c>
      <c r="AL959" s="118">
        <f t="shared" si="274"/>
        <v>2.433576674014888E-3</v>
      </c>
      <c r="AM959" s="118">
        <f t="shared" si="274"/>
        <v>2.3828598506826885E-3</v>
      </c>
      <c r="AN959" s="118">
        <f t="shared" si="274"/>
        <v>2.3331999885699058E-3</v>
      </c>
      <c r="AO959" s="118">
        <f t="shared" si="277"/>
        <v>2.2845750601332908E-3</v>
      </c>
      <c r="AP959" s="118">
        <f t="shared" si="277"/>
        <v>2.236963496893422E-3</v>
      </c>
      <c r="AQ959" s="118">
        <f t="shared" si="277"/>
        <v>2.1903441798676098E-3</v>
      </c>
      <c r="AR959" s="118">
        <f t="shared" si="277"/>
        <v>2.1446964302021822E-3</v>
      </c>
      <c r="AS959" s="118">
        <f t="shared" si="277"/>
        <v>2.1000000000000012E-3</v>
      </c>
      <c r="AT959" s="118">
        <f t="shared" si="277"/>
        <v>2.0562350633391369E-3</v>
      </c>
      <c r="AU959" s="118">
        <f t="shared" si="277"/>
        <v>2.0133822074787154E-3</v>
      </c>
      <c r="AV959" s="118">
        <f t="shared" si="277"/>
        <v>1.9714224242480408E-3</v>
      </c>
      <c r="AW959" s="118">
        <f t="shared" si="277"/>
        <v>1.9303371016151727E-3</v>
      </c>
      <c r="AX959" s="118">
        <f t="shared" si="277"/>
        <v>1.8901080154312183E-3</v>
      </c>
      <c r="AY959" s="118">
        <f t="shared" si="277"/>
        <v>1.8507173213466758E-3</v>
      </c>
      <c r="AZ959" s="118">
        <f t="shared" si="277"/>
        <v>1.8121475468962462E-3</v>
      </c>
      <c r="BA959" s="118">
        <f t="shared" si="277"/>
        <v>1.7743815837486011E-3</v>
      </c>
      <c r="BB959" s="118">
        <f t="shared" si="277"/>
        <v>1.7374026801176673E-3</v>
      </c>
      <c r="BC959" s="118">
        <f t="shared" si="277"/>
        <v>1.7011944333320647E-3</v>
      </c>
      <c r="BD959" s="118">
        <f t="shared" si="275"/>
        <v>1.6657407825594014E-3</v>
      </c>
      <c r="BE959" s="118">
        <f t="shared" si="275"/>
        <v>1.6310260016821965E-3</v>
      </c>
      <c r="BF959" s="118">
        <f t="shared" si="275"/>
        <v>1.5970346923222707E-3</v>
      </c>
      <c r="BG959" s="118">
        <f t="shared" si="275"/>
        <v>1.5637517770105151E-3</v>
      </c>
      <c r="BH959" s="118">
        <f t="shared" si="275"/>
        <v>1.5311624924990012E-3</v>
      </c>
      <c r="BI959" s="118">
        <f t="shared" si="275"/>
        <v>1.4992523832124728E-3</v>
      </c>
      <c r="BJ959" s="118">
        <f t="shared" si="275"/>
        <v>1.4680072948363094E-3</v>
      </c>
      <c r="BK959" s="118">
        <f t="shared" si="275"/>
        <v>1.4374133680381197E-3</v>
      </c>
      <c r="BL959" s="118">
        <f t="shared" si="275"/>
        <v>1.4074570323201828E-3</v>
      </c>
      <c r="BM959" s="118">
        <f t="shared" si="275"/>
        <v>1.3781250000000015E-3</v>
      </c>
      <c r="BN959" s="118">
        <f t="shared" si="275"/>
        <v>1.3494042603163093E-3</v>
      </c>
      <c r="BO959" s="118">
        <f t="shared" si="275"/>
        <v>1.3212820736579077E-3</v>
      </c>
      <c r="BP959" s="118">
        <f t="shared" si="275"/>
        <v>1.2937459659127773E-3</v>
      </c>
      <c r="BQ959" s="118">
        <f t="shared" si="275"/>
        <v>1.2667837229349576E-3</v>
      </c>
      <c r="BS959"/>
    </row>
    <row r="960" spans="2:71">
      <c r="B960" s="19">
        <v>61</v>
      </c>
      <c r="C960" s="51">
        <v>3.2000000000000002E-3</v>
      </c>
      <c r="D960" s="51">
        <v>2.0999999999999999E-3</v>
      </c>
      <c r="I960" s="22" t="s">
        <v>176</v>
      </c>
      <c r="J960" s="118">
        <f t="shared" si="276"/>
        <v>4.3888222399128462E-3</v>
      </c>
      <c r="K960" s="118">
        <f t="shared" si="276"/>
        <v>4.2973572268911438E-3</v>
      </c>
      <c r="L960" s="118">
        <f t="shared" si="276"/>
        <v>4.2077983855368581E-3</v>
      </c>
      <c r="M960" s="118">
        <f t="shared" si="276"/>
        <v>4.1201059903822361E-3</v>
      </c>
      <c r="N960" s="118">
        <f t="shared" si="276"/>
        <v>4.0342411438559853E-3</v>
      </c>
      <c r="O960" s="118">
        <f t="shared" si="276"/>
        <v>3.9501657590295522E-3</v>
      </c>
      <c r="P960" s="118">
        <f t="shared" si="276"/>
        <v>3.8678425427229601E-3</v>
      </c>
      <c r="Q960" s="118">
        <f t="shared" si="276"/>
        <v>3.7872349789627381E-3</v>
      </c>
      <c r="R960" s="118">
        <f t="shared" si="276"/>
        <v>3.7083073127845887E-3</v>
      </c>
      <c r="S960" s="118">
        <f t="shared" si="276"/>
        <v>3.6310245343736188E-3</v>
      </c>
      <c r="T960" s="118">
        <f t="shared" si="276"/>
        <v>3.5553523635350921E-3</v>
      </c>
      <c r="U960" s="118">
        <f t="shared" si="276"/>
        <v>3.4812572344888218E-3</v>
      </c>
      <c r="V960" s="118">
        <f t="shared" si="276"/>
        <v>3.4087062809804516E-3</v>
      </c>
      <c r="W960" s="118">
        <f t="shared" si="276"/>
        <v>3.3376673217030231E-3</v>
      </c>
      <c r="X960" s="118">
        <f t="shared" si="276"/>
        <v>3.2681088460223716E-3</v>
      </c>
      <c r="Y960" s="118">
        <f t="shared" si="276"/>
        <v>3.2000000000000002E-3</v>
      </c>
      <c r="Z960" s="118">
        <f t="shared" si="274"/>
        <v>3.1333105727072547E-3</v>
      </c>
      <c r="AA960" s="118">
        <f t="shared" si="274"/>
        <v>3.0680109828247074E-3</v>
      </c>
      <c r="AB960" s="118">
        <f t="shared" si="274"/>
        <v>3.0040722655208223E-3</v>
      </c>
      <c r="AC960" s="118">
        <f t="shared" si="274"/>
        <v>2.941466059604071E-3</v>
      </c>
      <c r="AD960" s="118">
        <f t="shared" si="274"/>
        <v>2.8801645949428074E-3</v>
      </c>
      <c r="AE960" s="118">
        <f t="shared" si="274"/>
        <v>2.820140680147314E-3</v>
      </c>
      <c r="AF960" s="118">
        <f t="shared" si="274"/>
        <v>2.7613676905085646E-3</v>
      </c>
      <c r="AG960" s="118">
        <f t="shared" si="274"/>
        <v>2.7038195561883433E-3</v>
      </c>
      <c r="AH960" s="118">
        <f t="shared" si="274"/>
        <v>2.6474707506554921E-3</v>
      </c>
      <c r="AI960" s="118">
        <f t="shared" si="274"/>
        <v>2.592296279363145E-3</v>
      </c>
      <c r="AJ960" s="118">
        <f t="shared" si="274"/>
        <v>2.5382716686619439E-3</v>
      </c>
      <c r="AK960" s="118">
        <f t="shared" si="274"/>
        <v>2.4853729549442981E-3</v>
      </c>
      <c r="AL960" s="118">
        <f t="shared" si="274"/>
        <v>2.433576674014888E-3</v>
      </c>
      <c r="AM960" s="118">
        <f t="shared" si="274"/>
        <v>2.3828598506826885E-3</v>
      </c>
      <c r="AN960" s="118">
        <f t="shared" si="274"/>
        <v>2.3331999885699058E-3</v>
      </c>
      <c r="AO960" s="118">
        <f t="shared" si="277"/>
        <v>2.2845750601332908E-3</v>
      </c>
      <c r="AP960" s="118">
        <f t="shared" si="277"/>
        <v>2.236963496893422E-3</v>
      </c>
      <c r="AQ960" s="118">
        <f t="shared" si="277"/>
        <v>2.1903441798676098E-3</v>
      </c>
      <c r="AR960" s="118">
        <f t="shared" si="277"/>
        <v>2.1446964302021822E-3</v>
      </c>
      <c r="AS960" s="118">
        <f t="shared" si="277"/>
        <v>2.1000000000000012E-3</v>
      </c>
      <c r="AT960" s="118">
        <f t="shared" si="277"/>
        <v>2.0562350633391369E-3</v>
      </c>
      <c r="AU960" s="118">
        <f t="shared" si="277"/>
        <v>2.0133822074787154E-3</v>
      </c>
      <c r="AV960" s="118">
        <f t="shared" si="277"/>
        <v>1.9714224242480408E-3</v>
      </c>
      <c r="AW960" s="118">
        <f t="shared" si="277"/>
        <v>1.9303371016151727E-3</v>
      </c>
      <c r="AX960" s="118">
        <f t="shared" si="277"/>
        <v>1.8901080154312183E-3</v>
      </c>
      <c r="AY960" s="118">
        <f t="shared" si="277"/>
        <v>1.8507173213466758E-3</v>
      </c>
      <c r="AZ960" s="118">
        <f t="shared" si="277"/>
        <v>1.8121475468962462E-3</v>
      </c>
      <c r="BA960" s="118">
        <f t="shared" si="277"/>
        <v>1.7743815837486011E-3</v>
      </c>
      <c r="BB960" s="118">
        <f t="shared" si="277"/>
        <v>1.7374026801176673E-3</v>
      </c>
      <c r="BC960" s="118">
        <f t="shared" si="277"/>
        <v>1.7011944333320647E-3</v>
      </c>
      <c r="BD960" s="118">
        <f t="shared" si="275"/>
        <v>1.6657407825594014E-3</v>
      </c>
      <c r="BE960" s="118">
        <f t="shared" si="275"/>
        <v>1.6310260016821965E-3</v>
      </c>
      <c r="BF960" s="118">
        <f t="shared" si="275"/>
        <v>1.5970346923222707E-3</v>
      </c>
      <c r="BG960" s="118">
        <f t="shared" si="275"/>
        <v>1.5637517770105151E-3</v>
      </c>
      <c r="BH960" s="118">
        <f t="shared" si="275"/>
        <v>1.5311624924990012E-3</v>
      </c>
      <c r="BI960" s="118">
        <f t="shared" si="275"/>
        <v>1.4992523832124728E-3</v>
      </c>
      <c r="BJ960" s="118">
        <f t="shared" si="275"/>
        <v>1.4680072948363094E-3</v>
      </c>
      <c r="BK960" s="118">
        <f t="shared" si="275"/>
        <v>1.4374133680381197E-3</v>
      </c>
      <c r="BL960" s="118">
        <f t="shared" si="275"/>
        <v>1.4074570323201828E-3</v>
      </c>
      <c r="BM960" s="118">
        <f t="shared" si="275"/>
        <v>1.3781250000000015E-3</v>
      </c>
      <c r="BN960" s="118">
        <f t="shared" si="275"/>
        <v>1.3494042603163093E-3</v>
      </c>
      <c r="BO960" s="118">
        <f t="shared" si="275"/>
        <v>1.3212820736579077E-3</v>
      </c>
      <c r="BP960" s="118">
        <f t="shared" si="275"/>
        <v>1.2937459659127773E-3</v>
      </c>
      <c r="BQ960" s="118">
        <f t="shared" si="275"/>
        <v>1.2667837229349576E-3</v>
      </c>
      <c r="BS960"/>
    </row>
    <row r="961" spans="1:71">
      <c r="B961" s="19">
        <v>62</v>
      </c>
      <c r="C961" s="51">
        <v>3.2000000000000002E-3</v>
      </c>
      <c r="D961" s="51">
        <v>2.0999999999999999E-3</v>
      </c>
      <c r="I961" s="22" t="s">
        <v>176</v>
      </c>
      <c r="J961" s="118">
        <f t="shared" si="276"/>
        <v>4.3888222399128462E-3</v>
      </c>
      <c r="K961" s="118">
        <f t="shared" si="276"/>
        <v>4.2973572268911438E-3</v>
      </c>
      <c r="L961" s="118">
        <f t="shared" si="276"/>
        <v>4.2077983855368581E-3</v>
      </c>
      <c r="M961" s="118">
        <f t="shared" si="276"/>
        <v>4.1201059903822361E-3</v>
      </c>
      <c r="N961" s="118">
        <f t="shared" si="276"/>
        <v>4.0342411438559853E-3</v>
      </c>
      <c r="O961" s="118">
        <f t="shared" si="276"/>
        <v>3.9501657590295522E-3</v>
      </c>
      <c r="P961" s="118">
        <f t="shared" si="276"/>
        <v>3.8678425427229601E-3</v>
      </c>
      <c r="Q961" s="118">
        <f t="shared" si="276"/>
        <v>3.7872349789627381E-3</v>
      </c>
      <c r="R961" s="118">
        <f t="shared" si="276"/>
        <v>3.7083073127845887E-3</v>
      </c>
      <c r="S961" s="118">
        <f t="shared" si="276"/>
        <v>3.6310245343736188E-3</v>
      </c>
      <c r="T961" s="118">
        <f t="shared" si="276"/>
        <v>3.5553523635350921E-3</v>
      </c>
      <c r="U961" s="118">
        <f t="shared" si="276"/>
        <v>3.4812572344888218E-3</v>
      </c>
      <c r="V961" s="118">
        <f t="shared" si="276"/>
        <v>3.4087062809804516E-3</v>
      </c>
      <c r="W961" s="118">
        <f t="shared" si="276"/>
        <v>3.3376673217030231E-3</v>
      </c>
      <c r="X961" s="118">
        <f t="shared" si="276"/>
        <v>3.2681088460223716E-3</v>
      </c>
      <c r="Y961" s="118">
        <f t="shared" si="276"/>
        <v>3.2000000000000002E-3</v>
      </c>
      <c r="Z961" s="118">
        <f t="shared" si="274"/>
        <v>3.1333105727072547E-3</v>
      </c>
      <c r="AA961" s="118">
        <f t="shared" si="274"/>
        <v>3.0680109828247074E-3</v>
      </c>
      <c r="AB961" s="118">
        <f t="shared" si="274"/>
        <v>3.0040722655208223E-3</v>
      </c>
      <c r="AC961" s="118">
        <f t="shared" si="274"/>
        <v>2.941466059604071E-3</v>
      </c>
      <c r="AD961" s="118">
        <f t="shared" si="274"/>
        <v>2.8801645949428074E-3</v>
      </c>
      <c r="AE961" s="118">
        <f t="shared" si="274"/>
        <v>2.820140680147314E-3</v>
      </c>
      <c r="AF961" s="118">
        <f t="shared" si="274"/>
        <v>2.7613676905085646E-3</v>
      </c>
      <c r="AG961" s="118">
        <f t="shared" si="274"/>
        <v>2.7038195561883433E-3</v>
      </c>
      <c r="AH961" s="118">
        <f t="shared" si="274"/>
        <v>2.6474707506554921E-3</v>
      </c>
      <c r="AI961" s="118">
        <f t="shared" si="274"/>
        <v>2.592296279363145E-3</v>
      </c>
      <c r="AJ961" s="118">
        <f t="shared" si="274"/>
        <v>2.5382716686619439E-3</v>
      </c>
      <c r="AK961" s="118">
        <f t="shared" si="274"/>
        <v>2.4853729549442981E-3</v>
      </c>
      <c r="AL961" s="118">
        <f t="shared" si="274"/>
        <v>2.433576674014888E-3</v>
      </c>
      <c r="AM961" s="118">
        <f t="shared" si="274"/>
        <v>2.3828598506826885E-3</v>
      </c>
      <c r="AN961" s="118">
        <f t="shared" si="274"/>
        <v>2.3331999885699058E-3</v>
      </c>
      <c r="AO961" s="118">
        <f t="shared" si="277"/>
        <v>2.2845750601332908E-3</v>
      </c>
      <c r="AP961" s="118">
        <f t="shared" si="277"/>
        <v>2.236963496893422E-3</v>
      </c>
      <c r="AQ961" s="118">
        <f t="shared" si="277"/>
        <v>2.1903441798676098E-3</v>
      </c>
      <c r="AR961" s="118">
        <f t="shared" si="277"/>
        <v>2.1446964302021822E-3</v>
      </c>
      <c r="AS961" s="118">
        <f t="shared" si="277"/>
        <v>2.1000000000000012E-3</v>
      </c>
      <c r="AT961" s="118">
        <f t="shared" si="277"/>
        <v>2.0562350633391369E-3</v>
      </c>
      <c r="AU961" s="118">
        <f t="shared" si="277"/>
        <v>2.0133822074787154E-3</v>
      </c>
      <c r="AV961" s="118">
        <f t="shared" si="277"/>
        <v>1.9714224242480408E-3</v>
      </c>
      <c r="AW961" s="118">
        <f t="shared" si="277"/>
        <v>1.9303371016151727E-3</v>
      </c>
      <c r="AX961" s="118">
        <f t="shared" si="277"/>
        <v>1.8901080154312183E-3</v>
      </c>
      <c r="AY961" s="118">
        <f t="shared" si="277"/>
        <v>1.8507173213466758E-3</v>
      </c>
      <c r="AZ961" s="118">
        <f t="shared" si="277"/>
        <v>1.8121475468962462E-3</v>
      </c>
      <c r="BA961" s="118">
        <f t="shared" si="277"/>
        <v>1.7743815837486011E-3</v>
      </c>
      <c r="BB961" s="118">
        <f t="shared" si="277"/>
        <v>1.7374026801176673E-3</v>
      </c>
      <c r="BC961" s="118">
        <f t="shared" si="277"/>
        <v>1.7011944333320647E-3</v>
      </c>
      <c r="BD961" s="118">
        <f t="shared" si="275"/>
        <v>1.6657407825594014E-3</v>
      </c>
      <c r="BE961" s="118">
        <f t="shared" si="275"/>
        <v>1.6310260016821965E-3</v>
      </c>
      <c r="BF961" s="118">
        <f t="shared" si="275"/>
        <v>1.5970346923222707E-3</v>
      </c>
      <c r="BG961" s="118">
        <f t="shared" si="275"/>
        <v>1.5637517770105151E-3</v>
      </c>
      <c r="BH961" s="118">
        <f t="shared" si="275"/>
        <v>1.5311624924990012E-3</v>
      </c>
      <c r="BI961" s="118">
        <f t="shared" si="275"/>
        <v>1.4992523832124728E-3</v>
      </c>
      <c r="BJ961" s="118">
        <f t="shared" si="275"/>
        <v>1.4680072948363094E-3</v>
      </c>
      <c r="BK961" s="118">
        <f t="shared" si="275"/>
        <v>1.4374133680381197E-3</v>
      </c>
      <c r="BL961" s="118">
        <f t="shared" si="275"/>
        <v>1.4074570323201828E-3</v>
      </c>
      <c r="BM961" s="118">
        <f t="shared" si="275"/>
        <v>1.3781250000000015E-3</v>
      </c>
      <c r="BN961" s="118">
        <f t="shared" si="275"/>
        <v>1.3494042603163093E-3</v>
      </c>
      <c r="BO961" s="118">
        <f t="shared" si="275"/>
        <v>1.3212820736579077E-3</v>
      </c>
      <c r="BP961" s="118">
        <f t="shared" si="275"/>
        <v>1.2937459659127773E-3</v>
      </c>
      <c r="BQ961" s="118">
        <f t="shared" si="275"/>
        <v>1.2667837229349576E-3</v>
      </c>
      <c r="BS961"/>
    </row>
    <row r="962" spans="1:71">
      <c r="B962" s="19">
        <v>63</v>
      </c>
      <c r="C962" s="51">
        <v>3.2000000000000002E-3</v>
      </c>
      <c r="D962" s="51">
        <v>2.0999999999999999E-3</v>
      </c>
      <c r="I962" s="22" t="s">
        <v>176</v>
      </c>
      <c r="J962" s="118">
        <f t="shared" si="276"/>
        <v>4.3888222399128462E-3</v>
      </c>
      <c r="K962" s="118">
        <f t="shared" si="276"/>
        <v>4.2973572268911438E-3</v>
      </c>
      <c r="L962" s="118">
        <f t="shared" si="276"/>
        <v>4.2077983855368581E-3</v>
      </c>
      <c r="M962" s="118">
        <f t="shared" si="276"/>
        <v>4.1201059903822361E-3</v>
      </c>
      <c r="N962" s="118">
        <f t="shared" si="276"/>
        <v>4.0342411438559853E-3</v>
      </c>
      <c r="O962" s="118">
        <f t="shared" si="276"/>
        <v>3.9501657590295522E-3</v>
      </c>
      <c r="P962" s="118">
        <f t="shared" si="276"/>
        <v>3.8678425427229601E-3</v>
      </c>
      <c r="Q962" s="118">
        <f t="shared" si="276"/>
        <v>3.7872349789627381E-3</v>
      </c>
      <c r="R962" s="118">
        <f t="shared" si="276"/>
        <v>3.7083073127845887E-3</v>
      </c>
      <c r="S962" s="118">
        <f t="shared" si="276"/>
        <v>3.6310245343736188E-3</v>
      </c>
      <c r="T962" s="118">
        <f t="shared" si="276"/>
        <v>3.5553523635350921E-3</v>
      </c>
      <c r="U962" s="118">
        <f t="shared" si="276"/>
        <v>3.4812572344888218E-3</v>
      </c>
      <c r="V962" s="118">
        <f t="shared" si="276"/>
        <v>3.4087062809804516E-3</v>
      </c>
      <c r="W962" s="118">
        <f t="shared" si="276"/>
        <v>3.3376673217030231E-3</v>
      </c>
      <c r="X962" s="118">
        <f t="shared" si="276"/>
        <v>3.2681088460223716E-3</v>
      </c>
      <c r="Y962" s="118">
        <f t="shared" si="276"/>
        <v>3.2000000000000002E-3</v>
      </c>
      <c r="Z962" s="118">
        <f t="shared" si="274"/>
        <v>3.1333105727072547E-3</v>
      </c>
      <c r="AA962" s="118">
        <f t="shared" si="274"/>
        <v>3.0680109828247074E-3</v>
      </c>
      <c r="AB962" s="118">
        <f t="shared" si="274"/>
        <v>3.0040722655208223E-3</v>
      </c>
      <c r="AC962" s="118">
        <f t="shared" si="274"/>
        <v>2.941466059604071E-3</v>
      </c>
      <c r="AD962" s="118">
        <f t="shared" si="274"/>
        <v>2.8801645949428074E-3</v>
      </c>
      <c r="AE962" s="118">
        <f t="shared" si="274"/>
        <v>2.820140680147314E-3</v>
      </c>
      <c r="AF962" s="118">
        <f t="shared" si="274"/>
        <v>2.7613676905085646E-3</v>
      </c>
      <c r="AG962" s="118">
        <f t="shared" si="274"/>
        <v>2.7038195561883433E-3</v>
      </c>
      <c r="AH962" s="118">
        <f t="shared" si="274"/>
        <v>2.6474707506554921E-3</v>
      </c>
      <c r="AI962" s="118">
        <f t="shared" si="274"/>
        <v>2.592296279363145E-3</v>
      </c>
      <c r="AJ962" s="118">
        <f t="shared" si="274"/>
        <v>2.5382716686619439E-3</v>
      </c>
      <c r="AK962" s="118">
        <f t="shared" si="274"/>
        <v>2.4853729549442981E-3</v>
      </c>
      <c r="AL962" s="118">
        <f t="shared" si="274"/>
        <v>2.433576674014888E-3</v>
      </c>
      <c r="AM962" s="118">
        <f t="shared" si="274"/>
        <v>2.3828598506826885E-3</v>
      </c>
      <c r="AN962" s="118">
        <f t="shared" si="274"/>
        <v>2.3331999885699058E-3</v>
      </c>
      <c r="AO962" s="118">
        <f t="shared" si="277"/>
        <v>2.2845750601332908E-3</v>
      </c>
      <c r="AP962" s="118">
        <f t="shared" si="277"/>
        <v>2.236963496893422E-3</v>
      </c>
      <c r="AQ962" s="118">
        <f t="shared" si="277"/>
        <v>2.1903441798676098E-3</v>
      </c>
      <c r="AR962" s="118">
        <f t="shared" si="277"/>
        <v>2.1446964302021822E-3</v>
      </c>
      <c r="AS962" s="118">
        <f t="shared" si="277"/>
        <v>2.1000000000000012E-3</v>
      </c>
      <c r="AT962" s="118">
        <f t="shared" si="277"/>
        <v>2.0562350633391369E-3</v>
      </c>
      <c r="AU962" s="118">
        <f t="shared" si="277"/>
        <v>2.0133822074787154E-3</v>
      </c>
      <c r="AV962" s="118">
        <f t="shared" si="277"/>
        <v>1.9714224242480408E-3</v>
      </c>
      <c r="AW962" s="118">
        <f t="shared" si="277"/>
        <v>1.9303371016151727E-3</v>
      </c>
      <c r="AX962" s="118">
        <f t="shared" si="277"/>
        <v>1.8901080154312183E-3</v>
      </c>
      <c r="AY962" s="118">
        <f t="shared" si="277"/>
        <v>1.8507173213466758E-3</v>
      </c>
      <c r="AZ962" s="118">
        <f t="shared" si="277"/>
        <v>1.8121475468962462E-3</v>
      </c>
      <c r="BA962" s="118">
        <f t="shared" si="277"/>
        <v>1.7743815837486011E-3</v>
      </c>
      <c r="BB962" s="118">
        <f t="shared" si="277"/>
        <v>1.7374026801176673E-3</v>
      </c>
      <c r="BC962" s="118">
        <f t="shared" si="277"/>
        <v>1.7011944333320647E-3</v>
      </c>
      <c r="BD962" s="118">
        <f t="shared" si="275"/>
        <v>1.6657407825594014E-3</v>
      </c>
      <c r="BE962" s="118">
        <f t="shared" si="275"/>
        <v>1.6310260016821965E-3</v>
      </c>
      <c r="BF962" s="118">
        <f t="shared" si="275"/>
        <v>1.5970346923222707E-3</v>
      </c>
      <c r="BG962" s="118">
        <f t="shared" si="275"/>
        <v>1.5637517770105151E-3</v>
      </c>
      <c r="BH962" s="118">
        <f t="shared" si="275"/>
        <v>1.5311624924990012E-3</v>
      </c>
      <c r="BI962" s="118">
        <f t="shared" si="275"/>
        <v>1.4992523832124728E-3</v>
      </c>
      <c r="BJ962" s="118">
        <f t="shared" si="275"/>
        <v>1.4680072948363094E-3</v>
      </c>
      <c r="BK962" s="118">
        <f t="shared" si="275"/>
        <v>1.4374133680381197E-3</v>
      </c>
      <c r="BL962" s="118">
        <f t="shared" si="275"/>
        <v>1.4074570323201828E-3</v>
      </c>
      <c r="BM962" s="118">
        <f t="shared" si="275"/>
        <v>1.3781250000000015E-3</v>
      </c>
      <c r="BN962" s="118">
        <f t="shared" si="275"/>
        <v>1.3494042603163093E-3</v>
      </c>
      <c r="BO962" s="118">
        <f t="shared" si="275"/>
        <v>1.3212820736579077E-3</v>
      </c>
      <c r="BP962" s="118">
        <f t="shared" si="275"/>
        <v>1.2937459659127773E-3</v>
      </c>
      <c r="BQ962" s="118">
        <f t="shared" si="275"/>
        <v>1.2667837229349576E-3</v>
      </c>
      <c r="BS962"/>
    </row>
    <row r="963" spans="1:71">
      <c r="B963" s="19">
        <v>64</v>
      </c>
      <c r="C963" s="51">
        <v>3.2000000000000002E-3</v>
      </c>
      <c r="D963" s="51">
        <v>2.2000000000000001E-3</v>
      </c>
      <c r="I963" s="22" t="s">
        <v>176</v>
      </c>
      <c r="J963" s="118">
        <f t="shared" si="276"/>
        <v>4.2383366675499594E-3</v>
      </c>
      <c r="K963" s="118">
        <f t="shared" si="276"/>
        <v>4.1596719975202723E-3</v>
      </c>
      <c r="L963" s="118">
        <f t="shared" si="276"/>
        <v>4.082467364952512E-3</v>
      </c>
      <c r="M963" s="118">
        <f t="shared" si="276"/>
        <v>4.0066956711581631E-3</v>
      </c>
      <c r="N963" s="118">
        <f t="shared" si="276"/>
        <v>3.9323303204076695E-3</v>
      </c>
      <c r="O963" s="118">
        <f t="shared" si="276"/>
        <v>3.8593452105953759E-3</v>
      </c>
      <c r="P963" s="118">
        <f t="shared" si="276"/>
        <v>3.7877147240777407E-3</v>
      </c>
      <c r="Q963" s="118">
        <f t="shared" si="276"/>
        <v>3.7174137186815827E-3</v>
      </c>
      <c r="R963" s="118">
        <f t="shared" si="276"/>
        <v>3.6484175188792292E-3</v>
      </c>
      <c r="S963" s="118">
        <f t="shared" si="276"/>
        <v>3.5807019071274456E-3</v>
      </c>
      <c r="T963" s="118">
        <f t="shared" si="276"/>
        <v>3.5142431153671206E-3</v>
      </c>
      <c r="U963" s="118">
        <f t="shared" si="276"/>
        <v>3.4490178166807234E-3</v>
      </c>
      <c r="V963" s="118">
        <f t="shared" si="276"/>
        <v>3.3850031171045948E-3</v>
      </c>
      <c r="W963" s="118">
        <f t="shared" si="276"/>
        <v>3.3221765475932061E-3</v>
      </c>
      <c r="X963" s="118">
        <f t="shared" si="276"/>
        <v>3.2605160561325654E-3</v>
      </c>
      <c r="Y963" s="118">
        <f t="shared" si="276"/>
        <v>3.2000000000000002E-3</v>
      </c>
      <c r="Z963" s="118">
        <f t="shared" si="274"/>
        <v>3.1406071381675981E-3</v>
      </c>
      <c r="AA963" s="118">
        <f t="shared" si="274"/>
        <v>3.082316623846647E-3</v>
      </c>
      <c r="AB963" s="118">
        <f t="shared" si="274"/>
        <v>3.0251079971704469E-3</v>
      </c>
      <c r="AC963" s="118">
        <f t="shared" si="274"/>
        <v>2.9689611780129347E-3</v>
      </c>
      <c r="AD963" s="118">
        <f t="shared" si="274"/>
        <v>2.9138564589405941E-3</v>
      </c>
      <c r="AE963" s="118">
        <f t="shared" si="274"/>
        <v>2.8597744982951845E-3</v>
      </c>
      <c r="AF963" s="118">
        <f t="shared" si="274"/>
        <v>2.8066963134048494E-3</v>
      </c>
      <c r="AG963" s="118">
        <f t="shared" si="274"/>
        <v>2.7546032739212347E-3</v>
      </c>
      <c r="AH963" s="118">
        <f t="shared" si="274"/>
        <v>2.7034770952802704E-3</v>
      </c>
      <c r="AI963" s="118">
        <f t="shared" si="274"/>
        <v>2.6532998322843187E-3</v>
      </c>
      <c r="AJ963" s="118">
        <f t="shared" si="274"/>
        <v>2.6040538728034444E-3</v>
      </c>
      <c r="AK963" s="118">
        <f t="shared" si="274"/>
        <v>2.5557219315935856E-3</v>
      </c>
      <c r="AL963" s="118">
        <f t="shared" si="274"/>
        <v>2.5082870442294678E-3</v>
      </c>
      <c r="AM963" s="118">
        <f t="shared" si="274"/>
        <v>2.4617325611501163E-3</v>
      </c>
      <c r="AN963" s="118">
        <f t="shared" si="274"/>
        <v>2.4160421418148929E-3</v>
      </c>
      <c r="AO963" s="118">
        <f t="shared" si="277"/>
        <v>2.3711997489679953E-3</v>
      </c>
      <c r="AP963" s="118">
        <f t="shared" si="277"/>
        <v>2.3271896430094069E-3</v>
      </c>
      <c r="AQ963" s="118">
        <f t="shared" si="277"/>
        <v>2.2839963764703271E-3</v>
      </c>
      <c r="AR963" s="118">
        <f t="shared" si="277"/>
        <v>2.2416047885911367E-3</v>
      </c>
      <c r="AS963" s="118">
        <f t="shared" si="277"/>
        <v>2.199999999999998E-3</v>
      </c>
      <c r="AT963" s="118">
        <f t="shared" si="277"/>
        <v>2.1591674074902213E-3</v>
      </c>
      <c r="AU963" s="118">
        <f t="shared" si="277"/>
        <v>2.1190926788945677E-3</v>
      </c>
      <c r="AV963" s="118">
        <f t="shared" si="277"/>
        <v>2.0797617480546801E-3</v>
      </c>
      <c r="AW963" s="118">
        <f t="shared" si="277"/>
        <v>2.0411608098838906E-3</v>
      </c>
      <c r="AX963" s="118">
        <f t="shared" si="277"/>
        <v>2.003276315521657E-3</v>
      </c>
      <c r="AY963" s="118">
        <f t="shared" si="277"/>
        <v>1.9660949675779377E-3</v>
      </c>
      <c r="AZ963" s="118">
        <f t="shared" si="277"/>
        <v>1.9296037154658322E-3</v>
      </c>
      <c r="BA963" s="118">
        <f t="shared" si="277"/>
        <v>1.893789750820847E-3</v>
      </c>
      <c r="BB963" s="118">
        <f t="shared" si="277"/>
        <v>1.8586405030051841E-3</v>
      </c>
      <c r="BC963" s="118">
        <f t="shared" si="277"/>
        <v>1.8241436346954673E-3</v>
      </c>
      <c r="BD963" s="118">
        <f t="shared" si="275"/>
        <v>1.7902870375523664E-3</v>
      </c>
      <c r="BE963" s="118">
        <f t="shared" si="275"/>
        <v>1.7570588279705885E-3</v>
      </c>
      <c r="BF963" s="118">
        <f t="shared" si="275"/>
        <v>1.7244473429077574E-3</v>
      </c>
      <c r="BG963" s="118">
        <f t="shared" si="275"/>
        <v>1.6924411357907034E-3</v>
      </c>
      <c r="BH963" s="118">
        <f t="shared" si="275"/>
        <v>1.6610289724977374E-3</v>
      </c>
      <c r="BI963" s="118">
        <f t="shared" si="275"/>
        <v>1.6301998274154952E-3</v>
      </c>
      <c r="BJ963" s="118">
        <f t="shared" si="275"/>
        <v>1.5999428795689654E-3</v>
      </c>
      <c r="BK963" s="118">
        <f t="shared" si="275"/>
        <v>1.5702475088233483E-3</v>
      </c>
      <c r="BL963" s="118">
        <f t="shared" si="275"/>
        <v>1.541103292156405E-3</v>
      </c>
      <c r="BM963" s="118">
        <f t="shared" si="275"/>
        <v>1.5124999999999971E-3</v>
      </c>
      <c r="BN963" s="118">
        <f t="shared" si="275"/>
        <v>1.4844275926495258E-3</v>
      </c>
      <c r="BO963" s="118">
        <f t="shared" si="275"/>
        <v>1.4568762167400139E-3</v>
      </c>
      <c r="BP963" s="118">
        <f t="shared" si="275"/>
        <v>1.4298362017875911E-3</v>
      </c>
      <c r="BQ963" s="118">
        <f t="shared" si="275"/>
        <v>1.4032980567951733E-3</v>
      </c>
      <c r="BS963"/>
    </row>
    <row r="964" spans="1:71">
      <c r="B964" s="19">
        <v>65</v>
      </c>
      <c r="C964" s="51">
        <v>3.3E-3</v>
      </c>
      <c r="D964" s="51">
        <v>2.2000000000000001E-3</v>
      </c>
      <c r="I964" s="22" t="s">
        <v>176</v>
      </c>
      <c r="J964" s="118">
        <f t="shared" si="276"/>
        <v>4.4728299178687335E-3</v>
      </c>
      <c r="K964" s="118">
        <f t="shared" si="276"/>
        <v>4.3830640918130041E-3</v>
      </c>
      <c r="L964" s="118">
        <f t="shared" si="276"/>
        <v>4.2950997882107165E-3</v>
      </c>
      <c r="M964" s="118">
        <f t="shared" si="276"/>
        <v>4.208900852065111E-3</v>
      </c>
      <c r="N964" s="118">
        <f t="shared" si="276"/>
        <v>4.1244318539789254E-3</v>
      </c>
      <c r="O964" s="118">
        <f t="shared" si="276"/>
        <v>4.0416580755922452E-3</v>
      </c>
      <c r="P964" s="118">
        <f t="shared" si="276"/>
        <v>3.960545495312595E-3</v>
      </c>
      <c r="Q964" s="118">
        <f t="shared" si="276"/>
        <v>3.8810607743314236E-3</v>
      </c>
      <c r="R964" s="118">
        <f t="shared" si="276"/>
        <v>3.8031712429212167E-3</v>
      </c>
      <c r="S964" s="118">
        <f t="shared" si="276"/>
        <v>3.726844887007624E-3</v>
      </c>
      <c r="T964" s="118">
        <f t="shared" si="276"/>
        <v>3.6520503350110614E-3</v>
      </c>
      <c r="U964" s="118">
        <f t="shared" si="276"/>
        <v>3.578756844952406E-3</v>
      </c>
      <c r="V964" s="118">
        <f t="shared" si="276"/>
        <v>3.5069342918174497E-3</v>
      </c>
      <c r="W964" s="118">
        <f t="shared" si="276"/>
        <v>3.4365531551749551E-3</v>
      </c>
      <c r="X964" s="118">
        <f t="shared" si="276"/>
        <v>3.3675845070431942E-3</v>
      </c>
      <c r="Y964" s="118">
        <f t="shared" si="276"/>
        <v>3.3E-3</v>
      </c>
      <c r="Z964" s="118">
        <f t="shared" si="274"/>
        <v>3.2337718555314403E-3</v>
      </c>
      <c r="AA964" s="118">
        <f t="shared" si="274"/>
        <v>3.1688728526143195E-3</v>
      </c>
      <c r="AB964" s="118">
        <f t="shared" si="274"/>
        <v>3.1052763165278232E-3</v>
      </c>
      <c r="AC964" s="118">
        <f t="shared" si="274"/>
        <v>3.0429561078897014E-3</v>
      </c>
      <c r="AD964" s="118">
        <f t="shared" si="274"/>
        <v>2.9818866119124877E-3</v>
      </c>
      <c r="AE964" s="118">
        <f t="shared" si="274"/>
        <v>2.9220427278753348E-3</v>
      </c>
      <c r="AF964" s="118">
        <f t="shared" si="274"/>
        <v>2.8633998588071434E-3</v>
      </c>
      <c r="AG964" s="118">
        <f t="shared" si="274"/>
        <v>2.8059339013767393E-3</v>
      </c>
      <c r="AH964" s="118">
        <f t="shared" si="274"/>
        <v>2.7496212359859489E-3</v>
      </c>
      <c r="AI964" s="118">
        <f t="shared" si="274"/>
        <v>2.6944387170614952E-3</v>
      </c>
      <c r="AJ964" s="118">
        <f t="shared" si="274"/>
        <v>2.6403636635417287E-3</v>
      </c>
      <c r="AK964" s="118">
        <f t="shared" si="274"/>
        <v>2.5873738495542811E-3</v>
      </c>
      <c r="AL964" s="118">
        <f t="shared" si="274"/>
        <v>2.53544749528081E-3</v>
      </c>
      <c r="AM964" s="118">
        <f t="shared" si="274"/>
        <v>2.4845632580050812E-3</v>
      </c>
      <c r="AN964" s="118">
        <f t="shared" si="274"/>
        <v>2.4347002233407068E-3</v>
      </c>
      <c r="AO964" s="118">
        <f t="shared" si="277"/>
        <v>2.385837896634936E-3</v>
      </c>
      <c r="AP964" s="118">
        <f t="shared" si="277"/>
        <v>2.3379561945449656E-3</v>
      </c>
      <c r="AQ964" s="118">
        <f t="shared" si="277"/>
        <v>2.2910354367833025E-3</v>
      </c>
      <c r="AR964" s="118">
        <f t="shared" si="277"/>
        <v>2.2450563380287951E-3</v>
      </c>
      <c r="AS964" s="118">
        <f t="shared" si="277"/>
        <v>2.1999999999999993E-3</v>
      </c>
      <c r="AT964" s="118">
        <f t="shared" si="277"/>
        <v>2.1558479036876258E-3</v>
      </c>
      <c r="AU964" s="118">
        <f t="shared" si="277"/>
        <v>2.1125819017428788E-3</v>
      </c>
      <c r="AV964" s="118">
        <f t="shared" si="277"/>
        <v>2.0701842110185482E-3</v>
      </c>
      <c r="AW964" s="118">
        <f t="shared" si="277"/>
        <v>2.0286374052597999E-3</v>
      </c>
      <c r="AX964" s="118">
        <f t="shared" si="277"/>
        <v>1.9879244079416573E-3</v>
      </c>
      <c r="AY964" s="118">
        <f t="shared" si="277"/>
        <v>1.948028485250222E-3</v>
      </c>
      <c r="AZ964" s="118">
        <f t="shared" si="277"/>
        <v>1.9089332392047615E-3</v>
      </c>
      <c r="BA964" s="118">
        <f t="shared" si="277"/>
        <v>1.8706226009178254E-3</v>
      </c>
      <c r="BB964" s="118">
        <f t="shared" si="277"/>
        <v>1.8330808239906318E-3</v>
      </c>
      <c r="BC964" s="118">
        <f t="shared" si="277"/>
        <v>1.7962924780409962E-3</v>
      </c>
      <c r="BD964" s="118">
        <f t="shared" si="275"/>
        <v>1.760242442361152E-3</v>
      </c>
      <c r="BE964" s="118">
        <f t="shared" si="275"/>
        <v>1.7249158997028533E-3</v>
      </c>
      <c r="BF964" s="118">
        <f t="shared" si="275"/>
        <v>1.6902983301872059E-3</v>
      </c>
      <c r="BG964" s="118">
        <f t="shared" si="275"/>
        <v>1.65637550533672E-3</v>
      </c>
      <c r="BH964" s="118">
        <f t="shared" si="275"/>
        <v>1.623133482227137E-3</v>
      </c>
      <c r="BI964" s="118">
        <f t="shared" si="275"/>
        <v>1.5905585977566232E-3</v>
      </c>
      <c r="BJ964" s="118">
        <f t="shared" si="275"/>
        <v>1.5586374630299762E-3</v>
      </c>
      <c r="BK964" s="118">
        <f t="shared" si="275"/>
        <v>1.5273569578555342E-3</v>
      </c>
      <c r="BL964" s="118">
        <f t="shared" si="275"/>
        <v>1.4967042253525291E-3</v>
      </c>
      <c r="BM964" s="118">
        <f t="shared" si="275"/>
        <v>1.4666666666666654E-3</v>
      </c>
      <c r="BN964" s="118">
        <f t="shared" si="275"/>
        <v>1.4372319357917498E-3</v>
      </c>
      <c r="BO964" s="118">
        <f t="shared" si="275"/>
        <v>1.4083879344952517E-3</v>
      </c>
      <c r="BP964" s="118">
        <f t="shared" si="275"/>
        <v>1.3801228073456978E-3</v>
      </c>
      <c r="BQ964" s="118">
        <f t="shared" si="275"/>
        <v>1.352424936839866E-3</v>
      </c>
      <c r="BS964"/>
    </row>
    <row r="965" spans="1:71">
      <c r="B965" s="19">
        <v>66</v>
      </c>
      <c r="C965" s="51">
        <v>3.3E-3</v>
      </c>
      <c r="D965" s="51">
        <v>2.2000000000000001E-3</v>
      </c>
      <c r="I965" s="22" t="s">
        <v>176</v>
      </c>
      <c r="J965" s="118">
        <f t="shared" si="276"/>
        <v>4.4728299178687335E-3</v>
      </c>
      <c r="K965" s="118">
        <f t="shared" si="276"/>
        <v>4.3830640918130041E-3</v>
      </c>
      <c r="L965" s="118">
        <f t="shared" si="276"/>
        <v>4.2950997882107165E-3</v>
      </c>
      <c r="M965" s="118">
        <f t="shared" si="276"/>
        <v>4.208900852065111E-3</v>
      </c>
      <c r="N965" s="118">
        <f t="shared" si="276"/>
        <v>4.1244318539789254E-3</v>
      </c>
      <c r="O965" s="118">
        <f t="shared" si="276"/>
        <v>4.0416580755922452E-3</v>
      </c>
      <c r="P965" s="118">
        <f t="shared" si="276"/>
        <v>3.960545495312595E-3</v>
      </c>
      <c r="Q965" s="118">
        <f t="shared" si="276"/>
        <v>3.8810607743314236E-3</v>
      </c>
      <c r="R965" s="118">
        <f t="shared" si="276"/>
        <v>3.8031712429212167E-3</v>
      </c>
      <c r="S965" s="118">
        <f t="shared" si="276"/>
        <v>3.726844887007624E-3</v>
      </c>
      <c r="T965" s="118">
        <f t="shared" si="276"/>
        <v>3.6520503350110614E-3</v>
      </c>
      <c r="U965" s="118">
        <f t="shared" si="276"/>
        <v>3.578756844952406E-3</v>
      </c>
      <c r="V965" s="118">
        <f t="shared" si="276"/>
        <v>3.5069342918174497E-3</v>
      </c>
      <c r="W965" s="118">
        <f t="shared" si="276"/>
        <v>3.4365531551749551E-3</v>
      </c>
      <c r="X965" s="118">
        <f t="shared" si="276"/>
        <v>3.3675845070431942E-3</v>
      </c>
      <c r="Y965" s="118">
        <f t="shared" si="276"/>
        <v>3.3E-3</v>
      </c>
      <c r="Z965" s="118">
        <f t="shared" si="274"/>
        <v>3.2337718555314403E-3</v>
      </c>
      <c r="AA965" s="118">
        <f t="shared" si="274"/>
        <v>3.1688728526143195E-3</v>
      </c>
      <c r="AB965" s="118">
        <f t="shared" si="274"/>
        <v>3.1052763165278232E-3</v>
      </c>
      <c r="AC965" s="118">
        <f t="shared" si="274"/>
        <v>3.0429561078897014E-3</v>
      </c>
      <c r="AD965" s="118">
        <f t="shared" si="274"/>
        <v>2.9818866119124877E-3</v>
      </c>
      <c r="AE965" s="118">
        <f t="shared" si="274"/>
        <v>2.9220427278753348E-3</v>
      </c>
      <c r="AF965" s="118">
        <f t="shared" si="274"/>
        <v>2.8633998588071434E-3</v>
      </c>
      <c r="AG965" s="118">
        <f t="shared" si="274"/>
        <v>2.8059339013767393E-3</v>
      </c>
      <c r="AH965" s="118">
        <f t="shared" si="274"/>
        <v>2.7496212359859489E-3</v>
      </c>
      <c r="AI965" s="118">
        <f t="shared" si="274"/>
        <v>2.6944387170614952E-3</v>
      </c>
      <c r="AJ965" s="118">
        <f t="shared" si="274"/>
        <v>2.6403636635417287E-3</v>
      </c>
      <c r="AK965" s="118">
        <f t="shared" si="274"/>
        <v>2.5873738495542811E-3</v>
      </c>
      <c r="AL965" s="118">
        <f t="shared" si="274"/>
        <v>2.53544749528081E-3</v>
      </c>
      <c r="AM965" s="118">
        <f t="shared" si="274"/>
        <v>2.4845632580050812E-3</v>
      </c>
      <c r="AN965" s="118">
        <f t="shared" si="274"/>
        <v>2.4347002233407068E-3</v>
      </c>
      <c r="AO965" s="118">
        <f t="shared" si="277"/>
        <v>2.385837896634936E-3</v>
      </c>
      <c r="AP965" s="118">
        <f t="shared" si="277"/>
        <v>2.3379561945449656E-3</v>
      </c>
      <c r="AQ965" s="118">
        <f t="shared" si="277"/>
        <v>2.2910354367833025E-3</v>
      </c>
      <c r="AR965" s="118">
        <f t="shared" si="277"/>
        <v>2.2450563380287951E-3</v>
      </c>
      <c r="AS965" s="118">
        <f t="shared" si="277"/>
        <v>2.1999999999999993E-3</v>
      </c>
      <c r="AT965" s="118">
        <f t="shared" si="277"/>
        <v>2.1558479036876258E-3</v>
      </c>
      <c r="AU965" s="118">
        <f t="shared" si="277"/>
        <v>2.1125819017428788E-3</v>
      </c>
      <c r="AV965" s="118">
        <f t="shared" si="277"/>
        <v>2.0701842110185482E-3</v>
      </c>
      <c r="AW965" s="118">
        <f t="shared" si="277"/>
        <v>2.0286374052597999E-3</v>
      </c>
      <c r="AX965" s="118">
        <f t="shared" si="277"/>
        <v>1.9879244079416573E-3</v>
      </c>
      <c r="AY965" s="118">
        <f t="shared" si="277"/>
        <v>1.948028485250222E-3</v>
      </c>
      <c r="AZ965" s="118">
        <f t="shared" si="277"/>
        <v>1.9089332392047615E-3</v>
      </c>
      <c r="BA965" s="118">
        <f t="shared" si="277"/>
        <v>1.8706226009178254E-3</v>
      </c>
      <c r="BB965" s="118">
        <f t="shared" si="277"/>
        <v>1.8330808239906318E-3</v>
      </c>
      <c r="BC965" s="118">
        <f t="shared" si="277"/>
        <v>1.7962924780409962E-3</v>
      </c>
      <c r="BD965" s="118">
        <f t="shared" si="275"/>
        <v>1.760242442361152E-3</v>
      </c>
      <c r="BE965" s="118">
        <f t="shared" si="275"/>
        <v>1.7249158997028533E-3</v>
      </c>
      <c r="BF965" s="118">
        <f t="shared" si="275"/>
        <v>1.6902983301872059E-3</v>
      </c>
      <c r="BG965" s="118">
        <f t="shared" si="275"/>
        <v>1.65637550533672E-3</v>
      </c>
      <c r="BH965" s="118">
        <f t="shared" si="275"/>
        <v>1.623133482227137E-3</v>
      </c>
      <c r="BI965" s="118">
        <f t="shared" si="275"/>
        <v>1.5905585977566232E-3</v>
      </c>
      <c r="BJ965" s="118">
        <f t="shared" si="275"/>
        <v>1.5586374630299762E-3</v>
      </c>
      <c r="BK965" s="118">
        <f t="shared" si="275"/>
        <v>1.5273569578555342E-3</v>
      </c>
      <c r="BL965" s="118">
        <f t="shared" si="275"/>
        <v>1.4967042253525291E-3</v>
      </c>
      <c r="BM965" s="118">
        <f t="shared" si="275"/>
        <v>1.4666666666666654E-3</v>
      </c>
      <c r="BN965" s="118">
        <f t="shared" si="275"/>
        <v>1.4372319357917498E-3</v>
      </c>
      <c r="BO965" s="118">
        <f t="shared" si="275"/>
        <v>1.4083879344952517E-3</v>
      </c>
      <c r="BP965" s="118">
        <f t="shared" si="275"/>
        <v>1.3801228073456978E-3</v>
      </c>
      <c r="BQ965" s="118">
        <f t="shared" si="275"/>
        <v>1.352424936839866E-3</v>
      </c>
      <c r="BS965"/>
    </row>
    <row r="966" spans="1:71">
      <c r="B966" s="19">
        <v>67</v>
      </c>
      <c r="C966" s="51">
        <v>3.3E-3</v>
      </c>
      <c r="D966" s="51">
        <v>2.2000000000000001E-3</v>
      </c>
      <c r="I966" s="22" t="s">
        <v>176</v>
      </c>
      <c r="J966" s="118">
        <f t="shared" si="276"/>
        <v>4.4728299178687335E-3</v>
      </c>
      <c r="K966" s="118">
        <f t="shared" si="276"/>
        <v>4.3830640918130041E-3</v>
      </c>
      <c r="L966" s="118">
        <f t="shared" si="276"/>
        <v>4.2950997882107165E-3</v>
      </c>
      <c r="M966" s="118">
        <f t="shared" si="276"/>
        <v>4.208900852065111E-3</v>
      </c>
      <c r="N966" s="118">
        <f t="shared" si="276"/>
        <v>4.1244318539789254E-3</v>
      </c>
      <c r="O966" s="118">
        <f t="shared" si="276"/>
        <v>4.0416580755922452E-3</v>
      </c>
      <c r="P966" s="118">
        <f t="shared" si="276"/>
        <v>3.960545495312595E-3</v>
      </c>
      <c r="Q966" s="118">
        <f t="shared" si="276"/>
        <v>3.8810607743314236E-3</v>
      </c>
      <c r="R966" s="118">
        <f t="shared" si="276"/>
        <v>3.8031712429212167E-3</v>
      </c>
      <c r="S966" s="118">
        <f t="shared" si="276"/>
        <v>3.726844887007624E-3</v>
      </c>
      <c r="T966" s="118">
        <f t="shared" si="276"/>
        <v>3.6520503350110614E-3</v>
      </c>
      <c r="U966" s="118">
        <f t="shared" si="276"/>
        <v>3.578756844952406E-3</v>
      </c>
      <c r="V966" s="118">
        <f t="shared" si="276"/>
        <v>3.5069342918174497E-3</v>
      </c>
      <c r="W966" s="118">
        <f t="shared" si="276"/>
        <v>3.4365531551749551E-3</v>
      </c>
      <c r="X966" s="118">
        <f t="shared" si="276"/>
        <v>3.3675845070431942E-3</v>
      </c>
      <c r="Y966" s="118">
        <f t="shared" ref="Y966:AN969" si="278">$C966*POWER(POWER($D966/$C966,1/($D$482-$C$482)),Y$482-$C$482)</f>
        <v>3.3E-3</v>
      </c>
      <c r="Z966" s="118">
        <f t="shared" si="278"/>
        <v>3.2337718555314403E-3</v>
      </c>
      <c r="AA966" s="118">
        <f t="shared" si="278"/>
        <v>3.1688728526143195E-3</v>
      </c>
      <c r="AB966" s="118">
        <f t="shared" si="278"/>
        <v>3.1052763165278232E-3</v>
      </c>
      <c r="AC966" s="118">
        <f t="shared" si="278"/>
        <v>3.0429561078897014E-3</v>
      </c>
      <c r="AD966" s="118">
        <f t="shared" si="278"/>
        <v>2.9818866119124877E-3</v>
      </c>
      <c r="AE966" s="118">
        <f t="shared" si="278"/>
        <v>2.9220427278753348E-3</v>
      </c>
      <c r="AF966" s="118">
        <f t="shared" si="278"/>
        <v>2.8633998588071434E-3</v>
      </c>
      <c r="AG966" s="118">
        <f t="shared" si="278"/>
        <v>2.8059339013767393E-3</v>
      </c>
      <c r="AH966" s="118">
        <f t="shared" si="278"/>
        <v>2.7496212359859489E-3</v>
      </c>
      <c r="AI966" s="118">
        <f t="shared" si="278"/>
        <v>2.6944387170614952E-3</v>
      </c>
      <c r="AJ966" s="118">
        <f t="shared" si="278"/>
        <v>2.6403636635417287E-3</v>
      </c>
      <c r="AK966" s="118">
        <f t="shared" si="278"/>
        <v>2.5873738495542811E-3</v>
      </c>
      <c r="AL966" s="118">
        <f t="shared" si="278"/>
        <v>2.53544749528081E-3</v>
      </c>
      <c r="AM966" s="118">
        <f t="shared" si="278"/>
        <v>2.4845632580050812E-3</v>
      </c>
      <c r="AN966" s="118">
        <f t="shared" si="278"/>
        <v>2.4347002233407068E-3</v>
      </c>
      <c r="AO966" s="118">
        <f t="shared" si="277"/>
        <v>2.385837896634936E-3</v>
      </c>
      <c r="AP966" s="118">
        <f t="shared" si="277"/>
        <v>2.3379561945449656E-3</v>
      </c>
      <c r="AQ966" s="118">
        <f t="shared" si="277"/>
        <v>2.2910354367833025E-3</v>
      </c>
      <c r="AR966" s="118">
        <f t="shared" si="277"/>
        <v>2.2450563380287951E-3</v>
      </c>
      <c r="AS966" s="118">
        <f t="shared" si="277"/>
        <v>2.1999999999999993E-3</v>
      </c>
      <c r="AT966" s="118">
        <f t="shared" si="277"/>
        <v>2.1558479036876258E-3</v>
      </c>
      <c r="AU966" s="118">
        <f t="shared" si="277"/>
        <v>2.1125819017428788E-3</v>
      </c>
      <c r="AV966" s="118">
        <f t="shared" si="277"/>
        <v>2.0701842110185482E-3</v>
      </c>
      <c r="AW966" s="118">
        <f t="shared" si="277"/>
        <v>2.0286374052597999E-3</v>
      </c>
      <c r="AX966" s="118">
        <f t="shared" si="277"/>
        <v>1.9879244079416573E-3</v>
      </c>
      <c r="AY966" s="118">
        <f t="shared" si="277"/>
        <v>1.948028485250222E-3</v>
      </c>
      <c r="AZ966" s="118">
        <f t="shared" si="277"/>
        <v>1.9089332392047615E-3</v>
      </c>
      <c r="BA966" s="118">
        <f t="shared" si="277"/>
        <v>1.8706226009178254E-3</v>
      </c>
      <c r="BB966" s="118">
        <f t="shared" si="277"/>
        <v>1.8330808239906318E-3</v>
      </c>
      <c r="BC966" s="118">
        <f t="shared" si="277"/>
        <v>1.7962924780409962E-3</v>
      </c>
      <c r="BD966" s="118">
        <f t="shared" si="277"/>
        <v>1.760242442361152E-3</v>
      </c>
      <c r="BE966" s="118">
        <f t="shared" ref="BE966:BQ969" si="279">$C966*POWER(POWER($D966/$C966,1/($D$482-$C$482)),BE$482-$C$482)</f>
        <v>1.7249158997028533E-3</v>
      </c>
      <c r="BF966" s="118">
        <f t="shared" si="279"/>
        <v>1.6902983301872059E-3</v>
      </c>
      <c r="BG966" s="118">
        <f t="shared" si="279"/>
        <v>1.65637550533672E-3</v>
      </c>
      <c r="BH966" s="118">
        <f t="shared" si="279"/>
        <v>1.623133482227137E-3</v>
      </c>
      <c r="BI966" s="118">
        <f t="shared" si="279"/>
        <v>1.5905585977566232E-3</v>
      </c>
      <c r="BJ966" s="118">
        <f t="shared" si="279"/>
        <v>1.5586374630299762E-3</v>
      </c>
      <c r="BK966" s="118">
        <f t="shared" si="279"/>
        <v>1.5273569578555342E-3</v>
      </c>
      <c r="BL966" s="118">
        <f t="shared" si="279"/>
        <v>1.4967042253525291E-3</v>
      </c>
      <c r="BM966" s="118">
        <f t="shared" si="279"/>
        <v>1.4666666666666654E-3</v>
      </c>
      <c r="BN966" s="118">
        <f t="shared" si="279"/>
        <v>1.4372319357917498E-3</v>
      </c>
      <c r="BO966" s="118">
        <f t="shared" si="279"/>
        <v>1.4083879344952517E-3</v>
      </c>
      <c r="BP966" s="118">
        <f t="shared" si="279"/>
        <v>1.3801228073456978E-3</v>
      </c>
      <c r="BQ966" s="118">
        <f t="shared" si="279"/>
        <v>1.352424936839866E-3</v>
      </c>
      <c r="BS966"/>
    </row>
    <row r="967" spans="1:71">
      <c r="B967" s="19">
        <v>68</v>
      </c>
      <c r="C967" s="51">
        <v>3.3E-3</v>
      </c>
      <c r="D967" s="51">
        <v>2.2000000000000001E-3</v>
      </c>
      <c r="I967" s="22" t="s">
        <v>176</v>
      </c>
      <c r="J967" s="118">
        <f t="shared" ref="J967:Y969" si="280">$C967*POWER(POWER($D967/$C967,1/($D$482-$C$482)),J$482-$C$482)</f>
        <v>4.4728299178687335E-3</v>
      </c>
      <c r="K967" s="118">
        <f t="shared" si="280"/>
        <v>4.3830640918130041E-3</v>
      </c>
      <c r="L967" s="118">
        <f t="shared" si="280"/>
        <v>4.2950997882107165E-3</v>
      </c>
      <c r="M967" s="118">
        <f t="shared" si="280"/>
        <v>4.208900852065111E-3</v>
      </c>
      <c r="N967" s="118">
        <f t="shared" si="280"/>
        <v>4.1244318539789254E-3</v>
      </c>
      <c r="O967" s="118">
        <f t="shared" si="280"/>
        <v>4.0416580755922452E-3</v>
      </c>
      <c r="P967" s="118">
        <f t="shared" si="280"/>
        <v>3.960545495312595E-3</v>
      </c>
      <c r="Q967" s="118">
        <f t="shared" si="280"/>
        <v>3.8810607743314236E-3</v>
      </c>
      <c r="R967" s="118">
        <f t="shared" si="280"/>
        <v>3.8031712429212167E-3</v>
      </c>
      <c r="S967" s="118">
        <f t="shared" si="280"/>
        <v>3.726844887007624E-3</v>
      </c>
      <c r="T967" s="118">
        <f t="shared" si="280"/>
        <v>3.6520503350110614E-3</v>
      </c>
      <c r="U967" s="118">
        <f t="shared" si="280"/>
        <v>3.578756844952406E-3</v>
      </c>
      <c r="V967" s="118">
        <f t="shared" si="280"/>
        <v>3.5069342918174497E-3</v>
      </c>
      <c r="W967" s="118">
        <f t="shared" si="280"/>
        <v>3.4365531551749551E-3</v>
      </c>
      <c r="X967" s="118">
        <f t="shared" si="280"/>
        <v>3.3675845070431942E-3</v>
      </c>
      <c r="Y967" s="118">
        <f t="shared" si="280"/>
        <v>3.3E-3</v>
      </c>
      <c r="Z967" s="118">
        <f t="shared" si="278"/>
        <v>3.2337718555314403E-3</v>
      </c>
      <c r="AA967" s="118">
        <f t="shared" si="278"/>
        <v>3.1688728526143195E-3</v>
      </c>
      <c r="AB967" s="118">
        <f t="shared" si="278"/>
        <v>3.1052763165278232E-3</v>
      </c>
      <c r="AC967" s="118">
        <f t="shared" si="278"/>
        <v>3.0429561078897014E-3</v>
      </c>
      <c r="AD967" s="118">
        <f t="shared" si="278"/>
        <v>2.9818866119124877E-3</v>
      </c>
      <c r="AE967" s="118">
        <f t="shared" si="278"/>
        <v>2.9220427278753348E-3</v>
      </c>
      <c r="AF967" s="118">
        <f t="shared" si="278"/>
        <v>2.8633998588071434E-3</v>
      </c>
      <c r="AG967" s="118">
        <f t="shared" si="278"/>
        <v>2.8059339013767393E-3</v>
      </c>
      <c r="AH967" s="118">
        <f t="shared" si="278"/>
        <v>2.7496212359859489E-3</v>
      </c>
      <c r="AI967" s="118">
        <f t="shared" si="278"/>
        <v>2.6944387170614952E-3</v>
      </c>
      <c r="AJ967" s="118">
        <f t="shared" si="278"/>
        <v>2.6403636635417287E-3</v>
      </c>
      <c r="AK967" s="118">
        <f t="shared" si="278"/>
        <v>2.5873738495542811E-3</v>
      </c>
      <c r="AL967" s="118">
        <f t="shared" si="278"/>
        <v>2.53544749528081E-3</v>
      </c>
      <c r="AM967" s="118">
        <f t="shared" si="278"/>
        <v>2.4845632580050812E-3</v>
      </c>
      <c r="AN967" s="118">
        <f t="shared" si="278"/>
        <v>2.4347002233407068E-3</v>
      </c>
      <c r="AO967" s="118">
        <f t="shared" ref="AO967:BD969" si="281">$C967*POWER(POWER($D967/$C967,1/($D$482-$C$482)),AO$482-$C$482)</f>
        <v>2.385837896634936E-3</v>
      </c>
      <c r="AP967" s="118">
        <f t="shared" si="281"/>
        <v>2.3379561945449656E-3</v>
      </c>
      <c r="AQ967" s="118">
        <f t="shared" si="281"/>
        <v>2.2910354367833025E-3</v>
      </c>
      <c r="AR967" s="118">
        <f t="shared" si="281"/>
        <v>2.2450563380287951E-3</v>
      </c>
      <c r="AS967" s="118">
        <f t="shared" si="281"/>
        <v>2.1999999999999993E-3</v>
      </c>
      <c r="AT967" s="118">
        <f t="shared" si="281"/>
        <v>2.1558479036876258E-3</v>
      </c>
      <c r="AU967" s="118">
        <f t="shared" si="281"/>
        <v>2.1125819017428788E-3</v>
      </c>
      <c r="AV967" s="118">
        <f t="shared" si="281"/>
        <v>2.0701842110185482E-3</v>
      </c>
      <c r="AW967" s="118">
        <f t="shared" si="281"/>
        <v>2.0286374052597999E-3</v>
      </c>
      <c r="AX967" s="118">
        <f t="shared" si="281"/>
        <v>1.9879244079416573E-3</v>
      </c>
      <c r="AY967" s="118">
        <f t="shared" si="281"/>
        <v>1.948028485250222E-3</v>
      </c>
      <c r="AZ967" s="118">
        <f t="shared" si="281"/>
        <v>1.9089332392047615E-3</v>
      </c>
      <c r="BA967" s="118">
        <f t="shared" si="281"/>
        <v>1.8706226009178254E-3</v>
      </c>
      <c r="BB967" s="118">
        <f t="shared" si="281"/>
        <v>1.8330808239906318E-3</v>
      </c>
      <c r="BC967" s="118">
        <f t="shared" si="281"/>
        <v>1.7962924780409962E-3</v>
      </c>
      <c r="BD967" s="118">
        <f t="shared" si="281"/>
        <v>1.760242442361152E-3</v>
      </c>
      <c r="BE967" s="118">
        <f t="shared" si="279"/>
        <v>1.7249158997028533E-3</v>
      </c>
      <c r="BF967" s="118">
        <f t="shared" si="279"/>
        <v>1.6902983301872059E-3</v>
      </c>
      <c r="BG967" s="118">
        <f t="shared" si="279"/>
        <v>1.65637550533672E-3</v>
      </c>
      <c r="BH967" s="118">
        <f t="shared" si="279"/>
        <v>1.623133482227137E-3</v>
      </c>
      <c r="BI967" s="118">
        <f t="shared" si="279"/>
        <v>1.5905585977566232E-3</v>
      </c>
      <c r="BJ967" s="118">
        <f t="shared" si="279"/>
        <v>1.5586374630299762E-3</v>
      </c>
      <c r="BK967" s="118">
        <f t="shared" si="279"/>
        <v>1.5273569578555342E-3</v>
      </c>
      <c r="BL967" s="118">
        <f t="shared" si="279"/>
        <v>1.4967042253525291E-3</v>
      </c>
      <c r="BM967" s="118">
        <f t="shared" si="279"/>
        <v>1.4666666666666654E-3</v>
      </c>
      <c r="BN967" s="118">
        <f t="shared" si="279"/>
        <v>1.4372319357917498E-3</v>
      </c>
      <c r="BO967" s="118">
        <f t="shared" si="279"/>
        <v>1.4083879344952517E-3</v>
      </c>
      <c r="BP967" s="118">
        <f t="shared" si="279"/>
        <v>1.3801228073456978E-3</v>
      </c>
      <c r="BQ967" s="118">
        <f t="shared" si="279"/>
        <v>1.352424936839866E-3</v>
      </c>
      <c r="BS967"/>
    </row>
    <row r="968" spans="1:71">
      <c r="B968" s="19">
        <v>69</v>
      </c>
      <c r="C968" s="51">
        <v>3.3999999999999998E-3</v>
      </c>
      <c r="D968" s="51">
        <v>2.2000000000000001E-3</v>
      </c>
      <c r="I968" s="22" t="s">
        <v>176</v>
      </c>
      <c r="J968" s="118">
        <f t="shared" si="280"/>
        <v>4.712714104536676E-3</v>
      </c>
      <c r="K968" s="118">
        <f t="shared" si="280"/>
        <v>4.6112459032467768E-3</v>
      </c>
      <c r="L968" s="118">
        <f t="shared" si="280"/>
        <v>4.5119623869695116E-3</v>
      </c>
      <c r="M968" s="118">
        <f t="shared" si="280"/>
        <v>4.4148165178295277E-3</v>
      </c>
      <c r="N968" s="118">
        <f t="shared" si="280"/>
        <v>4.3197622707115309E-3</v>
      </c>
      <c r="O968" s="118">
        <f t="shared" si="280"/>
        <v>4.226754611454814E-3</v>
      </c>
      <c r="P968" s="118">
        <f t="shared" si="280"/>
        <v>4.1357494755172777E-3</v>
      </c>
      <c r="Q968" s="118">
        <f t="shared" si="280"/>
        <v>4.0467037470988251E-3</v>
      </c>
      <c r="R968" s="118">
        <f t="shared" si="280"/>
        <v>3.959575238714254E-3</v>
      </c>
      <c r="S968" s="118">
        <f t="shared" si="280"/>
        <v>3.8743226712059484E-3</v>
      </c>
      <c r="T968" s="118">
        <f t="shared" si="280"/>
        <v>3.7909056541869206E-3</v>
      </c>
      <c r="U968" s="118">
        <f t="shared" si="280"/>
        <v>3.7092846669049286E-3</v>
      </c>
      <c r="V968" s="118">
        <f t="shared" si="280"/>
        <v>3.6294210395185931E-3</v>
      </c>
      <c r="W968" s="118">
        <f t="shared" si="280"/>
        <v>3.5512769347766661E-3</v>
      </c>
      <c r="X968" s="118">
        <f t="shared" si="280"/>
        <v>3.4748153300917539E-3</v>
      </c>
      <c r="Y968" s="118">
        <f t="shared" si="280"/>
        <v>3.3999999999999998E-3</v>
      </c>
      <c r="Z968" s="118">
        <f t="shared" si="278"/>
        <v>3.3267954989984324E-3</v>
      </c>
      <c r="AA968" s="118">
        <f t="shared" si="278"/>
        <v>3.2551671447518318E-3</v>
      </c>
      <c r="AB968" s="118">
        <f t="shared" si="278"/>
        <v>3.1850810016611684E-3</v>
      </c>
      <c r="AC968" s="118">
        <f t="shared" si="278"/>
        <v>3.1165038647858216E-3</v>
      </c>
      <c r="AD968" s="118">
        <f t="shared" si="278"/>
        <v>3.0494032441119681E-3</v>
      </c>
      <c r="AE968" s="118">
        <f t="shared" si="278"/>
        <v>2.98374734915968E-3</v>
      </c>
      <c r="AF968" s="118">
        <f t="shared" si="278"/>
        <v>2.9195050739214494E-3</v>
      </c>
      <c r="AG968" s="118">
        <f t="shared" si="278"/>
        <v>2.8566459821249895E-3</v>
      </c>
      <c r="AH968" s="118">
        <f t="shared" si="278"/>
        <v>2.7951402928133445E-3</v>
      </c>
      <c r="AI968" s="118">
        <f t="shared" si="278"/>
        <v>2.7349588662354688E-3</v>
      </c>
      <c r="AJ968" s="118">
        <f t="shared" si="278"/>
        <v>2.6760731900405924E-3</v>
      </c>
      <c r="AK968" s="118">
        <f t="shared" si="278"/>
        <v>2.6184553657698294E-3</v>
      </c>
      <c r="AL968" s="118">
        <f t="shared" si="278"/>
        <v>2.5620780956386361E-3</v>
      </c>
      <c r="AM968" s="118">
        <f t="shared" si="278"/>
        <v>2.5069146696038496E-3</v>
      </c>
      <c r="AN968" s="118">
        <f t="shared" si="278"/>
        <v>2.452938952709185E-3</v>
      </c>
      <c r="AO968" s="118">
        <f t="shared" si="281"/>
        <v>2.4001253727031898E-3</v>
      </c>
      <c r="AP968" s="118">
        <f t="shared" si="281"/>
        <v>2.3484489079237964E-3</v>
      </c>
      <c r="AQ968" s="118">
        <f t="shared" si="281"/>
        <v>2.2978850754437263E-3</v>
      </c>
      <c r="AR968" s="118">
        <f t="shared" si="281"/>
        <v>2.2484099194711358E-3</v>
      </c>
      <c r="AS968" s="118">
        <f t="shared" si="281"/>
        <v>2.2000000000000006E-3</v>
      </c>
      <c r="AT968" s="118">
        <f t="shared" si="281"/>
        <v>2.1526323817048689E-3</v>
      </c>
      <c r="AU968" s="118">
        <f t="shared" si="281"/>
        <v>2.1062846230747155E-3</v>
      </c>
      <c r="AV968" s="118">
        <f t="shared" si="281"/>
        <v>2.0609347657807569E-3</v>
      </c>
      <c r="AW968" s="118">
        <f t="shared" si="281"/>
        <v>2.0165613242731795E-3</v>
      </c>
      <c r="AX968" s="118">
        <f t="shared" si="281"/>
        <v>1.9731432756018622E-3</v>
      </c>
      <c r="AY968" s="118">
        <f t="shared" si="281"/>
        <v>1.9306600494562644E-3</v>
      </c>
      <c r="AZ968" s="118">
        <f t="shared" si="281"/>
        <v>1.8890915184197623E-3</v>
      </c>
      <c r="BA968" s="118">
        <f t="shared" si="281"/>
        <v>1.8484179884338176E-3</v>
      </c>
      <c r="BB968" s="118">
        <f t="shared" si="281"/>
        <v>1.808620189467459E-3</v>
      </c>
      <c r="BC968" s="118">
        <f t="shared" si="281"/>
        <v>1.7696792663876571E-3</v>
      </c>
      <c r="BD968" s="118">
        <f t="shared" si="281"/>
        <v>1.7315767700262664E-3</v>
      </c>
      <c r="BE968" s="118">
        <f t="shared" si="279"/>
        <v>1.6942946484393019E-3</v>
      </c>
      <c r="BF968" s="118">
        <f t="shared" si="279"/>
        <v>1.6578152383544121E-3</v>
      </c>
      <c r="BG968" s="118">
        <f t="shared" si="279"/>
        <v>1.6221212568024916E-3</v>
      </c>
      <c r="BH968" s="118">
        <f t="shared" si="279"/>
        <v>1.5871957929294732E-3</v>
      </c>
      <c r="BI968" s="118">
        <f t="shared" si="279"/>
        <v>1.5530222999844176E-3</v>
      </c>
      <c r="BJ968" s="118">
        <f t="shared" si="279"/>
        <v>1.5195845874801041E-3</v>
      </c>
      <c r="BK968" s="118">
        <f t="shared" si="279"/>
        <v>1.4868668135224116E-3</v>
      </c>
      <c r="BL968" s="118">
        <f t="shared" si="279"/>
        <v>1.4548534773048531E-3</v>
      </c>
      <c r="BM968" s="118">
        <f t="shared" si="279"/>
        <v>1.423529411764707E-3</v>
      </c>
      <c r="BN968" s="118">
        <f t="shared" si="279"/>
        <v>1.3928797763972686E-3</v>
      </c>
      <c r="BO968" s="118">
        <f t="shared" si="279"/>
        <v>1.3628900502248166E-3</v>
      </c>
      <c r="BP968" s="118">
        <f t="shared" si="279"/>
        <v>1.333546024916961E-3</v>
      </c>
      <c r="BQ968" s="118">
        <f t="shared" si="279"/>
        <v>1.3048337980591169E-3</v>
      </c>
      <c r="BS968"/>
    </row>
    <row r="969" spans="1:71">
      <c r="B969" s="19">
        <v>70</v>
      </c>
      <c r="C969" s="51">
        <v>3.3999999999999998E-3</v>
      </c>
      <c r="D969" s="51">
        <v>2.2000000000000001E-3</v>
      </c>
      <c r="I969" s="22" t="s">
        <v>176</v>
      </c>
      <c r="J969" s="118">
        <f t="shared" si="280"/>
        <v>4.712714104536676E-3</v>
      </c>
      <c r="K969" s="118">
        <f t="shared" si="280"/>
        <v>4.6112459032467768E-3</v>
      </c>
      <c r="L969" s="118">
        <f t="shared" si="280"/>
        <v>4.5119623869695116E-3</v>
      </c>
      <c r="M969" s="118">
        <f t="shared" si="280"/>
        <v>4.4148165178295277E-3</v>
      </c>
      <c r="N969" s="118">
        <f t="shared" si="280"/>
        <v>4.3197622707115309E-3</v>
      </c>
      <c r="O969" s="118">
        <f t="shared" si="280"/>
        <v>4.226754611454814E-3</v>
      </c>
      <c r="P969" s="118">
        <f t="shared" si="280"/>
        <v>4.1357494755172777E-3</v>
      </c>
      <c r="Q969" s="118">
        <f t="shared" si="280"/>
        <v>4.0467037470988251E-3</v>
      </c>
      <c r="R969" s="118">
        <f t="shared" si="280"/>
        <v>3.959575238714254E-3</v>
      </c>
      <c r="S969" s="118">
        <f t="shared" si="280"/>
        <v>3.8743226712059484E-3</v>
      </c>
      <c r="T969" s="118">
        <f t="shared" si="280"/>
        <v>3.7909056541869206E-3</v>
      </c>
      <c r="U969" s="118">
        <f t="shared" si="280"/>
        <v>3.7092846669049286E-3</v>
      </c>
      <c r="V969" s="118">
        <f t="shared" si="280"/>
        <v>3.6294210395185931E-3</v>
      </c>
      <c r="W969" s="118">
        <f t="shared" si="280"/>
        <v>3.5512769347766661E-3</v>
      </c>
      <c r="X969" s="118">
        <f t="shared" si="280"/>
        <v>3.4748153300917539E-3</v>
      </c>
      <c r="Y969" s="118">
        <f t="shared" si="280"/>
        <v>3.3999999999999998E-3</v>
      </c>
      <c r="Z969" s="118">
        <f t="shared" si="278"/>
        <v>3.3267954989984324E-3</v>
      </c>
      <c r="AA969" s="118">
        <f t="shared" si="278"/>
        <v>3.2551671447518318E-3</v>
      </c>
      <c r="AB969" s="118">
        <f t="shared" si="278"/>
        <v>3.1850810016611684E-3</v>
      </c>
      <c r="AC969" s="118">
        <f t="shared" si="278"/>
        <v>3.1165038647858216E-3</v>
      </c>
      <c r="AD969" s="118">
        <f t="shared" si="278"/>
        <v>3.0494032441119681E-3</v>
      </c>
      <c r="AE969" s="118">
        <f t="shared" si="278"/>
        <v>2.98374734915968E-3</v>
      </c>
      <c r="AF969" s="118">
        <f t="shared" si="278"/>
        <v>2.9195050739214494E-3</v>
      </c>
      <c r="AG969" s="118">
        <f t="shared" si="278"/>
        <v>2.8566459821249895E-3</v>
      </c>
      <c r="AH969" s="118">
        <f t="shared" si="278"/>
        <v>2.7951402928133445E-3</v>
      </c>
      <c r="AI969" s="118">
        <f t="shared" si="278"/>
        <v>2.7349588662354688E-3</v>
      </c>
      <c r="AJ969" s="118">
        <f t="shared" si="278"/>
        <v>2.6760731900405924E-3</v>
      </c>
      <c r="AK969" s="118">
        <f t="shared" si="278"/>
        <v>2.6184553657698294E-3</v>
      </c>
      <c r="AL969" s="118">
        <f t="shared" si="278"/>
        <v>2.5620780956386361E-3</v>
      </c>
      <c r="AM969" s="118">
        <f t="shared" si="278"/>
        <v>2.5069146696038496E-3</v>
      </c>
      <c r="AN969" s="118">
        <f t="shared" si="278"/>
        <v>2.452938952709185E-3</v>
      </c>
      <c r="AO969" s="118">
        <f t="shared" si="281"/>
        <v>2.4001253727031898E-3</v>
      </c>
      <c r="AP969" s="118">
        <f t="shared" si="281"/>
        <v>2.3484489079237964E-3</v>
      </c>
      <c r="AQ969" s="118">
        <f t="shared" si="281"/>
        <v>2.2978850754437263E-3</v>
      </c>
      <c r="AR969" s="118">
        <f t="shared" si="281"/>
        <v>2.2484099194711358E-3</v>
      </c>
      <c r="AS969" s="118">
        <f t="shared" si="281"/>
        <v>2.2000000000000006E-3</v>
      </c>
      <c r="AT969" s="118">
        <f t="shared" si="281"/>
        <v>2.1526323817048689E-3</v>
      </c>
      <c r="AU969" s="118">
        <f t="shared" si="281"/>
        <v>2.1062846230747155E-3</v>
      </c>
      <c r="AV969" s="118">
        <f t="shared" si="281"/>
        <v>2.0609347657807569E-3</v>
      </c>
      <c r="AW969" s="118">
        <f t="shared" si="281"/>
        <v>2.0165613242731795E-3</v>
      </c>
      <c r="AX969" s="118">
        <f t="shared" si="281"/>
        <v>1.9731432756018622E-3</v>
      </c>
      <c r="AY969" s="118">
        <f t="shared" si="281"/>
        <v>1.9306600494562644E-3</v>
      </c>
      <c r="AZ969" s="118">
        <f t="shared" si="281"/>
        <v>1.8890915184197623E-3</v>
      </c>
      <c r="BA969" s="118">
        <f t="shared" si="281"/>
        <v>1.8484179884338176E-3</v>
      </c>
      <c r="BB969" s="118">
        <f t="shared" si="281"/>
        <v>1.808620189467459E-3</v>
      </c>
      <c r="BC969" s="118">
        <f t="shared" si="281"/>
        <v>1.7696792663876571E-3</v>
      </c>
      <c r="BD969" s="118">
        <f t="shared" si="281"/>
        <v>1.7315767700262664E-3</v>
      </c>
      <c r="BE969" s="118">
        <f t="shared" si="279"/>
        <v>1.6942946484393019E-3</v>
      </c>
      <c r="BF969" s="118">
        <f t="shared" si="279"/>
        <v>1.6578152383544121E-3</v>
      </c>
      <c r="BG969" s="118">
        <f t="shared" si="279"/>
        <v>1.6221212568024916E-3</v>
      </c>
      <c r="BH969" s="118">
        <f t="shared" si="279"/>
        <v>1.5871957929294732E-3</v>
      </c>
      <c r="BI969" s="118">
        <f t="shared" si="279"/>
        <v>1.5530222999844176E-3</v>
      </c>
      <c r="BJ969" s="118">
        <f t="shared" si="279"/>
        <v>1.5195845874801041E-3</v>
      </c>
      <c r="BK969" s="118">
        <f t="shared" si="279"/>
        <v>1.4868668135224116E-3</v>
      </c>
      <c r="BL969" s="118">
        <f t="shared" si="279"/>
        <v>1.4548534773048531E-3</v>
      </c>
      <c r="BM969" s="118">
        <f t="shared" si="279"/>
        <v>1.423529411764707E-3</v>
      </c>
      <c r="BN969" s="118">
        <f t="shared" si="279"/>
        <v>1.3928797763972686E-3</v>
      </c>
      <c r="BO969" s="118">
        <f t="shared" si="279"/>
        <v>1.3628900502248166E-3</v>
      </c>
      <c r="BP969" s="118">
        <f t="shared" si="279"/>
        <v>1.333546024916961E-3</v>
      </c>
      <c r="BQ969" s="118">
        <f t="shared" si="279"/>
        <v>1.3048337980591169E-3</v>
      </c>
      <c r="BS969"/>
    </row>
    <row r="970" spans="1:71">
      <c r="A970" s="18" t="s">
        <v>72</v>
      </c>
      <c r="C970" s="30"/>
      <c r="D970" s="30"/>
      <c r="E970" s="30"/>
      <c r="J970" s="118"/>
      <c r="K970" s="118"/>
      <c r="L970" s="118"/>
      <c r="M970" s="118"/>
      <c r="N970" s="118"/>
      <c r="O970" s="118"/>
      <c r="P970" s="118"/>
      <c r="Q970" s="118"/>
      <c r="R970" s="118"/>
      <c r="S970" s="118"/>
      <c r="T970" s="118"/>
      <c r="U970" s="118"/>
      <c r="V970" s="118"/>
      <c r="W970" s="118"/>
      <c r="X970" s="118"/>
      <c r="Y970" s="118"/>
      <c r="BS970"/>
    </row>
    <row r="971" spans="1:71">
      <c r="B971" t="s">
        <v>545</v>
      </c>
      <c r="C971" s="30">
        <v>2020</v>
      </c>
      <c r="D971" s="30">
        <v>2040</v>
      </c>
      <c r="E971" s="30"/>
      <c r="J971" s="17">
        <f t="shared" ref="J971:X971" si="282">K971-1</f>
        <v>2005</v>
      </c>
      <c r="K971" s="17">
        <f t="shared" si="282"/>
        <v>2006</v>
      </c>
      <c r="L971" s="17">
        <f t="shared" si="282"/>
        <v>2007</v>
      </c>
      <c r="M971" s="17">
        <f t="shared" si="282"/>
        <v>2008</v>
      </c>
      <c r="N971" s="17">
        <f t="shared" si="282"/>
        <v>2009</v>
      </c>
      <c r="O971" s="17">
        <f t="shared" si="282"/>
        <v>2010</v>
      </c>
      <c r="P971" s="17">
        <f t="shared" si="282"/>
        <v>2011</v>
      </c>
      <c r="Q971" s="17">
        <f t="shared" si="282"/>
        <v>2012</v>
      </c>
      <c r="R971" s="17">
        <f t="shared" si="282"/>
        <v>2013</v>
      </c>
      <c r="S971" s="17">
        <f t="shared" si="282"/>
        <v>2014</v>
      </c>
      <c r="T971" s="17">
        <f t="shared" si="282"/>
        <v>2015</v>
      </c>
      <c r="U971" s="17">
        <f t="shared" si="282"/>
        <v>2016</v>
      </c>
      <c r="V971" s="17">
        <f t="shared" si="282"/>
        <v>2017</v>
      </c>
      <c r="W971" s="17">
        <f t="shared" si="282"/>
        <v>2018</v>
      </c>
      <c r="X971" s="17">
        <f t="shared" si="282"/>
        <v>2019</v>
      </c>
      <c r="Y971" s="17">
        <f>Z971-1</f>
        <v>2020</v>
      </c>
      <c r="Z971" s="183">
        <f>$Z$26</f>
        <v>2021</v>
      </c>
      <c r="AA971" s="17">
        <f t="shared" ref="AA971:BP971" si="283">Z971+1</f>
        <v>2022</v>
      </c>
      <c r="AB971" s="17">
        <f t="shared" si="283"/>
        <v>2023</v>
      </c>
      <c r="AC971" s="17">
        <f t="shared" si="283"/>
        <v>2024</v>
      </c>
      <c r="AD971" s="17">
        <f t="shared" si="283"/>
        <v>2025</v>
      </c>
      <c r="AE971" s="17">
        <f t="shared" si="283"/>
        <v>2026</v>
      </c>
      <c r="AF971" s="17">
        <f t="shared" si="283"/>
        <v>2027</v>
      </c>
      <c r="AG971" s="17">
        <f t="shared" si="283"/>
        <v>2028</v>
      </c>
      <c r="AH971" s="17">
        <f t="shared" si="283"/>
        <v>2029</v>
      </c>
      <c r="AI971" s="17">
        <f t="shared" si="283"/>
        <v>2030</v>
      </c>
      <c r="AJ971" s="17">
        <f t="shared" si="283"/>
        <v>2031</v>
      </c>
      <c r="AK971" s="17">
        <f t="shared" si="283"/>
        <v>2032</v>
      </c>
      <c r="AL971" s="17">
        <f t="shared" si="283"/>
        <v>2033</v>
      </c>
      <c r="AM971" s="17">
        <f t="shared" si="283"/>
        <v>2034</v>
      </c>
      <c r="AN971" s="17">
        <f t="shared" si="283"/>
        <v>2035</v>
      </c>
      <c r="AO971" s="17">
        <f t="shared" si="283"/>
        <v>2036</v>
      </c>
      <c r="AP971" s="17">
        <f t="shared" si="283"/>
        <v>2037</v>
      </c>
      <c r="AQ971" s="17">
        <f t="shared" si="283"/>
        <v>2038</v>
      </c>
      <c r="AR971" s="17">
        <f t="shared" si="283"/>
        <v>2039</v>
      </c>
      <c r="AS971" s="17">
        <f t="shared" si="283"/>
        <v>2040</v>
      </c>
      <c r="AT971" s="17">
        <f t="shared" si="283"/>
        <v>2041</v>
      </c>
      <c r="AU971" s="17">
        <f t="shared" si="283"/>
        <v>2042</v>
      </c>
      <c r="AV971" s="17">
        <f t="shared" si="283"/>
        <v>2043</v>
      </c>
      <c r="AW971" s="17">
        <f t="shared" si="283"/>
        <v>2044</v>
      </c>
      <c r="AX971" s="17">
        <f t="shared" si="283"/>
        <v>2045</v>
      </c>
      <c r="AY971" s="17">
        <f t="shared" si="283"/>
        <v>2046</v>
      </c>
      <c r="AZ971" s="17">
        <f t="shared" si="283"/>
        <v>2047</v>
      </c>
      <c r="BA971" s="17">
        <f t="shared" si="283"/>
        <v>2048</v>
      </c>
      <c r="BB971" s="17">
        <f t="shared" si="283"/>
        <v>2049</v>
      </c>
      <c r="BC971" s="17">
        <f t="shared" si="283"/>
        <v>2050</v>
      </c>
      <c r="BD971" s="17">
        <f t="shared" si="283"/>
        <v>2051</v>
      </c>
      <c r="BE971" s="17">
        <f t="shared" si="283"/>
        <v>2052</v>
      </c>
      <c r="BF971" s="17">
        <f t="shared" si="283"/>
        <v>2053</v>
      </c>
      <c r="BG971" s="17">
        <f t="shared" si="283"/>
        <v>2054</v>
      </c>
      <c r="BH971" s="17">
        <f t="shared" si="283"/>
        <v>2055</v>
      </c>
      <c r="BI971" s="17">
        <f t="shared" si="283"/>
        <v>2056</v>
      </c>
      <c r="BJ971" s="17">
        <f t="shared" si="283"/>
        <v>2057</v>
      </c>
      <c r="BK971" s="17">
        <f t="shared" si="283"/>
        <v>2058</v>
      </c>
      <c r="BL971" s="17">
        <f t="shared" si="283"/>
        <v>2059</v>
      </c>
      <c r="BM971" s="17">
        <f t="shared" si="283"/>
        <v>2060</v>
      </c>
      <c r="BN971" s="17">
        <f t="shared" si="283"/>
        <v>2061</v>
      </c>
      <c r="BO971" s="17">
        <f t="shared" si="283"/>
        <v>2062</v>
      </c>
      <c r="BP971" s="17">
        <f t="shared" si="283"/>
        <v>2063</v>
      </c>
      <c r="BS971"/>
    </row>
    <row r="972" spans="1:71">
      <c r="B972" s="19">
        <v>0</v>
      </c>
      <c r="C972" s="51">
        <v>2.0000000000000001E-4</v>
      </c>
      <c r="D972" s="51">
        <v>1E-4</v>
      </c>
      <c r="I972" s="22" t="s">
        <v>176</v>
      </c>
      <c r="J972" s="118">
        <f t="shared" ref="J972:Y987" si="284">$C972*POWER(POWER($D972/$C972,1/($D$482-$C$482)),J$482-$C$482)</f>
        <v>3.3635856610148555E-4</v>
      </c>
      <c r="K972" s="118">
        <f t="shared" si="284"/>
        <v>3.2490095854249395E-4</v>
      </c>
      <c r="L972" s="118">
        <f t="shared" si="284"/>
        <v>3.1383363915869999E-4</v>
      </c>
      <c r="M972" s="118">
        <f t="shared" si="284"/>
        <v>3.031433133020794E-4</v>
      </c>
      <c r="N972" s="118">
        <f t="shared" si="284"/>
        <v>2.9281713918912486E-4</v>
      </c>
      <c r="O972" s="118">
        <f t="shared" si="284"/>
        <v>2.828427124746188E-4</v>
      </c>
      <c r="P972" s="118">
        <f t="shared" si="284"/>
        <v>2.7320805135087894E-4</v>
      </c>
      <c r="Q972" s="118">
        <f t="shared" si="284"/>
        <v>2.639015821545787E-4</v>
      </c>
      <c r="R972" s="118">
        <f t="shared" si="284"/>
        <v>2.5491212546385235E-4</v>
      </c>
      <c r="S972" s="118">
        <f t="shared" si="284"/>
        <v>2.4622888266898318E-4</v>
      </c>
      <c r="T972" s="118">
        <f t="shared" si="284"/>
        <v>2.3784142300054413E-4</v>
      </c>
      <c r="U972" s="118">
        <f t="shared" si="284"/>
        <v>2.2973967099940693E-4</v>
      </c>
      <c r="V972" s="118">
        <f t="shared" si="284"/>
        <v>2.2191389441356897E-4</v>
      </c>
      <c r="W972" s="118">
        <f t="shared" si="284"/>
        <v>2.1435469250725864E-4</v>
      </c>
      <c r="X972" s="118">
        <f t="shared" si="284"/>
        <v>2.0705298476827549E-4</v>
      </c>
      <c r="Y972" s="118">
        <f t="shared" si="284"/>
        <v>2.0000000000000001E-4</v>
      </c>
      <c r="Z972" s="118">
        <f t="shared" ref="Z972:AO987" si="285">$C972*POWER(POWER($D972/$C972,1/($D$482-$C$482)),Z$482-$C$482)</f>
        <v>1.9318726578496914E-4</v>
      </c>
      <c r="AA972" s="118">
        <f t="shared" si="285"/>
        <v>1.8660659830736152E-4</v>
      </c>
      <c r="AB972" s="118">
        <f t="shared" si="285"/>
        <v>1.8025009252216608E-4</v>
      </c>
      <c r="AC972" s="118">
        <f t="shared" si="285"/>
        <v>1.7411011265922488E-4</v>
      </c>
      <c r="AD972" s="118">
        <f t="shared" si="285"/>
        <v>1.6817928305074296E-4</v>
      </c>
      <c r="AE972" s="118">
        <f t="shared" si="285"/>
        <v>1.6245047927124716E-4</v>
      </c>
      <c r="AF972" s="118">
        <f t="shared" si="285"/>
        <v>1.5691681957935021E-4</v>
      </c>
      <c r="AG972" s="118">
        <f t="shared" si="285"/>
        <v>1.5157165665103989E-4</v>
      </c>
      <c r="AH972" s="118">
        <f t="shared" si="285"/>
        <v>1.4640856959456265E-4</v>
      </c>
      <c r="AI972" s="118">
        <f t="shared" si="285"/>
        <v>1.4142135623730962E-4</v>
      </c>
      <c r="AJ972" s="118">
        <f t="shared" si="285"/>
        <v>1.3660402567543966E-4</v>
      </c>
      <c r="AK972" s="118">
        <f t="shared" si="285"/>
        <v>1.3195079107728954E-4</v>
      </c>
      <c r="AL972" s="118">
        <f t="shared" si="285"/>
        <v>1.2745606273192634E-4</v>
      </c>
      <c r="AM972" s="118">
        <f t="shared" si="285"/>
        <v>1.2311444133449175E-4</v>
      </c>
      <c r="AN972" s="118">
        <f t="shared" si="285"/>
        <v>1.1892071150027223E-4</v>
      </c>
      <c r="AO972" s="118">
        <f t="shared" si="285"/>
        <v>1.1486983549970363E-4</v>
      </c>
      <c r="AP972" s="118">
        <f t="shared" ref="AP972:BE987" si="286">$C972*POWER(POWER($D972/$C972,1/($D$482-$C$482)),AP$482-$C$482)</f>
        <v>1.1095694720678462E-4</v>
      </c>
      <c r="AQ972" s="118">
        <f t="shared" si="286"/>
        <v>1.0717734625362945E-4</v>
      </c>
      <c r="AR972" s="118">
        <f t="shared" si="286"/>
        <v>1.0352649238413787E-4</v>
      </c>
      <c r="AS972" s="118">
        <f t="shared" si="286"/>
        <v>1.0000000000000014E-4</v>
      </c>
      <c r="AT972" s="118">
        <f t="shared" si="286"/>
        <v>9.6593632892484692E-5</v>
      </c>
      <c r="AU972" s="118">
        <f t="shared" si="286"/>
        <v>9.3303299153680883E-5</v>
      </c>
      <c r="AV972" s="118">
        <f t="shared" si="286"/>
        <v>9.0125046261083162E-5</v>
      </c>
      <c r="AW972" s="118">
        <f t="shared" si="286"/>
        <v>8.705505632961255E-5</v>
      </c>
      <c r="AX972" s="118">
        <f t="shared" si="286"/>
        <v>8.4089641525371604E-5</v>
      </c>
      <c r="AY972" s="118">
        <f t="shared" si="286"/>
        <v>8.1225239635623691E-5</v>
      </c>
      <c r="AZ972" s="118">
        <f t="shared" si="286"/>
        <v>7.8458409789675216E-5</v>
      </c>
      <c r="BA972" s="118">
        <f t="shared" si="286"/>
        <v>7.5785828325520052E-5</v>
      </c>
      <c r="BB972" s="118">
        <f t="shared" si="286"/>
        <v>7.3204284797281419E-5</v>
      </c>
      <c r="BC972" s="118">
        <f t="shared" si="286"/>
        <v>7.071067811865489E-5</v>
      </c>
      <c r="BD972" s="118">
        <f t="shared" si="286"/>
        <v>6.8302012837719912E-5</v>
      </c>
      <c r="BE972" s="118">
        <f t="shared" si="286"/>
        <v>6.5975395538644851E-5</v>
      </c>
      <c r="BF972" s="118">
        <f t="shared" ref="BF972:BQ987" si="287">$C972*POWER(POWER($D972/$C972,1/($D$482-$C$482)),BF$482-$C$482)</f>
        <v>6.372803136596325E-5</v>
      </c>
      <c r="BG972" s="118">
        <f t="shared" si="287"/>
        <v>6.1557220667245958E-5</v>
      </c>
      <c r="BH972" s="118">
        <f t="shared" si="287"/>
        <v>5.9460355750136201E-5</v>
      </c>
      <c r="BI972" s="118">
        <f t="shared" si="287"/>
        <v>5.7434917749851889E-5</v>
      </c>
      <c r="BJ972" s="118">
        <f t="shared" si="287"/>
        <v>5.5478473603392391E-5</v>
      </c>
      <c r="BK972" s="118">
        <f t="shared" si="287"/>
        <v>5.3588673126814795E-5</v>
      </c>
      <c r="BL972" s="118">
        <f t="shared" si="287"/>
        <v>5.1763246192069015E-5</v>
      </c>
      <c r="BM972" s="118">
        <f t="shared" si="287"/>
        <v>5.0000000000000138E-5</v>
      </c>
      <c r="BN972" s="118">
        <f t="shared" si="287"/>
        <v>4.8296816446242414E-5</v>
      </c>
      <c r="BO972" s="118">
        <f t="shared" si="287"/>
        <v>4.6651649576840509E-5</v>
      </c>
      <c r="BP972" s="118">
        <f t="shared" si="287"/>
        <v>4.5062523130541642E-5</v>
      </c>
      <c r="BQ972" s="118">
        <f t="shared" si="287"/>
        <v>4.3527528164806336E-5</v>
      </c>
      <c r="BS972"/>
    </row>
    <row r="973" spans="1:71">
      <c r="B973" s="19">
        <v>5</v>
      </c>
      <c r="C973" s="51">
        <v>2.46E-2</v>
      </c>
      <c r="D973" s="51">
        <v>1.9699999999999999E-2</v>
      </c>
      <c r="I973" s="22" t="s">
        <v>176</v>
      </c>
      <c r="J973" s="118">
        <f t="shared" si="284"/>
        <v>2.9059408350001353E-2</v>
      </c>
      <c r="K973" s="118">
        <f t="shared" si="284"/>
        <v>2.8738448867137171E-2</v>
      </c>
      <c r="L973" s="118">
        <f t="shared" si="284"/>
        <v>2.842103436317964E-2</v>
      </c>
      <c r="M973" s="118">
        <f t="shared" si="284"/>
        <v>2.8107125684041976E-2</v>
      </c>
      <c r="N973" s="118">
        <f t="shared" si="284"/>
        <v>2.7796684108091989E-2</v>
      </c>
      <c r="O973" s="118">
        <f t="shared" si="284"/>
        <v>2.7489671341375709E-2</v>
      </c>
      <c r="P973" s="118">
        <f t="shared" si="284"/>
        <v>2.7186049512893648E-2</v>
      </c>
      <c r="Q973" s="118">
        <f t="shared" si="284"/>
        <v>2.6885781169929339E-2</v>
      </c>
      <c r="R973" s="118">
        <f t="shared" si="284"/>
        <v>2.6588829273429367E-2</v>
      </c>
      <c r="S973" s="118">
        <f t="shared" si="284"/>
        <v>2.6295157193434549E-2</v>
      </c>
      <c r="T973" s="118">
        <f t="shared" si="284"/>
        <v>2.6004728704561449E-2</v>
      </c>
      <c r="U973" s="118">
        <f t="shared" si="284"/>
        <v>2.5717507981533935E-2</v>
      </c>
      <c r="V973" s="118">
        <f t="shared" si="284"/>
        <v>2.5433459594763935E-2</v>
      </c>
      <c r="W973" s="118">
        <f t="shared" si="284"/>
        <v>2.5152548505981157E-2</v>
      </c>
      <c r="X973" s="118">
        <f t="shared" si="284"/>
        <v>2.4874740063910949E-2</v>
      </c>
      <c r="Y973" s="118">
        <f t="shared" si="284"/>
        <v>2.46E-2</v>
      </c>
      <c r="Z973" s="118">
        <f t="shared" si="285"/>
        <v>2.4328294424189184E-2</v>
      </c>
      <c r="AA973" s="118">
        <f t="shared" si="285"/>
        <v>2.4059589820733113E-2</v>
      </c>
      <c r="AB973" s="118">
        <f t="shared" si="285"/>
        <v>2.3793853044065862E-2</v>
      </c>
      <c r="AC973" s="118">
        <f t="shared" si="285"/>
        <v>2.3531051314712371E-2</v>
      </c>
      <c r="AD973" s="118">
        <f t="shared" si="285"/>
        <v>2.3271152215244981E-2</v>
      </c>
      <c r="AE973" s="118">
        <f t="shared" si="285"/>
        <v>2.3014123686284645E-2</v>
      </c>
      <c r="AF973" s="118">
        <f t="shared" si="285"/>
        <v>2.2759934022546297E-2</v>
      </c>
      <c r="AG973" s="118">
        <f t="shared" si="285"/>
        <v>2.2508551868927917E-2</v>
      </c>
      <c r="AH973" s="118">
        <f t="shared" si="285"/>
        <v>2.2259946216642769E-2</v>
      </c>
      <c r="AI973" s="118">
        <f t="shared" si="285"/>
        <v>2.2014086399394367E-2</v>
      </c>
      <c r="AJ973" s="118">
        <f t="shared" si="285"/>
        <v>2.1770942089593695E-2</v>
      </c>
      <c r="AK973" s="118">
        <f t="shared" si="285"/>
        <v>2.1530483294618204E-2</v>
      </c>
      <c r="AL973" s="118">
        <f t="shared" si="285"/>
        <v>2.1292680353112135E-2</v>
      </c>
      <c r="AM973" s="118">
        <f t="shared" si="285"/>
        <v>2.1057503931327663E-2</v>
      </c>
      <c r="AN973" s="118">
        <f t="shared" si="285"/>
        <v>2.0824925019506526E-2</v>
      </c>
      <c r="AO973" s="118">
        <f t="shared" si="285"/>
        <v>2.0594914928301563E-2</v>
      </c>
      <c r="AP973" s="118">
        <f t="shared" si="286"/>
        <v>2.0367445285237786E-2</v>
      </c>
      <c r="AQ973" s="118">
        <f t="shared" si="286"/>
        <v>2.014248803121255E-2</v>
      </c>
      <c r="AR973" s="118">
        <f t="shared" si="286"/>
        <v>1.9920015417034375E-2</v>
      </c>
      <c r="AS973" s="118">
        <f t="shared" si="286"/>
        <v>1.9699999999999995E-2</v>
      </c>
      <c r="AT973" s="118">
        <f t="shared" si="286"/>
        <v>1.9482414640509222E-2</v>
      </c>
      <c r="AU973" s="118">
        <f t="shared" si="286"/>
        <v>1.9267232498717164E-2</v>
      </c>
      <c r="AV973" s="118">
        <f t="shared" si="286"/>
        <v>1.9054427031223471E-2</v>
      </c>
      <c r="AW973" s="118">
        <f t="shared" si="286"/>
        <v>1.8843971987798115E-2</v>
      </c>
      <c r="AX973" s="118">
        <f t="shared" si="286"/>
        <v>1.8635841408143335E-2</v>
      </c>
      <c r="AY973" s="118">
        <f t="shared" si="286"/>
        <v>1.8430009618691359E-2</v>
      </c>
      <c r="AZ973" s="118">
        <f t="shared" si="286"/>
        <v>1.8226451229437481E-2</v>
      </c>
      <c r="BA973" s="118">
        <f t="shared" si="286"/>
        <v>1.8025141130808126E-2</v>
      </c>
      <c r="BB973" s="118">
        <f t="shared" si="286"/>
        <v>1.7826054490563514E-2</v>
      </c>
      <c r="BC973" s="118">
        <f t="shared" si="286"/>
        <v>1.7629166750734511E-2</v>
      </c>
      <c r="BD973" s="118">
        <f t="shared" si="286"/>
        <v>1.7434453624593321E-2</v>
      </c>
      <c r="BE973" s="118">
        <f t="shared" si="286"/>
        <v>1.7241891093657667E-2</v>
      </c>
      <c r="BF973" s="118">
        <f t="shared" si="287"/>
        <v>1.7051455404728008E-2</v>
      </c>
      <c r="BG973" s="118">
        <f t="shared" si="287"/>
        <v>1.6863123066957517E-2</v>
      </c>
      <c r="BH973" s="118">
        <f t="shared" si="287"/>
        <v>1.6676870848954414E-2</v>
      </c>
      <c r="BI973" s="118">
        <f t="shared" si="287"/>
        <v>1.6492675775916295E-2</v>
      </c>
      <c r="BJ973" s="118">
        <f t="shared" si="287"/>
        <v>1.6310515126796113E-2</v>
      </c>
      <c r="BK973" s="118">
        <f t="shared" si="287"/>
        <v>1.6130366431499479E-2</v>
      </c>
      <c r="BL973" s="118">
        <f t="shared" si="287"/>
        <v>1.5952207468112892E-2</v>
      </c>
      <c r="BM973" s="118">
        <f t="shared" si="287"/>
        <v>1.57760162601626E-2</v>
      </c>
      <c r="BN973" s="118">
        <f t="shared" si="287"/>
        <v>1.5601771073903724E-2</v>
      </c>
      <c r="BO973" s="118">
        <f t="shared" si="287"/>
        <v>1.5429450415639354E-2</v>
      </c>
      <c r="BP973" s="118">
        <f t="shared" si="287"/>
        <v>1.5259033029069202E-2</v>
      </c>
      <c r="BQ973" s="118">
        <f t="shared" si="287"/>
        <v>1.5090497892667596E-2</v>
      </c>
      <c r="BS973"/>
    </row>
    <row r="974" spans="1:71">
      <c r="B974" s="19">
        <v>6</v>
      </c>
      <c r="C974" s="51">
        <v>2.35E-2</v>
      </c>
      <c r="D974" s="51">
        <v>1.8800000000000001E-2</v>
      </c>
      <c r="I974" s="22" t="s">
        <v>176</v>
      </c>
      <c r="J974" s="118">
        <f t="shared" si="284"/>
        <v>2.778115976446829E-2</v>
      </c>
      <c r="K974" s="118">
        <f t="shared" si="284"/>
        <v>2.74729231547895E-2</v>
      </c>
      <c r="L974" s="118">
        <f t="shared" si="284"/>
        <v>2.7168106481799886E-2</v>
      </c>
      <c r="M974" s="118">
        <f t="shared" si="284"/>
        <v>2.6866671800730421E-2</v>
      </c>
      <c r="N974" s="118">
        <f t="shared" si="284"/>
        <v>2.6568581587815641E-2</v>
      </c>
      <c r="O974" s="118">
        <f t="shared" si="284"/>
        <v>2.6273798735622529E-2</v>
      </c>
      <c r="P974" s="118">
        <f t="shared" si="284"/>
        <v>2.5982286548431228E-2</v>
      </c>
      <c r="Q974" s="118">
        <f t="shared" si="284"/>
        <v>2.5694008737667036E-2</v>
      </c>
      <c r="R974" s="118">
        <f t="shared" si="284"/>
        <v>2.5408929417383045E-2</v>
      </c>
      <c r="S974" s="118">
        <f t="shared" si="284"/>
        <v>2.5127013099792914E-2</v>
      </c>
      <c r="T974" s="118">
        <f t="shared" si="284"/>
        <v>2.4848224690853255E-2</v>
      </c>
      <c r="U974" s="118">
        <f t="shared" si="284"/>
        <v>2.4572529485894921E-2</v>
      </c>
      <c r="V974" s="118">
        <f t="shared" si="284"/>
        <v>2.4299893165302879E-2</v>
      </c>
      <c r="W974" s="118">
        <f t="shared" si="284"/>
        <v>2.4030281790243961E-2</v>
      </c>
      <c r="X974" s="118">
        <f t="shared" si="284"/>
        <v>2.3763661798442033E-2</v>
      </c>
      <c r="Y974" s="118">
        <f t="shared" si="284"/>
        <v>2.35E-2</v>
      </c>
      <c r="Z974" s="118">
        <f t="shared" si="285"/>
        <v>2.3239263573268241E-2</v>
      </c>
      <c r="AA974" s="118">
        <f t="shared" si="285"/>
        <v>2.2981420060758821E-2</v>
      </c>
      <c r="AB974" s="118">
        <f t="shared" si="285"/>
        <v>2.2726437365105042E-2</v>
      </c>
      <c r="AC974" s="118">
        <f t="shared" si="285"/>
        <v>2.2474283745065871E-2</v>
      </c>
      <c r="AD974" s="118">
        <f t="shared" si="285"/>
        <v>2.2224927811574632E-2</v>
      </c>
      <c r="AE974" s="118">
        <f t="shared" si="285"/>
        <v>2.1978338523831603E-2</v>
      </c>
      <c r="AF974" s="118">
        <f t="shared" si="285"/>
        <v>2.1734485185439908E-2</v>
      </c>
      <c r="AG974" s="118">
        <f t="shared" si="285"/>
        <v>2.1493337440584338E-2</v>
      </c>
      <c r="AH974" s="118">
        <f t="shared" si="285"/>
        <v>2.1254865270252516E-2</v>
      </c>
      <c r="AI974" s="118">
        <f t="shared" si="285"/>
        <v>2.1019038988498023E-2</v>
      </c>
      <c r="AJ974" s="118">
        <f t="shared" si="285"/>
        <v>2.0785829238744984E-2</v>
      </c>
      <c r="AK974" s="118">
        <f t="shared" si="285"/>
        <v>2.0555206990133627E-2</v>
      </c>
      <c r="AL974" s="118">
        <f t="shared" si="285"/>
        <v>2.0327143533906432E-2</v>
      </c>
      <c r="AM974" s="118">
        <f t="shared" si="285"/>
        <v>2.0101610479834338E-2</v>
      </c>
      <c r="AN974" s="118">
        <f t="shared" si="285"/>
        <v>1.9878579752682604E-2</v>
      </c>
      <c r="AO974" s="118">
        <f t="shared" si="285"/>
        <v>1.9658023588715937E-2</v>
      </c>
      <c r="AP974" s="118">
        <f t="shared" si="286"/>
        <v>1.9439914532242301E-2</v>
      </c>
      <c r="AQ974" s="118">
        <f t="shared" si="286"/>
        <v>1.922422543219517E-2</v>
      </c>
      <c r="AR974" s="118">
        <f t="shared" si="286"/>
        <v>1.9010929438753623E-2</v>
      </c>
      <c r="AS974" s="118">
        <f t="shared" si="286"/>
        <v>1.8799999999999997E-2</v>
      </c>
      <c r="AT974" s="118">
        <f t="shared" si="286"/>
        <v>1.8591410858614595E-2</v>
      </c>
      <c r="AU974" s="118">
        <f t="shared" si="286"/>
        <v>1.8385136048607056E-2</v>
      </c>
      <c r="AV974" s="118">
        <f t="shared" si="286"/>
        <v>1.8181149892084032E-2</v>
      </c>
      <c r="AW974" s="118">
        <f t="shared" si="286"/>
        <v>1.7979426996052695E-2</v>
      </c>
      <c r="AX974" s="118">
        <f t="shared" si="286"/>
        <v>1.7779942249259703E-2</v>
      </c>
      <c r="AY974" s="118">
        <f t="shared" si="286"/>
        <v>1.7582670819065279E-2</v>
      </c>
      <c r="AZ974" s="118">
        <f t="shared" si="286"/>
        <v>1.7387588148351927E-2</v>
      </c>
      <c r="BA974" s="118">
        <f t="shared" si="286"/>
        <v>1.7194669952467469E-2</v>
      </c>
      <c r="BB974" s="118">
        <f t="shared" si="286"/>
        <v>1.7003892216202011E-2</v>
      </c>
      <c r="BC974" s="118">
        <f t="shared" si="286"/>
        <v>1.6815231190798419E-2</v>
      </c>
      <c r="BD974" s="118">
        <f t="shared" si="286"/>
        <v>1.6628663390995984E-2</v>
      </c>
      <c r="BE974" s="118">
        <f t="shared" si="286"/>
        <v>1.6444165592106898E-2</v>
      </c>
      <c r="BF974" s="118">
        <f t="shared" si="287"/>
        <v>1.6261714827125143E-2</v>
      </c>
      <c r="BG974" s="118">
        <f t="shared" si="287"/>
        <v>1.6081288383867468E-2</v>
      </c>
      <c r="BH974" s="118">
        <f t="shared" si="287"/>
        <v>1.5902863802146082E-2</v>
      </c>
      <c r="BI974" s="118">
        <f t="shared" si="287"/>
        <v>1.5726418870972748E-2</v>
      </c>
      <c r="BJ974" s="118">
        <f t="shared" si="287"/>
        <v>1.555193162579384E-2</v>
      </c>
      <c r="BK974" s="118">
        <f t="shared" si="287"/>
        <v>1.5379380345756135E-2</v>
      </c>
      <c r="BL974" s="118">
        <f t="shared" si="287"/>
        <v>1.5208743551002896E-2</v>
      </c>
      <c r="BM974" s="118">
        <f t="shared" si="287"/>
        <v>1.5039999999999998E-2</v>
      </c>
      <c r="BN974" s="118">
        <f t="shared" si="287"/>
        <v>1.4873128686891673E-2</v>
      </c>
      <c r="BO974" s="118">
        <f t="shared" si="287"/>
        <v>1.4708108838885642E-2</v>
      </c>
      <c r="BP974" s="118">
        <f t="shared" si="287"/>
        <v>1.4544919913667227E-2</v>
      </c>
      <c r="BQ974" s="118">
        <f t="shared" si="287"/>
        <v>1.4383541596842154E-2</v>
      </c>
      <c r="BS974"/>
    </row>
    <row r="975" spans="1:71">
      <c r="B975" s="19">
        <v>7</v>
      </c>
      <c r="C975" s="51">
        <v>2.23E-2</v>
      </c>
      <c r="D975" s="51">
        <v>1.78E-2</v>
      </c>
      <c r="I975" s="22" t="s">
        <v>176</v>
      </c>
      <c r="J975" s="118">
        <f t="shared" si="284"/>
        <v>2.6406966141524206E-2</v>
      </c>
      <c r="K975" s="118">
        <f t="shared" si="284"/>
        <v>2.6111045741393269E-2</v>
      </c>
      <c r="L975" s="118">
        <f t="shared" si="284"/>
        <v>2.5818441469390958E-2</v>
      </c>
      <c r="M975" s="118">
        <f t="shared" si="284"/>
        <v>2.5529116164491002E-2</v>
      </c>
      <c r="N975" s="118">
        <f t="shared" si="284"/>
        <v>2.5243033082099114E-2</v>
      </c>
      <c r="O975" s="118">
        <f t="shared" si="284"/>
        <v>2.496015588938643E-2</v>
      </c>
      <c r="P975" s="118">
        <f t="shared" si="284"/>
        <v>2.4680448660675171E-2</v>
      </c>
      <c r="Q975" s="118">
        <f t="shared" si="284"/>
        <v>2.4403875872876062E-2</v>
      </c>
      <c r="R975" s="118">
        <f t="shared" si="284"/>
        <v>2.4130402400976858E-2</v>
      </c>
      <c r="S975" s="118">
        <f t="shared" si="284"/>
        <v>2.3859993513581462E-2</v>
      </c>
      <c r="T975" s="118">
        <f t="shared" si="284"/>
        <v>2.3592614868498941E-2</v>
      </c>
      <c r="U975" s="118">
        <f t="shared" si="284"/>
        <v>2.3328232508382115E-2</v>
      </c>
      <c r="V975" s="118">
        <f t="shared" si="284"/>
        <v>2.3066812856414876E-2</v>
      </c>
      <c r="W975" s="118">
        <f t="shared" si="284"/>
        <v>2.2808322712047923E-2</v>
      </c>
      <c r="X975" s="118">
        <f t="shared" si="284"/>
        <v>2.2552729246782279E-2</v>
      </c>
      <c r="Y975" s="118">
        <f t="shared" si="284"/>
        <v>2.23E-2</v>
      </c>
      <c r="Z975" s="118">
        <f t="shared" si="285"/>
        <v>2.2050102874841684E-2</v>
      </c>
      <c r="AA975" s="118">
        <f t="shared" si="285"/>
        <v>2.180300613413011E-2</v>
      </c>
      <c r="AB975" s="118">
        <f t="shared" si="285"/>
        <v>2.1558678396339605E-2</v>
      </c>
      <c r="AC975" s="118">
        <f t="shared" si="285"/>
        <v>2.1317088631610547E-2</v>
      </c>
      <c r="AD975" s="118">
        <f t="shared" si="285"/>
        <v>2.107820615780855E-2</v>
      </c>
      <c r="AE975" s="118">
        <f t="shared" si="285"/>
        <v>2.0842000636627802E-2</v>
      </c>
      <c r="AF975" s="118">
        <f t="shared" si="285"/>
        <v>2.0608442069738071E-2</v>
      </c>
      <c r="AG975" s="118">
        <f t="shared" si="285"/>
        <v>2.037750079497487E-2</v>
      </c>
      <c r="AH975" s="118">
        <f t="shared" si="285"/>
        <v>2.0149147482572381E-2</v>
      </c>
      <c r="AI975" s="118">
        <f t="shared" si="285"/>
        <v>1.992335313143849E-2</v>
      </c>
      <c r="AJ975" s="118">
        <f t="shared" si="285"/>
        <v>1.9700089065471653E-2</v>
      </c>
      <c r="AK975" s="118">
        <f t="shared" si="285"/>
        <v>1.9479326929919001E-2</v>
      </c>
      <c r="AL975" s="118">
        <f t="shared" si="285"/>
        <v>1.9261038687775244E-2</v>
      </c>
      <c r="AM975" s="118">
        <f t="shared" si="285"/>
        <v>1.9045196616221966E-2</v>
      </c>
      <c r="AN975" s="118">
        <f t="shared" si="285"/>
        <v>1.8831773303106775E-2</v>
      </c>
      <c r="AO975" s="118">
        <f t="shared" si="285"/>
        <v>1.862074164346195E-2</v>
      </c>
      <c r="AP975" s="118">
        <f t="shared" si="286"/>
        <v>1.8412074836062088E-2</v>
      </c>
      <c r="AQ975" s="118">
        <f t="shared" si="286"/>
        <v>1.8205746380020309E-2</v>
      </c>
      <c r="AR975" s="118">
        <f t="shared" si="286"/>
        <v>1.8001730071422618E-2</v>
      </c>
      <c r="AS975" s="118">
        <f t="shared" si="286"/>
        <v>1.7799999999999993E-2</v>
      </c>
      <c r="AT975" s="118">
        <f t="shared" si="286"/>
        <v>1.760053054583775E-2</v>
      </c>
      <c r="AU975" s="118">
        <f t="shared" si="286"/>
        <v>1.7403296376121785E-2</v>
      </c>
      <c r="AV975" s="118">
        <f t="shared" si="286"/>
        <v>1.7208272441921295E-2</v>
      </c>
      <c r="AW975" s="118">
        <f t="shared" si="286"/>
        <v>1.7015433975007516E-2</v>
      </c>
      <c r="AX975" s="118">
        <f t="shared" si="286"/>
        <v>1.6824756484708162E-2</v>
      </c>
      <c r="AY975" s="118">
        <f t="shared" si="286"/>
        <v>1.6636215754797071E-2</v>
      </c>
      <c r="AZ975" s="118">
        <f t="shared" si="286"/>
        <v>1.6449787840418721E-2</v>
      </c>
      <c r="BA975" s="118">
        <f t="shared" si="286"/>
        <v>1.6265449065047202E-2</v>
      </c>
      <c r="BB975" s="118">
        <f t="shared" si="286"/>
        <v>1.608317601747929E-2</v>
      </c>
      <c r="BC975" s="118">
        <f t="shared" si="286"/>
        <v>1.5902945548861208E-2</v>
      </c>
      <c r="BD975" s="118">
        <f t="shared" si="286"/>
        <v>1.5724734769748668E-2</v>
      </c>
      <c r="BE975" s="118">
        <f t="shared" si="286"/>
        <v>1.5548521047199912E-2</v>
      </c>
      <c r="BF975" s="118">
        <f t="shared" si="287"/>
        <v>1.5374282001901309E-2</v>
      </c>
      <c r="BG975" s="118">
        <f t="shared" si="287"/>
        <v>1.5201995505325147E-2</v>
      </c>
      <c r="BH975" s="118">
        <f t="shared" si="287"/>
        <v>1.50316396769193E-2</v>
      </c>
      <c r="BI975" s="118">
        <f t="shared" si="287"/>
        <v>1.4863192881328365E-2</v>
      </c>
      <c r="BJ975" s="118">
        <f t="shared" si="287"/>
        <v>1.4696633725645964E-2</v>
      </c>
      <c r="BK975" s="118">
        <f t="shared" si="287"/>
        <v>1.453194105669782E-2</v>
      </c>
      <c r="BL975" s="118">
        <f t="shared" si="287"/>
        <v>1.436909395835527E-2</v>
      </c>
      <c r="BM975" s="118">
        <f t="shared" si="287"/>
        <v>1.4208071748878911E-2</v>
      </c>
      <c r="BN975" s="118">
        <f t="shared" si="287"/>
        <v>1.4048853978292006E-2</v>
      </c>
      <c r="BO975" s="118">
        <f t="shared" si="287"/>
        <v>1.3891420425783303E-2</v>
      </c>
      <c r="BP975" s="118">
        <f t="shared" si="287"/>
        <v>1.3735751097138961E-2</v>
      </c>
      <c r="BQ975" s="118">
        <f t="shared" si="287"/>
        <v>1.3581826222203301E-2</v>
      </c>
      <c r="BS975"/>
    </row>
    <row r="976" spans="1:71">
      <c r="B976" s="19">
        <v>8</v>
      </c>
      <c r="C976" s="51">
        <v>2.12E-2</v>
      </c>
      <c r="D976" s="51">
        <v>1.6899999999999998E-2</v>
      </c>
      <c r="I976" s="22" t="s">
        <v>176</v>
      </c>
      <c r="J976" s="118">
        <f t="shared" si="284"/>
        <v>2.5128856609358059E-2</v>
      </c>
      <c r="K976" s="118">
        <f t="shared" si="284"/>
        <v>2.484564469755348E-2</v>
      </c>
      <c r="L976" s="118">
        <f t="shared" si="284"/>
        <v>2.456562469329308E-2</v>
      </c>
      <c r="M976" s="118">
        <f t="shared" si="284"/>
        <v>2.4288760622547E-2</v>
      </c>
      <c r="N976" s="118">
        <f t="shared" si="284"/>
        <v>2.4015016916726591E-2</v>
      </c>
      <c r="O976" s="118">
        <f t="shared" si="284"/>
        <v>2.3744358408114917E-2</v>
      </c>
      <c r="P976" s="118">
        <f t="shared" si="284"/>
        <v>2.347675032534878E-2</v>
      </c>
      <c r="Q976" s="118">
        <f t="shared" si="284"/>
        <v>2.3212158288951679E-2</v>
      </c>
      <c r="R976" s="118">
        <f t="shared" si="284"/>
        <v>2.2950548306917062E-2</v>
      </c>
      <c r="S976" s="118">
        <f t="shared" si="284"/>
        <v>2.2691886770341427E-2</v>
      </c>
      <c r="T976" s="118">
        <f t="shared" si="284"/>
        <v>2.2436140449106575E-2</v>
      </c>
      <c r="U976" s="118">
        <f t="shared" si="284"/>
        <v>2.2183276487610561E-2</v>
      </c>
      <c r="V976" s="118">
        <f t="shared" si="284"/>
        <v>2.1933262400546761E-2</v>
      </c>
      <c r="W976" s="118">
        <f t="shared" si="284"/>
        <v>2.168606606873049E-2</v>
      </c>
      <c r="X976" s="118">
        <f t="shared" si="284"/>
        <v>2.144165573497267E-2</v>
      </c>
      <c r="Y976" s="118">
        <f t="shared" si="284"/>
        <v>2.12E-2</v>
      </c>
      <c r="Z976" s="118">
        <f t="shared" si="285"/>
        <v>2.0961067818421109E-2</v>
      </c>
      <c r="AA976" s="118">
        <f t="shared" si="285"/>
        <v>2.0724828494738161E-2</v>
      </c>
      <c r="AB976" s="118">
        <f t="shared" si="285"/>
        <v>2.0491251679403435E-2</v>
      </c>
      <c r="AC976" s="118">
        <f t="shared" si="285"/>
        <v>2.0260307364920318E-2</v>
      </c>
      <c r="AD976" s="118">
        <f t="shared" si="285"/>
        <v>2.0031965881988276E-2</v>
      </c>
      <c r="AE976" s="118">
        <f t="shared" si="285"/>
        <v>1.9806197895691227E-2</v>
      </c>
      <c r="AF976" s="118">
        <f t="shared" si="285"/>
        <v>1.9582974401728924E-2</v>
      </c>
      <c r="AG976" s="118">
        <f t="shared" si="285"/>
        <v>1.9362266722690778E-2</v>
      </c>
      <c r="AH976" s="118">
        <f t="shared" si="285"/>
        <v>1.9144046504371678E-2</v>
      </c>
      <c r="AI976" s="118">
        <f t="shared" si="285"/>
        <v>1.8928285712129352E-2</v>
      </c>
      <c r="AJ976" s="118">
        <f t="shared" si="285"/>
        <v>1.8714956627282765E-2</v>
      </c>
      <c r="AK976" s="118">
        <f t="shared" si="285"/>
        <v>1.8504031843551112E-2</v>
      </c>
      <c r="AL976" s="118">
        <f t="shared" si="285"/>
        <v>1.8295484263532953E-2</v>
      </c>
      <c r="AM976" s="118">
        <f t="shared" si="285"/>
        <v>1.8089287095225018E-2</v>
      </c>
      <c r="AN976" s="118">
        <f t="shared" si="285"/>
        <v>1.7885413848580251E-2</v>
      </c>
      <c r="AO976" s="118">
        <f t="shared" si="285"/>
        <v>1.7683838332104653E-2</v>
      </c>
      <c r="AP976" s="118">
        <f t="shared" si="286"/>
        <v>1.7484534649492477E-2</v>
      </c>
      <c r="AQ976" s="118">
        <f t="shared" si="286"/>
        <v>1.7287477196299316E-2</v>
      </c>
      <c r="AR976" s="118">
        <f t="shared" si="286"/>
        <v>1.7092640656652749E-2</v>
      </c>
      <c r="AS976" s="118">
        <f t="shared" si="286"/>
        <v>1.6900000000000009E-2</v>
      </c>
      <c r="AT976" s="118">
        <f t="shared" si="286"/>
        <v>1.6709530477892306E-2</v>
      </c>
      <c r="AU976" s="118">
        <f t="shared" si="286"/>
        <v>1.6521207620805427E-2</v>
      </c>
      <c r="AV976" s="118">
        <f t="shared" si="286"/>
        <v>1.6335007234996139E-2</v>
      </c>
      <c r="AW976" s="118">
        <f t="shared" si="286"/>
        <v>1.6150905399394035E-2</v>
      </c>
      <c r="AX976" s="118">
        <f t="shared" si="286"/>
        <v>1.5968878462528396E-2</v>
      </c>
      <c r="AY976" s="118">
        <f t="shared" si="286"/>
        <v>1.578890303948971E-2</v>
      </c>
      <c r="AZ976" s="118">
        <f t="shared" si="286"/>
        <v>1.5610956008925425E-2</v>
      </c>
      <c r="BA976" s="118">
        <f t="shared" si="286"/>
        <v>1.5435014510069543E-2</v>
      </c>
      <c r="BB976" s="118">
        <f t="shared" si="286"/>
        <v>1.5261055939805732E-2</v>
      </c>
      <c r="BC976" s="118">
        <f t="shared" si="286"/>
        <v>1.5089057949763502E-2</v>
      </c>
      <c r="BD976" s="118">
        <f t="shared" si="286"/>
        <v>1.4918998443447115E-2</v>
      </c>
      <c r="BE976" s="118">
        <f t="shared" si="286"/>
        <v>1.4750855573396884E-2</v>
      </c>
      <c r="BF976" s="118">
        <f t="shared" si="287"/>
        <v>1.4584607738382408E-2</v>
      </c>
      <c r="BG976" s="118">
        <f t="shared" si="287"/>
        <v>1.4420233580627497E-2</v>
      </c>
      <c r="BH976" s="118">
        <f t="shared" si="287"/>
        <v>1.4257711983066339E-2</v>
      </c>
      <c r="BI976" s="118">
        <f t="shared" si="287"/>
        <v>1.4097022066630605E-2</v>
      </c>
      <c r="BJ976" s="118">
        <f t="shared" si="287"/>
        <v>1.3938143187567122E-2</v>
      </c>
      <c r="BK976" s="118">
        <f t="shared" si="287"/>
        <v>1.3781054934785783E-2</v>
      </c>
      <c r="BL976" s="118">
        <f t="shared" si="287"/>
        <v>1.3625737127237341E-2</v>
      </c>
      <c r="BM976" s="118">
        <f t="shared" si="287"/>
        <v>1.3472169811320767E-2</v>
      </c>
      <c r="BN976" s="118">
        <f t="shared" si="287"/>
        <v>1.3320333258319815E-2</v>
      </c>
      <c r="BO976" s="118">
        <f t="shared" si="287"/>
        <v>1.3170207961868484E-2</v>
      </c>
      <c r="BP976" s="118">
        <f t="shared" si="287"/>
        <v>1.3021774635445044E-2</v>
      </c>
      <c r="BQ976" s="118">
        <f t="shared" si="287"/>
        <v>1.2875014209894309E-2</v>
      </c>
      <c r="BS976"/>
    </row>
    <row r="977" spans="2:71">
      <c r="B977" s="19">
        <v>9</v>
      </c>
      <c r="C977" s="51">
        <v>2.01E-2</v>
      </c>
      <c r="D977" s="51">
        <v>1.6E-2</v>
      </c>
      <c r="I977" s="22" t="s">
        <v>176</v>
      </c>
      <c r="J977" s="118">
        <f t="shared" si="284"/>
        <v>2.3850808942506858E-2</v>
      </c>
      <c r="K977" s="118">
        <f t="shared" si="284"/>
        <v>2.3580299112628544E-2</v>
      </c>
      <c r="L977" s="118">
        <f t="shared" si="284"/>
        <v>2.3312857336678181E-2</v>
      </c>
      <c r="M977" s="118">
        <f t="shared" si="284"/>
        <v>2.3048448817565723E-2</v>
      </c>
      <c r="N977" s="118">
        <f t="shared" si="284"/>
        <v>2.2787039152860934E-2</v>
      </c>
      <c r="O977" s="118">
        <f t="shared" si="284"/>
        <v>2.2528594330317186E-2</v>
      </c>
      <c r="P977" s="118">
        <f t="shared" si="284"/>
        <v>2.2273080723446158E-2</v>
      </c>
      <c r="Q977" s="118">
        <f t="shared" si="284"/>
        <v>2.2020465087142626E-2</v>
      </c>
      <c r="R977" s="118">
        <f t="shared" si="284"/>
        <v>2.1770714553358918E-2</v>
      </c>
      <c r="S977" s="118">
        <f t="shared" si="284"/>
        <v>2.1523796626828434E-2</v>
      </c>
      <c r="T977" s="118">
        <f t="shared" si="284"/>
        <v>2.1279679180837657E-2</v>
      </c>
      <c r="U977" s="118">
        <f t="shared" si="284"/>
        <v>2.1038330453046098E-2</v>
      </c>
      <c r="V977" s="118">
        <f t="shared" si="284"/>
        <v>2.0799719041353696E-2</v>
      </c>
      <c r="W977" s="118">
        <f t="shared" si="284"/>
        <v>2.0563813899815049E-2</v>
      </c>
      <c r="X977" s="118">
        <f t="shared" si="284"/>
        <v>2.0330584334599989E-2</v>
      </c>
      <c r="Y977" s="118">
        <f t="shared" si="284"/>
        <v>2.01E-2</v>
      </c>
      <c r="Z977" s="118">
        <f t="shared" si="285"/>
        <v>1.9872030894479899E-2</v>
      </c>
      <c r="AA977" s="118">
        <f t="shared" si="285"/>
        <v>1.9646647356774304E-2</v>
      </c>
      <c r="AB977" s="118">
        <f t="shared" si="285"/>
        <v>1.9423820062028398E-2</v>
      </c>
      <c r="AC977" s="118">
        <f t="shared" si="285"/>
        <v>1.9203520017982426E-2</v>
      </c>
      <c r="AD977" s="118">
        <f t="shared" si="285"/>
        <v>1.8985718561199499E-2</v>
      </c>
      <c r="AE977" s="118">
        <f t="shared" si="285"/>
        <v>1.8770387353336165E-2</v>
      </c>
      <c r="AF977" s="118">
        <f t="shared" si="285"/>
        <v>1.8557498377455274E-2</v>
      </c>
      <c r="AG977" s="118">
        <f t="shared" si="285"/>
        <v>1.8347023934380684E-2</v>
      </c>
      <c r="AH977" s="118">
        <f t="shared" si="285"/>
        <v>1.813893663909329E-2</v>
      </c>
      <c r="AI977" s="118">
        <f t="shared" si="285"/>
        <v>1.793320941716792E-2</v>
      </c>
      <c r="AJ977" s="118">
        <f t="shared" si="285"/>
        <v>1.7729815501250683E-2</v>
      </c>
      <c r="AK977" s="118">
        <f t="shared" si="285"/>
        <v>1.7528728427576225E-2</v>
      </c>
      <c r="AL977" s="118">
        <f t="shared" si="285"/>
        <v>1.7329922032524519E-2</v>
      </c>
      <c r="AM977" s="118">
        <f t="shared" si="285"/>
        <v>1.7133370449216673E-2</v>
      </c>
      <c r="AN977" s="118">
        <f t="shared" si="285"/>
        <v>1.6939048104149385E-2</v>
      </c>
      <c r="AO977" s="118">
        <f t="shared" si="285"/>
        <v>1.6746929713867546E-2</v>
      </c>
      <c r="AP977" s="118">
        <f t="shared" si="286"/>
        <v>1.655699028167459E-2</v>
      </c>
      <c r="AQ977" s="118">
        <f t="shared" si="286"/>
        <v>1.6369205094380144E-2</v>
      </c>
      <c r="AR977" s="118">
        <f t="shared" si="286"/>
        <v>1.6183549719084575E-2</v>
      </c>
      <c r="AS977" s="118">
        <f t="shared" si="286"/>
        <v>1.6000000000000007E-2</v>
      </c>
      <c r="AT977" s="118">
        <f t="shared" si="286"/>
        <v>1.5818532055307387E-2</v>
      </c>
      <c r="AU977" s="118">
        <f t="shared" si="286"/>
        <v>1.5639122274049205E-2</v>
      </c>
      <c r="AV977" s="118">
        <f t="shared" si="286"/>
        <v>1.5461747313057437E-2</v>
      </c>
      <c r="AW977" s="118">
        <f t="shared" si="286"/>
        <v>1.5286384093916366E-2</v>
      </c>
      <c r="AX977" s="118">
        <f t="shared" si="286"/>
        <v>1.5113009799959807E-2</v>
      </c>
      <c r="AY977" s="118">
        <f t="shared" si="286"/>
        <v>1.4941601873302426E-2</v>
      </c>
      <c r="AZ977" s="118">
        <f t="shared" si="286"/>
        <v>1.47721380119047E-2</v>
      </c>
      <c r="BA977" s="118">
        <f t="shared" si="286"/>
        <v>1.4604596166671197E-2</v>
      </c>
      <c r="BB977" s="118">
        <f t="shared" si="286"/>
        <v>1.4438954538581725E-2</v>
      </c>
      <c r="BC977" s="118">
        <f t="shared" si="286"/>
        <v>1.4275191575855066E-2</v>
      </c>
      <c r="BD977" s="118">
        <f t="shared" si="286"/>
        <v>1.4113285971144829E-2</v>
      </c>
      <c r="BE977" s="118">
        <f t="shared" si="286"/>
        <v>1.3953216658767151E-2</v>
      </c>
      <c r="BF977" s="118">
        <f t="shared" si="287"/>
        <v>1.3794962811959823E-2</v>
      </c>
      <c r="BG977" s="118">
        <f t="shared" si="287"/>
        <v>1.363850384017248E-2</v>
      </c>
      <c r="BH977" s="118">
        <f t="shared" si="287"/>
        <v>1.3483819386387574E-2</v>
      </c>
      <c r="BI977" s="118">
        <f t="shared" si="287"/>
        <v>1.3330889324471684E-2</v>
      </c>
      <c r="BJ977" s="118">
        <f t="shared" si="287"/>
        <v>1.3179693756556895E-2</v>
      </c>
      <c r="BK977" s="118">
        <f t="shared" si="287"/>
        <v>1.3030213010451862E-2</v>
      </c>
      <c r="BL977" s="118">
        <f t="shared" si="287"/>
        <v>1.2882427637082255E-2</v>
      </c>
      <c r="BM977" s="118">
        <f t="shared" si="287"/>
        <v>1.2736318407960211E-2</v>
      </c>
      <c r="BN977" s="118">
        <f t="shared" si="287"/>
        <v>1.2591866312682503E-2</v>
      </c>
      <c r="BO977" s="118">
        <f t="shared" si="287"/>
        <v>1.2449052556457084E-2</v>
      </c>
      <c r="BP977" s="118">
        <f t="shared" si="287"/>
        <v>1.2307858557657668E-2</v>
      </c>
      <c r="BQ977" s="118">
        <f t="shared" si="287"/>
        <v>1.2168265945406067E-2</v>
      </c>
      <c r="BS977"/>
    </row>
    <row r="978" spans="2:71">
      <c r="B978" s="19">
        <v>10</v>
      </c>
      <c r="C978" s="51">
        <v>1.9E-2</v>
      </c>
      <c r="D978" s="51">
        <v>1.4999999999999999E-2</v>
      </c>
      <c r="I978" s="22" t="s">
        <v>176</v>
      </c>
      <c r="J978" s="118">
        <f t="shared" si="284"/>
        <v>2.2685604554201707E-2</v>
      </c>
      <c r="K978" s="118">
        <f t="shared" si="284"/>
        <v>2.2419051792324632E-2</v>
      </c>
      <c r="L978" s="118">
        <f t="shared" si="284"/>
        <v>2.2155630989073326E-2</v>
      </c>
      <c r="M978" s="118">
        <f t="shared" si="284"/>
        <v>2.1895305344360766E-2</v>
      </c>
      <c r="N978" s="118">
        <f t="shared" si="284"/>
        <v>2.1638038490495934E-2</v>
      </c>
      <c r="O978" s="118">
        <f t="shared" si="284"/>
        <v>2.1383794487103223E-2</v>
      </c>
      <c r="P978" s="118">
        <f t="shared" si="284"/>
        <v>2.1132537816101551E-2</v>
      </c>
      <c r="Q978" s="118">
        <f t="shared" si="284"/>
        <v>2.0884233376742438E-2</v>
      </c>
      <c r="R978" s="118">
        <f t="shared" si="284"/>
        <v>2.0638846480706425E-2</v>
      </c>
      <c r="S978" s="118">
        <f t="shared" si="284"/>
        <v>2.0396342847257064E-2</v>
      </c>
      <c r="T978" s="118">
        <f t="shared" si="284"/>
        <v>2.0156688598451912E-2</v>
      </c>
      <c r="U978" s="118">
        <f t="shared" si="284"/>
        <v>1.9919850254409704E-2</v>
      </c>
      <c r="V978" s="118">
        <f t="shared" si="284"/>
        <v>1.9685794728633244E-2</v>
      </c>
      <c r="W978" s="118">
        <f t="shared" si="284"/>
        <v>1.9454489323387142E-2</v>
      </c>
      <c r="X978" s="118">
        <f t="shared" si="284"/>
        <v>1.9225901725129974E-2</v>
      </c>
      <c r="Y978" s="118">
        <f t="shared" si="284"/>
        <v>1.9E-2</v>
      </c>
      <c r="Z978" s="118">
        <f t="shared" si="285"/>
        <v>1.8776752589354011E-2</v>
      </c>
      <c r="AA978" s="118">
        <f t="shared" si="285"/>
        <v>1.8556128305358556E-2</v>
      </c>
      <c r="AB978" s="118">
        <f t="shared" si="285"/>
        <v>1.8338096326632976E-2</v>
      </c>
      <c r="AC978" s="118">
        <f t="shared" si="285"/>
        <v>1.8122626193943631E-2</v>
      </c>
      <c r="AD978" s="118">
        <f t="shared" si="285"/>
        <v>1.7909687805948728E-2</v>
      </c>
      <c r="AE978" s="118">
        <f t="shared" si="285"/>
        <v>1.7699251414993147E-2</v>
      </c>
      <c r="AF978" s="118">
        <f t="shared" si="285"/>
        <v>1.7491287622952642E-2</v>
      </c>
      <c r="AG978" s="118">
        <f t="shared" si="285"/>
        <v>1.7285767377126938E-2</v>
      </c>
      <c r="AH978" s="118">
        <f t="shared" si="285"/>
        <v>1.7082661966181016E-2</v>
      </c>
      <c r="AI978" s="118">
        <f t="shared" si="285"/>
        <v>1.6881943016134139E-2</v>
      </c>
      <c r="AJ978" s="118">
        <f t="shared" si="285"/>
        <v>1.6683582486395978E-2</v>
      </c>
      <c r="AK978" s="118">
        <f t="shared" si="285"/>
        <v>1.6487552665849309E-2</v>
      </c>
      <c r="AL978" s="118">
        <f t="shared" si="285"/>
        <v>1.6293826168978769E-2</v>
      </c>
      <c r="AM978" s="118">
        <f t="shared" si="285"/>
        <v>1.6102375932045068E-2</v>
      </c>
      <c r="AN978" s="118">
        <f t="shared" si="285"/>
        <v>1.5913175209304155E-2</v>
      </c>
      <c r="AO978" s="118">
        <f t="shared" si="285"/>
        <v>1.5726197569270833E-2</v>
      </c>
      <c r="AP978" s="118">
        <f t="shared" si="286"/>
        <v>1.5541416891026257E-2</v>
      </c>
      <c r="AQ978" s="118">
        <f t="shared" si="286"/>
        <v>1.5358807360568813E-2</v>
      </c>
      <c r="AR978" s="118">
        <f t="shared" si="286"/>
        <v>1.5178343467207889E-2</v>
      </c>
      <c r="AS978" s="118">
        <f t="shared" si="286"/>
        <v>1.5000000000000015E-2</v>
      </c>
      <c r="AT978" s="118">
        <f t="shared" si="286"/>
        <v>1.4823752044226864E-2</v>
      </c>
      <c r="AU978" s="118">
        <f t="shared" si="286"/>
        <v>1.4649574977914663E-2</v>
      </c>
      <c r="AV978" s="118">
        <f t="shared" si="286"/>
        <v>1.4477444468394466E-2</v>
      </c>
      <c r="AW978" s="118">
        <f t="shared" si="286"/>
        <v>1.430733646890288E-2</v>
      </c>
      <c r="AX978" s="118">
        <f t="shared" si="286"/>
        <v>1.4139227215222695E-2</v>
      </c>
      <c r="AY978" s="118">
        <f t="shared" si="286"/>
        <v>1.3973093222363023E-2</v>
      </c>
      <c r="AZ978" s="118">
        <f t="shared" si="286"/>
        <v>1.3808911281278416E-2</v>
      </c>
      <c r="BA978" s="118">
        <f t="shared" si="286"/>
        <v>1.3646658455626541E-2</v>
      </c>
      <c r="BB978" s="118">
        <f t="shared" si="286"/>
        <v>1.3486312078563972E-2</v>
      </c>
      <c r="BC978" s="118">
        <f t="shared" si="286"/>
        <v>1.3327849749579597E-2</v>
      </c>
      <c r="BD978" s="118">
        <f t="shared" si="286"/>
        <v>1.3171249331365258E-2</v>
      </c>
      <c r="BE978" s="118">
        <f t="shared" si="286"/>
        <v>1.3016488946723151E-2</v>
      </c>
      <c r="BF978" s="118">
        <f t="shared" si="287"/>
        <v>1.2863546975509567E-2</v>
      </c>
      <c r="BG978" s="118">
        <f t="shared" si="287"/>
        <v>1.2712402051614538E-2</v>
      </c>
      <c r="BH978" s="118">
        <f t="shared" si="287"/>
        <v>1.2563033059976974E-2</v>
      </c>
      <c r="BI978" s="118">
        <f t="shared" si="287"/>
        <v>1.241541913363488E-2</v>
      </c>
      <c r="BJ978" s="118">
        <f t="shared" si="287"/>
        <v>1.2269539650810214E-2</v>
      </c>
      <c r="BK978" s="118">
        <f t="shared" si="287"/>
        <v>1.212537423202802E-2</v>
      </c>
      <c r="BL978" s="118">
        <f t="shared" si="287"/>
        <v>1.1982902737269397E-2</v>
      </c>
      <c r="BM978" s="118">
        <f t="shared" si="287"/>
        <v>1.1842105263157916E-2</v>
      </c>
      <c r="BN978" s="118">
        <f t="shared" si="287"/>
        <v>1.1702962140179114E-2</v>
      </c>
      <c r="BO978" s="118">
        <f t="shared" si="287"/>
        <v>1.1565453929932638E-2</v>
      </c>
      <c r="BP978" s="118">
        <f t="shared" si="287"/>
        <v>1.1429561422416695E-2</v>
      </c>
      <c r="BQ978" s="118">
        <f t="shared" si="287"/>
        <v>1.1295265633344388E-2</v>
      </c>
      <c r="BS978"/>
    </row>
    <row r="979" spans="2:71">
      <c r="B979" s="19">
        <v>11</v>
      </c>
      <c r="C979" s="51">
        <v>1.78E-2</v>
      </c>
      <c r="D979" s="51">
        <v>1.41E-2</v>
      </c>
      <c r="I979" s="22" t="s">
        <v>176</v>
      </c>
      <c r="J979" s="118">
        <f t="shared" si="284"/>
        <v>2.1199258448746414E-2</v>
      </c>
      <c r="K979" s="118">
        <f t="shared" si="284"/>
        <v>2.0953695337487897E-2</v>
      </c>
      <c r="L979" s="118">
        <f t="shared" si="284"/>
        <v>2.0710976723915787E-2</v>
      </c>
      <c r="M979" s="118">
        <f t="shared" si="284"/>
        <v>2.0471069658589719E-2</v>
      </c>
      <c r="N979" s="118">
        <f t="shared" si="284"/>
        <v>2.0233941573741528E-2</v>
      </c>
      <c r="O979" s="118">
        <f t="shared" si="284"/>
        <v>1.9999560278854071E-2</v>
      </c>
      <c r="P979" s="118">
        <f t="shared" si="284"/>
        <v>1.9767893956291357E-2</v>
      </c>
      <c r="Q979" s="118">
        <f t="shared" si="284"/>
        <v>1.953891115697922E-2</v>
      </c>
      <c r="R979" s="118">
        <f t="shared" si="284"/>
        <v>1.931258079613609E-2</v>
      </c>
      <c r="S979" s="118">
        <f t="shared" si="284"/>
        <v>1.9088872149053152E-2</v>
      </c>
      <c r="T979" s="118">
        <f t="shared" si="284"/>
        <v>1.8867754846923428E-2</v>
      </c>
      <c r="U979" s="118">
        <f t="shared" si="284"/>
        <v>1.8649198872719177E-2</v>
      </c>
      <c r="V979" s="118">
        <f t="shared" si="284"/>
        <v>1.8433174557117016E-2</v>
      </c>
      <c r="W979" s="118">
        <f t="shared" si="284"/>
        <v>1.8219652574470276E-2</v>
      </c>
      <c r="X979" s="118">
        <f t="shared" si="284"/>
        <v>1.8008603938827989E-2</v>
      </c>
      <c r="Y979" s="118">
        <f t="shared" si="284"/>
        <v>1.78E-2</v>
      </c>
      <c r="Z979" s="118">
        <f t="shared" si="285"/>
        <v>1.7593812439667667E-2</v>
      </c>
      <c r="AA979" s="118">
        <f t="shared" si="285"/>
        <v>1.7390013267539594E-2</v>
      </c>
      <c r="AB979" s="118">
        <f t="shared" si="285"/>
        <v>1.7188574817551903E-2</v>
      </c>
      <c r="AC979" s="118">
        <f t="shared" si="285"/>
        <v>1.6989469744112532E-2</v>
      </c>
      <c r="AD979" s="118">
        <f t="shared" si="285"/>
        <v>1.6792671018389022E-2</v>
      </c>
      <c r="AE979" s="118">
        <f t="shared" si="285"/>
        <v>1.6598151924639294E-2</v>
      </c>
      <c r="AF979" s="118">
        <f t="shared" si="285"/>
        <v>1.6405886056584981E-2</v>
      </c>
      <c r="AG979" s="118">
        <f t="shared" si="285"/>
        <v>1.6215847313826696E-2</v>
      </c>
      <c r="AH979" s="118">
        <f t="shared" si="285"/>
        <v>1.6028009898300877E-2</v>
      </c>
      <c r="AI979" s="118">
        <f t="shared" si="285"/>
        <v>1.584234831077767E-2</v>
      </c>
      <c r="AJ979" s="118">
        <f t="shared" si="285"/>
        <v>1.565883734739934E-2</v>
      </c>
      <c r="AK979" s="118">
        <f t="shared" si="285"/>
        <v>1.547745209625883E-2</v>
      </c>
      <c r="AL979" s="118">
        <f t="shared" si="285"/>
        <v>1.5298167934017922E-2</v>
      </c>
      <c r="AM979" s="118">
        <f t="shared" si="285"/>
        <v>1.5120960522564581E-2</v>
      </c>
      <c r="AN979" s="118">
        <f t="shared" si="285"/>
        <v>1.4945805805709013E-2</v>
      </c>
      <c r="AO979" s="118">
        <f t="shared" si="285"/>
        <v>1.4772680005918004E-2</v>
      </c>
      <c r="AP979" s="118">
        <f t="shared" si="286"/>
        <v>1.4601559621087079E-2</v>
      </c>
      <c r="AQ979" s="118">
        <f t="shared" si="286"/>
        <v>1.4432421421350053E-2</v>
      </c>
      <c r="AR979" s="118">
        <f t="shared" si="286"/>
        <v>1.4265242445925544E-2</v>
      </c>
      <c r="AS979" s="118">
        <f t="shared" si="286"/>
        <v>1.4100000000000005E-2</v>
      </c>
      <c r="AT979" s="118">
        <f t="shared" si="286"/>
        <v>1.3936671651646866E-2</v>
      </c>
      <c r="AU979" s="118">
        <f t="shared" si="286"/>
        <v>1.3775235228781369E-2</v>
      </c>
      <c r="AV979" s="118">
        <f t="shared" si="286"/>
        <v>1.3615668816150671E-2</v>
      </c>
      <c r="AW979" s="118">
        <f t="shared" si="286"/>
        <v>1.345795075235881E-2</v>
      </c>
      <c r="AX979" s="118">
        <f t="shared" si="286"/>
        <v>1.3302059626926137E-2</v>
      </c>
      <c r="AY979" s="118">
        <f t="shared" si="286"/>
        <v>1.3147974277382816E-2</v>
      </c>
      <c r="AZ979" s="118">
        <f t="shared" si="286"/>
        <v>1.2995673786395974E-2</v>
      </c>
      <c r="BA979" s="118">
        <f t="shared" si="286"/>
        <v>1.2845137478930142E-2</v>
      </c>
      <c r="BB979" s="118">
        <f t="shared" si="286"/>
        <v>1.2696344919440588E-2</v>
      </c>
      <c r="BC979" s="118">
        <f t="shared" si="286"/>
        <v>1.254927590909917E-2</v>
      </c>
      <c r="BD979" s="118">
        <f t="shared" si="286"/>
        <v>1.240391048305229E-2</v>
      </c>
      <c r="BE979" s="118">
        <f t="shared" si="286"/>
        <v>1.2260228907710648E-2</v>
      </c>
      <c r="BF979" s="118">
        <f t="shared" si="287"/>
        <v>1.211821167807038E-2</v>
      </c>
      <c r="BG979" s="118">
        <f t="shared" si="287"/>
        <v>1.1977839515065205E-2</v>
      </c>
      <c r="BH979" s="118">
        <f t="shared" si="287"/>
        <v>1.1839093362949277E-2</v>
      </c>
      <c r="BI979" s="118">
        <f t="shared" si="287"/>
        <v>1.1701954386710333E-2</v>
      </c>
      <c r="BJ979" s="118">
        <f t="shared" si="287"/>
        <v>1.1566403969512801E-2</v>
      </c>
      <c r="BK979" s="118">
        <f t="shared" si="287"/>
        <v>1.1432423710170551E-2</v>
      </c>
      <c r="BL979" s="118">
        <f t="shared" si="287"/>
        <v>1.1299995420648889E-2</v>
      </c>
      <c r="BM979" s="118">
        <f t="shared" si="287"/>
        <v>1.1169101123595511E-2</v>
      </c>
      <c r="BN979" s="118">
        <f t="shared" si="287"/>
        <v>1.1039723049900047E-2</v>
      </c>
      <c r="BO979" s="118">
        <f t="shared" si="287"/>
        <v>1.0911843636281872E-2</v>
      </c>
      <c r="BP979" s="118">
        <f t="shared" si="287"/>
        <v>1.0785445522905871E-2</v>
      </c>
      <c r="BQ979" s="118">
        <f t="shared" si="287"/>
        <v>1.0660511551025801E-2</v>
      </c>
      <c r="BS979"/>
    </row>
    <row r="980" spans="2:71">
      <c r="B980" s="19">
        <v>12</v>
      </c>
      <c r="C980" s="51">
        <v>1.6500000000000001E-2</v>
      </c>
      <c r="D980" s="51">
        <v>1.32E-2</v>
      </c>
      <c r="I980" s="22" t="s">
        <v>176</v>
      </c>
      <c r="J980" s="118">
        <f t="shared" si="284"/>
        <v>1.9505920685690504E-2</v>
      </c>
      <c r="K980" s="118">
        <f t="shared" si="284"/>
        <v>1.9289499236341566E-2</v>
      </c>
      <c r="L980" s="118">
        <f t="shared" si="284"/>
        <v>1.9075479019136091E-2</v>
      </c>
      <c r="M980" s="118">
        <f t="shared" si="284"/>
        <v>1.8863833392002212E-2</v>
      </c>
      <c r="N980" s="118">
        <f t="shared" si="284"/>
        <v>1.8654536008466303E-2</v>
      </c>
      <c r="O980" s="118">
        <f t="shared" si="284"/>
        <v>1.8447560814373268E-2</v>
      </c>
      <c r="P980" s="118">
        <f t="shared" si="284"/>
        <v>1.8242882044643204E-2</v>
      </c>
      <c r="Q980" s="118">
        <f t="shared" si="284"/>
        <v>1.8040474220064089E-2</v>
      </c>
      <c r="R980" s="118">
        <f t="shared" si="284"/>
        <v>1.7840312144120012E-2</v>
      </c>
      <c r="S980" s="118">
        <f t="shared" si="284"/>
        <v>1.7642370899854602E-2</v>
      </c>
      <c r="T980" s="118">
        <f t="shared" si="284"/>
        <v>1.7446625846769308E-2</v>
      </c>
      <c r="U980" s="118">
        <f t="shared" si="284"/>
        <v>1.7253052617756007E-2</v>
      </c>
      <c r="V980" s="118">
        <f t="shared" si="284"/>
        <v>1.7061627116063724E-2</v>
      </c>
      <c r="W980" s="118">
        <f t="shared" si="284"/>
        <v>1.6872325512298954E-2</v>
      </c>
      <c r="X980" s="118">
        <f t="shared" si="284"/>
        <v>1.66851242414593E-2</v>
      </c>
      <c r="Y980" s="118">
        <f t="shared" si="284"/>
        <v>1.6500000000000001E-2</v>
      </c>
      <c r="Z980" s="118">
        <f t="shared" si="285"/>
        <v>1.6316929742933022E-2</v>
      </c>
      <c r="AA980" s="118">
        <f t="shared" si="285"/>
        <v>1.6135890680958321E-2</v>
      </c>
      <c r="AB980" s="118">
        <f t="shared" si="285"/>
        <v>1.5956860277626946E-2</v>
      </c>
      <c r="AC980" s="118">
        <f t="shared" si="285"/>
        <v>1.577981624653561E-2</v>
      </c>
      <c r="AD980" s="118">
        <f t="shared" si="285"/>
        <v>1.5604736548552402E-2</v>
      </c>
      <c r="AE980" s="118">
        <f t="shared" si="285"/>
        <v>1.5431599389073253E-2</v>
      </c>
      <c r="AF980" s="118">
        <f t="shared" si="285"/>
        <v>1.5260383215308872E-2</v>
      </c>
      <c r="AG980" s="118">
        <f t="shared" si="285"/>
        <v>1.509106671360177E-2</v>
      </c>
      <c r="AH980" s="118">
        <f t="shared" si="285"/>
        <v>1.4923628806773044E-2</v>
      </c>
      <c r="AI980" s="118">
        <f t="shared" si="285"/>
        <v>1.4758048651498613E-2</v>
      </c>
      <c r="AJ980" s="118">
        <f t="shared" si="285"/>
        <v>1.4594305635714563E-2</v>
      </c>
      <c r="AK980" s="118">
        <f t="shared" si="285"/>
        <v>1.4432379376051272E-2</v>
      </c>
      <c r="AL980" s="118">
        <f t="shared" si="285"/>
        <v>1.4272249715296007E-2</v>
      </c>
      <c r="AM980" s="118">
        <f t="shared" si="285"/>
        <v>1.4113896719883685E-2</v>
      </c>
      <c r="AN980" s="118">
        <f t="shared" si="285"/>
        <v>1.3957300677415447E-2</v>
      </c>
      <c r="AO980" s="118">
        <f t="shared" si="285"/>
        <v>1.3802442094204807E-2</v>
      </c>
      <c r="AP980" s="118">
        <f t="shared" si="286"/>
        <v>1.3649301692850979E-2</v>
      </c>
      <c r="AQ980" s="118">
        <f t="shared" si="286"/>
        <v>1.3497860409839163E-2</v>
      </c>
      <c r="AR980" s="118">
        <f t="shared" si="286"/>
        <v>1.3348099393167438E-2</v>
      </c>
      <c r="AS980" s="118">
        <f t="shared" si="286"/>
        <v>1.32E-2</v>
      </c>
      <c r="AT980" s="118">
        <f t="shared" si="286"/>
        <v>1.3053543794346418E-2</v>
      </c>
      <c r="AU980" s="118">
        <f t="shared" si="286"/>
        <v>1.2908712544766658E-2</v>
      </c>
      <c r="AV980" s="118">
        <f t="shared" si="286"/>
        <v>1.2765488222101556E-2</v>
      </c>
      <c r="AW980" s="118">
        <f t="shared" si="286"/>
        <v>1.2623852997228487E-2</v>
      </c>
      <c r="AX980" s="118">
        <f t="shared" si="286"/>
        <v>1.2483789238841921E-2</v>
      </c>
      <c r="AY980" s="118">
        <f t="shared" si="286"/>
        <v>1.23452795112586E-2</v>
      </c>
      <c r="AZ980" s="118">
        <f t="shared" si="286"/>
        <v>1.2208306572247099E-2</v>
      </c>
      <c r="BA980" s="118">
        <f t="shared" si="286"/>
        <v>1.2072853370881416E-2</v>
      </c>
      <c r="BB980" s="118">
        <f t="shared" si="286"/>
        <v>1.1938903045418435E-2</v>
      </c>
      <c r="BC980" s="118">
        <f t="shared" si="286"/>
        <v>1.180643892119889E-2</v>
      </c>
      <c r="BD980" s="118">
        <f t="shared" si="286"/>
        <v>1.1675444508571648E-2</v>
      </c>
      <c r="BE980" s="118">
        <f t="shared" si="286"/>
        <v>1.1545903500841014E-2</v>
      </c>
      <c r="BF980" s="118">
        <f t="shared" si="287"/>
        <v>1.1417799772236803E-2</v>
      </c>
      <c r="BG980" s="118">
        <f t="shared" si="287"/>
        <v>1.1291117375906946E-2</v>
      </c>
      <c r="BH980" s="118">
        <f t="shared" si="287"/>
        <v>1.1165840541932356E-2</v>
      </c>
      <c r="BI980" s="118">
        <f t="shared" si="287"/>
        <v>1.1041953675363843E-2</v>
      </c>
      <c r="BJ980" s="118">
        <f t="shared" si="287"/>
        <v>1.0919441354280782E-2</v>
      </c>
      <c r="BK980" s="118">
        <f t="shared" si="287"/>
        <v>1.079828832787133E-2</v>
      </c>
      <c r="BL980" s="118">
        <f t="shared" si="287"/>
        <v>1.0678479514533948E-2</v>
      </c>
      <c r="BM980" s="118">
        <f t="shared" si="287"/>
        <v>1.0559999999999998E-2</v>
      </c>
      <c r="BN980" s="118">
        <f t="shared" si="287"/>
        <v>1.0442835035477133E-2</v>
      </c>
      <c r="BO980" s="118">
        <f t="shared" si="287"/>
        <v>1.0326970035813324E-2</v>
      </c>
      <c r="BP980" s="118">
        <f t="shared" si="287"/>
        <v>1.0212390577681245E-2</v>
      </c>
      <c r="BQ980" s="118">
        <f t="shared" si="287"/>
        <v>1.009908239778279E-2</v>
      </c>
      <c r="BS980"/>
    </row>
    <row r="981" spans="2:71">
      <c r="B981" s="19">
        <v>13</v>
      </c>
      <c r="C981" s="51">
        <v>1.5299999999999999E-2</v>
      </c>
      <c r="D981" s="51">
        <v>1.23E-2</v>
      </c>
      <c r="I981" s="22" t="s">
        <v>176</v>
      </c>
      <c r="J981" s="118">
        <f t="shared" si="284"/>
        <v>1.8021094761465919E-2</v>
      </c>
      <c r="K981" s="118">
        <f t="shared" si="284"/>
        <v>1.7825505494079612E-2</v>
      </c>
      <c r="L981" s="118">
        <f t="shared" si="284"/>
        <v>1.7632039025669899E-2</v>
      </c>
      <c r="M981" s="118">
        <f t="shared" si="284"/>
        <v>1.7440672316754318E-2</v>
      </c>
      <c r="N981" s="118">
        <f t="shared" si="284"/>
        <v>1.7251382577906003E-2</v>
      </c>
      <c r="O981" s="118">
        <f t="shared" si="284"/>
        <v>1.7064147267039736E-2</v>
      </c>
      <c r="P981" s="118">
        <f t="shared" si="284"/>
        <v>1.6878944086727458E-2</v>
      </c>
      <c r="Q981" s="118">
        <f t="shared" si="284"/>
        <v>1.6695750981542939E-2</v>
      </c>
      <c r="R981" s="118">
        <f t="shared" si="284"/>
        <v>1.651454613543521E-2</v>
      </c>
      <c r="S981" s="118">
        <f t="shared" si="284"/>
        <v>1.6335307969130578E-2</v>
      </c>
      <c r="T981" s="118">
        <f t="shared" si="284"/>
        <v>1.6158015137562778E-2</v>
      </c>
      <c r="U981" s="118">
        <f t="shared" si="284"/>
        <v>1.598264652733104E-2</v>
      </c>
      <c r="V981" s="118">
        <f t="shared" si="284"/>
        <v>1.580918125418574E-2</v>
      </c>
      <c r="W981" s="118">
        <f t="shared" si="284"/>
        <v>1.563759866054136E-2</v>
      </c>
      <c r="X981" s="118">
        <f t="shared" si="284"/>
        <v>1.5467878313016391E-2</v>
      </c>
      <c r="Y981" s="118">
        <f t="shared" si="284"/>
        <v>1.5299999999999999E-2</v>
      </c>
      <c r="Z981" s="118">
        <f t="shared" si="285"/>
        <v>1.5133943729245055E-2</v>
      </c>
      <c r="AA981" s="118">
        <f t="shared" si="285"/>
        <v>1.4969689725487303E-2</v>
      </c>
      <c r="AB981" s="118">
        <f t="shared" si="285"/>
        <v>1.4807218428090373E-2</v>
      </c>
      <c r="AC981" s="118">
        <f t="shared" si="285"/>
        <v>1.4646510488716348E-2</v>
      </c>
      <c r="AD981" s="118">
        <f t="shared" si="285"/>
        <v>1.4487546769021614E-2</v>
      </c>
      <c r="AE981" s="118">
        <f t="shared" si="285"/>
        <v>1.4330308338377722E-2</v>
      </c>
      <c r="AF981" s="118">
        <f t="shared" si="285"/>
        <v>1.4174776471616971E-2</v>
      </c>
      <c r="AG981" s="118">
        <f t="shared" si="285"/>
        <v>1.4020932646802483E-2</v>
      </c>
      <c r="AH981" s="118">
        <f t="shared" si="285"/>
        <v>1.3868758543022464E-2</v>
      </c>
      <c r="AI981" s="118">
        <f t="shared" si="285"/>
        <v>1.3718236038208409E-2</v>
      </c>
      <c r="AJ981" s="118">
        <f t="shared" si="285"/>
        <v>1.3569347206976971E-2</v>
      </c>
      <c r="AK981" s="118">
        <f t="shared" si="285"/>
        <v>1.3422074318495295E-2</v>
      </c>
      <c r="AL981" s="118">
        <f t="shared" si="285"/>
        <v>1.3276399834369476E-2</v>
      </c>
      <c r="AM981" s="118">
        <f t="shared" si="285"/>
        <v>1.313230640655595E-2</v>
      </c>
      <c r="AN981" s="118">
        <f t="shared" si="285"/>
        <v>1.2989776875295561E-2</v>
      </c>
      <c r="AO981" s="118">
        <f t="shared" si="285"/>
        <v>1.2848794267070045E-2</v>
      </c>
      <c r="AP981" s="118">
        <f t="shared" si="286"/>
        <v>1.2709341792580689E-2</v>
      </c>
      <c r="AQ981" s="118">
        <f t="shared" si="286"/>
        <v>1.2571402844748929E-2</v>
      </c>
      <c r="AR981" s="118">
        <f t="shared" si="286"/>
        <v>1.243496099673866E-2</v>
      </c>
      <c r="AS981" s="118">
        <f t="shared" si="286"/>
        <v>1.2299999999999993E-2</v>
      </c>
      <c r="AT981" s="118">
        <f t="shared" si="286"/>
        <v>1.2166503782334255E-2</v>
      </c>
      <c r="AU981" s="118">
        <f t="shared" si="286"/>
        <v>1.2034456445979983E-2</v>
      </c>
      <c r="AV981" s="118">
        <f t="shared" si="286"/>
        <v>1.1903842265719706E-2</v>
      </c>
      <c r="AW981" s="118">
        <f t="shared" si="286"/>
        <v>1.1774645687007255E-2</v>
      </c>
      <c r="AX981" s="118">
        <f t="shared" si="286"/>
        <v>1.1646851324115408E-2</v>
      </c>
      <c r="AY981" s="118">
        <f t="shared" si="286"/>
        <v>1.1520443958303653E-2</v>
      </c>
      <c r="AZ981" s="118">
        <f t="shared" si="286"/>
        <v>1.1395408536005793E-2</v>
      </c>
      <c r="BA981" s="118">
        <f t="shared" si="286"/>
        <v>1.1271730167037284E-2</v>
      </c>
      <c r="BB981" s="118">
        <f t="shared" si="286"/>
        <v>1.1149394122821975E-2</v>
      </c>
      <c r="BC981" s="118">
        <f t="shared" si="286"/>
        <v>1.1028385834638128E-2</v>
      </c>
      <c r="BD981" s="118">
        <f t="shared" si="286"/>
        <v>1.0908690891883443E-2</v>
      </c>
      <c r="BE981" s="118">
        <f t="shared" si="286"/>
        <v>1.0790295040358959E-2</v>
      </c>
      <c r="BF981" s="118">
        <f t="shared" si="287"/>
        <v>1.0673184180571536E-2</v>
      </c>
      <c r="BG981" s="118">
        <f t="shared" si="287"/>
        <v>1.055734436605478E-2</v>
      </c>
      <c r="BH981" s="118">
        <f t="shared" si="287"/>
        <v>1.0442761801708191E-2</v>
      </c>
      <c r="BI981" s="118">
        <f t="shared" si="287"/>
        <v>1.0329422842154346E-2</v>
      </c>
      <c r="BJ981" s="118">
        <f t="shared" si="287"/>
        <v>1.0217313990113882E-2</v>
      </c>
      <c r="BK981" s="118">
        <f t="shared" si="287"/>
        <v>1.0106421894798155E-2</v>
      </c>
      <c r="BL981" s="118">
        <f t="shared" si="287"/>
        <v>9.9967333503193107E-3</v>
      </c>
      <c r="BM981" s="118">
        <f t="shared" si="287"/>
        <v>9.8882352941176369E-3</v>
      </c>
      <c r="BN981" s="118">
        <f t="shared" si="287"/>
        <v>9.7809148054059641E-3</v>
      </c>
      <c r="BO981" s="118">
        <f t="shared" si="287"/>
        <v>9.6747591036309612E-3</v>
      </c>
      <c r="BP981" s="118">
        <f t="shared" si="287"/>
        <v>9.5697555469511312E-3</v>
      </c>
      <c r="BQ981" s="118">
        <f t="shared" si="287"/>
        <v>9.4658916307313167E-3</v>
      </c>
      <c r="BS981"/>
    </row>
    <row r="982" spans="2:71">
      <c r="B982" s="19">
        <v>14</v>
      </c>
      <c r="C982" s="51">
        <v>1.41E-2</v>
      </c>
      <c r="D982" s="51">
        <v>1.1299999999999999E-2</v>
      </c>
      <c r="I982" s="22" t="s">
        <v>176</v>
      </c>
      <c r="J982" s="118">
        <f t="shared" si="284"/>
        <v>1.6646564372381583E-2</v>
      </c>
      <c r="K982" s="118">
        <f t="shared" si="284"/>
        <v>1.6463326116892527E-2</v>
      </c>
      <c r="L982" s="118">
        <f t="shared" si="284"/>
        <v>1.6282104869689597E-2</v>
      </c>
      <c r="M982" s="118">
        <f t="shared" si="284"/>
        <v>1.6102878428408907E-2</v>
      </c>
      <c r="N982" s="118">
        <f t="shared" si="284"/>
        <v>1.5925624835080695E-2</v>
      </c>
      <c r="O982" s="118">
        <f t="shared" si="284"/>
        <v>1.5750322373439124E-2</v>
      </c>
      <c r="P982" s="118">
        <f t="shared" si="284"/>
        <v>1.5576949566261709E-2</v>
      </c>
      <c r="Q982" s="118">
        <f t="shared" si="284"/>
        <v>1.5405485172738057E-2</v>
      </c>
      <c r="R982" s="118">
        <f t="shared" si="284"/>
        <v>1.5235908185867512E-2</v>
      </c>
      <c r="S982" s="118">
        <f t="shared" si="284"/>
        <v>1.5068197829885485E-2</v>
      </c>
      <c r="T982" s="118">
        <f t="shared" si="284"/>
        <v>1.490233355771812E-2</v>
      </c>
      <c r="U982" s="118">
        <f t="shared" si="284"/>
        <v>1.4738295048464954E-2</v>
      </c>
      <c r="V982" s="118">
        <f t="shared" si="284"/>
        <v>1.4576062204909297E-2</v>
      </c>
      <c r="W982" s="118">
        <f t="shared" si="284"/>
        <v>1.441561515105602E-2</v>
      </c>
      <c r="X982" s="118">
        <f t="shared" si="284"/>
        <v>1.4256934229696434E-2</v>
      </c>
      <c r="Y982" s="118">
        <f t="shared" si="284"/>
        <v>1.41E-2</v>
      </c>
      <c r="Z982" s="118">
        <f t="shared" si="285"/>
        <v>1.3944793235132513E-2</v>
      </c>
      <c r="AA982" s="118">
        <f t="shared" si="285"/>
        <v>1.379129491990053E-2</v>
      </c>
      <c r="AB982" s="118">
        <f t="shared" si="285"/>
        <v>1.3639486248421723E-2</v>
      </c>
      <c r="AC982" s="118">
        <f t="shared" si="285"/>
        <v>1.3489348621820862E-2</v>
      </c>
      <c r="AD982" s="118">
        <f t="shared" si="285"/>
        <v>1.3340863645951181E-2</v>
      </c>
      <c r="AE982" s="118">
        <f t="shared" si="285"/>
        <v>1.31940131291408E-2</v>
      </c>
      <c r="AF982" s="118">
        <f t="shared" si="285"/>
        <v>1.3048779079963985E-2</v>
      </c>
      <c r="AG982" s="118">
        <f t="shared" si="285"/>
        <v>1.2905143705036908E-2</v>
      </c>
      <c r="AH982" s="118">
        <f t="shared" si="285"/>
        <v>1.2763089406837702E-2</v>
      </c>
      <c r="AI982" s="118">
        <f t="shared" si="285"/>
        <v>1.2622598781550483E-2</v>
      </c>
      <c r="AJ982" s="118">
        <f t="shared" si="285"/>
        <v>1.2483654616933126E-2</v>
      </c>
      <c r="AK982" s="118">
        <f t="shared" si="285"/>
        <v>1.2346239890208497E-2</v>
      </c>
      <c r="AL982" s="118">
        <f t="shared" si="285"/>
        <v>1.2210337765978909E-2</v>
      </c>
      <c r="AM982" s="118">
        <f t="shared" si="285"/>
        <v>1.2075931594163527E-2</v>
      </c>
      <c r="AN982" s="118">
        <f t="shared" si="285"/>
        <v>1.1943004907958478E-2</v>
      </c>
      <c r="AO982" s="118">
        <f t="shared" si="285"/>
        <v>1.1811541421819416E-2</v>
      </c>
      <c r="AP982" s="118">
        <f t="shared" si="286"/>
        <v>1.1681525029466301E-2</v>
      </c>
      <c r="AQ982" s="118">
        <f t="shared" si="286"/>
        <v>1.1552939801910127E-2</v>
      </c>
      <c r="AR982" s="118">
        <f t="shared" si="286"/>
        <v>1.1425769985501382E-2</v>
      </c>
      <c r="AS982" s="118">
        <f t="shared" si="286"/>
        <v>1.1299999999999985E-2</v>
      </c>
      <c r="AT982" s="118">
        <f t="shared" si="286"/>
        <v>1.1175614436666466E-2</v>
      </c>
      <c r="AU982" s="118">
        <f t="shared" si="286"/>
        <v>1.1052598056374168E-2</v>
      </c>
      <c r="AV982" s="118">
        <f t="shared" si="286"/>
        <v>1.0930935787742216E-2</v>
      </c>
      <c r="AW982" s="118">
        <f t="shared" si="286"/>
        <v>1.0810612725289045E-2</v>
      </c>
      <c r="AX982" s="118">
        <f t="shared" si="286"/>
        <v>1.0691614127606251E-2</v>
      </c>
      <c r="AY982" s="118">
        <f t="shared" si="286"/>
        <v>1.057392541555254E-2</v>
      </c>
      <c r="AZ982" s="118">
        <f t="shared" si="286"/>
        <v>1.0457532170467576E-2</v>
      </c>
      <c r="BA982" s="118">
        <f t="shared" si="286"/>
        <v>1.0342420132405451E-2</v>
      </c>
      <c r="BB982" s="118">
        <f t="shared" si="286"/>
        <v>1.0228575198387648E-2</v>
      </c>
      <c r="BC982" s="118">
        <f t="shared" si="286"/>
        <v>1.0115983420675196E-2</v>
      </c>
      <c r="BD982" s="118">
        <f t="shared" si="286"/>
        <v>1.0004631005059869E-2</v>
      </c>
      <c r="BE982" s="118">
        <f t="shared" si="286"/>
        <v>9.8945043091741725E-3</v>
      </c>
      <c r="BF982" s="118">
        <f t="shared" si="287"/>
        <v>9.7855898408199631E-3</v>
      </c>
      <c r="BG982" s="118">
        <f t="shared" si="287"/>
        <v>9.6778742563154371E-3</v>
      </c>
      <c r="BH982" s="118">
        <f t="shared" si="287"/>
        <v>9.5713443588603276E-3</v>
      </c>
      <c r="BI982" s="118">
        <f t="shared" si="287"/>
        <v>9.4659870969190929E-3</v>
      </c>
      <c r="BJ982" s="118">
        <f t="shared" si="287"/>
        <v>9.3617895626219166E-3</v>
      </c>
      <c r="BK982" s="118">
        <f t="shared" si="287"/>
        <v>9.2587389901832816E-3</v>
      </c>
      <c r="BL982" s="118">
        <f t="shared" si="287"/>
        <v>9.156822754337976E-3</v>
      </c>
      <c r="BM982" s="118">
        <f t="shared" si="287"/>
        <v>9.0560283687943013E-3</v>
      </c>
      <c r="BN982" s="118">
        <f t="shared" si="287"/>
        <v>8.9563434847043186E-3</v>
      </c>
      <c r="BO982" s="118">
        <f t="shared" si="287"/>
        <v>8.8577558891509162E-3</v>
      </c>
      <c r="BP982" s="118">
        <f t="shared" si="287"/>
        <v>8.7602535036515519E-3</v>
      </c>
      <c r="BQ982" s="118">
        <f t="shared" si="287"/>
        <v>8.6638243826784433E-3</v>
      </c>
      <c r="BS982"/>
    </row>
    <row r="983" spans="2:71">
      <c r="B983" s="19">
        <v>15</v>
      </c>
      <c r="C983" s="51">
        <v>1.29E-2</v>
      </c>
      <c r="D983" s="51">
        <v>1.04E-2</v>
      </c>
      <c r="I983" s="22" t="s">
        <v>176</v>
      </c>
      <c r="J983" s="118">
        <f t="shared" si="284"/>
        <v>1.5162017324850079E-2</v>
      </c>
      <c r="K983" s="118">
        <f t="shared" si="284"/>
        <v>1.4999582464605692E-2</v>
      </c>
      <c r="L983" s="118">
        <f t="shared" si="284"/>
        <v>1.4838887813678928E-2</v>
      </c>
      <c r="M983" s="118">
        <f t="shared" si="284"/>
        <v>1.4679914728728906E-2</v>
      </c>
      <c r="N983" s="118">
        <f t="shared" si="284"/>
        <v>1.4522644766145999E-2</v>
      </c>
      <c r="O983" s="118">
        <f t="shared" si="284"/>
        <v>1.4367059679912026E-2</v>
      </c>
      <c r="P983" s="118">
        <f t="shared" si="284"/>
        <v>1.4213141419483424E-2</v>
      </c>
      <c r="Q983" s="118">
        <f t="shared" si="284"/>
        <v>1.406087212769706E-2</v>
      </c>
      <c r="R983" s="118">
        <f t="shared" si="284"/>
        <v>1.3910234138698508E-2</v>
      </c>
      <c r="S983" s="118">
        <f t="shared" si="284"/>
        <v>1.3761209975892487E-2</v>
      </c>
      <c r="T983" s="118">
        <f t="shared" si="284"/>
        <v>1.3613782349915293E-2</v>
      </c>
      <c r="U983" s="118">
        <f t="shared" si="284"/>
        <v>1.3467934156628924E-2</v>
      </c>
      <c r="V983" s="118">
        <f t="shared" si="284"/>
        <v>1.3323648475136722E-2</v>
      </c>
      <c r="W983" s="118">
        <f t="shared" si="284"/>
        <v>1.3180908565820231E-2</v>
      </c>
      <c r="X983" s="118">
        <f t="shared" si="284"/>
        <v>1.3039697868397144E-2</v>
      </c>
      <c r="Y983" s="118">
        <f t="shared" si="284"/>
        <v>1.29E-2</v>
      </c>
      <c r="Z983" s="118">
        <f t="shared" si="285"/>
        <v>1.2761798753275511E-2</v>
      </c>
      <c r="AA983" s="118">
        <f t="shared" si="285"/>
        <v>1.2625078094504217E-2</v>
      </c>
      <c r="AB983" s="118">
        <f t="shared" si="285"/>
        <v>1.2489822161740301E-2</v>
      </c>
      <c r="AC983" s="118">
        <f t="shared" si="285"/>
        <v>1.2356015262971337E-2</v>
      </c>
      <c r="AD983" s="118">
        <f t="shared" si="285"/>
        <v>1.2223641874297735E-2</v>
      </c>
      <c r="AE983" s="118">
        <f t="shared" si="285"/>
        <v>1.2092686638131719E-2</v>
      </c>
      <c r="AF983" s="118">
        <f t="shared" si="285"/>
        <v>1.1963134361415566E-2</v>
      </c>
      <c r="AG983" s="118">
        <f t="shared" si="285"/>
        <v>1.1834970013858963E-2</v>
      </c>
      <c r="AH983" s="118">
        <f t="shared" si="285"/>
        <v>1.1708178726195222E-2</v>
      </c>
      <c r="AI983" s="118">
        <f t="shared" si="285"/>
        <v>1.1582745788456207E-2</v>
      </c>
      <c r="AJ983" s="118">
        <f t="shared" si="285"/>
        <v>1.1458656648265706E-2</v>
      </c>
      <c r="AK983" s="118">
        <f t="shared" si="285"/>
        <v>1.1335896909151121E-2</v>
      </c>
      <c r="AL983" s="118">
        <f t="shared" si="285"/>
        <v>1.1214452328873213E-2</v>
      </c>
      <c r="AM983" s="118">
        <f t="shared" si="285"/>
        <v>1.1094308817773787E-2</v>
      </c>
      <c r="AN983" s="118">
        <f t="shared" si="285"/>
        <v>1.0975452437141009E-2</v>
      </c>
      <c r="AO983" s="118">
        <f t="shared" si="285"/>
        <v>1.0857869397592312E-2</v>
      </c>
      <c r="AP983" s="118">
        <f t="shared" si="286"/>
        <v>1.0741546057474566E-2</v>
      </c>
      <c r="AQ983" s="118">
        <f t="shared" si="286"/>
        <v>1.0626468921281428E-2</v>
      </c>
      <c r="AR983" s="118">
        <f t="shared" si="286"/>
        <v>1.0512624638087619E-2</v>
      </c>
      <c r="AS983" s="118">
        <f t="shared" si="286"/>
        <v>1.04E-2</v>
      </c>
      <c r="AT983" s="118">
        <f t="shared" si="286"/>
        <v>1.0288581940625218E-2</v>
      </c>
      <c r="AU983" s="118">
        <f t="shared" si="286"/>
        <v>1.0178357533553787E-2</v>
      </c>
      <c r="AV983" s="118">
        <f t="shared" si="286"/>
        <v>1.0069313990860399E-2</v>
      </c>
      <c r="AW983" s="118">
        <f t="shared" si="286"/>
        <v>9.9614386616203015E-3</v>
      </c>
      <c r="AX983" s="118">
        <f t="shared" si="286"/>
        <v>9.8547190304415846E-3</v>
      </c>
      <c r="AY983" s="118">
        <f t="shared" si="286"/>
        <v>9.7491427160131695E-3</v>
      </c>
      <c r="AZ983" s="118">
        <f t="shared" si="286"/>
        <v>9.6446974696683656E-3</v>
      </c>
      <c r="BA983" s="118">
        <f t="shared" si="286"/>
        <v>9.5413711739638155E-3</v>
      </c>
      <c r="BB983" s="118">
        <f t="shared" si="286"/>
        <v>9.4391518412736668E-3</v>
      </c>
      <c r="BC983" s="118">
        <f t="shared" si="286"/>
        <v>9.3380276123988023E-3</v>
      </c>
      <c r="BD983" s="118">
        <f t="shared" si="286"/>
        <v>9.2379867551909568E-3</v>
      </c>
      <c r="BE983" s="118">
        <f t="shared" si="286"/>
        <v>9.1390176631916016E-3</v>
      </c>
      <c r="BF983" s="118">
        <f t="shared" si="287"/>
        <v>9.0411088542853828E-3</v>
      </c>
      <c r="BG983" s="118">
        <f t="shared" si="287"/>
        <v>8.9442489693680148E-3</v>
      </c>
      <c r="BH983" s="118">
        <f t="shared" si="287"/>
        <v>8.8484267710284125E-3</v>
      </c>
      <c r="BI983" s="118">
        <f t="shared" si="287"/>
        <v>8.7536311422449654E-3</v>
      </c>
      <c r="BJ983" s="118">
        <f t="shared" si="287"/>
        <v>8.6598510850957738E-3</v>
      </c>
      <c r="BK983" s="118">
        <f t="shared" si="287"/>
        <v>8.5670757194827012E-3</v>
      </c>
      <c r="BL983" s="118">
        <f t="shared" si="287"/>
        <v>8.4752942818690884E-3</v>
      </c>
      <c r="BM983" s="118">
        <f t="shared" si="287"/>
        <v>8.3844961240310094E-3</v>
      </c>
      <c r="BN983" s="118">
        <f t="shared" si="287"/>
        <v>8.2946707118218815E-3</v>
      </c>
      <c r="BO983" s="118">
        <f t="shared" si="287"/>
        <v>8.2058076239503418E-3</v>
      </c>
      <c r="BP983" s="118">
        <f t="shared" si="287"/>
        <v>8.1178965507711746E-3</v>
      </c>
      <c r="BQ983" s="118">
        <f t="shared" si="287"/>
        <v>8.0309272930892371E-3</v>
      </c>
      <c r="BS983"/>
    </row>
    <row r="984" spans="2:71">
      <c r="B984" s="19">
        <v>16</v>
      </c>
      <c r="C984" s="51">
        <v>1.26E-2</v>
      </c>
      <c r="D984" s="51">
        <v>1.0200000000000001E-2</v>
      </c>
      <c r="I984" s="22" t="s">
        <v>176</v>
      </c>
      <c r="J984" s="118">
        <f t="shared" si="284"/>
        <v>1.4763805840504508E-2</v>
      </c>
      <c r="K984" s="118">
        <f t="shared" si="284"/>
        <v>1.4608640657702725E-2</v>
      </c>
      <c r="L984" s="118">
        <f t="shared" si="284"/>
        <v>1.4455106235574307E-2</v>
      </c>
      <c r="M984" s="118">
        <f t="shared" si="284"/>
        <v>1.4303185435091506E-2</v>
      </c>
      <c r="N984" s="118">
        <f t="shared" si="284"/>
        <v>1.4152861297354951E-2</v>
      </c>
      <c r="O984" s="118">
        <f t="shared" si="284"/>
        <v>1.400411704170052E-2</v>
      </c>
      <c r="P984" s="118">
        <f t="shared" si="284"/>
        <v>1.3856936063826132E-2</v>
      </c>
      <c r="Q984" s="118">
        <f t="shared" si="284"/>
        <v>1.3711301933938205E-2</v>
      </c>
      <c r="R984" s="118">
        <f t="shared" si="284"/>
        <v>1.3567198394917586E-2</v>
      </c>
      <c r="S984" s="118">
        <f t="shared" si="284"/>
        <v>1.3424609360504795E-2</v>
      </c>
      <c r="T984" s="118">
        <f t="shared" si="284"/>
        <v>1.3283518913504303E-2</v>
      </c>
      <c r="U984" s="118">
        <f t="shared" si="284"/>
        <v>1.3143911304007699E-2</v>
      </c>
      <c r="V984" s="118">
        <f t="shared" si="284"/>
        <v>1.3005770947635532E-2</v>
      </c>
      <c r="W984" s="118">
        <f t="shared" si="284"/>
        <v>1.2869082423797628E-2</v>
      </c>
      <c r="X984" s="118">
        <f t="shared" si="284"/>
        <v>1.273383047397169E-2</v>
      </c>
      <c r="Y984" s="118">
        <f t="shared" si="284"/>
        <v>1.26E-2</v>
      </c>
      <c r="Z984" s="118">
        <f t="shared" si="285"/>
        <v>1.2467576062403998E-2</v>
      </c>
      <c r="AA984" s="118">
        <f t="shared" si="285"/>
        <v>1.23365438787166E-2</v>
      </c>
      <c r="AB984" s="118">
        <f t="shared" si="285"/>
        <v>1.2206888821832034E-2</v>
      </c>
      <c r="AC984" s="118">
        <f t="shared" si="285"/>
        <v>1.2078596418373017E-2</v>
      </c>
      <c r="AD984" s="118">
        <f t="shared" si="285"/>
        <v>1.1951652347075086E-2</v>
      </c>
      <c r="AE984" s="118">
        <f t="shared" si="285"/>
        <v>1.1826042437187927E-2</v>
      </c>
      <c r="AF984" s="118">
        <f t="shared" si="285"/>
        <v>1.1701752666893495E-2</v>
      </c>
      <c r="AG984" s="118">
        <f t="shared" si="285"/>
        <v>1.1578769161740752E-2</v>
      </c>
      <c r="AH984" s="118">
        <f t="shared" si="285"/>
        <v>1.1457078193096873E-2</v>
      </c>
      <c r="AI984" s="118">
        <f t="shared" si="285"/>
        <v>1.1336666176614715E-2</v>
      </c>
      <c r="AJ984" s="118">
        <f t="shared" si="285"/>
        <v>1.1217519670716401E-2</v>
      </c>
      <c r="AK984" s="118">
        <f t="shared" si="285"/>
        <v>1.1099625375092841E-2</v>
      </c>
      <c r="AL984" s="118">
        <f t="shared" si="285"/>
        <v>1.0982970129219005E-2</v>
      </c>
      <c r="AM984" s="118">
        <f t="shared" si="285"/>
        <v>1.0867540910884842E-2</v>
      </c>
      <c r="AN984" s="118">
        <f t="shared" si="285"/>
        <v>1.0753324834741586E-2</v>
      </c>
      <c r="AO984" s="118">
        <f t="shared" si="285"/>
        <v>1.0640309150863385E-2</v>
      </c>
      <c r="AP984" s="118">
        <f t="shared" si="286"/>
        <v>1.052848124332401E-2</v>
      </c>
      <c r="AQ984" s="118">
        <f t="shared" si="286"/>
        <v>1.0417828628788563E-2</v>
      </c>
      <c r="AR984" s="118">
        <f t="shared" si="286"/>
        <v>1.0308338955119947E-2</v>
      </c>
      <c r="AS984" s="118">
        <f t="shared" si="286"/>
        <v>1.0200000000000009E-2</v>
      </c>
      <c r="AT984" s="118">
        <f t="shared" si="286"/>
        <v>1.0092799669565148E-2</v>
      </c>
      <c r="AU984" s="118">
        <f t="shared" si="286"/>
        <v>9.9867259970563022E-3</v>
      </c>
      <c r="AV984" s="118">
        <f t="shared" si="286"/>
        <v>9.8817671414830836E-3</v>
      </c>
      <c r="AW984" s="118">
        <f t="shared" si="286"/>
        <v>9.7779113863019733E-3</v>
      </c>
      <c r="AX984" s="118">
        <f t="shared" si="286"/>
        <v>9.6751471381084121E-3</v>
      </c>
      <c r="AY984" s="118">
        <f t="shared" si="286"/>
        <v>9.5734629253426164E-3</v>
      </c>
      <c r="AZ984" s="118">
        <f t="shared" si="286"/>
        <v>9.4728473970090276E-3</v>
      </c>
      <c r="BA984" s="118">
        <f t="shared" si="286"/>
        <v>9.3732893214091891E-3</v>
      </c>
      <c r="BB984" s="118">
        <f t="shared" si="286"/>
        <v>9.274777584887952E-3</v>
      </c>
      <c r="BC984" s="118">
        <f t="shared" si="286"/>
        <v>9.1773011905928719E-3</v>
      </c>
      <c r="BD984" s="118">
        <f t="shared" si="286"/>
        <v>9.0808492572466183E-3</v>
      </c>
      <c r="BE984" s="118">
        <f t="shared" si="286"/>
        <v>8.9854110179323071E-3</v>
      </c>
      <c r="BF984" s="118">
        <f t="shared" si="287"/>
        <v>8.8909758188915836E-3</v>
      </c>
      <c r="BG984" s="118">
        <f t="shared" si="287"/>
        <v>8.7975331183353551E-3</v>
      </c>
      <c r="BH984" s="118">
        <f t="shared" si="287"/>
        <v>8.7050724852670066E-3</v>
      </c>
      <c r="BI984" s="118">
        <f t="shared" si="287"/>
        <v>8.6135835983179847E-3</v>
      </c>
      <c r="BJ984" s="118">
        <f t="shared" si="287"/>
        <v>8.5230562445956348E-3</v>
      </c>
      <c r="BK984" s="118">
        <f t="shared" si="287"/>
        <v>8.4334803185431295E-3</v>
      </c>
      <c r="BL984" s="118">
        <f t="shared" si="287"/>
        <v>8.3448458208113929E-3</v>
      </c>
      <c r="BM984" s="118">
        <f t="shared" si="287"/>
        <v>8.2571428571428709E-3</v>
      </c>
      <c r="BN984" s="118">
        <f t="shared" si="287"/>
        <v>8.1703616372670318E-3</v>
      </c>
      <c r="BO984" s="118">
        <f t="shared" si="287"/>
        <v>8.0844924738074902E-3</v>
      </c>
      <c r="BP984" s="118">
        <f t="shared" si="287"/>
        <v>7.9995257812005994E-3</v>
      </c>
      <c r="BQ984" s="118">
        <f t="shared" si="287"/>
        <v>7.9154520746254151E-3</v>
      </c>
      <c r="BS984"/>
    </row>
    <row r="985" spans="2:71">
      <c r="B985" s="19">
        <v>17</v>
      </c>
      <c r="C985" s="51">
        <v>1.24E-2</v>
      </c>
      <c r="D985" s="51">
        <v>0.01</v>
      </c>
      <c r="I985" s="22" t="s">
        <v>176</v>
      </c>
      <c r="J985" s="118">
        <f t="shared" si="284"/>
        <v>1.4570952721436178E-2</v>
      </c>
      <c r="K985" s="118">
        <f t="shared" si="284"/>
        <v>1.4415073621232602E-2</v>
      </c>
      <c r="L985" s="118">
        <f t="shared" si="284"/>
        <v>1.4260862105458461E-2</v>
      </c>
      <c r="M985" s="118">
        <f t="shared" si="284"/>
        <v>1.4108300334404481E-2</v>
      </c>
      <c r="N985" s="118">
        <f t="shared" si="284"/>
        <v>1.395737065920943E-2</v>
      </c>
      <c r="O985" s="118">
        <f t="shared" si="284"/>
        <v>1.3808055619818451E-2</v>
      </c>
      <c r="P985" s="118">
        <f t="shared" si="284"/>
        <v>1.3660337942963202E-2</v>
      </c>
      <c r="Q985" s="118">
        <f t="shared" si="284"/>
        <v>1.3514200540163638E-2</v>
      </c>
      <c r="R985" s="118">
        <f t="shared" si="284"/>
        <v>1.3369626505751171E-2</v>
      </c>
      <c r="S985" s="118">
        <f t="shared" si="284"/>
        <v>1.322659911491293E-2</v>
      </c>
      <c r="T985" s="118">
        <f t="shared" si="284"/>
        <v>1.3085101821757015E-2</v>
      </c>
      <c r="U985" s="118">
        <f t="shared" si="284"/>
        <v>1.2945118257398391E-2</v>
      </c>
      <c r="V985" s="118">
        <f t="shared" si="284"/>
        <v>1.2806632228065282E-2</v>
      </c>
      <c r="W985" s="118">
        <f t="shared" si="284"/>
        <v>1.2669627713225832E-2</v>
      </c>
      <c r="X985" s="118">
        <f t="shared" si="284"/>
        <v>1.2534088863734784E-2</v>
      </c>
      <c r="Y985" s="118">
        <f t="shared" si="284"/>
        <v>1.24E-2</v>
      </c>
      <c r="Z985" s="118">
        <f t="shared" si="285"/>
        <v>1.2267345610168597E-2</v>
      </c>
      <c r="AA985" s="118">
        <f t="shared" si="285"/>
        <v>1.2136110348332479E-2</v>
      </c>
      <c r="AB985" s="118">
        <f t="shared" si="285"/>
        <v>1.2006279032753074E-2</v>
      </c>
      <c r="AC985" s="118">
        <f t="shared" si="285"/>
        <v>1.1877836644105057E-2</v>
      </c>
      <c r="AD985" s="118">
        <f t="shared" si="285"/>
        <v>1.1750768323738859E-2</v>
      </c>
      <c r="AE985" s="118">
        <f t="shared" si="285"/>
        <v>1.1625059371961783E-2</v>
      </c>
      <c r="AF985" s="118">
        <f t="shared" si="285"/>
        <v>1.1500695246337475E-2</v>
      </c>
      <c r="AG985" s="118">
        <f t="shared" si="285"/>
        <v>1.1377661560003619E-2</v>
      </c>
      <c r="AH985" s="118">
        <f t="shared" si="285"/>
        <v>1.125594408000761E-2</v>
      </c>
      <c r="AI985" s="118">
        <f t="shared" si="285"/>
        <v>1.1135528725660046E-2</v>
      </c>
      <c r="AJ985" s="118">
        <f t="shared" si="285"/>
        <v>1.1016401566905813E-2</v>
      </c>
      <c r="AK985" s="118">
        <f t="shared" si="285"/>
        <v>1.0898548822712619E-2</v>
      </c>
      <c r="AL985" s="118">
        <f t="shared" si="285"/>
        <v>1.0781956859476756E-2</v>
      </c>
      <c r="AM985" s="118">
        <f t="shared" si="285"/>
        <v>1.0666612189445918E-2</v>
      </c>
      <c r="AN985" s="118">
        <f t="shared" si="285"/>
        <v>1.0552501469158889E-2</v>
      </c>
      <c r="AO985" s="118">
        <f t="shared" si="285"/>
        <v>1.0439611497901935E-2</v>
      </c>
      <c r="AP985" s="118">
        <f t="shared" si="286"/>
        <v>1.0327929216181685E-2</v>
      </c>
      <c r="AQ985" s="118">
        <f t="shared" si="286"/>
        <v>1.0217441704214387E-2</v>
      </c>
      <c r="AR985" s="118">
        <f t="shared" si="286"/>
        <v>1.0108136180431283E-2</v>
      </c>
      <c r="AS985" s="118">
        <f t="shared" si="286"/>
        <v>1.0000000000000005E-2</v>
      </c>
      <c r="AT985" s="118">
        <f t="shared" si="286"/>
        <v>9.8930206533617768E-3</v>
      </c>
      <c r="AU985" s="118">
        <f t="shared" si="286"/>
        <v>9.7871857647842623E-3</v>
      </c>
      <c r="AV985" s="118">
        <f t="shared" si="286"/>
        <v>9.6824830909299046E-3</v>
      </c>
      <c r="AW985" s="118">
        <f t="shared" si="286"/>
        <v>9.5789005194395673E-3</v>
      </c>
      <c r="AX985" s="118">
        <f t="shared" si="286"/>
        <v>9.4764260675313447E-3</v>
      </c>
      <c r="AY985" s="118">
        <f t="shared" si="286"/>
        <v>9.3750478806143445E-3</v>
      </c>
      <c r="AZ985" s="118">
        <f t="shared" si="286"/>
        <v>9.2747542309173231E-3</v>
      </c>
      <c r="BA985" s="118">
        <f t="shared" si="286"/>
        <v>9.1755335161319562E-3</v>
      </c>
      <c r="BB985" s="118">
        <f t="shared" si="286"/>
        <v>9.0773742580706595E-3</v>
      </c>
      <c r="BC985" s="118">
        <f t="shared" si="286"/>
        <v>8.9802651013387528E-3</v>
      </c>
      <c r="BD985" s="118">
        <f t="shared" si="286"/>
        <v>8.8841948120208219E-3</v>
      </c>
      <c r="BE985" s="118">
        <f t="shared" si="286"/>
        <v>8.7891522763811503E-3</v>
      </c>
      <c r="BF985" s="118">
        <f t="shared" si="287"/>
        <v>8.6951264995780361E-3</v>
      </c>
      <c r="BG985" s="118">
        <f t="shared" si="287"/>
        <v>8.6021066043918751E-3</v>
      </c>
      <c r="BH985" s="118">
        <f t="shared" si="287"/>
        <v>8.5100818299668514E-3</v>
      </c>
      <c r="BI985" s="118">
        <f t="shared" si="287"/>
        <v>8.419041530566081E-3</v>
      </c>
      <c r="BJ985" s="118">
        <f t="shared" si="287"/>
        <v>8.3289751743400742E-3</v>
      </c>
      <c r="BK985" s="118">
        <f t="shared" si="287"/>
        <v>8.2398723421083821E-3</v>
      </c>
      <c r="BL985" s="118">
        <f t="shared" si="287"/>
        <v>8.1517227261542653E-3</v>
      </c>
      <c r="BM985" s="118">
        <f t="shared" si="287"/>
        <v>8.0645161290322665E-3</v>
      </c>
      <c r="BN985" s="118">
        <f t="shared" si="287"/>
        <v>7.9782424623885337E-3</v>
      </c>
      <c r="BO985" s="118">
        <f t="shared" si="287"/>
        <v>7.8928917457937661E-3</v>
      </c>
      <c r="BP985" s="118">
        <f t="shared" si="287"/>
        <v>7.8084541055886371E-3</v>
      </c>
      <c r="BQ985" s="118">
        <f t="shared" si="287"/>
        <v>7.7249197737415919E-3</v>
      </c>
      <c r="BS985"/>
    </row>
    <row r="986" spans="2:71">
      <c r="B986" s="19">
        <v>18</v>
      </c>
      <c r="C986" s="51">
        <v>1.2200000000000001E-2</v>
      </c>
      <c r="D986" s="51">
        <v>9.7999999999999997E-3</v>
      </c>
      <c r="I986" s="22" t="s">
        <v>176</v>
      </c>
      <c r="J986" s="118">
        <f t="shared" si="284"/>
        <v>1.4378386280576323E-2</v>
      </c>
      <c r="K986" s="118">
        <f t="shared" si="284"/>
        <v>1.4221763725075198E-2</v>
      </c>
      <c r="L986" s="118">
        <f t="shared" si="284"/>
        <v>1.4066847245931529E-2</v>
      </c>
      <c r="M986" s="118">
        <f t="shared" si="284"/>
        <v>1.3913618258998688E-2</v>
      </c>
      <c r="N986" s="118">
        <f t="shared" si="284"/>
        <v>1.3762058382565593E-2</v>
      </c>
      <c r="O986" s="118">
        <f t="shared" si="284"/>
        <v>1.3612149435151592E-2</v>
      </c>
      <c r="P986" s="118">
        <f t="shared" si="284"/>
        <v>1.3463873433325384E-2</v>
      </c>
      <c r="Q986" s="118">
        <f t="shared" si="284"/>
        <v>1.3317212589547678E-2</v>
      </c>
      <c r="R986" s="118">
        <f t="shared" si="284"/>
        <v>1.3172149310037348E-2</v>
      </c>
      <c r="S986" s="118">
        <f t="shared" si="284"/>
        <v>1.3028666192660859E-2</v>
      </c>
      <c r="T986" s="118">
        <f t="shared" si="284"/>
        <v>1.288674602484465E-2</v>
      </c>
      <c r="U986" s="118">
        <f t="shared" si="284"/>
        <v>1.2746371781510285E-2</v>
      </c>
      <c r="V986" s="118">
        <f t="shared" si="284"/>
        <v>1.2607526623032073E-2</v>
      </c>
      <c r="W986" s="118">
        <f t="shared" si="284"/>
        <v>1.2470193893216958E-2</v>
      </c>
      <c r="X986" s="118">
        <f t="shared" si="284"/>
        <v>1.2334357117306393E-2</v>
      </c>
      <c r="Y986" s="118">
        <f t="shared" si="284"/>
        <v>1.2200000000000001E-2</v>
      </c>
      <c r="Z986" s="118">
        <f t="shared" si="285"/>
        <v>1.2067106423500737E-2</v>
      </c>
      <c r="AA986" s="118">
        <f t="shared" si="285"/>
        <v>1.1935660445581373E-2</v>
      </c>
      <c r="AB986" s="118">
        <f t="shared" si="285"/>
        <v>1.180564629767202E-2</v>
      </c>
      <c r="AC986" s="118">
        <f t="shared" si="285"/>
        <v>1.1677048382968501E-2</v>
      </c>
      <c r="AD986" s="118">
        <f t="shared" si="285"/>
        <v>1.154985127456132E-2</v>
      </c>
      <c r="AE986" s="118">
        <f t="shared" si="285"/>
        <v>1.1424039713585006E-2</v>
      </c>
      <c r="AF986" s="118">
        <f t="shared" si="285"/>
        <v>1.1299598607387634E-2</v>
      </c>
      <c r="AG986" s="118">
        <f t="shared" si="285"/>
        <v>1.1176513027720271E-2</v>
      </c>
      <c r="AH986" s="118">
        <f t="shared" si="285"/>
        <v>1.1054768208946143E-2</v>
      </c>
      <c r="AI986" s="118">
        <f t="shared" si="285"/>
        <v>1.0934349546269323E-2</v>
      </c>
      <c r="AJ986" s="118">
        <f t="shared" si="285"/>
        <v>1.0815242593982697E-2</v>
      </c>
      <c r="AK986" s="118">
        <f t="shared" si="285"/>
        <v>1.0697433063735032E-2</v>
      </c>
      <c r="AL986" s="118">
        <f t="shared" si="285"/>
        <v>1.0580906822816899E-2</v>
      </c>
      <c r="AM986" s="118">
        <f t="shared" si="285"/>
        <v>1.0465649892465291E-2</v>
      </c>
      <c r="AN986" s="118">
        <f t="shared" si="285"/>
        <v>1.0351648446186698E-2</v>
      </c>
      <c r="AO986" s="118">
        <f t="shared" si="285"/>
        <v>1.0238888808098437E-2</v>
      </c>
      <c r="AP986" s="118">
        <f t="shared" si="286"/>
        <v>1.0127357451288069E-2</v>
      </c>
      <c r="AQ986" s="118">
        <f t="shared" si="286"/>
        <v>1.0017040996190682E-2</v>
      </c>
      <c r="AR986" s="118">
        <f t="shared" si="286"/>
        <v>9.9079262089838364E-3</v>
      </c>
      <c r="AS986" s="118">
        <f t="shared" si="286"/>
        <v>9.8000000000000118E-3</v>
      </c>
      <c r="AT986" s="118">
        <f t="shared" si="286"/>
        <v>9.6932494221563421E-3</v>
      </c>
      <c r="AU986" s="118">
        <f t="shared" si="286"/>
        <v>9.5876616694014413E-3</v>
      </c>
      <c r="AV986" s="118">
        <f t="shared" si="286"/>
        <v>9.4832240751791756E-3</v>
      </c>
      <c r="AW986" s="118">
        <f t="shared" si="286"/>
        <v>9.3799241109091356E-3</v>
      </c>
      <c r="AX986" s="118">
        <f t="shared" si="286"/>
        <v>9.2777493844836949E-3</v>
      </c>
      <c r="AY986" s="118">
        <f t="shared" si="286"/>
        <v>9.1766876387814091E-3</v>
      </c>
      <c r="AZ986" s="118">
        <f t="shared" si="286"/>
        <v>9.076726750196636E-3</v>
      </c>
      <c r="BA986" s="118">
        <f t="shared" si="286"/>
        <v>8.9778547271851458E-3</v>
      </c>
      <c r="BB986" s="118">
        <f t="shared" si="286"/>
        <v>8.8800597088256016E-3</v>
      </c>
      <c r="BC986" s="118">
        <f t="shared" si="286"/>
        <v>8.7833299633966778E-3</v>
      </c>
      <c r="BD986" s="118">
        <f t="shared" si="286"/>
        <v>8.6876538869697165E-3</v>
      </c>
      <c r="BE986" s="118">
        <f t="shared" si="286"/>
        <v>8.5930200020166748E-3</v>
      </c>
      <c r="BF986" s="118">
        <f t="shared" si="287"/>
        <v>8.4994169560332553E-3</v>
      </c>
      <c r="BG986" s="118">
        <f t="shared" si="287"/>
        <v>8.406833520177048E-3</v>
      </c>
      <c r="BH986" s="118">
        <f t="shared" si="287"/>
        <v>8.3152585879204717E-3</v>
      </c>
      <c r="BI986" s="118">
        <f t="shared" si="287"/>
        <v>8.2246811737184261E-3</v>
      </c>
      <c r="BJ986" s="118">
        <f t="shared" si="287"/>
        <v>8.1350904116904259E-3</v>
      </c>
      <c r="BK986" s="118">
        <f t="shared" si="287"/>
        <v>8.0464755543171139E-3</v>
      </c>
      <c r="BL986" s="118">
        <f t="shared" si="287"/>
        <v>7.9588259711509592E-3</v>
      </c>
      <c r="BM986" s="118">
        <f t="shared" si="287"/>
        <v>7.8721311475410012E-3</v>
      </c>
      <c r="BN986" s="118">
        <f t="shared" si="287"/>
        <v>7.7863806833714964E-3</v>
      </c>
      <c r="BO986" s="118">
        <f t="shared" si="287"/>
        <v>7.7015642918142812E-3</v>
      </c>
      <c r="BP986" s="118">
        <f t="shared" si="287"/>
        <v>7.6176717980947547E-3</v>
      </c>
      <c r="BQ986" s="118">
        <f t="shared" si="287"/>
        <v>7.534693138271281E-3</v>
      </c>
      <c r="BS986"/>
    </row>
    <row r="987" spans="2:71">
      <c r="B987" s="19">
        <v>19</v>
      </c>
      <c r="C987" s="51">
        <v>1.2E-2</v>
      </c>
      <c r="D987" s="51">
        <v>9.5999999999999992E-3</v>
      </c>
      <c r="I987" s="22" t="s">
        <v>176</v>
      </c>
      <c r="J987" s="118">
        <f t="shared" si="284"/>
        <v>1.4186124135047638E-2</v>
      </c>
      <c r="K987" s="118">
        <f t="shared" si="284"/>
        <v>1.402872671733932E-2</v>
      </c>
      <c r="L987" s="118">
        <f t="shared" si="284"/>
        <v>1.3873075650280791E-2</v>
      </c>
      <c r="M987" s="118">
        <f t="shared" si="284"/>
        <v>1.3719151557819789E-2</v>
      </c>
      <c r="N987" s="118">
        <f t="shared" si="284"/>
        <v>1.3566935278884583E-2</v>
      </c>
      <c r="O987" s="118">
        <f t="shared" si="284"/>
        <v>1.3416407864998739E-2</v>
      </c>
      <c r="P987" s="118">
        <f t="shared" si="284"/>
        <v>1.3267550577922329E-2</v>
      </c>
      <c r="Q987" s="118">
        <f t="shared" si="284"/>
        <v>1.3120344887319337E-2</v>
      </c>
      <c r="R987" s="118">
        <f t="shared" si="284"/>
        <v>1.2974772468450916E-2</v>
      </c>
      <c r="S987" s="118">
        <f t="shared" si="284"/>
        <v>1.2830815199894255E-2</v>
      </c>
      <c r="T987" s="118">
        <f t="shared" si="284"/>
        <v>1.268845516128677E-2</v>
      </c>
      <c r="U987" s="118">
        <f t="shared" si="284"/>
        <v>1.2547674631095278E-2</v>
      </c>
      <c r="V987" s="118">
        <f t="shared" si="284"/>
        <v>1.2408456084409981E-2</v>
      </c>
      <c r="W987" s="118">
        <f t="shared" si="284"/>
        <v>1.2270782190762875E-2</v>
      </c>
      <c r="X987" s="118">
        <f t="shared" si="284"/>
        <v>1.21346358119704E-2</v>
      </c>
      <c r="Y987" s="118">
        <f t="shared" ref="Y987:AN1002" si="288">$C987*POWER(POWER($D987/$C987,1/($D$482-$C$482)),Y$482-$C$482)</f>
        <v>1.2E-2</v>
      </c>
      <c r="Z987" s="118">
        <f t="shared" si="288"/>
        <v>1.186685799486038E-2</v>
      </c>
      <c r="AA987" s="118">
        <f t="shared" si="288"/>
        <v>1.1735193222515143E-2</v>
      </c>
      <c r="AB987" s="118">
        <f t="shared" si="288"/>
        <v>1.1604989292819596E-2</v>
      </c>
      <c r="AC987" s="118">
        <f t="shared" si="288"/>
        <v>1.1476229997480445E-2</v>
      </c>
      <c r="AD987" s="118">
        <f t="shared" si="285"/>
        <v>1.134889930803811E-2</v>
      </c>
      <c r="AE987" s="118">
        <f t="shared" si="285"/>
        <v>1.1222981373871456E-2</v>
      </c>
      <c r="AF987" s="118">
        <f t="shared" si="285"/>
        <v>1.1098460520224633E-2</v>
      </c>
      <c r="AG987" s="118">
        <f t="shared" si="285"/>
        <v>1.0975321246255833E-2</v>
      </c>
      <c r="AH987" s="118">
        <f t="shared" si="285"/>
        <v>1.0853548223107667E-2</v>
      </c>
      <c r="AI987" s="118">
        <f t="shared" si="285"/>
        <v>1.073312629199899E-2</v>
      </c>
      <c r="AJ987" s="118">
        <f t="shared" si="285"/>
        <v>1.0614040462337864E-2</v>
      </c>
      <c r="AK987" s="118">
        <f t="shared" si="285"/>
        <v>1.049627590985547E-2</v>
      </c>
      <c r="AL987" s="118">
        <f t="shared" si="285"/>
        <v>1.0379817974760732E-2</v>
      </c>
      <c r="AM987" s="118">
        <f t="shared" si="285"/>
        <v>1.0264652159915406E-2</v>
      </c>
      <c r="AN987" s="118">
        <f t="shared" si="285"/>
        <v>1.0150764129029415E-2</v>
      </c>
      <c r="AO987" s="118">
        <f t="shared" si="285"/>
        <v>1.0038139704876223E-2</v>
      </c>
      <c r="AP987" s="118">
        <f t="shared" si="286"/>
        <v>9.9267648675279846E-3</v>
      </c>
      <c r="AQ987" s="118">
        <f t="shared" si="286"/>
        <v>9.8166257526102994E-3</v>
      </c>
      <c r="AR987" s="118">
        <f t="shared" si="286"/>
        <v>9.7077086495763187E-3</v>
      </c>
      <c r="AS987" s="118">
        <f t="shared" si="286"/>
        <v>9.5999999999999992E-3</v>
      </c>
      <c r="AT987" s="118">
        <f t="shared" si="286"/>
        <v>9.4934863958883037E-3</v>
      </c>
      <c r="AU987" s="118">
        <f t="shared" si="286"/>
        <v>9.3881545780121149E-3</v>
      </c>
      <c r="AV987" s="118">
        <f t="shared" si="286"/>
        <v>9.2839914342556767E-3</v>
      </c>
      <c r="AW987" s="118">
        <f t="shared" si="286"/>
        <v>9.1809839979843551E-3</v>
      </c>
      <c r="AX987" s="118">
        <f t="shared" si="286"/>
        <v>9.0791194464304881E-3</v>
      </c>
      <c r="AY987" s="118">
        <f t="shared" si="286"/>
        <v>8.9783850990971647E-3</v>
      </c>
      <c r="AZ987" s="118">
        <f t="shared" si="286"/>
        <v>8.8787684161797074E-3</v>
      </c>
      <c r="BA987" s="118">
        <f t="shared" si="286"/>
        <v>8.7802569970046665E-3</v>
      </c>
      <c r="BB987" s="118">
        <f t="shared" si="286"/>
        <v>8.682838578486134E-3</v>
      </c>
      <c r="BC987" s="118">
        <f t="shared" si="286"/>
        <v>8.5865010335991927E-3</v>
      </c>
      <c r="BD987" s="118">
        <f t="shared" si="286"/>
        <v>8.4912323698702902E-3</v>
      </c>
      <c r="BE987" s="118">
        <f t="shared" ref="BE987:BQ1002" si="289">$C987*POWER(POWER($D987/$C987,1/($D$482-$C$482)),BE$482-$C$482)</f>
        <v>8.3970207278843741E-3</v>
      </c>
      <c r="BF987" s="118">
        <f t="shared" si="289"/>
        <v>8.3038543798085833E-3</v>
      </c>
      <c r="BG987" s="118">
        <f t="shared" si="289"/>
        <v>8.2117217279323237E-3</v>
      </c>
      <c r="BH987" s="118">
        <f t="shared" si="287"/>
        <v>8.1206113032235312E-3</v>
      </c>
      <c r="BI987" s="118">
        <f t="shared" si="287"/>
        <v>8.0305117639009778E-3</v>
      </c>
      <c r="BJ987" s="118">
        <f t="shared" si="287"/>
        <v>7.9414118940223863E-3</v>
      </c>
      <c r="BK987" s="118">
        <f t="shared" si="287"/>
        <v>7.8533006020882392E-3</v>
      </c>
      <c r="BL987" s="118">
        <f t="shared" si="287"/>
        <v>7.7661669196610536E-3</v>
      </c>
      <c r="BM987" s="118">
        <f t="shared" si="287"/>
        <v>7.6799999999999993E-3</v>
      </c>
      <c r="BN987" s="118">
        <f t="shared" si="287"/>
        <v>7.5947891167106414E-3</v>
      </c>
      <c r="BO987" s="118">
        <f t="shared" si="287"/>
        <v>7.5105236624096903E-3</v>
      </c>
      <c r="BP987" s="118">
        <f t="shared" si="287"/>
        <v>7.4271931474045412E-3</v>
      </c>
      <c r="BQ987" s="118">
        <f t="shared" si="287"/>
        <v>7.3447871983874828E-3</v>
      </c>
      <c r="BS987"/>
    </row>
    <row r="988" spans="2:71">
      <c r="B988" s="19">
        <v>20</v>
      </c>
      <c r="C988" s="51">
        <v>1.17E-2</v>
      </c>
      <c r="D988" s="51">
        <v>9.4000000000000004E-3</v>
      </c>
      <c r="I988" s="22" t="s">
        <v>176</v>
      </c>
      <c r="J988" s="118">
        <f t="shared" ref="J988:Y1003" si="290">$C988*POWER(POWER($D988/$C988,1/($D$482-$C$482)),J$482-$C$482)</f>
        <v>1.3787304516970229E-2</v>
      </c>
      <c r="K988" s="118">
        <f t="shared" si="290"/>
        <v>1.3637239490970905E-2</v>
      </c>
      <c r="L988" s="118">
        <f t="shared" si="290"/>
        <v>1.3488807816291304E-2</v>
      </c>
      <c r="M988" s="118">
        <f t="shared" si="290"/>
        <v>1.3341991715061357E-2</v>
      </c>
      <c r="N988" s="118">
        <f t="shared" si="290"/>
        <v>1.3196773602910496E-2</v>
      </c>
      <c r="O988" s="118">
        <f t="shared" si="290"/>
        <v>1.3053136086861556E-2</v>
      </c>
      <c r="P988" s="118">
        <f t="shared" si="290"/>
        <v>1.291106196324758E-2</v>
      </c>
      <c r="Q988" s="118">
        <f t="shared" si="290"/>
        <v>1.2770534215651315E-2</v>
      </c>
      <c r="R988" s="118">
        <f t="shared" si="290"/>
        <v>1.2631536012867145E-2</v>
      </c>
      <c r="S988" s="118">
        <f t="shared" si="290"/>
        <v>1.2494050706885172E-2</v>
      </c>
      <c r="T988" s="118">
        <f t="shared" si="290"/>
        <v>1.2358061830897282E-2</v>
      </c>
      <c r="U988" s="118">
        <f t="shared" si="290"/>
        <v>1.2223553097324868E-2</v>
      </c>
      <c r="V988" s="118">
        <f t="shared" si="290"/>
        <v>1.2090508395868079E-2</v>
      </c>
      <c r="W988" s="118">
        <f t="shared" si="290"/>
        <v>1.1958911791576229E-2</v>
      </c>
      <c r="X988" s="118">
        <f t="shared" si="290"/>
        <v>1.1828747522939271E-2</v>
      </c>
      <c r="Y988" s="118">
        <f t="shared" si="290"/>
        <v>1.17E-2</v>
      </c>
      <c r="Z988" s="118">
        <f t="shared" si="288"/>
        <v>1.1572653802486847E-2</v>
      </c>
      <c r="AA988" s="118">
        <f t="shared" si="288"/>
        <v>1.1446693677966947E-2</v>
      </c>
      <c r="AB988" s="118">
        <f t="shared" si="288"/>
        <v>1.1322104540019346E-2</v>
      </c>
      <c r="AC988" s="118">
        <f t="shared" si="288"/>
        <v>1.1198871466428076E-2</v>
      </c>
      <c r="AD988" s="118">
        <f t="shared" si="288"/>
        <v>1.1076979697394899E-2</v>
      </c>
      <c r="AE988" s="118">
        <f t="shared" si="288"/>
        <v>1.0956414633771512E-2</v>
      </c>
      <c r="AF988" s="118">
        <f t="shared" si="288"/>
        <v>1.0837161835310976E-2</v>
      </c>
      <c r="AG988" s="118">
        <f t="shared" si="288"/>
        <v>1.0719207018938198E-2</v>
      </c>
      <c r="AH988" s="118">
        <f t="shared" si="288"/>
        <v>1.0602536057039216E-2</v>
      </c>
      <c r="AI988" s="118">
        <f t="shared" si="288"/>
        <v>1.0487134975769127E-2</v>
      </c>
      <c r="AJ988" s="118">
        <f t="shared" si="288"/>
        <v>1.0372989953378412E-2</v>
      </c>
      <c r="AK988" s="118">
        <f t="shared" si="288"/>
        <v>1.0260087318557482E-2</v>
      </c>
      <c r="AL988" s="118">
        <f t="shared" si="288"/>
        <v>1.0148413548799258E-2</v>
      </c>
      <c r="AM988" s="118">
        <f t="shared" si="288"/>
        <v>1.0037955268779554E-2</v>
      </c>
      <c r="AN988" s="118">
        <f t="shared" si="288"/>
        <v>9.9286992487550921E-3</v>
      </c>
      <c r="AO988" s="118">
        <f t="shared" ref="AO988:BD1003" si="291">$C988*POWER(POWER($D988/$C988,1/($D$482-$C$482)),AO$482-$C$482)</f>
        <v>9.8206324029789689E-3</v>
      </c>
      <c r="AP988" s="118">
        <f t="shared" si="291"/>
        <v>9.713741788133343E-3</v>
      </c>
      <c r="AQ988" s="118">
        <f t="shared" si="291"/>
        <v>9.6080146017792061E-3</v>
      </c>
      <c r="AR988" s="118">
        <f t="shared" si="291"/>
        <v>9.5034381808230158E-3</v>
      </c>
      <c r="AS988" s="118">
        <f t="shared" si="291"/>
        <v>9.4000000000000142E-3</v>
      </c>
      <c r="AT988" s="118">
        <f t="shared" si="291"/>
        <v>9.2976876703740607E-3</v>
      </c>
      <c r="AU988" s="118">
        <f t="shared" si="291"/>
        <v>9.196488937853799E-3</v>
      </c>
      <c r="AV988" s="118">
        <f t="shared" si="291"/>
        <v>9.0963916817249565E-3</v>
      </c>
      <c r="AW988" s="118">
        <f t="shared" si="291"/>
        <v>8.9973839131986377E-3</v>
      </c>
      <c r="AX988" s="118">
        <f t="shared" si="291"/>
        <v>8.899453773975401E-3</v>
      </c>
      <c r="AY988" s="118">
        <f t="shared" si="291"/>
        <v>8.8025895348249877E-3</v>
      </c>
      <c r="AZ988" s="118">
        <f t="shared" si="291"/>
        <v>8.7067795941814814E-3</v>
      </c>
      <c r="BA988" s="118">
        <f t="shared" si="291"/>
        <v>8.6120124767537776E-3</v>
      </c>
      <c r="BB988" s="118">
        <f t="shared" si="291"/>
        <v>8.5182768321511778E-3</v>
      </c>
      <c r="BC988" s="118">
        <f t="shared" si="291"/>
        <v>8.4255614335239284E-3</v>
      </c>
      <c r="BD988" s="118">
        <f t="shared" si="291"/>
        <v>8.3338551762185652E-3</v>
      </c>
      <c r="BE988" s="118">
        <f t="shared" si="289"/>
        <v>8.2431470764479028E-3</v>
      </c>
      <c r="BF988" s="118">
        <f t="shared" si="289"/>
        <v>8.1534262699754848E-3</v>
      </c>
      <c r="BG988" s="118">
        <f t="shared" si="289"/>
        <v>8.0646820108143547E-3</v>
      </c>
      <c r="BH988" s="118">
        <f t="shared" si="289"/>
        <v>7.9769036699400015E-3</v>
      </c>
      <c r="BI988" s="118">
        <f t="shared" si="289"/>
        <v>7.8900807340173008E-3</v>
      </c>
      <c r="BJ988" s="118">
        <f t="shared" si="289"/>
        <v>7.8042028041413287E-3</v>
      </c>
      <c r="BK988" s="118">
        <f t="shared" si="289"/>
        <v>7.7192595945918515E-3</v>
      </c>
      <c r="BL988" s="118">
        <f t="shared" si="289"/>
        <v>7.6352409316014069E-3</v>
      </c>
      <c r="BM988" s="118">
        <f t="shared" si="289"/>
        <v>7.552136752136774E-3</v>
      </c>
      <c r="BN988" s="118">
        <f t="shared" si="289"/>
        <v>7.469937102693701E-3</v>
      </c>
      <c r="BO988" s="118">
        <f t="shared" si="289"/>
        <v>7.3886321381047716E-3</v>
      </c>
      <c r="BP988" s="118">
        <f t="shared" si="289"/>
        <v>7.3082121203602319E-3</v>
      </c>
      <c r="BQ988" s="118">
        <f t="shared" si="289"/>
        <v>7.2286674174416509E-3</v>
      </c>
      <c r="BS988"/>
    </row>
    <row r="989" spans="2:71">
      <c r="B989" s="19">
        <v>21</v>
      </c>
      <c r="C989" s="51">
        <v>1.14E-2</v>
      </c>
      <c r="D989" s="51">
        <v>9.1000000000000004E-3</v>
      </c>
      <c r="I989" s="22" t="s">
        <v>176</v>
      </c>
      <c r="J989" s="118">
        <f t="shared" si="290"/>
        <v>1.3499026366029482E-2</v>
      </c>
      <c r="K989" s="118">
        <f t="shared" si="290"/>
        <v>1.3347787152162151E-2</v>
      </c>
      <c r="L989" s="118">
        <f t="shared" si="290"/>
        <v>1.3198242379004174E-2</v>
      </c>
      <c r="M989" s="118">
        <f t="shared" si="290"/>
        <v>1.3050373062528563E-2</v>
      </c>
      <c r="N989" s="118">
        <f t="shared" si="290"/>
        <v>1.2904160431399912E-2</v>
      </c>
      <c r="O989" s="118">
        <f t="shared" si="290"/>
        <v>1.2759585924591475E-2</v>
      </c>
      <c r="P989" s="118">
        <f t="shared" si="290"/>
        <v>1.261663118902891E-2</v>
      </c>
      <c r="Q989" s="118">
        <f t="shared" si="290"/>
        <v>1.2475278077260451E-2</v>
      </c>
      <c r="R989" s="118">
        <f t="shared" si="290"/>
        <v>1.2335508645153169E-2</v>
      </c>
      <c r="S989" s="118">
        <f t="shared" si="290"/>
        <v>1.2197305149615041E-2</v>
      </c>
      <c r="T989" s="118">
        <f t="shared" si="290"/>
        <v>1.2060650046342561E-2</v>
      </c>
      <c r="U989" s="118">
        <f t="shared" si="290"/>
        <v>1.192552598759355E-2</v>
      </c>
      <c r="V989" s="118">
        <f t="shared" si="290"/>
        <v>1.1791915819984955E-2</v>
      </c>
      <c r="W989" s="118">
        <f t="shared" si="290"/>
        <v>1.1659802582315299E-2</v>
      </c>
      <c r="X989" s="118">
        <f t="shared" si="290"/>
        <v>1.1529169503411527E-2</v>
      </c>
      <c r="Y989" s="118">
        <f t="shared" si="290"/>
        <v>1.14E-2</v>
      </c>
      <c r="Z989" s="118">
        <f t="shared" si="288"/>
        <v>1.1272277674601308E-2</v>
      </c>
      <c r="AA989" s="118">
        <f t="shared" si="288"/>
        <v>1.1145986313448691E-2</v>
      </c>
      <c r="AB989" s="118">
        <f t="shared" si="288"/>
        <v>1.1021109884429774E-2</v>
      </c>
      <c r="AC989" s="118">
        <f t="shared" si="288"/>
        <v>1.0897632535051362E-2</v>
      </c>
      <c r="AD989" s="118">
        <f t="shared" si="288"/>
        <v>1.0775538590427047E-2</v>
      </c>
      <c r="AE989" s="118">
        <f t="shared" si="288"/>
        <v>1.0654812551287337E-2</v>
      </c>
      <c r="AF989" s="118">
        <f t="shared" si="288"/>
        <v>1.0535439092012109E-2</v>
      </c>
      <c r="AG989" s="118">
        <f t="shared" si="288"/>
        <v>1.0417403058685085E-2</v>
      </c>
      <c r="AH989" s="118">
        <f t="shared" si="288"/>
        <v>1.0300689467170112E-2</v>
      </c>
      <c r="AI989" s="118">
        <f t="shared" si="288"/>
        <v>1.0185283501208989E-2</v>
      </c>
      <c r="AJ989" s="118">
        <f t="shared" si="288"/>
        <v>1.0071170510540626E-2</v>
      </c>
      <c r="AK989" s="118">
        <f t="shared" si="288"/>
        <v>9.9583360090412416E-3</v>
      </c>
      <c r="AL989" s="118">
        <f t="shared" si="288"/>
        <v>9.8467656728854283E-3</v>
      </c>
      <c r="AM989" s="118">
        <f t="shared" si="288"/>
        <v>9.7364453387278008E-3</v>
      </c>
      <c r="AN989" s="118">
        <f t="shared" si="288"/>
        <v>9.6273610019050309E-3</v>
      </c>
      <c r="AO989" s="118">
        <f t="shared" si="291"/>
        <v>9.5194988146580142E-3</v>
      </c>
      <c r="AP989" s="118">
        <f t="shared" si="291"/>
        <v>9.4128450843739588E-3</v>
      </c>
      <c r="AQ989" s="118">
        <f t="shared" si="291"/>
        <v>9.3073862718481802E-3</v>
      </c>
      <c r="AR989" s="118">
        <f t="shared" si="291"/>
        <v>9.2031089895653461E-3</v>
      </c>
      <c r="AS989" s="118">
        <f t="shared" si="291"/>
        <v>9.1000000000000039E-3</v>
      </c>
      <c r="AT989" s="118">
        <f t="shared" si="291"/>
        <v>8.9980462139361353E-3</v>
      </c>
      <c r="AU989" s="118">
        <f t="shared" si="291"/>
        <v>8.8972346888055373E-3</v>
      </c>
      <c r="AV989" s="118">
        <f t="shared" si="291"/>
        <v>8.7975526270448225E-3</v>
      </c>
      <c r="AW989" s="118">
        <f t="shared" si="291"/>
        <v>8.6989873744708276E-3</v>
      </c>
      <c r="AX989" s="118">
        <f t="shared" si="291"/>
        <v>8.6015264186742255E-3</v>
      </c>
      <c r="AY989" s="118">
        <f t="shared" si="291"/>
        <v>8.5051573874311229E-3</v>
      </c>
      <c r="AZ989" s="118">
        <f t="shared" si="291"/>
        <v>8.4098680471324759E-3</v>
      </c>
      <c r="BA989" s="118">
        <f t="shared" si="291"/>
        <v>8.3156463012310812E-3</v>
      </c>
      <c r="BB989" s="118">
        <f t="shared" si="291"/>
        <v>8.22248018870597E-3</v>
      </c>
      <c r="BC989" s="118">
        <f t="shared" si="291"/>
        <v>8.1303578825440218E-3</v>
      </c>
      <c r="BD989" s="118">
        <f t="shared" si="291"/>
        <v>8.039267688238573E-3</v>
      </c>
      <c r="BE989" s="118">
        <f t="shared" si="289"/>
        <v>7.9491980423048534E-3</v>
      </c>
      <c r="BF989" s="118">
        <f t="shared" si="289"/>
        <v>7.8601375108120555E-3</v>
      </c>
      <c r="BG989" s="118">
        <f t="shared" si="289"/>
        <v>7.7720747879318442E-3</v>
      </c>
      <c r="BH989" s="118">
        <f t="shared" si="289"/>
        <v>7.6849986945031418E-3</v>
      </c>
      <c r="BI989" s="118">
        <f t="shared" si="289"/>
        <v>7.5988981766129792E-3</v>
      </c>
      <c r="BJ989" s="118">
        <f t="shared" si="289"/>
        <v>7.5137623041932524E-3</v>
      </c>
      <c r="BK989" s="118">
        <f t="shared" si="289"/>
        <v>7.4295802696332002E-3</v>
      </c>
      <c r="BL989" s="118">
        <f t="shared" si="289"/>
        <v>7.3463413864074279E-3</v>
      </c>
      <c r="BM989" s="118">
        <f t="shared" si="289"/>
        <v>7.2640350877193043E-3</v>
      </c>
      <c r="BN989" s="118">
        <f t="shared" si="289"/>
        <v>7.1826509251595502E-3</v>
      </c>
      <c r="BO989" s="118">
        <f t="shared" si="289"/>
        <v>7.1021785673798608E-3</v>
      </c>
      <c r="BP989" s="118">
        <f t="shared" si="289"/>
        <v>7.0226077987813962E-3</v>
      </c>
      <c r="BQ989" s="118">
        <f t="shared" si="289"/>
        <v>6.9439285182179445E-3</v>
      </c>
      <c r="BS989"/>
    </row>
    <row r="990" spans="2:71">
      <c r="B990" s="19">
        <v>22</v>
      </c>
      <c r="C990" s="51">
        <v>1.11E-2</v>
      </c>
      <c r="D990" s="51">
        <v>8.8000000000000005E-3</v>
      </c>
      <c r="I990" s="22" t="s">
        <v>176</v>
      </c>
      <c r="J990" s="118">
        <f t="shared" si="290"/>
        <v>1.3211532844032639E-2</v>
      </c>
      <c r="K990" s="118">
        <f t="shared" si="290"/>
        <v>1.3059038235030745E-2</v>
      </c>
      <c r="L990" s="118">
        <f t="shared" si="290"/>
        <v>1.2908303800722368E-2</v>
      </c>
      <c r="M990" s="118">
        <f t="shared" si="290"/>
        <v>1.2759309224225674E-2</v>
      </c>
      <c r="N990" s="118">
        <f t="shared" si="290"/>
        <v>1.2612034423167188E-2</v>
      </c>
      <c r="O990" s="118">
        <f t="shared" si="290"/>
        <v>1.246645954697498E-2</v>
      </c>
      <c r="P990" s="118">
        <f t="shared" si="290"/>
        <v>1.2322564974203091E-2</v>
      </c>
      <c r="Q990" s="118">
        <f t="shared" si="290"/>
        <v>1.2180331309886818E-2</v>
      </c>
      <c r="R990" s="118">
        <f t="shared" si="290"/>
        <v>1.2039739382928571E-2</v>
      </c>
      <c r="S990" s="118">
        <f t="shared" si="290"/>
        <v>1.1900770243513862E-2</v>
      </c>
      <c r="T990" s="118">
        <f t="shared" si="290"/>
        <v>1.176340516055714E-2</v>
      </c>
      <c r="U990" s="118">
        <f t="shared" si="290"/>
        <v>1.1627625619177103E-2</v>
      </c>
      <c r="V990" s="118">
        <f t="shared" si="290"/>
        <v>1.1493413318201163E-2</v>
      </c>
      <c r="W990" s="118">
        <f t="shared" si="290"/>
        <v>1.1360750167698693E-2</v>
      </c>
      <c r="X990" s="118">
        <f t="shared" si="290"/>
        <v>1.1229618286542757E-2</v>
      </c>
      <c r="Y990" s="118">
        <f t="shared" si="290"/>
        <v>1.11E-2</v>
      </c>
      <c r="Z990" s="118">
        <f t="shared" si="288"/>
        <v>1.0971877837348331E-2</v>
      </c>
      <c r="AA990" s="118">
        <f t="shared" si="288"/>
        <v>1.0845234529522116E-2</v>
      </c>
      <c r="AB990" s="118">
        <f t="shared" si="288"/>
        <v>1.0720053006784554E-2</v>
      </c>
      <c r="AC990" s="118">
        <f t="shared" si="288"/>
        <v>1.0596316396426917E-2</v>
      </c>
      <c r="AD990" s="118">
        <f t="shared" si="288"/>
        <v>1.0474008020494342E-2</v>
      </c>
      <c r="AE990" s="118">
        <f t="shared" si="288"/>
        <v>1.0353111393537886E-2</v>
      </c>
      <c r="AF990" s="118">
        <f t="shared" si="288"/>
        <v>1.0233610220392507E-2</v>
      </c>
      <c r="AG990" s="118">
        <f t="shared" si="288"/>
        <v>1.0115488393980713E-2</v>
      </c>
      <c r="AH990" s="118">
        <f t="shared" si="288"/>
        <v>9.998729993141553E-3</v>
      </c>
      <c r="AI990" s="118">
        <f t="shared" si="288"/>
        <v>9.88331928048467E-3</v>
      </c>
      <c r="AJ990" s="118">
        <f t="shared" si="288"/>
        <v>9.7692407002691172E-3</v>
      </c>
      <c r="AK990" s="118">
        <f t="shared" si="288"/>
        <v>9.6564788763066657E-3</v>
      </c>
      <c r="AL990" s="118">
        <f t="shared" si="288"/>
        <v>9.5450186098893167E-3</v>
      </c>
      <c r="AM990" s="118">
        <f t="shared" si="288"/>
        <v>9.4348448777407182E-3</v>
      </c>
      <c r="AN990" s="118">
        <f t="shared" si="288"/>
        <v>9.3259428299912444E-3</v>
      </c>
      <c r="AO990" s="118">
        <f t="shared" si="291"/>
        <v>9.2182977881764411E-3</v>
      </c>
      <c r="AP990" s="118">
        <f t="shared" si="291"/>
        <v>9.11189524325858E-3</v>
      </c>
      <c r="AQ990" s="118">
        <f t="shared" si="291"/>
        <v>9.0067208536710342E-3</v>
      </c>
      <c r="AR990" s="118">
        <f t="shared" si="291"/>
        <v>8.9027604433852478E-3</v>
      </c>
      <c r="AS990" s="118">
        <f t="shared" si="291"/>
        <v>8.8000000000000005E-3</v>
      </c>
      <c r="AT990" s="118">
        <f t="shared" si="291"/>
        <v>8.6984256728527311E-3</v>
      </c>
      <c r="AU990" s="118">
        <f t="shared" si="291"/>
        <v>8.5980237711526675E-3</v>
      </c>
      <c r="AV990" s="118">
        <f t="shared" si="291"/>
        <v>8.4987807621355015E-3</v>
      </c>
      <c r="AW990" s="118">
        <f t="shared" si="291"/>
        <v>8.4006832692393573E-3</v>
      </c>
      <c r="AX990" s="118">
        <f t="shared" si="291"/>
        <v>8.3037180703018215E-3</v>
      </c>
      <c r="AY990" s="118">
        <f t="shared" si="291"/>
        <v>8.2078720957777847E-3</v>
      </c>
      <c r="AZ990" s="118">
        <f t="shared" si="291"/>
        <v>8.113132426977844E-3</v>
      </c>
      <c r="BA990" s="118">
        <f t="shared" si="291"/>
        <v>8.0194862943270516E-3</v>
      </c>
      <c r="BB990" s="118">
        <f t="shared" si="291"/>
        <v>7.9269210756437534E-3</v>
      </c>
      <c r="BC990" s="118">
        <f t="shared" si="291"/>
        <v>7.8354242944382972E-3</v>
      </c>
      <c r="BD990" s="118">
        <f t="shared" si="291"/>
        <v>7.7449836182313719E-3</v>
      </c>
      <c r="BE990" s="118">
        <f t="shared" si="289"/>
        <v>7.6555868568917726E-3</v>
      </c>
      <c r="BF990" s="118">
        <f t="shared" si="289"/>
        <v>7.5672219609933334E-3</v>
      </c>
      <c r="BG990" s="118">
        <f t="shared" si="289"/>
        <v>7.4798770201908397E-3</v>
      </c>
      <c r="BH990" s="118">
        <f t="shared" si="289"/>
        <v>7.393540261614681E-3</v>
      </c>
      <c r="BI990" s="118">
        <f t="shared" si="289"/>
        <v>7.3082000482840252E-3</v>
      </c>
      <c r="BJ990" s="118">
        <f t="shared" si="289"/>
        <v>7.2238448775383329E-3</v>
      </c>
      <c r="BK990" s="118">
        <f t="shared" si="289"/>
        <v>7.1404633794869459E-3</v>
      </c>
      <c r="BL990" s="118">
        <f t="shared" si="289"/>
        <v>7.0580443154765931E-3</v>
      </c>
      <c r="BM990" s="118">
        <f t="shared" si="289"/>
        <v>6.9765765765765772E-3</v>
      </c>
      <c r="BN990" s="118">
        <f t="shared" si="289"/>
        <v>6.896049182081445E-3</v>
      </c>
      <c r="BO990" s="118">
        <f t="shared" si="289"/>
        <v>6.816451278030944E-3</v>
      </c>
      <c r="BP990" s="118">
        <f t="shared" si="289"/>
        <v>6.737772135747065E-3</v>
      </c>
      <c r="BQ990" s="118">
        <f t="shared" si="289"/>
        <v>6.6600011503879586E-3</v>
      </c>
      <c r="BS990"/>
    </row>
    <row r="991" spans="2:71">
      <c r="B991" s="19">
        <v>23</v>
      </c>
      <c r="C991" s="51">
        <v>1.0800000000000001E-2</v>
      </c>
      <c r="D991" s="51">
        <v>8.5000000000000006E-3</v>
      </c>
      <c r="I991" s="22" t="s">
        <v>176</v>
      </c>
      <c r="J991" s="118">
        <f t="shared" si="290"/>
        <v>1.2924905540711247E-2</v>
      </c>
      <c r="K991" s="118">
        <f t="shared" si="290"/>
        <v>1.2771065618330043E-2</v>
      </c>
      <c r="L991" s="118">
        <f t="shared" si="290"/>
        <v>1.2619056790314959E-2</v>
      </c>
      <c r="M991" s="118">
        <f t="shared" si="290"/>
        <v>1.2468857261890455E-2</v>
      </c>
      <c r="N991" s="118">
        <f t="shared" si="290"/>
        <v>1.2320445497695389E-2</v>
      </c>
      <c r="O991" s="118">
        <f t="shared" si="290"/>
        <v>1.2173800218695307E-2</v>
      </c>
      <c r="P991" s="118">
        <f t="shared" si="290"/>
        <v>1.2028900399131492E-2</v>
      </c>
      <c r="Q991" s="118">
        <f t="shared" si="290"/>
        <v>1.188572526350634E-2</v>
      </c>
      <c r="R991" s="118">
        <f t="shared" si="290"/>
        <v>1.1744254283604576E-2</v>
      </c>
      <c r="S991" s="118">
        <f t="shared" si="290"/>
        <v>1.1604467175549979E-2</v>
      </c>
      <c r="T991" s="118">
        <f t="shared" si="290"/>
        <v>1.1466343896897099E-2</v>
      </c>
      <c r="U991" s="118">
        <f t="shared" si="290"/>
        <v>1.1329864643757598E-2</v>
      </c>
      <c r="V991" s="118">
        <f t="shared" si="290"/>
        <v>1.1195009847960824E-2</v>
      </c>
      <c r="W991" s="118">
        <f t="shared" si="290"/>
        <v>1.1061760174248132E-2</v>
      </c>
      <c r="X991" s="118">
        <f t="shared" si="290"/>
        <v>1.093009651750065E-2</v>
      </c>
      <c r="Y991" s="118">
        <f t="shared" si="290"/>
        <v>1.0800000000000001E-2</v>
      </c>
      <c r="Z991" s="118">
        <f t="shared" si="288"/>
        <v>1.0671451968721655E-2</v>
      </c>
      <c r="AA991" s="118">
        <f t="shared" si="288"/>
        <v>1.0544433992660489E-2</v>
      </c>
      <c r="AB991" s="118">
        <f t="shared" si="288"/>
        <v>1.0418927860188176E-2</v>
      </c>
      <c r="AC991" s="118">
        <f t="shared" si="288"/>
        <v>1.0294915576442038E-2</v>
      </c>
      <c r="AD991" s="118">
        <f t="shared" si="288"/>
        <v>1.0172379360744964E-2</v>
      </c>
      <c r="AE991" s="118">
        <f t="shared" si="288"/>
        <v>1.0051301644056054E-2</v>
      </c>
      <c r="AF991" s="118">
        <f t="shared" si="288"/>
        <v>9.9316650664515883E-3</v>
      </c>
      <c r="AG991" s="118">
        <f t="shared" si="288"/>
        <v>9.8134524746360079E-3</v>
      </c>
      <c r="AH991" s="118">
        <f t="shared" si="288"/>
        <v>9.6966469194824829E-3</v>
      </c>
      <c r="AI991" s="118">
        <f t="shared" si="288"/>
        <v>9.581231653602789E-3</v>
      </c>
      <c r="AJ991" s="118">
        <f t="shared" si="288"/>
        <v>9.4671901289460833E-3</v>
      </c>
      <c r="AK991" s="118">
        <f t="shared" si="288"/>
        <v>9.3545059944262869E-3</v>
      </c>
      <c r="AL991" s="118">
        <f t="shared" si="288"/>
        <v>9.2431630935776773E-3</v>
      </c>
      <c r="AM991" s="118">
        <f t="shared" si="288"/>
        <v>9.1331454622384112E-3</v>
      </c>
      <c r="AN991" s="118">
        <f t="shared" si="288"/>
        <v>9.024437326261606E-3</v>
      </c>
      <c r="AO991" s="118">
        <f t="shared" si="291"/>
        <v>8.9170230992536657E-3</v>
      </c>
      <c r="AP991" s="118">
        <f t="shared" si="291"/>
        <v>8.8108873803395375E-3</v>
      </c>
      <c r="AQ991" s="118">
        <f t="shared" si="291"/>
        <v>8.7060149519545497E-3</v>
      </c>
      <c r="AR991" s="118">
        <f t="shared" si="291"/>
        <v>8.6023907776625486E-3</v>
      </c>
      <c r="AS991" s="118">
        <f t="shared" si="291"/>
        <v>8.5000000000000006E-3</v>
      </c>
      <c r="AT991" s="118">
        <f t="shared" si="291"/>
        <v>8.3988279383457459E-3</v>
      </c>
      <c r="AU991" s="118">
        <f t="shared" si="291"/>
        <v>8.2988600868161271E-3</v>
      </c>
      <c r="AV991" s="118">
        <f t="shared" si="291"/>
        <v>8.2000821121851388E-3</v>
      </c>
      <c r="AW991" s="118">
        <f t="shared" si="291"/>
        <v>8.1024798518293823E-3</v>
      </c>
      <c r="AX991" s="118">
        <f t="shared" si="291"/>
        <v>8.0060393116974261E-3</v>
      </c>
      <c r="AY991" s="118">
        <f t="shared" si="291"/>
        <v>7.9107466643033759E-3</v>
      </c>
      <c r="AZ991" s="118">
        <f t="shared" si="291"/>
        <v>7.8165882467443066E-3</v>
      </c>
      <c r="BA991" s="118">
        <f t="shared" si="291"/>
        <v>7.7235505587413033E-3</v>
      </c>
      <c r="BB991" s="118">
        <f t="shared" si="291"/>
        <v>7.6316202607038071E-3</v>
      </c>
      <c r="BC991" s="118">
        <f t="shared" si="291"/>
        <v>7.5407841718170103E-3</v>
      </c>
      <c r="BD991" s="118">
        <f t="shared" si="291"/>
        <v>7.4510292681520107E-3</v>
      </c>
      <c r="BE991" s="118">
        <f t="shared" si="289"/>
        <v>7.362342680798468E-3</v>
      </c>
      <c r="BF991" s="118">
        <f t="shared" si="289"/>
        <v>7.2747116940194692E-3</v>
      </c>
      <c r="BG991" s="118">
        <f t="shared" si="289"/>
        <v>7.1881237434283807E-3</v>
      </c>
      <c r="BH991" s="118">
        <f t="shared" si="289"/>
        <v>7.1025664141873756E-3</v>
      </c>
      <c r="BI991" s="118">
        <f t="shared" si="289"/>
        <v>7.0180274392274231E-3</v>
      </c>
      <c r="BJ991" s="118">
        <f t="shared" si="289"/>
        <v>6.934494697489451E-3</v>
      </c>
      <c r="BK991" s="118">
        <f t="shared" si="289"/>
        <v>6.8519562121864518E-3</v>
      </c>
      <c r="BL991" s="118">
        <f t="shared" si="289"/>
        <v>6.7704001490862661E-3</v>
      </c>
      <c r="BM991" s="118">
        <f t="shared" si="289"/>
        <v>6.6898148148148177E-3</v>
      </c>
      <c r="BN991" s="118">
        <f t="shared" si="289"/>
        <v>6.6101886551795247E-3</v>
      </c>
      <c r="BO991" s="118">
        <f t="shared" si="289"/>
        <v>6.5315102535126934E-3</v>
      </c>
      <c r="BP991" s="118">
        <f t="shared" si="289"/>
        <v>6.4537683290346011E-3</v>
      </c>
      <c r="BQ991" s="118">
        <f t="shared" si="289"/>
        <v>6.3769517352360887E-3</v>
      </c>
      <c r="BS991"/>
    </row>
    <row r="992" spans="2:71">
      <c r="B992" s="19">
        <v>24</v>
      </c>
      <c r="C992" s="51">
        <v>1.0500000000000001E-2</v>
      </c>
      <c r="D992" s="51">
        <v>8.2000000000000007E-3</v>
      </c>
      <c r="I992" s="22" t="s">
        <v>176</v>
      </c>
      <c r="J992" s="118">
        <f t="shared" si="290"/>
        <v>1.2639237775553008E-2</v>
      </c>
      <c r="K992" s="118">
        <f t="shared" si="290"/>
        <v>1.2483952620566337E-2</v>
      </c>
      <c r="L992" s="118">
        <f t="shared" si="290"/>
        <v>1.2330575292601157E-2</v>
      </c>
      <c r="M992" s="118">
        <f t="shared" si="290"/>
        <v>1.2179082352173222E-2</v>
      </c>
      <c r="N992" s="118">
        <f t="shared" si="290"/>
        <v>1.2029450647774826E-2</v>
      </c>
      <c r="O992" s="118">
        <f t="shared" si="290"/>
        <v>1.1881657312336723E-2</v>
      </c>
      <c r="P992" s="118">
        <f t="shared" si="290"/>
        <v>1.1735679759733558E-2</v>
      </c>
      <c r="Q992" s="118">
        <f t="shared" si="290"/>
        <v>1.1591495681332168E-2</v>
      </c>
      <c r="R992" s="118">
        <f t="shared" si="290"/>
        <v>1.1449083042582343E-2</v>
      </c>
      <c r="S992" s="118">
        <f t="shared" si="290"/>
        <v>1.130842007964945E-2</v>
      </c>
      <c r="T992" s="118">
        <f t="shared" si="290"/>
        <v>1.1169485296088428E-2</v>
      </c>
      <c r="U992" s="118">
        <f t="shared" si="290"/>
        <v>1.1032257459558662E-2</v>
      </c>
      <c r="V992" s="118">
        <f t="shared" si="290"/>
        <v>1.08967155985792E-2</v>
      </c>
      <c r="W992" s="118">
        <f t="shared" si="290"/>
        <v>1.0762838999323831E-2</v>
      </c>
      <c r="X992" s="118">
        <f t="shared" si="290"/>
        <v>1.0630607202455568E-2</v>
      </c>
      <c r="Y992" s="118">
        <f t="shared" si="290"/>
        <v>1.0500000000000001E-2</v>
      </c>
      <c r="Z992" s="118">
        <f t="shared" si="288"/>
        <v>1.0370997432257051E-2</v>
      </c>
      <c r="AA992" s="118">
        <f t="shared" si="288"/>
        <v>1.0243579784750698E-2</v>
      </c>
      <c r="AB992" s="118">
        <f t="shared" si="288"/>
        <v>1.0117727585216164E-2</v>
      </c>
      <c r="AC992" s="118">
        <f t="shared" si="288"/>
        <v>9.9934216006241101E-3</v>
      </c>
      <c r="AD992" s="118">
        <f t="shared" si="288"/>
        <v>9.8706428342414075E-3</v>
      </c>
      <c r="AE992" s="118">
        <f t="shared" si="288"/>
        <v>9.7493725227280077E-3</v>
      </c>
      <c r="AF992" s="118">
        <f t="shared" si="288"/>
        <v>9.6295921332694868E-3</v>
      </c>
      <c r="AG992" s="118">
        <f t="shared" si="288"/>
        <v>9.5112833607448131E-3</v>
      </c>
      <c r="AH992" s="118">
        <f t="shared" si="288"/>
        <v>9.3944281249289194E-3</v>
      </c>
      <c r="AI992" s="118">
        <f t="shared" si="288"/>
        <v>9.2790085677296429E-3</v>
      </c>
      <c r="AJ992" s="118">
        <f t="shared" si="288"/>
        <v>9.1650070504585984E-3</v>
      </c>
      <c r="AK992" s="118">
        <f t="shared" si="288"/>
        <v>9.0524061511356082E-3</v>
      </c>
      <c r="AL992" s="118">
        <f t="shared" si="288"/>
        <v>8.9411886618262215E-3</v>
      </c>
      <c r="AM992" s="118">
        <f t="shared" si="288"/>
        <v>8.831337586011961E-3</v>
      </c>
      <c r="AN992" s="118">
        <f t="shared" si="288"/>
        <v>8.7228361359928779E-3</v>
      </c>
      <c r="AO992" s="118">
        <f t="shared" si="291"/>
        <v>8.6156677303220134E-3</v>
      </c>
      <c r="AP992" s="118">
        <f t="shared" si="291"/>
        <v>8.5098159912713831E-3</v>
      </c>
      <c r="AQ992" s="118">
        <f t="shared" si="291"/>
        <v>8.4052647423290949E-3</v>
      </c>
      <c r="AR992" s="118">
        <f t="shared" si="291"/>
        <v>8.3019980057272152E-3</v>
      </c>
      <c r="AS992" s="118">
        <f t="shared" si="291"/>
        <v>8.2000000000000094E-3</v>
      </c>
      <c r="AT992" s="118">
        <f t="shared" si="291"/>
        <v>8.0992551375721807E-3</v>
      </c>
      <c r="AU992" s="118">
        <f t="shared" si="291"/>
        <v>7.9997480223767438E-3</v>
      </c>
      <c r="AV992" s="118">
        <f t="shared" si="291"/>
        <v>7.9014634475021543E-3</v>
      </c>
      <c r="AW992" s="118">
        <f t="shared" si="291"/>
        <v>7.8043863928683602E-3</v>
      </c>
      <c r="AX992" s="118">
        <f t="shared" si="291"/>
        <v>7.7085020229313928E-3</v>
      </c>
      <c r="AY992" s="118">
        <f t="shared" si="291"/>
        <v>7.6137956844161674E-3</v>
      </c>
      <c r="AZ992" s="118">
        <f t="shared" si="291"/>
        <v>7.5202529040771307E-3</v>
      </c>
      <c r="BA992" s="118">
        <f t="shared" si="291"/>
        <v>7.4278593864864333E-3</v>
      </c>
      <c r="BB992" s="118">
        <f t="shared" si="291"/>
        <v>7.3366010118492602E-3</v>
      </c>
      <c r="BC992" s="118">
        <f t="shared" si="291"/>
        <v>7.2464638338460147E-3</v>
      </c>
      <c r="BD992" s="118">
        <f t="shared" si="291"/>
        <v>7.1574340775010089E-3</v>
      </c>
      <c r="BE992" s="118">
        <f t="shared" si="289"/>
        <v>7.0694981370773386E-3</v>
      </c>
      <c r="BF992" s="118">
        <f t="shared" si="289"/>
        <v>6.982642573997627E-3</v>
      </c>
      <c r="BG992" s="118">
        <f t="shared" si="289"/>
        <v>6.8968541147902997E-3</v>
      </c>
      <c r="BH992" s="118">
        <f t="shared" si="289"/>
        <v>6.8121196490611114E-3</v>
      </c>
      <c r="BI992" s="118">
        <f t="shared" si="289"/>
        <v>6.7284262274895793E-3</v>
      </c>
      <c r="BJ992" s="118">
        <f t="shared" si="289"/>
        <v>6.6457610598500399E-3</v>
      </c>
      <c r="BK992" s="118">
        <f t="shared" si="289"/>
        <v>6.5641115130570136E-3</v>
      </c>
      <c r="BL992" s="118">
        <f t="shared" si="289"/>
        <v>6.4834651092345935E-3</v>
      </c>
      <c r="BM992" s="118">
        <f t="shared" si="289"/>
        <v>6.4038095238095373E-3</v>
      </c>
      <c r="BN992" s="118">
        <f t="shared" si="289"/>
        <v>6.3251325836278047E-3</v>
      </c>
      <c r="BO992" s="118">
        <f t="shared" si="289"/>
        <v>6.247422265094226E-3</v>
      </c>
      <c r="BP992" s="118">
        <f t="shared" si="289"/>
        <v>6.1706666923350218E-3</v>
      </c>
      <c r="BQ992" s="118">
        <f t="shared" si="289"/>
        <v>6.0948541353829169E-3</v>
      </c>
      <c r="BS992"/>
    </row>
    <row r="993" spans="2:71">
      <c r="B993" s="19">
        <v>25</v>
      </c>
      <c r="C993" s="51">
        <v>1.0200000000000001E-2</v>
      </c>
      <c r="D993" s="51">
        <v>7.9000000000000008E-3</v>
      </c>
      <c r="I993" s="22" t="s">
        <v>176</v>
      </c>
      <c r="J993" s="118">
        <f t="shared" si="290"/>
        <v>1.2354636786409292E-2</v>
      </c>
      <c r="K993" s="118">
        <f t="shared" si="290"/>
        <v>1.2197794940999689E-2</v>
      </c>
      <c r="L993" s="118">
        <f t="shared" si="290"/>
        <v>1.2042944199407766E-2</v>
      </c>
      <c r="M993" s="118">
        <f t="shared" si="290"/>
        <v>1.189005928461385E-2</v>
      </c>
      <c r="N993" s="118">
        <f t="shared" si="290"/>
        <v>1.1739115240489473E-2</v>
      </c>
      <c r="O993" s="118">
        <f t="shared" si="290"/>
        <v>1.159008742772368E-2</v>
      </c>
      <c r="P993" s="118">
        <f t="shared" si="290"/>
        <v>1.1442951519801039E-2</v>
      </c>
      <c r="Q993" s="118">
        <f t="shared" si="290"/>
        <v>1.1297683499030688E-2</v>
      </c>
      <c r="R993" s="118">
        <f t="shared" si="290"/>
        <v>1.1154259652625845E-2</v>
      </c>
      <c r="S993" s="118">
        <f t="shared" si="290"/>
        <v>1.1012656568833028E-2</v>
      </c>
      <c r="T993" s="118">
        <f t="shared" si="290"/>
        <v>1.0872851133110466E-2</v>
      </c>
      <c r="U993" s="118">
        <f t="shared" si="290"/>
        <v>1.0734820524354984E-2</v>
      </c>
      <c r="V993" s="118">
        <f t="shared" si="290"/>
        <v>1.0598542211176825E-2</v>
      </c>
      <c r="W993" s="118">
        <f t="shared" si="290"/>
        <v>1.0463993948221723E-2</v>
      </c>
      <c r="X993" s="118">
        <f t="shared" si="290"/>
        <v>1.0331153772539715E-2</v>
      </c>
      <c r="Y993" s="118">
        <f t="shared" si="290"/>
        <v>1.0200000000000001E-2</v>
      </c>
      <c r="Z993" s="118">
        <f t="shared" si="288"/>
        <v>1.0070511221751352E-2</v>
      </c>
      <c r="AA993" s="118">
        <f t="shared" si="288"/>
        <v>9.9426663007274405E-3</v>
      </c>
      <c r="AB993" s="118">
        <f t="shared" si="288"/>
        <v>9.8164443681965381E-3</v>
      </c>
      <c r="AC993" s="118">
        <f t="shared" si="288"/>
        <v>9.6918248203550095E-3</v>
      </c>
      <c r="AD993" s="118">
        <f t="shared" si="288"/>
        <v>9.568787314964057E-3</v>
      </c>
      <c r="AE993" s="118">
        <f t="shared" si="288"/>
        <v>9.4473117680291697E-3</v>
      </c>
      <c r="AF993" s="118">
        <f t="shared" si="288"/>
        <v>9.327378350521701E-3</v>
      </c>
      <c r="AG993" s="118">
        <f t="shared" si="288"/>
        <v>9.2089674851420986E-3</v>
      </c>
      <c r="AH993" s="118">
        <f t="shared" si="288"/>
        <v>9.0920598431241968E-3</v>
      </c>
      <c r="AI993" s="118">
        <f t="shared" si="288"/>
        <v>8.9766363410801048E-3</v>
      </c>
      <c r="AJ993" s="118">
        <f t="shared" si="288"/>
        <v>8.8626781378851154E-3</v>
      </c>
      <c r="AK993" s="118">
        <f t="shared" si="288"/>
        <v>8.7501666316021996E-3</v>
      </c>
      <c r="AL993" s="118">
        <f t="shared" si="288"/>
        <v>8.6390834564455069E-3</v>
      </c>
      <c r="AM993" s="118">
        <f t="shared" si="288"/>
        <v>8.5294104797824441E-3</v>
      </c>
      <c r="AN993" s="118">
        <f t="shared" si="288"/>
        <v>8.4211297991737908E-3</v>
      </c>
      <c r="AO993" s="118">
        <f t="shared" si="291"/>
        <v>8.3142237394514089E-3</v>
      </c>
      <c r="AP993" s="118">
        <f t="shared" si="291"/>
        <v>8.2086748498330295E-3</v>
      </c>
      <c r="AQ993" s="118">
        <f t="shared" si="291"/>
        <v>8.1044659010736878E-3</v>
      </c>
      <c r="AR993" s="118">
        <f t="shared" si="291"/>
        <v>8.0015798826533081E-3</v>
      </c>
      <c r="AS993" s="118">
        <f t="shared" si="291"/>
        <v>7.9000000000000008E-3</v>
      </c>
      <c r="AT993" s="118">
        <f t="shared" si="291"/>
        <v>7.7997096717485953E-3</v>
      </c>
      <c r="AU993" s="118">
        <f t="shared" si="291"/>
        <v>7.7006925270339983E-3</v>
      </c>
      <c r="AV993" s="118">
        <f t="shared" si="291"/>
        <v>7.6029324028188865E-3</v>
      </c>
      <c r="AW993" s="118">
        <f t="shared" si="291"/>
        <v>7.5064133412553503E-3</v>
      </c>
      <c r="AX993" s="118">
        <f t="shared" si="291"/>
        <v>7.4111195870800051E-3</v>
      </c>
      <c r="AY993" s="118">
        <f t="shared" si="291"/>
        <v>7.3170355850421991E-3</v>
      </c>
      <c r="AZ993" s="118">
        <f t="shared" si="291"/>
        <v>7.2241459773648466E-3</v>
      </c>
      <c r="BA993" s="118">
        <f t="shared" si="291"/>
        <v>7.132435601237508E-3</v>
      </c>
      <c r="BB993" s="118">
        <f t="shared" si="291"/>
        <v>7.041889486341291E-3</v>
      </c>
      <c r="BC993" s="118">
        <f t="shared" si="291"/>
        <v>6.9524928524051788E-3</v>
      </c>
      <c r="BD993" s="118">
        <f t="shared" si="291"/>
        <v>6.8642311067933738E-3</v>
      </c>
      <c r="BE993" s="118">
        <f t="shared" si="289"/>
        <v>6.7770898421232722E-3</v>
      </c>
      <c r="BF993" s="118">
        <f t="shared" si="289"/>
        <v>6.6910548339136769E-3</v>
      </c>
      <c r="BG993" s="118">
        <f t="shared" si="289"/>
        <v>6.6061120382628728E-3</v>
      </c>
      <c r="BH993" s="118">
        <f t="shared" si="289"/>
        <v>6.5222475895561722E-3</v>
      </c>
      <c r="BI993" s="118">
        <f t="shared" si="289"/>
        <v>6.4394477982025623E-3</v>
      </c>
      <c r="BJ993" s="118">
        <f t="shared" si="289"/>
        <v>6.3576991484000913E-3</v>
      </c>
      <c r="BK993" s="118">
        <f t="shared" si="289"/>
        <v>6.2769882959296201E-3</v>
      </c>
      <c r="BL993" s="118">
        <f t="shared" si="289"/>
        <v>6.1973020659765819E-3</v>
      </c>
      <c r="BM993" s="118">
        <f t="shared" si="289"/>
        <v>6.1186274509803917E-3</v>
      </c>
      <c r="BN993" s="118">
        <f t="shared" si="289"/>
        <v>6.0409516085111669E-3</v>
      </c>
      <c r="BO993" s="118">
        <f t="shared" si="289"/>
        <v>5.9642618591733915E-3</v>
      </c>
      <c r="BP993" s="118">
        <f t="shared" si="289"/>
        <v>5.8885456845361962E-3</v>
      </c>
      <c r="BQ993" s="118">
        <f t="shared" si="289"/>
        <v>5.8137907250899274E-3</v>
      </c>
      <c r="BS993"/>
    </row>
    <row r="994" spans="2:71">
      <c r="B994" s="19">
        <v>26</v>
      </c>
      <c r="C994" s="51">
        <v>0.01</v>
      </c>
      <c r="D994" s="51">
        <v>7.7999999999999996E-3</v>
      </c>
      <c r="I994" s="22" t="s">
        <v>176</v>
      </c>
      <c r="J994" s="118">
        <f t="shared" si="290"/>
        <v>1.2048390860452297E-2</v>
      </c>
      <c r="K994" s="118">
        <f t="shared" si="290"/>
        <v>1.1899638773670246E-2</v>
      </c>
      <c r="L994" s="118">
        <f t="shared" si="290"/>
        <v>1.1752723212908836E-2</v>
      </c>
      <c r="M994" s="118">
        <f t="shared" si="290"/>
        <v>1.1607621504013382E-2</v>
      </c>
      <c r="N994" s="118">
        <f t="shared" si="290"/>
        <v>1.1464311252769312E-2</v>
      </c>
      <c r="O994" s="118">
        <f t="shared" si="290"/>
        <v>1.1322770341445963E-2</v>
      </c>
      <c r="P994" s="118">
        <f t="shared" si="290"/>
        <v>1.1182976925383037E-2</v>
      </c>
      <c r="Q994" s="118">
        <f t="shared" si="290"/>
        <v>1.1044909429619228E-2</v>
      </c>
      <c r="R994" s="118">
        <f t="shared" si="290"/>
        <v>1.0908546545562449E-2</v>
      </c>
      <c r="S994" s="118">
        <f t="shared" si="290"/>
        <v>1.0773867227701196E-2</v>
      </c>
      <c r="T994" s="118">
        <f t="shared" si="290"/>
        <v>1.0640850690356463E-2</v>
      </c>
      <c r="U994" s="118">
        <f t="shared" si="290"/>
        <v>1.0509476404473835E-2</v>
      </c>
      <c r="V994" s="118">
        <f t="shared" si="290"/>
        <v>1.037972409445511E-2</v>
      </c>
      <c r="W994" s="118">
        <f t="shared" si="290"/>
        <v>1.0251573735029093E-2</v>
      </c>
      <c r="X994" s="118">
        <f t="shared" si="290"/>
        <v>1.0125005548160995E-2</v>
      </c>
      <c r="Y994" s="118">
        <f t="shared" si="290"/>
        <v>0.01</v>
      </c>
      <c r="Z994" s="118">
        <f t="shared" si="288"/>
        <v>9.876537797864517E-3</v>
      </c>
      <c r="AA994" s="118">
        <f t="shared" si="288"/>
        <v>9.7545998872646464E-3</v>
      </c>
      <c r="AB994" s="118">
        <f t="shared" si="288"/>
        <v>9.6341674489614244E-3</v>
      </c>
      <c r="AC994" s="118">
        <f t="shared" si="288"/>
        <v>9.5152218960623466E-3</v>
      </c>
      <c r="AD994" s="118">
        <f t="shared" si="288"/>
        <v>9.3977448711527831E-3</v>
      </c>
      <c r="AE994" s="118">
        <f t="shared" si="288"/>
        <v>9.281718243462786E-3</v>
      </c>
      <c r="AF994" s="118">
        <f t="shared" si="288"/>
        <v>9.167124106068885E-3</v>
      </c>
      <c r="AG994" s="118">
        <f t="shared" si="288"/>
        <v>9.0539447731304307E-3</v>
      </c>
      <c r="AH994" s="118">
        <f t="shared" si="288"/>
        <v>8.9421627771600568E-3</v>
      </c>
      <c r="AI994" s="118">
        <f t="shared" si="288"/>
        <v>8.8317608663278438E-3</v>
      </c>
      <c r="AJ994" s="118">
        <f t="shared" si="288"/>
        <v>8.7227220017987613E-3</v>
      </c>
      <c r="AK994" s="118">
        <f t="shared" si="288"/>
        <v>8.6150293551029902E-3</v>
      </c>
      <c r="AL994" s="118">
        <f t="shared" si="288"/>
        <v>8.5086663055387052E-3</v>
      </c>
      <c r="AM994" s="118">
        <f t="shared" si="288"/>
        <v>8.4036164376069238E-3</v>
      </c>
      <c r="AN994" s="118">
        <f t="shared" si="288"/>
        <v>8.2998635384780341E-3</v>
      </c>
      <c r="AO994" s="118">
        <f t="shared" si="291"/>
        <v>8.197391595489583E-3</v>
      </c>
      <c r="AP994" s="118">
        <f t="shared" si="291"/>
        <v>8.0961847936749792E-3</v>
      </c>
      <c r="AQ994" s="118">
        <f t="shared" si="291"/>
        <v>7.9962275133226863E-3</v>
      </c>
      <c r="AR994" s="118">
        <f t="shared" si="291"/>
        <v>7.8975043275655698E-3</v>
      </c>
      <c r="AS994" s="118">
        <f t="shared" si="291"/>
        <v>7.7999999999999936E-3</v>
      </c>
      <c r="AT994" s="118">
        <f t="shared" si="291"/>
        <v>7.7036994823343162E-3</v>
      </c>
      <c r="AU994" s="118">
        <f t="shared" si="291"/>
        <v>7.608587912066418E-3</v>
      </c>
      <c r="AV994" s="118">
        <f t="shared" si="291"/>
        <v>7.5146506101899041E-3</v>
      </c>
      <c r="AW994" s="118">
        <f t="shared" si="291"/>
        <v>7.4218730789286239E-3</v>
      </c>
      <c r="AX994" s="118">
        <f t="shared" si="291"/>
        <v>7.3302409994991649E-3</v>
      </c>
      <c r="AY994" s="118">
        <f t="shared" si="291"/>
        <v>7.2397402299009678E-3</v>
      </c>
      <c r="AZ994" s="118">
        <f t="shared" si="291"/>
        <v>7.1503568027337251E-3</v>
      </c>
      <c r="BA994" s="118">
        <f t="shared" si="291"/>
        <v>7.0620769230417303E-3</v>
      </c>
      <c r="BB994" s="118">
        <f t="shared" si="291"/>
        <v>6.9748869661848383E-3</v>
      </c>
      <c r="BC994" s="118">
        <f t="shared" si="291"/>
        <v>6.8887734757357121E-3</v>
      </c>
      <c r="BD994" s="118">
        <f t="shared" si="291"/>
        <v>6.8037231614030275E-3</v>
      </c>
      <c r="BE994" s="118">
        <f t="shared" si="289"/>
        <v>6.7197228969803268E-3</v>
      </c>
      <c r="BF994" s="118">
        <f t="shared" si="289"/>
        <v>6.6367597183201845E-3</v>
      </c>
      <c r="BG994" s="118">
        <f t="shared" si="289"/>
        <v>6.5548208213333957E-3</v>
      </c>
      <c r="BH994" s="118">
        <f t="shared" si="289"/>
        <v>6.4738935600128621E-3</v>
      </c>
      <c r="BI994" s="118">
        <f t="shared" si="289"/>
        <v>6.3939654444818703E-3</v>
      </c>
      <c r="BJ994" s="118">
        <f t="shared" si="289"/>
        <v>6.3150241390664786E-3</v>
      </c>
      <c r="BK994" s="118">
        <f t="shared" si="289"/>
        <v>6.2370574603916899E-3</v>
      </c>
      <c r="BL994" s="118">
        <f t="shared" si="289"/>
        <v>6.1600533755011401E-3</v>
      </c>
      <c r="BM994" s="118">
        <f t="shared" si="289"/>
        <v>6.0839999999999905E-3</v>
      </c>
      <c r="BN994" s="118">
        <f t="shared" si="289"/>
        <v>6.0088855962207623E-3</v>
      </c>
      <c r="BO994" s="118">
        <f t="shared" si="289"/>
        <v>5.934698571411802E-3</v>
      </c>
      <c r="BP994" s="118">
        <f t="shared" si="289"/>
        <v>5.861427475948121E-3</v>
      </c>
      <c r="BQ994" s="118">
        <f t="shared" si="289"/>
        <v>5.7890610015643223E-3</v>
      </c>
      <c r="BS994"/>
    </row>
    <row r="995" spans="2:71">
      <c r="B995" s="19">
        <v>27</v>
      </c>
      <c r="C995" s="51">
        <v>9.9000000000000008E-3</v>
      </c>
      <c r="D995" s="51">
        <v>7.7000000000000002E-3</v>
      </c>
      <c r="I995" s="22" t="s">
        <v>176</v>
      </c>
      <c r="J995" s="118">
        <f t="shared" si="290"/>
        <v>1.1953457634808479E-2</v>
      </c>
      <c r="K995" s="118">
        <f t="shared" si="290"/>
        <v>1.1804193585493341E-2</v>
      </c>
      <c r="L995" s="118">
        <f t="shared" si="290"/>
        <v>1.1656793411644079E-2</v>
      </c>
      <c r="M995" s="118">
        <f t="shared" si="290"/>
        <v>1.1511233838856926E-2</v>
      </c>
      <c r="N995" s="118">
        <f t="shared" si="290"/>
        <v>1.1367491883357972E-2</v>
      </c>
      <c r="O995" s="118">
        <f t="shared" si="290"/>
        <v>1.122554484837405E-2</v>
      </c>
      <c r="P995" s="118">
        <f t="shared" si="290"/>
        <v>1.1085370320548914E-2</v>
      </c>
      <c r="Q995" s="118">
        <f t="shared" si="290"/>
        <v>1.0946946166404204E-2</v>
      </c>
      <c r="R995" s="118">
        <f t="shared" si="290"/>
        <v>1.0810250528844561E-2</v>
      </c>
      <c r="S995" s="118">
        <f t="shared" si="290"/>
        <v>1.0675261823706414E-2</v>
      </c>
      <c r="T995" s="118">
        <f t="shared" si="290"/>
        <v>1.0541958736349858E-2</v>
      </c>
      <c r="U995" s="118">
        <f t="shared" si="290"/>
        <v>1.0410320218293077E-2</v>
      </c>
      <c r="V995" s="118">
        <f t="shared" si="290"/>
        <v>1.02803254838888E-2</v>
      </c>
      <c r="W995" s="118">
        <f t="shared" si="290"/>
        <v>1.0151954007042264E-2</v>
      </c>
      <c r="X995" s="118">
        <f t="shared" si="290"/>
        <v>1.0025185517970148E-2</v>
      </c>
      <c r="Y995" s="118">
        <f t="shared" si="290"/>
        <v>9.9000000000000008E-3</v>
      </c>
      <c r="Z995" s="118">
        <f t="shared" si="288"/>
        <v>9.7763776864095986E-3</v>
      </c>
      <c r="AA995" s="118">
        <f t="shared" si="288"/>
        <v>9.6542990573058058E-3</v>
      </c>
      <c r="AB995" s="118">
        <f t="shared" si="288"/>
        <v>9.5337448365423912E-3</v>
      </c>
      <c r="AC995" s="118">
        <f t="shared" si="288"/>
        <v>9.4146959886763377E-3</v>
      </c>
      <c r="AD995" s="118">
        <f t="shared" si="288"/>
        <v>9.2971337159621498E-3</v>
      </c>
      <c r="AE995" s="118">
        <f t="shared" si="288"/>
        <v>9.1810394553837084E-3</v>
      </c>
      <c r="AF995" s="118">
        <f t="shared" si="288"/>
        <v>9.0663948757231713E-3</v>
      </c>
      <c r="AG995" s="118">
        <f t="shared" si="288"/>
        <v>8.9531818746664982E-3</v>
      </c>
      <c r="AH995" s="118">
        <f t="shared" si="288"/>
        <v>8.8413825759450903E-3</v>
      </c>
      <c r="AI995" s="118">
        <f t="shared" si="288"/>
        <v>8.7309793265131497E-3</v>
      </c>
      <c r="AJ995" s="118">
        <f t="shared" si="288"/>
        <v>8.6219546937602674E-3</v>
      </c>
      <c r="AK995" s="118">
        <f t="shared" si="288"/>
        <v>8.5142914627588245E-3</v>
      </c>
      <c r="AL995" s="118">
        <f t="shared" si="288"/>
        <v>8.4079726335457676E-3</v>
      </c>
      <c r="AM995" s="118">
        <f t="shared" si="288"/>
        <v>8.3029814184383214E-3</v>
      </c>
      <c r="AN995" s="118">
        <f t="shared" si="288"/>
        <v>8.1993012393832224E-3</v>
      </c>
      <c r="AO995" s="118">
        <f t="shared" si="291"/>
        <v>8.0969157253390611E-3</v>
      </c>
      <c r="AP995" s="118">
        <f t="shared" si="291"/>
        <v>7.9958087096912885E-3</v>
      </c>
      <c r="AQ995" s="118">
        <f t="shared" si="291"/>
        <v>7.8959642276995382E-3</v>
      </c>
      <c r="AR995" s="118">
        <f t="shared" si="291"/>
        <v>7.797366513976783E-3</v>
      </c>
      <c r="AS995" s="118">
        <f t="shared" si="291"/>
        <v>7.7000000000000011E-3</v>
      </c>
      <c r="AT995" s="118">
        <f t="shared" si="291"/>
        <v>7.6038493116519085E-3</v>
      </c>
      <c r="AU995" s="118">
        <f t="shared" si="291"/>
        <v>7.5088992667934036E-3</v>
      </c>
      <c r="AV995" s="118">
        <f t="shared" si="291"/>
        <v>7.4151348728663039E-3</v>
      </c>
      <c r="AW995" s="118">
        <f t="shared" si="291"/>
        <v>7.3225413245260416E-3</v>
      </c>
      <c r="AX995" s="118">
        <f t="shared" si="291"/>
        <v>7.2311040013038957E-3</v>
      </c>
      <c r="AY995" s="118">
        <f t="shared" si="291"/>
        <v>7.1408084652984398E-3</v>
      </c>
      <c r="AZ995" s="118">
        <f t="shared" si="291"/>
        <v>7.0516404588958003E-3</v>
      </c>
      <c r="BA995" s="118">
        <f t="shared" si="291"/>
        <v>6.9635859025183868E-3</v>
      </c>
      <c r="BB995" s="118">
        <f t="shared" si="291"/>
        <v>6.8766308924017375E-3</v>
      </c>
      <c r="BC995" s="118">
        <f t="shared" si="291"/>
        <v>6.7907616983991165E-3</v>
      </c>
      <c r="BD995" s="118">
        <f t="shared" si="291"/>
        <v>6.705964761813542E-3</v>
      </c>
      <c r="BE995" s="118">
        <f t="shared" si="289"/>
        <v>6.6222266932568644E-3</v>
      </c>
      <c r="BF995" s="118">
        <f t="shared" si="289"/>
        <v>6.5395342705355979E-3</v>
      </c>
      <c r="BG995" s="118">
        <f t="shared" si="289"/>
        <v>6.4578744365631387E-3</v>
      </c>
      <c r="BH995" s="118">
        <f t="shared" si="289"/>
        <v>6.3772342972980619E-3</v>
      </c>
      <c r="BI995" s="118">
        <f t="shared" si="289"/>
        <v>6.2976011197081582E-3</v>
      </c>
      <c r="BJ995" s="118">
        <f t="shared" si="289"/>
        <v>6.218962329759891E-3</v>
      </c>
      <c r="BK995" s="118">
        <f t="shared" si="289"/>
        <v>6.1413055104329742E-3</v>
      </c>
      <c r="BL995" s="118">
        <f t="shared" si="289"/>
        <v>6.06461839975972E-3</v>
      </c>
      <c r="BM995" s="118">
        <f t="shared" si="289"/>
        <v>5.9888888888888899E-3</v>
      </c>
      <c r="BN995" s="118">
        <f t="shared" si="289"/>
        <v>5.9141050201737076E-3</v>
      </c>
      <c r="BO995" s="118">
        <f t="shared" si="289"/>
        <v>5.8402549852837587E-3</v>
      </c>
      <c r="BP995" s="118">
        <f t="shared" si="289"/>
        <v>5.7673271233404594E-3</v>
      </c>
      <c r="BQ995" s="118">
        <f t="shared" si="289"/>
        <v>5.6953099190758093E-3</v>
      </c>
      <c r="BS995"/>
    </row>
    <row r="996" spans="2:71">
      <c r="B996" s="19">
        <v>28</v>
      </c>
      <c r="C996" s="51">
        <v>9.7999999999999997E-3</v>
      </c>
      <c r="D996" s="51">
        <v>7.4999999999999997E-3</v>
      </c>
      <c r="I996" s="22" t="s">
        <v>176</v>
      </c>
      <c r="J996" s="118">
        <f t="shared" si="290"/>
        <v>1.1977045100219226E-2</v>
      </c>
      <c r="K996" s="118">
        <f t="shared" si="290"/>
        <v>1.1817930845367496E-2</v>
      </c>
      <c r="L996" s="118">
        <f t="shared" si="290"/>
        <v>1.1660930412905611E-2</v>
      </c>
      <c r="M996" s="118">
        <f t="shared" si="290"/>
        <v>1.1506015720842424E-2</v>
      </c>
      <c r="N996" s="118">
        <f t="shared" si="290"/>
        <v>1.1353159060254196E-2</v>
      </c>
      <c r="O996" s="118">
        <f t="shared" si="290"/>
        <v>1.1202333090328405E-2</v>
      </c>
      <c r="P996" s="118">
        <f t="shared" si="290"/>
        <v>1.1053510833473426E-2</v>
      </c>
      <c r="Q996" s="118">
        <f t="shared" si="290"/>
        <v>1.0906665670493162E-2</v>
      </c>
      <c r="R996" s="118">
        <f t="shared" si="290"/>
        <v>1.0761771335825784E-2</v>
      </c>
      <c r="S996" s="118">
        <f t="shared" si="290"/>
        <v>1.0618801912845711E-2</v>
      </c>
      <c r="T996" s="118">
        <f t="shared" si="290"/>
        <v>1.0477731829228041E-2</v>
      </c>
      <c r="U996" s="118">
        <f t="shared" si="290"/>
        <v>1.0338535852374504E-2</v>
      </c>
      <c r="V996" s="118">
        <f t="shared" si="290"/>
        <v>1.0201189084900248E-2</v>
      </c>
      <c r="W996" s="118">
        <f t="shared" si="290"/>
        <v>1.006566696018054E-2</v>
      </c>
      <c r="X996" s="118">
        <f t="shared" si="290"/>
        <v>9.9319452379566242E-3</v>
      </c>
      <c r="Y996" s="118">
        <f t="shared" si="290"/>
        <v>9.7999999999999997E-3</v>
      </c>
      <c r="Z996" s="118">
        <f t="shared" si="288"/>
        <v>9.6698076458342445E-3</v>
      </c>
      <c r="AA996" s="118">
        <f t="shared" si="288"/>
        <v>9.5413448885137177E-3</v>
      </c>
      <c r="AB996" s="118">
        <f t="shared" si="288"/>
        <v>9.4145887504583116E-3</v>
      </c>
      <c r="AC996" s="118">
        <f t="shared" si="288"/>
        <v>9.289516559343557E-3</v>
      </c>
      <c r="AD996" s="118">
        <f t="shared" si="288"/>
        <v>9.1661059440453219E-3</v>
      </c>
      <c r="AE996" s="118">
        <f t="shared" si="288"/>
        <v>9.0443348306383856E-3</v>
      </c>
      <c r="AF996" s="118">
        <f t="shared" si="288"/>
        <v>8.9241814384481664E-3</v>
      </c>
      <c r="AG996" s="118">
        <f t="shared" si="288"/>
        <v>8.8056242761549129E-3</v>
      </c>
      <c r="AH996" s="118">
        <f t="shared" si="288"/>
        <v>8.6886421379496342E-3</v>
      </c>
      <c r="AI996" s="118">
        <f t="shared" si="288"/>
        <v>8.5732140997411208E-3</v>
      </c>
      <c r="AJ996" s="118">
        <f t="shared" si="288"/>
        <v>8.4593195154133317E-3</v>
      </c>
      <c r="AK996" s="118">
        <f t="shared" si="288"/>
        <v>8.3469380131325193E-3</v>
      </c>
      <c r="AL996" s="118">
        <f t="shared" si="288"/>
        <v>8.2360494917034007E-3</v>
      </c>
      <c r="AM996" s="118">
        <f t="shared" si="288"/>
        <v>8.126634116973756E-3</v>
      </c>
      <c r="AN996" s="118">
        <f t="shared" si="288"/>
        <v>8.0186723182867608E-3</v>
      </c>
      <c r="AO996" s="118">
        <f t="shared" si="291"/>
        <v>7.9121447849804846E-3</v>
      </c>
      <c r="AP996" s="118">
        <f t="shared" si="291"/>
        <v>7.8070324629338616E-3</v>
      </c>
      <c r="AQ996" s="118">
        <f t="shared" si="291"/>
        <v>7.7033165511585728E-3</v>
      </c>
      <c r="AR996" s="118">
        <f t="shared" si="291"/>
        <v>7.6009784984361894E-3</v>
      </c>
      <c r="AS996" s="118">
        <f t="shared" si="291"/>
        <v>7.4999999999999971E-3</v>
      </c>
      <c r="AT996" s="118">
        <f t="shared" si="291"/>
        <v>7.400362994260899E-3</v>
      </c>
      <c r="AU996" s="118">
        <f t="shared" si="291"/>
        <v>7.3020496595768217E-3</v>
      </c>
      <c r="AV996" s="118">
        <f t="shared" si="291"/>
        <v>7.205042411065031E-3</v>
      </c>
      <c r="AW996" s="118">
        <f t="shared" si="291"/>
        <v>7.1093238974568006E-3</v>
      </c>
      <c r="AX996" s="118">
        <f t="shared" si="291"/>
        <v>7.0148769979938661E-3</v>
      </c>
      <c r="AY996" s="118">
        <f t="shared" si="291"/>
        <v>6.9216848193661088E-3</v>
      </c>
      <c r="AZ996" s="118">
        <f t="shared" si="291"/>
        <v>6.8297306926899219E-3</v>
      </c>
      <c r="BA996" s="118">
        <f t="shared" si="291"/>
        <v>6.7389981705267164E-3</v>
      </c>
      <c r="BB996" s="118">
        <f t="shared" si="291"/>
        <v>6.6494710239410433E-3</v>
      </c>
      <c r="BC996" s="118">
        <f t="shared" si="291"/>
        <v>6.5611332395977941E-3</v>
      </c>
      <c r="BD996" s="118">
        <f t="shared" si="291"/>
        <v>6.4739690168979557E-3</v>
      </c>
      <c r="BE996" s="118">
        <f t="shared" si="289"/>
        <v>6.3879627651524358E-3</v>
      </c>
      <c r="BF996" s="118">
        <f t="shared" si="289"/>
        <v>6.3030991007934183E-3</v>
      </c>
      <c r="BG996" s="118">
        <f t="shared" si="289"/>
        <v>6.219362844622771E-3</v>
      </c>
      <c r="BH996" s="118">
        <f t="shared" si="289"/>
        <v>6.1367390190970091E-3</v>
      </c>
      <c r="BI996" s="118">
        <f t="shared" si="289"/>
        <v>6.0552128456483273E-3</v>
      </c>
      <c r="BJ996" s="118">
        <f t="shared" si="289"/>
        <v>5.9747697420412171E-3</v>
      </c>
      <c r="BK996" s="118">
        <f t="shared" si="289"/>
        <v>5.895395319764212E-3</v>
      </c>
      <c r="BL996" s="118">
        <f t="shared" si="289"/>
        <v>5.8170753814562647E-3</v>
      </c>
      <c r="BM996" s="118">
        <f t="shared" si="289"/>
        <v>5.739795918367342E-3</v>
      </c>
      <c r="BN996" s="118">
        <f t="shared" si="289"/>
        <v>5.6635431078527277E-3</v>
      </c>
      <c r="BO996" s="118">
        <f t="shared" si="289"/>
        <v>5.5883033109006275E-3</v>
      </c>
      <c r="BP996" s="118">
        <f t="shared" si="289"/>
        <v>5.5140630696926245E-3</v>
      </c>
      <c r="BQ996" s="118">
        <f t="shared" si="289"/>
        <v>5.4408091051965299E-3</v>
      </c>
      <c r="BS996"/>
    </row>
    <row r="997" spans="2:71">
      <c r="B997" s="19">
        <v>29</v>
      </c>
      <c r="C997" s="51">
        <v>9.7000000000000003E-3</v>
      </c>
      <c r="D997" s="51">
        <v>7.4000000000000003E-3</v>
      </c>
      <c r="I997" s="22" t="s">
        <v>176</v>
      </c>
      <c r="J997" s="118">
        <f t="shared" si="290"/>
        <v>1.1883017731538945E-2</v>
      </c>
      <c r="K997" s="118">
        <f t="shared" si="290"/>
        <v>1.1723296374422706E-2</v>
      </c>
      <c r="L997" s="118">
        <f t="shared" si="290"/>
        <v>1.15657218551296E-2</v>
      </c>
      <c r="M997" s="118">
        <f t="shared" si="290"/>
        <v>1.1410265317702468E-2</v>
      </c>
      <c r="N997" s="118">
        <f t="shared" si="290"/>
        <v>1.1256898294041232E-2</v>
      </c>
      <c r="O997" s="118">
        <f t="shared" si="290"/>
        <v>1.1105592698689664E-2</v>
      </c>
      <c r="P997" s="118">
        <f t="shared" si="290"/>
        <v>1.0956320823692202E-2</v>
      </c>
      <c r="Q997" s="118">
        <f t="shared" si="290"/>
        <v>1.0809055333519916E-2</v>
      </c>
      <c r="R997" s="118">
        <f t="shared" si="290"/>
        <v>1.0663769260064673E-2</v>
      </c>
      <c r="S997" s="118">
        <f t="shared" si="290"/>
        <v>1.0520435997700568E-2</v>
      </c>
      <c r="T997" s="118">
        <f t="shared" si="290"/>
        <v>1.0379029298411762E-2</v>
      </c>
      <c r="U997" s="118">
        <f t="shared" si="290"/>
        <v>1.0239523266985783E-2</v>
      </c>
      <c r="V997" s="118">
        <f t="shared" si="290"/>
        <v>1.0101892356271448E-2</v>
      </c>
      <c r="W997" s="118">
        <f t="shared" si="290"/>
        <v>9.9661113625005258E-3</v>
      </c>
      <c r="X997" s="118">
        <f t="shared" si="290"/>
        <v>9.83215542067227E-3</v>
      </c>
      <c r="Y997" s="118">
        <f t="shared" si="290"/>
        <v>9.7000000000000003E-3</v>
      </c>
      <c r="Z997" s="118">
        <f t="shared" si="288"/>
        <v>9.5696208994188823E-3</v>
      </c>
      <c r="AA997" s="118">
        <f t="shared" si="288"/>
        <v>9.4409942431540866E-3</v>
      </c>
      <c r="AB997" s="118">
        <f t="shared" si="288"/>
        <v>9.3140964763485257E-3</v>
      </c>
      <c r="AC997" s="118">
        <f t="shared" si="288"/>
        <v>9.1889043607493413E-3</v>
      </c>
      <c r="AD997" s="118">
        <f t="shared" si="288"/>
        <v>9.0653949704523912E-3</v>
      </c>
      <c r="AE997" s="118">
        <f t="shared" si="288"/>
        <v>8.9435456877039205E-3</v>
      </c>
      <c r="AF997" s="118">
        <f t="shared" si="288"/>
        <v>8.8233341987586644E-3</v>
      </c>
      <c r="AG997" s="118">
        <f t="shared" si="288"/>
        <v>8.7047384897936363E-3</v>
      </c>
      <c r="AH997" s="118">
        <f t="shared" si="288"/>
        <v>8.587736842876819E-3</v>
      </c>
      <c r="AI997" s="118">
        <f t="shared" si="288"/>
        <v>8.4723078319900533E-3</v>
      </c>
      <c r="AJ997" s="118">
        <f t="shared" si="288"/>
        <v>8.3584303191053914E-3</v>
      </c>
      <c r="AK997" s="118">
        <f t="shared" si="288"/>
        <v>8.246083450314164E-3</v>
      </c>
      <c r="AL997" s="118">
        <f t="shared" si="288"/>
        <v>8.1352466520081008E-3</v>
      </c>
      <c r="AM997" s="118">
        <f t="shared" si="288"/>
        <v>8.0258996271117752E-3</v>
      </c>
      <c r="AN997" s="118">
        <f t="shared" si="288"/>
        <v>7.9180223513656747E-3</v>
      </c>
      <c r="AO997" s="118">
        <f t="shared" si="291"/>
        <v>7.8115950696592577E-3</v>
      </c>
      <c r="AP997" s="118">
        <f t="shared" si="291"/>
        <v>7.7065982924132701E-3</v>
      </c>
      <c r="AQ997" s="118">
        <f t="shared" si="291"/>
        <v>7.6030127920107115E-3</v>
      </c>
      <c r="AR997" s="118">
        <f t="shared" si="291"/>
        <v>7.5008195992757529E-3</v>
      </c>
      <c r="AS997" s="118">
        <f t="shared" si="291"/>
        <v>7.4000000000000012E-3</v>
      </c>
      <c r="AT997" s="118">
        <f t="shared" si="291"/>
        <v>7.3005355315154362E-3</v>
      </c>
      <c r="AU997" s="118">
        <f t="shared" si="291"/>
        <v>7.2024079793134282E-3</v>
      </c>
      <c r="AV997" s="118">
        <f t="shared" si="291"/>
        <v>7.1055993737091858E-3</v>
      </c>
      <c r="AW997" s="118">
        <f t="shared" si="291"/>
        <v>7.0100919865510461E-3</v>
      </c>
      <c r="AX997" s="118">
        <f t="shared" si="291"/>
        <v>6.9158683279739912E-3</v>
      </c>
      <c r="AY997" s="118">
        <f t="shared" si="291"/>
        <v>6.8229111431968061E-3</v>
      </c>
      <c r="AZ997" s="118">
        <f t="shared" si="291"/>
        <v>6.7312034093622818E-3</v>
      </c>
      <c r="BA997" s="118">
        <f t="shared" si="291"/>
        <v>6.6407283324198879E-3</v>
      </c>
      <c r="BB997" s="118">
        <f t="shared" si="291"/>
        <v>6.5514693440503566E-3</v>
      </c>
      <c r="BC997" s="118">
        <f t="shared" si="291"/>
        <v>6.4634100986315883E-3</v>
      </c>
      <c r="BD997" s="118">
        <f t="shared" si="291"/>
        <v>6.3765344702453519E-3</v>
      </c>
      <c r="BE997" s="118">
        <f t="shared" si="289"/>
        <v>6.2908265497242082E-3</v>
      </c>
      <c r="BF997" s="118">
        <f t="shared" si="289"/>
        <v>6.2062706417381399E-3</v>
      </c>
      <c r="BG997" s="118">
        <f t="shared" si="289"/>
        <v>6.1228512619203226E-3</v>
      </c>
      <c r="BH997" s="118">
        <f t="shared" si="289"/>
        <v>6.040553134031546E-3</v>
      </c>
      <c r="BI997" s="118">
        <f t="shared" si="289"/>
        <v>5.9593611871627339E-3</v>
      </c>
      <c r="BJ997" s="118">
        <f t="shared" si="289"/>
        <v>5.8792605529750736E-3</v>
      </c>
      <c r="BK997" s="118">
        <f t="shared" si="289"/>
        <v>5.8002365629772441E-3</v>
      </c>
      <c r="BL997" s="118">
        <f t="shared" si="289"/>
        <v>5.7222747458392353E-3</v>
      </c>
      <c r="BM997" s="118">
        <f t="shared" si="289"/>
        <v>5.6453608247422704E-3</v>
      </c>
      <c r="BN997" s="118">
        <f t="shared" si="289"/>
        <v>5.5694807147643544E-3</v>
      </c>
      <c r="BO997" s="118">
        <f t="shared" si="289"/>
        <v>5.4946205203009659E-3</v>
      </c>
      <c r="BP997" s="118">
        <f t="shared" si="289"/>
        <v>5.4207665325204102E-3</v>
      </c>
      <c r="BQ997" s="118">
        <f t="shared" si="289"/>
        <v>5.3479052268533755E-3</v>
      </c>
      <c r="BS997"/>
    </row>
    <row r="998" spans="2:71">
      <c r="B998" s="19">
        <v>30</v>
      </c>
      <c r="C998" s="51">
        <v>9.4999999999999998E-3</v>
      </c>
      <c r="D998" s="51">
        <v>7.3000000000000001E-3</v>
      </c>
      <c r="I998" s="22" t="s">
        <v>176</v>
      </c>
      <c r="J998" s="118">
        <f t="shared" si="290"/>
        <v>1.1575084341235839E-2</v>
      </c>
      <c r="K998" s="118">
        <f t="shared" si="290"/>
        <v>1.1423629963506701E-2</v>
      </c>
      <c r="L998" s="118">
        <f t="shared" si="290"/>
        <v>1.1274157293025394E-2</v>
      </c>
      <c r="M998" s="118">
        <f t="shared" si="290"/>
        <v>1.1126640400111482E-2</v>
      </c>
      <c r="N998" s="118">
        <f t="shared" si="290"/>
        <v>1.098105369436184E-2</v>
      </c>
      <c r="O998" s="118">
        <f t="shared" si="290"/>
        <v>1.0837371920211393E-2</v>
      </c>
      <c r="P998" s="118">
        <f t="shared" si="290"/>
        <v>1.0695570152551908E-2</v>
      </c>
      <c r="Q998" s="118">
        <f t="shared" si="290"/>
        <v>1.0555623792408139E-2</v>
      </c>
      <c r="R998" s="118">
        <f t="shared" si="290"/>
        <v>1.0417508562670522E-2</v>
      </c>
      <c r="S998" s="118">
        <f t="shared" si="290"/>
        <v>1.0281200503883731E-2</v>
      </c>
      <c r="T998" s="118">
        <f t="shared" si="290"/>
        <v>1.0146675970090314E-2</v>
      </c>
      <c r="U998" s="118">
        <f t="shared" si="290"/>
        <v>1.0013911624728736E-2</v>
      </c>
      <c r="V998" s="118">
        <f t="shared" si="290"/>
        <v>9.8828844365850734E-3</v>
      </c>
      <c r="W998" s="118">
        <f t="shared" si="290"/>
        <v>9.7535716757976929E-3</v>
      </c>
      <c r="X998" s="118">
        <f t="shared" si="290"/>
        <v>9.6259509099142024E-3</v>
      </c>
      <c r="Y998" s="118">
        <f t="shared" si="290"/>
        <v>9.4999999999999998E-3</v>
      </c>
      <c r="Z998" s="118">
        <f t="shared" si="288"/>
        <v>9.3756970967977232E-3</v>
      </c>
      <c r="AA998" s="118">
        <f t="shared" si="288"/>
        <v>9.2530206369369761E-3</v>
      </c>
      <c r="AB998" s="118">
        <f t="shared" si="288"/>
        <v>9.1319493391936232E-3</v>
      </c>
      <c r="AC998" s="118">
        <f t="shared" si="288"/>
        <v>9.0124622007980576E-3</v>
      </c>
      <c r="AD998" s="118">
        <f t="shared" si="288"/>
        <v>8.8945384937917458E-3</v>
      </c>
      <c r="AE998" s="118">
        <f t="shared" si="288"/>
        <v>8.7781577614314578E-3</v>
      </c>
      <c r="AF998" s="118">
        <f t="shared" si="288"/>
        <v>8.6632998146405609E-3</v>
      </c>
      <c r="AG998" s="118">
        <f t="shared" si="288"/>
        <v>8.5499447285067118E-3</v>
      </c>
      <c r="AH998" s="118">
        <f t="shared" si="288"/>
        <v>8.4380728388254098E-3</v>
      </c>
      <c r="AI998" s="118">
        <f t="shared" si="288"/>
        <v>8.3276647386887493E-3</v>
      </c>
      <c r="AJ998" s="118">
        <f t="shared" si="288"/>
        <v>8.2187012751188306E-3</v>
      </c>
      <c r="AK998" s="118">
        <f t="shared" si="288"/>
        <v>8.1111635457451967E-3</v>
      </c>
      <c r="AL998" s="118">
        <f t="shared" si="288"/>
        <v>8.0050328955257651E-3</v>
      </c>
      <c r="AM998" s="118">
        <f t="shared" si="288"/>
        <v>7.9002909135106516E-3</v>
      </c>
      <c r="AN998" s="118">
        <f t="shared" si="288"/>
        <v>7.7969194296483423E-3</v>
      </c>
      <c r="AO998" s="118">
        <f t="shared" si="291"/>
        <v>7.6949005116336549E-3</v>
      </c>
      <c r="AP998" s="118">
        <f t="shared" si="291"/>
        <v>7.5942164617969453E-3</v>
      </c>
      <c r="AQ998" s="118">
        <f t="shared" si="291"/>
        <v>7.4948498140340117E-3</v>
      </c>
      <c r="AR998" s="118">
        <f t="shared" si="291"/>
        <v>7.3967833307761717E-3</v>
      </c>
      <c r="AS998" s="118">
        <f t="shared" si="291"/>
        <v>7.2999999999999949E-3</v>
      </c>
      <c r="AT998" s="118">
        <f t="shared" si="291"/>
        <v>7.2044830322761412E-3</v>
      </c>
      <c r="AU998" s="118">
        <f t="shared" si="291"/>
        <v>7.1102158578568286E-3</v>
      </c>
      <c r="AV998" s="118">
        <f t="shared" si="291"/>
        <v>7.0171821238014121E-3</v>
      </c>
      <c r="AW998" s="118">
        <f t="shared" si="291"/>
        <v>6.9253656911395546E-3</v>
      </c>
      <c r="AX998" s="118">
        <f t="shared" si="291"/>
        <v>6.8347506320715467E-3</v>
      </c>
      <c r="AY998" s="118">
        <f t="shared" si="291"/>
        <v>6.745321227205222E-3</v>
      </c>
      <c r="AZ998" s="118">
        <f t="shared" si="291"/>
        <v>6.6570619628290584E-3</v>
      </c>
      <c r="BA998" s="118">
        <f t="shared" si="291"/>
        <v>6.5699575282209439E-3</v>
      </c>
      <c r="BB998" s="118">
        <f t="shared" si="291"/>
        <v>6.483992812992152E-3</v>
      </c>
      <c r="BC998" s="118">
        <f t="shared" si="291"/>
        <v>6.3991529044660871E-3</v>
      </c>
      <c r="BD998" s="118">
        <f t="shared" si="291"/>
        <v>6.315423085091307E-3</v>
      </c>
      <c r="BE998" s="118">
        <f t="shared" si="289"/>
        <v>6.2327888298884093E-3</v>
      </c>
      <c r="BF998" s="118">
        <f t="shared" si="289"/>
        <v>6.1512358039303204E-3</v>
      </c>
      <c r="BG998" s="118">
        <f t="shared" si="289"/>
        <v>6.0707498598555499E-3</v>
      </c>
      <c r="BH998" s="118">
        <f t="shared" si="289"/>
        <v>5.9913170354139855E-3</v>
      </c>
      <c r="BI998" s="118">
        <f t="shared" si="289"/>
        <v>5.9129235510448049E-3</v>
      </c>
      <c r="BJ998" s="118">
        <f t="shared" si="289"/>
        <v>5.8355558074860711E-3</v>
      </c>
      <c r="BK998" s="118">
        <f t="shared" si="289"/>
        <v>5.7592003834156039E-3</v>
      </c>
      <c r="BL998" s="118">
        <f t="shared" si="289"/>
        <v>5.6838440331227393E-3</v>
      </c>
      <c r="BM998" s="118">
        <f t="shared" si="289"/>
        <v>5.6094736842105183E-3</v>
      </c>
      <c r="BN998" s="118">
        <f t="shared" si="289"/>
        <v>5.5360764353279785E-3</v>
      </c>
      <c r="BO998" s="118">
        <f t="shared" si="289"/>
        <v>5.4636395539320861E-3</v>
      </c>
      <c r="BP998" s="118">
        <f t="shared" si="289"/>
        <v>5.3921504740789758E-3</v>
      </c>
      <c r="BQ998" s="118">
        <f t="shared" si="289"/>
        <v>5.3215967942440764E-3</v>
      </c>
      <c r="BS998"/>
    </row>
    <row r="999" spans="2:71">
      <c r="B999" s="19">
        <v>31</v>
      </c>
      <c r="C999" s="51">
        <v>9.4999999999999998E-3</v>
      </c>
      <c r="D999" s="51">
        <v>7.1999999999999998E-3</v>
      </c>
      <c r="I999" s="22" t="s">
        <v>176</v>
      </c>
      <c r="J999" s="118">
        <f t="shared" si="290"/>
        <v>1.1695450008969627E-2</v>
      </c>
      <c r="K999" s="118">
        <f t="shared" si="290"/>
        <v>1.1534463032755318E-2</v>
      </c>
      <c r="L999" s="118">
        <f t="shared" si="290"/>
        <v>1.1375692029974334E-2</v>
      </c>
      <c r="M999" s="118">
        <f t="shared" si="290"/>
        <v>1.1219106497921591E-2</v>
      </c>
      <c r="N999" s="118">
        <f t="shared" si="290"/>
        <v>1.1064676353759415E-2</v>
      </c>
      <c r="O999" s="118">
        <f t="shared" si="290"/>
        <v>1.0912371928738097E-2</v>
      </c>
      <c r="P999" s="118">
        <f t="shared" si="290"/>
        <v>1.0762163962496005E-2</v>
      </c>
      <c r="Q999" s="118">
        <f t="shared" si="290"/>
        <v>1.0614023597438134E-2</v>
      </c>
      <c r="R999" s="118">
        <f t="shared" si="290"/>
        <v>1.0467922373192091E-2</v>
      </c>
      <c r="S999" s="118">
        <f t="shared" si="290"/>
        <v>1.0323832221140323E-2</v>
      </c>
      <c r="T999" s="118">
        <f t="shared" si="290"/>
        <v>1.0181725459027657E-2</v>
      </c>
      <c r="U999" s="118">
        <f t="shared" si="290"/>
        <v>1.0041574785643052E-2</v>
      </c>
      <c r="V999" s="118">
        <f t="shared" si="290"/>
        <v>9.9033532755745442E-3</v>
      </c>
      <c r="W999" s="118">
        <f t="shared" si="290"/>
        <v>9.7670343740364172E-3</v>
      </c>
      <c r="X999" s="118">
        <f t="shared" si="290"/>
        <v>9.6325918917675515E-3</v>
      </c>
      <c r="Y999" s="118">
        <f t="shared" si="290"/>
        <v>9.4999999999999998E-3</v>
      </c>
      <c r="Z999" s="118">
        <f t="shared" si="288"/>
        <v>9.3692332254968393E-3</v>
      </c>
      <c r="AA999" s="118">
        <f t="shared" si="288"/>
        <v>9.2402664456583058E-3</v>
      </c>
      <c r="AB999" s="118">
        <f t="shared" si="288"/>
        <v>9.1130748836953032E-3</v>
      </c>
      <c r="AC999" s="118">
        <f t="shared" si="288"/>
        <v>8.9876341038693467E-3</v>
      </c>
      <c r="AD999" s="118">
        <f t="shared" si="288"/>
        <v>8.8639200067980196E-3</v>
      </c>
      <c r="AE999" s="118">
        <f t="shared" si="288"/>
        <v>8.7419088248250707E-3</v>
      </c>
      <c r="AF999" s="118">
        <f t="shared" si="288"/>
        <v>8.62157711745422E-3</v>
      </c>
      <c r="AG999" s="118">
        <f t="shared" si="288"/>
        <v>8.5029017668458249E-3</v>
      </c>
      <c r="AH999" s="118">
        <f t="shared" si="288"/>
        <v>8.3858599733755458E-3</v>
      </c>
      <c r="AI999" s="118">
        <f t="shared" si="288"/>
        <v>8.2704292512541279E-3</v>
      </c>
      <c r="AJ999" s="118">
        <f t="shared" si="288"/>
        <v>8.1565874242074867E-3</v>
      </c>
      <c r="AK999" s="118">
        <f t="shared" si="288"/>
        <v>8.0443126212162586E-3</v>
      </c>
      <c r="AL999" s="118">
        <f t="shared" si="288"/>
        <v>7.9335832723139953E-3</v>
      </c>
      <c r="AM999" s="118">
        <f t="shared" si="288"/>
        <v>7.8243781044431814E-3</v>
      </c>
      <c r="AN999" s="118">
        <f t="shared" si="288"/>
        <v>7.7166761373683177E-3</v>
      </c>
      <c r="AO999" s="118">
        <f t="shared" si="291"/>
        <v>7.6104566796452488E-3</v>
      </c>
      <c r="AP999" s="118">
        <f t="shared" si="291"/>
        <v>7.5056993246459605E-3</v>
      </c>
      <c r="AQ999" s="118">
        <f t="shared" si="291"/>
        <v>7.4023839466381179E-3</v>
      </c>
      <c r="AR999" s="118">
        <f t="shared" si="291"/>
        <v>7.3004906969185547E-3</v>
      </c>
      <c r="AS999" s="118">
        <f t="shared" si="291"/>
        <v>7.1999999999999894E-3</v>
      </c>
      <c r="AT999" s="118">
        <f t="shared" si="291"/>
        <v>7.1008925498502254E-3</v>
      </c>
      <c r="AU999" s="118">
        <f t="shared" si="291"/>
        <v>7.0031493061831268E-3</v>
      </c>
      <c r="AV999" s="118">
        <f t="shared" si="291"/>
        <v>6.9067514908006406E-3</v>
      </c>
      <c r="AW999" s="118">
        <f t="shared" si="291"/>
        <v>6.8116805839851784E-3</v>
      </c>
      <c r="AX999" s="118">
        <f t="shared" si="291"/>
        <v>6.7179183209416472E-3</v>
      </c>
      <c r="AY999" s="118">
        <f t="shared" si="291"/>
        <v>6.6254466882884654E-3</v>
      </c>
      <c r="AZ999" s="118">
        <f t="shared" si="291"/>
        <v>6.534247920596873E-3</v>
      </c>
      <c r="BA999" s="118">
        <f t="shared" si="291"/>
        <v>6.4443044969778795E-3</v>
      </c>
      <c r="BB999" s="118">
        <f t="shared" si="291"/>
        <v>6.3555991377161943E-3</v>
      </c>
      <c r="BC999" s="118">
        <f t="shared" si="291"/>
        <v>6.2681148009504882E-3</v>
      </c>
      <c r="BD999" s="118">
        <f t="shared" si="291"/>
        <v>6.1818346793993482E-3</v>
      </c>
      <c r="BE999" s="118">
        <f t="shared" si="289"/>
        <v>6.0967421971323144E-3</v>
      </c>
      <c r="BF999" s="118">
        <f t="shared" si="289"/>
        <v>6.0128210063853348E-3</v>
      </c>
      <c r="BG999" s="118">
        <f t="shared" si="289"/>
        <v>5.930054984420086E-3</v>
      </c>
      <c r="BH999" s="118">
        <f t="shared" si="289"/>
        <v>5.848428230426507E-3</v>
      </c>
      <c r="BI999" s="118">
        <f t="shared" si="289"/>
        <v>5.7679250624679702E-3</v>
      </c>
      <c r="BJ999" s="118">
        <f t="shared" si="289"/>
        <v>5.6885300144685095E-3</v>
      </c>
      <c r="BK999" s="118">
        <f t="shared" si="289"/>
        <v>5.6102278332415129E-3</v>
      </c>
      <c r="BL999" s="118">
        <f t="shared" si="289"/>
        <v>5.5330034755593184E-3</v>
      </c>
      <c r="BM999" s="118">
        <f t="shared" si="289"/>
        <v>5.4568421052631428E-3</v>
      </c>
      <c r="BN999" s="118">
        <f t="shared" si="289"/>
        <v>5.3817290904127962E-3</v>
      </c>
      <c r="BO999" s="118">
        <f t="shared" si="289"/>
        <v>5.3076500004756262E-3</v>
      </c>
      <c r="BP999" s="118">
        <f t="shared" si="289"/>
        <v>5.2345906035541631E-3</v>
      </c>
      <c r="BQ999" s="118">
        <f t="shared" si="289"/>
        <v>5.1625368636519179E-3</v>
      </c>
      <c r="BS999"/>
    </row>
    <row r="1000" spans="2:71">
      <c r="B1000" s="19">
        <v>32</v>
      </c>
      <c r="C1000" s="51">
        <v>9.4999999999999998E-3</v>
      </c>
      <c r="D1000" s="51">
        <v>7.1999999999999998E-3</v>
      </c>
      <c r="I1000" s="22" t="s">
        <v>176</v>
      </c>
      <c r="J1000" s="118">
        <f t="shared" si="290"/>
        <v>1.1695450008969627E-2</v>
      </c>
      <c r="K1000" s="118">
        <f t="shared" si="290"/>
        <v>1.1534463032755318E-2</v>
      </c>
      <c r="L1000" s="118">
        <f t="shared" si="290"/>
        <v>1.1375692029974334E-2</v>
      </c>
      <c r="M1000" s="118">
        <f t="shared" si="290"/>
        <v>1.1219106497921591E-2</v>
      </c>
      <c r="N1000" s="118">
        <f t="shared" si="290"/>
        <v>1.1064676353759415E-2</v>
      </c>
      <c r="O1000" s="118">
        <f t="shared" si="290"/>
        <v>1.0912371928738097E-2</v>
      </c>
      <c r="P1000" s="118">
        <f t="shared" si="290"/>
        <v>1.0762163962496005E-2</v>
      </c>
      <c r="Q1000" s="118">
        <f t="shared" si="290"/>
        <v>1.0614023597438134E-2</v>
      </c>
      <c r="R1000" s="118">
        <f t="shared" si="290"/>
        <v>1.0467922373192091E-2</v>
      </c>
      <c r="S1000" s="118">
        <f t="shared" si="290"/>
        <v>1.0323832221140323E-2</v>
      </c>
      <c r="T1000" s="118">
        <f t="shared" si="290"/>
        <v>1.0181725459027657E-2</v>
      </c>
      <c r="U1000" s="118">
        <f t="shared" si="290"/>
        <v>1.0041574785643052E-2</v>
      </c>
      <c r="V1000" s="118">
        <f t="shared" si="290"/>
        <v>9.9033532755745442E-3</v>
      </c>
      <c r="W1000" s="118">
        <f t="shared" si="290"/>
        <v>9.7670343740364172E-3</v>
      </c>
      <c r="X1000" s="118">
        <f t="shared" si="290"/>
        <v>9.6325918917675515E-3</v>
      </c>
      <c r="Y1000" s="118">
        <f t="shared" si="290"/>
        <v>9.4999999999999998E-3</v>
      </c>
      <c r="Z1000" s="118">
        <f t="shared" si="288"/>
        <v>9.3692332254968393E-3</v>
      </c>
      <c r="AA1000" s="118">
        <f t="shared" si="288"/>
        <v>9.2402664456583058E-3</v>
      </c>
      <c r="AB1000" s="118">
        <f t="shared" si="288"/>
        <v>9.1130748836953032E-3</v>
      </c>
      <c r="AC1000" s="118">
        <f t="shared" si="288"/>
        <v>8.9876341038693467E-3</v>
      </c>
      <c r="AD1000" s="118">
        <f t="shared" si="288"/>
        <v>8.8639200067980196E-3</v>
      </c>
      <c r="AE1000" s="118">
        <f t="shared" si="288"/>
        <v>8.7419088248250707E-3</v>
      </c>
      <c r="AF1000" s="118">
        <f t="shared" si="288"/>
        <v>8.62157711745422E-3</v>
      </c>
      <c r="AG1000" s="118">
        <f t="shared" si="288"/>
        <v>8.5029017668458249E-3</v>
      </c>
      <c r="AH1000" s="118">
        <f t="shared" si="288"/>
        <v>8.3858599733755458E-3</v>
      </c>
      <c r="AI1000" s="118">
        <f t="shared" si="288"/>
        <v>8.2704292512541279E-3</v>
      </c>
      <c r="AJ1000" s="118">
        <f t="shared" si="288"/>
        <v>8.1565874242074867E-3</v>
      </c>
      <c r="AK1000" s="118">
        <f t="shared" si="288"/>
        <v>8.0443126212162586E-3</v>
      </c>
      <c r="AL1000" s="118">
        <f t="shared" si="288"/>
        <v>7.9335832723139953E-3</v>
      </c>
      <c r="AM1000" s="118">
        <f t="shared" si="288"/>
        <v>7.8243781044431814E-3</v>
      </c>
      <c r="AN1000" s="118">
        <f t="shared" si="288"/>
        <v>7.7166761373683177E-3</v>
      </c>
      <c r="AO1000" s="118">
        <f t="shared" si="291"/>
        <v>7.6104566796452488E-3</v>
      </c>
      <c r="AP1000" s="118">
        <f t="shared" si="291"/>
        <v>7.5056993246459605E-3</v>
      </c>
      <c r="AQ1000" s="118">
        <f t="shared" si="291"/>
        <v>7.4023839466381179E-3</v>
      </c>
      <c r="AR1000" s="118">
        <f t="shared" si="291"/>
        <v>7.3004906969185547E-3</v>
      </c>
      <c r="AS1000" s="118">
        <f t="shared" si="291"/>
        <v>7.1999999999999894E-3</v>
      </c>
      <c r="AT1000" s="118">
        <f t="shared" si="291"/>
        <v>7.1008925498502254E-3</v>
      </c>
      <c r="AU1000" s="118">
        <f t="shared" si="291"/>
        <v>7.0031493061831268E-3</v>
      </c>
      <c r="AV1000" s="118">
        <f t="shared" si="291"/>
        <v>6.9067514908006406E-3</v>
      </c>
      <c r="AW1000" s="118">
        <f t="shared" si="291"/>
        <v>6.8116805839851784E-3</v>
      </c>
      <c r="AX1000" s="118">
        <f t="shared" si="291"/>
        <v>6.7179183209416472E-3</v>
      </c>
      <c r="AY1000" s="118">
        <f t="shared" si="291"/>
        <v>6.6254466882884654E-3</v>
      </c>
      <c r="AZ1000" s="118">
        <f t="shared" si="291"/>
        <v>6.534247920596873E-3</v>
      </c>
      <c r="BA1000" s="118">
        <f t="shared" si="291"/>
        <v>6.4443044969778795E-3</v>
      </c>
      <c r="BB1000" s="118">
        <f t="shared" si="291"/>
        <v>6.3555991377161943E-3</v>
      </c>
      <c r="BC1000" s="118">
        <f t="shared" si="291"/>
        <v>6.2681148009504882E-3</v>
      </c>
      <c r="BD1000" s="118">
        <f t="shared" si="291"/>
        <v>6.1818346793993482E-3</v>
      </c>
      <c r="BE1000" s="118">
        <f t="shared" si="289"/>
        <v>6.0967421971323144E-3</v>
      </c>
      <c r="BF1000" s="118">
        <f t="shared" si="289"/>
        <v>6.0128210063853348E-3</v>
      </c>
      <c r="BG1000" s="118">
        <f t="shared" si="289"/>
        <v>5.930054984420086E-3</v>
      </c>
      <c r="BH1000" s="118">
        <f t="shared" si="289"/>
        <v>5.848428230426507E-3</v>
      </c>
      <c r="BI1000" s="118">
        <f t="shared" si="289"/>
        <v>5.7679250624679702E-3</v>
      </c>
      <c r="BJ1000" s="118">
        <f t="shared" si="289"/>
        <v>5.6885300144685095E-3</v>
      </c>
      <c r="BK1000" s="118">
        <f t="shared" si="289"/>
        <v>5.6102278332415129E-3</v>
      </c>
      <c r="BL1000" s="118">
        <f t="shared" si="289"/>
        <v>5.5330034755593184E-3</v>
      </c>
      <c r="BM1000" s="118">
        <f t="shared" si="289"/>
        <v>5.4568421052631428E-3</v>
      </c>
      <c r="BN1000" s="118">
        <f t="shared" si="289"/>
        <v>5.3817290904127962E-3</v>
      </c>
      <c r="BO1000" s="118">
        <f t="shared" si="289"/>
        <v>5.3076500004756262E-3</v>
      </c>
      <c r="BP1000" s="118">
        <f t="shared" si="289"/>
        <v>5.2345906035541631E-3</v>
      </c>
      <c r="BQ1000" s="118">
        <f t="shared" si="289"/>
        <v>5.1625368636519179E-3</v>
      </c>
      <c r="BS1000"/>
    </row>
    <row r="1001" spans="2:71">
      <c r="B1001" s="19">
        <v>33</v>
      </c>
      <c r="C1001" s="51">
        <v>9.5999999999999992E-3</v>
      </c>
      <c r="D1001" s="51">
        <v>7.1000000000000004E-3</v>
      </c>
      <c r="I1001" s="22" t="s">
        <v>176</v>
      </c>
      <c r="J1001" s="118">
        <f t="shared" si="290"/>
        <v>1.2037350220358942E-2</v>
      </c>
      <c r="K1001" s="118">
        <f t="shared" si="290"/>
        <v>1.1857148309426803E-2</v>
      </c>
      <c r="L1001" s="118">
        <f t="shared" si="290"/>
        <v>1.1679644062690616E-2</v>
      </c>
      <c r="M1001" s="118">
        <f t="shared" si="290"/>
        <v>1.1504797095494764E-2</v>
      </c>
      <c r="N1001" s="118">
        <f t="shared" si="290"/>
        <v>1.133256762775125E-2</v>
      </c>
      <c r="O1001" s="118">
        <f t="shared" si="290"/>
        <v>1.1162916474889172E-2</v>
      </c>
      <c r="P1001" s="118">
        <f t="shared" si="290"/>
        <v>1.09958050389397E-2</v>
      </c>
      <c r="Q1001" s="118">
        <f t="shared" si="290"/>
        <v>1.0831195299754499E-2</v>
      </c>
      <c r="R1001" s="118">
        <f t="shared" si="290"/>
        <v>1.0669049806355638E-2</v>
      </c>
      <c r="S1001" s="118">
        <f t="shared" si="290"/>
        <v>1.0509331668414968E-2</v>
      </c>
      <c r="T1001" s="118">
        <f t="shared" si="290"/>
        <v>1.0352004547861058E-2</v>
      </c>
      <c r="U1001" s="118">
        <f t="shared" si="290"/>
        <v>1.0197032650611804E-2</v>
      </c>
      <c r="V1001" s="118">
        <f t="shared" si="290"/>
        <v>1.0044380718430761E-2</v>
      </c>
      <c r="W1001" s="118">
        <f t="shared" si="290"/>
        <v>9.8940140209054332E-3</v>
      </c>
      <c r="X1001" s="118">
        <f t="shared" si="290"/>
        <v>9.7458983475456045E-3</v>
      </c>
      <c r="Y1001" s="118">
        <f t="shared" si="290"/>
        <v>9.5999999999999992E-3</v>
      </c>
      <c r="Z1001" s="118">
        <f t="shared" si="288"/>
        <v>9.4562857843894337E-3</v>
      </c>
      <c r="AA1001" s="118">
        <f t="shared" si="288"/>
        <v>9.3147230037547608E-3</v>
      </c>
      <c r="AB1001" s="118">
        <f t="shared" si="288"/>
        <v>9.1752794506178553E-3</v>
      </c>
      <c r="AC1001" s="118">
        <f t="shared" si="288"/>
        <v>9.0379233996539712E-3</v>
      </c>
      <c r="AD1001" s="118">
        <f t="shared" si="288"/>
        <v>8.902623600473801E-3</v>
      </c>
      <c r="AE1001" s="118">
        <f t="shared" si="288"/>
        <v>8.7693492705135725E-3</v>
      </c>
      <c r="AF1001" s="118">
        <f t="shared" si="288"/>
        <v>8.6380700880316005E-3</v>
      </c>
      <c r="AG1001" s="118">
        <f t="shared" si="288"/>
        <v>8.508756185209668E-3</v>
      </c>
      <c r="AH1001" s="118">
        <f t="shared" si="288"/>
        <v>8.3813781413576947E-3</v>
      </c>
      <c r="AI1001" s="118">
        <f t="shared" si="288"/>
        <v>8.2559069762201173E-3</v>
      </c>
      <c r="AJ1001" s="118">
        <f t="shared" si="288"/>
        <v>8.1323141433824846E-3</v>
      </c>
      <c r="AK1001" s="118">
        <f t="shared" si="288"/>
        <v>8.0105715237767643E-3</v>
      </c>
      <c r="AL1001" s="118">
        <f t="shared" si="288"/>
        <v>7.8906514192838579E-3</v>
      </c>
      <c r="AM1001" s="118">
        <f t="shared" si="288"/>
        <v>7.7725265464319024E-3</v>
      </c>
      <c r="AN1001" s="118">
        <f t="shared" si="288"/>
        <v>7.6561700301889081E-3</v>
      </c>
      <c r="AO1001" s="118">
        <f t="shared" si="291"/>
        <v>7.5415553978483126E-3</v>
      </c>
      <c r="AP1001" s="118">
        <f t="shared" si="291"/>
        <v>7.4286565730060849E-3</v>
      </c>
      <c r="AQ1001" s="118">
        <f t="shared" si="291"/>
        <v>7.3174478696279768E-3</v>
      </c>
      <c r="AR1001" s="118">
        <f t="shared" si="291"/>
        <v>7.207903986205604E-3</v>
      </c>
      <c r="AS1001" s="118">
        <f t="shared" si="291"/>
        <v>7.0999999999999995E-3</v>
      </c>
      <c r="AT1001" s="118">
        <f t="shared" si="291"/>
        <v>6.9937113613713518E-3</v>
      </c>
      <c r="AU1001" s="118">
        <f t="shared" si="291"/>
        <v>6.8890138881936257E-3</v>
      </c>
      <c r="AV1001" s="118">
        <f t="shared" si="291"/>
        <v>6.7858837603527889E-3</v>
      </c>
      <c r="AW1001" s="118">
        <f t="shared" si="291"/>
        <v>6.6842975143274171E-3</v>
      </c>
      <c r="AX1001" s="118">
        <f t="shared" si="291"/>
        <v>6.5842320378504153E-3</v>
      </c>
      <c r="AY1001" s="118">
        <f t="shared" si="291"/>
        <v>6.4856645646506643E-3</v>
      </c>
      <c r="AZ1001" s="118">
        <f t="shared" si="291"/>
        <v>6.3885726692733714E-3</v>
      </c>
      <c r="BA1001" s="118">
        <f t="shared" si="291"/>
        <v>6.2929342619779836E-3</v>
      </c>
      <c r="BB1001" s="118">
        <f t="shared" si="291"/>
        <v>6.1987275837124614E-3</v>
      </c>
      <c r="BC1001" s="118">
        <f t="shared" si="291"/>
        <v>6.105931201162795E-3</v>
      </c>
      <c r="BD1001" s="118">
        <f t="shared" si="291"/>
        <v>6.0145240018766293E-3</v>
      </c>
      <c r="BE1001" s="118">
        <f t="shared" si="289"/>
        <v>5.9244851894598993E-3</v>
      </c>
      <c r="BF1001" s="118">
        <f t="shared" si="289"/>
        <v>5.835794278845354E-3</v>
      </c>
      <c r="BG1001" s="118">
        <f t="shared" si="289"/>
        <v>5.7484310916319286E-3</v>
      </c>
      <c r="BH1001" s="118">
        <f t="shared" si="289"/>
        <v>5.66237575149388E-3</v>
      </c>
      <c r="BI1001" s="118">
        <f t="shared" si="289"/>
        <v>5.5776086796586483E-3</v>
      </c>
      <c r="BJ1001" s="118">
        <f t="shared" si="289"/>
        <v>5.4941105904524161E-3</v>
      </c>
      <c r="BK1001" s="118">
        <f t="shared" si="289"/>
        <v>5.4118624869123584E-3</v>
      </c>
      <c r="BL1001" s="118">
        <f t="shared" si="289"/>
        <v>5.3308456564645614E-3</v>
      </c>
      <c r="BM1001" s="118">
        <f t="shared" si="289"/>
        <v>5.251041666666666E-3</v>
      </c>
      <c r="BN1001" s="118">
        <f t="shared" si="289"/>
        <v>5.1724323610142292E-3</v>
      </c>
      <c r="BO1001" s="118">
        <f t="shared" si="289"/>
        <v>5.094999854809869E-3</v>
      </c>
      <c r="BP1001" s="118">
        <f t="shared" si="289"/>
        <v>5.0187265310942496E-3</v>
      </c>
      <c r="BQ1001" s="118">
        <f t="shared" si="289"/>
        <v>4.9435950366379855E-3</v>
      </c>
      <c r="BS1001"/>
    </row>
    <row r="1002" spans="2:71">
      <c r="B1002" s="19">
        <v>34</v>
      </c>
      <c r="C1002" s="51">
        <v>9.5999999999999992E-3</v>
      </c>
      <c r="D1002" s="51">
        <v>7.0000000000000001E-3</v>
      </c>
      <c r="I1002" s="22" t="s">
        <v>176</v>
      </c>
      <c r="J1002" s="118">
        <f t="shared" si="290"/>
        <v>1.2166092883374292E-2</v>
      </c>
      <c r="K1002" s="118">
        <f t="shared" si="290"/>
        <v>1.1975467270859057E-2</v>
      </c>
      <c r="L1002" s="118">
        <f t="shared" si="290"/>
        <v>1.1787828494339169E-2</v>
      </c>
      <c r="M1002" s="118">
        <f t="shared" si="290"/>
        <v>1.1603129754283627E-2</v>
      </c>
      <c r="N1002" s="118">
        <f t="shared" si="290"/>
        <v>1.1421324984444437E-2</v>
      </c>
      <c r="O1002" s="118">
        <f t="shared" si="290"/>
        <v>1.124236884036711E-2</v>
      </c>
      <c r="P1002" s="118">
        <f t="shared" si="290"/>
        <v>1.1066216688081157E-2</v>
      </c>
      <c r="Q1002" s="118">
        <f t="shared" si="290"/>
        <v>1.0892824592967818E-2</v>
      </c>
      <c r="R1002" s="118">
        <f t="shared" si="290"/>
        <v>1.0722149308802175E-2</v>
      </c>
      <c r="S1002" s="118">
        <f t="shared" si="290"/>
        <v>1.0554148266967012E-2</v>
      </c>
      <c r="T1002" s="118">
        <f t="shared" si="290"/>
        <v>1.0388779565835645E-2</v>
      </c>
      <c r="U1002" s="118">
        <f t="shared" si="290"/>
        <v>1.0226001960321104E-2</v>
      </c>
      <c r="V1002" s="118">
        <f t="shared" si="290"/>
        <v>1.0065774851589087E-2</v>
      </c>
      <c r="W1002" s="118">
        <f t="shared" si="290"/>
        <v>9.9080582769320927E-3</v>
      </c>
      <c r="X1002" s="118">
        <f t="shared" si="290"/>
        <v>9.7528128998021959E-3</v>
      </c>
      <c r="Y1002" s="118">
        <f t="shared" si="290"/>
        <v>9.5999999999999992E-3</v>
      </c>
      <c r="Z1002" s="118">
        <f t="shared" si="288"/>
        <v>9.449581464017337E-3</v>
      </c>
      <c r="AA1002" s="118">
        <f t="shared" si="288"/>
        <v>9.3015197755312532E-3</v>
      </c>
      <c r="AB1002" s="118">
        <f t="shared" si="288"/>
        <v>9.1557780060469614E-3</v>
      </c>
      <c r="AC1002" s="118">
        <f t="shared" si="288"/>
        <v>9.0123198056873931E-3</v>
      </c>
      <c r="AD1002" s="118">
        <f t="shared" si="288"/>
        <v>8.871109394127075E-3</v>
      </c>
      <c r="AE1002" s="118">
        <f t="shared" si="288"/>
        <v>8.7321115516680505E-3</v>
      </c>
      <c r="AF1002" s="118">
        <f t="shared" si="288"/>
        <v>8.5952916104556319E-3</v>
      </c>
      <c r="AG1002" s="118">
        <f t="shared" si="288"/>
        <v>8.460615445831798E-3</v>
      </c>
      <c r="AH1002" s="118">
        <f t="shared" si="288"/>
        <v>8.3280494678240561E-3</v>
      </c>
      <c r="AI1002" s="118">
        <f t="shared" si="288"/>
        <v>8.1975606127676712E-3</v>
      </c>
      <c r="AJ1002" s="118">
        <f t="shared" si="288"/>
        <v>8.0691163350591656E-3</v>
      </c>
      <c r="AK1002" s="118">
        <f t="shared" si="288"/>
        <v>7.9426845990390217E-3</v>
      </c>
      <c r="AL1002" s="118">
        <f t="shared" si="288"/>
        <v>7.8182338710015738E-3</v>
      </c>
      <c r="AM1002" s="118">
        <f t="shared" si="288"/>
        <v>7.695733111330102E-3</v>
      </c>
      <c r="AN1002" s="118">
        <f t="shared" si="288"/>
        <v>7.5751517667551468E-3</v>
      </c>
      <c r="AO1002" s="118">
        <f t="shared" si="291"/>
        <v>7.4564597627341262E-3</v>
      </c>
      <c r="AP1002" s="118">
        <f t="shared" si="291"/>
        <v>7.3396274959503663E-3</v>
      </c>
      <c r="AQ1002" s="118">
        <f t="shared" si="291"/>
        <v>7.2246258269296412E-3</v>
      </c>
      <c r="AR1002" s="118">
        <f t="shared" si="291"/>
        <v>7.1114260727724232E-3</v>
      </c>
      <c r="AS1002" s="118">
        <f t="shared" si="291"/>
        <v>6.999999999999988E-3</v>
      </c>
      <c r="AT1002" s="118">
        <f t="shared" si="291"/>
        <v>6.8903198175126303E-3</v>
      </c>
      <c r="AU1002" s="118">
        <f t="shared" si="291"/>
        <v>6.782358169658196E-3</v>
      </c>
      <c r="AV1002" s="118">
        <f t="shared" si="291"/>
        <v>6.6760881294092326E-3</v>
      </c>
      <c r="AW1002" s="118">
        <f t="shared" si="291"/>
        <v>6.5714831916470484E-3</v>
      </c>
      <c r="AX1002" s="118">
        <f t="shared" si="291"/>
        <v>6.4685172665509836E-3</v>
      </c>
      <c r="AY1002" s="118">
        <f t="shared" si="291"/>
        <v>6.3671646730912761E-3</v>
      </c>
      <c r="AZ1002" s="118">
        <f t="shared" si="291"/>
        <v>6.2674001326238887E-3</v>
      </c>
      <c r="BA1002" s="118">
        <f t="shared" si="291"/>
        <v>6.1691987625856768E-3</v>
      </c>
      <c r="BB1002" s="118">
        <f t="shared" si="291"/>
        <v>6.0725360702883653E-3</v>
      </c>
      <c r="BC1002" s="118">
        <f t="shared" si="291"/>
        <v>5.9773879468097519E-3</v>
      </c>
      <c r="BD1002" s="118">
        <f t="shared" si="291"/>
        <v>5.8837306609806333E-3</v>
      </c>
      <c r="BE1002" s="118">
        <f t="shared" si="289"/>
        <v>5.7915408534659442E-3</v>
      </c>
      <c r="BF1002" s="118">
        <f t="shared" si="289"/>
        <v>5.7007955309386384E-3</v>
      </c>
      <c r="BG1002" s="118">
        <f t="shared" si="289"/>
        <v>5.6114720603448577E-3</v>
      </c>
      <c r="BH1002" s="118">
        <f t="shared" si="289"/>
        <v>5.523548163258952E-3</v>
      </c>
      <c r="BI1002" s="118">
        <f t="shared" si="289"/>
        <v>5.4370019103269591E-3</v>
      </c>
      <c r="BJ1002" s="118">
        <f t="shared" si="289"/>
        <v>5.351811715797134E-3</v>
      </c>
      <c r="BK1002" s="118">
        <f t="shared" si="289"/>
        <v>5.2679563321361891E-3</v>
      </c>
      <c r="BL1002" s="118">
        <f t="shared" si="289"/>
        <v>5.1854148447298843E-3</v>
      </c>
      <c r="BM1002" s="118">
        <f t="shared" si="289"/>
        <v>5.1041666666666501E-3</v>
      </c>
      <c r="BN1002" s="118">
        <f t="shared" si="289"/>
        <v>5.0241915336029517E-3</v>
      </c>
      <c r="BO1002" s="118">
        <f t="shared" si="289"/>
        <v>4.9454694987090932E-3</v>
      </c>
      <c r="BP1002" s="118">
        <f t="shared" si="289"/>
        <v>4.8679809276942244E-3</v>
      </c>
      <c r="BQ1002" s="118">
        <f t="shared" si="289"/>
        <v>4.7917064939092986E-3</v>
      </c>
      <c r="BS1002"/>
    </row>
    <row r="1003" spans="2:71">
      <c r="B1003" s="19">
        <v>35</v>
      </c>
      <c r="C1003" s="51">
        <v>9.5999999999999992E-3</v>
      </c>
      <c r="D1003" s="51">
        <v>7.0000000000000001E-3</v>
      </c>
      <c r="I1003" s="22" t="s">
        <v>176</v>
      </c>
      <c r="J1003" s="118">
        <f t="shared" si="290"/>
        <v>1.2166092883374292E-2</v>
      </c>
      <c r="K1003" s="118">
        <f t="shared" si="290"/>
        <v>1.1975467270859057E-2</v>
      </c>
      <c r="L1003" s="118">
        <f t="shared" si="290"/>
        <v>1.1787828494339169E-2</v>
      </c>
      <c r="M1003" s="118">
        <f t="shared" si="290"/>
        <v>1.1603129754283627E-2</v>
      </c>
      <c r="N1003" s="118">
        <f t="shared" si="290"/>
        <v>1.1421324984444437E-2</v>
      </c>
      <c r="O1003" s="118">
        <f t="shared" si="290"/>
        <v>1.124236884036711E-2</v>
      </c>
      <c r="P1003" s="118">
        <f t="shared" si="290"/>
        <v>1.1066216688081157E-2</v>
      </c>
      <c r="Q1003" s="118">
        <f t="shared" si="290"/>
        <v>1.0892824592967818E-2</v>
      </c>
      <c r="R1003" s="118">
        <f t="shared" si="290"/>
        <v>1.0722149308802175E-2</v>
      </c>
      <c r="S1003" s="118">
        <f t="shared" si="290"/>
        <v>1.0554148266967012E-2</v>
      </c>
      <c r="T1003" s="118">
        <f t="shared" si="290"/>
        <v>1.0388779565835645E-2</v>
      </c>
      <c r="U1003" s="118">
        <f t="shared" si="290"/>
        <v>1.0226001960321104E-2</v>
      </c>
      <c r="V1003" s="118">
        <f t="shared" si="290"/>
        <v>1.0065774851589087E-2</v>
      </c>
      <c r="W1003" s="118">
        <f t="shared" si="290"/>
        <v>9.9080582769320927E-3</v>
      </c>
      <c r="X1003" s="118">
        <f t="shared" si="290"/>
        <v>9.7528128998021959E-3</v>
      </c>
      <c r="Y1003" s="118">
        <f t="shared" ref="Y1003:AN1018" si="292">$C1003*POWER(POWER($D1003/$C1003,1/($D$482-$C$482)),Y$482-$C$482)</f>
        <v>9.5999999999999992E-3</v>
      </c>
      <c r="Z1003" s="118">
        <f t="shared" si="292"/>
        <v>9.449581464017337E-3</v>
      </c>
      <c r="AA1003" s="118">
        <f t="shared" si="292"/>
        <v>9.3015197755312532E-3</v>
      </c>
      <c r="AB1003" s="118">
        <f t="shared" si="292"/>
        <v>9.1557780060469614E-3</v>
      </c>
      <c r="AC1003" s="118">
        <f t="shared" si="292"/>
        <v>9.0123198056873931E-3</v>
      </c>
      <c r="AD1003" s="118">
        <f t="shared" si="292"/>
        <v>8.871109394127075E-3</v>
      </c>
      <c r="AE1003" s="118">
        <f t="shared" si="292"/>
        <v>8.7321115516680505E-3</v>
      </c>
      <c r="AF1003" s="118">
        <f t="shared" si="292"/>
        <v>8.5952916104556319E-3</v>
      </c>
      <c r="AG1003" s="118">
        <f t="shared" si="292"/>
        <v>8.460615445831798E-3</v>
      </c>
      <c r="AH1003" s="118">
        <f t="shared" si="292"/>
        <v>8.3280494678240561E-3</v>
      </c>
      <c r="AI1003" s="118">
        <f t="shared" si="292"/>
        <v>8.1975606127676712E-3</v>
      </c>
      <c r="AJ1003" s="118">
        <f t="shared" si="292"/>
        <v>8.0691163350591656E-3</v>
      </c>
      <c r="AK1003" s="118">
        <f t="shared" si="292"/>
        <v>7.9426845990390217E-3</v>
      </c>
      <c r="AL1003" s="118">
        <f t="shared" si="292"/>
        <v>7.8182338710015738E-3</v>
      </c>
      <c r="AM1003" s="118">
        <f t="shared" si="292"/>
        <v>7.695733111330102E-3</v>
      </c>
      <c r="AN1003" s="118">
        <f t="shared" si="292"/>
        <v>7.5751517667551468E-3</v>
      </c>
      <c r="AO1003" s="118">
        <f t="shared" si="291"/>
        <v>7.4564597627341262E-3</v>
      </c>
      <c r="AP1003" s="118">
        <f t="shared" si="291"/>
        <v>7.3396274959503663E-3</v>
      </c>
      <c r="AQ1003" s="118">
        <f t="shared" si="291"/>
        <v>7.2246258269296412E-3</v>
      </c>
      <c r="AR1003" s="118">
        <f t="shared" si="291"/>
        <v>7.1114260727724232E-3</v>
      </c>
      <c r="AS1003" s="118">
        <f t="shared" si="291"/>
        <v>6.999999999999988E-3</v>
      </c>
      <c r="AT1003" s="118">
        <f t="shared" si="291"/>
        <v>6.8903198175126303E-3</v>
      </c>
      <c r="AU1003" s="118">
        <f t="shared" si="291"/>
        <v>6.782358169658196E-3</v>
      </c>
      <c r="AV1003" s="118">
        <f t="shared" si="291"/>
        <v>6.6760881294092326E-3</v>
      </c>
      <c r="AW1003" s="118">
        <f t="shared" si="291"/>
        <v>6.5714831916470484E-3</v>
      </c>
      <c r="AX1003" s="118">
        <f t="shared" si="291"/>
        <v>6.4685172665509836E-3</v>
      </c>
      <c r="AY1003" s="118">
        <f t="shared" si="291"/>
        <v>6.3671646730912761E-3</v>
      </c>
      <c r="AZ1003" s="118">
        <f t="shared" si="291"/>
        <v>6.2674001326238887E-3</v>
      </c>
      <c r="BA1003" s="118">
        <f t="shared" si="291"/>
        <v>6.1691987625856768E-3</v>
      </c>
      <c r="BB1003" s="118">
        <f t="shared" si="291"/>
        <v>6.0725360702883653E-3</v>
      </c>
      <c r="BC1003" s="118">
        <f t="shared" si="291"/>
        <v>5.9773879468097519E-3</v>
      </c>
      <c r="BD1003" s="118">
        <f t="shared" ref="BD1003:BQ1018" si="293">$C1003*POWER(POWER($D1003/$C1003,1/($D$482-$C$482)),BD$482-$C$482)</f>
        <v>5.8837306609806333E-3</v>
      </c>
      <c r="BE1003" s="118">
        <f t="shared" si="293"/>
        <v>5.7915408534659442E-3</v>
      </c>
      <c r="BF1003" s="118">
        <f t="shared" si="293"/>
        <v>5.7007955309386384E-3</v>
      </c>
      <c r="BG1003" s="118">
        <f t="shared" si="293"/>
        <v>5.6114720603448577E-3</v>
      </c>
      <c r="BH1003" s="118">
        <f t="shared" si="293"/>
        <v>5.523548163258952E-3</v>
      </c>
      <c r="BI1003" s="118">
        <f t="shared" si="293"/>
        <v>5.4370019103269591E-3</v>
      </c>
      <c r="BJ1003" s="118">
        <f t="shared" si="293"/>
        <v>5.351811715797134E-3</v>
      </c>
      <c r="BK1003" s="118">
        <f t="shared" si="293"/>
        <v>5.2679563321361891E-3</v>
      </c>
      <c r="BL1003" s="118">
        <f t="shared" si="293"/>
        <v>5.1854148447298843E-3</v>
      </c>
      <c r="BM1003" s="118">
        <f t="shared" si="293"/>
        <v>5.1041666666666501E-3</v>
      </c>
      <c r="BN1003" s="118">
        <f t="shared" si="293"/>
        <v>5.0241915336029517E-3</v>
      </c>
      <c r="BO1003" s="118">
        <f t="shared" si="293"/>
        <v>4.9454694987090932E-3</v>
      </c>
      <c r="BP1003" s="118">
        <f t="shared" si="293"/>
        <v>4.8679809276942244E-3</v>
      </c>
      <c r="BQ1003" s="118">
        <f t="shared" si="293"/>
        <v>4.7917064939092986E-3</v>
      </c>
      <c r="BS1003"/>
    </row>
    <row r="1004" spans="2:71">
      <c r="B1004" s="19">
        <v>36</v>
      </c>
      <c r="C1004" s="51">
        <v>9.5999999999999992E-3</v>
      </c>
      <c r="D1004" s="51">
        <v>7.0000000000000001E-3</v>
      </c>
      <c r="I1004" s="22" t="s">
        <v>176</v>
      </c>
      <c r="J1004" s="118">
        <f t="shared" ref="J1004:Y1019" si="294">$C1004*POWER(POWER($D1004/$C1004,1/($D$482-$C$482)),J$482-$C$482)</f>
        <v>1.2166092883374292E-2</v>
      </c>
      <c r="K1004" s="118">
        <f t="shared" si="294"/>
        <v>1.1975467270859057E-2</v>
      </c>
      <c r="L1004" s="118">
        <f t="shared" si="294"/>
        <v>1.1787828494339169E-2</v>
      </c>
      <c r="M1004" s="118">
        <f t="shared" si="294"/>
        <v>1.1603129754283627E-2</v>
      </c>
      <c r="N1004" s="118">
        <f t="shared" si="294"/>
        <v>1.1421324984444437E-2</v>
      </c>
      <c r="O1004" s="118">
        <f t="shared" si="294"/>
        <v>1.124236884036711E-2</v>
      </c>
      <c r="P1004" s="118">
        <f t="shared" si="294"/>
        <v>1.1066216688081157E-2</v>
      </c>
      <c r="Q1004" s="118">
        <f t="shared" si="294"/>
        <v>1.0892824592967818E-2</v>
      </c>
      <c r="R1004" s="118">
        <f t="shared" si="294"/>
        <v>1.0722149308802175E-2</v>
      </c>
      <c r="S1004" s="118">
        <f t="shared" si="294"/>
        <v>1.0554148266967012E-2</v>
      </c>
      <c r="T1004" s="118">
        <f t="shared" si="294"/>
        <v>1.0388779565835645E-2</v>
      </c>
      <c r="U1004" s="118">
        <f t="shared" si="294"/>
        <v>1.0226001960321104E-2</v>
      </c>
      <c r="V1004" s="118">
        <f t="shared" si="294"/>
        <v>1.0065774851589087E-2</v>
      </c>
      <c r="W1004" s="118">
        <f t="shared" si="294"/>
        <v>9.9080582769320927E-3</v>
      </c>
      <c r="X1004" s="118">
        <f t="shared" si="294"/>
        <v>9.7528128998021959E-3</v>
      </c>
      <c r="Y1004" s="118">
        <f t="shared" si="294"/>
        <v>9.5999999999999992E-3</v>
      </c>
      <c r="Z1004" s="118">
        <f t="shared" si="292"/>
        <v>9.449581464017337E-3</v>
      </c>
      <c r="AA1004" s="118">
        <f t="shared" si="292"/>
        <v>9.3015197755312532E-3</v>
      </c>
      <c r="AB1004" s="118">
        <f t="shared" si="292"/>
        <v>9.1557780060469614E-3</v>
      </c>
      <c r="AC1004" s="118">
        <f t="shared" si="292"/>
        <v>9.0123198056873931E-3</v>
      </c>
      <c r="AD1004" s="118">
        <f t="shared" si="292"/>
        <v>8.871109394127075E-3</v>
      </c>
      <c r="AE1004" s="118">
        <f t="shared" si="292"/>
        <v>8.7321115516680505E-3</v>
      </c>
      <c r="AF1004" s="118">
        <f t="shared" si="292"/>
        <v>8.5952916104556319E-3</v>
      </c>
      <c r="AG1004" s="118">
        <f t="shared" si="292"/>
        <v>8.460615445831798E-3</v>
      </c>
      <c r="AH1004" s="118">
        <f t="shared" si="292"/>
        <v>8.3280494678240561E-3</v>
      </c>
      <c r="AI1004" s="118">
        <f t="shared" si="292"/>
        <v>8.1975606127676712E-3</v>
      </c>
      <c r="AJ1004" s="118">
        <f t="shared" si="292"/>
        <v>8.0691163350591656E-3</v>
      </c>
      <c r="AK1004" s="118">
        <f t="shared" si="292"/>
        <v>7.9426845990390217E-3</v>
      </c>
      <c r="AL1004" s="118">
        <f t="shared" si="292"/>
        <v>7.8182338710015738E-3</v>
      </c>
      <c r="AM1004" s="118">
        <f t="shared" si="292"/>
        <v>7.695733111330102E-3</v>
      </c>
      <c r="AN1004" s="118">
        <f t="shared" si="292"/>
        <v>7.5751517667551468E-3</v>
      </c>
      <c r="AO1004" s="118">
        <f t="shared" ref="AO1004:BD1019" si="295">$C1004*POWER(POWER($D1004/$C1004,1/($D$482-$C$482)),AO$482-$C$482)</f>
        <v>7.4564597627341262E-3</v>
      </c>
      <c r="AP1004" s="118">
        <f t="shared" si="295"/>
        <v>7.3396274959503663E-3</v>
      </c>
      <c r="AQ1004" s="118">
        <f t="shared" si="295"/>
        <v>7.2246258269296412E-3</v>
      </c>
      <c r="AR1004" s="118">
        <f t="shared" si="295"/>
        <v>7.1114260727724232E-3</v>
      </c>
      <c r="AS1004" s="118">
        <f t="shared" si="295"/>
        <v>6.999999999999988E-3</v>
      </c>
      <c r="AT1004" s="118">
        <f t="shared" si="295"/>
        <v>6.8903198175126303E-3</v>
      </c>
      <c r="AU1004" s="118">
        <f t="shared" si="295"/>
        <v>6.782358169658196E-3</v>
      </c>
      <c r="AV1004" s="118">
        <f t="shared" si="295"/>
        <v>6.6760881294092326E-3</v>
      </c>
      <c r="AW1004" s="118">
        <f t="shared" si="295"/>
        <v>6.5714831916470484E-3</v>
      </c>
      <c r="AX1004" s="118">
        <f t="shared" si="295"/>
        <v>6.4685172665509836E-3</v>
      </c>
      <c r="AY1004" s="118">
        <f t="shared" si="295"/>
        <v>6.3671646730912761E-3</v>
      </c>
      <c r="AZ1004" s="118">
        <f t="shared" si="295"/>
        <v>6.2674001326238887E-3</v>
      </c>
      <c r="BA1004" s="118">
        <f t="shared" si="295"/>
        <v>6.1691987625856768E-3</v>
      </c>
      <c r="BB1004" s="118">
        <f t="shared" si="295"/>
        <v>6.0725360702883653E-3</v>
      </c>
      <c r="BC1004" s="118">
        <f t="shared" si="295"/>
        <v>5.9773879468097519E-3</v>
      </c>
      <c r="BD1004" s="118">
        <f t="shared" si="295"/>
        <v>5.8837306609806333E-3</v>
      </c>
      <c r="BE1004" s="118">
        <f t="shared" si="293"/>
        <v>5.7915408534659442E-3</v>
      </c>
      <c r="BF1004" s="118">
        <f t="shared" si="293"/>
        <v>5.7007955309386384E-3</v>
      </c>
      <c r="BG1004" s="118">
        <f t="shared" si="293"/>
        <v>5.6114720603448577E-3</v>
      </c>
      <c r="BH1004" s="118">
        <f t="shared" si="293"/>
        <v>5.523548163258952E-3</v>
      </c>
      <c r="BI1004" s="118">
        <f t="shared" si="293"/>
        <v>5.4370019103269591E-3</v>
      </c>
      <c r="BJ1004" s="118">
        <f t="shared" si="293"/>
        <v>5.351811715797134E-3</v>
      </c>
      <c r="BK1004" s="118">
        <f t="shared" si="293"/>
        <v>5.2679563321361891E-3</v>
      </c>
      <c r="BL1004" s="118">
        <f t="shared" si="293"/>
        <v>5.1854148447298843E-3</v>
      </c>
      <c r="BM1004" s="118">
        <f t="shared" si="293"/>
        <v>5.1041666666666501E-3</v>
      </c>
      <c r="BN1004" s="118">
        <f t="shared" si="293"/>
        <v>5.0241915336029517E-3</v>
      </c>
      <c r="BO1004" s="118">
        <f t="shared" si="293"/>
        <v>4.9454694987090932E-3</v>
      </c>
      <c r="BP1004" s="118">
        <f t="shared" si="293"/>
        <v>4.8679809276942244E-3</v>
      </c>
      <c r="BQ1004" s="118">
        <f t="shared" si="293"/>
        <v>4.7917064939092986E-3</v>
      </c>
      <c r="BS1004"/>
    </row>
    <row r="1005" spans="2:71">
      <c r="B1005" s="19">
        <v>37</v>
      </c>
      <c r="C1005" s="51">
        <v>9.5999999999999992E-3</v>
      </c>
      <c r="D1005" s="51">
        <v>6.8999999999999999E-3</v>
      </c>
      <c r="I1005" s="22" t="s">
        <v>176</v>
      </c>
      <c r="J1005" s="118">
        <f t="shared" si="294"/>
        <v>1.2298094892907884E-2</v>
      </c>
      <c r="K1005" s="118">
        <f t="shared" si="294"/>
        <v>1.2096695054266087E-2</v>
      </c>
      <c r="L1005" s="118">
        <f t="shared" si="294"/>
        <v>1.1898593441516846E-2</v>
      </c>
      <c r="M1005" s="118">
        <f t="shared" si="294"/>
        <v>1.1703736041240337E-2</v>
      </c>
      <c r="N1005" s="118">
        <f t="shared" si="294"/>
        <v>1.1512069724567879E-2</v>
      </c>
      <c r="O1005" s="118">
        <f t="shared" si="294"/>
        <v>1.1323542232696097E-2</v>
      </c>
      <c r="P1005" s="118">
        <f t="shared" si="294"/>
        <v>1.1138102162638275E-2</v>
      </c>
      <c r="Q1005" s="118">
        <f t="shared" si="294"/>
        <v>1.0955698953209077E-2</v>
      </c>
      <c r="R1005" s="118">
        <f t="shared" si="294"/>
        <v>1.0776282871238784E-2</v>
      </c>
      <c r="S1005" s="118">
        <f t="shared" si="294"/>
        <v>1.0599804998013277E-2</v>
      </c>
      <c r="T1005" s="118">
        <f t="shared" si="294"/>
        <v>1.0426217215936109E-2</v>
      </c>
      <c r="U1005" s="118">
        <f t="shared" si="294"/>
        <v>1.0255472195409003E-2</v>
      </c>
      <c r="V1005" s="118">
        <f t="shared" si="294"/>
        <v>1.0087523381927173E-2</v>
      </c>
      <c r="W1005" s="118">
        <f t="shared" si="294"/>
        <v>9.9223249833860216E-3</v>
      </c>
      <c r="X1005" s="118">
        <f t="shared" si="294"/>
        <v>9.7598319575956747E-3</v>
      </c>
      <c r="Y1005" s="118">
        <f t="shared" si="294"/>
        <v>9.5999999999999992E-3</v>
      </c>
      <c r="Z1005" s="118">
        <f t="shared" si="292"/>
        <v>9.4427855315967462E-3</v>
      </c>
      <c r="AA1005" s="118">
        <f t="shared" si="292"/>
        <v>9.2881456870555074E-3</v>
      </c>
      <c r="AB1005" s="118">
        <f t="shared" si="292"/>
        <v>9.136038303030258E-3</v>
      </c>
      <c r="AC1005" s="118">
        <f t="shared" si="292"/>
        <v>8.9864219066633153E-3</v>
      </c>
      <c r="AD1005" s="118">
        <f t="shared" si="292"/>
        <v>8.8392557042775433E-3</v>
      </c>
      <c r="AE1005" s="118">
        <f t="shared" si="292"/>
        <v>8.6944995702537501E-3</v>
      </c>
      <c r="AF1005" s="118">
        <f t="shared" si="292"/>
        <v>8.5521140360902345E-3</v>
      </c>
      <c r="AG1005" s="118">
        <f t="shared" si="292"/>
        <v>8.4120602796414947E-3</v>
      </c>
      <c r="AH1005" s="118">
        <f t="shared" si="292"/>
        <v>8.274300114533166E-3</v>
      </c>
      <c r="AI1005" s="118">
        <f t="shared" si="292"/>
        <v>8.1387959797503216E-3</v>
      </c>
      <c r="AJ1005" s="118">
        <f t="shared" si="292"/>
        <v>8.0055109293962635E-3</v>
      </c>
      <c r="AK1005" s="118">
        <f t="shared" si="292"/>
        <v>7.8744086226190269E-3</v>
      </c>
      <c r="AL1005" s="118">
        <f t="shared" si="292"/>
        <v>7.7454533137028773E-3</v>
      </c>
      <c r="AM1005" s="118">
        <f t="shared" si="292"/>
        <v>7.618609842322043E-3</v>
      </c>
      <c r="AN1005" s="118">
        <f t="shared" si="292"/>
        <v>7.4938436239540811E-3</v>
      </c>
      <c r="AO1005" s="118">
        <f t="shared" si="295"/>
        <v>7.3711206404502225E-3</v>
      </c>
      <c r="AP1005" s="118">
        <f t="shared" si="295"/>
        <v>7.250407430760158E-3</v>
      </c>
      <c r="AQ1005" s="118">
        <f t="shared" si="295"/>
        <v>7.1316710818087048E-3</v>
      </c>
      <c r="AR1005" s="118">
        <f t="shared" si="295"/>
        <v>7.0148792195218919E-3</v>
      </c>
      <c r="AS1005" s="118">
        <f t="shared" si="295"/>
        <v>6.9000000000000008E-3</v>
      </c>
      <c r="AT1005" s="118">
        <f t="shared" si="295"/>
        <v>6.7870021008351634E-3</v>
      </c>
      <c r="AU1005" s="118">
        <f t="shared" si="295"/>
        <v>6.6758547125711463E-3</v>
      </c>
      <c r="AV1005" s="118">
        <f t="shared" si="295"/>
        <v>6.5665275303029994E-3</v>
      </c>
      <c r="AW1005" s="118">
        <f t="shared" si="295"/>
        <v>6.4589907454142585E-3</v>
      </c>
      <c r="AX1005" s="118">
        <f t="shared" si="295"/>
        <v>6.353215037449486E-3</v>
      </c>
      <c r="AY1005" s="118">
        <f t="shared" si="295"/>
        <v>6.2491715661198849E-3</v>
      </c>
      <c r="AZ1005" s="118">
        <f t="shared" si="295"/>
        <v>6.1468319634398584E-3</v>
      </c>
      <c r="BA1005" s="118">
        <f t="shared" si="295"/>
        <v>6.0461683259923245E-3</v>
      </c>
      <c r="BB1005" s="118">
        <f t="shared" si="295"/>
        <v>5.9471532073207137E-3</v>
      </c>
      <c r="BC1005" s="118">
        <f t="shared" si="295"/>
        <v>5.8497596104455443E-3</v>
      </c>
      <c r="BD1005" s="118">
        <f t="shared" si="295"/>
        <v>5.7539609805035653E-3</v>
      </c>
      <c r="BE1005" s="118">
        <f t="shared" si="293"/>
        <v>5.6597311975074265E-3</v>
      </c>
      <c r="BF1005" s="118">
        <f t="shared" si="293"/>
        <v>5.5670445692239442E-3</v>
      </c>
      <c r="BG1005" s="118">
        <f t="shared" si="293"/>
        <v>5.4758758241689699E-3</v>
      </c>
      <c r="BH1005" s="118">
        <f t="shared" si="293"/>
        <v>5.3862001047169962E-3</v>
      </c>
      <c r="BI1005" s="118">
        <f t="shared" si="293"/>
        <v>5.2979929603235981E-3</v>
      </c>
      <c r="BJ1005" s="118">
        <f t="shared" si="293"/>
        <v>5.2112303408588644E-3</v>
      </c>
      <c r="BK1005" s="118">
        <f t="shared" si="293"/>
        <v>5.1258885900500074E-3</v>
      </c>
      <c r="BL1005" s="118">
        <f t="shared" si="293"/>
        <v>5.0419444390313612E-3</v>
      </c>
      <c r="BM1005" s="118">
        <f t="shared" si="293"/>
        <v>4.959375000000002E-3</v>
      </c>
      <c r="BN1005" s="118">
        <f t="shared" si="293"/>
        <v>4.8781577599752756E-3</v>
      </c>
      <c r="BO1005" s="118">
        <f t="shared" si="293"/>
        <v>4.7982705746605131E-3</v>
      </c>
      <c r="BP1005" s="118">
        <f t="shared" si="293"/>
        <v>4.7196916624052824E-3</v>
      </c>
      <c r="BQ1005" s="118">
        <f t="shared" si="293"/>
        <v>4.6423995982664999E-3</v>
      </c>
      <c r="BS1005"/>
    </row>
    <row r="1006" spans="2:71">
      <c r="B1006" s="19">
        <v>38</v>
      </c>
      <c r="C1006" s="51">
        <v>9.4999999999999998E-3</v>
      </c>
      <c r="D1006" s="51">
        <v>6.8999999999999999E-3</v>
      </c>
      <c r="I1006" s="22" t="s">
        <v>176</v>
      </c>
      <c r="J1006" s="118">
        <f t="shared" si="294"/>
        <v>1.2074787352915303E-2</v>
      </c>
      <c r="K1006" s="118">
        <f t="shared" si="294"/>
        <v>1.1883264544677995E-2</v>
      </c>
      <c r="L1006" s="118">
        <f t="shared" si="294"/>
        <v>1.169477955276018E-2</v>
      </c>
      <c r="M1006" s="118">
        <f t="shared" si="294"/>
        <v>1.1509284193198417E-2</v>
      </c>
      <c r="N1006" s="118">
        <f t="shared" si="294"/>
        <v>1.1326731046293484E-2</v>
      </c>
      <c r="O1006" s="118">
        <f t="shared" si="294"/>
        <v>1.1147073444488094E-2</v>
      </c>
      <c r="P1006" s="118">
        <f t="shared" si="294"/>
        <v>1.0970265460436893E-2</v>
      </c>
      <c r="Q1006" s="118">
        <f t="shared" si="294"/>
        <v>1.0796261895265676E-2</v>
      </c>
      <c r="R1006" s="118">
        <f t="shared" si="294"/>
        <v>1.0625018267016813E-2</v>
      </c>
      <c r="S1006" s="118">
        <f t="shared" si="294"/>
        <v>1.0456490799277976E-2</v>
      </c>
      <c r="T1006" s="118">
        <f t="shared" si="294"/>
        <v>1.0290636409991215E-2</v>
      </c>
      <c r="U1006" s="118">
        <f t="shared" si="294"/>
        <v>1.0127412700439532E-2</v>
      </c>
      <c r="V1006" s="118">
        <f t="shared" si="294"/>
        <v>9.9667779444081537E-3</v>
      </c>
      <c r="W1006" s="118">
        <f t="shared" si="294"/>
        <v>9.8086910775177106E-3</v>
      </c>
      <c r="X1006" s="118">
        <f t="shared" si="294"/>
        <v>9.6531116867266294E-3</v>
      </c>
      <c r="Y1006" s="118">
        <f t="shared" si="294"/>
        <v>9.4999999999999998E-3</v>
      </c>
      <c r="Z1006" s="118">
        <f t="shared" si="292"/>
        <v>9.3493168761423252E-3</v>
      </c>
      <c r="AA1006" s="118">
        <f t="shared" si="292"/>
        <v>9.2010237947915477E-3</v>
      </c>
      <c r="AB1006" s="118">
        <f t="shared" si="292"/>
        <v>9.0550828465717596E-3</v>
      </c>
      <c r="AC1006" s="118">
        <f t="shared" si="292"/>
        <v>8.9114567234021315E-3</v>
      </c>
      <c r="AD1006" s="118">
        <f t="shared" si="292"/>
        <v>8.7701087089595304E-3</v>
      </c>
      <c r="AE1006" s="118">
        <f t="shared" si="292"/>
        <v>8.6310026692924344E-3</v>
      </c>
      <c r="AF1006" s="118">
        <f t="shared" si="292"/>
        <v>8.4941030435837072E-3</v>
      </c>
      <c r="AG1006" s="118">
        <f t="shared" si="292"/>
        <v>8.3593748350599007E-3</v>
      </c>
      <c r="AH1006" s="118">
        <f t="shared" si="292"/>
        <v>8.2267836020447366E-3</v>
      </c>
      <c r="AI1006" s="118">
        <f t="shared" si="292"/>
        <v>8.0962954491545051E-3</v>
      </c>
      <c r="AJ1006" s="118">
        <f t="shared" si="292"/>
        <v>7.9678770186331089E-3</v>
      </c>
      <c r="AK1006" s="118">
        <f t="shared" si="292"/>
        <v>7.8414954818245407E-3</v>
      </c>
      <c r="AL1006" s="118">
        <f t="shared" si="292"/>
        <v>7.7171185307806289E-3</v>
      </c>
      <c r="AM1006" s="118">
        <f t="shared" si="292"/>
        <v>7.5947143700018952E-3</v>
      </c>
      <c r="AN1006" s="118">
        <f t="shared" si="292"/>
        <v>7.4742517083094054E-3</v>
      </c>
      <c r="AO1006" s="118">
        <f t="shared" si="295"/>
        <v>7.3556997508455509E-3</v>
      </c>
      <c r="AP1006" s="118">
        <f t="shared" si="295"/>
        <v>7.2390281912017062E-3</v>
      </c>
      <c r="AQ1006" s="118">
        <f t="shared" si="295"/>
        <v>7.1242072036707543E-3</v>
      </c>
      <c r="AR1006" s="118">
        <f t="shared" si="295"/>
        <v>7.0112074356224957E-3</v>
      </c>
      <c r="AS1006" s="118">
        <f t="shared" si="295"/>
        <v>6.8999999999999973E-3</v>
      </c>
      <c r="AT1006" s="118">
        <f t="shared" si="295"/>
        <v>6.7905564679349491E-3</v>
      </c>
      <c r="AU1006" s="118">
        <f t="shared" si="295"/>
        <v>6.6828488614801736E-3</v>
      </c>
      <c r="AV1006" s="118">
        <f t="shared" si="295"/>
        <v>6.5768496464573799E-3</v>
      </c>
      <c r="AW1006" s="118">
        <f t="shared" si="295"/>
        <v>6.4725317254183878E-3</v>
      </c>
      <c r="AX1006" s="118">
        <f t="shared" si="295"/>
        <v>6.3698684307179725E-3</v>
      </c>
      <c r="AY1006" s="118">
        <f t="shared" si="295"/>
        <v>6.2688335176966075E-3</v>
      </c>
      <c r="AZ1006" s="118">
        <f t="shared" si="295"/>
        <v>6.1694011579713206E-3</v>
      </c>
      <c r="BA1006" s="118">
        <f t="shared" si="295"/>
        <v>6.0715459328329778E-3</v>
      </c>
      <c r="BB1006" s="118">
        <f t="shared" si="295"/>
        <v>5.9752428267482796E-3</v>
      </c>
      <c r="BC1006" s="118">
        <f t="shared" si="295"/>
        <v>5.8804672209648492E-3</v>
      </c>
      <c r="BD1006" s="118">
        <f t="shared" si="295"/>
        <v>5.7871948872177297E-3</v>
      </c>
      <c r="BE1006" s="118">
        <f t="shared" si="293"/>
        <v>5.6954019815357165E-3</v>
      </c>
      <c r="BF1006" s="118">
        <f t="shared" si="293"/>
        <v>5.6050650381459285E-3</v>
      </c>
      <c r="BG1006" s="118">
        <f t="shared" si="293"/>
        <v>5.5161609634750584E-3</v>
      </c>
      <c r="BH1006" s="118">
        <f t="shared" si="293"/>
        <v>5.4286670302457762E-3</v>
      </c>
      <c r="BI1006" s="118">
        <f t="shared" si="293"/>
        <v>5.3425608716667671E-3</v>
      </c>
      <c r="BJ1006" s="118">
        <f t="shared" si="293"/>
        <v>5.2578204757149213E-3</v>
      </c>
      <c r="BK1006" s="118">
        <f t="shared" si="293"/>
        <v>5.1744241795082307E-3</v>
      </c>
      <c r="BL1006" s="118">
        <f t="shared" si="293"/>
        <v>5.0923506637679163E-3</v>
      </c>
      <c r="BM1006" s="118">
        <f t="shared" si="293"/>
        <v>5.0115789473684173E-3</v>
      </c>
      <c r="BN1006" s="118">
        <f t="shared" si="293"/>
        <v>4.9320883819738036E-3</v>
      </c>
      <c r="BO1006" s="118">
        <f t="shared" si="293"/>
        <v>4.8538586467592815E-3</v>
      </c>
      <c r="BP1006" s="118">
        <f t="shared" si="293"/>
        <v>4.7768697432164107E-3</v>
      </c>
      <c r="BQ1006" s="118">
        <f t="shared" si="293"/>
        <v>4.7011019900407213E-3</v>
      </c>
      <c r="BS1006"/>
    </row>
    <row r="1007" spans="2:71">
      <c r="B1007" s="19">
        <v>39</v>
      </c>
      <c r="C1007" s="51">
        <v>9.4999999999999998E-3</v>
      </c>
      <c r="D1007" s="51">
        <v>6.7999999999999996E-3</v>
      </c>
      <c r="I1007" s="22" t="s">
        <v>176</v>
      </c>
      <c r="J1007" s="118">
        <f t="shared" si="294"/>
        <v>1.2207721830249464E-2</v>
      </c>
      <c r="K1007" s="118">
        <f t="shared" si="294"/>
        <v>1.2005324132537425E-2</v>
      </c>
      <c r="L1007" s="118">
        <f t="shared" si="294"/>
        <v>1.1806282083701465E-2</v>
      </c>
      <c r="M1007" s="118">
        <f t="shared" si="294"/>
        <v>1.1610540048823264E-2</v>
      </c>
      <c r="N1007" s="118">
        <f t="shared" si="294"/>
        <v>1.1418043315382605E-2</v>
      </c>
      <c r="O1007" s="118">
        <f t="shared" si="294"/>
        <v>1.1228738077964484E-2</v>
      </c>
      <c r="P1007" s="118">
        <f t="shared" si="294"/>
        <v>1.1042571423219774E-2</v>
      </c>
      <c r="Q1007" s="118">
        <f t="shared" si="294"/>
        <v>1.0859491315075243E-2</v>
      </c>
      <c r="R1007" s="118">
        <f t="shared" si="294"/>
        <v>1.0679446580188766E-2</v>
      </c>
      <c r="S1007" s="118">
        <f t="shared" si="294"/>
        <v>1.0502386893645702E-2</v>
      </c>
      <c r="T1007" s="118">
        <f t="shared" si="294"/>
        <v>1.032826276489239E-2</v>
      </c>
      <c r="U1007" s="118">
        <f t="shared" si="294"/>
        <v>1.015702552390289E-2</v>
      </c>
      <c r="V1007" s="118">
        <f t="shared" si="294"/>
        <v>9.9886273075750574E-3</v>
      </c>
      <c r="W1007" s="118">
        <f t="shared" si="294"/>
        <v>9.8230210463521594E-3</v>
      </c>
      <c r="X1007" s="118">
        <f t="shared" si="294"/>
        <v>9.6601604510663016E-3</v>
      </c>
      <c r="Y1007" s="118">
        <f t="shared" si="294"/>
        <v>9.4999999999999998E-3</v>
      </c>
      <c r="Z1007" s="118">
        <f t="shared" si="292"/>
        <v>9.3424949261622335E-3</v>
      </c>
      <c r="AA1007" s="118">
        <f t="shared" si="292"/>
        <v>9.1876012047754814E-3</v>
      </c>
      <c r="AB1007" s="118">
        <f t="shared" si="292"/>
        <v>9.035275540970205E-3</v>
      </c>
      <c r="AC1007" s="118">
        <f t="shared" si="292"/>
        <v>8.8854753576833537E-3</v>
      </c>
      <c r="AD1007" s="118">
        <f t="shared" si="292"/>
        <v>8.7381587837575027E-3</v>
      </c>
      <c r="AE1007" s="118">
        <f t="shared" si="292"/>
        <v>8.5932846422373081E-3</v>
      </c>
      <c r="AF1007" s="118">
        <f t="shared" si="292"/>
        <v>8.4508124388599885E-3</v>
      </c>
      <c r="AG1007" s="118">
        <f t="shared" si="292"/>
        <v>8.3107023507366443E-3</v>
      </c>
      <c r="AH1007" s="118">
        <f t="shared" si="292"/>
        <v>8.1729152152212256E-3</v>
      </c>
      <c r="AI1007" s="118">
        <f t="shared" si="292"/>
        <v>8.0374125189640443E-3</v>
      </c>
      <c r="AJ1007" s="118">
        <f t="shared" si="292"/>
        <v>7.9041563871467789E-3</v>
      </c>
      <c r="AK1007" s="118">
        <f t="shared" si="292"/>
        <v>7.7731095728959558E-3</v>
      </c>
      <c r="AL1007" s="118">
        <f t="shared" si="292"/>
        <v>7.6442354468719519E-3</v>
      </c>
      <c r="AM1007" s="118">
        <f t="shared" si="292"/>
        <v>7.5174979870306011E-3</v>
      </c>
      <c r="AN1007" s="118">
        <f t="shared" si="292"/>
        <v>7.3928617685545461E-3</v>
      </c>
      <c r="AO1007" s="118">
        <f t="shared" si="295"/>
        <v>7.2702919539515366E-3</v>
      </c>
      <c r="AP1007" s="118">
        <f t="shared" si="295"/>
        <v>7.1497542833168773E-3</v>
      </c>
      <c r="AQ1007" s="118">
        <f t="shared" si="295"/>
        <v>7.0312150647573284E-3</v>
      </c>
      <c r="AR1007" s="118">
        <f t="shared" si="295"/>
        <v>6.9146411649737682E-3</v>
      </c>
      <c r="AS1007" s="118">
        <f t="shared" si="295"/>
        <v>6.7999999999999935E-3</v>
      </c>
      <c r="AT1007" s="118">
        <f t="shared" si="295"/>
        <v>6.6872595260950652E-3</v>
      </c>
      <c r="AU1007" s="118">
        <f t="shared" si="295"/>
        <v>6.5763882307866535E-3</v>
      </c>
      <c r="AV1007" s="118">
        <f t="shared" si="295"/>
        <v>6.4673551240628773E-3</v>
      </c>
      <c r="AW1007" s="118">
        <f t="shared" si="295"/>
        <v>6.3601297297101837E-3</v>
      </c>
      <c r="AX1007" s="118">
        <f t="shared" si="295"/>
        <v>6.2546820767948388E-3</v>
      </c>
      <c r="AY1007" s="118">
        <f t="shared" si="295"/>
        <v>6.1509826912856469E-3</v>
      </c>
      <c r="AZ1007" s="118">
        <f t="shared" si="295"/>
        <v>6.0490025878155657E-3</v>
      </c>
      <c r="BA1007" s="118">
        <f t="shared" si="295"/>
        <v>5.9487132615799083E-3</v>
      </c>
      <c r="BB1007" s="118">
        <f t="shared" si="295"/>
        <v>5.8500866803688715E-3</v>
      </c>
      <c r="BC1007" s="118">
        <f t="shared" si="295"/>
        <v>5.7530952767321526E-3</v>
      </c>
      <c r="BD1007" s="118">
        <f t="shared" si="295"/>
        <v>5.6577119402734782E-3</v>
      </c>
      <c r="BE1007" s="118">
        <f t="shared" si="293"/>
        <v>5.5639100100728896E-3</v>
      </c>
      <c r="BF1007" s="118">
        <f t="shared" si="293"/>
        <v>5.4716632672346553E-3</v>
      </c>
      <c r="BG1007" s="118">
        <f t="shared" si="293"/>
        <v>5.3809459275587406E-3</v>
      </c>
      <c r="BH1007" s="118">
        <f t="shared" si="293"/>
        <v>5.2917326343337751E-3</v>
      </c>
      <c r="BI1007" s="118">
        <f t="shared" si="293"/>
        <v>5.2039984512495157E-3</v>
      </c>
      <c r="BJ1007" s="118">
        <f t="shared" si="293"/>
        <v>5.117718855426813E-3</v>
      </c>
      <c r="BK1007" s="118">
        <f t="shared" si="293"/>
        <v>5.0328697305631357E-3</v>
      </c>
      <c r="BL1007" s="118">
        <f t="shared" si="293"/>
        <v>4.9494273601917447E-3</v>
      </c>
      <c r="BM1007" s="118">
        <f t="shared" si="293"/>
        <v>4.867368421052622E-3</v>
      </c>
      <c r="BN1007" s="118">
        <f t="shared" si="293"/>
        <v>4.7866699765733061E-3</v>
      </c>
      <c r="BO1007" s="118">
        <f t="shared" si="293"/>
        <v>4.7073094704578105E-3</v>
      </c>
      <c r="BP1007" s="118">
        <f t="shared" si="293"/>
        <v>4.6292647203818446E-3</v>
      </c>
      <c r="BQ1007" s="118">
        <f t="shared" si="293"/>
        <v>4.5525139117925488E-3</v>
      </c>
      <c r="BS1007"/>
    </row>
    <row r="1008" spans="2:71">
      <c r="B1008" s="19">
        <v>40</v>
      </c>
      <c r="C1008" s="51">
        <v>9.4999999999999998E-3</v>
      </c>
      <c r="D1008" s="51">
        <v>6.7999999999999996E-3</v>
      </c>
      <c r="I1008" s="22" t="s">
        <v>176</v>
      </c>
      <c r="J1008" s="118">
        <f t="shared" si="294"/>
        <v>1.2207721830249464E-2</v>
      </c>
      <c r="K1008" s="118">
        <f t="shared" si="294"/>
        <v>1.2005324132537425E-2</v>
      </c>
      <c r="L1008" s="118">
        <f t="shared" si="294"/>
        <v>1.1806282083701465E-2</v>
      </c>
      <c r="M1008" s="118">
        <f t="shared" si="294"/>
        <v>1.1610540048823264E-2</v>
      </c>
      <c r="N1008" s="118">
        <f t="shared" si="294"/>
        <v>1.1418043315382605E-2</v>
      </c>
      <c r="O1008" s="118">
        <f t="shared" si="294"/>
        <v>1.1228738077964484E-2</v>
      </c>
      <c r="P1008" s="118">
        <f t="shared" si="294"/>
        <v>1.1042571423219774E-2</v>
      </c>
      <c r="Q1008" s="118">
        <f t="shared" si="294"/>
        <v>1.0859491315075243E-2</v>
      </c>
      <c r="R1008" s="118">
        <f t="shared" si="294"/>
        <v>1.0679446580188766E-2</v>
      </c>
      <c r="S1008" s="118">
        <f t="shared" si="294"/>
        <v>1.0502386893645702E-2</v>
      </c>
      <c r="T1008" s="118">
        <f t="shared" si="294"/>
        <v>1.032826276489239E-2</v>
      </c>
      <c r="U1008" s="118">
        <f t="shared" si="294"/>
        <v>1.015702552390289E-2</v>
      </c>
      <c r="V1008" s="118">
        <f t="shared" si="294"/>
        <v>9.9886273075750574E-3</v>
      </c>
      <c r="W1008" s="118">
        <f t="shared" si="294"/>
        <v>9.8230210463521594E-3</v>
      </c>
      <c r="X1008" s="118">
        <f t="shared" si="294"/>
        <v>9.6601604510663016E-3</v>
      </c>
      <c r="Y1008" s="118">
        <f t="shared" si="294"/>
        <v>9.4999999999999998E-3</v>
      </c>
      <c r="Z1008" s="118">
        <f t="shared" si="292"/>
        <v>9.3424949261622335E-3</v>
      </c>
      <c r="AA1008" s="118">
        <f t="shared" si="292"/>
        <v>9.1876012047754814E-3</v>
      </c>
      <c r="AB1008" s="118">
        <f t="shared" si="292"/>
        <v>9.035275540970205E-3</v>
      </c>
      <c r="AC1008" s="118">
        <f t="shared" si="292"/>
        <v>8.8854753576833537E-3</v>
      </c>
      <c r="AD1008" s="118">
        <f t="shared" si="292"/>
        <v>8.7381587837575027E-3</v>
      </c>
      <c r="AE1008" s="118">
        <f t="shared" si="292"/>
        <v>8.5932846422373081E-3</v>
      </c>
      <c r="AF1008" s="118">
        <f t="shared" si="292"/>
        <v>8.4508124388599885E-3</v>
      </c>
      <c r="AG1008" s="118">
        <f t="shared" si="292"/>
        <v>8.3107023507366443E-3</v>
      </c>
      <c r="AH1008" s="118">
        <f t="shared" si="292"/>
        <v>8.1729152152212256E-3</v>
      </c>
      <c r="AI1008" s="118">
        <f t="shared" si="292"/>
        <v>8.0374125189640443E-3</v>
      </c>
      <c r="AJ1008" s="118">
        <f t="shared" si="292"/>
        <v>7.9041563871467789E-3</v>
      </c>
      <c r="AK1008" s="118">
        <f t="shared" si="292"/>
        <v>7.7731095728959558E-3</v>
      </c>
      <c r="AL1008" s="118">
        <f t="shared" si="292"/>
        <v>7.6442354468719519E-3</v>
      </c>
      <c r="AM1008" s="118">
        <f t="shared" si="292"/>
        <v>7.5174979870306011E-3</v>
      </c>
      <c r="AN1008" s="118">
        <f t="shared" si="292"/>
        <v>7.3928617685545461E-3</v>
      </c>
      <c r="AO1008" s="118">
        <f t="shared" si="295"/>
        <v>7.2702919539515366E-3</v>
      </c>
      <c r="AP1008" s="118">
        <f t="shared" si="295"/>
        <v>7.1497542833168773E-3</v>
      </c>
      <c r="AQ1008" s="118">
        <f t="shared" si="295"/>
        <v>7.0312150647573284E-3</v>
      </c>
      <c r="AR1008" s="118">
        <f t="shared" si="295"/>
        <v>6.9146411649737682E-3</v>
      </c>
      <c r="AS1008" s="118">
        <f t="shared" si="295"/>
        <v>6.7999999999999935E-3</v>
      </c>
      <c r="AT1008" s="118">
        <f t="shared" si="295"/>
        <v>6.6872595260950652E-3</v>
      </c>
      <c r="AU1008" s="118">
        <f t="shared" si="295"/>
        <v>6.5763882307866535E-3</v>
      </c>
      <c r="AV1008" s="118">
        <f t="shared" si="295"/>
        <v>6.4673551240628773E-3</v>
      </c>
      <c r="AW1008" s="118">
        <f t="shared" si="295"/>
        <v>6.3601297297101837E-3</v>
      </c>
      <c r="AX1008" s="118">
        <f t="shared" si="295"/>
        <v>6.2546820767948388E-3</v>
      </c>
      <c r="AY1008" s="118">
        <f t="shared" si="295"/>
        <v>6.1509826912856469E-3</v>
      </c>
      <c r="AZ1008" s="118">
        <f t="shared" si="295"/>
        <v>6.0490025878155657E-3</v>
      </c>
      <c r="BA1008" s="118">
        <f t="shared" si="295"/>
        <v>5.9487132615799083E-3</v>
      </c>
      <c r="BB1008" s="118">
        <f t="shared" si="295"/>
        <v>5.8500866803688715E-3</v>
      </c>
      <c r="BC1008" s="118">
        <f t="shared" si="295"/>
        <v>5.7530952767321526E-3</v>
      </c>
      <c r="BD1008" s="118">
        <f t="shared" si="295"/>
        <v>5.6577119402734782E-3</v>
      </c>
      <c r="BE1008" s="118">
        <f t="shared" si="293"/>
        <v>5.5639100100728896E-3</v>
      </c>
      <c r="BF1008" s="118">
        <f t="shared" si="293"/>
        <v>5.4716632672346553E-3</v>
      </c>
      <c r="BG1008" s="118">
        <f t="shared" si="293"/>
        <v>5.3809459275587406E-3</v>
      </c>
      <c r="BH1008" s="118">
        <f t="shared" si="293"/>
        <v>5.2917326343337751E-3</v>
      </c>
      <c r="BI1008" s="118">
        <f t="shared" si="293"/>
        <v>5.2039984512495157E-3</v>
      </c>
      <c r="BJ1008" s="118">
        <f t="shared" si="293"/>
        <v>5.117718855426813E-3</v>
      </c>
      <c r="BK1008" s="118">
        <f t="shared" si="293"/>
        <v>5.0328697305631357E-3</v>
      </c>
      <c r="BL1008" s="118">
        <f t="shared" si="293"/>
        <v>4.9494273601917447E-3</v>
      </c>
      <c r="BM1008" s="118">
        <f t="shared" si="293"/>
        <v>4.867368421052622E-3</v>
      </c>
      <c r="BN1008" s="118">
        <f t="shared" si="293"/>
        <v>4.7866699765733061E-3</v>
      </c>
      <c r="BO1008" s="118">
        <f t="shared" si="293"/>
        <v>4.7073094704578105E-3</v>
      </c>
      <c r="BP1008" s="118">
        <f t="shared" si="293"/>
        <v>4.6292647203818446E-3</v>
      </c>
      <c r="BQ1008" s="118">
        <f t="shared" si="293"/>
        <v>4.5525139117925488E-3</v>
      </c>
      <c r="BS1008"/>
    </row>
    <row r="1009" spans="2:71">
      <c r="B1009" s="19">
        <v>41</v>
      </c>
      <c r="C1009" s="51">
        <v>9.4999999999999998E-3</v>
      </c>
      <c r="D1009" s="51">
        <v>6.7999999999999996E-3</v>
      </c>
      <c r="I1009" s="22" t="s">
        <v>176</v>
      </c>
      <c r="J1009" s="118">
        <f t="shared" si="294"/>
        <v>1.2207721830249464E-2</v>
      </c>
      <c r="K1009" s="118">
        <f t="shared" si="294"/>
        <v>1.2005324132537425E-2</v>
      </c>
      <c r="L1009" s="118">
        <f t="shared" si="294"/>
        <v>1.1806282083701465E-2</v>
      </c>
      <c r="M1009" s="118">
        <f t="shared" si="294"/>
        <v>1.1610540048823264E-2</v>
      </c>
      <c r="N1009" s="118">
        <f t="shared" si="294"/>
        <v>1.1418043315382605E-2</v>
      </c>
      <c r="O1009" s="118">
        <f t="shared" si="294"/>
        <v>1.1228738077964484E-2</v>
      </c>
      <c r="P1009" s="118">
        <f t="shared" si="294"/>
        <v>1.1042571423219774E-2</v>
      </c>
      <c r="Q1009" s="118">
        <f t="shared" si="294"/>
        <v>1.0859491315075243E-2</v>
      </c>
      <c r="R1009" s="118">
        <f t="shared" si="294"/>
        <v>1.0679446580188766E-2</v>
      </c>
      <c r="S1009" s="118">
        <f t="shared" si="294"/>
        <v>1.0502386893645702E-2</v>
      </c>
      <c r="T1009" s="118">
        <f t="shared" si="294"/>
        <v>1.032826276489239E-2</v>
      </c>
      <c r="U1009" s="118">
        <f t="shared" si="294"/>
        <v>1.015702552390289E-2</v>
      </c>
      <c r="V1009" s="118">
        <f t="shared" si="294"/>
        <v>9.9886273075750574E-3</v>
      </c>
      <c r="W1009" s="118">
        <f t="shared" si="294"/>
        <v>9.8230210463521594E-3</v>
      </c>
      <c r="X1009" s="118">
        <f t="shared" si="294"/>
        <v>9.6601604510663016E-3</v>
      </c>
      <c r="Y1009" s="118">
        <f t="shared" si="294"/>
        <v>9.4999999999999998E-3</v>
      </c>
      <c r="Z1009" s="118">
        <f t="shared" si="292"/>
        <v>9.3424949261622335E-3</v>
      </c>
      <c r="AA1009" s="118">
        <f t="shared" si="292"/>
        <v>9.1876012047754814E-3</v>
      </c>
      <c r="AB1009" s="118">
        <f t="shared" si="292"/>
        <v>9.035275540970205E-3</v>
      </c>
      <c r="AC1009" s="118">
        <f t="shared" si="292"/>
        <v>8.8854753576833537E-3</v>
      </c>
      <c r="AD1009" s="118">
        <f t="shared" si="292"/>
        <v>8.7381587837575027E-3</v>
      </c>
      <c r="AE1009" s="118">
        <f t="shared" si="292"/>
        <v>8.5932846422373081E-3</v>
      </c>
      <c r="AF1009" s="118">
        <f t="shared" si="292"/>
        <v>8.4508124388599885E-3</v>
      </c>
      <c r="AG1009" s="118">
        <f t="shared" si="292"/>
        <v>8.3107023507366443E-3</v>
      </c>
      <c r="AH1009" s="118">
        <f t="shared" si="292"/>
        <v>8.1729152152212256E-3</v>
      </c>
      <c r="AI1009" s="118">
        <f t="shared" si="292"/>
        <v>8.0374125189640443E-3</v>
      </c>
      <c r="AJ1009" s="118">
        <f t="shared" si="292"/>
        <v>7.9041563871467789E-3</v>
      </c>
      <c r="AK1009" s="118">
        <f t="shared" si="292"/>
        <v>7.7731095728959558E-3</v>
      </c>
      <c r="AL1009" s="118">
        <f t="shared" si="292"/>
        <v>7.6442354468719519E-3</v>
      </c>
      <c r="AM1009" s="118">
        <f t="shared" si="292"/>
        <v>7.5174979870306011E-3</v>
      </c>
      <c r="AN1009" s="118">
        <f t="shared" si="292"/>
        <v>7.3928617685545461E-3</v>
      </c>
      <c r="AO1009" s="118">
        <f t="shared" si="295"/>
        <v>7.2702919539515366E-3</v>
      </c>
      <c r="AP1009" s="118">
        <f t="shared" si="295"/>
        <v>7.1497542833168773E-3</v>
      </c>
      <c r="AQ1009" s="118">
        <f t="shared" si="295"/>
        <v>7.0312150647573284E-3</v>
      </c>
      <c r="AR1009" s="118">
        <f t="shared" si="295"/>
        <v>6.9146411649737682E-3</v>
      </c>
      <c r="AS1009" s="118">
        <f t="shared" si="295"/>
        <v>6.7999999999999935E-3</v>
      </c>
      <c r="AT1009" s="118">
        <f t="shared" si="295"/>
        <v>6.6872595260950652E-3</v>
      </c>
      <c r="AU1009" s="118">
        <f t="shared" si="295"/>
        <v>6.5763882307866535E-3</v>
      </c>
      <c r="AV1009" s="118">
        <f t="shared" si="295"/>
        <v>6.4673551240628773E-3</v>
      </c>
      <c r="AW1009" s="118">
        <f t="shared" si="295"/>
        <v>6.3601297297101837E-3</v>
      </c>
      <c r="AX1009" s="118">
        <f t="shared" si="295"/>
        <v>6.2546820767948388E-3</v>
      </c>
      <c r="AY1009" s="118">
        <f t="shared" si="295"/>
        <v>6.1509826912856469E-3</v>
      </c>
      <c r="AZ1009" s="118">
        <f t="shared" si="295"/>
        <v>6.0490025878155657E-3</v>
      </c>
      <c r="BA1009" s="118">
        <f t="shared" si="295"/>
        <v>5.9487132615799083E-3</v>
      </c>
      <c r="BB1009" s="118">
        <f t="shared" si="295"/>
        <v>5.8500866803688715E-3</v>
      </c>
      <c r="BC1009" s="118">
        <f t="shared" si="295"/>
        <v>5.7530952767321526E-3</v>
      </c>
      <c r="BD1009" s="118">
        <f t="shared" si="295"/>
        <v>5.6577119402734782E-3</v>
      </c>
      <c r="BE1009" s="118">
        <f t="shared" si="293"/>
        <v>5.5639100100728896E-3</v>
      </c>
      <c r="BF1009" s="118">
        <f t="shared" si="293"/>
        <v>5.4716632672346553E-3</v>
      </c>
      <c r="BG1009" s="118">
        <f t="shared" si="293"/>
        <v>5.3809459275587406E-3</v>
      </c>
      <c r="BH1009" s="118">
        <f t="shared" si="293"/>
        <v>5.2917326343337751E-3</v>
      </c>
      <c r="BI1009" s="118">
        <f t="shared" si="293"/>
        <v>5.2039984512495157E-3</v>
      </c>
      <c r="BJ1009" s="118">
        <f t="shared" si="293"/>
        <v>5.117718855426813E-3</v>
      </c>
      <c r="BK1009" s="118">
        <f t="shared" si="293"/>
        <v>5.0328697305631357E-3</v>
      </c>
      <c r="BL1009" s="118">
        <f t="shared" si="293"/>
        <v>4.9494273601917447E-3</v>
      </c>
      <c r="BM1009" s="118">
        <f t="shared" si="293"/>
        <v>4.867368421052622E-3</v>
      </c>
      <c r="BN1009" s="118">
        <f t="shared" si="293"/>
        <v>4.7866699765733061E-3</v>
      </c>
      <c r="BO1009" s="118">
        <f t="shared" si="293"/>
        <v>4.7073094704578105E-3</v>
      </c>
      <c r="BP1009" s="118">
        <f t="shared" si="293"/>
        <v>4.6292647203818446E-3</v>
      </c>
      <c r="BQ1009" s="118">
        <f t="shared" si="293"/>
        <v>4.5525139117925488E-3</v>
      </c>
      <c r="BS1009"/>
    </row>
    <row r="1010" spans="2:71">
      <c r="B1010" s="19">
        <v>42</v>
      </c>
      <c r="C1010" s="51">
        <v>9.4000000000000004E-3</v>
      </c>
      <c r="D1010" s="51">
        <v>6.7000000000000002E-3</v>
      </c>
      <c r="I1010" s="22" t="s">
        <v>176</v>
      </c>
      <c r="J1010" s="118">
        <f t="shared" si="294"/>
        <v>1.2117628721224794E-2</v>
      </c>
      <c r="K1010" s="118">
        <f t="shared" si="294"/>
        <v>1.1914202826672642E-2</v>
      </c>
      <c r="L1010" s="118">
        <f t="shared" si="294"/>
        <v>1.1714191964510606E-2</v>
      </c>
      <c r="M1010" s="118">
        <f t="shared" si="294"/>
        <v>1.151753880454357E-2</v>
      </c>
      <c r="N1010" s="118">
        <f t="shared" si="294"/>
        <v>1.132418697901276E-2</v>
      </c>
      <c r="O1010" s="118">
        <f t="shared" si="294"/>
        <v>1.1134081066438749E-2</v>
      </c>
      <c r="P1010" s="118">
        <f t="shared" si="294"/>
        <v>1.0947166575735695E-2</v>
      </c>
      <c r="Q1010" s="118">
        <f t="shared" si="294"/>
        <v>1.0763389930592261E-2</v>
      </c>
      <c r="R1010" s="118">
        <f t="shared" si="294"/>
        <v>1.0582698454114758E-2</v>
      </c>
      <c r="S1010" s="118">
        <f t="shared" si="294"/>
        <v>1.040504035372807E-2</v>
      </c>
      <c r="T1010" s="118">
        <f t="shared" si="294"/>
        <v>1.0230364706330085E-2</v>
      </c>
      <c r="U1010" s="118">
        <f t="shared" si="294"/>
        <v>1.0058621443695317E-2</v>
      </c>
      <c r="V1010" s="118">
        <f t="shared" si="294"/>
        <v>9.8897613381235781E-3</v>
      </c>
      <c r="W1010" s="118">
        <f t="shared" si="294"/>
        <v>9.7237359883295873E-3</v>
      </c>
      <c r="X1010" s="118">
        <f t="shared" si="294"/>
        <v>9.5604978055694421E-3</v>
      </c>
      <c r="Y1010" s="118">
        <f t="shared" si="294"/>
        <v>9.4000000000000004E-3</v>
      </c>
      <c r="Z1010" s="118">
        <f t="shared" si="292"/>
        <v>9.2421965672672534E-3</v>
      </c>
      <c r="AA1010" s="118">
        <f t="shared" si="292"/>
        <v>9.0870422753198503E-3</v>
      </c>
      <c r="AB1010" s="118">
        <f t="shared" si="292"/>
        <v>8.9344926514439912E-3</v>
      </c>
      <c r="AC1010" s="118">
        <f t="shared" si="292"/>
        <v>8.7845039695159735E-3</v>
      </c>
      <c r="AD1010" s="118">
        <f t="shared" si="292"/>
        <v>8.6370332374687327E-3</v>
      </c>
      <c r="AE1010" s="118">
        <f t="shared" si="292"/>
        <v>8.4920381849687959E-3</v>
      </c>
      <c r="AF1010" s="118">
        <f t="shared" si="292"/>
        <v>8.3494772513001102E-3</v>
      </c>
      <c r="AG1010" s="118">
        <f t="shared" si="292"/>
        <v>8.2093095734512671E-3</v>
      </c>
      <c r="AH1010" s="118">
        <f t="shared" si="292"/>
        <v>8.0714949744027115E-3</v>
      </c>
      <c r="AI1010" s="118">
        <f t="shared" si="292"/>
        <v>7.9359939516105999E-3</v>
      </c>
      <c r="AJ1010" s="118">
        <f t="shared" si="292"/>
        <v>7.8027676656839528E-3</v>
      </c>
      <c r="AK1010" s="118">
        <f t="shared" si="292"/>
        <v>7.6717779292519292E-3</v>
      </c>
      <c r="AL1010" s="118">
        <f t="shared" si="292"/>
        <v>7.5429871960179633E-3</v>
      </c>
      <c r="AM1010" s="118">
        <f t="shared" si="292"/>
        <v>7.416358549997666E-3</v>
      </c>
      <c r="AN1010" s="118">
        <f t="shared" si="292"/>
        <v>7.2918556949374E-3</v>
      </c>
      <c r="AO1010" s="118">
        <f t="shared" si="295"/>
        <v>7.1694429439104913E-3</v>
      </c>
      <c r="AP1010" s="118">
        <f t="shared" si="295"/>
        <v>7.049085209088082E-3</v>
      </c>
      <c r="AQ1010" s="118">
        <f t="shared" si="295"/>
        <v>6.9307479916817273E-3</v>
      </c>
      <c r="AR1010" s="118">
        <f t="shared" si="295"/>
        <v>6.8143973720548147E-3</v>
      </c>
      <c r="AS1010" s="118">
        <f t="shared" si="295"/>
        <v>6.7000000000000002E-3</v>
      </c>
      <c r="AT1010" s="118">
        <f t="shared" si="295"/>
        <v>6.5875230851798498E-3</v>
      </c>
      <c r="AU1010" s="118">
        <f t="shared" si="295"/>
        <v>6.4769343877279784E-3</v>
      </c>
      <c r="AV1010" s="118">
        <f t="shared" si="295"/>
        <v>6.3682022090079506E-3</v>
      </c>
      <c r="AW1010" s="118">
        <f t="shared" si="295"/>
        <v>6.2612953825273441E-3</v>
      </c>
      <c r="AX1010" s="118">
        <f t="shared" si="295"/>
        <v>6.1561832650043101E-3</v>
      </c>
      <c r="AY1010" s="118">
        <f t="shared" si="295"/>
        <v>6.0528357275841426E-3</v>
      </c>
      <c r="AZ1010" s="118">
        <f t="shared" si="295"/>
        <v>5.9512231472032707E-3</v>
      </c>
      <c r="BA1010" s="118">
        <f t="shared" si="295"/>
        <v>5.8513163980982432E-3</v>
      </c>
      <c r="BB1010" s="118">
        <f t="shared" si="295"/>
        <v>5.7530868434572512E-3</v>
      </c>
      <c r="BC1010" s="118">
        <f t="shared" si="295"/>
        <v>5.6565063272118092E-3</v>
      </c>
      <c r="BD1010" s="118">
        <f t="shared" si="295"/>
        <v>5.5615471659662208E-3</v>
      </c>
      <c r="BE1010" s="118">
        <f t="shared" si="293"/>
        <v>5.4681821410625456E-3</v>
      </c>
      <c r="BF1010" s="118">
        <f t="shared" si="293"/>
        <v>5.3763844907787611E-3</v>
      </c>
      <c r="BG1010" s="118">
        <f t="shared" si="293"/>
        <v>5.2861279026579109E-3</v>
      </c>
      <c r="BH1010" s="118">
        <f t="shared" si="293"/>
        <v>5.19738650596602E-3</v>
      </c>
      <c r="BI1010" s="118">
        <f t="shared" si="293"/>
        <v>5.1101348642766265E-3</v>
      </c>
      <c r="BJ1010" s="118">
        <f t="shared" si="293"/>
        <v>5.024347968179803E-3</v>
      </c>
      <c r="BK1010" s="118">
        <f t="shared" si="293"/>
        <v>4.9400012281135709E-3</v>
      </c>
      <c r="BL1010" s="118">
        <f t="shared" si="293"/>
        <v>4.857070467315666E-3</v>
      </c>
      <c r="BM1010" s="118">
        <f t="shared" si="293"/>
        <v>4.775531914893617E-3</v>
      </c>
      <c r="BN1010" s="118">
        <f t="shared" si="293"/>
        <v>4.6953621990111702E-3</v>
      </c>
      <c r="BO1010" s="118">
        <f t="shared" si="293"/>
        <v>4.6165383401890912E-3</v>
      </c>
      <c r="BP1010" s="118">
        <f t="shared" si="293"/>
        <v>4.5390377447184337E-3</v>
      </c>
      <c r="BQ1010" s="118">
        <f t="shared" si="293"/>
        <v>4.4628381981843832E-3</v>
      </c>
      <c r="BS1010"/>
    </row>
    <row r="1011" spans="2:71">
      <c r="B1011" s="19">
        <v>43</v>
      </c>
      <c r="C1011" s="51">
        <v>9.4000000000000004E-3</v>
      </c>
      <c r="D1011" s="51">
        <v>6.7000000000000002E-3</v>
      </c>
      <c r="I1011" s="22" t="s">
        <v>176</v>
      </c>
      <c r="J1011" s="118">
        <f t="shared" si="294"/>
        <v>1.2117628721224794E-2</v>
      </c>
      <c r="K1011" s="118">
        <f t="shared" si="294"/>
        <v>1.1914202826672642E-2</v>
      </c>
      <c r="L1011" s="118">
        <f t="shared" si="294"/>
        <v>1.1714191964510606E-2</v>
      </c>
      <c r="M1011" s="118">
        <f t="shared" si="294"/>
        <v>1.151753880454357E-2</v>
      </c>
      <c r="N1011" s="118">
        <f t="shared" si="294"/>
        <v>1.132418697901276E-2</v>
      </c>
      <c r="O1011" s="118">
        <f t="shared" si="294"/>
        <v>1.1134081066438749E-2</v>
      </c>
      <c r="P1011" s="118">
        <f t="shared" si="294"/>
        <v>1.0947166575735695E-2</v>
      </c>
      <c r="Q1011" s="118">
        <f t="shared" si="294"/>
        <v>1.0763389930592261E-2</v>
      </c>
      <c r="R1011" s="118">
        <f t="shared" si="294"/>
        <v>1.0582698454114758E-2</v>
      </c>
      <c r="S1011" s="118">
        <f t="shared" si="294"/>
        <v>1.040504035372807E-2</v>
      </c>
      <c r="T1011" s="118">
        <f t="shared" si="294"/>
        <v>1.0230364706330085E-2</v>
      </c>
      <c r="U1011" s="118">
        <f t="shared" si="294"/>
        <v>1.0058621443695317E-2</v>
      </c>
      <c r="V1011" s="118">
        <f t="shared" si="294"/>
        <v>9.8897613381235781E-3</v>
      </c>
      <c r="W1011" s="118">
        <f t="shared" si="294"/>
        <v>9.7237359883295873E-3</v>
      </c>
      <c r="X1011" s="118">
        <f t="shared" si="294"/>
        <v>9.5604978055694421E-3</v>
      </c>
      <c r="Y1011" s="118">
        <f t="shared" si="294"/>
        <v>9.4000000000000004E-3</v>
      </c>
      <c r="Z1011" s="118">
        <f t="shared" si="292"/>
        <v>9.2421965672672534E-3</v>
      </c>
      <c r="AA1011" s="118">
        <f t="shared" si="292"/>
        <v>9.0870422753198503E-3</v>
      </c>
      <c r="AB1011" s="118">
        <f t="shared" si="292"/>
        <v>8.9344926514439912E-3</v>
      </c>
      <c r="AC1011" s="118">
        <f t="shared" si="292"/>
        <v>8.7845039695159735E-3</v>
      </c>
      <c r="AD1011" s="118">
        <f t="shared" si="292"/>
        <v>8.6370332374687327E-3</v>
      </c>
      <c r="AE1011" s="118">
        <f t="shared" si="292"/>
        <v>8.4920381849687959E-3</v>
      </c>
      <c r="AF1011" s="118">
        <f t="shared" si="292"/>
        <v>8.3494772513001102E-3</v>
      </c>
      <c r="AG1011" s="118">
        <f t="shared" si="292"/>
        <v>8.2093095734512671E-3</v>
      </c>
      <c r="AH1011" s="118">
        <f t="shared" si="292"/>
        <v>8.0714949744027115E-3</v>
      </c>
      <c r="AI1011" s="118">
        <f t="shared" si="292"/>
        <v>7.9359939516105999E-3</v>
      </c>
      <c r="AJ1011" s="118">
        <f t="shared" si="292"/>
        <v>7.8027676656839528E-3</v>
      </c>
      <c r="AK1011" s="118">
        <f t="shared" si="292"/>
        <v>7.6717779292519292E-3</v>
      </c>
      <c r="AL1011" s="118">
        <f t="shared" si="292"/>
        <v>7.5429871960179633E-3</v>
      </c>
      <c r="AM1011" s="118">
        <f t="shared" si="292"/>
        <v>7.416358549997666E-3</v>
      </c>
      <c r="AN1011" s="118">
        <f t="shared" si="292"/>
        <v>7.2918556949374E-3</v>
      </c>
      <c r="AO1011" s="118">
        <f t="shared" si="295"/>
        <v>7.1694429439104913E-3</v>
      </c>
      <c r="AP1011" s="118">
        <f t="shared" si="295"/>
        <v>7.049085209088082E-3</v>
      </c>
      <c r="AQ1011" s="118">
        <f t="shared" si="295"/>
        <v>6.9307479916817273E-3</v>
      </c>
      <c r="AR1011" s="118">
        <f t="shared" si="295"/>
        <v>6.8143973720548147E-3</v>
      </c>
      <c r="AS1011" s="118">
        <f t="shared" si="295"/>
        <v>6.7000000000000002E-3</v>
      </c>
      <c r="AT1011" s="118">
        <f t="shared" si="295"/>
        <v>6.5875230851798498E-3</v>
      </c>
      <c r="AU1011" s="118">
        <f t="shared" si="295"/>
        <v>6.4769343877279784E-3</v>
      </c>
      <c r="AV1011" s="118">
        <f t="shared" si="295"/>
        <v>6.3682022090079506E-3</v>
      </c>
      <c r="AW1011" s="118">
        <f t="shared" si="295"/>
        <v>6.2612953825273441E-3</v>
      </c>
      <c r="AX1011" s="118">
        <f t="shared" si="295"/>
        <v>6.1561832650043101E-3</v>
      </c>
      <c r="AY1011" s="118">
        <f t="shared" si="295"/>
        <v>6.0528357275841426E-3</v>
      </c>
      <c r="AZ1011" s="118">
        <f t="shared" si="295"/>
        <v>5.9512231472032707E-3</v>
      </c>
      <c r="BA1011" s="118">
        <f t="shared" si="295"/>
        <v>5.8513163980982432E-3</v>
      </c>
      <c r="BB1011" s="118">
        <f t="shared" si="295"/>
        <v>5.7530868434572512E-3</v>
      </c>
      <c r="BC1011" s="118">
        <f t="shared" si="295"/>
        <v>5.6565063272118092E-3</v>
      </c>
      <c r="BD1011" s="118">
        <f t="shared" si="295"/>
        <v>5.5615471659662208E-3</v>
      </c>
      <c r="BE1011" s="118">
        <f t="shared" si="293"/>
        <v>5.4681821410625456E-3</v>
      </c>
      <c r="BF1011" s="118">
        <f t="shared" si="293"/>
        <v>5.3763844907787611E-3</v>
      </c>
      <c r="BG1011" s="118">
        <f t="shared" si="293"/>
        <v>5.2861279026579109E-3</v>
      </c>
      <c r="BH1011" s="118">
        <f t="shared" si="293"/>
        <v>5.19738650596602E-3</v>
      </c>
      <c r="BI1011" s="118">
        <f t="shared" si="293"/>
        <v>5.1101348642766265E-3</v>
      </c>
      <c r="BJ1011" s="118">
        <f t="shared" si="293"/>
        <v>5.024347968179803E-3</v>
      </c>
      <c r="BK1011" s="118">
        <f t="shared" si="293"/>
        <v>4.9400012281135709E-3</v>
      </c>
      <c r="BL1011" s="118">
        <f t="shared" si="293"/>
        <v>4.857070467315666E-3</v>
      </c>
      <c r="BM1011" s="118">
        <f t="shared" si="293"/>
        <v>4.775531914893617E-3</v>
      </c>
      <c r="BN1011" s="118">
        <f t="shared" si="293"/>
        <v>4.6953621990111702E-3</v>
      </c>
      <c r="BO1011" s="118">
        <f t="shared" si="293"/>
        <v>4.6165383401890912E-3</v>
      </c>
      <c r="BP1011" s="118">
        <f t="shared" si="293"/>
        <v>4.5390377447184337E-3</v>
      </c>
      <c r="BQ1011" s="118">
        <f t="shared" si="293"/>
        <v>4.4628381981843832E-3</v>
      </c>
      <c r="BS1011"/>
    </row>
    <row r="1012" spans="2:71">
      <c r="B1012" s="19">
        <v>44</v>
      </c>
      <c r="C1012" s="51">
        <v>9.2999999999999992E-3</v>
      </c>
      <c r="D1012" s="51">
        <v>6.6E-3</v>
      </c>
      <c r="I1012" s="22" t="s">
        <v>176</v>
      </c>
      <c r="J1012" s="118">
        <f t="shared" si="294"/>
        <v>1.2027827981321263E-2</v>
      </c>
      <c r="K1012" s="118">
        <f t="shared" si="294"/>
        <v>1.1823342151540069E-2</v>
      </c>
      <c r="L1012" s="118">
        <f t="shared" si="294"/>
        <v>1.1622332797698356E-2</v>
      </c>
      <c r="M1012" s="118">
        <f t="shared" si="294"/>
        <v>1.1424740816018759E-2</v>
      </c>
      <c r="N1012" s="118">
        <f t="shared" si="294"/>
        <v>1.1230508107550803E-2</v>
      </c>
      <c r="O1012" s="118">
        <f t="shared" si="294"/>
        <v>1.1039577561087774E-2</v>
      </c>
      <c r="P1012" s="118">
        <f t="shared" si="294"/>
        <v>1.0851893036374034E-2</v>
      </c>
      <c r="Q1012" s="118">
        <f t="shared" si="294"/>
        <v>1.066739934759782E-2</v>
      </c>
      <c r="R1012" s="118">
        <f t="shared" si="294"/>
        <v>1.0486042247164686E-2</v>
      </c>
      <c r="S1012" s="118">
        <f t="shared" si="294"/>
        <v>1.0307768409746818E-2</v>
      </c>
      <c r="T1012" s="118">
        <f t="shared" si="294"/>
        <v>1.0132525416603519E-2</v>
      </c>
      <c r="U1012" s="118">
        <f t="shared" si="294"/>
        <v>9.9602617401682633E-3</v>
      </c>
      <c r="V1012" s="118">
        <f t="shared" si="294"/>
        <v>9.7909267288978016E-3</v>
      </c>
      <c r="W1012" s="118">
        <f t="shared" si="294"/>
        <v>9.6244705923788261E-3</v>
      </c>
      <c r="X1012" s="118">
        <f t="shared" si="294"/>
        <v>9.4608443866878549E-3</v>
      </c>
      <c r="Y1012" s="118">
        <f t="shared" si="294"/>
        <v>9.2999999999999992E-3</v>
      </c>
      <c r="Z1012" s="118">
        <f t="shared" si="292"/>
        <v>9.141890138442417E-3</v>
      </c>
      <c r="AA1012" s="118">
        <f t="shared" si="292"/>
        <v>8.9864683121882484E-3</v>
      </c>
      <c r="AB1012" s="118">
        <f t="shared" si="292"/>
        <v>8.8336888217869919E-3</v>
      </c>
      <c r="AC1012" s="118">
        <f t="shared" si="292"/>
        <v>8.6835067447272596E-3</v>
      </c>
      <c r="AD1012" s="118">
        <f t="shared" si="292"/>
        <v>8.5358779222279944E-3</v>
      </c>
      <c r="AE1012" s="118">
        <f t="shared" si="292"/>
        <v>8.3907589462542415E-3</v>
      </c>
      <c r="AF1012" s="118">
        <f t="shared" si="292"/>
        <v>8.2481071467536728E-3</v>
      </c>
      <c r="AG1012" s="118">
        <f t="shared" si="292"/>
        <v>8.1078805791100876E-3</v>
      </c>
      <c r="AH1012" s="118">
        <f t="shared" si="292"/>
        <v>7.9700380118102477E-3</v>
      </c>
      <c r="AI1012" s="118">
        <f t="shared" si="292"/>
        <v>7.8345389143203558E-3</v>
      </c>
      <c r="AJ1012" s="118">
        <f t="shared" si="292"/>
        <v>7.7013434451686695E-3</v>
      </c>
      <c r="AK1012" s="118">
        <f t="shared" si="292"/>
        <v>7.5704124402307107E-3</v>
      </c>
      <c r="AL1012" s="118">
        <f t="shared" si="292"/>
        <v>7.4417074012136488E-3</v>
      </c>
      <c r="AM1012" s="118">
        <f t="shared" si="292"/>
        <v>7.3151904843364521E-3</v>
      </c>
      <c r="AN1012" s="118">
        <f t="shared" si="292"/>
        <v>7.1908244892024973E-3</v>
      </c>
      <c r="AO1012" s="118">
        <f t="shared" si="295"/>
        <v>7.0685728478613475E-3</v>
      </c>
      <c r="AP1012" s="118">
        <f t="shared" si="295"/>
        <v>6.9483996140565045E-3</v>
      </c>
      <c r="AQ1012" s="118">
        <f t="shared" si="295"/>
        <v>6.8302694526559413E-3</v>
      </c>
      <c r="AR1012" s="118">
        <f t="shared" si="295"/>
        <v>6.7141476292623481E-3</v>
      </c>
      <c r="AS1012" s="118">
        <f t="shared" si="295"/>
        <v>6.5999999999999991E-3</v>
      </c>
      <c r="AT1012" s="118">
        <f t="shared" si="295"/>
        <v>6.487793001475263E-3</v>
      </c>
      <c r="AU1012" s="118">
        <f t="shared" si="295"/>
        <v>6.3774936409077883E-3</v>
      </c>
      <c r="AV1012" s="118">
        <f t="shared" si="295"/>
        <v>6.2690694864294787E-3</v>
      </c>
      <c r="AW1012" s="118">
        <f t="shared" si="295"/>
        <v>6.1624886575483767E-3</v>
      </c>
      <c r="AX1012" s="118">
        <f t="shared" si="295"/>
        <v>6.0577198157747061E-3</v>
      </c>
      <c r="AY1012" s="118">
        <f t="shared" si="295"/>
        <v>5.9547321554062364E-3</v>
      </c>
      <c r="AZ1012" s="118">
        <f t="shared" si="295"/>
        <v>5.8534953944703481E-3</v>
      </c>
      <c r="BA1012" s="118">
        <f t="shared" si="295"/>
        <v>5.7539797658200621E-3</v>
      </c>
      <c r="BB1012" s="118">
        <f t="shared" si="295"/>
        <v>5.6561560083814664E-3</v>
      </c>
      <c r="BC1012" s="118">
        <f t="shared" si="295"/>
        <v>5.5599953585499301E-3</v>
      </c>
      <c r="BD1012" s="118">
        <f t="shared" si="295"/>
        <v>5.4654695417326047E-3</v>
      </c>
      <c r="BE1012" s="118">
        <f t="shared" si="293"/>
        <v>5.3725507640346977E-3</v>
      </c>
      <c r="BF1012" s="118">
        <f t="shared" si="293"/>
        <v>5.2812117040871047E-3</v>
      </c>
      <c r="BG1012" s="118">
        <f t="shared" si="293"/>
        <v>5.191425505012965E-3</v>
      </c>
      <c r="BH1012" s="118">
        <f t="shared" si="293"/>
        <v>5.1031657665308039E-3</v>
      </c>
      <c r="BI1012" s="118">
        <f t="shared" si="293"/>
        <v>5.0164065371919231E-3</v>
      </c>
      <c r="BJ1012" s="118">
        <f t="shared" si="293"/>
        <v>4.9311223067497762E-3</v>
      </c>
      <c r="BK1012" s="118">
        <f t="shared" si="293"/>
        <v>4.8472879986590544E-3</v>
      </c>
      <c r="BL1012" s="118">
        <f t="shared" si="293"/>
        <v>4.7648789627023113E-3</v>
      </c>
      <c r="BM1012" s="118">
        <f t="shared" si="293"/>
        <v>4.683870967741934E-3</v>
      </c>
      <c r="BN1012" s="118">
        <f t="shared" si="293"/>
        <v>4.6042401945953475E-3</v>
      </c>
      <c r="BO1012" s="118">
        <f t="shared" si="293"/>
        <v>4.5259632290313339E-3</v>
      </c>
      <c r="BP1012" s="118">
        <f t="shared" si="293"/>
        <v>4.4490170548854352E-3</v>
      </c>
      <c r="BQ1012" s="118">
        <f t="shared" si="293"/>
        <v>4.3733790472923958E-3</v>
      </c>
      <c r="BS1012"/>
    </row>
    <row r="1013" spans="2:71">
      <c r="B1013" s="19">
        <v>45</v>
      </c>
      <c r="C1013" s="51">
        <v>9.2999999999999992E-3</v>
      </c>
      <c r="D1013" s="51">
        <v>6.6E-3</v>
      </c>
      <c r="I1013" s="22" t="s">
        <v>176</v>
      </c>
      <c r="J1013" s="118">
        <f t="shared" si="294"/>
        <v>1.2027827981321263E-2</v>
      </c>
      <c r="K1013" s="118">
        <f t="shared" si="294"/>
        <v>1.1823342151540069E-2</v>
      </c>
      <c r="L1013" s="118">
        <f t="shared" si="294"/>
        <v>1.1622332797698356E-2</v>
      </c>
      <c r="M1013" s="118">
        <f t="shared" si="294"/>
        <v>1.1424740816018759E-2</v>
      </c>
      <c r="N1013" s="118">
        <f t="shared" si="294"/>
        <v>1.1230508107550803E-2</v>
      </c>
      <c r="O1013" s="118">
        <f t="shared" si="294"/>
        <v>1.1039577561087774E-2</v>
      </c>
      <c r="P1013" s="118">
        <f t="shared" si="294"/>
        <v>1.0851893036374034E-2</v>
      </c>
      <c r="Q1013" s="118">
        <f t="shared" si="294"/>
        <v>1.066739934759782E-2</v>
      </c>
      <c r="R1013" s="118">
        <f t="shared" si="294"/>
        <v>1.0486042247164686E-2</v>
      </c>
      <c r="S1013" s="118">
        <f t="shared" si="294"/>
        <v>1.0307768409746818E-2</v>
      </c>
      <c r="T1013" s="118">
        <f t="shared" si="294"/>
        <v>1.0132525416603519E-2</v>
      </c>
      <c r="U1013" s="118">
        <f t="shared" si="294"/>
        <v>9.9602617401682633E-3</v>
      </c>
      <c r="V1013" s="118">
        <f t="shared" si="294"/>
        <v>9.7909267288978016E-3</v>
      </c>
      <c r="W1013" s="118">
        <f t="shared" si="294"/>
        <v>9.6244705923788261E-3</v>
      </c>
      <c r="X1013" s="118">
        <f t="shared" si="294"/>
        <v>9.4608443866878549E-3</v>
      </c>
      <c r="Y1013" s="118">
        <f t="shared" si="294"/>
        <v>9.2999999999999992E-3</v>
      </c>
      <c r="Z1013" s="118">
        <f t="shared" si="292"/>
        <v>9.141890138442417E-3</v>
      </c>
      <c r="AA1013" s="118">
        <f t="shared" si="292"/>
        <v>8.9864683121882484E-3</v>
      </c>
      <c r="AB1013" s="118">
        <f t="shared" si="292"/>
        <v>8.8336888217869919E-3</v>
      </c>
      <c r="AC1013" s="118">
        <f t="shared" si="292"/>
        <v>8.6835067447272596E-3</v>
      </c>
      <c r="AD1013" s="118">
        <f t="shared" si="292"/>
        <v>8.5358779222279944E-3</v>
      </c>
      <c r="AE1013" s="118">
        <f t="shared" si="292"/>
        <v>8.3907589462542415E-3</v>
      </c>
      <c r="AF1013" s="118">
        <f t="shared" si="292"/>
        <v>8.2481071467536728E-3</v>
      </c>
      <c r="AG1013" s="118">
        <f t="shared" si="292"/>
        <v>8.1078805791100876E-3</v>
      </c>
      <c r="AH1013" s="118">
        <f t="shared" si="292"/>
        <v>7.9700380118102477E-3</v>
      </c>
      <c r="AI1013" s="118">
        <f t="shared" si="292"/>
        <v>7.8345389143203558E-3</v>
      </c>
      <c r="AJ1013" s="118">
        <f t="shared" si="292"/>
        <v>7.7013434451686695E-3</v>
      </c>
      <c r="AK1013" s="118">
        <f t="shared" si="292"/>
        <v>7.5704124402307107E-3</v>
      </c>
      <c r="AL1013" s="118">
        <f t="shared" si="292"/>
        <v>7.4417074012136488E-3</v>
      </c>
      <c r="AM1013" s="118">
        <f t="shared" si="292"/>
        <v>7.3151904843364521E-3</v>
      </c>
      <c r="AN1013" s="118">
        <f t="shared" si="292"/>
        <v>7.1908244892024973E-3</v>
      </c>
      <c r="AO1013" s="118">
        <f t="shared" si="295"/>
        <v>7.0685728478613475E-3</v>
      </c>
      <c r="AP1013" s="118">
        <f t="shared" si="295"/>
        <v>6.9483996140565045E-3</v>
      </c>
      <c r="AQ1013" s="118">
        <f t="shared" si="295"/>
        <v>6.8302694526559413E-3</v>
      </c>
      <c r="AR1013" s="118">
        <f t="shared" si="295"/>
        <v>6.7141476292623481E-3</v>
      </c>
      <c r="AS1013" s="118">
        <f t="shared" si="295"/>
        <v>6.5999999999999991E-3</v>
      </c>
      <c r="AT1013" s="118">
        <f t="shared" si="295"/>
        <v>6.487793001475263E-3</v>
      </c>
      <c r="AU1013" s="118">
        <f t="shared" si="295"/>
        <v>6.3774936409077883E-3</v>
      </c>
      <c r="AV1013" s="118">
        <f t="shared" si="295"/>
        <v>6.2690694864294787E-3</v>
      </c>
      <c r="AW1013" s="118">
        <f t="shared" si="295"/>
        <v>6.1624886575483767E-3</v>
      </c>
      <c r="AX1013" s="118">
        <f t="shared" si="295"/>
        <v>6.0577198157747061E-3</v>
      </c>
      <c r="AY1013" s="118">
        <f t="shared" si="295"/>
        <v>5.9547321554062364E-3</v>
      </c>
      <c r="AZ1013" s="118">
        <f t="shared" si="295"/>
        <v>5.8534953944703481E-3</v>
      </c>
      <c r="BA1013" s="118">
        <f t="shared" si="295"/>
        <v>5.7539797658200621E-3</v>
      </c>
      <c r="BB1013" s="118">
        <f t="shared" si="295"/>
        <v>5.6561560083814664E-3</v>
      </c>
      <c r="BC1013" s="118">
        <f t="shared" si="295"/>
        <v>5.5599953585499301E-3</v>
      </c>
      <c r="BD1013" s="118">
        <f t="shared" si="295"/>
        <v>5.4654695417326047E-3</v>
      </c>
      <c r="BE1013" s="118">
        <f t="shared" si="293"/>
        <v>5.3725507640346977E-3</v>
      </c>
      <c r="BF1013" s="118">
        <f t="shared" si="293"/>
        <v>5.2812117040871047E-3</v>
      </c>
      <c r="BG1013" s="118">
        <f t="shared" si="293"/>
        <v>5.191425505012965E-3</v>
      </c>
      <c r="BH1013" s="118">
        <f t="shared" si="293"/>
        <v>5.1031657665308039E-3</v>
      </c>
      <c r="BI1013" s="118">
        <f t="shared" si="293"/>
        <v>5.0164065371919231E-3</v>
      </c>
      <c r="BJ1013" s="118">
        <f t="shared" si="293"/>
        <v>4.9311223067497762E-3</v>
      </c>
      <c r="BK1013" s="118">
        <f t="shared" si="293"/>
        <v>4.8472879986590544E-3</v>
      </c>
      <c r="BL1013" s="118">
        <f t="shared" si="293"/>
        <v>4.7648789627023113E-3</v>
      </c>
      <c r="BM1013" s="118">
        <f t="shared" si="293"/>
        <v>4.683870967741934E-3</v>
      </c>
      <c r="BN1013" s="118">
        <f t="shared" si="293"/>
        <v>4.6042401945953475E-3</v>
      </c>
      <c r="BO1013" s="118">
        <f t="shared" si="293"/>
        <v>4.5259632290313339E-3</v>
      </c>
      <c r="BP1013" s="118">
        <f t="shared" si="293"/>
        <v>4.4490170548854352E-3</v>
      </c>
      <c r="BQ1013" s="118">
        <f t="shared" si="293"/>
        <v>4.3733790472923958E-3</v>
      </c>
      <c r="BS1013"/>
    </row>
    <row r="1014" spans="2:71">
      <c r="B1014" s="19">
        <v>46</v>
      </c>
      <c r="C1014" s="51">
        <v>9.1000000000000004E-3</v>
      </c>
      <c r="D1014" s="51">
        <v>6.4999999999999997E-3</v>
      </c>
      <c r="I1014" s="22" t="s">
        <v>176</v>
      </c>
      <c r="J1014" s="118">
        <f t="shared" si="294"/>
        <v>1.1712171391965467E-2</v>
      </c>
      <c r="K1014" s="118">
        <f t="shared" si="294"/>
        <v>1.1516778581709613E-2</v>
      </c>
      <c r="L1014" s="118">
        <f t="shared" si="294"/>
        <v>1.1324645487267505E-2</v>
      </c>
      <c r="M1014" s="118">
        <f t="shared" si="294"/>
        <v>1.1135717727174581E-2</v>
      </c>
      <c r="N1014" s="118">
        <f t="shared" si="294"/>
        <v>1.094994182720601E-2</v>
      </c>
      <c r="O1014" s="118">
        <f t="shared" si="294"/>
        <v>1.0767265205241305E-2</v>
      </c>
      <c r="P1014" s="118">
        <f t="shared" si="294"/>
        <v>1.0587636156381466E-2</v>
      </c>
      <c r="Q1014" s="118">
        <f t="shared" si="294"/>
        <v>1.0411003838314382E-2</v>
      </c>
      <c r="R1014" s="118">
        <f t="shared" si="294"/>
        <v>1.0237318256924392E-2</v>
      </c>
      <c r="S1014" s="118">
        <f t="shared" si="294"/>
        <v>1.0066530252141931E-2</v>
      </c>
      <c r="T1014" s="118">
        <f t="shared" si="294"/>
        <v>9.8985914840292247E-3</v>
      </c>
      <c r="U1014" s="118">
        <f t="shared" si="294"/>
        <v>9.7334544190981285E-3</v>
      </c>
      <c r="V1014" s="118">
        <f t="shared" si="294"/>
        <v>9.5710723168562252E-3</v>
      </c>
      <c r="W1014" s="118">
        <f t="shared" si="294"/>
        <v>9.4113992165773628E-3</v>
      </c>
      <c r="X1014" s="118">
        <f t="shared" si="294"/>
        <v>9.2543899242929026E-3</v>
      </c>
      <c r="Y1014" s="118">
        <f t="shared" si="294"/>
        <v>9.1000000000000004E-3</v>
      </c>
      <c r="Z1014" s="118">
        <f t="shared" si="292"/>
        <v>8.948185745083272E-3</v>
      </c>
      <c r="AA1014" s="118">
        <f t="shared" si="292"/>
        <v>8.7989041899463154E-3</v>
      </c>
      <c r="AB1014" s="118">
        <f t="shared" si="292"/>
        <v>8.6521130818495683E-3</v>
      </c>
      <c r="AC1014" s="118">
        <f t="shared" si="292"/>
        <v>8.5077708729510773E-3</v>
      </c>
      <c r="AD1014" s="118">
        <f t="shared" si="292"/>
        <v>8.3658367085467575E-3</v>
      </c>
      <c r="AE1014" s="118">
        <f t="shared" si="292"/>
        <v>8.2262704155068624E-3</v>
      </c>
      <c r="AF1014" s="118">
        <f t="shared" si="292"/>
        <v>8.0890324909053558E-3</v>
      </c>
      <c r="AG1014" s="118">
        <f t="shared" si="292"/>
        <v>7.9540840908389823E-3</v>
      </c>
      <c r="AH1014" s="118">
        <f t="shared" si="292"/>
        <v>7.8213870194328589E-3</v>
      </c>
      <c r="AI1014" s="118">
        <f t="shared" si="292"/>
        <v>7.6909037180294994E-3</v>
      </c>
      <c r="AJ1014" s="118">
        <f t="shared" si="292"/>
        <v>7.5625972545581861E-3</v>
      </c>
      <c r="AK1014" s="118">
        <f t="shared" si="292"/>
        <v>7.4364313130816971E-3</v>
      </c>
      <c r="AL1014" s="118">
        <f t="shared" si="292"/>
        <v>7.3123701835174195E-3</v>
      </c>
      <c r="AM1014" s="118">
        <f t="shared" si="292"/>
        <v>7.1903787515299467E-3</v>
      </c>
      <c r="AN1014" s="118">
        <f t="shared" si="292"/>
        <v>7.0704224885922992E-3</v>
      </c>
      <c r="AO1014" s="118">
        <f t="shared" si="295"/>
        <v>6.9524674422129455E-3</v>
      </c>
      <c r="AP1014" s="118">
        <f t="shared" si="295"/>
        <v>6.8364802263258711E-3</v>
      </c>
      <c r="AQ1014" s="118">
        <f t="shared" si="295"/>
        <v>6.7224280118409691E-3</v>
      </c>
      <c r="AR1014" s="118">
        <f t="shared" si="295"/>
        <v>6.6102785173520699E-3</v>
      </c>
      <c r="AS1014" s="118">
        <f t="shared" si="295"/>
        <v>6.4999999999999971E-3</v>
      </c>
      <c r="AT1014" s="118">
        <f t="shared" si="295"/>
        <v>6.3915612464880475E-3</v>
      </c>
      <c r="AU1014" s="118">
        <f t="shared" si="295"/>
        <v>6.2849315642473638E-3</v>
      </c>
      <c r="AV1014" s="118">
        <f t="shared" si="295"/>
        <v>6.180080772749689E-3</v>
      </c>
      <c r="AW1014" s="118">
        <f t="shared" si="295"/>
        <v>6.0769791949650525E-3</v>
      </c>
      <c r="AX1014" s="118">
        <f t="shared" si="295"/>
        <v>5.9755976489619667E-3</v>
      </c>
      <c r="AY1014" s="118">
        <f t="shared" si="295"/>
        <v>5.8759074396477562E-3</v>
      </c>
      <c r="AZ1014" s="118">
        <f t="shared" si="295"/>
        <v>5.7778803506466801E-3</v>
      </c>
      <c r="BA1014" s="118">
        <f t="shared" si="295"/>
        <v>5.6814886363135558E-3</v>
      </c>
      <c r="BB1014" s="118">
        <f t="shared" si="295"/>
        <v>5.5867050138806102E-3</v>
      </c>
      <c r="BC1014" s="118">
        <f t="shared" si="295"/>
        <v>5.493502655735354E-3</v>
      </c>
      <c r="BD1014" s="118">
        <f t="shared" si="295"/>
        <v>5.4018551818272725E-3</v>
      </c>
      <c r="BE1014" s="118">
        <f t="shared" si="293"/>
        <v>5.3117366522012098E-3</v>
      </c>
      <c r="BF1014" s="118">
        <f t="shared" si="293"/>
        <v>5.2231215596552976E-3</v>
      </c>
      <c r="BG1014" s="118">
        <f t="shared" si="293"/>
        <v>5.1359848225213875E-3</v>
      </c>
      <c r="BH1014" s="118">
        <f t="shared" si="293"/>
        <v>5.0503017775659249E-3</v>
      </c>
      <c r="BI1014" s="118">
        <f t="shared" si="293"/>
        <v>4.9660481730092439E-3</v>
      </c>
      <c r="BJ1014" s="118">
        <f t="shared" si="293"/>
        <v>4.8832001616613335E-3</v>
      </c>
      <c r="BK1014" s="118">
        <f t="shared" si="293"/>
        <v>4.8017342941721183E-3</v>
      </c>
      <c r="BL1014" s="118">
        <f t="shared" si="293"/>
        <v>4.7216275123943335E-3</v>
      </c>
      <c r="BM1014" s="118">
        <f t="shared" si="293"/>
        <v>4.6428571428571378E-3</v>
      </c>
      <c r="BN1014" s="118">
        <f t="shared" si="293"/>
        <v>4.5654008903486037E-3</v>
      </c>
      <c r="BO1014" s="118">
        <f t="shared" si="293"/>
        <v>4.4892368316052575E-3</v>
      </c>
      <c r="BP1014" s="118">
        <f t="shared" si="293"/>
        <v>4.4143434091069179E-3</v>
      </c>
      <c r="BQ1014" s="118">
        <f t="shared" si="293"/>
        <v>4.3406994249750351E-3</v>
      </c>
      <c r="BS1014"/>
    </row>
    <row r="1015" spans="2:71">
      <c r="B1015" s="19">
        <v>47</v>
      </c>
      <c r="C1015" s="51">
        <v>8.8999999999999999E-3</v>
      </c>
      <c r="D1015" s="51">
        <v>6.4000000000000003E-3</v>
      </c>
      <c r="I1015" s="22" t="s">
        <v>176</v>
      </c>
      <c r="J1015" s="118">
        <f t="shared" si="294"/>
        <v>1.1397183249777123E-2</v>
      </c>
      <c r="K1015" s="118">
        <f t="shared" si="294"/>
        <v>1.1210810962018571E-2</v>
      </c>
      <c r="L1015" s="118">
        <f t="shared" si="294"/>
        <v>1.1027486324620915E-2</v>
      </c>
      <c r="M1015" s="118">
        <f t="shared" si="294"/>
        <v>1.0847159500922092E-2</v>
      </c>
      <c r="N1015" s="118">
        <f t="shared" si="294"/>
        <v>1.0669781469213397E-2</v>
      </c>
      <c r="O1015" s="118">
        <f t="shared" si="294"/>
        <v>1.0495304009412971E-2</v>
      </c>
      <c r="P1015" s="118">
        <f t="shared" si="294"/>
        <v>1.0323679689957194E-2</v>
      </c>
      <c r="Q1015" s="118">
        <f t="shared" si="294"/>
        <v>1.0154861854906464E-2</v>
      </c>
      <c r="R1015" s="118">
        <f t="shared" si="294"/>
        <v>9.9888046112618142E-3</v>
      </c>
      <c r="S1015" s="118">
        <f t="shared" si="294"/>
        <v>9.8254628164889321E-3</v>
      </c>
      <c r="T1015" s="118">
        <f t="shared" si="294"/>
        <v>9.6647920662461962E-3</v>
      </c>
      <c r="U1015" s="118">
        <f t="shared" si="294"/>
        <v>9.5067486823133974E-3</v>
      </c>
      <c r="V1015" s="118">
        <f t="shared" si="294"/>
        <v>9.3512897007178367E-3</v>
      </c>
      <c r="W1015" s="118">
        <f t="shared" si="294"/>
        <v>9.1983728600546107E-3</v>
      </c>
      <c r="X1015" s="118">
        <f t="shared" si="294"/>
        <v>9.047956589997878E-3</v>
      </c>
      <c r="Y1015" s="118">
        <f t="shared" si="294"/>
        <v>8.8999999999999999E-3</v>
      </c>
      <c r="Z1015" s="118">
        <f t="shared" si="292"/>
        <v>8.7544628681754735E-3</v>
      </c>
      <c r="AA1015" s="118">
        <f t="shared" si="292"/>
        <v>8.611305630366644E-3</v>
      </c>
      <c r="AB1015" s="118">
        <f t="shared" si="292"/>
        <v>8.4704893693882208E-3</v>
      </c>
      <c r="AC1015" s="118">
        <f t="shared" si="292"/>
        <v>8.3319758044476701E-3</v>
      </c>
      <c r="AD1015" s="118">
        <f t="shared" si="292"/>
        <v>8.1957272807386058E-3</v>
      </c>
      <c r="AE1015" s="118">
        <f t="shared" si="292"/>
        <v>8.0617067592043661E-3</v>
      </c>
      <c r="AF1015" s="118">
        <f t="shared" si="292"/>
        <v>7.9298778064689733E-3</v>
      </c>
      <c r="AG1015" s="118">
        <f t="shared" si="292"/>
        <v>7.800204584932741E-3</v>
      </c>
      <c r="AH1015" s="118">
        <f t="shared" si="292"/>
        <v>7.6726518430298603E-3</v>
      </c>
      <c r="AI1015" s="118">
        <f t="shared" si="292"/>
        <v>7.5471849056452829E-3</v>
      </c>
      <c r="AJ1015" s="118">
        <f t="shared" si="292"/>
        <v>7.4237696646883202E-3</v>
      </c>
      <c r="AK1015" s="118">
        <f t="shared" si="292"/>
        <v>7.3023725698203798E-3</v>
      </c>
      <c r="AL1015" s="118">
        <f t="shared" si="292"/>
        <v>7.1829606193343394E-3</v>
      </c>
      <c r="AM1015" s="118">
        <f t="shared" si="292"/>
        <v>7.0655013511830532E-3</v>
      </c>
      <c r="AN1015" s="118">
        <f t="shared" si="292"/>
        <v>6.9499628341545706E-3</v>
      </c>
      <c r="AO1015" s="118">
        <f t="shared" si="295"/>
        <v>6.836313659191658E-3</v>
      </c>
      <c r="AP1015" s="118">
        <f t="shared" si="295"/>
        <v>6.7245229308532774E-3</v>
      </c>
      <c r="AQ1015" s="118">
        <f t="shared" si="295"/>
        <v>6.6145602589156773E-3</v>
      </c>
      <c r="AR1015" s="118">
        <f t="shared" si="295"/>
        <v>6.5063957501108353E-3</v>
      </c>
      <c r="AS1015" s="118">
        <f t="shared" si="295"/>
        <v>6.4000000000000012E-3</v>
      </c>
      <c r="AT1015" s="118">
        <f t="shared" si="295"/>
        <v>6.2953440849801163E-3</v>
      </c>
      <c r="AU1015" s="118">
        <f t="shared" si="295"/>
        <v>6.1923995544209583E-3</v>
      </c>
      <c r="AV1015" s="118">
        <f t="shared" si="295"/>
        <v>6.0911384229308573E-3</v>
      </c>
      <c r="AW1015" s="118">
        <f t="shared" si="295"/>
        <v>5.9915331627488876E-3</v>
      </c>
      <c r="AX1015" s="118">
        <f t="shared" si="295"/>
        <v>5.8935566962614698E-3</v>
      </c>
      <c r="AY1015" s="118">
        <f t="shared" si="295"/>
        <v>5.7971823886413436E-3</v>
      </c>
      <c r="AZ1015" s="118">
        <f t="shared" si="295"/>
        <v>5.7023840406069028E-3</v>
      </c>
      <c r="BA1015" s="118">
        <f t="shared" si="295"/>
        <v>5.60913588129995E-3</v>
      </c>
      <c r="BB1015" s="118">
        <f t="shared" si="295"/>
        <v>5.5174125612799003E-3</v>
      </c>
      <c r="BC1015" s="118">
        <f t="shared" si="295"/>
        <v>5.4271891456325648E-3</v>
      </c>
      <c r="BD1015" s="118">
        <f t="shared" si="295"/>
        <v>5.3384411071916021E-3</v>
      </c>
      <c r="BE1015" s="118">
        <f t="shared" si="293"/>
        <v>5.2511443198708365E-3</v>
      </c>
      <c r="BF1015" s="118">
        <f t="shared" si="293"/>
        <v>5.1652750521055937E-3</v>
      </c>
      <c r="BG1015" s="118">
        <f t="shared" si="293"/>
        <v>5.0808099604012979E-3</v>
      </c>
      <c r="BH1015" s="118">
        <f t="shared" si="293"/>
        <v>4.997726082987557E-3</v>
      </c>
      <c r="BI1015" s="118">
        <f t="shared" si="293"/>
        <v>4.9160008335760253E-3</v>
      </c>
      <c r="BJ1015" s="118">
        <f t="shared" si="293"/>
        <v>4.835611995220335E-3</v>
      </c>
      <c r="BK1015" s="118">
        <f t="shared" si="293"/>
        <v>4.7565377142764426E-3</v>
      </c>
      <c r="BL1015" s="118">
        <f t="shared" si="293"/>
        <v>4.6787564944617251E-3</v>
      </c>
      <c r="BM1015" s="118">
        <f t="shared" si="293"/>
        <v>4.6022471910112375E-3</v>
      </c>
      <c r="BN1015" s="118">
        <f t="shared" si="293"/>
        <v>4.5269890049295224E-3</v>
      </c>
      <c r="BO1015" s="118">
        <f t="shared" si="293"/>
        <v>4.4529614773364213E-3</v>
      </c>
      <c r="BP1015" s="118">
        <f t="shared" si="293"/>
        <v>4.3801444839053367E-3</v>
      </c>
      <c r="BQ1015" s="118">
        <f t="shared" si="293"/>
        <v>4.3085182293924589E-3</v>
      </c>
      <c r="BS1015"/>
    </row>
    <row r="1016" spans="2:71">
      <c r="B1016" s="19">
        <v>48</v>
      </c>
      <c r="C1016" s="51">
        <v>8.6999999999999994E-3</v>
      </c>
      <c r="D1016" s="51">
        <v>6.4000000000000003E-3</v>
      </c>
      <c r="I1016" s="22" t="s">
        <v>176</v>
      </c>
      <c r="J1016" s="118">
        <f t="shared" si="294"/>
        <v>1.0952763535936645E-2</v>
      </c>
      <c r="K1016" s="118">
        <f t="shared" si="294"/>
        <v>1.0785908895917394E-2</v>
      </c>
      <c r="L1016" s="118">
        <f t="shared" si="294"/>
        <v>1.0621596123145127E-2</v>
      </c>
      <c r="M1016" s="118">
        <f t="shared" si="294"/>
        <v>1.0459786494758429E-2</v>
      </c>
      <c r="N1016" s="118">
        <f t="shared" si="294"/>
        <v>1.0300441877800813E-2</v>
      </c>
      <c r="O1016" s="118">
        <f t="shared" si="294"/>
        <v>1.0143524720234087E-2</v>
      </c>
      <c r="P1016" s="118">
        <f t="shared" si="294"/>
        <v>9.9889980420886232E-3</v>
      </c>
      <c r="Q1016" s="118">
        <f t="shared" si="294"/>
        <v>9.8368254267484721E-3</v>
      </c>
      <c r="R1016" s="118">
        <f t="shared" si="294"/>
        <v>9.6869710123692072E-3</v>
      </c>
      <c r="S1016" s="118">
        <f t="shared" si="294"/>
        <v>9.5393994834265302E-3</v>
      </c>
      <c r="T1016" s="118">
        <f t="shared" si="294"/>
        <v>9.3940760623936036E-3</v>
      </c>
      <c r="U1016" s="118">
        <f t="shared" si="294"/>
        <v>9.2509665015452144E-3</v>
      </c>
      <c r="V1016" s="118">
        <f t="shared" si="294"/>
        <v>9.1100370748867319E-3</v>
      </c>
      <c r="W1016" s="118">
        <f t="shared" si="294"/>
        <v>8.971254570206073E-3</v>
      </c>
      <c r="X1016" s="118">
        <f t="shared" si="294"/>
        <v>8.8345862812467257E-3</v>
      </c>
      <c r="Y1016" s="118">
        <f t="shared" si="294"/>
        <v>8.6999999999999994E-3</v>
      </c>
      <c r="Z1016" s="118">
        <f t="shared" si="292"/>
        <v>8.5674640091147215E-3</v>
      </c>
      <c r="AA1016" s="118">
        <f t="shared" si="292"/>
        <v>8.4369470744225412E-3</v>
      </c>
      <c r="AB1016" s="118">
        <f t="shared" si="292"/>
        <v>8.3084184375771131E-3</v>
      </c>
      <c r="AC1016" s="118">
        <f t="shared" si="292"/>
        <v>8.1818478088054123E-3</v>
      </c>
      <c r="AD1016" s="118">
        <f t="shared" si="292"/>
        <v>8.0572053597694863E-3</v>
      </c>
      <c r="AE1016" s="118">
        <f t="shared" si="292"/>
        <v>7.9344617165369325E-3</v>
      </c>
      <c r="AF1016" s="118">
        <f t="shared" si="292"/>
        <v>7.8135879526584837E-3</v>
      </c>
      <c r="AG1016" s="118">
        <f t="shared" si="292"/>
        <v>7.6945555823510281E-3</v>
      </c>
      <c r="AH1016" s="118">
        <f t="shared" si="292"/>
        <v>7.5773365537845066E-3</v>
      </c>
      <c r="AI1016" s="118">
        <f t="shared" si="292"/>
        <v>7.4619032424710517E-3</v>
      </c>
      <c r="AJ1016" s="118">
        <f t="shared" si="292"/>
        <v>7.3482284447548493E-3</v>
      </c>
      <c r="AK1016" s="118">
        <f t="shared" si="292"/>
        <v>7.2362853714011749E-3</v>
      </c>
      <c r="AL1016" s="118">
        <f t="shared" si="292"/>
        <v>7.1260476412830951E-3</v>
      </c>
      <c r="AM1016" s="118">
        <f t="shared" si="292"/>
        <v>7.0174892751643427E-3</v>
      </c>
      <c r="AN1016" s="118">
        <f t="shared" si="292"/>
        <v>6.9105846895769051E-3</v>
      </c>
      <c r="AO1016" s="118">
        <f t="shared" si="295"/>
        <v>6.8053086907918815E-3</v>
      </c>
      <c r="AP1016" s="118">
        <f t="shared" si="295"/>
        <v>6.701636468882193E-3</v>
      </c>
      <c r="AQ1016" s="118">
        <f t="shared" si="295"/>
        <v>6.5995435918757318E-3</v>
      </c>
      <c r="AR1016" s="118">
        <f t="shared" si="295"/>
        <v>6.4990059999975912E-3</v>
      </c>
      <c r="AS1016" s="118">
        <f t="shared" si="295"/>
        <v>6.3999999999999994E-3</v>
      </c>
      <c r="AT1016" s="118">
        <f t="shared" si="295"/>
        <v>6.3025022595786457E-3</v>
      </c>
      <c r="AU1016" s="118">
        <f t="shared" si="295"/>
        <v>6.2064898018740532E-3</v>
      </c>
      <c r="AV1016" s="118">
        <f t="shared" si="295"/>
        <v>6.1119400000567269E-3</v>
      </c>
      <c r="AW1016" s="118">
        <f t="shared" si="295"/>
        <v>6.0188305719947859E-3</v>
      </c>
      <c r="AX1016" s="118">
        <f t="shared" si="295"/>
        <v>5.9271395750028402E-3</v>
      </c>
      <c r="AY1016" s="118">
        <f t="shared" si="295"/>
        <v>5.8368454006708474E-3</v>
      </c>
      <c r="AZ1016" s="118">
        <f t="shared" si="295"/>
        <v>5.7479267697717572E-3</v>
      </c>
      <c r="BA1016" s="118">
        <f t="shared" si="295"/>
        <v>5.6603627272467328E-3</v>
      </c>
      <c r="BB1016" s="118">
        <f t="shared" si="295"/>
        <v>5.5741326372667627E-3</v>
      </c>
      <c r="BC1016" s="118">
        <f t="shared" si="295"/>
        <v>5.4892161783695083E-3</v>
      </c>
      <c r="BD1016" s="118">
        <f t="shared" si="295"/>
        <v>5.4055933386702336E-3</v>
      </c>
      <c r="BE1016" s="118">
        <f t="shared" si="293"/>
        <v>5.3232444111456908E-3</v>
      </c>
      <c r="BF1016" s="118">
        <f t="shared" si="293"/>
        <v>5.2421499889898629E-3</v>
      </c>
      <c r="BG1016" s="118">
        <f t="shared" si="293"/>
        <v>5.1622909610404355E-3</v>
      </c>
      <c r="BH1016" s="118">
        <f t="shared" si="293"/>
        <v>5.0836485072749639E-3</v>
      </c>
      <c r="BI1016" s="118">
        <f t="shared" si="293"/>
        <v>5.0062040943756369E-3</v>
      </c>
      <c r="BJ1016" s="118">
        <f t="shared" si="293"/>
        <v>4.9299394713616133E-3</v>
      </c>
      <c r="BK1016" s="118">
        <f t="shared" si="293"/>
        <v>4.8548366652878937E-3</v>
      </c>
      <c r="BL1016" s="118">
        <f t="shared" si="293"/>
        <v>4.7808779770097216E-3</v>
      </c>
      <c r="BM1016" s="118">
        <f t="shared" si="293"/>
        <v>4.7080459770114935E-3</v>
      </c>
      <c r="BN1016" s="118">
        <f t="shared" si="293"/>
        <v>4.6363235012992325E-3</v>
      </c>
      <c r="BO1016" s="118">
        <f t="shared" si="293"/>
        <v>4.5656936473556248E-3</v>
      </c>
      <c r="BP1016" s="118">
        <f t="shared" si="293"/>
        <v>4.4961397701566716E-3</v>
      </c>
      <c r="BQ1016" s="118">
        <f t="shared" si="293"/>
        <v>4.4276454782490376E-3</v>
      </c>
      <c r="BS1016"/>
    </row>
    <row r="1017" spans="2:71">
      <c r="B1017" s="19">
        <v>49</v>
      </c>
      <c r="C1017" s="51">
        <v>8.5000000000000006E-3</v>
      </c>
      <c r="D1017" s="51">
        <v>6.3E-3</v>
      </c>
      <c r="I1017" s="22" t="s">
        <v>176</v>
      </c>
      <c r="J1017" s="118">
        <f t="shared" si="294"/>
        <v>1.0640883977667675E-2</v>
      </c>
      <c r="K1017" s="118">
        <f t="shared" si="294"/>
        <v>1.0482715255133994E-2</v>
      </c>
      <c r="L1017" s="118">
        <f t="shared" si="294"/>
        <v>1.0326897591482304E-2</v>
      </c>
      <c r="M1017" s="118">
        <f t="shared" si="294"/>
        <v>1.0173396039993824E-2</v>
      </c>
      <c r="N1017" s="118">
        <f t="shared" si="294"/>
        <v>1.0022176173406415E-2</v>
      </c>
      <c r="O1017" s="118">
        <f t="shared" si="294"/>
        <v>9.8732040761932444E-3</v>
      </c>
      <c r="P1017" s="118">
        <f t="shared" si="294"/>
        <v>9.7264463369562352E-3</v>
      </c>
      <c r="Q1017" s="118">
        <f t="shared" si="294"/>
        <v>9.5818700409325691E-3</v>
      </c>
      <c r="R1017" s="118">
        <f t="shared" si="294"/>
        <v>9.4394427626125783E-3</v>
      </c>
      <c r="S1017" s="118">
        <f t="shared" si="294"/>
        <v>9.2991325584673504E-3</v>
      </c>
      <c r="T1017" s="118">
        <f t="shared" si="294"/>
        <v>9.160907959784477E-3</v>
      </c>
      <c r="U1017" s="118">
        <f t="shared" si="294"/>
        <v>9.0247379656102408E-3</v>
      </c>
      <c r="V1017" s="118">
        <f t="shared" si="294"/>
        <v>8.8905920357967433E-3</v>
      </c>
      <c r="W1017" s="118">
        <f t="shared" si="294"/>
        <v>8.7584400841523736E-3</v>
      </c>
      <c r="X1017" s="118">
        <f t="shared" si="294"/>
        <v>8.6282524716940895E-3</v>
      </c>
      <c r="Y1017" s="118">
        <f t="shared" si="294"/>
        <v>8.5000000000000006E-3</v>
      </c>
      <c r="Z1017" s="118">
        <f t="shared" si="292"/>
        <v>8.3736539046607526E-3</v>
      </c>
      <c r="AA1017" s="118">
        <f t="shared" si="292"/>
        <v>8.2491858488282655E-3</v>
      </c>
      <c r="AB1017" s="118">
        <f t="shared" si="292"/>
        <v>8.1265679168603562E-3</v>
      </c>
      <c r="AC1017" s="118">
        <f t="shared" si="292"/>
        <v>8.0057726080598243E-3</v>
      </c>
      <c r="AD1017" s="118">
        <f t="shared" si="292"/>
        <v>7.8867728305066168E-3</v>
      </c>
      <c r="AE1017" s="118">
        <f t="shared" si="292"/>
        <v>7.7695418949816535E-3</v>
      </c>
      <c r="AF1017" s="118">
        <f t="shared" si="292"/>
        <v>7.6540535089809911E-3</v>
      </c>
      <c r="AG1017" s="118">
        <f t="shared" si="292"/>
        <v>7.5402817708189419E-3</v>
      </c>
      <c r="AH1017" s="118">
        <f t="shared" si="292"/>
        <v>7.4282011638188618E-3</v>
      </c>
      <c r="AI1017" s="118">
        <f t="shared" si="292"/>
        <v>7.3177865505902762E-3</v>
      </c>
      <c r="AJ1017" s="118">
        <f t="shared" si="292"/>
        <v>7.209013167391083E-3</v>
      </c>
      <c r="AK1017" s="118">
        <f t="shared" si="292"/>
        <v>7.1018566185735424E-3</v>
      </c>
      <c r="AL1017" s="118">
        <f t="shared" si="292"/>
        <v>6.996292871112841E-3</v>
      </c>
      <c r="AM1017" s="118">
        <f t="shared" si="292"/>
        <v>6.8922982492169672E-3</v>
      </c>
      <c r="AN1017" s="118">
        <f t="shared" si="292"/>
        <v>6.7898494290167194E-3</v>
      </c>
      <c r="AO1017" s="118">
        <f t="shared" si="295"/>
        <v>6.6889234333346401E-3</v>
      </c>
      <c r="AP1017" s="118">
        <f t="shared" si="295"/>
        <v>6.5894976265316952E-3</v>
      </c>
      <c r="AQ1017" s="118">
        <f t="shared" si="295"/>
        <v>6.4915497094305743E-3</v>
      </c>
      <c r="AR1017" s="118">
        <f t="shared" si="295"/>
        <v>6.3950577143144349E-3</v>
      </c>
      <c r="AS1017" s="118">
        <f t="shared" si="295"/>
        <v>6.2999999999999922E-3</v>
      </c>
      <c r="AT1017" s="118">
        <f t="shared" si="295"/>
        <v>6.2063552469838442E-3</v>
      </c>
      <c r="AU1017" s="118">
        <f t="shared" si="295"/>
        <v>6.1141024526609423E-3</v>
      </c>
      <c r="AV1017" s="118">
        <f t="shared" si="295"/>
        <v>6.023220926614138E-3</v>
      </c>
      <c r="AW1017" s="118">
        <f t="shared" si="295"/>
        <v>5.9336902859737448E-3</v>
      </c>
      <c r="AX1017" s="118">
        <f t="shared" si="295"/>
        <v>5.8454904508460732E-3</v>
      </c>
      <c r="AY1017" s="118">
        <f t="shared" si="295"/>
        <v>5.7586016398099241E-3</v>
      </c>
      <c r="AZ1017" s="118">
        <f t="shared" si="295"/>
        <v>5.6730043654800218E-3</v>
      </c>
      <c r="BA1017" s="118">
        <f t="shared" si="295"/>
        <v>5.5886794301363858E-3</v>
      </c>
      <c r="BB1017" s="118">
        <f t="shared" si="295"/>
        <v>5.5056079214186784E-3</v>
      </c>
      <c r="BC1017" s="118">
        <f t="shared" si="295"/>
        <v>5.4237712080845504E-3</v>
      </c>
      <c r="BD1017" s="118">
        <f t="shared" si="295"/>
        <v>5.3431509358310304E-3</v>
      </c>
      <c r="BE1017" s="118">
        <f t="shared" si="293"/>
        <v>5.2637290231780307E-3</v>
      </c>
      <c r="BF1017" s="118">
        <f t="shared" si="293"/>
        <v>5.1854876574130397E-3</v>
      </c>
      <c r="BG1017" s="118">
        <f t="shared" si="293"/>
        <v>5.1084092905960979E-3</v>
      </c>
      <c r="BH1017" s="118">
        <f t="shared" si="293"/>
        <v>5.0324766356241507E-3</v>
      </c>
      <c r="BI1017" s="118">
        <f t="shared" si="293"/>
        <v>4.9576726623539024E-3</v>
      </c>
      <c r="BJ1017" s="118">
        <f t="shared" si="293"/>
        <v>4.8839805937823085E-3</v>
      </c>
      <c r="BK1017" s="118">
        <f t="shared" si="293"/>
        <v>4.8113839022838308E-3</v>
      </c>
      <c r="BL1017" s="118">
        <f t="shared" si="293"/>
        <v>4.7398663059036329E-3</v>
      </c>
      <c r="BM1017" s="118">
        <f t="shared" si="293"/>
        <v>4.6694117647058699E-3</v>
      </c>
      <c r="BN1017" s="118">
        <f t="shared" si="293"/>
        <v>4.6000044771762547E-3</v>
      </c>
      <c r="BO1017" s="118">
        <f t="shared" si="293"/>
        <v>4.5316288766781036E-3</v>
      </c>
      <c r="BP1017" s="118">
        <f t="shared" si="293"/>
        <v>4.4642696279610606E-3</v>
      </c>
      <c r="BQ1017" s="118">
        <f t="shared" si="293"/>
        <v>4.3979116237217106E-3</v>
      </c>
      <c r="BS1017"/>
    </row>
    <row r="1018" spans="2:71">
      <c r="B1018" s="19">
        <v>50</v>
      </c>
      <c r="C1018" s="51">
        <v>8.3000000000000001E-3</v>
      </c>
      <c r="D1018" s="51">
        <v>6.1999999999999998E-3</v>
      </c>
      <c r="I1018" s="22" t="s">
        <v>176</v>
      </c>
      <c r="J1018" s="118">
        <f t="shared" si="294"/>
        <v>1.032982334543928E-2</v>
      </c>
      <c r="K1018" s="118">
        <f t="shared" si="294"/>
        <v>1.0180253073937058E-2</v>
      </c>
      <c r="L1018" s="118">
        <f t="shared" si="294"/>
        <v>1.0032848499307776E-2</v>
      </c>
      <c r="M1018" s="118">
        <f t="shared" si="294"/>
        <v>9.8875782634286081E-3</v>
      </c>
      <c r="N1018" s="118">
        <f t="shared" si="294"/>
        <v>9.7444114622254278E-3</v>
      </c>
      <c r="O1018" s="118">
        <f t="shared" si="294"/>
        <v>9.6033176390984392E-3</v>
      </c>
      <c r="P1018" s="118">
        <f t="shared" si="294"/>
        <v>9.4642667784429948E-3</v>
      </c>
      <c r="Q1018" s="118">
        <f t="shared" si="294"/>
        <v>9.32722929926421E-3</v>
      </c>
      <c r="R1018" s="118">
        <f t="shared" si="294"/>
        <v>9.1921760488840511E-3</v>
      </c>
      <c r="S1018" s="118">
        <f t="shared" si="294"/>
        <v>9.0590782967395443E-3</v>
      </c>
      <c r="T1018" s="118">
        <f t="shared" si="294"/>
        <v>8.9279077282707758E-3</v>
      </c>
      <c r="U1018" s="118">
        <f t="shared" si="294"/>
        <v>8.7986364388973892E-3</v>
      </c>
      <c r="V1018" s="118">
        <f t="shared" si="294"/>
        <v>8.6712369280823043E-3</v>
      </c>
      <c r="W1018" s="118">
        <f t="shared" si="294"/>
        <v>8.5456820934813812E-3</v>
      </c>
      <c r="X1018" s="118">
        <f t="shared" si="294"/>
        <v>8.4219452251778192E-3</v>
      </c>
      <c r="Y1018" s="118">
        <f t="shared" si="294"/>
        <v>8.3000000000000001E-3</v>
      </c>
      <c r="Z1018" s="118">
        <f t="shared" si="292"/>
        <v>8.179820475921638E-3</v>
      </c>
      <c r="AA1018" s="118">
        <f t="shared" si="292"/>
        <v>8.0613810865429996E-3</v>
      </c>
      <c r="AB1018" s="118">
        <f t="shared" si="292"/>
        <v>7.9446566356520306E-3</v>
      </c>
      <c r="AC1018" s="118">
        <f t="shared" si="292"/>
        <v>7.8296222918642407E-3</v>
      </c>
      <c r="AD1018" s="118">
        <f t="shared" si="292"/>
        <v>7.7162535833401958E-3</v>
      </c>
      <c r="AE1018" s="118">
        <f t="shared" si="292"/>
        <v>7.6045263925794988E-3</v>
      </c>
      <c r="AF1018" s="118">
        <f t="shared" si="292"/>
        <v>7.4944169512901563E-3</v>
      </c>
      <c r="AG1018" s="118">
        <f t="shared" si="292"/>
        <v>7.3859018353322221E-3</v>
      </c>
      <c r="AH1018" s="118">
        <f t="shared" si="292"/>
        <v>7.278957959734665E-3</v>
      </c>
      <c r="AI1018" s="118">
        <f t="shared" si="292"/>
        <v>7.1735625737843868E-3</v>
      </c>
      <c r="AJ1018" s="118">
        <f t="shared" si="292"/>
        <v>7.0696932561863431E-3</v>
      </c>
      <c r="AK1018" s="118">
        <f t="shared" si="292"/>
        <v>6.9673279102937559E-3</v>
      </c>
      <c r="AL1018" s="118">
        <f t="shared" si="292"/>
        <v>6.8664447594073714E-3</v>
      </c>
      <c r="AM1018" s="118">
        <f t="shared" si="292"/>
        <v>6.7670223421428012E-3</v>
      </c>
      <c r="AN1018" s="118">
        <f t="shared" si="292"/>
        <v>6.6690395078649253E-3</v>
      </c>
      <c r="AO1018" s="118">
        <f t="shared" si="295"/>
        <v>6.57247541218842E-3</v>
      </c>
      <c r="AP1018" s="118">
        <f t="shared" si="295"/>
        <v>6.4773095125434154E-3</v>
      </c>
      <c r="AQ1018" s="118">
        <f t="shared" si="295"/>
        <v>6.3835215638053779E-3</v>
      </c>
      <c r="AR1018" s="118">
        <f t="shared" si="295"/>
        <v>6.2910916139882591E-3</v>
      </c>
      <c r="AS1018" s="118">
        <f t="shared" si="295"/>
        <v>6.2000000000000085E-3</v>
      </c>
      <c r="AT1018" s="118">
        <f t="shared" si="295"/>
        <v>6.1102273434595457E-3</v>
      </c>
      <c r="AU1018" s="118">
        <f t="shared" si="295"/>
        <v>6.0217545465742969E-3</v>
      </c>
      <c r="AV1018" s="118">
        <f t="shared" si="295"/>
        <v>5.9345627880774288E-3</v>
      </c>
      <c r="AW1018" s="118">
        <f t="shared" si="295"/>
        <v>5.8486335192238989E-3</v>
      </c>
      <c r="AX1018" s="118">
        <f t="shared" si="295"/>
        <v>5.7639484598444911E-3</v>
      </c>
      <c r="AY1018" s="118">
        <f t="shared" si="295"/>
        <v>5.6804895944569831E-3</v>
      </c>
      <c r="AZ1018" s="118">
        <f t="shared" si="295"/>
        <v>5.5982391684336183E-3</v>
      </c>
      <c r="BA1018" s="118">
        <f t="shared" si="295"/>
        <v>5.5171796842240772E-3</v>
      </c>
      <c r="BB1018" s="118">
        <f t="shared" si="295"/>
        <v>5.4372938976331303E-3</v>
      </c>
      <c r="BC1018" s="118">
        <f t="shared" si="295"/>
        <v>5.3585648141521985E-3</v>
      </c>
      <c r="BD1018" s="118">
        <f t="shared" si="295"/>
        <v>5.2809756853440222E-3</v>
      </c>
      <c r="BE1018" s="118">
        <f t="shared" si="293"/>
        <v>5.2045100052796802E-3</v>
      </c>
      <c r="BF1018" s="118">
        <f t="shared" si="293"/>
        <v>5.1291515070271999E-3</v>
      </c>
      <c r="BG1018" s="118">
        <f t="shared" si="293"/>
        <v>5.0548841591910145E-3</v>
      </c>
      <c r="BH1018" s="118">
        <f t="shared" si="293"/>
        <v>4.9816921625015177E-3</v>
      </c>
      <c r="BI1018" s="118">
        <f t="shared" si="293"/>
        <v>4.9095599464540063E-3</v>
      </c>
      <c r="BJ1018" s="118">
        <f t="shared" si="293"/>
        <v>4.838472165996293E-3</v>
      </c>
      <c r="BK1018" s="118">
        <f t="shared" si="293"/>
        <v>4.7684136982642641E-3</v>
      </c>
      <c r="BL1018" s="118">
        <f t="shared" si="293"/>
        <v>4.6993696393647288E-3</v>
      </c>
      <c r="BM1018" s="118">
        <f t="shared" si="293"/>
        <v>4.6313253012048305E-3</v>
      </c>
      <c r="BN1018" s="118">
        <f t="shared" si="293"/>
        <v>4.5642662083673772E-3</v>
      </c>
      <c r="BO1018" s="118">
        <f t="shared" si="293"/>
        <v>4.4981780950314083E-3</v>
      </c>
      <c r="BP1018" s="118">
        <f t="shared" si="293"/>
        <v>4.4330469019373611E-3</v>
      </c>
      <c r="BQ1018" s="118">
        <f t="shared" si="293"/>
        <v>4.3688587733961698E-3</v>
      </c>
      <c r="BS1018"/>
    </row>
    <row r="1019" spans="2:71">
      <c r="B1019" s="19">
        <v>51</v>
      </c>
      <c r="C1019" s="51">
        <v>8.5000000000000006E-3</v>
      </c>
      <c r="D1019" s="51">
        <v>6.3E-3</v>
      </c>
      <c r="I1019" s="22" t="s">
        <v>176</v>
      </c>
      <c r="J1019" s="118">
        <f t="shared" si="294"/>
        <v>1.0640883977667675E-2</v>
      </c>
      <c r="K1019" s="118">
        <f t="shared" si="294"/>
        <v>1.0482715255133994E-2</v>
      </c>
      <c r="L1019" s="118">
        <f t="shared" si="294"/>
        <v>1.0326897591482304E-2</v>
      </c>
      <c r="M1019" s="118">
        <f t="shared" si="294"/>
        <v>1.0173396039993824E-2</v>
      </c>
      <c r="N1019" s="118">
        <f t="shared" si="294"/>
        <v>1.0022176173406415E-2</v>
      </c>
      <c r="O1019" s="118">
        <f t="shared" si="294"/>
        <v>9.8732040761932444E-3</v>
      </c>
      <c r="P1019" s="118">
        <f t="shared" si="294"/>
        <v>9.7264463369562352E-3</v>
      </c>
      <c r="Q1019" s="118">
        <f t="shared" si="294"/>
        <v>9.5818700409325691E-3</v>
      </c>
      <c r="R1019" s="118">
        <f t="shared" si="294"/>
        <v>9.4394427626125783E-3</v>
      </c>
      <c r="S1019" s="118">
        <f t="shared" si="294"/>
        <v>9.2991325584673504E-3</v>
      </c>
      <c r="T1019" s="118">
        <f t="shared" si="294"/>
        <v>9.160907959784477E-3</v>
      </c>
      <c r="U1019" s="118">
        <f t="shared" si="294"/>
        <v>9.0247379656102408E-3</v>
      </c>
      <c r="V1019" s="118">
        <f t="shared" si="294"/>
        <v>8.8905920357967433E-3</v>
      </c>
      <c r="W1019" s="118">
        <f t="shared" si="294"/>
        <v>8.7584400841523736E-3</v>
      </c>
      <c r="X1019" s="118">
        <f t="shared" si="294"/>
        <v>8.6282524716940895E-3</v>
      </c>
      <c r="Y1019" s="118">
        <f t="shared" ref="Y1019:AN1034" si="296">$C1019*POWER(POWER($D1019/$C1019,1/($D$482-$C$482)),Y$482-$C$482)</f>
        <v>8.5000000000000006E-3</v>
      </c>
      <c r="Z1019" s="118">
        <f t="shared" si="296"/>
        <v>8.3736539046607526E-3</v>
      </c>
      <c r="AA1019" s="118">
        <f t="shared" si="296"/>
        <v>8.2491858488282655E-3</v>
      </c>
      <c r="AB1019" s="118">
        <f t="shared" si="296"/>
        <v>8.1265679168603562E-3</v>
      </c>
      <c r="AC1019" s="118">
        <f t="shared" si="296"/>
        <v>8.0057726080598243E-3</v>
      </c>
      <c r="AD1019" s="118">
        <f t="shared" si="296"/>
        <v>7.8867728305066168E-3</v>
      </c>
      <c r="AE1019" s="118">
        <f t="shared" si="296"/>
        <v>7.7695418949816535E-3</v>
      </c>
      <c r="AF1019" s="118">
        <f t="shared" si="296"/>
        <v>7.6540535089809911E-3</v>
      </c>
      <c r="AG1019" s="118">
        <f t="shared" si="296"/>
        <v>7.5402817708189419E-3</v>
      </c>
      <c r="AH1019" s="118">
        <f t="shared" si="296"/>
        <v>7.4282011638188618E-3</v>
      </c>
      <c r="AI1019" s="118">
        <f t="shared" si="296"/>
        <v>7.3177865505902762E-3</v>
      </c>
      <c r="AJ1019" s="118">
        <f t="shared" si="296"/>
        <v>7.209013167391083E-3</v>
      </c>
      <c r="AK1019" s="118">
        <f t="shared" si="296"/>
        <v>7.1018566185735424E-3</v>
      </c>
      <c r="AL1019" s="118">
        <f t="shared" si="296"/>
        <v>6.996292871112841E-3</v>
      </c>
      <c r="AM1019" s="118">
        <f t="shared" si="296"/>
        <v>6.8922982492169672E-3</v>
      </c>
      <c r="AN1019" s="118">
        <f t="shared" si="296"/>
        <v>6.7898494290167194E-3</v>
      </c>
      <c r="AO1019" s="118">
        <f t="shared" si="295"/>
        <v>6.6889234333346401E-3</v>
      </c>
      <c r="AP1019" s="118">
        <f t="shared" si="295"/>
        <v>6.5894976265316952E-3</v>
      </c>
      <c r="AQ1019" s="118">
        <f t="shared" si="295"/>
        <v>6.4915497094305743E-3</v>
      </c>
      <c r="AR1019" s="118">
        <f t="shared" si="295"/>
        <v>6.3950577143144349E-3</v>
      </c>
      <c r="AS1019" s="118">
        <f t="shared" si="295"/>
        <v>6.2999999999999922E-3</v>
      </c>
      <c r="AT1019" s="118">
        <f t="shared" si="295"/>
        <v>6.2063552469838442E-3</v>
      </c>
      <c r="AU1019" s="118">
        <f t="shared" si="295"/>
        <v>6.1141024526609423E-3</v>
      </c>
      <c r="AV1019" s="118">
        <f t="shared" si="295"/>
        <v>6.023220926614138E-3</v>
      </c>
      <c r="AW1019" s="118">
        <f t="shared" si="295"/>
        <v>5.9336902859737448E-3</v>
      </c>
      <c r="AX1019" s="118">
        <f t="shared" si="295"/>
        <v>5.8454904508460732E-3</v>
      </c>
      <c r="AY1019" s="118">
        <f t="shared" si="295"/>
        <v>5.7586016398099241E-3</v>
      </c>
      <c r="AZ1019" s="118">
        <f t="shared" si="295"/>
        <v>5.6730043654800218E-3</v>
      </c>
      <c r="BA1019" s="118">
        <f t="shared" si="295"/>
        <v>5.5886794301363858E-3</v>
      </c>
      <c r="BB1019" s="118">
        <f t="shared" si="295"/>
        <v>5.5056079214186784E-3</v>
      </c>
      <c r="BC1019" s="118">
        <f t="shared" si="295"/>
        <v>5.4237712080845504E-3</v>
      </c>
      <c r="BD1019" s="118">
        <f t="shared" ref="BD1019:BQ1034" si="297">$C1019*POWER(POWER($D1019/$C1019,1/($D$482-$C$482)),BD$482-$C$482)</f>
        <v>5.3431509358310304E-3</v>
      </c>
      <c r="BE1019" s="118">
        <f t="shared" si="297"/>
        <v>5.2637290231780307E-3</v>
      </c>
      <c r="BF1019" s="118">
        <f t="shared" si="297"/>
        <v>5.1854876574130397E-3</v>
      </c>
      <c r="BG1019" s="118">
        <f t="shared" si="297"/>
        <v>5.1084092905960979E-3</v>
      </c>
      <c r="BH1019" s="118">
        <f t="shared" si="297"/>
        <v>5.0324766356241507E-3</v>
      </c>
      <c r="BI1019" s="118">
        <f t="shared" si="297"/>
        <v>4.9576726623539024E-3</v>
      </c>
      <c r="BJ1019" s="118">
        <f t="shared" si="297"/>
        <v>4.8839805937823085E-3</v>
      </c>
      <c r="BK1019" s="118">
        <f t="shared" si="297"/>
        <v>4.8113839022838308E-3</v>
      </c>
      <c r="BL1019" s="118">
        <f t="shared" si="297"/>
        <v>4.7398663059036329E-3</v>
      </c>
      <c r="BM1019" s="118">
        <f t="shared" si="297"/>
        <v>4.6694117647058699E-3</v>
      </c>
      <c r="BN1019" s="118">
        <f t="shared" si="297"/>
        <v>4.6000044771762547E-3</v>
      </c>
      <c r="BO1019" s="118">
        <f t="shared" si="297"/>
        <v>4.5316288766781036E-3</v>
      </c>
      <c r="BP1019" s="118">
        <f t="shared" si="297"/>
        <v>4.4642696279610606E-3</v>
      </c>
      <c r="BQ1019" s="118">
        <f t="shared" si="297"/>
        <v>4.3979116237217106E-3</v>
      </c>
      <c r="BS1019"/>
    </row>
    <row r="1020" spans="2:71">
      <c r="B1020" s="19">
        <v>52</v>
      </c>
      <c r="C1020" s="51">
        <v>8.6999999999999994E-3</v>
      </c>
      <c r="D1020" s="51">
        <v>6.4000000000000003E-3</v>
      </c>
      <c r="I1020" s="22" t="s">
        <v>176</v>
      </c>
      <c r="J1020" s="118">
        <f t="shared" ref="J1020:Y1035" si="298">$C1020*POWER(POWER($D1020/$C1020,1/($D$482-$C$482)),J$482-$C$482)</f>
        <v>1.0952763535936645E-2</v>
      </c>
      <c r="K1020" s="118">
        <f t="shared" si="298"/>
        <v>1.0785908895917394E-2</v>
      </c>
      <c r="L1020" s="118">
        <f t="shared" si="298"/>
        <v>1.0621596123145127E-2</v>
      </c>
      <c r="M1020" s="118">
        <f t="shared" si="298"/>
        <v>1.0459786494758429E-2</v>
      </c>
      <c r="N1020" s="118">
        <f t="shared" si="298"/>
        <v>1.0300441877800813E-2</v>
      </c>
      <c r="O1020" s="118">
        <f t="shared" si="298"/>
        <v>1.0143524720234087E-2</v>
      </c>
      <c r="P1020" s="118">
        <f t="shared" si="298"/>
        <v>9.9889980420886232E-3</v>
      </c>
      <c r="Q1020" s="118">
        <f t="shared" si="298"/>
        <v>9.8368254267484721E-3</v>
      </c>
      <c r="R1020" s="118">
        <f t="shared" si="298"/>
        <v>9.6869710123692072E-3</v>
      </c>
      <c r="S1020" s="118">
        <f t="shared" si="298"/>
        <v>9.5393994834265302E-3</v>
      </c>
      <c r="T1020" s="118">
        <f t="shared" si="298"/>
        <v>9.3940760623936036E-3</v>
      </c>
      <c r="U1020" s="118">
        <f t="shared" si="298"/>
        <v>9.2509665015452144E-3</v>
      </c>
      <c r="V1020" s="118">
        <f t="shared" si="298"/>
        <v>9.1100370748867319E-3</v>
      </c>
      <c r="W1020" s="118">
        <f t="shared" si="298"/>
        <v>8.971254570206073E-3</v>
      </c>
      <c r="X1020" s="118">
        <f t="shared" si="298"/>
        <v>8.8345862812467257E-3</v>
      </c>
      <c r="Y1020" s="118">
        <f t="shared" si="298"/>
        <v>8.6999999999999994E-3</v>
      </c>
      <c r="Z1020" s="118">
        <f t="shared" si="296"/>
        <v>8.5674640091147215E-3</v>
      </c>
      <c r="AA1020" s="118">
        <f t="shared" si="296"/>
        <v>8.4369470744225412E-3</v>
      </c>
      <c r="AB1020" s="118">
        <f t="shared" si="296"/>
        <v>8.3084184375771131E-3</v>
      </c>
      <c r="AC1020" s="118">
        <f t="shared" si="296"/>
        <v>8.1818478088054123E-3</v>
      </c>
      <c r="AD1020" s="118">
        <f t="shared" si="296"/>
        <v>8.0572053597694863E-3</v>
      </c>
      <c r="AE1020" s="118">
        <f t="shared" si="296"/>
        <v>7.9344617165369325E-3</v>
      </c>
      <c r="AF1020" s="118">
        <f t="shared" si="296"/>
        <v>7.8135879526584837E-3</v>
      </c>
      <c r="AG1020" s="118">
        <f t="shared" si="296"/>
        <v>7.6945555823510281E-3</v>
      </c>
      <c r="AH1020" s="118">
        <f t="shared" si="296"/>
        <v>7.5773365537845066E-3</v>
      </c>
      <c r="AI1020" s="118">
        <f t="shared" si="296"/>
        <v>7.4619032424710517E-3</v>
      </c>
      <c r="AJ1020" s="118">
        <f t="shared" si="296"/>
        <v>7.3482284447548493E-3</v>
      </c>
      <c r="AK1020" s="118">
        <f t="shared" si="296"/>
        <v>7.2362853714011749E-3</v>
      </c>
      <c r="AL1020" s="118">
        <f t="shared" si="296"/>
        <v>7.1260476412830951E-3</v>
      </c>
      <c r="AM1020" s="118">
        <f t="shared" si="296"/>
        <v>7.0174892751643427E-3</v>
      </c>
      <c r="AN1020" s="118">
        <f t="shared" si="296"/>
        <v>6.9105846895769051E-3</v>
      </c>
      <c r="AO1020" s="118">
        <f t="shared" ref="AO1020:BD1035" si="299">$C1020*POWER(POWER($D1020/$C1020,1/($D$482-$C$482)),AO$482-$C$482)</f>
        <v>6.8053086907918815E-3</v>
      </c>
      <c r="AP1020" s="118">
        <f t="shared" si="299"/>
        <v>6.701636468882193E-3</v>
      </c>
      <c r="AQ1020" s="118">
        <f t="shared" si="299"/>
        <v>6.5995435918757318E-3</v>
      </c>
      <c r="AR1020" s="118">
        <f t="shared" si="299"/>
        <v>6.4990059999975912E-3</v>
      </c>
      <c r="AS1020" s="118">
        <f t="shared" si="299"/>
        <v>6.3999999999999994E-3</v>
      </c>
      <c r="AT1020" s="118">
        <f t="shared" si="299"/>
        <v>6.3025022595786457E-3</v>
      </c>
      <c r="AU1020" s="118">
        <f t="shared" si="299"/>
        <v>6.2064898018740532E-3</v>
      </c>
      <c r="AV1020" s="118">
        <f t="shared" si="299"/>
        <v>6.1119400000567269E-3</v>
      </c>
      <c r="AW1020" s="118">
        <f t="shared" si="299"/>
        <v>6.0188305719947859E-3</v>
      </c>
      <c r="AX1020" s="118">
        <f t="shared" si="299"/>
        <v>5.9271395750028402E-3</v>
      </c>
      <c r="AY1020" s="118">
        <f t="shared" si="299"/>
        <v>5.8368454006708474E-3</v>
      </c>
      <c r="AZ1020" s="118">
        <f t="shared" si="299"/>
        <v>5.7479267697717572E-3</v>
      </c>
      <c r="BA1020" s="118">
        <f t="shared" si="299"/>
        <v>5.6603627272467328E-3</v>
      </c>
      <c r="BB1020" s="118">
        <f t="shared" si="299"/>
        <v>5.5741326372667627E-3</v>
      </c>
      <c r="BC1020" s="118">
        <f t="shared" si="299"/>
        <v>5.4892161783695083E-3</v>
      </c>
      <c r="BD1020" s="118">
        <f t="shared" si="297"/>
        <v>5.4055933386702336E-3</v>
      </c>
      <c r="BE1020" s="118">
        <f t="shared" si="297"/>
        <v>5.3232444111456908E-3</v>
      </c>
      <c r="BF1020" s="118">
        <f t="shared" si="297"/>
        <v>5.2421499889898629E-3</v>
      </c>
      <c r="BG1020" s="118">
        <f t="shared" si="297"/>
        <v>5.1622909610404355E-3</v>
      </c>
      <c r="BH1020" s="118">
        <f t="shared" si="297"/>
        <v>5.0836485072749639E-3</v>
      </c>
      <c r="BI1020" s="118">
        <f t="shared" si="297"/>
        <v>5.0062040943756369E-3</v>
      </c>
      <c r="BJ1020" s="118">
        <f t="shared" si="297"/>
        <v>4.9299394713616133E-3</v>
      </c>
      <c r="BK1020" s="118">
        <f t="shared" si="297"/>
        <v>4.8548366652878937E-3</v>
      </c>
      <c r="BL1020" s="118">
        <f t="shared" si="297"/>
        <v>4.7808779770097216E-3</v>
      </c>
      <c r="BM1020" s="118">
        <f t="shared" si="297"/>
        <v>4.7080459770114935E-3</v>
      </c>
      <c r="BN1020" s="118">
        <f t="shared" si="297"/>
        <v>4.6363235012992325E-3</v>
      </c>
      <c r="BO1020" s="118">
        <f t="shared" si="297"/>
        <v>4.5656936473556248E-3</v>
      </c>
      <c r="BP1020" s="118">
        <f t="shared" si="297"/>
        <v>4.4961397701566716E-3</v>
      </c>
      <c r="BQ1020" s="118">
        <f t="shared" si="297"/>
        <v>4.4276454782490376E-3</v>
      </c>
      <c r="BS1020"/>
    </row>
    <row r="1021" spans="2:71">
      <c r="B1021" s="19">
        <v>53</v>
      </c>
      <c r="C1021" s="51">
        <v>8.8999999999999999E-3</v>
      </c>
      <c r="D1021" s="51">
        <v>6.6E-3</v>
      </c>
      <c r="I1021" s="22" t="s">
        <v>176</v>
      </c>
      <c r="J1021" s="118">
        <f t="shared" si="298"/>
        <v>1.1137162591435008E-2</v>
      </c>
      <c r="K1021" s="118">
        <f t="shared" si="298"/>
        <v>1.0971910502383539E-2</v>
      </c>
      <c r="L1021" s="118">
        <f t="shared" si="298"/>
        <v>1.0809110407070301E-2</v>
      </c>
      <c r="M1021" s="118">
        <f t="shared" si="298"/>
        <v>1.0648725923060881E-2</v>
      </c>
      <c r="N1021" s="118">
        <f t="shared" si="298"/>
        <v>1.0490721207759726E-2</v>
      </c>
      <c r="O1021" s="118">
        <f t="shared" si="298"/>
        <v>1.0335060950400094E-2</v>
      </c>
      <c r="P1021" s="118">
        <f t="shared" si="298"/>
        <v>1.0181710364152809E-2</v>
      </c>
      <c r="Q1021" s="118">
        <f t="shared" si="298"/>
        <v>1.0030635178352145E-2</v>
      </c>
      <c r="R1021" s="118">
        <f t="shared" si="298"/>
        <v>9.8818016308370345E-3</v>
      </c>
      <c r="S1021" s="118">
        <f t="shared" si="298"/>
        <v>9.7351764604059338E-3</v>
      </c>
      <c r="T1021" s="118">
        <f t="shared" si="298"/>
        <v>9.5907268993836343E-3</v>
      </c>
      <c r="U1021" s="118">
        <f t="shared" si="298"/>
        <v>9.4484206662983697E-3</v>
      </c>
      <c r="V1021" s="118">
        <f t="shared" si="298"/>
        <v>9.3082259586675688E-3</v>
      </c>
      <c r="W1021" s="118">
        <f t="shared" si="298"/>
        <v>9.1701114458906923E-3</v>
      </c>
      <c r="X1021" s="118">
        <f t="shared" si="298"/>
        <v>9.0340462622474516E-3</v>
      </c>
      <c r="Y1021" s="118">
        <f t="shared" si="298"/>
        <v>8.8999999999999999E-3</v>
      </c>
      <c r="Z1021" s="118">
        <f t="shared" si="296"/>
        <v>8.7679427025974151E-3</v>
      </c>
      <c r="AA1021" s="118">
        <f t="shared" si="296"/>
        <v>8.6378448579810408E-3</v>
      </c>
      <c r="AB1021" s="118">
        <f t="shared" si="296"/>
        <v>8.5096773919891549E-3</v>
      </c>
      <c r="AC1021" s="118">
        <f t="shared" si="296"/>
        <v>8.3834116618594946E-3</v>
      </c>
      <c r="AD1021" s="118">
        <f t="shared" si="296"/>
        <v>8.2590194498282053E-3</v>
      </c>
      <c r="AE1021" s="118">
        <f t="shared" si="296"/>
        <v>8.1364729568237457E-3</v>
      </c>
      <c r="AF1021" s="118">
        <f t="shared" si="296"/>
        <v>8.0157447962543801E-3</v>
      </c>
      <c r="AG1021" s="118">
        <f t="shared" si="296"/>
        <v>7.8968079878878397E-3</v>
      </c>
      <c r="AH1021" s="118">
        <f t="shared" si="296"/>
        <v>7.7796359518218176E-3</v>
      </c>
      <c r="AI1021" s="118">
        <f t="shared" si="296"/>
        <v>7.6642025025438869E-3</v>
      </c>
      <c r="AJ1021" s="118">
        <f t="shared" si="296"/>
        <v>7.55048184307961E-3</v>
      </c>
      <c r="AK1021" s="118">
        <f t="shared" si="296"/>
        <v>7.4384485592274311E-3</v>
      </c>
      <c r="AL1021" s="118">
        <f t="shared" si="296"/>
        <v>7.3280776138791477E-3</v>
      </c>
      <c r="AM1021" s="118">
        <f t="shared" si="296"/>
        <v>7.2193443414246238E-3</v>
      </c>
      <c r="AN1021" s="118">
        <f t="shared" si="296"/>
        <v>7.1122244422395474E-3</v>
      </c>
      <c r="AO1021" s="118">
        <f t="shared" si="299"/>
        <v>7.0066939772549667E-3</v>
      </c>
      <c r="AP1021" s="118">
        <f t="shared" si="299"/>
        <v>6.9027293626074092E-3</v>
      </c>
      <c r="AQ1021" s="118">
        <f t="shared" si="299"/>
        <v>6.8003073643683751E-3</v>
      </c>
      <c r="AR1021" s="118">
        <f t="shared" si="299"/>
        <v>6.6994050933520408E-3</v>
      </c>
      <c r="AS1021" s="118">
        <f t="shared" si="299"/>
        <v>6.5999999999999974E-3</v>
      </c>
      <c r="AT1021" s="118">
        <f t="shared" si="299"/>
        <v>6.5020698693419015E-3</v>
      </c>
      <c r="AU1021" s="118">
        <f t="shared" si="299"/>
        <v>6.4055928160308816E-3</v>
      </c>
      <c r="AV1021" s="118">
        <f t="shared" si="299"/>
        <v>6.31054727945263E-3</v>
      </c>
      <c r="AW1021" s="118">
        <f t="shared" si="299"/>
        <v>6.2169120189070389E-3</v>
      </c>
      <c r="AX1021" s="118">
        <f t="shared" si="299"/>
        <v>6.1246661088613635E-3</v>
      </c>
      <c r="AY1021" s="118">
        <f t="shared" si="299"/>
        <v>6.0337889342737859E-3</v>
      </c>
      <c r="AZ1021" s="118">
        <f t="shared" si="299"/>
        <v>5.9442601859863919E-3</v>
      </c>
      <c r="BA1021" s="118">
        <f t="shared" si="299"/>
        <v>5.8560598561864857E-3</v>
      </c>
      <c r="BB1021" s="118">
        <f t="shared" si="299"/>
        <v>5.7691682339352773E-3</v>
      </c>
      <c r="BC1021" s="118">
        <f t="shared" si="299"/>
        <v>5.6835659007628807E-3</v>
      </c>
      <c r="BD1021" s="118">
        <f t="shared" si="297"/>
        <v>5.5992337263286972E-3</v>
      </c>
      <c r="BE1021" s="118">
        <f t="shared" si="297"/>
        <v>5.5161528641461833E-3</v>
      </c>
      <c r="BF1021" s="118">
        <f t="shared" si="297"/>
        <v>5.4343047473710514E-3</v>
      </c>
      <c r="BG1021" s="118">
        <f t="shared" si="297"/>
        <v>5.3536710846519668E-3</v>
      </c>
      <c r="BH1021" s="118">
        <f t="shared" si="297"/>
        <v>5.2742338560428084E-3</v>
      </c>
      <c r="BI1021" s="118">
        <f t="shared" si="297"/>
        <v>5.195975308975591E-3</v>
      </c>
      <c r="BJ1021" s="118">
        <f t="shared" si="297"/>
        <v>5.1188779542931332E-3</v>
      </c>
      <c r="BK1021" s="118">
        <f t="shared" si="297"/>
        <v>5.0429245623405915E-3</v>
      </c>
      <c r="BL1021" s="118">
        <f t="shared" si="297"/>
        <v>4.9680981591149953E-3</v>
      </c>
      <c r="BM1021" s="118">
        <f t="shared" si="297"/>
        <v>4.8943820224719072E-3</v>
      </c>
      <c r="BN1021" s="118">
        <f t="shared" si="297"/>
        <v>4.8217596783883742E-3</v>
      </c>
      <c r="BO1021" s="118">
        <f t="shared" si="297"/>
        <v>4.7502148972813256E-3</v>
      </c>
      <c r="BP1021" s="118">
        <f t="shared" si="297"/>
        <v>4.6797316903805994E-3</v>
      </c>
      <c r="BQ1021" s="118">
        <f t="shared" si="297"/>
        <v>4.6102943061557796E-3</v>
      </c>
      <c r="BS1021"/>
    </row>
    <row r="1022" spans="2:71">
      <c r="B1022" s="19">
        <v>54</v>
      </c>
      <c r="C1022" s="51">
        <v>9.1000000000000004E-3</v>
      </c>
      <c r="D1022" s="51">
        <v>6.7000000000000002E-3</v>
      </c>
      <c r="I1022" s="22" t="s">
        <v>176</v>
      </c>
      <c r="J1022" s="118">
        <f t="shared" si="298"/>
        <v>1.1448967816053772E-2</v>
      </c>
      <c r="K1022" s="118">
        <f t="shared" si="298"/>
        <v>1.1275037761415831E-2</v>
      </c>
      <c r="L1022" s="118">
        <f t="shared" si="298"/>
        <v>1.1103750011690647E-2</v>
      </c>
      <c r="M1022" s="118">
        <f t="shared" si="298"/>
        <v>1.0935064425596908E-2</v>
      </c>
      <c r="N1022" s="118">
        <f t="shared" si="298"/>
        <v>1.0768941471670302E-2</v>
      </c>
      <c r="O1022" s="118">
        <f t="shared" si="298"/>
        <v>1.0605342218999329E-2</v>
      </c>
      <c r="P1022" s="118">
        <f t="shared" si="298"/>
        <v>1.0444228328101835E-2</v>
      </c>
      <c r="Q1022" s="118">
        <f t="shared" si="298"/>
        <v>1.0285562041940153E-2</v>
      </c>
      <c r="R1022" s="118">
        <f t="shared" si="298"/>
        <v>1.0129306177072745E-2</v>
      </c>
      <c r="S1022" s="118">
        <f t="shared" si="298"/>
        <v>9.9754241149402692E-3</v>
      </c>
      <c r="T1022" s="118">
        <f t="shared" si="298"/>
        <v>9.823879793284012E-3</v>
      </c>
      <c r="U1022" s="118">
        <f t="shared" si="298"/>
        <v>9.6746376976947004E-3</v>
      </c>
      <c r="V1022" s="118">
        <f t="shared" si="298"/>
        <v>9.527662853289702E-3</v>
      </c>
      <c r="W1022" s="118">
        <f t="shared" si="298"/>
        <v>9.3829208165166662E-3</v>
      </c>
      <c r="X1022" s="118">
        <f t="shared" si="298"/>
        <v>9.2403776670816687E-3</v>
      </c>
      <c r="Y1022" s="118">
        <f t="shared" si="298"/>
        <v>9.1000000000000004E-3</v>
      </c>
      <c r="Z1022" s="118">
        <f t="shared" si="296"/>
        <v>8.9617549177677044E-3</v>
      </c>
      <c r="AA1022" s="118">
        <f t="shared" si="296"/>
        <v>8.8256100226520463E-3</v>
      </c>
      <c r="AB1022" s="118">
        <f t="shared" si="296"/>
        <v>8.6915334090991118E-3</v>
      </c>
      <c r="AC1022" s="118">
        <f t="shared" si="296"/>
        <v>8.5594936562567309E-3</v>
      </c>
      <c r="AD1022" s="118">
        <f t="shared" si="296"/>
        <v>8.4294598206110134E-3</v>
      </c>
      <c r="AE1022" s="118">
        <f t="shared" si="296"/>
        <v>8.3014014287347282E-3</v>
      </c>
      <c r="AF1022" s="118">
        <f t="shared" si="296"/>
        <v>8.1752884701458556E-3</v>
      </c>
      <c r="AG1022" s="118">
        <f t="shared" si="296"/>
        <v>8.0510913902746405E-3</v>
      </c>
      <c r="AH1022" s="118">
        <f t="shared" si="296"/>
        <v>7.9287810835374697E-3</v>
      </c>
      <c r="AI1022" s="118">
        <f t="shared" si="296"/>
        <v>7.8083288865159854E-3</v>
      </c>
      <c r="AJ1022" s="118">
        <f t="shared" si="296"/>
        <v>7.6897065712398082E-3</v>
      </c>
      <c r="AK1022" s="118">
        <f t="shared" si="296"/>
        <v>7.5728863385713151E-3</v>
      </c>
      <c r="AL1022" s="118">
        <f t="shared" si="296"/>
        <v>7.457840811690917E-3</v>
      </c>
      <c r="AM1022" s="118">
        <f t="shared" si="296"/>
        <v>7.3445430296812924E-3</v>
      </c>
      <c r="AN1022" s="118">
        <f t="shared" si="296"/>
        <v>7.2329664412091035E-3</v>
      </c>
      <c r="AO1022" s="118">
        <f t="shared" si="299"/>
        <v>7.1230848983026857E-3</v>
      </c>
      <c r="AP1022" s="118">
        <f t="shared" si="299"/>
        <v>7.0148726502242817E-3</v>
      </c>
      <c r="AQ1022" s="118">
        <f t="shared" si="299"/>
        <v>6.9083043374353423E-3</v>
      </c>
      <c r="AR1022" s="118">
        <f t="shared" si="299"/>
        <v>6.8033549856535329E-3</v>
      </c>
      <c r="AS1022" s="118">
        <f t="shared" si="299"/>
        <v>6.6999999999999959E-3</v>
      </c>
      <c r="AT1022" s="118">
        <f t="shared" si="299"/>
        <v>6.5982151592355581E-3</v>
      </c>
      <c r="AU1022" s="118">
        <f t="shared" si="299"/>
        <v>6.4979766100844698E-3</v>
      </c>
      <c r="AV1022" s="118">
        <f t="shared" si="299"/>
        <v>6.3992608616443968E-3</v>
      </c>
      <c r="AW1022" s="118">
        <f t="shared" si="299"/>
        <v>6.3020447798813268E-3</v>
      </c>
      <c r="AX1022" s="118">
        <f t="shared" si="299"/>
        <v>6.2063055822081051E-3</v>
      </c>
      <c r="AY1022" s="118">
        <f t="shared" si="299"/>
        <v>6.1120208321453449E-3</v>
      </c>
      <c r="AZ1022" s="118">
        <f t="shared" si="299"/>
        <v>6.0191684340634294E-3</v>
      </c>
      <c r="BA1022" s="118">
        <f t="shared" si="299"/>
        <v>5.9277266280044023E-3</v>
      </c>
      <c r="BB1022" s="118">
        <f t="shared" si="299"/>
        <v>5.8376739845825299E-3</v>
      </c>
      <c r="BC1022" s="118">
        <f t="shared" si="299"/>
        <v>5.7489893999623162E-3</v>
      </c>
      <c r="BD1022" s="118">
        <f t="shared" si="297"/>
        <v>5.6616520909128229E-3</v>
      </c>
      <c r="BE1022" s="118">
        <f t="shared" si="297"/>
        <v>5.5756415899371192E-3</v>
      </c>
      <c r="BF1022" s="118">
        <f t="shared" si="297"/>
        <v>5.4909377404757272E-3</v>
      </c>
      <c r="BG1022" s="118">
        <f t="shared" si="297"/>
        <v>5.4075206921829263E-3</v>
      </c>
      <c r="BH1022" s="118">
        <f t="shared" si="297"/>
        <v>5.3253708962748315E-3</v>
      </c>
      <c r="BI1022" s="118">
        <f t="shared" si="297"/>
        <v>5.2444691009481282E-3</v>
      </c>
      <c r="BJ1022" s="118">
        <f t="shared" si="297"/>
        <v>5.1647963468684239E-3</v>
      </c>
      <c r="BK1022" s="118">
        <f t="shared" si="297"/>
        <v>5.0863339627271178E-3</v>
      </c>
      <c r="BL1022" s="118">
        <f t="shared" si="297"/>
        <v>5.0090635608657846E-3</v>
      </c>
      <c r="BM1022" s="118">
        <f t="shared" si="297"/>
        <v>4.9329670329670266E-3</v>
      </c>
      <c r="BN1022" s="118">
        <f t="shared" si="297"/>
        <v>4.8580265458107929E-3</v>
      </c>
      <c r="BO1022" s="118">
        <f t="shared" si="297"/>
        <v>4.7842245370951567E-3</v>
      </c>
      <c r="BP1022" s="118">
        <f t="shared" si="297"/>
        <v>4.7115437113205974E-3</v>
      </c>
      <c r="BQ1022" s="118">
        <f t="shared" si="297"/>
        <v>4.6399670357367973E-3</v>
      </c>
      <c r="BS1022"/>
    </row>
    <row r="1023" spans="2:71">
      <c r="B1023" s="19">
        <v>55</v>
      </c>
      <c r="C1023" s="51">
        <v>9.2999999999999992E-3</v>
      </c>
      <c r="D1023" s="51">
        <v>6.7999999999999996E-3</v>
      </c>
      <c r="I1023" s="22" t="s">
        <v>176</v>
      </c>
      <c r="J1023" s="118">
        <f t="shared" si="298"/>
        <v>1.1761520650684861E-2</v>
      </c>
      <c r="K1023" s="118">
        <f t="shared" si="298"/>
        <v>1.1578832558601026E-2</v>
      </c>
      <c r="L1023" s="118">
        <f t="shared" si="298"/>
        <v>1.1398982104606723E-2</v>
      </c>
      <c r="M1023" s="118">
        <f t="shared" si="298"/>
        <v>1.122192521254004E-2</v>
      </c>
      <c r="N1023" s="118">
        <f t="shared" si="298"/>
        <v>1.1047618490860554E-2</v>
      </c>
      <c r="O1023" s="118">
        <f t="shared" si="298"/>
        <v>1.0876019222015341E-2</v>
      </c>
      <c r="P1023" s="118">
        <f t="shared" si="298"/>
        <v>1.0707085351970109E-2</v>
      </c>
      <c r="Q1023" s="118">
        <f t="shared" si="298"/>
        <v>1.0540775479902988E-2</v>
      </c>
      <c r="R1023" s="118">
        <f t="shared" si="298"/>
        <v>1.037704884805837E-2</v>
      </c>
      <c r="S1023" s="118">
        <f t="shared" si="298"/>
        <v>1.021586533175836E-2</v>
      </c>
      <c r="T1023" s="118">
        <f t="shared" si="298"/>
        <v>1.005718542956938E-2</v>
      </c>
      <c r="U1023" s="118">
        <f t="shared" si="298"/>
        <v>9.9009702536214991E-3</v>
      </c>
      <c r="V1023" s="118">
        <f t="shared" si="298"/>
        <v>9.7471815200781374E-3</v>
      </c>
      <c r="W1023" s="118">
        <f t="shared" si="298"/>
        <v>9.595781539753807E-3</v>
      </c>
      <c r="X1023" s="118">
        <f t="shared" si="298"/>
        <v>9.4467332088775738E-3</v>
      </c>
      <c r="Y1023" s="118">
        <f t="shared" si="298"/>
        <v>9.2999999999999992E-3</v>
      </c>
      <c r="Z1023" s="118">
        <f t="shared" si="296"/>
        <v>9.1555459530413066E-3</v>
      </c>
      <c r="AA1023" s="118">
        <f t="shared" si="296"/>
        <v>9.0133356664786057E-3</v>
      </c>
      <c r="AB1023" s="118">
        <f t="shared" si="296"/>
        <v>8.8733342886700081E-3</v>
      </c>
      <c r="AC1023" s="118">
        <f t="shared" si="296"/>
        <v>8.7355075093134785E-3</v>
      </c>
      <c r="AD1023" s="118">
        <f t="shared" si="296"/>
        <v>8.5998215510383839E-3</v>
      </c>
      <c r="AE1023" s="118">
        <f t="shared" si="296"/>
        <v>8.4662431611276217E-3</v>
      </c>
      <c r="AF1023" s="118">
        <f t="shared" si="296"/>
        <v>8.3347396033683473E-3</v>
      </c>
      <c r="AG1023" s="118">
        <f t="shared" si="296"/>
        <v>8.2052786500292664E-3</v>
      </c>
      <c r="AH1023" s="118">
        <f t="shared" si="296"/>
        <v>8.0778285739625481E-3</v>
      </c>
      <c r="AI1023" s="118">
        <f t="shared" si="296"/>
        <v>7.9523581408284128E-3</v>
      </c>
      <c r="AJ1023" s="118">
        <f t="shared" si="296"/>
        <v>7.828836601440502E-3</v>
      </c>
      <c r="AK1023" s="118">
        <f t="shared" si="296"/>
        <v>7.7072336842301326E-3</v>
      </c>
      <c r="AL1023" s="118">
        <f t="shared" si="296"/>
        <v>7.5875195878276165E-3</v>
      </c>
      <c r="AM1023" s="118">
        <f t="shared" si="296"/>
        <v>7.4696649737587932E-3</v>
      </c>
      <c r="AN1023" s="118">
        <f t="shared" si="296"/>
        <v>7.3536409592550225E-3</v>
      </c>
      <c r="AO1023" s="118">
        <f t="shared" si="299"/>
        <v>7.2394191101748514E-3</v>
      </c>
      <c r="AP1023" s="118">
        <f t="shared" si="299"/>
        <v>7.1269714340356201E-3</v>
      </c>
      <c r="AQ1023" s="118">
        <f t="shared" si="299"/>
        <v>7.0162703731533127E-3</v>
      </c>
      <c r="AR1023" s="118">
        <f t="shared" si="299"/>
        <v>6.9072887978889712E-3</v>
      </c>
      <c r="AS1023" s="118">
        <f t="shared" si="299"/>
        <v>6.7999999999999927E-3</v>
      </c>
      <c r="AT1023" s="118">
        <f t="shared" si="299"/>
        <v>6.694377686094711E-3</v>
      </c>
      <c r="AU1023" s="118">
        <f t="shared" si="299"/>
        <v>6.590395971188651E-3</v>
      </c>
      <c r="AV1023" s="118">
        <f t="shared" si="299"/>
        <v>6.4880293723608585E-3</v>
      </c>
      <c r="AW1023" s="118">
        <f t="shared" si="299"/>
        <v>6.3872528025087734E-3</v>
      </c>
      <c r="AX1023" s="118">
        <f t="shared" si="299"/>
        <v>6.288041564200101E-3</v>
      </c>
      <c r="AY1023" s="118">
        <f t="shared" si="299"/>
        <v>6.1903713436201905E-3</v>
      </c>
      <c r="AZ1023" s="118">
        <f t="shared" si="299"/>
        <v>6.0942182046134098E-3</v>
      </c>
      <c r="BA1023" s="118">
        <f t="shared" si="299"/>
        <v>5.9995585828170918E-3</v>
      </c>
      <c r="BB1023" s="118">
        <f t="shared" si="299"/>
        <v>5.9063692798865877E-3</v>
      </c>
      <c r="BC1023" s="118">
        <f t="shared" si="299"/>
        <v>5.8146274578100149E-3</v>
      </c>
      <c r="BD1023" s="118">
        <f t="shared" si="297"/>
        <v>5.7243106333113277E-3</v>
      </c>
      <c r="BE1023" s="118">
        <f t="shared" si="297"/>
        <v>5.6353966723403058E-3</v>
      </c>
      <c r="BF1023" s="118">
        <f t="shared" si="297"/>
        <v>5.5478637846481443E-3</v>
      </c>
      <c r="BG1023" s="118">
        <f t="shared" si="297"/>
        <v>5.4616905184472833E-3</v>
      </c>
      <c r="BH1023" s="118">
        <f t="shared" si="297"/>
        <v>5.3768557551542055E-3</v>
      </c>
      <c r="BI1023" s="118">
        <f t="shared" si="297"/>
        <v>5.2933387042138642E-3</v>
      </c>
      <c r="BJ1023" s="118">
        <f t="shared" si="297"/>
        <v>5.2111188980045334E-3</v>
      </c>
      <c r="BK1023" s="118">
        <f t="shared" si="297"/>
        <v>5.1301761868217726E-3</v>
      </c>
      <c r="BL1023" s="118">
        <f t="shared" si="297"/>
        <v>5.0504907339403177E-3</v>
      </c>
      <c r="BM1023" s="118">
        <f t="shared" si="297"/>
        <v>4.9720430107526772E-3</v>
      </c>
      <c r="BN1023" s="118">
        <f t="shared" si="297"/>
        <v>4.8948137919832243E-3</v>
      </c>
      <c r="BO1023" s="118">
        <f t="shared" si="297"/>
        <v>4.8187841509766439E-3</v>
      </c>
      <c r="BP1023" s="118">
        <f t="shared" si="297"/>
        <v>4.7439354550595477E-3</v>
      </c>
      <c r="BQ1023" s="118">
        <f t="shared" si="297"/>
        <v>4.6702493609741512E-3</v>
      </c>
      <c r="BS1023"/>
    </row>
    <row r="1024" spans="2:71">
      <c r="B1024" s="19">
        <v>56</v>
      </c>
      <c r="C1024" s="51">
        <v>9.5999999999999992E-3</v>
      </c>
      <c r="D1024" s="51">
        <v>6.8999999999999999E-3</v>
      </c>
      <c r="I1024" s="22" t="s">
        <v>176</v>
      </c>
      <c r="J1024" s="118">
        <f t="shared" si="298"/>
        <v>1.2298094892907884E-2</v>
      </c>
      <c r="K1024" s="118">
        <f t="shared" si="298"/>
        <v>1.2096695054266087E-2</v>
      </c>
      <c r="L1024" s="118">
        <f t="shared" si="298"/>
        <v>1.1898593441516846E-2</v>
      </c>
      <c r="M1024" s="118">
        <f t="shared" si="298"/>
        <v>1.1703736041240337E-2</v>
      </c>
      <c r="N1024" s="118">
        <f t="shared" si="298"/>
        <v>1.1512069724567879E-2</v>
      </c>
      <c r="O1024" s="118">
        <f t="shared" si="298"/>
        <v>1.1323542232696097E-2</v>
      </c>
      <c r="P1024" s="118">
        <f t="shared" si="298"/>
        <v>1.1138102162638275E-2</v>
      </c>
      <c r="Q1024" s="118">
        <f t="shared" si="298"/>
        <v>1.0955698953209077E-2</v>
      </c>
      <c r="R1024" s="118">
        <f t="shared" si="298"/>
        <v>1.0776282871238784E-2</v>
      </c>
      <c r="S1024" s="118">
        <f t="shared" si="298"/>
        <v>1.0599804998013277E-2</v>
      </c>
      <c r="T1024" s="118">
        <f t="shared" si="298"/>
        <v>1.0426217215936109E-2</v>
      </c>
      <c r="U1024" s="118">
        <f t="shared" si="298"/>
        <v>1.0255472195409003E-2</v>
      </c>
      <c r="V1024" s="118">
        <f t="shared" si="298"/>
        <v>1.0087523381927173E-2</v>
      </c>
      <c r="W1024" s="118">
        <f t="shared" si="298"/>
        <v>9.9223249833860216E-3</v>
      </c>
      <c r="X1024" s="118">
        <f t="shared" si="298"/>
        <v>9.7598319575956747E-3</v>
      </c>
      <c r="Y1024" s="118">
        <f t="shared" si="298"/>
        <v>9.5999999999999992E-3</v>
      </c>
      <c r="Z1024" s="118">
        <f t="shared" si="296"/>
        <v>9.4427855315967462E-3</v>
      </c>
      <c r="AA1024" s="118">
        <f t="shared" si="296"/>
        <v>9.2881456870555074E-3</v>
      </c>
      <c r="AB1024" s="118">
        <f t="shared" si="296"/>
        <v>9.136038303030258E-3</v>
      </c>
      <c r="AC1024" s="118">
        <f t="shared" si="296"/>
        <v>8.9864219066633153E-3</v>
      </c>
      <c r="AD1024" s="118">
        <f t="shared" si="296"/>
        <v>8.8392557042775433E-3</v>
      </c>
      <c r="AE1024" s="118">
        <f t="shared" si="296"/>
        <v>8.6944995702537501E-3</v>
      </c>
      <c r="AF1024" s="118">
        <f t="shared" si="296"/>
        <v>8.5521140360902345E-3</v>
      </c>
      <c r="AG1024" s="118">
        <f t="shared" si="296"/>
        <v>8.4120602796414947E-3</v>
      </c>
      <c r="AH1024" s="118">
        <f t="shared" si="296"/>
        <v>8.274300114533166E-3</v>
      </c>
      <c r="AI1024" s="118">
        <f t="shared" si="296"/>
        <v>8.1387959797503216E-3</v>
      </c>
      <c r="AJ1024" s="118">
        <f t="shared" si="296"/>
        <v>8.0055109293962635E-3</v>
      </c>
      <c r="AK1024" s="118">
        <f t="shared" si="296"/>
        <v>7.8744086226190269E-3</v>
      </c>
      <c r="AL1024" s="118">
        <f t="shared" si="296"/>
        <v>7.7454533137028773E-3</v>
      </c>
      <c r="AM1024" s="118">
        <f t="shared" si="296"/>
        <v>7.618609842322043E-3</v>
      </c>
      <c r="AN1024" s="118">
        <f t="shared" si="296"/>
        <v>7.4938436239540811E-3</v>
      </c>
      <c r="AO1024" s="118">
        <f t="shared" si="299"/>
        <v>7.3711206404502225E-3</v>
      </c>
      <c r="AP1024" s="118">
        <f t="shared" si="299"/>
        <v>7.250407430760158E-3</v>
      </c>
      <c r="AQ1024" s="118">
        <f t="shared" si="299"/>
        <v>7.1316710818087048E-3</v>
      </c>
      <c r="AR1024" s="118">
        <f t="shared" si="299"/>
        <v>7.0148792195218919E-3</v>
      </c>
      <c r="AS1024" s="118">
        <f t="shared" si="299"/>
        <v>6.9000000000000008E-3</v>
      </c>
      <c r="AT1024" s="118">
        <f t="shared" si="299"/>
        <v>6.7870021008351634E-3</v>
      </c>
      <c r="AU1024" s="118">
        <f t="shared" si="299"/>
        <v>6.6758547125711463E-3</v>
      </c>
      <c r="AV1024" s="118">
        <f t="shared" si="299"/>
        <v>6.5665275303029994E-3</v>
      </c>
      <c r="AW1024" s="118">
        <f t="shared" si="299"/>
        <v>6.4589907454142585E-3</v>
      </c>
      <c r="AX1024" s="118">
        <f t="shared" si="299"/>
        <v>6.353215037449486E-3</v>
      </c>
      <c r="AY1024" s="118">
        <f t="shared" si="299"/>
        <v>6.2491715661198849E-3</v>
      </c>
      <c r="AZ1024" s="118">
        <f t="shared" si="299"/>
        <v>6.1468319634398584E-3</v>
      </c>
      <c r="BA1024" s="118">
        <f t="shared" si="299"/>
        <v>6.0461683259923245E-3</v>
      </c>
      <c r="BB1024" s="118">
        <f t="shared" si="299"/>
        <v>5.9471532073207137E-3</v>
      </c>
      <c r="BC1024" s="118">
        <f t="shared" si="299"/>
        <v>5.8497596104455443E-3</v>
      </c>
      <c r="BD1024" s="118">
        <f t="shared" si="297"/>
        <v>5.7539609805035653E-3</v>
      </c>
      <c r="BE1024" s="118">
        <f t="shared" si="297"/>
        <v>5.6597311975074265E-3</v>
      </c>
      <c r="BF1024" s="118">
        <f t="shared" si="297"/>
        <v>5.5670445692239442E-3</v>
      </c>
      <c r="BG1024" s="118">
        <f t="shared" si="297"/>
        <v>5.4758758241689699E-3</v>
      </c>
      <c r="BH1024" s="118">
        <f t="shared" si="297"/>
        <v>5.3862001047169962E-3</v>
      </c>
      <c r="BI1024" s="118">
        <f t="shared" si="297"/>
        <v>5.2979929603235981E-3</v>
      </c>
      <c r="BJ1024" s="118">
        <f t="shared" si="297"/>
        <v>5.2112303408588644E-3</v>
      </c>
      <c r="BK1024" s="118">
        <f t="shared" si="297"/>
        <v>5.1258885900500074E-3</v>
      </c>
      <c r="BL1024" s="118">
        <f t="shared" si="297"/>
        <v>5.0419444390313612E-3</v>
      </c>
      <c r="BM1024" s="118">
        <f t="shared" si="297"/>
        <v>4.959375000000002E-3</v>
      </c>
      <c r="BN1024" s="118">
        <f t="shared" si="297"/>
        <v>4.8781577599752756E-3</v>
      </c>
      <c r="BO1024" s="118">
        <f t="shared" si="297"/>
        <v>4.7982705746605131E-3</v>
      </c>
      <c r="BP1024" s="118">
        <f t="shared" si="297"/>
        <v>4.7196916624052824E-3</v>
      </c>
      <c r="BQ1024" s="118">
        <f t="shared" si="297"/>
        <v>4.6423995982664999E-3</v>
      </c>
      <c r="BS1024"/>
    </row>
    <row r="1025" spans="2:71">
      <c r="B1025" s="19">
        <v>57</v>
      </c>
      <c r="C1025" s="51">
        <v>9.7999999999999997E-3</v>
      </c>
      <c r="D1025" s="51">
        <v>7.1000000000000004E-3</v>
      </c>
      <c r="I1025" s="22" t="s">
        <v>176</v>
      </c>
      <c r="J1025" s="118">
        <f t="shared" si="298"/>
        <v>1.2479634640333855E-2</v>
      </c>
      <c r="K1025" s="118">
        <f t="shared" si="298"/>
        <v>1.2280144709576181E-2</v>
      </c>
      <c r="L1025" s="118">
        <f t="shared" si="298"/>
        <v>1.2083843672854325E-2</v>
      </c>
      <c r="M1025" s="118">
        <f t="shared" si="298"/>
        <v>1.1890680554937937E-2</v>
      </c>
      <c r="N1025" s="118">
        <f t="shared" si="298"/>
        <v>1.1700605195447867E-2</v>
      </c>
      <c r="O1025" s="118">
        <f t="shared" si="298"/>
        <v>1.151356823583057E-2</v>
      </c>
      <c r="P1025" s="118">
        <f t="shared" si="298"/>
        <v>1.1329521106540723E-2</v>
      </c>
      <c r="Q1025" s="118">
        <f t="shared" si="298"/>
        <v>1.1148416014428753E-2</v>
      </c>
      <c r="R1025" s="118">
        <f t="shared" si="298"/>
        <v>1.0970205930329959E-2</v>
      </c>
      <c r="S1025" s="118">
        <f t="shared" si="298"/>
        <v>1.0794844576852035E-2</v>
      </c>
      <c r="T1025" s="118">
        <f t="shared" si="298"/>
        <v>1.0622286416357806E-2</v>
      </c>
      <c r="U1025" s="118">
        <f t="shared" si="298"/>
        <v>1.0452486639140075E-2</v>
      </c>
      <c r="V1025" s="118">
        <f t="shared" si="298"/>
        <v>1.0285401151785474E-2</v>
      </c>
      <c r="W1025" s="118">
        <f t="shared" si="298"/>
        <v>1.0120986565724346E-2</v>
      </c>
      <c r="X1025" s="118">
        <f t="shared" si="298"/>
        <v>9.9592001859636591E-3</v>
      </c>
      <c r="Y1025" s="118">
        <f t="shared" si="298"/>
        <v>9.7999999999999997E-3</v>
      </c>
      <c r="Z1025" s="118">
        <f t="shared" si="296"/>
        <v>9.6433446669098241E-3</v>
      </c>
      <c r="AA1025" s="118">
        <f t="shared" si="296"/>
        <v>9.4891935066140978E-3</v>
      </c>
      <c r="AB1025" s="118">
        <f t="shared" si="296"/>
        <v>9.3375064893145305E-3</v>
      </c>
      <c r="AC1025" s="118">
        <f t="shared" si="296"/>
        <v>9.1882442250986896E-3</v>
      </c>
      <c r="AD1025" s="118">
        <f t="shared" si="296"/>
        <v>9.0413679537112695E-3</v>
      </c>
      <c r="AE1025" s="118">
        <f t="shared" si="296"/>
        <v>8.8968395344888734E-3</v>
      </c>
      <c r="AF1025" s="118">
        <f t="shared" si="296"/>
        <v>8.7546214364556899E-3</v>
      </c>
      <c r="AG1025" s="118">
        <f t="shared" si="296"/>
        <v>8.6146767285774917E-3</v>
      </c>
      <c r="AH1025" s="118">
        <f t="shared" si="296"/>
        <v>8.4769690701714199E-3</v>
      </c>
      <c r="AI1025" s="118">
        <f t="shared" si="296"/>
        <v>8.341462701469092E-3</v>
      </c>
      <c r="AJ1025" s="118">
        <f t="shared" si="296"/>
        <v>8.2081224343305299E-3</v>
      </c>
      <c r="AK1025" s="118">
        <f t="shared" si="296"/>
        <v>8.0769136431065505E-3</v>
      </c>
      <c r="AL1025" s="118">
        <f t="shared" si="296"/>
        <v>7.9478022556472207E-3</v>
      </c>
      <c r="AM1025" s="118">
        <f t="shared" si="296"/>
        <v>7.8207547444540306E-3</v>
      </c>
      <c r="AN1025" s="118">
        <f t="shared" si="296"/>
        <v>7.6957381179735187E-3</v>
      </c>
      <c r="AO1025" s="118">
        <f t="shared" si="299"/>
        <v>7.5727199120300603E-3</v>
      </c>
      <c r="AP1025" s="118">
        <f t="shared" si="299"/>
        <v>7.4516681813956032E-3</v>
      </c>
      <c r="AQ1025" s="118">
        <f t="shared" si="299"/>
        <v>7.3325514914941757E-3</v>
      </c>
      <c r="AR1025" s="118">
        <f t="shared" si="299"/>
        <v>7.215338910238984E-3</v>
      </c>
      <c r="AS1025" s="118">
        <f t="shared" si="299"/>
        <v>7.1000000000000056E-3</v>
      </c>
      <c r="AT1025" s="118">
        <f t="shared" si="299"/>
        <v>6.9865048096999808E-3</v>
      </c>
      <c r="AU1025" s="118">
        <f t="shared" si="299"/>
        <v>6.8748238670367501E-3</v>
      </c>
      <c r="AV1025" s="118">
        <f t="shared" si="299"/>
        <v>6.7649281708299204E-3</v>
      </c>
      <c r="AW1025" s="118">
        <f t="shared" si="299"/>
        <v>6.6567891834898724E-3</v>
      </c>
      <c r="AX1025" s="118">
        <f t="shared" si="299"/>
        <v>6.5503788236071494E-3</v>
      </c>
      <c r="AY1025" s="118">
        <f t="shared" si="299"/>
        <v>6.4456694586603113E-3</v>
      </c>
      <c r="AZ1025" s="118">
        <f t="shared" si="299"/>
        <v>6.3426338978403518E-3</v>
      </c>
      <c r="BA1025" s="118">
        <f t="shared" si="299"/>
        <v>6.2412453849898198E-3</v>
      </c>
      <c r="BB1025" s="118">
        <f t="shared" si="299"/>
        <v>6.1414775916548096E-3</v>
      </c>
      <c r="BC1025" s="118">
        <f t="shared" si="299"/>
        <v>6.0433046102480207E-3</v>
      </c>
      <c r="BD1025" s="118">
        <f t="shared" si="297"/>
        <v>5.9467009473211027E-3</v>
      </c>
      <c r="BE1025" s="118">
        <f t="shared" si="297"/>
        <v>5.8516415169445465E-3</v>
      </c>
      <c r="BF1025" s="118">
        <f t="shared" si="297"/>
        <v>5.7581016341933999E-3</v>
      </c>
      <c r="BG1025" s="118">
        <f t="shared" si="297"/>
        <v>5.6660570087371086E-3</v>
      </c>
      <c r="BH1025" s="118">
        <f t="shared" si="297"/>
        <v>5.5754837385318399E-3</v>
      </c>
      <c r="BI1025" s="118">
        <f t="shared" si="297"/>
        <v>5.4863583036136188E-3</v>
      </c>
      <c r="BJ1025" s="118">
        <f t="shared" si="297"/>
        <v>5.3986575599906973E-3</v>
      </c>
      <c r="BK1025" s="118">
        <f t="shared" si="297"/>
        <v>5.3123587336335399E-3</v>
      </c>
      <c r="BL1025" s="118">
        <f t="shared" si="297"/>
        <v>5.2274394145609008E-3</v>
      </c>
      <c r="BM1025" s="118">
        <f t="shared" si="297"/>
        <v>5.1438775510204166E-3</v>
      </c>
      <c r="BN1025" s="118">
        <f t="shared" si="297"/>
        <v>5.0616514437622339E-3</v>
      </c>
      <c r="BO1025" s="118">
        <f t="shared" si="297"/>
        <v>4.9807397404041795E-3</v>
      </c>
      <c r="BP1025" s="118">
        <f t="shared" si="297"/>
        <v>4.9011214298869867E-3</v>
      </c>
      <c r="BQ1025" s="118">
        <f t="shared" si="297"/>
        <v>4.8227758370181758E-3</v>
      </c>
      <c r="BS1025"/>
    </row>
    <row r="1026" spans="2:71">
      <c r="B1026" s="19">
        <v>58</v>
      </c>
      <c r="C1026" s="51">
        <v>1.01E-2</v>
      </c>
      <c r="D1026" s="51">
        <v>7.1999999999999998E-3</v>
      </c>
      <c r="I1026" s="22" t="s">
        <v>176</v>
      </c>
      <c r="J1026" s="118">
        <f t="shared" si="298"/>
        <v>1.3018562481735673E-2</v>
      </c>
      <c r="K1026" s="118">
        <f t="shared" si="298"/>
        <v>1.2800106642355095E-2</v>
      </c>
      <c r="L1026" s="118">
        <f t="shared" si="298"/>
        <v>1.2585316565137304E-2</v>
      </c>
      <c r="M1026" s="118">
        <f t="shared" si="298"/>
        <v>1.2374130737365263E-2</v>
      </c>
      <c r="N1026" s="118">
        <f t="shared" si="298"/>
        <v>1.2166488678525926E-2</v>
      </c>
      <c r="O1026" s="118">
        <f t="shared" si="298"/>
        <v>1.1962330922989513E-2</v>
      </c>
      <c r="P1026" s="118">
        <f t="shared" si="298"/>
        <v>1.1761599002979441E-2</v>
      </c>
      <c r="Q1026" s="118">
        <f t="shared" si="298"/>
        <v>1.1564235431827987E-2</v>
      </c>
      <c r="R1026" s="118">
        <f t="shared" si="298"/>
        <v>1.1370183687512988E-2</v>
      </c>
      <c r="S1026" s="118">
        <f t="shared" si="298"/>
        <v>1.1179388196470734E-2</v>
      </c>
      <c r="T1026" s="118">
        <f t="shared" si="298"/>
        <v>1.0991794317680536E-2</v>
      </c>
      <c r="U1026" s="118">
        <f t="shared" si="298"/>
        <v>1.080734832701633E-2</v>
      </c>
      <c r="V1026" s="118">
        <f t="shared" si="298"/>
        <v>1.0625997401860892E-2</v>
      </c>
      <c r="W1026" s="118">
        <f t="shared" si="298"/>
        <v>1.0447689605978201E-2</v>
      </c>
      <c r="X1026" s="118">
        <f t="shared" si="298"/>
        <v>1.0272373874639678E-2</v>
      </c>
      <c r="Y1026" s="118">
        <f t="shared" si="298"/>
        <v>1.01E-2</v>
      </c>
      <c r="Z1026" s="118">
        <f t="shared" si="296"/>
        <v>9.9305186167182955E-3</v>
      </c>
      <c r="AA1026" s="118">
        <f t="shared" si="296"/>
        <v>9.7638811878206586E-3</v>
      </c>
      <c r="AB1026" s="118">
        <f t="shared" si="296"/>
        <v>9.6000399907998617E-3</v>
      </c>
      <c r="AC1026" s="118">
        <f t="shared" si="296"/>
        <v>9.4389481039483334E-3</v>
      </c>
      <c r="AD1026" s="118">
        <f t="shared" si="296"/>
        <v>9.2805593929204747E-3</v>
      </c>
      <c r="AE1026" s="118">
        <f t="shared" si="296"/>
        <v>9.1248284975204569E-3</v>
      </c>
      <c r="AF1026" s="118">
        <f t="shared" si="296"/>
        <v>8.9717108187117381E-3</v>
      </c>
      <c r="AG1026" s="118">
        <f t="shared" si="296"/>
        <v>8.8211625058445403E-3</v>
      </c>
      <c r="AH1026" s="118">
        <f t="shared" si="296"/>
        <v>8.673140444097685E-3</v>
      </c>
      <c r="AI1026" s="118">
        <f t="shared" si="296"/>
        <v>8.527602242131135E-3</v>
      </c>
      <c r="AJ1026" s="118">
        <f t="shared" si="296"/>
        <v>8.3845062199457334E-3</v>
      </c>
      <c r="AK1026" s="118">
        <f t="shared" si="296"/>
        <v>8.2438113969466806E-3</v>
      </c>
      <c r="AL1026" s="118">
        <f t="shared" si="296"/>
        <v>8.1054774802072748E-3</v>
      </c>
      <c r="AM1026" s="118">
        <f t="shared" si="296"/>
        <v>7.969464852929627E-3</v>
      </c>
      <c r="AN1026" s="118">
        <f t="shared" si="296"/>
        <v>7.8357345630989915E-3</v>
      </c>
      <c r="AO1026" s="118">
        <f t="shared" si="299"/>
        <v>7.7042483123284681E-3</v>
      </c>
      <c r="AP1026" s="118">
        <f t="shared" si="299"/>
        <v>7.5749684448909267E-3</v>
      </c>
      <c r="AQ1026" s="118">
        <f t="shared" si="299"/>
        <v>7.4478579369349493E-3</v>
      </c>
      <c r="AR1026" s="118">
        <f t="shared" si="299"/>
        <v>7.3228803858817471E-3</v>
      </c>
      <c r="AS1026" s="118">
        <f t="shared" si="299"/>
        <v>7.1999999999999946E-3</v>
      </c>
      <c r="AT1026" s="118">
        <f t="shared" si="299"/>
        <v>7.0791815881556122E-3</v>
      </c>
      <c r="AU1026" s="118">
        <f t="shared" si="299"/>
        <v>6.9603905497335351E-3</v>
      </c>
      <c r="AV1026" s="118">
        <f t="shared" si="299"/>
        <v>6.8435928647286107E-3</v>
      </c>
      <c r="AW1026" s="118">
        <f t="shared" si="299"/>
        <v>6.7287550840027677E-3</v>
      </c>
      <c r="AX1026" s="118">
        <f t="shared" si="299"/>
        <v>6.6158443197056804E-3</v>
      </c>
      <c r="AY1026" s="118">
        <f t="shared" si="299"/>
        <v>6.5048282358561634E-3</v>
      </c>
      <c r="AZ1026" s="118">
        <f t="shared" si="299"/>
        <v>6.3956750390816303E-3</v>
      </c>
      <c r="BA1026" s="118">
        <f t="shared" si="299"/>
        <v>6.2883534695129355E-3</v>
      </c>
      <c r="BB1026" s="118">
        <f t="shared" si="299"/>
        <v>6.1828327918320098E-3</v>
      </c>
      <c r="BC1026" s="118">
        <f t="shared" si="299"/>
        <v>6.0790827864697162E-3</v>
      </c>
      <c r="BD1026" s="118">
        <f t="shared" si="297"/>
        <v>5.9770737409514108E-3</v>
      </c>
      <c r="BE1026" s="118">
        <f t="shared" si="297"/>
        <v>5.8767764413877278E-3</v>
      </c>
      <c r="BF1026" s="118">
        <f t="shared" si="297"/>
        <v>5.7781621641081523E-3</v>
      </c>
      <c r="BG1026" s="118">
        <f t="shared" si="297"/>
        <v>5.6812026674349786E-3</v>
      </c>
      <c r="BH1026" s="118">
        <f t="shared" si="297"/>
        <v>5.5858701835953166E-3</v>
      </c>
      <c r="BI1026" s="118">
        <f t="shared" si="297"/>
        <v>5.4921374107688055E-3</v>
      </c>
      <c r="BJ1026" s="118">
        <f t="shared" si="297"/>
        <v>5.3999775052687767E-3</v>
      </c>
      <c r="BK1026" s="118">
        <f t="shared" si="297"/>
        <v>5.3093640738546138E-3</v>
      </c>
      <c r="BL1026" s="118">
        <f t="shared" si="297"/>
        <v>5.2202711661731242E-3</v>
      </c>
      <c r="BM1026" s="118">
        <f t="shared" si="297"/>
        <v>5.1326732673267258E-3</v>
      </c>
      <c r="BN1026" s="118">
        <f t="shared" si="297"/>
        <v>5.0465452905663734E-3</v>
      </c>
      <c r="BO1026" s="118">
        <f t="shared" si="297"/>
        <v>4.9618625701070718E-3</v>
      </c>
      <c r="BP1026" s="118">
        <f t="shared" si="297"/>
        <v>4.878600854063957E-3</v>
      </c>
      <c r="BQ1026" s="118">
        <f t="shared" si="297"/>
        <v>4.7967362975069212E-3</v>
      </c>
      <c r="BS1026"/>
    </row>
    <row r="1027" spans="2:71">
      <c r="B1027" s="19">
        <v>59</v>
      </c>
      <c r="C1027" s="51">
        <v>1.04E-2</v>
      </c>
      <c r="D1027" s="51">
        <v>7.4000000000000003E-3</v>
      </c>
      <c r="I1027" s="22" t="s">
        <v>176</v>
      </c>
      <c r="J1027" s="118">
        <f t="shared" si="298"/>
        <v>1.3424080690233601E-2</v>
      </c>
      <c r="K1027" s="118">
        <f t="shared" si="298"/>
        <v>1.3197585158301382E-2</v>
      </c>
      <c r="L1027" s="118">
        <f t="shared" si="298"/>
        <v>1.2974911133939698E-2</v>
      </c>
      <c r="M1027" s="118">
        <f t="shared" si="298"/>
        <v>1.2755994139408148E-2</v>
      </c>
      <c r="N1027" s="118">
        <f t="shared" si="298"/>
        <v>1.2540770784856095E-2</v>
      </c>
      <c r="O1027" s="118">
        <f t="shared" si="298"/>
        <v>1.2329178749967442E-2</v>
      </c>
      <c r="P1027" s="118">
        <f t="shared" si="298"/>
        <v>1.2121156765915086E-2</v>
      </c>
      <c r="Q1027" s="118">
        <f t="shared" si="298"/>
        <v>1.1916644597619859E-2</v>
      </c>
      <c r="R1027" s="118">
        <f t="shared" si="298"/>
        <v>1.1715583026308778E-2</v>
      </c>
      <c r="S1027" s="118">
        <f t="shared" si="298"/>
        <v>1.1517913832367596E-2</v>
      </c>
      <c r="T1027" s="118">
        <f t="shared" si="298"/>
        <v>1.1323579778482659E-2</v>
      </c>
      <c r="U1027" s="118">
        <f t="shared" si="298"/>
        <v>1.1132524593067223E-2</v>
      </c>
      <c r="V1027" s="118">
        <f t="shared" si="298"/>
        <v>1.0944692953967369E-2</v>
      </c>
      <c r="W1027" s="118">
        <f t="shared" si="298"/>
        <v>1.0760030472442868E-2</v>
      </c>
      <c r="X1027" s="118">
        <f t="shared" si="298"/>
        <v>1.0578483677418319E-2</v>
      </c>
      <c r="Y1027" s="118">
        <f t="shared" si="298"/>
        <v>1.04E-2</v>
      </c>
      <c r="Z1027" s="118">
        <f t="shared" si="296"/>
        <v>1.0224527758253955E-2</v>
      </c>
      <c r="AA1027" s="118">
        <f t="shared" si="296"/>
        <v>1.0052016142240928E-2</v>
      </c>
      <c r="AB1027" s="118">
        <f t="shared" si="296"/>
        <v>9.8824151993037682E-3</v>
      </c>
      <c r="AC1027" s="118">
        <f t="shared" si="296"/>
        <v>9.7156758196030937E-3</v>
      </c>
      <c r="AD1027" s="118">
        <f t="shared" si="296"/>
        <v>9.551749721896978E-3</v>
      </c>
      <c r="AE1027" s="118">
        <f t="shared" si="296"/>
        <v>9.3905894395605906E-3</v>
      </c>
      <c r="AF1027" s="118">
        <f t="shared" si="296"/>
        <v>9.2321483068417039E-3</v>
      </c>
      <c r="AG1027" s="118">
        <f t="shared" si="296"/>
        <v>9.0763804453481024E-3</v>
      </c>
      <c r="AH1027" s="118">
        <f t="shared" si="296"/>
        <v>8.9232407507629872E-3</v>
      </c>
      <c r="AI1027" s="118">
        <f t="shared" si="296"/>
        <v>8.7726848797845206E-3</v>
      </c>
      <c r="AJ1027" s="118">
        <f t="shared" si="296"/>
        <v>8.6246692372857307E-3</v>
      </c>
      <c r="AK1027" s="118">
        <f t="shared" si="296"/>
        <v>8.4791509636910501E-3</v>
      </c>
      <c r="AL1027" s="118">
        <f t="shared" si="296"/>
        <v>8.336087922565856E-3</v>
      </c>
      <c r="AM1027" s="118">
        <f t="shared" si="296"/>
        <v>8.1954386884153987E-3</v>
      </c>
      <c r="AN1027" s="118">
        <f t="shared" si="296"/>
        <v>8.0571625346895787E-3</v>
      </c>
      <c r="AO1027" s="118">
        <f t="shared" si="299"/>
        <v>7.9212194219901357E-3</v>
      </c>
      <c r="AP1027" s="118">
        <f t="shared" si="299"/>
        <v>7.7875699864767773E-3</v>
      </c>
      <c r="AQ1027" s="118">
        <f t="shared" si="299"/>
        <v>7.6561755284689599E-3</v>
      </c>
      <c r="AR1027" s="118">
        <f t="shared" si="299"/>
        <v>7.5269980012399543E-3</v>
      </c>
      <c r="AS1027" s="118">
        <f t="shared" si="299"/>
        <v>7.3999999999999951E-3</v>
      </c>
      <c r="AT1027" s="118">
        <f t="shared" si="299"/>
        <v>7.2751447510653097E-3</v>
      </c>
      <c r="AU1027" s="118">
        <f t="shared" si="299"/>
        <v>7.1523961012098861E-3</v>
      </c>
      <c r="AV1027" s="118">
        <f t="shared" si="299"/>
        <v>7.0317185071969088E-3</v>
      </c>
      <c r="AW1027" s="118">
        <f t="shared" si="299"/>
        <v>6.9130770254868133E-3</v>
      </c>
      <c r="AX1027" s="118">
        <f t="shared" si="299"/>
        <v>6.7964373021190006E-3</v>
      </c>
      <c r="AY1027" s="118">
        <f t="shared" si="299"/>
        <v>6.6817655627642632E-3</v>
      </c>
      <c r="AZ1027" s="118">
        <f t="shared" si="299"/>
        <v>6.5690286029450552E-3</v>
      </c>
      <c r="BA1027" s="118">
        <f t="shared" si="299"/>
        <v>6.4581937784207611E-3</v>
      </c>
      <c r="BB1027" s="118">
        <f t="shared" si="299"/>
        <v>6.3492289957351985E-3</v>
      </c>
      <c r="BC1027" s="118">
        <f t="shared" si="299"/>
        <v>6.2421027029235972E-3</v>
      </c>
      <c r="BD1027" s="118">
        <f t="shared" si="297"/>
        <v>6.1367838803763819E-3</v>
      </c>
      <c r="BE1027" s="118">
        <f t="shared" si="297"/>
        <v>6.0332420318570902E-3</v>
      </c>
      <c r="BF1027" s="118">
        <f t="shared" si="297"/>
        <v>5.9314471756718567E-3</v>
      </c>
      <c r="BG1027" s="118">
        <f t="shared" si="297"/>
        <v>5.8313698359878773E-3</v>
      </c>
      <c r="BH1027" s="118">
        <f t="shared" si="297"/>
        <v>5.7329810342983522E-3</v>
      </c>
      <c r="BI1027" s="118">
        <f t="shared" si="297"/>
        <v>5.636252281031439E-3</v>
      </c>
      <c r="BJ1027" s="118">
        <f t="shared" si="297"/>
        <v>5.54115556730078E-3</v>
      </c>
      <c r="BK1027" s="118">
        <f t="shared" si="297"/>
        <v>5.4476633567952185E-3</v>
      </c>
      <c r="BL1027" s="118">
        <f t="shared" si="297"/>
        <v>5.35574857780535E-3</v>
      </c>
      <c r="BM1027" s="118">
        <f t="shared" si="297"/>
        <v>5.2653846153846101E-3</v>
      </c>
      <c r="BN1027" s="118">
        <f t="shared" si="297"/>
        <v>5.1765453036426217E-3</v>
      </c>
      <c r="BO1027" s="118">
        <f t="shared" si="297"/>
        <v>5.0892049181685706E-3</v>
      </c>
      <c r="BP1027" s="118">
        <f t="shared" si="297"/>
        <v>5.0033381685824132E-3</v>
      </c>
      <c r="BQ1027" s="118">
        <f t="shared" si="297"/>
        <v>4.9189201912117689E-3</v>
      </c>
      <c r="BS1027"/>
    </row>
    <row r="1028" spans="2:71">
      <c r="B1028" s="19">
        <v>60</v>
      </c>
      <c r="C1028" s="51">
        <v>1.06E-2</v>
      </c>
      <c r="D1028" s="51">
        <v>7.4999999999999997E-3</v>
      </c>
      <c r="I1028" s="22" t="s">
        <v>176</v>
      </c>
      <c r="J1028" s="118">
        <f t="shared" si="298"/>
        <v>1.3740081749885641E-2</v>
      </c>
      <c r="K1028" s="118">
        <f t="shared" si="298"/>
        <v>1.3504455763200137E-2</v>
      </c>
      <c r="L1028" s="118">
        <f t="shared" si="298"/>
        <v>1.3272870480683079E-2</v>
      </c>
      <c r="M1028" s="118">
        <f t="shared" si="298"/>
        <v>1.3045256609085417E-2</v>
      </c>
      <c r="N1028" s="118">
        <f t="shared" si="298"/>
        <v>1.2821546043454545E-2</v>
      </c>
      <c r="O1028" s="118">
        <f t="shared" si="298"/>
        <v>1.2601671846756424E-2</v>
      </c>
      <c r="P1028" s="118">
        <f t="shared" si="298"/>
        <v>1.2385568229847188E-2</v>
      </c>
      <c r="Q1028" s="118">
        <f t="shared" si="298"/>
        <v>1.2173170531788173E-2</v>
      </c>
      <c r="R1028" s="118">
        <f t="shared" si="298"/>
        <v>1.1964415200498579E-2</v>
      </c>
      <c r="S1028" s="118">
        <f t="shared" si="298"/>
        <v>1.1759239773739856E-2</v>
      </c>
      <c r="T1028" s="118">
        <f t="shared" si="298"/>
        <v>1.1557582860426229E-2</v>
      </c>
      <c r="U1028" s="118">
        <f t="shared" si="298"/>
        <v>1.135938412225569E-2</v>
      </c>
      <c r="V1028" s="118">
        <f t="shared" si="298"/>
        <v>1.1164584255656029E-2</v>
      </c>
      <c r="W1028" s="118">
        <f t="shared" si="298"/>
        <v>1.0973124974040451E-2</v>
      </c>
      <c r="X1028" s="118">
        <f t="shared" si="298"/>
        <v>1.0784948990367492E-2</v>
      </c>
      <c r="Y1028" s="118">
        <f t="shared" si="298"/>
        <v>1.06E-2</v>
      </c>
      <c r="Z1028" s="118">
        <f t="shared" si="296"/>
        <v>1.0418222663858086E-2</v>
      </c>
      <c r="AA1028" s="118">
        <f t="shared" si="296"/>
        <v>1.0239562591860971E-2</v>
      </c>
      <c r="AB1028" s="118">
        <f t="shared" si="296"/>
        <v>1.0063966326652773E-2</v>
      </c>
      <c r="AC1028" s="118">
        <f t="shared" si="296"/>
        <v>9.8913813276074094E-3</v>
      </c>
      <c r="AD1028" s="118">
        <f t="shared" si="296"/>
        <v>9.7217559551077536E-3</v>
      </c>
      <c r="AE1028" s="118">
        <f t="shared" si="296"/>
        <v>9.555039455094427E-3</v>
      </c>
      <c r="AF1028" s="118">
        <f t="shared" si="296"/>
        <v>9.3911819438795268E-3</v>
      </c>
      <c r="AG1028" s="118">
        <f t="shared" si="296"/>
        <v>9.2301343932208024E-3</v>
      </c>
      <c r="AH1028" s="118">
        <f t="shared" si="296"/>
        <v>9.0718486156517904E-3</v>
      </c>
      <c r="AI1028" s="118">
        <f t="shared" si="296"/>
        <v>8.9162772500634997E-3</v>
      </c>
      <c r="AJ1028" s="118">
        <f t="shared" si="296"/>
        <v>8.7633737475333769E-3</v>
      </c>
      <c r="AK1028" s="118">
        <f t="shared" si="296"/>
        <v>8.6130923573972829E-3</v>
      </c>
      <c r="AL1028" s="118">
        <f t="shared" si="296"/>
        <v>8.465388113560306E-3</v>
      </c>
      <c r="AM1028" s="118">
        <f t="shared" si="296"/>
        <v>8.3202168210423436E-3</v>
      </c>
      <c r="AN1028" s="118">
        <f t="shared" si="296"/>
        <v>8.1775350427543969E-3</v>
      </c>
      <c r="AO1028" s="118">
        <f t="shared" si="299"/>
        <v>8.0373000865016572E-3</v>
      </c>
      <c r="AP1028" s="118">
        <f t="shared" si="299"/>
        <v>7.8994699922094458E-3</v>
      </c>
      <c r="AQ1028" s="118">
        <f t="shared" si="299"/>
        <v>7.7640035193682361E-3</v>
      </c>
      <c r="AR1028" s="118">
        <f t="shared" si="299"/>
        <v>7.6308601346939718E-3</v>
      </c>
      <c r="AS1028" s="118">
        <f t="shared" si="299"/>
        <v>7.499999999999991E-3</v>
      </c>
      <c r="AT1028" s="118">
        <f t="shared" si="299"/>
        <v>7.3713839602769391E-3</v>
      </c>
      <c r="AU1028" s="118">
        <f t="shared" si="299"/>
        <v>7.2449735319770935E-3</v>
      </c>
      <c r="AV1028" s="118">
        <f t="shared" si="299"/>
        <v>7.1207308914995968E-3</v>
      </c>
      <c r="AW1028" s="118">
        <f t="shared" si="299"/>
        <v>6.9986188638731586E-3</v>
      </c>
      <c r="AX1028" s="118">
        <f t="shared" si="299"/>
        <v>6.8786009116328364E-3</v>
      </c>
      <c r="AY1028" s="118">
        <f t="shared" si="299"/>
        <v>6.7606411238875595E-3</v>
      </c>
      <c r="AZ1028" s="118">
        <f t="shared" si="299"/>
        <v>6.6447042055751294E-3</v>
      </c>
      <c r="BA1028" s="118">
        <f t="shared" si="299"/>
        <v>6.5307554669015045E-3</v>
      </c>
      <c r="BB1028" s="118">
        <f t="shared" si="299"/>
        <v>6.4187608129611653E-3</v>
      </c>
      <c r="BC1028" s="118">
        <f t="shared" si="299"/>
        <v>6.3086867335354875E-3</v>
      </c>
      <c r="BD1028" s="118">
        <f t="shared" si="297"/>
        <v>6.2005002930660622E-3</v>
      </c>
      <c r="BE1028" s="118">
        <f t="shared" si="297"/>
        <v>6.0941691207999577E-3</v>
      </c>
      <c r="BF1028" s="118">
        <f t="shared" si="297"/>
        <v>5.9896614011039845E-3</v>
      </c>
      <c r="BG1028" s="118">
        <f t="shared" si="297"/>
        <v>5.8869458639450476E-3</v>
      </c>
      <c r="BH1028" s="118">
        <f t="shared" si="297"/>
        <v>5.7859917755337647E-3</v>
      </c>
      <c r="BI1028" s="118">
        <f t="shared" si="297"/>
        <v>5.686768929128525E-3</v>
      </c>
      <c r="BJ1028" s="118">
        <f t="shared" si="297"/>
        <v>5.589247635997243E-3</v>
      </c>
      <c r="BK1028" s="118">
        <f t="shared" si="297"/>
        <v>5.4933987165341237E-3</v>
      </c>
      <c r="BL1028" s="118">
        <f t="shared" si="297"/>
        <v>5.3991934915287483E-3</v>
      </c>
      <c r="BM1028" s="118">
        <f t="shared" si="297"/>
        <v>5.3066037735848941E-3</v>
      </c>
      <c r="BN1028" s="118">
        <f t="shared" si="297"/>
        <v>5.2156018586865076E-3</v>
      </c>
      <c r="BO1028" s="118">
        <f t="shared" si="297"/>
        <v>5.1261605179083155E-3</v>
      </c>
      <c r="BP1028" s="118">
        <f t="shared" si="297"/>
        <v>5.0382529892685768E-3</v>
      </c>
      <c r="BQ1028" s="118">
        <f t="shared" si="297"/>
        <v>4.9518529697215692E-3</v>
      </c>
      <c r="BS1028"/>
    </row>
    <row r="1029" spans="2:71">
      <c r="B1029" s="19">
        <v>61</v>
      </c>
      <c r="C1029" s="51">
        <v>1.0800000000000001E-2</v>
      </c>
      <c r="D1029" s="51">
        <v>7.7000000000000002E-3</v>
      </c>
      <c r="I1029" s="22" t="s">
        <v>176</v>
      </c>
      <c r="J1029" s="118">
        <f t="shared" si="298"/>
        <v>1.3919496566924931E-2</v>
      </c>
      <c r="K1029" s="118">
        <f t="shared" si="298"/>
        <v>1.3686010747472801E-2</v>
      </c>
      <c r="L1029" s="118">
        <f t="shared" si="298"/>
        <v>1.3456441422243226E-2</v>
      </c>
      <c r="M1029" s="118">
        <f t="shared" si="298"/>
        <v>1.3230722895910338E-2</v>
      </c>
      <c r="N1029" s="118">
        <f t="shared" si="298"/>
        <v>1.3008790575122522E-2</v>
      </c>
      <c r="O1029" s="118">
        <f t="shared" si="298"/>
        <v>1.2790580950017909E-2</v>
      </c>
      <c r="P1029" s="118">
        <f t="shared" si="298"/>
        <v>1.2576031576049891E-2</v>
      </c>
      <c r="Q1029" s="118">
        <f t="shared" si="298"/>
        <v>1.2365081056117506E-2</v>
      </c>
      <c r="R1029" s="118">
        <f t="shared" si="298"/>
        <v>1.2157669022995579E-2</v>
      </c>
      <c r="S1029" s="118">
        <f t="shared" si="298"/>
        <v>1.1953736122059565E-2</v>
      </c>
      <c r="T1029" s="118">
        <f t="shared" si="298"/>
        <v>1.1753223994300177E-2</v>
      </c>
      <c r="U1029" s="118">
        <f t="shared" si="298"/>
        <v>1.1556075259622926E-2</v>
      </c>
      <c r="V1029" s="118">
        <f t="shared" si="298"/>
        <v>1.1362233500427778E-2</v>
      </c>
      <c r="W1029" s="118">
        <f t="shared" si="298"/>
        <v>1.1171643245464278E-2</v>
      </c>
      <c r="X1029" s="118">
        <f t="shared" si="298"/>
        <v>1.0984249953957449E-2</v>
      </c>
      <c r="Y1029" s="118">
        <f t="shared" si="298"/>
        <v>1.0800000000000001E-2</v>
      </c>
      <c r="Z1029" s="118">
        <f t="shared" si="296"/>
        <v>1.0618840657206322E-2</v>
      </c>
      <c r="AA1029" s="118">
        <f t="shared" si="296"/>
        <v>1.0440720083623886E-2</v>
      </c>
      <c r="AB1029" s="118">
        <f t="shared" si="296"/>
        <v>1.0265587306897769E-2</v>
      </c>
      <c r="AC1029" s="118">
        <f t="shared" si="296"/>
        <v>1.0093392209683997E-2</v>
      </c>
      <c r="AD1029" s="118">
        <f t="shared" si="296"/>
        <v>9.9240855153075909E-3</v>
      </c>
      <c r="AE1029" s="118">
        <f t="shared" si="296"/>
        <v>9.7576187736611655E-3</v>
      </c>
      <c r="AF1029" s="118">
        <f t="shared" si="296"/>
        <v>9.5939443473400787E-3</v>
      </c>
      <c r="AG1029" s="118">
        <f t="shared" si="296"/>
        <v>9.4330153980101469E-3</v>
      </c>
      <c r="AH1029" s="118">
        <f t="shared" si="296"/>
        <v>9.2747858730040204E-3</v>
      </c>
      <c r="AI1029" s="118">
        <f t="shared" si="296"/>
        <v>9.1192104921423989E-3</v>
      </c>
      <c r="AJ1029" s="118">
        <f t="shared" si="296"/>
        <v>8.9662447347763109E-3</v>
      </c>
      <c r="AK1029" s="118">
        <f t="shared" si="296"/>
        <v>8.8158448270467399E-3</v>
      </c>
      <c r="AL1029" s="118">
        <f t="shared" si="296"/>
        <v>8.6679677293579598E-3</v>
      </c>
      <c r="AM1029" s="118">
        <f t="shared" si="296"/>
        <v>8.5225711240609868E-3</v>
      </c>
      <c r="AN1029" s="118">
        <f t="shared" si="296"/>
        <v>8.379613403343646E-3</v>
      </c>
      <c r="AO1029" s="118">
        <f t="shared" si="299"/>
        <v>8.2390536573237541E-3</v>
      </c>
      <c r="AP1029" s="118">
        <f t="shared" si="299"/>
        <v>8.1008516623420276E-3</v>
      </c>
      <c r="AQ1029" s="118">
        <f t="shared" si="299"/>
        <v>7.964967869451384E-3</v>
      </c>
      <c r="AR1029" s="118">
        <f t="shared" si="299"/>
        <v>7.8313633930992919E-3</v>
      </c>
      <c r="AS1029" s="118">
        <f t="shared" si="299"/>
        <v>7.7000000000000011E-3</v>
      </c>
      <c r="AT1029" s="118">
        <f t="shared" si="299"/>
        <v>7.5708400981933967E-3</v>
      </c>
      <c r="AU1029" s="118">
        <f t="shared" si="299"/>
        <v>7.4438467262874014E-3</v>
      </c>
      <c r="AV1029" s="118">
        <f t="shared" si="299"/>
        <v>7.3189835428808169E-3</v>
      </c>
      <c r="AW1029" s="118">
        <f t="shared" si="299"/>
        <v>7.196214816163591E-3</v>
      </c>
      <c r="AX1029" s="118">
        <f t="shared" si="299"/>
        <v>7.075505413691523E-3</v>
      </c>
      <c r="AY1029" s="118">
        <f t="shared" si="299"/>
        <v>6.9568207923324972E-3</v>
      </c>
      <c r="AZ1029" s="118">
        <f t="shared" si="299"/>
        <v>6.8401269883813535E-3</v>
      </c>
      <c r="BA1029" s="118">
        <f t="shared" si="299"/>
        <v>6.7253906078405682E-3</v>
      </c>
      <c r="BB1029" s="118">
        <f t="shared" si="299"/>
        <v>6.6125788168639784E-3</v>
      </c>
      <c r="BC1029" s="118">
        <f t="shared" si="299"/>
        <v>6.5016593323607855E-3</v>
      </c>
      <c r="BD1029" s="118">
        <f t="shared" si="297"/>
        <v>6.3926004127571861E-3</v>
      </c>
      <c r="BE1029" s="118">
        <f t="shared" si="297"/>
        <v>6.2853708489129549E-3</v>
      </c>
      <c r="BF1029" s="118">
        <f t="shared" si="297"/>
        <v>6.1799399551903979E-3</v>
      </c>
      <c r="BG1029" s="118">
        <f t="shared" si="297"/>
        <v>6.0762775606731118E-3</v>
      </c>
      <c r="BH1029" s="118">
        <f t="shared" si="297"/>
        <v>5.9743540005320435E-3</v>
      </c>
      <c r="BI1029" s="118">
        <f t="shared" si="297"/>
        <v>5.8741401075363808E-3</v>
      </c>
      <c r="BJ1029" s="118">
        <f t="shared" si="297"/>
        <v>5.7756072037068173E-3</v>
      </c>
      <c r="BK1029" s="118">
        <f t="shared" si="297"/>
        <v>5.6787270921088567E-3</v>
      </c>
      <c r="BL1029" s="118">
        <f t="shared" si="297"/>
        <v>5.5834720487837556E-3</v>
      </c>
      <c r="BM1029" s="118">
        <f t="shared" si="297"/>
        <v>5.4898148148148154E-3</v>
      </c>
      <c r="BN1029" s="118">
        <f t="shared" si="297"/>
        <v>5.3977285885267743E-3</v>
      </c>
      <c r="BO1029" s="118">
        <f t="shared" si="297"/>
        <v>5.3071870178160174E-3</v>
      </c>
      <c r="BP1029" s="118">
        <f t="shared" si="297"/>
        <v>5.2181641926094717E-3</v>
      </c>
      <c r="BQ1029" s="118">
        <f t="shared" si="297"/>
        <v>5.1306346374499672E-3</v>
      </c>
      <c r="BS1029"/>
    </row>
    <row r="1030" spans="2:71">
      <c r="B1030" s="19">
        <v>62</v>
      </c>
      <c r="C1030" s="51">
        <v>1.0999999999999999E-2</v>
      </c>
      <c r="D1030" s="51">
        <v>7.7999999999999996E-3</v>
      </c>
      <c r="I1030" s="22" t="s">
        <v>176</v>
      </c>
      <c r="J1030" s="118">
        <f t="shared" si="298"/>
        <v>1.423528764094587E-2</v>
      </c>
      <c r="K1030" s="118">
        <f t="shared" si="298"/>
        <v>1.3992694194677247E-2</v>
      </c>
      <c r="L1030" s="118">
        <f t="shared" si="298"/>
        <v>1.3754234952202519E-2</v>
      </c>
      <c r="M1030" s="118">
        <f t="shared" si="298"/>
        <v>1.3519839459676912E-2</v>
      </c>
      <c r="N1030" s="118">
        <f t="shared" si="298"/>
        <v>1.3289438463908648E-2</v>
      </c>
      <c r="O1030" s="118">
        <f t="shared" si="298"/>
        <v>1.3062963891897806E-2</v>
      </c>
      <c r="P1030" s="118">
        <f t="shared" si="298"/>
        <v>1.2840348830723844E-2</v>
      </c>
      <c r="Q1030" s="118">
        <f t="shared" si="298"/>
        <v>1.2621527507775876E-2</v>
      </c>
      <c r="R1030" s="118">
        <f t="shared" si="298"/>
        <v>1.2406435271319868E-2</v>
      </c>
      <c r="S1030" s="118">
        <f t="shared" si="298"/>
        <v>1.2195008571396989E-2</v>
      </c>
      <c r="T1030" s="118">
        <f t="shared" si="298"/>
        <v>1.1987184941047497E-2</v>
      </c>
      <c r="U1030" s="118">
        <f t="shared" si="298"/>
        <v>1.1782902977854592E-2</v>
      </c>
      <c r="V1030" s="118">
        <f t="shared" si="298"/>
        <v>1.158210232580281E-2</v>
      </c>
      <c r="W1030" s="118">
        <f t="shared" si="298"/>
        <v>1.1384723657445556E-2</v>
      </c>
      <c r="X1030" s="118">
        <f t="shared" si="298"/>
        <v>1.1190708656376553E-2</v>
      </c>
      <c r="Y1030" s="118">
        <f t="shared" si="298"/>
        <v>1.0999999999999999E-2</v>
      </c>
      <c r="Z1030" s="118">
        <f t="shared" si="296"/>
        <v>1.0812541342594354E-2</v>
      </c>
      <c r="AA1030" s="118">
        <f t="shared" si="296"/>
        <v>1.0628277298664737E-2</v>
      </c>
      <c r="AB1030" s="118">
        <f t="shared" si="296"/>
        <v>1.0447153426579047E-2</v>
      </c>
      <c r="AC1030" s="118">
        <f t="shared" si="296"/>
        <v>1.0269116212482929E-2</v>
      </c>
      <c r="AD1030" s="118">
        <f t="shared" si="296"/>
        <v>1.0094113054488875E-2</v>
      </c>
      <c r="AE1030" s="118">
        <f t="shared" si="296"/>
        <v>9.9220922471347592E-3</v>
      </c>
      <c r="AF1030" s="118">
        <f t="shared" si="296"/>
        <v>9.7530029661072274E-3</v>
      </c>
      <c r="AG1030" s="118">
        <f t="shared" si="296"/>
        <v>9.5867952532254323E-3</v>
      </c>
      <c r="AH1030" s="118">
        <f t="shared" si="296"/>
        <v>9.4234200016806643E-3</v>
      </c>
      <c r="AI1030" s="118">
        <f t="shared" si="296"/>
        <v>9.2628289415275216E-3</v>
      </c>
      <c r="AJ1030" s="118">
        <f t="shared" si="296"/>
        <v>9.1049746254223476E-3</v>
      </c>
      <c r="AK1030" s="118">
        <f t="shared" si="296"/>
        <v>8.9498104146046985E-3</v>
      </c>
      <c r="AL1030" s="118">
        <f t="shared" si="296"/>
        <v>8.797290465117711E-3</v>
      </c>
      <c r="AM1030" s="118">
        <f t="shared" si="296"/>
        <v>8.647369714263305E-3</v>
      </c>
      <c r="AN1030" s="118">
        <f t="shared" si="296"/>
        <v>8.5000038672882125E-3</v>
      </c>
      <c r="AO1030" s="118">
        <f t="shared" si="299"/>
        <v>8.35514938429688E-3</v>
      </c>
      <c r="AP1030" s="118">
        <f t="shared" si="299"/>
        <v>8.212763467387434E-3</v>
      </c>
      <c r="AQ1030" s="118">
        <f t="shared" si="299"/>
        <v>8.0728040480068358E-3</v>
      </c>
      <c r="AR1030" s="118">
        <f t="shared" si="299"/>
        <v>7.9352297745215426E-3</v>
      </c>
      <c r="AS1030" s="118">
        <f t="shared" si="299"/>
        <v>7.7999999999999875E-3</v>
      </c>
      <c r="AT1030" s="118">
        <f t="shared" si="299"/>
        <v>7.6670747702032565E-3</v>
      </c>
      <c r="AU1030" s="118">
        <f t="shared" si="299"/>
        <v>7.5364148117804388E-3</v>
      </c>
      <c r="AV1030" s="118">
        <f t="shared" si="299"/>
        <v>7.4079815206651309E-3</v>
      </c>
      <c r="AW1030" s="118">
        <f t="shared" si="299"/>
        <v>7.2817369506697023E-3</v>
      </c>
      <c r="AX1030" s="118">
        <f t="shared" si="299"/>
        <v>7.1576438022739183E-3</v>
      </c>
      <c r="AY1030" s="118">
        <f t="shared" si="299"/>
        <v>7.0356654116046358E-3</v>
      </c>
      <c r="AZ1030" s="118">
        <f t="shared" si="299"/>
        <v>6.9157657396032952E-3</v>
      </c>
      <c r="BA1030" s="118">
        <f t="shared" si="299"/>
        <v>6.7979093613780225E-3</v>
      </c>
      <c r="BB1030" s="118">
        <f t="shared" si="299"/>
        <v>6.6820614557371863E-3</v>
      </c>
      <c r="BC1030" s="118">
        <f t="shared" si="299"/>
        <v>6.5681877949013224E-3</v>
      </c>
      <c r="BD1030" s="118">
        <f t="shared" si="297"/>
        <v>6.4562547343903817E-3</v>
      </c>
      <c r="BE1030" s="118">
        <f t="shared" si="297"/>
        <v>6.3462292030833211E-3</v>
      </c>
      <c r="BF1030" s="118">
        <f t="shared" si="297"/>
        <v>6.2380786934470933E-3</v>
      </c>
      <c r="BG1030" s="118">
        <f t="shared" si="297"/>
        <v>6.1317712519321525E-3</v>
      </c>
      <c r="BH1030" s="118">
        <f t="shared" si="297"/>
        <v>6.0272754695316309E-3</v>
      </c>
      <c r="BI1030" s="118">
        <f t="shared" si="297"/>
        <v>5.9245604725014145E-3</v>
      </c>
      <c r="BJ1030" s="118">
        <f t="shared" si="297"/>
        <v>5.823595913238353E-3</v>
      </c>
      <c r="BK1030" s="118">
        <f t="shared" si="297"/>
        <v>5.7243519613139294E-3</v>
      </c>
      <c r="BL1030" s="118">
        <f t="shared" si="297"/>
        <v>5.6267992946607212E-3</v>
      </c>
      <c r="BM1030" s="118">
        <f t="shared" si="297"/>
        <v>5.5309090909090725E-3</v>
      </c>
      <c r="BN1030" s="118">
        <f t="shared" si="297"/>
        <v>5.4366530188713919E-3</v>
      </c>
      <c r="BO1030" s="118">
        <f t="shared" si="297"/>
        <v>5.3440032301715753E-3</v>
      </c>
      <c r="BP1030" s="118">
        <f t="shared" si="297"/>
        <v>5.2529323510170844E-3</v>
      </c>
      <c r="BQ1030" s="118">
        <f t="shared" si="297"/>
        <v>5.1634134741112342E-3</v>
      </c>
      <c r="BS1030"/>
    </row>
    <row r="1031" spans="2:71">
      <c r="B1031" s="19">
        <v>63</v>
      </c>
      <c r="C1031" s="51">
        <v>1.12E-2</v>
      </c>
      <c r="D1031" s="51">
        <v>8.0000000000000002E-3</v>
      </c>
      <c r="I1031" s="22" t="s">
        <v>176</v>
      </c>
      <c r="J1031" s="118">
        <f t="shared" si="298"/>
        <v>1.4414980174726699E-2</v>
      </c>
      <c r="K1031" s="118">
        <f t="shared" si="298"/>
        <v>1.417449671595027E-2</v>
      </c>
      <c r="L1031" s="118">
        <f t="shared" si="298"/>
        <v>1.3938025215098444E-2</v>
      </c>
      <c r="M1031" s="118">
        <f t="shared" si="298"/>
        <v>1.3705498741137925E-2</v>
      </c>
      <c r="N1031" s="118">
        <f t="shared" si="298"/>
        <v>1.3476851479638147E-2</v>
      </c>
      <c r="O1031" s="118">
        <f t="shared" si="298"/>
        <v>1.3252018714143127E-2</v>
      </c>
      <c r="P1031" s="118">
        <f t="shared" si="298"/>
        <v>1.3030936807854099E-2</v>
      </c>
      <c r="Q1031" s="118">
        <f t="shared" si="298"/>
        <v>1.2813543185617686E-2</v>
      </c>
      <c r="R1031" s="118">
        <f t="shared" si="298"/>
        <v>1.2599776316214626E-2</v>
      </c>
      <c r="S1031" s="118">
        <f t="shared" si="298"/>
        <v>1.2389575694943906E-2</v>
      </c>
      <c r="T1031" s="118">
        <f t="shared" si="298"/>
        <v>1.2182881826497498E-2</v>
      </c>
      <c r="U1031" s="118">
        <f t="shared" si="298"/>
        <v>1.1979636208120767E-2</v>
      </c>
      <c r="V1031" s="118">
        <f t="shared" si="298"/>
        <v>1.177978131305381E-2</v>
      </c>
      <c r="W1031" s="118">
        <f t="shared" si="298"/>
        <v>1.1583260574249058E-2</v>
      </c>
      <c r="X1031" s="118">
        <f t="shared" si="298"/>
        <v>1.1390018368360495E-2</v>
      </c>
      <c r="Y1031" s="118">
        <f t="shared" si="298"/>
        <v>1.12E-2</v>
      </c>
      <c r="Z1031" s="118">
        <f t="shared" si="296"/>
        <v>1.1013151686256335E-2</v>
      </c>
      <c r="AA1031" s="118">
        <f t="shared" si="296"/>
        <v>1.0829420541472389E-2</v>
      </c>
      <c r="AB1031" s="118">
        <f t="shared" si="296"/>
        <v>1.0648754562276395E-2</v>
      </c>
      <c r="AC1031" s="118">
        <f t="shared" si="296"/>
        <v>1.0471102612862869E-2</v>
      </c>
      <c r="AD1031" s="118">
        <f t="shared" si="296"/>
        <v>1.0296414410519091E-2</v>
      </c>
      <c r="AE1031" s="118">
        <f t="shared" si="296"/>
        <v>1.0124640511393068E-2</v>
      </c>
      <c r="AF1031" s="118">
        <f t="shared" si="296"/>
        <v>9.9557322964989089E-3</v>
      </c>
      <c r="AG1031" s="118">
        <f t="shared" si="296"/>
        <v>9.78964195795568E-3</v>
      </c>
      <c r="AH1031" s="118">
        <f t="shared" si="296"/>
        <v>9.6263224854558349E-3</v>
      </c>
      <c r="AI1031" s="118">
        <f t="shared" si="296"/>
        <v>9.4657276529593951E-3</v>
      </c>
      <c r="AJ1031" s="118">
        <f t="shared" si="296"/>
        <v>9.3078120056100874E-3</v>
      </c>
      <c r="AK1031" s="118">
        <f t="shared" si="296"/>
        <v>9.1525308468697938E-3</v>
      </c>
      <c r="AL1031" s="118">
        <f t="shared" si="296"/>
        <v>8.9998402258676079E-3</v>
      </c>
      <c r="AM1031" s="118">
        <f t="shared" si="296"/>
        <v>8.8496969249599496E-3</v>
      </c>
      <c r="AN1031" s="118">
        <f t="shared" si="296"/>
        <v>8.7020584474982298E-3</v>
      </c>
      <c r="AO1031" s="118">
        <f t="shared" si="299"/>
        <v>8.5568830058005644E-3</v>
      </c>
      <c r="AP1031" s="118">
        <f t="shared" si="299"/>
        <v>8.4141295093241673E-3</v>
      </c>
      <c r="AQ1031" s="118">
        <f t="shared" si="299"/>
        <v>8.2737575530350566E-3</v>
      </c>
      <c r="AR1031" s="118">
        <f t="shared" si="299"/>
        <v>8.1357274059717967E-3</v>
      </c>
      <c r="AS1031" s="118">
        <f t="shared" si="299"/>
        <v>8.0000000000000158E-3</v>
      </c>
      <c r="AT1031" s="118">
        <f t="shared" si="299"/>
        <v>7.8665369187545416E-3</v>
      </c>
      <c r="AU1031" s="118">
        <f t="shared" si="299"/>
        <v>7.7353003867660069E-3</v>
      </c>
      <c r="AV1031" s="118">
        <f t="shared" si="299"/>
        <v>7.6062532587688695E-3</v>
      </c>
      <c r="AW1031" s="118">
        <f t="shared" si="299"/>
        <v>7.4793590091877795E-3</v>
      </c>
      <c r="AX1031" s="118">
        <f t="shared" si="299"/>
        <v>7.3545817217993657E-3</v>
      </c>
      <c r="AY1031" s="118">
        <f t="shared" si="299"/>
        <v>7.2318860795664922E-3</v>
      </c>
      <c r="AZ1031" s="118">
        <f t="shared" si="299"/>
        <v>7.1112373546420912E-3</v>
      </c>
      <c r="BA1031" s="118">
        <f t="shared" si="299"/>
        <v>6.9926013985397856E-3</v>
      </c>
      <c r="BB1031" s="118">
        <f t="shared" si="299"/>
        <v>6.8759446324684692E-3</v>
      </c>
      <c r="BC1031" s="118">
        <f t="shared" si="299"/>
        <v>6.7612340378281517E-3</v>
      </c>
      <c r="BD1031" s="118">
        <f t="shared" si="297"/>
        <v>6.6484371468643619E-3</v>
      </c>
      <c r="BE1031" s="118">
        <f t="shared" si="297"/>
        <v>6.5375220334784375E-3</v>
      </c>
      <c r="BF1031" s="118">
        <f t="shared" si="297"/>
        <v>6.4284573041911612E-3</v>
      </c>
      <c r="BG1031" s="118">
        <f t="shared" si="297"/>
        <v>6.3212120892571196E-3</v>
      </c>
      <c r="BH1031" s="118">
        <f t="shared" si="297"/>
        <v>6.2157560339273195E-3</v>
      </c>
      <c r="BI1031" s="118">
        <f t="shared" si="297"/>
        <v>6.1120592898575576E-3</v>
      </c>
      <c r="BJ1031" s="118">
        <f t="shared" si="297"/>
        <v>6.0100925066601312E-3</v>
      </c>
      <c r="BK1031" s="118">
        <f t="shared" si="297"/>
        <v>5.90982682359648E-3</v>
      </c>
      <c r="BL1031" s="118">
        <f t="shared" si="297"/>
        <v>5.8112338614084375E-3</v>
      </c>
      <c r="BM1031" s="118">
        <f t="shared" si="297"/>
        <v>5.7142857142857368E-3</v>
      </c>
      <c r="BN1031" s="118">
        <f t="shared" si="297"/>
        <v>5.6189549419675393E-3</v>
      </c>
      <c r="BO1031" s="118">
        <f t="shared" si="297"/>
        <v>5.5252145619757304E-3</v>
      </c>
      <c r="BP1031" s="118">
        <f t="shared" si="297"/>
        <v>5.433038041977774E-3</v>
      </c>
      <c r="BQ1031" s="118">
        <f t="shared" si="297"/>
        <v>5.3423992922769954E-3</v>
      </c>
      <c r="BS1031"/>
    </row>
    <row r="1032" spans="2:71">
      <c r="B1032" s="19">
        <v>64</v>
      </c>
      <c r="C1032" s="51">
        <v>1.14E-2</v>
      </c>
      <c r="D1032" s="51">
        <v>8.0999999999999996E-3</v>
      </c>
      <c r="I1032" s="22" t="s">
        <v>176</v>
      </c>
      <c r="J1032" s="118">
        <f t="shared" si="298"/>
        <v>1.4730575883810175E-2</v>
      </c>
      <c r="K1032" s="118">
        <f t="shared" si="298"/>
        <v>1.4481006019165375E-2</v>
      </c>
      <c r="L1032" s="118">
        <f t="shared" si="298"/>
        <v>1.4235664442527111E-2</v>
      </c>
      <c r="M1032" s="118">
        <f t="shared" si="298"/>
        <v>1.3994479516963204E-2</v>
      </c>
      <c r="N1032" s="118">
        <f t="shared" si="298"/>
        <v>1.3757380819236014E-2</v>
      </c>
      <c r="O1032" s="118">
        <f t="shared" si="298"/>
        <v>1.3524299119239667E-2</v>
      </c>
      <c r="P1032" s="118">
        <f t="shared" si="298"/>
        <v>1.3295166359785638E-2</v>
      </c>
      <c r="Q1032" s="118">
        <f t="shared" si="298"/>
        <v>1.3069915636730841E-2</v>
      </c>
      <c r="R1032" s="118">
        <f t="shared" si="298"/>
        <v>1.284848117944239E-2</v>
      </c>
      <c r="S1032" s="118">
        <f t="shared" si="298"/>
        <v>1.2630798331593316E-2</v>
      </c>
      <c r="T1032" s="118">
        <f t="shared" si="298"/>
        <v>1.2416803532283669E-2</v>
      </c>
      <c r="U1032" s="118">
        <f t="shared" si="298"/>
        <v>1.2206434297481455E-2</v>
      </c>
      <c r="V1032" s="118">
        <f t="shared" si="298"/>
        <v>1.1999629201778019E-2</v>
      </c>
      <c r="W1032" s="118">
        <f t="shared" si="298"/>
        <v>1.1796327860452531E-2</v>
      </c>
      <c r="X1032" s="118">
        <f t="shared" si="298"/>
        <v>1.1596470911840328E-2</v>
      </c>
      <c r="Y1032" s="118">
        <f t="shared" si="298"/>
        <v>1.14E-2</v>
      </c>
      <c r="Z1032" s="118">
        <f t="shared" si="296"/>
        <v>1.1206857757674115E-2</v>
      </c>
      <c r="AA1032" s="118">
        <f t="shared" si="296"/>
        <v>1.101698778953864E-2</v>
      </c>
      <c r="AB1032" s="118">
        <f t="shared" si="296"/>
        <v>1.083033465573615E-2</v>
      </c>
      <c r="AC1032" s="118">
        <f t="shared" si="296"/>
        <v>1.0646843855688025E-2</v>
      </c>
      <c r="AD1032" s="118">
        <f t="shared" si="296"/>
        <v>1.0466461812180906E-2</v>
      </c>
      <c r="AE1032" s="118">
        <f t="shared" si="296"/>
        <v>1.0289135855722761E-2</v>
      </c>
      <c r="AF1032" s="118">
        <f t="shared" si="296"/>
        <v>1.0114814209163993E-2</v>
      </c>
      <c r="AG1032" s="118">
        <f t="shared" si="296"/>
        <v>9.9434459725791097E-3</v>
      </c>
      <c r="AH1032" s="118">
        <f t="shared" si="296"/>
        <v>9.7749811084045287E-3</v>
      </c>
      <c r="AI1032" s="118">
        <f t="shared" si="296"/>
        <v>9.609370426828176E-3</v>
      </c>
      <c r="AJ1032" s="118">
        <f t="shared" si="296"/>
        <v>9.4465655714266305E-3</v>
      </c>
      <c r="AK1032" s="118">
        <f t="shared" si="296"/>
        <v>9.2865190050455907E-3</v>
      </c>
      <c r="AL1032" s="118">
        <f t="shared" si="296"/>
        <v>9.1291839959195854E-3</v>
      </c>
      <c r="AM1032" s="118">
        <f t="shared" si="296"/>
        <v>8.9745146040268245E-3</v>
      </c>
      <c r="AN1032" s="118">
        <f t="shared" si="296"/>
        <v>8.8224656676752326E-3</v>
      </c>
      <c r="AO1032" s="118">
        <f t="shared" si="299"/>
        <v>8.6729927903157634E-3</v>
      </c>
      <c r="AP1032" s="118">
        <f t="shared" si="299"/>
        <v>8.5260523275791124E-3</v>
      </c>
      <c r="AQ1032" s="118">
        <f t="shared" si="299"/>
        <v>8.3816013745320554E-3</v>
      </c>
      <c r="AR1032" s="118">
        <f t="shared" si="299"/>
        <v>8.2395977531497019E-3</v>
      </c>
      <c r="AS1032" s="118">
        <f t="shared" si="299"/>
        <v>8.0999999999999944E-3</v>
      </c>
      <c r="AT1032" s="118">
        <f t="shared" si="299"/>
        <v>7.9627673541368647E-3</v>
      </c>
      <c r="AU1032" s="118">
        <f t="shared" si="299"/>
        <v>7.8278597451985014E-3</v>
      </c>
      <c r="AV1032" s="118">
        <f t="shared" si="299"/>
        <v>7.6952377817072577E-3</v>
      </c>
      <c r="AW1032" s="118">
        <f t="shared" si="299"/>
        <v>7.5648627395678006E-3</v>
      </c>
      <c r="AX1032" s="118">
        <f t="shared" si="299"/>
        <v>7.4366965507601116E-3</v>
      </c>
      <c r="AY1032" s="118">
        <f t="shared" si="299"/>
        <v>7.3107017922240608E-3</v>
      </c>
      <c r="AZ1032" s="118">
        <f t="shared" si="299"/>
        <v>7.1868416749323056E-3</v>
      </c>
      <c r="BA1032" s="118">
        <f t="shared" si="299"/>
        <v>7.0650800331483092E-3</v>
      </c>
      <c r="BB1032" s="118">
        <f t="shared" si="299"/>
        <v>6.9453813138663709E-3</v>
      </c>
      <c r="BC1032" s="118">
        <f t="shared" si="299"/>
        <v>6.8277105664305412E-3</v>
      </c>
      <c r="BD1032" s="118">
        <f t="shared" si="297"/>
        <v>6.7120334323294423E-3</v>
      </c>
      <c r="BE1032" s="118">
        <f t="shared" si="297"/>
        <v>6.5983161351639659E-3</v>
      </c>
      <c r="BF1032" s="118">
        <f t="shared" si="297"/>
        <v>6.486525470784963E-3</v>
      </c>
      <c r="BG1032" s="118">
        <f t="shared" si="297"/>
        <v>6.3766287975980003E-3</v>
      </c>
      <c r="BH1032" s="118">
        <f t="shared" si="297"/>
        <v>6.2685940270323969E-3</v>
      </c>
      <c r="BI1032" s="118">
        <f t="shared" si="297"/>
        <v>6.162389614171722E-3</v>
      </c>
      <c r="BJ1032" s="118">
        <f t="shared" si="297"/>
        <v>6.0579845485430493E-3</v>
      </c>
      <c r="BK1032" s="118">
        <f t="shared" si="297"/>
        <v>5.9553483450622453E-3</v>
      </c>
      <c r="BL1032" s="118">
        <f t="shared" si="297"/>
        <v>5.8544510351326772E-3</v>
      </c>
      <c r="BM1032" s="118">
        <f t="shared" si="297"/>
        <v>5.7552631578947269E-3</v>
      </c>
      <c r="BN1032" s="118">
        <f t="shared" si="297"/>
        <v>5.6577557516235572E-3</v>
      </c>
      <c r="BO1032" s="118">
        <f t="shared" si="297"/>
        <v>5.5619003452726141E-3</v>
      </c>
      <c r="BP1032" s="118">
        <f t="shared" si="297"/>
        <v>5.4676689501604158E-3</v>
      </c>
      <c r="BQ1032" s="118">
        <f t="shared" si="297"/>
        <v>5.3750340517981698E-3</v>
      </c>
      <c r="BS1032"/>
    </row>
    <row r="1033" spans="2:71">
      <c r="B1033" s="19">
        <v>65</v>
      </c>
      <c r="C1033" s="51">
        <v>1.1599999999999999E-2</v>
      </c>
      <c r="D1033" s="51">
        <v>8.3000000000000001E-3</v>
      </c>
      <c r="I1033" s="22" t="s">
        <v>176</v>
      </c>
      <c r="J1033" s="118">
        <f t="shared" si="298"/>
        <v>1.4910524197370842E-2</v>
      </c>
      <c r="K1033" s="118">
        <f t="shared" si="298"/>
        <v>1.4663036546608421E-2</v>
      </c>
      <c r="L1033" s="118">
        <f t="shared" si="298"/>
        <v>1.4419656741852565E-2</v>
      </c>
      <c r="M1033" s="118">
        <f t="shared" si="298"/>
        <v>1.418031660031208E-2</v>
      </c>
      <c r="N1033" s="118">
        <f t="shared" si="298"/>
        <v>1.3944949070906413E-2</v>
      </c>
      <c r="O1033" s="118">
        <f t="shared" si="298"/>
        <v>1.3713488215481306E-2</v>
      </c>
      <c r="P1033" s="118">
        <f t="shared" si="298"/>
        <v>1.3485869190336232E-2</v>
      </c>
      <c r="Q1033" s="118">
        <f t="shared" si="298"/>
        <v>1.3262028228058453E-2</v>
      </c>
      <c r="R1033" s="118">
        <f t="shared" si="298"/>
        <v>1.3041902619658593E-2</v>
      </c>
      <c r="S1033" s="118">
        <f t="shared" si="298"/>
        <v>1.2825430697002736E-2</v>
      </c>
      <c r="T1033" s="118">
        <f t="shared" si="298"/>
        <v>1.2612551815536105E-2</v>
      </c>
      <c r="U1033" s="118">
        <f t="shared" si="298"/>
        <v>1.2403206337293518E-2</v>
      </c>
      <c r="V1033" s="118">
        <f t="shared" si="298"/>
        <v>1.2197335614191803E-2</v>
      </c>
      <c r="W1033" s="118">
        <f t="shared" si="298"/>
        <v>1.1994881971599584E-2</v>
      </c>
      <c r="X1033" s="118">
        <f t="shared" si="298"/>
        <v>1.1795788692179732E-2</v>
      </c>
      <c r="Y1033" s="118">
        <f t="shared" si="298"/>
        <v>1.1599999999999999E-2</v>
      </c>
      <c r="Z1033" s="118">
        <f t="shared" si="296"/>
        <v>1.1407461044907443E-2</v>
      </c>
      <c r="AA1033" s="118">
        <f t="shared" si="296"/>
        <v>1.1218117887162139E-2</v>
      </c>
      <c r="AB1033" s="118">
        <f t="shared" si="296"/>
        <v>1.1031917482325992E-2</v>
      </c>
      <c r="AC1033" s="118">
        <f t="shared" si="296"/>
        <v>1.084880766640234E-2</v>
      </c>
      <c r="AD1033" s="118">
        <f t="shared" si="296"/>
        <v>1.0668737141222235E-2</v>
      </c>
      <c r="AE1033" s="118">
        <f t="shared" si="296"/>
        <v>1.0491655460073262E-2</v>
      </c>
      <c r="AF1033" s="118">
        <f t="shared" si="296"/>
        <v>1.0317513013566915E-2</v>
      </c>
      <c r="AG1033" s="118">
        <f t="shared" si="296"/>
        <v>1.0146261015740534E-2</v>
      </c>
      <c r="AH1033" s="118">
        <f t="shared" si="296"/>
        <v>9.9778514903899277E-3</v>
      </c>
      <c r="AI1033" s="118">
        <f t="shared" si="296"/>
        <v>9.8122372576288606E-3</v>
      </c>
      <c r="AJ1033" s="118">
        <f t="shared" si="296"/>
        <v>9.6493719206716087E-3</v>
      </c>
      <c r="AK1033" s="118">
        <f t="shared" si="296"/>
        <v>9.4892098528349227E-3</v>
      </c>
      <c r="AL1033" s="118">
        <f t="shared" si="296"/>
        <v>9.3317061847557128E-3</v>
      </c>
      <c r="AM1033" s="118">
        <f t="shared" si="296"/>
        <v>9.1768167918209187E-3</v>
      </c>
      <c r="AN1033" s="118">
        <f t="shared" si="296"/>
        <v>9.0244982818060027E-3</v>
      </c>
      <c r="AO1033" s="118">
        <f t="shared" si="299"/>
        <v>8.8747079827186312E-3</v>
      </c>
      <c r="AP1033" s="118">
        <f t="shared" si="299"/>
        <v>8.7274039308441308E-3</v>
      </c>
      <c r="AQ1033" s="118">
        <f t="shared" si="299"/>
        <v>8.5825448589893546E-3</v>
      </c>
      <c r="AR1033" s="118">
        <f t="shared" si="299"/>
        <v>8.4400901849216985E-3</v>
      </c>
      <c r="AS1033" s="118">
        <f t="shared" si="299"/>
        <v>8.2999999999999949E-3</v>
      </c>
      <c r="AT1033" s="118">
        <f t="shared" si="299"/>
        <v>8.1622350579941133E-3</v>
      </c>
      <c r="AU1033" s="118">
        <f t="shared" si="299"/>
        <v>8.0267567640901465E-3</v>
      </c>
      <c r="AV1033" s="118">
        <f t="shared" si="299"/>
        <v>7.8935271640780767E-3</v>
      </c>
      <c r="AW1033" s="118">
        <f t="shared" si="299"/>
        <v>7.7625089337189116E-3</v>
      </c>
      <c r="AX1033" s="118">
        <f t="shared" si="299"/>
        <v>7.6336653682883187E-3</v>
      </c>
      <c r="AY1033" s="118">
        <f t="shared" si="299"/>
        <v>7.5069603722937948E-3</v>
      </c>
      <c r="AZ1033" s="118">
        <f t="shared" si="299"/>
        <v>7.3823584493625301E-3</v>
      </c>
      <c r="BA1033" s="118">
        <f t="shared" si="299"/>
        <v>7.2598246922971022E-3</v>
      </c>
      <c r="BB1033" s="118">
        <f t="shared" si="299"/>
        <v>7.1393247732962377E-3</v>
      </c>
      <c r="BC1033" s="118">
        <f t="shared" si="299"/>
        <v>7.0208249343378876E-3</v>
      </c>
      <c r="BD1033" s="118">
        <f t="shared" si="297"/>
        <v>6.9042919777219233E-3</v>
      </c>
      <c r="BE1033" s="118">
        <f t="shared" si="297"/>
        <v>6.7896932567698114E-3</v>
      </c>
      <c r="BF1033" s="118">
        <f t="shared" si="297"/>
        <v>6.6769966666786534E-3</v>
      </c>
      <c r="BG1033" s="118">
        <f t="shared" si="297"/>
        <v>6.5661706355270326E-3</v>
      </c>
      <c r="BH1033" s="118">
        <f t="shared" si="297"/>
        <v>6.4571841154301536E-3</v>
      </c>
      <c r="BI1033" s="118">
        <f t="shared" si="297"/>
        <v>6.3500065738417762E-3</v>
      </c>
      <c r="BJ1033" s="118">
        <f t="shared" si="297"/>
        <v>6.2446079850005387E-3</v>
      </c>
      <c r="BK1033" s="118">
        <f t="shared" si="297"/>
        <v>6.1409588215182425E-3</v>
      </c>
      <c r="BL1033" s="118">
        <f t="shared" si="297"/>
        <v>6.0390300461077642E-3</v>
      </c>
      <c r="BM1033" s="118">
        <f t="shared" si="297"/>
        <v>5.9387931034482694E-3</v>
      </c>
      <c r="BN1033" s="118">
        <f t="shared" si="297"/>
        <v>5.8402199121854407E-3</v>
      </c>
      <c r="BO1033" s="118">
        <f t="shared" si="297"/>
        <v>5.743282857064499E-3</v>
      </c>
      <c r="BP1033" s="118">
        <f t="shared" si="297"/>
        <v>5.647954781193793E-3</v>
      </c>
      <c r="BQ1033" s="118">
        <f t="shared" si="297"/>
        <v>5.5542089784368044E-3</v>
      </c>
      <c r="BS1033"/>
    </row>
    <row r="1034" spans="2:71">
      <c r="B1034" s="19">
        <v>66</v>
      </c>
      <c r="C1034" s="51">
        <v>1.1599999999999999E-2</v>
      </c>
      <c r="D1034" s="51">
        <v>8.3000000000000001E-3</v>
      </c>
      <c r="I1034" s="22" t="s">
        <v>176</v>
      </c>
      <c r="J1034" s="118">
        <f t="shared" si="298"/>
        <v>1.4910524197370842E-2</v>
      </c>
      <c r="K1034" s="118">
        <f t="shared" si="298"/>
        <v>1.4663036546608421E-2</v>
      </c>
      <c r="L1034" s="118">
        <f t="shared" si="298"/>
        <v>1.4419656741852565E-2</v>
      </c>
      <c r="M1034" s="118">
        <f t="shared" si="298"/>
        <v>1.418031660031208E-2</v>
      </c>
      <c r="N1034" s="118">
        <f t="shared" si="298"/>
        <v>1.3944949070906413E-2</v>
      </c>
      <c r="O1034" s="118">
        <f t="shared" si="298"/>
        <v>1.3713488215481306E-2</v>
      </c>
      <c r="P1034" s="118">
        <f t="shared" si="298"/>
        <v>1.3485869190336232E-2</v>
      </c>
      <c r="Q1034" s="118">
        <f t="shared" si="298"/>
        <v>1.3262028228058453E-2</v>
      </c>
      <c r="R1034" s="118">
        <f t="shared" si="298"/>
        <v>1.3041902619658593E-2</v>
      </c>
      <c r="S1034" s="118">
        <f t="shared" si="298"/>
        <v>1.2825430697002736E-2</v>
      </c>
      <c r="T1034" s="118">
        <f t="shared" si="298"/>
        <v>1.2612551815536105E-2</v>
      </c>
      <c r="U1034" s="118">
        <f t="shared" si="298"/>
        <v>1.2403206337293518E-2</v>
      </c>
      <c r="V1034" s="118">
        <f t="shared" si="298"/>
        <v>1.2197335614191803E-2</v>
      </c>
      <c r="W1034" s="118">
        <f t="shared" si="298"/>
        <v>1.1994881971599584E-2</v>
      </c>
      <c r="X1034" s="118">
        <f t="shared" si="298"/>
        <v>1.1795788692179732E-2</v>
      </c>
      <c r="Y1034" s="118">
        <f t="shared" si="298"/>
        <v>1.1599999999999999E-2</v>
      </c>
      <c r="Z1034" s="118">
        <f t="shared" si="296"/>
        <v>1.1407461044907443E-2</v>
      </c>
      <c r="AA1034" s="118">
        <f t="shared" si="296"/>
        <v>1.1218117887162139E-2</v>
      </c>
      <c r="AB1034" s="118">
        <f t="shared" si="296"/>
        <v>1.1031917482325992E-2</v>
      </c>
      <c r="AC1034" s="118">
        <f t="shared" si="296"/>
        <v>1.084880766640234E-2</v>
      </c>
      <c r="AD1034" s="118">
        <f t="shared" si="296"/>
        <v>1.0668737141222235E-2</v>
      </c>
      <c r="AE1034" s="118">
        <f t="shared" si="296"/>
        <v>1.0491655460073262E-2</v>
      </c>
      <c r="AF1034" s="118">
        <f t="shared" si="296"/>
        <v>1.0317513013566915E-2</v>
      </c>
      <c r="AG1034" s="118">
        <f t="shared" si="296"/>
        <v>1.0146261015740534E-2</v>
      </c>
      <c r="AH1034" s="118">
        <f t="shared" si="296"/>
        <v>9.9778514903899277E-3</v>
      </c>
      <c r="AI1034" s="118">
        <f t="shared" si="296"/>
        <v>9.8122372576288606E-3</v>
      </c>
      <c r="AJ1034" s="118">
        <f t="shared" si="296"/>
        <v>9.6493719206716087E-3</v>
      </c>
      <c r="AK1034" s="118">
        <f t="shared" si="296"/>
        <v>9.4892098528349227E-3</v>
      </c>
      <c r="AL1034" s="118">
        <f t="shared" si="296"/>
        <v>9.3317061847557128E-3</v>
      </c>
      <c r="AM1034" s="118">
        <f t="shared" si="296"/>
        <v>9.1768167918209187E-3</v>
      </c>
      <c r="AN1034" s="118">
        <f t="shared" si="296"/>
        <v>9.0244982818060027E-3</v>
      </c>
      <c r="AO1034" s="118">
        <f t="shared" si="299"/>
        <v>8.8747079827186312E-3</v>
      </c>
      <c r="AP1034" s="118">
        <f t="shared" si="299"/>
        <v>8.7274039308441308E-3</v>
      </c>
      <c r="AQ1034" s="118">
        <f t="shared" si="299"/>
        <v>8.5825448589893546E-3</v>
      </c>
      <c r="AR1034" s="118">
        <f t="shared" si="299"/>
        <v>8.4400901849216985E-3</v>
      </c>
      <c r="AS1034" s="118">
        <f t="shared" si="299"/>
        <v>8.2999999999999949E-3</v>
      </c>
      <c r="AT1034" s="118">
        <f t="shared" si="299"/>
        <v>8.1622350579941133E-3</v>
      </c>
      <c r="AU1034" s="118">
        <f t="shared" si="299"/>
        <v>8.0267567640901465E-3</v>
      </c>
      <c r="AV1034" s="118">
        <f t="shared" si="299"/>
        <v>7.8935271640780767E-3</v>
      </c>
      <c r="AW1034" s="118">
        <f t="shared" si="299"/>
        <v>7.7625089337189116E-3</v>
      </c>
      <c r="AX1034" s="118">
        <f t="shared" si="299"/>
        <v>7.6336653682883187E-3</v>
      </c>
      <c r="AY1034" s="118">
        <f t="shared" si="299"/>
        <v>7.5069603722937948E-3</v>
      </c>
      <c r="AZ1034" s="118">
        <f t="shared" si="299"/>
        <v>7.3823584493625301E-3</v>
      </c>
      <c r="BA1034" s="118">
        <f t="shared" si="299"/>
        <v>7.2598246922971022E-3</v>
      </c>
      <c r="BB1034" s="118">
        <f t="shared" si="299"/>
        <v>7.1393247732962377E-3</v>
      </c>
      <c r="BC1034" s="118">
        <f t="shared" si="299"/>
        <v>7.0208249343378876E-3</v>
      </c>
      <c r="BD1034" s="118">
        <f t="shared" si="297"/>
        <v>6.9042919777219233E-3</v>
      </c>
      <c r="BE1034" s="118">
        <f t="shared" si="297"/>
        <v>6.7896932567698114E-3</v>
      </c>
      <c r="BF1034" s="118">
        <f t="shared" si="297"/>
        <v>6.6769966666786534E-3</v>
      </c>
      <c r="BG1034" s="118">
        <f t="shared" si="297"/>
        <v>6.5661706355270326E-3</v>
      </c>
      <c r="BH1034" s="118">
        <f t="shared" si="297"/>
        <v>6.4571841154301536E-3</v>
      </c>
      <c r="BI1034" s="118">
        <f t="shared" si="297"/>
        <v>6.3500065738417762E-3</v>
      </c>
      <c r="BJ1034" s="118">
        <f t="shared" si="297"/>
        <v>6.2446079850005387E-3</v>
      </c>
      <c r="BK1034" s="118">
        <f t="shared" si="297"/>
        <v>6.1409588215182425E-3</v>
      </c>
      <c r="BL1034" s="118">
        <f t="shared" si="297"/>
        <v>6.0390300461077642E-3</v>
      </c>
      <c r="BM1034" s="118">
        <f t="shared" si="297"/>
        <v>5.9387931034482694E-3</v>
      </c>
      <c r="BN1034" s="118">
        <f t="shared" si="297"/>
        <v>5.8402199121854407E-3</v>
      </c>
      <c r="BO1034" s="118">
        <f t="shared" si="297"/>
        <v>5.743282857064499E-3</v>
      </c>
      <c r="BP1034" s="118">
        <f t="shared" si="297"/>
        <v>5.647954781193793E-3</v>
      </c>
      <c r="BQ1034" s="118">
        <f t="shared" si="297"/>
        <v>5.5542089784368044E-3</v>
      </c>
      <c r="BS1034"/>
    </row>
    <row r="1035" spans="2:71">
      <c r="B1035" s="19">
        <v>67</v>
      </c>
      <c r="C1035" s="51">
        <v>1.15E-2</v>
      </c>
      <c r="D1035" s="51">
        <v>8.3999999999999995E-3</v>
      </c>
      <c r="I1035" s="22" t="s">
        <v>176</v>
      </c>
      <c r="J1035" s="118">
        <f t="shared" si="298"/>
        <v>1.4554984794567849E-2</v>
      </c>
      <c r="K1035" s="118">
        <f t="shared" si="298"/>
        <v>1.4328173388113716E-2</v>
      </c>
      <c r="L1035" s="118">
        <f t="shared" si="298"/>
        <v>1.4104896400611154E-2</v>
      </c>
      <c r="M1035" s="118">
        <f t="shared" si="298"/>
        <v>1.3885098754947763E-2</v>
      </c>
      <c r="N1035" s="118">
        <f t="shared" si="298"/>
        <v>1.3668726232281877E-2</v>
      </c>
      <c r="O1035" s="118">
        <f t="shared" si="298"/>
        <v>1.3455725458668057E-2</v>
      </c>
      <c r="P1035" s="118">
        <f t="shared" si="298"/>
        <v>1.3246043891891001E-2</v>
      </c>
      <c r="Q1035" s="118">
        <f t="shared" si="298"/>
        <v>1.3039629808504653E-2</v>
      </c>
      <c r="R1035" s="118">
        <f t="shared" si="298"/>
        <v>1.2836432291073237E-2</v>
      </c>
      <c r="S1035" s="118">
        <f t="shared" si="298"/>
        <v>1.2636401215611161E-2</v>
      </c>
      <c r="T1035" s="118">
        <f t="shared" si="298"/>
        <v>1.2439487239218609E-2</v>
      </c>
      <c r="U1035" s="118">
        <f t="shared" si="298"/>
        <v>1.2245641787909831E-2</v>
      </c>
      <c r="V1035" s="118">
        <f t="shared" si="298"/>
        <v>1.2054817044631096E-2</v>
      </c>
      <c r="W1035" s="118">
        <f t="shared" si="298"/>
        <v>1.1866965937465357E-2</v>
      </c>
      <c r="X1035" s="118">
        <f t="shared" si="298"/>
        <v>1.1682042128020752E-2</v>
      </c>
      <c r="Y1035" s="118">
        <f t="shared" ref="Y1035:AN1038" si="300">$C1035*POWER(POWER($D1035/$C1035,1/($D$482-$C$482)),Y$482-$C$482)</f>
        <v>1.15E-2</v>
      </c>
      <c r="Z1035" s="118">
        <f t="shared" si="300"/>
        <v>1.1320794647947966E-2</v>
      </c>
      <c r="AA1035" s="118">
        <f t="shared" si="300"/>
        <v>1.1144381866174549E-2</v>
      </c>
      <c r="AB1035" s="118">
        <f t="shared" si="300"/>
        <v>1.0970718137850192E-2</v>
      </c>
      <c r="AC1035" s="118">
        <f t="shared" si="300"/>
        <v>1.0799760624271315E-2</v>
      </c>
      <c r="AD1035" s="118">
        <f t="shared" si="300"/>
        <v>1.0631467154293034E-2</v>
      </c>
      <c r="AE1035" s="118">
        <f t="shared" si="300"/>
        <v>1.0465796213926537E-2</v>
      </c>
      <c r="AF1035" s="118">
        <f t="shared" si="300"/>
        <v>1.0302706936098577E-2</v>
      </c>
      <c r="AG1035" s="118">
        <f t="shared" si="300"/>
        <v>1.0142159090570535E-2</v>
      </c>
      <c r="AH1035" s="118">
        <f t="shared" si="300"/>
        <v>9.9841130740145854E-3</v>
      </c>
      <c r="AI1035" s="118">
        <f t="shared" si="300"/>
        <v>9.8285299002444891E-3</v>
      </c>
      <c r="AJ1035" s="118">
        <f t="shared" si="300"/>
        <v>9.6753711905986414E-3</v>
      </c>
      <c r="AK1035" s="118">
        <f t="shared" si="300"/>
        <v>9.5245991644729612E-3</v>
      </c>
      <c r="AL1035" s="118">
        <f t="shared" si="300"/>
        <v>9.3761766300013184E-3</v>
      </c>
      <c r="AM1035" s="118">
        <f t="shared" si="300"/>
        <v>9.2300669748811934E-3</v>
      </c>
      <c r="AN1035" s="118">
        <f t="shared" si="300"/>
        <v>9.0862341573422871E-3</v>
      </c>
      <c r="AO1035" s="118">
        <f t="shared" si="299"/>
        <v>8.9446426972558737E-3</v>
      </c>
      <c r="AP1035" s="118">
        <f t="shared" si="299"/>
        <v>8.8052576673827102E-3</v>
      </c>
      <c r="AQ1035" s="118">
        <f t="shared" si="299"/>
        <v>8.6680446847573027E-3</v>
      </c>
      <c r="AR1035" s="118">
        <f t="shared" si="299"/>
        <v>8.5329699022064602E-3</v>
      </c>
      <c r="AS1035" s="118">
        <f t="shared" si="299"/>
        <v>8.3999999999999977E-3</v>
      </c>
      <c r="AT1035" s="118">
        <f t="shared" si="299"/>
        <v>8.2691021776315557E-3</v>
      </c>
      <c r="AU1035" s="118">
        <f t="shared" si="299"/>
        <v>8.1402441457274939E-3</v>
      </c>
      <c r="AV1035" s="118">
        <f t="shared" si="299"/>
        <v>8.0133941180818777E-3</v>
      </c>
      <c r="AW1035" s="118">
        <f t="shared" si="299"/>
        <v>7.8885208038155675E-3</v>
      </c>
      <c r="AX1035" s="118">
        <f t="shared" si="299"/>
        <v>7.7655933996575183E-3</v>
      </c>
      <c r="AY1035" s="118">
        <f t="shared" si="299"/>
        <v>7.6445815823463371E-3</v>
      </c>
      <c r="AZ1035" s="118">
        <f t="shared" si="299"/>
        <v>7.5254555011502623E-3</v>
      </c>
      <c r="BA1035" s="118">
        <f t="shared" si="299"/>
        <v>7.4081857705036924E-3</v>
      </c>
      <c r="BB1035" s="118">
        <f t="shared" si="299"/>
        <v>7.2927434627584773E-3</v>
      </c>
      <c r="BC1035" s="118">
        <f t="shared" si="299"/>
        <v>7.1791001010481472E-3</v>
      </c>
      <c r="BD1035" s="118">
        <f t="shared" si="299"/>
        <v>7.0672276522633541E-3</v>
      </c>
      <c r="BE1035" s="118">
        <f t="shared" ref="BE1035:BQ1038" si="301">$C1035*POWER(POWER($D1035/$C1035,1/($D$482-$C$482)),BE$482-$C$482)</f>
        <v>6.9570985201367697E-3</v>
      </c>
      <c r="BF1035" s="118">
        <f t="shared" si="301"/>
        <v>6.8486855384357432E-3</v>
      </c>
      <c r="BG1035" s="118">
        <f t="shared" si="301"/>
        <v>6.7419619642610437E-3</v>
      </c>
      <c r="BH1035" s="118">
        <f t="shared" si="301"/>
        <v>6.6369014714500168E-3</v>
      </c>
      <c r="BI1035" s="118">
        <f t="shared" si="301"/>
        <v>6.5334781440825503E-3</v>
      </c>
      <c r="BJ1035" s="118">
        <f t="shared" si="301"/>
        <v>6.4316664700882382E-3</v>
      </c>
      <c r="BK1035" s="118">
        <f t="shared" si="301"/>
        <v>6.3314413349531582E-3</v>
      </c>
      <c r="BL1035" s="118">
        <f t="shared" si="301"/>
        <v>6.2327780155247165E-3</v>
      </c>
      <c r="BM1035" s="118">
        <f t="shared" si="301"/>
        <v>6.1356521739130395E-3</v>
      </c>
      <c r="BN1035" s="118">
        <f t="shared" si="301"/>
        <v>6.040039851487395E-3</v>
      </c>
      <c r="BO1035" s="118">
        <f t="shared" si="301"/>
        <v>5.9459174629661682E-3</v>
      </c>
      <c r="BP1035" s="118">
        <f t="shared" si="301"/>
        <v>5.8532617905989338E-3</v>
      </c>
      <c r="BQ1035" s="118">
        <f t="shared" si="301"/>
        <v>5.7620499784391951E-3</v>
      </c>
      <c r="BS1035"/>
    </row>
    <row r="1036" spans="2:71">
      <c r="B1036" s="19">
        <v>68</v>
      </c>
      <c r="C1036" s="51">
        <v>1.15E-2</v>
      </c>
      <c r="D1036" s="51">
        <v>8.3999999999999995E-3</v>
      </c>
      <c r="I1036" s="22" t="s">
        <v>176</v>
      </c>
      <c r="J1036" s="118">
        <f t="shared" ref="J1036:Y1038" si="302">$C1036*POWER(POWER($D1036/$C1036,1/($D$482-$C$482)),J$482-$C$482)</f>
        <v>1.4554984794567849E-2</v>
      </c>
      <c r="K1036" s="118">
        <f t="shared" si="302"/>
        <v>1.4328173388113716E-2</v>
      </c>
      <c r="L1036" s="118">
        <f t="shared" si="302"/>
        <v>1.4104896400611154E-2</v>
      </c>
      <c r="M1036" s="118">
        <f t="shared" si="302"/>
        <v>1.3885098754947763E-2</v>
      </c>
      <c r="N1036" s="118">
        <f t="shared" si="302"/>
        <v>1.3668726232281877E-2</v>
      </c>
      <c r="O1036" s="118">
        <f t="shared" si="302"/>
        <v>1.3455725458668057E-2</v>
      </c>
      <c r="P1036" s="118">
        <f t="shared" si="302"/>
        <v>1.3246043891891001E-2</v>
      </c>
      <c r="Q1036" s="118">
        <f t="shared" si="302"/>
        <v>1.3039629808504653E-2</v>
      </c>
      <c r="R1036" s="118">
        <f t="shared" si="302"/>
        <v>1.2836432291073237E-2</v>
      </c>
      <c r="S1036" s="118">
        <f t="shared" si="302"/>
        <v>1.2636401215611161E-2</v>
      </c>
      <c r="T1036" s="118">
        <f t="shared" si="302"/>
        <v>1.2439487239218609E-2</v>
      </c>
      <c r="U1036" s="118">
        <f t="shared" si="302"/>
        <v>1.2245641787909831E-2</v>
      </c>
      <c r="V1036" s="118">
        <f t="shared" si="302"/>
        <v>1.2054817044631096E-2</v>
      </c>
      <c r="W1036" s="118">
        <f t="shared" si="302"/>
        <v>1.1866965937465357E-2</v>
      </c>
      <c r="X1036" s="118">
        <f t="shared" si="302"/>
        <v>1.1682042128020752E-2</v>
      </c>
      <c r="Y1036" s="118">
        <f t="shared" si="302"/>
        <v>1.15E-2</v>
      </c>
      <c r="Z1036" s="118">
        <f t="shared" si="300"/>
        <v>1.1320794647947966E-2</v>
      </c>
      <c r="AA1036" s="118">
        <f t="shared" si="300"/>
        <v>1.1144381866174549E-2</v>
      </c>
      <c r="AB1036" s="118">
        <f t="shared" si="300"/>
        <v>1.0970718137850192E-2</v>
      </c>
      <c r="AC1036" s="118">
        <f t="shared" si="300"/>
        <v>1.0799760624271315E-2</v>
      </c>
      <c r="AD1036" s="118">
        <f t="shared" si="300"/>
        <v>1.0631467154293034E-2</v>
      </c>
      <c r="AE1036" s="118">
        <f t="shared" si="300"/>
        <v>1.0465796213926537E-2</v>
      </c>
      <c r="AF1036" s="118">
        <f t="shared" si="300"/>
        <v>1.0302706936098577E-2</v>
      </c>
      <c r="AG1036" s="118">
        <f t="shared" si="300"/>
        <v>1.0142159090570535E-2</v>
      </c>
      <c r="AH1036" s="118">
        <f t="shared" si="300"/>
        <v>9.9841130740145854E-3</v>
      </c>
      <c r="AI1036" s="118">
        <f t="shared" si="300"/>
        <v>9.8285299002444891E-3</v>
      </c>
      <c r="AJ1036" s="118">
        <f t="shared" si="300"/>
        <v>9.6753711905986414E-3</v>
      </c>
      <c r="AK1036" s="118">
        <f t="shared" si="300"/>
        <v>9.5245991644729612E-3</v>
      </c>
      <c r="AL1036" s="118">
        <f t="shared" si="300"/>
        <v>9.3761766300013184E-3</v>
      </c>
      <c r="AM1036" s="118">
        <f t="shared" si="300"/>
        <v>9.2300669748811934E-3</v>
      </c>
      <c r="AN1036" s="118">
        <f t="shared" si="300"/>
        <v>9.0862341573422871E-3</v>
      </c>
      <c r="AO1036" s="118">
        <f t="shared" ref="AO1036:BD1038" si="303">$C1036*POWER(POWER($D1036/$C1036,1/($D$482-$C$482)),AO$482-$C$482)</f>
        <v>8.9446426972558737E-3</v>
      </c>
      <c r="AP1036" s="118">
        <f t="shared" si="303"/>
        <v>8.8052576673827102E-3</v>
      </c>
      <c r="AQ1036" s="118">
        <f t="shared" si="303"/>
        <v>8.6680446847573027E-3</v>
      </c>
      <c r="AR1036" s="118">
        <f t="shared" si="303"/>
        <v>8.5329699022064602E-3</v>
      </c>
      <c r="AS1036" s="118">
        <f t="shared" si="303"/>
        <v>8.3999999999999977E-3</v>
      </c>
      <c r="AT1036" s="118">
        <f t="shared" si="303"/>
        <v>8.2691021776315557E-3</v>
      </c>
      <c r="AU1036" s="118">
        <f t="shared" si="303"/>
        <v>8.1402441457274939E-3</v>
      </c>
      <c r="AV1036" s="118">
        <f t="shared" si="303"/>
        <v>8.0133941180818777E-3</v>
      </c>
      <c r="AW1036" s="118">
        <f t="shared" si="303"/>
        <v>7.8885208038155675E-3</v>
      </c>
      <c r="AX1036" s="118">
        <f t="shared" si="303"/>
        <v>7.7655933996575183E-3</v>
      </c>
      <c r="AY1036" s="118">
        <f t="shared" si="303"/>
        <v>7.6445815823463371E-3</v>
      </c>
      <c r="AZ1036" s="118">
        <f t="shared" si="303"/>
        <v>7.5254555011502623E-3</v>
      </c>
      <c r="BA1036" s="118">
        <f t="shared" si="303"/>
        <v>7.4081857705036924E-3</v>
      </c>
      <c r="BB1036" s="118">
        <f t="shared" si="303"/>
        <v>7.2927434627584773E-3</v>
      </c>
      <c r="BC1036" s="118">
        <f t="shared" si="303"/>
        <v>7.1791001010481472E-3</v>
      </c>
      <c r="BD1036" s="118">
        <f t="shared" si="303"/>
        <v>7.0672276522633541E-3</v>
      </c>
      <c r="BE1036" s="118">
        <f t="shared" si="301"/>
        <v>6.9570985201367697E-3</v>
      </c>
      <c r="BF1036" s="118">
        <f t="shared" si="301"/>
        <v>6.8486855384357432E-3</v>
      </c>
      <c r="BG1036" s="118">
        <f t="shared" si="301"/>
        <v>6.7419619642610437E-3</v>
      </c>
      <c r="BH1036" s="118">
        <f t="shared" si="301"/>
        <v>6.6369014714500168E-3</v>
      </c>
      <c r="BI1036" s="118">
        <f t="shared" si="301"/>
        <v>6.5334781440825503E-3</v>
      </c>
      <c r="BJ1036" s="118">
        <f t="shared" si="301"/>
        <v>6.4316664700882382E-3</v>
      </c>
      <c r="BK1036" s="118">
        <f t="shared" si="301"/>
        <v>6.3314413349531582E-3</v>
      </c>
      <c r="BL1036" s="118">
        <f t="shared" si="301"/>
        <v>6.2327780155247165E-3</v>
      </c>
      <c r="BM1036" s="118">
        <f t="shared" si="301"/>
        <v>6.1356521739130395E-3</v>
      </c>
      <c r="BN1036" s="118">
        <f t="shared" si="301"/>
        <v>6.040039851487395E-3</v>
      </c>
      <c r="BO1036" s="118">
        <f t="shared" si="301"/>
        <v>5.9459174629661682E-3</v>
      </c>
      <c r="BP1036" s="118">
        <f t="shared" si="301"/>
        <v>5.8532617905989338E-3</v>
      </c>
      <c r="BQ1036" s="118">
        <f t="shared" si="301"/>
        <v>5.7620499784391951E-3</v>
      </c>
      <c r="BS1036"/>
    </row>
    <row r="1037" spans="2:71">
      <c r="B1037" s="19">
        <v>69</v>
      </c>
      <c r="C1037" s="51">
        <v>1.15E-2</v>
      </c>
      <c r="D1037" s="51">
        <v>8.3999999999999995E-3</v>
      </c>
      <c r="I1037" s="22" t="s">
        <v>176</v>
      </c>
      <c r="J1037" s="118">
        <f t="shared" si="302"/>
        <v>1.4554984794567849E-2</v>
      </c>
      <c r="K1037" s="118">
        <f t="shared" si="302"/>
        <v>1.4328173388113716E-2</v>
      </c>
      <c r="L1037" s="118">
        <f t="shared" si="302"/>
        <v>1.4104896400611154E-2</v>
      </c>
      <c r="M1037" s="118">
        <f t="shared" si="302"/>
        <v>1.3885098754947763E-2</v>
      </c>
      <c r="N1037" s="118">
        <f t="shared" si="302"/>
        <v>1.3668726232281877E-2</v>
      </c>
      <c r="O1037" s="118">
        <f t="shared" si="302"/>
        <v>1.3455725458668057E-2</v>
      </c>
      <c r="P1037" s="118">
        <f t="shared" si="302"/>
        <v>1.3246043891891001E-2</v>
      </c>
      <c r="Q1037" s="118">
        <f t="shared" si="302"/>
        <v>1.3039629808504653E-2</v>
      </c>
      <c r="R1037" s="118">
        <f t="shared" si="302"/>
        <v>1.2836432291073237E-2</v>
      </c>
      <c r="S1037" s="118">
        <f t="shared" si="302"/>
        <v>1.2636401215611161E-2</v>
      </c>
      <c r="T1037" s="118">
        <f t="shared" si="302"/>
        <v>1.2439487239218609E-2</v>
      </c>
      <c r="U1037" s="118">
        <f t="shared" si="302"/>
        <v>1.2245641787909831E-2</v>
      </c>
      <c r="V1037" s="118">
        <f t="shared" si="302"/>
        <v>1.2054817044631096E-2</v>
      </c>
      <c r="W1037" s="118">
        <f t="shared" si="302"/>
        <v>1.1866965937465357E-2</v>
      </c>
      <c r="X1037" s="118">
        <f t="shared" si="302"/>
        <v>1.1682042128020752E-2</v>
      </c>
      <c r="Y1037" s="118">
        <f t="shared" si="302"/>
        <v>1.15E-2</v>
      </c>
      <c r="Z1037" s="118">
        <f t="shared" si="300"/>
        <v>1.1320794647947966E-2</v>
      </c>
      <c r="AA1037" s="118">
        <f t="shared" si="300"/>
        <v>1.1144381866174549E-2</v>
      </c>
      <c r="AB1037" s="118">
        <f t="shared" si="300"/>
        <v>1.0970718137850192E-2</v>
      </c>
      <c r="AC1037" s="118">
        <f t="shared" si="300"/>
        <v>1.0799760624271315E-2</v>
      </c>
      <c r="AD1037" s="118">
        <f t="shared" si="300"/>
        <v>1.0631467154293034E-2</v>
      </c>
      <c r="AE1037" s="118">
        <f t="shared" si="300"/>
        <v>1.0465796213926537E-2</v>
      </c>
      <c r="AF1037" s="118">
        <f t="shared" si="300"/>
        <v>1.0302706936098577E-2</v>
      </c>
      <c r="AG1037" s="118">
        <f t="shared" si="300"/>
        <v>1.0142159090570535E-2</v>
      </c>
      <c r="AH1037" s="118">
        <f t="shared" si="300"/>
        <v>9.9841130740145854E-3</v>
      </c>
      <c r="AI1037" s="118">
        <f t="shared" si="300"/>
        <v>9.8285299002444891E-3</v>
      </c>
      <c r="AJ1037" s="118">
        <f t="shared" si="300"/>
        <v>9.6753711905986414E-3</v>
      </c>
      <c r="AK1037" s="118">
        <f t="shared" si="300"/>
        <v>9.5245991644729612E-3</v>
      </c>
      <c r="AL1037" s="118">
        <f t="shared" si="300"/>
        <v>9.3761766300013184E-3</v>
      </c>
      <c r="AM1037" s="118">
        <f t="shared" si="300"/>
        <v>9.2300669748811934E-3</v>
      </c>
      <c r="AN1037" s="118">
        <f t="shared" si="300"/>
        <v>9.0862341573422871E-3</v>
      </c>
      <c r="AO1037" s="118">
        <f t="shared" si="303"/>
        <v>8.9446426972558737E-3</v>
      </c>
      <c r="AP1037" s="118">
        <f t="shared" si="303"/>
        <v>8.8052576673827102E-3</v>
      </c>
      <c r="AQ1037" s="118">
        <f t="shared" si="303"/>
        <v>8.6680446847573027E-3</v>
      </c>
      <c r="AR1037" s="118">
        <f t="shared" si="303"/>
        <v>8.5329699022064602E-3</v>
      </c>
      <c r="AS1037" s="118">
        <f t="shared" si="303"/>
        <v>8.3999999999999977E-3</v>
      </c>
      <c r="AT1037" s="118">
        <f t="shared" si="303"/>
        <v>8.2691021776315557E-3</v>
      </c>
      <c r="AU1037" s="118">
        <f t="shared" si="303"/>
        <v>8.1402441457274939E-3</v>
      </c>
      <c r="AV1037" s="118">
        <f t="shared" si="303"/>
        <v>8.0133941180818777E-3</v>
      </c>
      <c r="AW1037" s="118">
        <f t="shared" si="303"/>
        <v>7.8885208038155675E-3</v>
      </c>
      <c r="AX1037" s="118">
        <f t="shared" si="303"/>
        <v>7.7655933996575183E-3</v>
      </c>
      <c r="AY1037" s="118">
        <f t="shared" si="303"/>
        <v>7.6445815823463371E-3</v>
      </c>
      <c r="AZ1037" s="118">
        <f t="shared" si="303"/>
        <v>7.5254555011502623E-3</v>
      </c>
      <c r="BA1037" s="118">
        <f t="shared" si="303"/>
        <v>7.4081857705036924E-3</v>
      </c>
      <c r="BB1037" s="118">
        <f t="shared" si="303"/>
        <v>7.2927434627584773E-3</v>
      </c>
      <c r="BC1037" s="118">
        <f t="shared" si="303"/>
        <v>7.1791001010481472E-3</v>
      </c>
      <c r="BD1037" s="118">
        <f t="shared" si="303"/>
        <v>7.0672276522633541E-3</v>
      </c>
      <c r="BE1037" s="118">
        <f t="shared" si="301"/>
        <v>6.9570985201367697E-3</v>
      </c>
      <c r="BF1037" s="118">
        <f t="shared" si="301"/>
        <v>6.8486855384357432E-3</v>
      </c>
      <c r="BG1037" s="118">
        <f t="shared" si="301"/>
        <v>6.7419619642610437E-3</v>
      </c>
      <c r="BH1037" s="118">
        <f t="shared" si="301"/>
        <v>6.6369014714500168E-3</v>
      </c>
      <c r="BI1037" s="118">
        <f t="shared" si="301"/>
        <v>6.5334781440825503E-3</v>
      </c>
      <c r="BJ1037" s="118">
        <f t="shared" si="301"/>
        <v>6.4316664700882382E-3</v>
      </c>
      <c r="BK1037" s="118">
        <f t="shared" si="301"/>
        <v>6.3314413349531582E-3</v>
      </c>
      <c r="BL1037" s="118">
        <f t="shared" si="301"/>
        <v>6.2327780155247165E-3</v>
      </c>
      <c r="BM1037" s="118">
        <f t="shared" si="301"/>
        <v>6.1356521739130395E-3</v>
      </c>
      <c r="BN1037" s="118">
        <f t="shared" si="301"/>
        <v>6.040039851487395E-3</v>
      </c>
      <c r="BO1037" s="118">
        <f t="shared" si="301"/>
        <v>5.9459174629661682E-3</v>
      </c>
      <c r="BP1037" s="118">
        <f t="shared" si="301"/>
        <v>5.8532617905989338E-3</v>
      </c>
      <c r="BQ1037" s="118">
        <f t="shared" si="301"/>
        <v>5.7620499784391951E-3</v>
      </c>
      <c r="BS1037"/>
    </row>
    <row r="1038" spans="2:71">
      <c r="B1038" s="19">
        <v>70</v>
      </c>
      <c r="C1038" s="51">
        <v>1.15E-2</v>
      </c>
      <c r="D1038" s="51">
        <v>8.3999999999999995E-3</v>
      </c>
      <c r="I1038" s="22" t="s">
        <v>176</v>
      </c>
      <c r="J1038" s="118">
        <f t="shared" si="302"/>
        <v>1.4554984794567849E-2</v>
      </c>
      <c r="K1038" s="118">
        <f t="shared" si="302"/>
        <v>1.4328173388113716E-2</v>
      </c>
      <c r="L1038" s="118">
        <f t="shared" si="302"/>
        <v>1.4104896400611154E-2</v>
      </c>
      <c r="M1038" s="118">
        <f t="shared" si="302"/>
        <v>1.3885098754947763E-2</v>
      </c>
      <c r="N1038" s="118">
        <f t="shared" si="302"/>
        <v>1.3668726232281877E-2</v>
      </c>
      <c r="O1038" s="118">
        <f t="shared" si="302"/>
        <v>1.3455725458668057E-2</v>
      </c>
      <c r="P1038" s="118">
        <f t="shared" si="302"/>
        <v>1.3246043891891001E-2</v>
      </c>
      <c r="Q1038" s="118">
        <f t="shared" si="302"/>
        <v>1.3039629808504653E-2</v>
      </c>
      <c r="R1038" s="118">
        <f t="shared" si="302"/>
        <v>1.2836432291073237E-2</v>
      </c>
      <c r="S1038" s="118">
        <f t="shared" si="302"/>
        <v>1.2636401215611161E-2</v>
      </c>
      <c r="T1038" s="118">
        <f t="shared" si="302"/>
        <v>1.2439487239218609E-2</v>
      </c>
      <c r="U1038" s="118">
        <f t="shared" si="302"/>
        <v>1.2245641787909831E-2</v>
      </c>
      <c r="V1038" s="118">
        <f t="shared" si="302"/>
        <v>1.2054817044631096E-2</v>
      </c>
      <c r="W1038" s="118">
        <f t="shared" si="302"/>
        <v>1.1866965937465357E-2</v>
      </c>
      <c r="X1038" s="118">
        <f t="shared" si="302"/>
        <v>1.1682042128020752E-2</v>
      </c>
      <c r="Y1038" s="118">
        <f t="shared" si="302"/>
        <v>1.15E-2</v>
      </c>
      <c r="Z1038" s="118">
        <f t="shared" si="300"/>
        <v>1.1320794647947966E-2</v>
      </c>
      <c r="AA1038" s="118">
        <f t="shared" si="300"/>
        <v>1.1144381866174549E-2</v>
      </c>
      <c r="AB1038" s="118">
        <f t="shared" si="300"/>
        <v>1.0970718137850192E-2</v>
      </c>
      <c r="AC1038" s="118">
        <f t="shared" si="300"/>
        <v>1.0799760624271315E-2</v>
      </c>
      <c r="AD1038" s="118">
        <f t="shared" si="300"/>
        <v>1.0631467154293034E-2</v>
      </c>
      <c r="AE1038" s="118">
        <f t="shared" si="300"/>
        <v>1.0465796213926537E-2</v>
      </c>
      <c r="AF1038" s="118">
        <f t="shared" si="300"/>
        <v>1.0302706936098577E-2</v>
      </c>
      <c r="AG1038" s="118">
        <f t="shared" si="300"/>
        <v>1.0142159090570535E-2</v>
      </c>
      <c r="AH1038" s="118">
        <f t="shared" si="300"/>
        <v>9.9841130740145854E-3</v>
      </c>
      <c r="AI1038" s="118">
        <f t="shared" si="300"/>
        <v>9.8285299002444891E-3</v>
      </c>
      <c r="AJ1038" s="118">
        <f t="shared" si="300"/>
        <v>9.6753711905986414E-3</v>
      </c>
      <c r="AK1038" s="118">
        <f t="shared" si="300"/>
        <v>9.5245991644729612E-3</v>
      </c>
      <c r="AL1038" s="118">
        <f t="shared" si="300"/>
        <v>9.3761766300013184E-3</v>
      </c>
      <c r="AM1038" s="118">
        <f t="shared" si="300"/>
        <v>9.2300669748811934E-3</v>
      </c>
      <c r="AN1038" s="118">
        <f t="shared" si="300"/>
        <v>9.0862341573422871E-3</v>
      </c>
      <c r="AO1038" s="118">
        <f t="shared" si="303"/>
        <v>8.9446426972558737E-3</v>
      </c>
      <c r="AP1038" s="118">
        <f t="shared" si="303"/>
        <v>8.8052576673827102E-3</v>
      </c>
      <c r="AQ1038" s="118">
        <f t="shared" si="303"/>
        <v>8.6680446847573027E-3</v>
      </c>
      <c r="AR1038" s="118">
        <f t="shared" si="303"/>
        <v>8.5329699022064602E-3</v>
      </c>
      <c r="AS1038" s="118">
        <f t="shared" si="303"/>
        <v>8.3999999999999977E-3</v>
      </c>
      <c r="AT1038" s="118">
        <f t="shared" si="303"/>
        <v>8.2691021776315557E-3</v>
      </c>
      <c r="AU1038" s="118">
        <f t="shared" si="303"/>
        <v>8.1402441457274939E-3</v>
      </c>
      <c r="AV1038" s="118">
        <f t="shared" si="303"/>
        <v>8.0133941180818777E-3</v>
      </c>
      <c r="AW1038" s="118">
        <f t="shared" si="303"/>
        <v>7.8885208038155675E-3</v>
      </c>
      <c r="AX1038" s="118">
        <f t="shared" si="303"/>
        <v>7.7655933996575183E-3</v>
      </c>
      <c r="AY1038" s="118">
        <f t="shared" si="303"/>
        <v>7.6445815823463371E-3</v>
      </c>
      <c r="AZ1038" s="118">
        <f t="shared" si="303"/>
        <v>7.5254555011502623E-3</v>
      </c>
      <c r="BA1038" s="118">
        <f t="shared" si="303"/>
        <v>7.4081857705036924E-3</v>
      </c>
      <c r="BB1038" s="118">
        <f t="shared" si="303"/>
        <v>7.2927434627584773E-3</v>
      </c>
      <c r="BC1038" s="118">
        <f t="shared" si="303"/>
        <v>7.1791001010481472E-3</v>
      </c>
      <c r="BD1038" s="118">
        <f t="shared" si="303"/>
        <v>7.0672276522633541E-3</v>
      </c>
      <c r="BE1038" s="118">
        <f t="shared" si="301"/>
        <v>6.9570985201367697E-3</v>
      </c>
      <c r="BF1038" s="118">
        <f t="shared" si="301"/>
        <v>6.8486855384357432E-3</v>
      </c>
      <c r="BG1038" s="118">
        <f t="shared" si="301"/>
        <v>6.7419619642610437E-3</v>
      </c>
      <c r="BH1038" s="118">
        <f t="shared" si="301"/>
        <v>6.6369014714500168E-3</v>
      </c>
      <c r="BI1038" s="118">
        <f t="shared" si="301"/>
        <v>6.5334781440825503E-3</v>
      </c>
      <c r="BJ1038" s="118">
        <f t="shared" si="301"/>
        <v>6.4316664700882382E-3</v>
      </c>
      <c r="BK1038" s="118">
        <f t="shared" si="301"/>
        <v>6.3314413349531582E-3</v>
      </c>
      <c r="BL1038" s="118">
        <f t="shared" si="301"/>
        <v>6.2327780155247165E-3</v>
      </c>
      <c r="BM1038" s="118">
        <f t="shared" si="301"/>
        <v>6.1356521739130395E-3</v>
      </c>
      <c r="BN1038" s="118">
        <f t="shared" si="301"/>
        <v>6.040039851487395E-3</v>
      </c>
      <c r="BO1038" s="118">
        <f t="shared" si="301"/>
        <v>5.9459174629661682E-3</v>
      </c>
      <c r="BP1038" s="118">
        <f t="shared" si="301"/>
        <v>5.8532617905989338E-3</v>
      </c>
      <c r="BQ1038" s="118">
        <f t="shared" si="301"/>
        <v>5.7620499784391951E-3</v>
      </c>
      <c r="BS1038"/>
    </row>
    <row r="1039" spans="2:71">
      <c r="B1039" s="19"/>
      <c r="C1039" s="50"/>
      <c r="D1039" s="50"/>
      <c r="J1039" s="118"/>
      <c r="K1039" s="118"/>
      <c r="L1039" s="118"/>
      <c r="M1039" s="118"/>
      <c r="N1039" s="118"/>
      <c r="O1039" s="118"/>
      <c r="P1039" s="118"/>
      <c r="Q1039" s="118"/>
      <c r="R1039" s="118"/>
      <c r="S1039" s="118"/>
      <c r="T1039" s="118"/>
      <c r="U1039" s="118"/>
      <c r="V1039" s="118"/>
      <c r="W1039" s="118"/>
      <c r="X1039" s="118"/>
      <c r="Y1039" s="118"/>
      <c r="Z1039" s="118"/>
      <c r="AA1039" s="118"/>
      <c r="AB1039" s="118"/>
      <c r="AC1039" s="118"/>
      <c r="AD1039" s="118"/>
      <c r="AE1039" s="118"/>
      <c r="AF1039" s="118"/>
      <c r="AG1039" s="118"/>
      <c r="AH1039" s="118"/>
      <c r="AI1039" s="118"/>
      <c r="AJ1039" s="118"/>
      <c r="AK1039" s="118"/>
      <c r="AL1039" s="118"/>
      <c r="AM1039" s="118"/>
      <c r="AN1039" s="118"/>
      <c r="AO1039" s="118"/>
      <c r="AP1039" s="118"/>
      <c r="AQ1039" s="118"/>
      <c r="AR1039" s="118"/>
      <c r="AS1039" s="118"/>
      <c r="AT1039" s="118"/>
      <c r="AU1039" s="118"/>
      <c r="AV1039" s="118"/>
      <c r="AW1039" s="118"/>
      <c r="AX1039" s="118"/>
      <c r="AY1039" s="118"/>
      <c r="AZ1039" s="118"/>
      <c r="BA1039" s="118"/>
      <c r="BB1039" s="118"/>
      <c r="BC1039" s="118"/>
      <c r="BD1039" s="118"/>
      <c r="BE1039" s="118"/>
      <c r="BF1039" s="118"/>
      <c r="BG1039" s="118"/>
      <c r="BH1039" s="118"/>
      <c r="BI1039" s="118"/>
      <c r="BJ1039" s="118"/>
      <c r="BK1039" s="118"/>
      <c r="BL1039" s="118"/>
      <c r="BM1039" s="118"/>
      <c r="BN1039" s="118"/>
      <c r="BO1039" s="118"/>
      <c r="BP1039" s="118"/>
      <c r="BQ1039" s="118"/>
      <c r="BS1039"/>
    </row>
    <row r="1040" spans="2:71">
      <c r="BS1040"/>
    </row>
    <row r="1041" spans="10:10">
      <c r="J1041" s="212"/>
    </row>
    <row r="1042" spans="10:10">
      <c r="J1042" s="212"/>
    </row>
    <row r="1043" spans="10:10">
      <c r="J1043" s="212"/>
    </row>
    <row r="1044" spans="10:10">
      <c r="J1044" s="212"/>
    </row>
    <row r="1045" spans="10:10">
      <c r="J1045" s="213"/>
    </row>
    <row r="1046" spans="10:10">
      <c r="J1046" s="213"/>
    </row>
  </sheetData>
  <dataValidations disablePrompts="1" count="1">
    <dataValidation type="custom" allowBlank="1" showInputMessage="1" showErrorMessage="1" sqref="C34:I34" xr:uid="{97D66AAF-EBB8-4706-9444-CCDF8BA0A245}">
      <formula1>0.000694444444444444</formula1>
    </dataValidation>
  </dataValidations>
  <hyperlinks>
    <hyperlink ref="BT268" r:id="rId1" xr:uid="{D3B79F38-3A46-44E9-8E33-074490094D4B}"/>
    <hyperlink ref="BT248" r:id="rId2" location="annualproj " xr:uid="{D2F2EDD2-5188-433F-9A31-729085CF9E05}"/>
    <hyperlink ref="BT442" r:id="rId3" xr:uid="{3118D6E4-D86B-4BF1-A052-E02323E7D861}"/>
    <hyperlink ref="BT464" r:id="rId4" xr:uid="{8F7852DF-680C-41C5-B049-96C4DEAEDCC7}"/>
    <hyperlink ref="BT222" r:id="rId5" xr:uid="{36BA29FE-FE8B-4D5B-8639-CE2DC37184E9}"/>
    <hyperlink ref="BT223" r:id="rId6" xr:uid="{267B7525-7592-4734-9321-6E3EE2E35B39}"/>
    <hyperlink ref="BT280" r:id="rId7" xr:uid="{F2246D78-373A-4C80-874F-9696944655BB}"/>
    <hyperlink ref="BT254" r:id="rId8" xr:uid="{8FA13D7F-86CC-4ED2-92EF-FED5AD601153}"/>
    <hyperlink ref="BT298" r:id="rId9" xr:uid="{C187B950-C7BF-4308-B34F-E07F3DD40960}"/>
    <hyperlink ref="BT294" r:id="rId10" xr:uid="{C4377342-30D2-4F99-BFFF-7831A393EC3D}"/>
    <hyperlink ref="BT292" r:id="rId11" xr:uid="{98917042-9E20-4A70-8AEF-EA912279C74A}"/>
    <hyperlink ref="BT301" r:id="rId12" xr:uid="{3480B7D2-8500-4E1C-BD9D-CE367E5750D7}"/>
    <hyperlink ref="BT473" r:id="rId13" display="https://nepis.epa.gov/Exe/ZyNET.exe/P100EVY6.txt?ZyActionD=ZyDocument&amp;Client=EPA&amp;Index=2006%20Thru%202010&amp;Docs=&amp;Query=&amp;Time=&amp;EndTime=&amp;SearchMethod=1&amp;TocRestrict=n&amp;Toc=&amp;TocEntry=&amp;QField=&amp;QFieldYear=&amp;QFieldMonth=&amp;QFieldDay=&amp;UseQField=&amp;IntQFieldOp=0&amp;ExtQFieldOp=0&amp;XmlQuery=&amp;File=D%3A%5CZYFILES%5CINDEX%20DATA%5C06THRU10%5CTXT%5C00000033%5CP100EVY6.txt&amp;User=ANONYMOUS&amp;Password=anonymous&amp;SortMethod=h%7C-&amp;MaximumDocuments=1&amp;FuzzyDegree=0&amp;ImageQuality=r75g8/r75g8/x150y150g16/i425&amp;Display=hpfr&amp;DefSeekPage=x&amp;SearchBack=ZyActionL&amp;Back=ZyActionS&amp;BackDesc=Results%20page&amp;MaximumPages=1&amp;ZyEntry=5" xr:uid="{7A1E02D9-F7AB-4A80-9860-A80602CB905F}"/>
    <hyperlink ref="BT479" r:id="rId14" xr:uid="{1E50E380-78BC-45F3-BA35-5202AFF6E614}"/>
    <hyperlink ref="BT37" r:id="rId15" location="4 " xr:uid="{5711869D-4711-40D0-B02F-1164E76AC6CF}"/>
    <hyperlink ref="BT49" r:id="rId16" location="4 " xr:uid="{86CD17F3-1D66-4B65-847A-50D89170AA6C}"/>
    <hyperlink ref="BT48" r:id="rId17" location="4 " xr:uid="{20DBF59A-AEC4-4CCD-9546-685D8D2C5E14}"/>
    <hyperlink ref="BT209" r:id="rId18" xr:uid="{CB2EFC23-B487-4AB1-8944-AE95C1CDEA1E}"/>
  </hyperlinks>
  <pageMargins left="0.7" right="0.7" top="0.75" bottom="0.75" header="0.3" footer="0.3"/>
  <pageSetup scale="10" orientation="landscape" r:id="rId1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65"/>
  <sheetViews>
    <sheetView zoomScale="80" zoomScaleNormal="80" workbookViewId="0">
      <pane xSplit="9" ySplit="9" topLeftCell="U10" activePane="bottomRight" state="frozen"/>
      <selection pane="topRight"/>
      <selection pane="bottomLeft"/>
      <selection pane="bottomRight" activeCell="E24" sqref="E24"/>
    </sheetView>
  </sheetViews>
  <sheetFormatPr defaultColWidth="9.08984375" defaultRowHeight="14.5"/>
  <cols>
    <col min="1" max="1" width="22.08984375" customWidth="1"/>
    <col min="2" max="7" width="16.6328125" customWidth="1"/>
    <col min="8" max="8" width="2.6328125" customWidth="1"/>
    <col min="9" max="9" width="16.6328125" customWidth="1"/>
    <col min="10" max="13" width="4.6328125" customWidth="1"/>
    <col min="14" max="14" width="8.453125" customWidth="1"/>
    <col min="15" max="15" width="9.453125" customWidth="1"/>
    <col min="16" max="25" width="8.453125" customWidth="1"/>
    <col min="26" max="69" width="13.6328125" customWidth="1"/>
    <col min="70" max="70" width="2.6328125" customWidth="1"/>
  </cols>
  <sheetData>
    <row r="1" spans="1:71" ht="21">
      <c r="A1" s="117" t="str">
        <f>Project!$A$1</f>
        <v>East Side Road Addison</v>
      </c>
      <c r="C1" s="1"/>
    </row>
    <row r="2" spans="1:71" ht="18.5">
      <c r="A2" s="2" t="s">
        <v>10</v>
      </c>
      <c r="C2" s="2"/>
    </row>
    <row r="5" spans="1:71">
      <c r="A5" s="12">
        <v>1</v>
      </c>
      <c r="B5" s="13" t="s">
        <v>11</v>
      </c>
      <c r="U5">
        <f>LOOKUP(2020,a!J26:BQ26,a!J39:BQ39)</f>
        <v>0.99009900990099009</v>
      </c>
    </row>
    <row r="7" spans="1:71">
      <c r="Z7" s="14" t="str">
        <f>a!Z24</f>
        <v>Year</v>
      </c>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row>
    <row r="8" spans="1:71">
      <c r="J8" s="14">
        <f>a!J25</f>
        <v>-16</v>
      </c>
      <c r="K8" s="14">
        <f>a!K25</f>
        <v>-15</v>
      </c>
      <c r="L8" s="14">
        <f>a!L25</f>
        <v>-14</v>
      </c>
      <c r="M8" s="14">
        <f>a!M25</f>
        <v>-13</v>
      </c>
      <c r="N8" s="14">
        <f>a!N25</f>
        <v>-12</v>
      </c>
      <c r="O8" s="14">
        <f>a!O25</f>
        <v>-11</v>
      </c>
      <c r="P8" s="14">
        <f>a!P25</f>
        <v>-10</v>
      </c>
      <c r="Q8" s="14">
        <f>a!Q25</f>
        <v>-9</v>
      </c>
      <c r="R8" s="14">
        <f>a!R25</f>
        <v>-8</v>
      </c>
      <c r="S8" s="14">
        <f>a!S25</f>
        <v>-7</v>
      </c>
      <c r="T8" s="14">
        <f>a!T25</f>
        <v>-6</v>
      </c>
      <c r="U8" s="14">
        <f>a!U25</f>
        <v>-5</v>
      </c>
      <c r="V8" s="14">
        <f>a!V25</f>
        <v>-4</v>
      </c>
      <c r="W8" s="14">
        <f>a!W25</f>
        <v>-3</v>
      </c>
      <c r="X8" s="14">
        <f>a!X25</f>
        <v>-2</v>
      </c>
      <c r="Y8" s="14">
        <f>a!Y25</f>
        <v>-1</v>
      </c>
      <c r="Z8" s="14">
        <f>a!Z25</f>
        <v>0</v>
      </c>
      <c r="AA8" s="14">
        <f>a!AA25</f>
        <v>1</v>
      </c>
      <c r="AB8" s="14">
        <f>a!AB25</f>
        <v>2</v>
      </c>
      <c r="AC8" s="14">
        <f>a!AC25</f>
        <v>3</v>
      </c>
      <c r="AD8" s="14">
        <f>a!AD25</f>
        <v>4</v>
      </c>
      <c r="AE8" s="14">
        <f>a!AE25</f>
        <v>5</v>
      </c>
      <c r="AF8" s="14">
        <f>a!AF25</f>
        <v>6</v>
      </c>
      <c r="AG8" s="14">
        <f>a!AG25</f>
        <v>7</v>
      </c>
      <c r="AH8" s="14">
        <f>a!AH25</f>
        <v>8</v>
      </c>
      <c r="AI8" s="14">
        <f>a!AI25</f>
        <v>9</v>
      </c>
      <c r="AJ8" s="14">
        <f>a!AJ25</f>
        <v>10</v>
      </c>
      <c r="AK8" s="14">
        <f>a!AK25</f>
        <v>11</v>
      </c>
      <c r="AL8" s="14">
        <f>a!AL25</f>
        <v>12</v>
      </c>
      <c r="AM8" s="14">
        <f>a!AM25</f>
        <v>13</v>
      </c>
      <c r="AN8" s="14">
        <f>a!AN25</f>
        <v>14</v>
      </c>
      <c r="AO8" s="14">
        <f>a!AO25</f>
        <v>15</v>
      </c>
      <c r="AP8" s="14">
        <f>a!AP25</f>
        <v>16</v>
      </c>
      <c r="AQ8" s="14">
        <f>a!AQ25</f>
        <v>17</v>
      </c>
      <c r="AR8" s="14">
        <f>a!AR25</f>
        <v>18</v>
      </c>
      <c r="AS8" s="14">
        <f>a!AS25</f>
        <v>19</v>
      </c>
      <c r="AT8" s="14">
        <f>a!AT25</f>
        <v>20</v>
      </c>
      <c r="AU8" s="14">
        <f>a!AU25</f>
        <v>21</v>
      </c>
      <c r="AV8" s="14">
        <f>a!AV25</f>
        <v>22</v>
      </c>
      <c r="AW8" s="14">
        <f>a!AW25</f>
        <v>23</v>
      </c>
      <c r="AX8" s="14">
        <f>a!AX25</f>
        <v>24</v>
      </c>
      <c r="AY8" s="14">
        <f>a!AY25</f>
        <v>25</v>
      </c>
      <c r="AZ8" s="14">
        <f>a!AZ25</f>
        <v>26</v>
      </c>
      <c r="BA8" s="14">
        <f>a!BA25</f>
        <v>27</v>
      </c>
      <c r="BB8" s="14">
        <f>a!BB25</f>
        <v>28</v>
      </c>
      <c r="BC8" s="14">
        <f>a!BC25</f>
        <v>29</v>
      </c>
      <c r="BD8" s="14">
        <f>a!BD25</f>
        <v>30</v>
      </c>
      <c r="BE8" s="14">
        <f>a!BE25</f>
        <v>31</v>
      </c>
      <c r="BF8" s="14">
        <f>a!BF25</f>
        <v>32</v>
      </c>
      <c r="BG8" s="14">
        <f>a!BG25</f>
        <v>33</v>
      </c>
      <c r="BH8" s="14">
        <f>a!BH25</f>
        <v>34</v>
      </c>
      <c r="BI8" s="14">
        <f>a!BI25</f>
        <v>35</v>
      </c>
      <c r="BJ8" s="14">
        <f>a!BJ25</f>
        <v>36</v>
      </c>
      <c r="BK8" s="14">
        <f>a!BK25</f>
        <v>37</v>
      </c>
      <c r="BL8" s="14">
        <f>a!BL25</f>
        <v>38</v>
      </c>
      <c r="BM8" s="14">
        <f>a!BM25</f>
        <v>39</v>
      </c>
      <c r="BN8" s="14">
        <f>a!BN25</f>
        <v>40</v>
      </c>
      <c r="BO8" s="14">
        <f>a!BO25</f>
        <v>41</v>
      </c>
      <c r="BP8" s="14">
        <f>a!BP25</f>
        <v>42</v>
      </c>
      <c r="BQ8" s="14">
        <f>a!BQ25</f>
        <v>43</v>
      </c>
    </row>
    <row r="9" spans="1:71">
      <c r="J9" s="17">
        <v>2007</v>
      </c>
      <c r="K9" s="17">
        <v>2008</v>
      </c>
      <c r="L9" s="17">
        <v>2009</v>
      </c>
      <c r="M9" s="17">
        <v>2010</v>
      </c>
      <c r="N9" s="17">
        <v>2011</v>
      </c>
      <c r="O9" s="17">
        <v>2012</v>
      </c>
      <c r="P9" s="17">
        <v>2013</v>
      </c>
      <c r="Q9" s="17">
        <v>2014</v>
      </c>
      <c r="R9" s="17">
        <v>2015</v>
      </c>
      <c r="S9" s="17">
        <v>2016</v>
      </c>
      <c r="T9" s="17">
        <v>2017</v>
      </c>
      <c r="U9" s="17">
        <v>2018</v>
      </c>
      <c r="V9" s="17">
        <v>2019</v>
      </c>
      <c r="W9" s="17">
        <v>2020</v>
      </c>
      <c r="X9" s="17">
        <v>2021</v>
      </c>
      <c r="Y9" s="17">
        <v>2022</v>
      </c>
      <c r="Z9" s="17">
        <v>2023</v>
      </c>
      <c r="AA9" s="17">
        <v>2024</v>
      </c>
      <c r="AB9" s="17">
        <v>2025</v>
      </c>
      <c r="AC9" s="17">
        <v>2026</v>
      </c>
      <c r="AD9" s="17">
        <v>2027</v>
      </c>
      <c r="AE9" s="17">
        <v>2028</v>
      </c>
      <c r="AF9" s="17">
        <v>2029</v>
      </c>
      <c r="AG9" s="17">
        <v>2030</v>
      </c>
      <c r="AH9" s="17">
        <v>2031</v>
      </c>
      <c r="AI9" s="17">
        <v>2032</v>
      </c>
      <c r="AJ9" s="17">
        <v>2033</v>
      </c>
      <c r="AK9" s="17">
        <v>2034</v>
      </c>
      <c r="AL9" s="17">
        <v>2035</v>
      </c>
      <c r="AM9" s="17">
        <v>2036</v>
      </c>
      <c r="AN9" s="17">
        <v>2037</v>
      </c>
      <c r="AO9" s="17">
        <v>2038</v>
      </c>
      <c r="AP9" s="17">
        <v>2039</v>
      </c>
      <c r="AQ9" s="17">
        <v>2040</v>
      </c>
      <c r="AR9" s="17">
        <v>2041</v>
      </c>
      <c r="AS9" s="17">
        <v>2042</v>
      </c>
      <c r="AT9" s="17">
        <v>2043</v>
      </c>
      <c r="AU9" s="17">
        <v>2044</v>
      </c>
      <c r="AV9" s="17">
        <v>2045</v>
      </c>
      <c r="AW9" s="17">
        <v>2046</v>
      </c>
      <c r="AX9" s="17">
        <v>2047</v>
      </c>
      <c r="AY9" s="17">
        <v>2048</v>
      </c>
      <c r="AZ9" s="17">
        <v>2049</v>
      </c>
      <c r="BA9" s="17">
        <v>2050</v>
      </c>
      <c r="BB9" s="17">
        <v>2051</v>
      </c>
      <c r="BC9" s="17">
        <v>2052</v>
      </c>
      <c r="BD9" s="17">
        <v>2053</v>
      </c>
      <c r="BE9" s="17">
        <v>2054</v>
      </c>
      <c r="BF9" s="17">
        <v>2055</v>
      </c>
      <c r="BG9" s="17">
        <v>2056</v>
      </c>
      <c r="BH9" s="17">
        <v>2057</v>
      </c>
      <c r="BI9" s="17">
        <v>2058</v>
      </c>
      <c r="BJ9" s="17">
        <v>2059</v>
      </c>
      <c r="BK9" s="17">
        <v>2060</v>
      </c>
      <c r="BL9" s="17">
        <v>2061</v>
      </c>
      <c r="BM9" s="17">
        <v>2062</v>
      </c>
      <c r="BN9" s="17">
        <v>2063</v>
      </c>
      <c r="BO9" s="17">
        <v>2064</v>
      </c>
      <c r="BP9" s="17">
        <v>2065</v>
      </c>
      <c r="BQ9" s="17">
        <v>2066</v>
      </c>
      <c r="BS9" s="3" t="s">
        <v>12</v>
      </c>
    </row>
    <row r="10" spans="1:71">
      <c r="I10" s="22" t="s">
        <v>13</v>
      </c>
      <c r="X10" s="14" t="str">
        <f>CONCATENATE(Project!$Z$13,"$")</f>
        <v>2021$</v>
      </c>
      <c r="Y10" s="14" t="str">
        <f>CONCATENATE(Project!$Z$13,"$")</f>
        <v>2021$</v>
      </c>
      <c r="Z10" s="14" t="str">
        <f>CONCATENATE(Project!$Z$13,"$")</f>
        <v>2021$</v>
      </c>
      <c r="AA10" s="14" t="str">
        <f>CONCATENATE(Project!$Z$13,"$")</f>
        <v>2021$</v>
      </c>
      <c r="AB10" s="14" t="str">
        <f>CONCATENATE(Project!$Z$13,"$")</f>
        <v>2021$</v>
      </c>
      <c r="AC10" s="14" t="str">
        <f>CONCATENATE(Project!$Z$13,"$")</f>
        <v>2021$</v>
      </c>
      <c r="AD10" s="14" t="str">
        <f>CONCATENATE(Project!$Z$13,"$")</f>
        <v>2021$</v>
      </c>
      <c r="AE10" s="14" t="str">
        <f>CONCATENATE(Project!$Z$13,"$")</f>
        <v>2021$</v>
      </c>
      <c r="AF10" s="14" t="str">
        <f>CONCATENATE(Project!$Z$13,"$")</f>
        <v>2021$</v>
      </c>
      <c r="AG10" s="14" t="str">
        <f>CONCATENATE(Project!$Z$13,"$")</f>
        <v>2021$</v>
      </c>
      <c r="AH10" s="14" t="str">
        <f>CONCATENATE(Project!$Z$13,"$")</f>
        <v>2021$</v>
      </c>
      <c r="AI10" s="14" t="str">
        <f>CONCATENATE(Project!$Z$13,"$")</f>
        <v>2021$</v>
      </c>
      <c r="AJ10" s="14" t="str">
        <f>CONCATENATE(Project!$Z$13,"$")</f>
        <v>2021$</v>
      </c>
      <c r="AK10" s="14" t="str">
        <f>CONCATENATE(Project!$Z$13,"$")</f>
        <v>2021$</v>
      </c>
      <c r="AL10" s="14" t="str">
        <f>CONCATENATE(Project!$Z$13,"$")</f>
        <v>2021$</v>
      </c>
      <c r="AM10" s="14" t="str">
        <f>CONCATENATE(Project!$Z$13,"$")</f>
        <v>2021$</v>
      </c>
      <c r="AN10" s="14" t="str">
        <f>CONCATENATE(Project!$Z$13,"$")</f>
        <v>2021$</v>
      </c>
      <c r="AO10" s="14" t="str">
        <f>CONCATENATE(Project!$Z$13,"$")</f>
        <v>2021$</v>
      </c>
      <c r="AP10" s="14" t="str">
        <f>CONCATENATE(Project!$Z$13,"$")</f>
        <v>2021$</v>
      </c>
      <c r="AQ10" s="14" t="str">
        <f>CONCATENATE(Project!$Z$13,"$")</f>
        <v>2021$</v>
      </c>
      <c r="AR10" s="14" t="str">
        <f>CONCATENATE(Project!$Z$13,"$")</f>
        <v>2021$</v>
      </c>
      <c r="AS10" s="14" t="str">
        <f>CONCATENATE(Project!$Z$13,"$")</f>
        <v>2021$</v>
      </c>
      <c r="AT10" s="14" t="str">
        <f>CONCATENATE(Project!$Z$13,"$")</f>
        <v>2021$</v>
      </c>
      <c r="AU10" s="14" t="str">
        <f>CONCATENATE(Project!$Z$13,"$")</f>
        <v>2021$</v>
      </c>
      <c r="AV10" s="14" t="str">
        <f>CONCATENATE(Project!$Z$13,"$")</f>
        <v>2021$</v>
      </c>
      <c r="AW10" s="14" t="str">
        <f>CONCATENATE(Project!$Z$13,"$")</f>
        <v>2021$</v>
      </c>
      <c r="AX10" s="14" t="str">
        <f>CONCATENATE(Project!$Z$13,"$")</f>
        <v>2021$</v>
      </c>
      <c r="AY10" s="14" t="str">
        <f>CONCATENATE(Project!$Z$13,"$")</f>
        <v>2021$</v>
      </c>
      <c r="AZ10" s="14" t="str">
        <f>CONCATENATE(Project!$Z$13,"$")</f>
        <v>2021$</v>
      </c>
      <c r="BA10" s="14" t="str">
        <f>CONCATENATE(Project!$Z$13,"$")</f>
        <v>2021$</v>
      </c>
      <c r="BB10" s="14" t="str">
        <f>CONCATENATE(Project!$Z$13,"$")</f>
        <v>2021$</v>
      </c>
      <c r="BC10" s="14" t="str">
        <f>CONCATENATE(Project!$Z$13,"$")</f>
        <v>2021$</v>
      </c>
      <c r="BD10" s="14" t="str">
        <f>CONCATENATE(Project!$Z$13,"$")</f>
        <v>2021$</v>
      </c>
      <c r="BE10" s="14" t="str">
        <f>CONCATENATE(Project!$Z$13,"$")</f>
        <v>2021$</v>
      </c>
      <c r="BF10" s="14" t="str">
        <f>CONCATENATE(Project!$Z$13,"$")</f>
        <v>2021$</v>
      </c>
      <c r="BG10" s="14" t="str">
        <f>CONCATENATE(Project!$Z$13,"$")</f>
        <v>2021$</v>
      </c>
      <c r="BH10" s="14" t="str">
        <f>CONCATENATE(Project!$Z$13,"$")</f>
        <v>2021$</v>
      </c>
      <c r="BI10" s="14" t="str">
        <f>CONCATENATE(Project!$Z$13,"$")</f>
        <v>2021$</v>
      </c>
      <c r="BJ10" s="14" t="str">
        <f>CONCATENATE(Project!$Z$13,"$")</f>
        <v>2021$</v>
      </c>
      <c r="BK10" s="14" t="str">
        <f>CONCATENATE(Project!$Z$13,"$")</f>
        <v>2021$</v>
      </c>
      <c r="BL10" s="14" t="str">
        <f>CONCATENATE(Project!$Z$13,"$")</f>
        <v>2021$</v>
      </c>
      <c r="BM10" s="14" t="str">
        <f>CONCATENATE(Project!$Z$13,"$")</f>
        <v>2021$</v>
      </c>
      <c r="BN10" s="14" t="str">
        <f>CONCATENATE(Project!$Z$13,"$")</f>
        <v>2021$</v>
      </c>
      <c r="BO10" s="14" t="str">
        <f>CONCATENATE(Project!$Z$13,"$")</f>
        <v>2021$</v>
      </c>
      <c r="BP10" s="14" t="str">
        <f>CONCATENATE(Project!$Z$13,"$")</f>
        <v>2021$</v>
      </c>
      <c r="BQ10" s="14" t="str">
        <f>CONCATENATE(Project!$Z$13,"$")</f>
        <v>2021$</v>
      </c>
    </row>
    <row r="11" spans="1:71">
      <c r="A11" s="20" t="s">
        <v>14</v>
      </c>
      <c r="B11" s="20"/>
      <c r="C11" s="20"/>
      <c r="D11" s="20"/>
      <c r="E11" s="20"/>
      <c r="F11" s="20"/>
      <c r="G11" s="20"/>
      <c r="I11" s="22"/>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row>
    <row r="12" spans="1:71">
      <c r="B12" s="3"/>
      <c r="C12" s="3"/>
      <c r="D12" s="3"/>
      <c r="E12" s="3"/>
      <c r="F12" s="3"/>
      <c r="G12" s="3"/>
      <c r="I12" s="2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S12" s="8"/>
    </row>
    <row r="13" spans="1:71">
      <c r="A13" t="s">
        <v>15</v>
      </c>
      <c r="C13" s="137">
        <v>2021</v>
      </c>
      <c r="D13" s="3"/>
      <c r="E13" s="3"/>
      <c r="F13" s="3"/>
      <c r="G13" s="3"/>
      <c r="I13" s="2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S13" s="8"/>
    </row>
    <row r="14" spans="1:71">
      <c r="B14" s="3"/>
      <c r="C14" s="3"/>
      <c r="D14" s="239" t="s">
        <v>16</v>
      </c>
      <c r="E14" s="3"/>
      <c r="F14" s="3"/>
      <c r="G14" s="3"/>
      <c r="I14" s="2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S14" s="8"/>
    </row>
    <row r="15" spans="1:71">
      <c r="A15" t="s">
        <v>589</v>
      </c>
      <c r="B15" s="3"/>
      <c r="C15" s="110">
        <v>1015000</v>
      </c>
      <c r="D15" s="85">
        <f>C15</f>
        <v>1015000</v>
      </c>
      <c r="E15" s="3"/>
      <c r="F15" s="3"/>
      <c r="G15" s="3"/>
      <c r="I15" s="22" t="s">
        <v>17</v>
      </c>
      <c r="P15" s="110"/>
      <c r="Q15" s="110"/>
      <c r="R15" s="110"/>
      <c r="S15" s="110"/>
      <c r="T15" s="110"/>
      <c r="U15" s="110"/>
      <c r="V15" s="110"/>
      <c r="W15" s="110"/>
      <c r="X15" s="110"/>
      <c r="Y15" s="110"/>
      <c r="Z15" s="110">
        <f>C15</f>
        <v>1015000</v>
      </c>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S15" s="8" t="s">
        <v>18</v>
      </c>
    </row>
    <row r="16" spans="1:71">
      <c r="A16" t="s">
        <v>584</v>
      </c>
      <c r="B16" s="3"/>
      <c r="C16" s="280">
        <f>D16</f>
        <v>6574900</v>
      </c>
      <c r="D16" s="85">
        <v>6574900</v>
      </c>
      <c r="E16" s="3"/>
      <c r="F16" s="279"/>
      <c r="G16" s="3"/>
      <c r="I16" s="22" t="str">
        <f>CONCATENATE($C$13,"$")</f>
        <v>2021$</v>
      </c>
      <c r="P16" s="110"/>
      <c r="Q16" s="110"/>
      <c r="R16" s="110"/>
      <c r="S16" s="110"/>
      <c r="T16" s="110"/>
      <c r="U16" s="110"/>
      <c r="V16" s="110"/>
      <c r="W16" s="110"/>
      <c r="X16" s="110"/>
      <c r="Y16" s="110"/>
      <c r="Z16" s="110"/>
      <c r="AA16" s="110"/>
      <c r="AB16" s="110">
        <f>D16*(2/20)</f>
        <v>657490</v>
      </c>
      <c r="AC16" s="110">
        <f>D16*(12/20)</f>
        <v>3944940</v>
      </c>
      <c r="AD16" s="110">
        <f>D16*(6/20)</f>
        <v>1972470</v>
      </c>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S16" s="8"/>
    </row>
    <row r="17" spans="1:75">
      <c r="A17" t="s">
        <v>585</v>
      </c>
      <c r="D17" s="36">
        <f>SUM(Z15:AD16)</f>
        <v>7589900</v>
      </c>
      <c r="I17" s="22"/>
    </row>
    <row r="18" spans="1:75">
      <c r="A18" s="19" t="s">
        <v>20</v>
      </c>
      <c r="C18" s="138">
        <f>LOOKUP(C13,a!J26:BQ26,a!J39:BQ39)</f>
        <v>1</v>
      </c>
      <c r="I18" s="22"/>
      <c r="P18" s="138"/>
      <c r="Q18" s="138">
        <f>LOOKUP(N9,a!A26:BH26,a!A39:BH39)</f>
        <v>0.84745762711864414</v>
      </c>
      <c r="R18" s="138">
        <f>LOOKUP(O9,a!B26:BI26,a!B39:BI39)</f>
        <v>0.86206896551724144</v>
      </c>
      <c r="S18" s="138">
        <f>LOOKUP(P9,a!C26:BJ26,a!C39:BJ39)</f>
        <v>0.87719298245614041</v>
      </c>
      <c r="T18" s="138">
        <f>LOOKUP(Q9,a!D26:BK26,a!D39:BK39)</f>
        <v>0.89285714285714279</v>
      </c>
      <c r="U18" s="138">
        <f>LOOKUP(R9,a!E26:BL26,a!E39:BL39)</f>
        <v>0.90909090909090906</v>
      </c>
      <c r="V18" s="138">
        <f>LOOKUP(S9,a!F26:BM26,a!F39:BM39)</f>
        <v>0.9174311926605504</v>
      </c>
      <c r="W18" s="138">
        <f>LOOKUP(T9,a!G26:BN26,a!G39:BN39)</f>
        <v>0.93457943925233644</v>
      </c>
      <c r="X18" s="138">
        <f>LOOKUP(U9,a!H26:BO26,a!H39:BO39)</f>
        <v>0.95238095238095233</v>
      </c>
      <c r="Y18" s="138">
        <f>LOOKUP(V9,a!I26:BP26,a!I39:BP39)</f>
        <v>0.970873786407767</v>
      </c>
      <c r="Z18" s="138">
        <f>LOOKUP(W9,a!J26:BQ26,a!J39:BQ39)</f>
        <v>0.99009900990099009</v>
      </c>
      <c r="AA18" s="138">
        <f>LOOKUP(X9,a!K26:BR26,a!K39:BR39)</f>
        <v>1</v>
      </c>
      <c r="AB18" s="138">
        <f>LOOKUP(Y9,a!L26:BS26,a!L39:BS39)</f>
        <v>1.029049295774648</v>
      </c>
      <c r="AC18" s="138">
        <f>LOOKUP(Z9,a!M26:BT26,a!M39:BT39)</f>
        <v>1.051056338028169</v>
      </c>
      <c r="AD18" s="138">
        <f>LOOKUP(AA9,a!N26:BU26,a!N39:BU39)</f>
        <v>1.0739436619718308</v>
      </c>
      <c r="AE18" s="138">
        <f>LOOKUP(AB9,a!O26:BV26,a!O39:BV39)</f>
        <v>1.0968309859154928</v>
      </c>
      <c r="AF18" s="138">
        <f>LOOKUP(AC9,a!P26:BW26,a!P39:BW39)</f>
        <v>1.1205985915492955</v>
      </c>
      <c r="AG18" s="138">
        <f>LOOKUP(AD9,a!Q26:BX26,a!Q39:BX39)</f>
        <v>1.1443661971830983</v>
      </c>
      <c r="AH18" s="138">
        <f>LOOKUP(AE9,a!R26:BY26,a!R39:BY39)</f>
        <v>1.1690140845070423</v>
      </c>
      <c r="AI18" s="138">
        <f>LOOKUP(AF9,a!S26:BZ26,a!S39:BZ39)</f>
        <v>1.1945422535211265</v>
      </c>
      <c r="AJ18" s="138">
        <f>LOOKUP(AG9,a!T26:CA26,a!T39:CA39)</f>
        <v>1.2191901408450703</v>
      </c>
      <c r="AK18" s="138">
        <f>LOOKUP(AH9,a!U26:CB26,a!U39:CB39)</f>
        <v>1.2447183098591548</v>
      </c>
      <c r="AL18" s="138">
        <f>LOOKUP(AI9,a!V26:CC26,a!V39:CC39)</f>
        <v>1.2707810037118015</v>
      </c>
      <c r="AM18" s="138">
        <f>LOOKUP(AJ9,a!W26:CD26,a!W39:CD39)</f>
        <v>1.2973894146198466</v>
      </c>
      <c r="AN18" s="138">
        <f>LOOKUP(AK9,a!X26:CE26,a!X39:CE39)</f>
        <v>1.3245549691497929</v>
      </c>
      <c r="AO18" s="138">
        <f>LOOKUP(AL9,a!Y26:CF26,a!Y39:CF39)</f>
        <v>1.3522893331247705</v>
      </c>
      <c r="AP18" s="138">
        <f>LOOKUP(AM9,a!Z26:CG26,a!Z39:CG39)</f>
        <v>1.3806044166342424</v>
      </c>
      <c r="AQ18" s="138">
        <f>LOOKUP(AN9,a!AA26:CH26,a!AA39:CH39)</f>
        <v>1.4095123791486057</v>
      </c>
      <c r="AR18" s="138">
        <f>LOOKUP(AO9,a!AB26:CI26,a!AB39:CI39)</f>
        <v>1.4390256347408872</v>
      </c>
      <c r="AS18" s="138">
        <f>LOOKUP(AP9,a!AC26:CJ26,a!AC39:CJ39)</f>
        <v>1.4691568574177722</v>
      </c>
      <c r="AT18" s="138">
        <f>LOOKUP(AQ9,a!AD26:CK26,a!AD39:CK39)</f>
        <v>1.49991898656226</v>
      </c>
      <c r="AU18" s="138">
        <f>LOOKUP(AR9,a!AE26:CL26,a!AE39:CL39)</f>
        <v>1.5313252324902786</v>
      </c>
      <c r="AV18" s="138">
        <f>LOOKUP(AS9,a!AF26:CM26,a!AF39:CM39)</f>
        <v>1.5633890821236491</v>
      </c>
      <c r="AW18" s="138">
        <f>LOOKUP(AT9,a!AG26:CN26,a!AG39:CN39)</f>
        <v>1.5961243047818339</v>
      </c>
      <c r="AX18" s="138">
        <f>LOOKUP(AU9,a!AH26:CO26,a!AH39:CO39)</f>
        <v>1.6295449580949555</v>
      </c>
      <c r="AY18" s="138">
        <f>LOOKUP(AV9,a!AI26:CP26,a!AI39:CP39)</f>
        <v>1.6636653940406261</v>
      </c>
      <c r="AZ18" s="138">
        <f>LOOKUP(AW9,a!AJ26:CQ26,a!AJ39:CQ39)</f>
        <v>1.6985002651071808</v>
      </c>
      <c r="BA18" s="138">
        <f>LOOKUP(AX9,a!AK26:CR26,a!AK39:CR39)</f>
        <v>1.7340645305859594</v>
      </c>
      <c r="BB18" s="138">
        <f>LOOKUP(AY9,a!AL26:CS26,a!AL39:CS39)</f>
        <v>1.7703734629953407</v>
      </c>
      <c r="BC18" s="138">
        <f>LOOKUP(AZ9,a!AM26:CT26,a!AM39:CT39)</f>
        <v>1.8074426546392866</v>
      </c>
      <c r="BD18" s="138">
        <f>LOOKUP(BA9,a!AN26:CU26,a!AN39:CU39)</f>
        <v>1.8452880243032139</v>
      </c>
      <c r="BE18" s="138">
        <f>LOOKUP(BB9,a!AO26:CV26,a!AO39:CV39)</f>
        <v>1.8839258240900683</v>
      </c>
      <c r="BF18" s="138">
        <f>LOOKUP(BC9,a!AP26:CW26,a!AP39:CW39)</f>
        <v>1.9233726463995355</v>
      </c>
      <c r="BG18" s="138">
        <f>LOOKUP(BD9,a!AQ26:CX26,a!AQ39:CX39)</f>
        <v>1.9636454310533888</v>
      </c>
      <c r="BH18" s="138">
        <f>LOOKUP(BE9,a!AR26:CY26,a!AR39:CY39)</f>
        <v>2.0047614725700305</v>
      </c>
      <c r="BI18" s="138">
        <f>LOOKUP(BF9,a!AS26:CZ26,a!AS39:CZ39)</f>
        <v>2.0467384275913525</v>
      </c>
      <c r="BJ18" s="138">
        <f>LOOKUP(BG9,a!AT26:DA26,a!AT39:DA39)</f>
        <v>2.0895943224651066</v>
      </c>
      <c r="BK18" s="138">
        <f>LOOKUP(BH9,a!AU26:DB26,a!AU39:DB39)</f>
        <v>2.1333475609860368</v>
      </c>
      <c r="BL18" s="138">
        <f>LOOKUP(BI9,a!AV26:DC26,a!AV39:DC39)</f>
        <v>2.1780169322991019</v>
      </c>
      <c r="BM18" s="138">
        <f>LOOKUP(BJ9,a!AW26:DD26,a!AW39:DD39)</f>
        <v>2.2236216189681808</v>
      </c>
      <c r="BN18" s="138">
        <f>LOOKUP(BK9,a!AX26:DE26,a!AX39:DE39)</f>
        <v>2.2701812052137242</v>
      </c>
      <c r="BO18" s="138">
        <f>LOOKUP(BL9,a!AY26:DF26,a!AY39:DF39)</f>
        <v>2.3177156853228928</v>
      </c>
      <c r="BP18" s="138">
        <f>LOOKUP(BM9,a!AZ26:DG26,a!AZ39:DG39)</f>
        <v>2.3662454722357911</v>
      </c>
      <c r="BQ18" s="138">
        <f>LOOKUP(BN9,a!BA26:DH26,a!BA39:DH39)</f>
        <v>2.4157914063114867</v>
      </c>
    </row>
    <row r="19" spans="1:75">
      <c r="I19" s="22"/>
    </row>
    <row r="20" spans="1:75">
      <c r="A20" t="s">
        <v>19</v>
      </c>
      <c r="B20" s="3"/>
      <c r="C20" s="3"/>
      <c r="D20" s="85">
        <f>SUM(P20:BF20)</f>
        <v>7600050</v>
      </c>
      <c r="E20" s="3"/>
      <c r="F20" s="115"/>
      <c r="G20" s="3"/>
      <c r="I20" s="22" t="str">
        <f>CONCATENATE(a!$C$26,"$")</f>
        <v>2021$</v>
      </c>
      <c r="P20" s="111">
        <f t="shared" ref="P20:BQ20" si="0">IF(ISBLANK(P15),0,IF(LEFT($I$15,3)="YOE",P15/P18,P15/$C$18))+IF(ISBLANK(P16),0,IF(LEFT($I$16,3)="YOE",P16/P18,P16/$C$18))</f>
        <v>0</v>
      </c>
      <c r="Q20" s="111">
        <f t="shared" si="0"/>
        <v>0</v>
      </c>
      <c r="R20" s="111">
        <f t="shared" si="0"/>
        <v>0</v>
      </c>
      <c r="S20" s="111">
        <f t="shared" si="0"/>
        <v>0</v>
      </c>
      <c r="T20" s="111">
        <f t="shared" si="0"/>
        <v>0</v>
      </c>
      <c r="U20" s="111">
        <f t="shared" si="0"/>
        <v>0</v>
      </c>
      <c r="V20" s="111">
        <f t="shared" si="0"/>
        <v>0</v>
      </c>
      <c r="W20" s="111">
        <f t="shared" si="0"/>
        <v>0</v>
      </c>
      <c r="X20" s="111">
        <f t="shared" si="0"/>
        <v>0</v>
      </c>
      <c r="Y20" s="111">
        <f t="shared" si="0"/>
        <v>0</v>
      </c>
      <c r="Z20" s="111">
        <f t="shared" si="0"/>
        <v>1025150</v>
      </c>
      <c r="AA20" s="111">
        <f t="shared" si="0"/>
        <v>0</v>
      </c>
      <c r="AB20" s="111">
        <f t="shared" si="0"/>
        <v>657490</v>
      </c>
      <c r="AC20" s="111">
        <f t="shared" si="0"/>
        <v>3944940</v>
      </c>
      <c r="AD20" s="111">
        <f t="shared" si="0"/>
        <v>1972470</v>
      </c>
      <c r="AE20" s="111">
        <f t="shared" si="0"/>
        <v>0</v>
      </c>
      <c r="AF20" s="111">
        <f t="shared" si="0"/>
        <v>0</v>
      </c>
      <c r="AG20" s="111">
        <f t="shared" si="0"/>
        <v>0</v>
      </c>
      <c r="AH20" s="111">
        <f t="shared" si="0"/>
        <v>0</v>
      </c>
      <c r="AI20" s="111">
        <f t="shared" si="0"/>
        <v>0</v>
      </c>
      <c r="AJ20" s="111">
        <f t="shared" si="0"/>
        <v>0</v>
      </c>
      <c r="AK20" s="111">
        <f t="shared" si="0"/>
        <v>0</v>
      </c>
      <c r="AL20" s="111">
        <f t="shared" si="0"/>
        <v>0</v>
      </c>
      <c r="AM20" s="111">
        <f t="shared" si="0"/>
        <v>0</v>
      </c>
      <c r="AN20" s="111">
        <f t="shared" si="0"/>
        <v>0</v>
      </c>
      <c r="AO20" s="111">
        <f t="shared" si="0"/>
        <v>0</v>
      </c>
      <c r="AP20" s="111">
        <f t="shared" si="0"/>
        <v>0</v>
      </c>
      <c r="AQ20" s="111">
        <f t="shared" si="0"/>
        <v>0</v>
      </c>
      <c r="AR20" s="111">
        <f t="shared" si="0"/>
        <v>0</v>
      </c>
      <c r="AS20" s="111">
        <f t="shared" si="0"/>
        <v>0</v>
      </c>
      <c r="AT20" s="111">
        <f t="shared" si="0"/>
        <v>0</v>
      </c>
      <c r="AU20" s="111">
        <f t="shared" si="0"/>
        <v>0</v>
      </c>
      <c r="AV20" s="111">
        <f t="shared" si="0"/>
        <v>0</v>
      </c>
      <c r="AW20" s="111">
        <f t="shared" si="0"/>
        <v>0</v>
      </c>
      <c r="AX20" s="111">
        <f t="shared" si="0"/>
        <v>0</v>
      </c>
      <c r="AY20" s="111">
        <f t="shared" si="0"/>
        <v>0</v>
      </c>
      <c r="AZ20" s="111">
        <f t="shared" si="0"/>
        <v>0</v>
      </c>
      <c r="BA20" s="111">
        <f t="shared" si="0"/>
        <v>0</v>
      </c>
      <c r="BB20" s="111">
        <f t="shared" si="0"/>
        <v>0</v>
      </c>
      <c r="BC20" s="111">
        <f t="shared" si="0"/>
        <v>0</v>
      </c>
      <c r="BD20" s="111">
        <f t="shared" si="0"/>
        <v>0</v>
      </c>
      <c r="BE20" s="111">
        <f t="shared" si="0"/>
        <v>0</v>
      </c>
      <c r="BF20" s="111">
        <f t="shared" si="0"/>
        <v>0</v>
      </c>
      <c r="BG20" s="111">
        <f t="shared" si="0"/>
        <v>0</v>
      </c>
      <c r="BH20" s="111">
        <f t="shared" si="0"/>
        <v>0</v>
      </c>
      <c r="BI20" s="111">
        <f t="shared" si="0"/>
        <v>0</v>
      </c>
      <c r="BJ20" s="111">
        <f t="shared" si="0"/>
        <v>0</v>
      </c>
      <c r="BK20" s="111">
        <f t="shared" si="0"/>
        <v>0</v>
      </c>
      <c r="BL20" s="111">
        <f t="shared" si="0"/>
        <v>0</v>
      </c>
      <c r="BM20" s="111">
        <f t="shared" si="0"/>
        <v>0</v>
      </c>
      <c r="BN20" s="111">
        <f t="shared" si="0"/>
        <v>0</v>
      </c>
      <c r="BO20" s="111">
        <f t="shared" si="0"/>
        <v>0</v>
      </c>
      <c r="BP20" s="111">
        <f t="shared" si="0"/>
        <v>0</v>
      </c>
      <c r="BQ20" s="111">
        <f t="shared" si="0"/>
        <v>0</v>
      </c>
      <c r="BS20" s="8"/>
    </row>
    <row r="21" spans="1:75">
      <c r="I21" s="22"/>
    </row>
    <row r="22" spans="1:75">
      <c r="A22" t="s">
        <v>21</v>
      </c>
      <c r="C22" s="12">
        <v>0</v>
      </c>
      <c r="I22" s="22"/>
    </row>
    <row r="23" spans="1:75">
      <c r="A23" t="s">
        <v>22</v>
      </c>
      <c r="B23" s="3"/>
      <c r="C23" s="3"/>
      <c r="D23" s="3"/>
      <c r="E23" s="3"/>
      <c r="F23" s="3"/>
      <c r="G23" s="3"/>
      <c r="I23" s="22"/>
      <c r="P23" s="52">
        <f ca="1">IFERROR(a!P45/LOOKUP($C$13,a!$J$26:$BQ$26,a!$J$45:$BQ$45),"")</f>
        <v>0.76755743166634693</v>
      </c>
      <c r="Q23" s="52">
        <f ca="1">IFERROR(a!Q45/LOOKUP($C$13,a!$J$26:$BQ$26,a!$J$45:$BQ$45),"")</f>
        <v>0.79103246175583042</v>
      </c>
      <c r="R23" s="52">
        <f ca="1">IFERROR(a!R45/LOOKUP($C$13,a!$J$26:$BQ$26,a!$J$45:$BQ$45),"")</f>
        <v>0.81177589003820061</v>
      </c>
      <c r="S23" s="52">
        <f ca="1">IFERROR(a!S45/LOOKUP($C$13,a!$J$26:$BQ$26,a!$J$45:$BQ$45),"")</f>
        <v>0.83262048875787131</v>
      </c>
      <c r="T23" s="52">
        <f ca="1">IFERROR(a!T45/LOOKUP($C$13,a!$J$26:$BQ$26,a!$J$45:$BQ$45),"")</f>
        <v>0.85528441103106645</v>
      </c>
      <c r="U23" s="52">
        <f ca="1">IFERROR(a!U45/LOOKUP($C$13,a!$J$26:$BQ$26,a!$J$45:$BQ$45),"")</f>
        <v>0.87514434230494165</v>
      </c>
      <c r="V23" s="52">
        <f ca="1">IFERROR(a!V45/LOOKUP($C$13,a!$J$26:$BQ$26,a!$J$45:$BQ$45),"")</f>
        <v>0.901064906068482</v>
      </c>
      <c r="W23" s="52">
        <f ca="1">IFERROR(a!W45/LOOKUP($C$13,a!$J$26:$BQ$26,a!$J$45:$BQ$45),"")</f>
        <v>0.93633588585183769</v>
      </c>
      <c r="X23" s="52">
        <f ca="1">IFERROR(a!X45/LOOKUP($C$13,a!$J$26:$BQ$26,a!$J$45:$BQ$45),"")</f>
        <v>0.96476913952798771</v>
      </c>
      <c r="Y23" s="52">
        <f ca="1">IFERROR(a!Y45/LOOKUP($C$13,a!$J$26:$BQ$26,a!$J$45:$BQ$45),"")</f>
        <v>0.98391738910499049</v>
      </c>
      <c r="Z23" s="52">
        <f ca="1">IFERROR(a!Z45/LOOKUP($C$13,a!$J$26:$BQ$26,a!$J$45:$BQ$45),"")</f>
        <v>1</v>
      </c>
      <c r="AA23" s="52">
        <f ca="1">IFERROR(a!AA45/LOOKUP($C$13,a!$J$26:$BQ$26,a!$J$45:$BQ$45),"")</f>
        <v>1.0297515060517086</v>
      </c>
      <c r="AB23" s="52">
        <f ca="1">IFERROR(a!AB45/LOOKUP($C$13,a!$J$26:$BQ$26,a!$J$45:$BQ$45),"")</f>
        <v>1.0603881642157622</v>
      </c>
      <c r="AC23" s="52">
        <f ca="1">IFERROR(a!AC45/LOOKUP($C$13,a!$J$26:$BQ$26,a!$J$45:$BQ$45),"")</f>
        <v>1.0919363091005876</v>
      </c>
      <c r="AD23" s="52">
        <f ca="1">IFERROR(a!AD45/LOOKUP($C$13,a!$J$26:$BQ$26,a!$J$45:$BQ$45),"")</f>
        <v>1.1244230588088742</v>
      </c>
      <c r="AE23" s="52">
        <f ca="1">IFERROR(a!AE45/LOOKUP($C$13,a!$J$26:$BQ$26,a!$J$45:$BQ$45),"")</f>
        <v>1.1578763382477071</v>
      </c>
      <c r="AF23" s="52">
        <f ca="1">IFERROR(a!AF45/LOOKUP($C$13,a!$J$26:$BQ$26,a!$J$45:$BQ$45),"")</f>
        <v>1.1923249031322138</v>
      </c>
      <c r="AG23" s="52">
        <f ca="1">IFERROR(a!AG45/LOOKUP($C$13,a!$J$26:$BQ$26,a!$J$45:$BQ$45),"")</f>
        <v>1.2277983647033548</v>
      </c>
      <c r="AH23" s="52">
        <f ca="1">IFERROR(a!AH45/LOOKUP($C$13,a!$J$26:$BQ$26,a!$J$45:$BQ$45),"")</f>
        <v>1.2643272151811047</v>
      </c>
      <c r="AI23" s="52">
        <f ca="1">IFERROR(a!AI45/LOOKUP($C$13,a!$J$26:$BQ$26,a!$J$45:$BQ$45),"")</f>
        <v>1.3019428539749052</v>
      </c>
      <c r="AJ23" s="52">
        <f ca="1">IFERROR(a!AJ45/LOOKUP($C$13,a!$J$26:$BQ$26,a!$J$45:$BQ$45),"")</f>
        <v>1.3406776146739183</v>
      </c>
      <c r="AK23" s="52">
        <f ca="1">IFERROR(a!AK45/LOOKUP($C$13,a!$J$26:$BQ$26,a!$J$45:$BQ$45),"")</f>
        <v>1.3805647928402798</v>
      </c>
      <c r="AL23" s="52">
        <f ca="1">IFERROR(a!AL45/LOOKUP($C$13,a!$J$26:$BQ$26,a!$J$45:$BQ$45),"")</f>
        <v>1.4216386746292431</v>
      </c>
      <c r="AM23" s="52">
        <f ca="1">IFERROR(a!AM45/LOOKUP($C$13,a!$J$26:$BQ$26,a!$J$45:$BQ$45),"")</f>
        <v>1.4639345662608181</v>
      </c>
      <c r="AN23" s="52">
        <f ca="1">IFERROR(a!AN45/LOOKUP($C$13,a!$J$26:$BQ$26,a!$J$45:$BQ$45),"")</f>
        <v>1.5074888243682323</v>
      </c>
      <c r="AO23" s="52">
        <f ca="1">IFERROR(a!AO45/LOOKUP($C$13,a!$J$26:$BQ$26,a!$J$45:$BQ$45),"")</f>
        <v>1.5523388872493067</v>
      </c>
      <c r="AP23" s="52">
        <f ca="1">IFERROR(a!AP45/LOOKUP($C$13,a!$J$26:$BQ$26,a!$J$45:$BQ$45),"")</f>
        <v>1.5985233070476073</v>
      </c>
      <c r="AQ23" s="52">
        <f ca="1">IFERROR(a!AQ45/LOOKUP($C$13,a!$J$26:$BQ$26,a!$J$45:$BQ$45),"")</f>
        <v>1.6460817828910315</v>
      </c>
      <c r="AR23" s="52">
        <f ca="1">IFERROR(a!AR45/LOOKUP($C$13,a!$J$26:$BQ$26,a!$J$45:$BQ$45),"")</f>
        <v>1.6950551950163213</v>
      </c>
      <c r="AS23" s="52">
        <f ca="1">IFERROR(a!AS45/LOOKUP($C$13,a!$J$26:$BQ$26,a!$J$45:$BQ$45),"")</f>
        <v>1.7454856399088294</v>
      </c>
      <c r="AT23" s="52">
        <f ca="1">IFERROR(a!AT45/LOOKUP($C$13,a!$J$26:$BQ$26,a!$J$45:$BQ$45),"")</f>
        <v>1.7974164664877474</v>
      </c>
      <c r="AU23" s="52">
        <f ca="1">IFERROR(a!AU45/LOOKUP($C$13,a!$J$26:$BQ$26,a!$J$45:$BQ$45),"")</f>
        <v>1.8508923133678983</v>
      </c>
      <c r="AV23" s="52">
        <f ca="1">IFERROR(a!AV45/LOOKUP($C$13,a!$J$26:$BQ$26,a!$J$45:$BQ$45),"")</f>
        <v>1.9059591472301243</v>
      </c>
      <c r="AW23" s="52">
        <f ca="1">IFERROR(a!AW45/LOOKUP($C$13,a!$J$26:$BQ$26,a!$J$45:$BQ$45),"")</f>
        <v>1.9626643023332506</v>
      </c>
      <c r="AX23" s="52">
        <f ca="1">IFERROR(a!AX45/LOOKUP($C$13,a!$J$26:$BQ$26,a!$J$45:$BQ$45),"")</f>
        <v>2.021056521201591</v>
      </c>
      <c r="AY23" s="52">
        <f ca="1">IFERROR(a!AY45/LOOKUP($C$13,a!$J$26:$BQ$26,a!$J$45:$BQ$45),"")</f>
        <v>2.0811859965229651</v>
      </c>
      <c r="AZ23" s="52">
        <f ca="1">IFERROR(a!AZ45/LOOKUP($C$13,a!$J$26:$BQ$26,a!$J$45:$BQ$45),"")</f>
        <v>2.1431044142932492</v>
      </c>
      <c r="BA23" s="52">
        <f ca="1">IFERROR(a!BA45/LOOKUP($C$13,a!$J$26:$BQ$26,a!$J$45:$BQ$45),"")</f>
        <v>2.2068649982445381</v>
      </c>
      <c r="BB23" s="52">
        <f ca="1">IFERROR(a!BB45/LOOKUP($C$13,a!$J$26:$BQ$26,a!$J$45:$BQ$45),"")</f>
        <v>2.2725225555951143</v>
      </c>
      <c r="BC23" s="52">
        <f ca="1">IFERROR(a!BC45/LOOKUP($C$13,a!$J$26:$BQ$26,a!$J$45:$BQ$45),"")</f>
        <v>2.3401335241605472</v>
      </c>
      <c r="BD23" s="52">
        <f ca="1">IFERROR(a!BD45/LOOKUP($C$13,a!$J$26:$BQ$26,a!$J$45:$BQ$45),"")</f>
        <v>2.4097560208664159</v>
      </c>
      <c r="BE23" s="52">
        <f ca="1">IFERROR(a!BE45/LOOKUP($C$13,a!$J$26:$BQ$26,a!$J$45:$BQ$45),"")</f>
        <v>2.4814498917043641</v>
      </c>
      <c r="BF23" s="52">
        <f ca="1">IFERROR(a!BF45/LOOKUP($C$13,a!$J$26:$BQ$26,a!$J$45:$BQ$45),"")</f>
        <v>2.5552767631744184</v>
      </c>
      <c r="BG23" s="52">
        <f ca="1">IFERROR(a!BG45/LOOKUP($C$13,a!$J$26:$BQ$26,a!$J$45:$BQ$45),"")</f>
        <v>2.6313000952577927</v>
      </c>
      <c r="BH23" s="52">
        <f ca="1">IFERROR(a!BH45/LOOKUP($C$13,a!$J$26:$BQ$26,a!$J$45:$BQ$45),"")</f>
        <v>2.7095852359657164</v>
      </c>
      <c r="BI23" s="52">
        <f ca="1">IFERROR(a!BI45/LOOKUP($C$13,a!$J$26:$BQ$26,a!$J$45:$BQ$45),"")</f>
        <v>2.7901994775111709</v>
      </c>
      <c r="BJ23" s="52">
        <f ca="1">IFERROR(a!BJ45/LOOKUP($C$13,a!$J$26:$BQ$26,a!$J$45:$BQ$45),"")</f>
        <v>2.8732121141518183</v>
      </c>
      <c r="BK23" s="52">
        <f ca="1">IFERROR(a!BK45/LOOKUP($C$13,a!$J$26:$BQ$26,a!$J$45:$BQ$45),"")</f>
        <v>2.9586945017538491</v>
      </c>
      <c r="BL23" s="52">
        <f ca="1">IFERROR(a!BL45/LOOKUP($C$13,a!$J$26:$BQ$26,a!$J$45:$BQ$45),"")</f>
        <v>3.0467201191279356</v>
      </c>
      <c r="BM23" s="52">
        <f ca="1">IFERROR(a!BM45/LOOKUP($C$13,a!$J$26:$BQ$26,a!$J$45:$BQ$45),"")</f>
        <v>3.1373646311900329</v>
      </c>
      <c r="BN23" s="52">
        <f ca="1">IFERROR(a!BN45/LOOKUP($C$13,a!$J$26:$BQ$26,a!$J$45:$BQ$45),"")</f>
        <v>3.2307059540012997</v>
      </c>
      <c r="BO23" s="52">
        <f ca="1">IFERROR(a!BO45/LOOKUP($C$13,a!$J$26:$BQ$26,a!$J$45:$BQ$45),"")</f>
        <v>3.32682432174306</v>
      </c>
      <c r="BP23" s="52">
        <f ca="1">IFERROR(a!BP45/LOOKUP($C$13,a!$J$26:$BQ$26,a!$J$45:$BQ$45),"")</f>
        <v>3.42580235568437</v>
      </c>
      <c r="BQ23" s="52">
        <f ca="1">IFERROR(a!BQ45/LOOKUP($C$13,a!$J$26:$BQ$26,a!$J$45:$BQ$45),"")</f>
        <v>3.5277251352014711</v>
      </c>
      <c r="BS23" s="8"/>
    </row>
    <row r="24" spans="1:75">
      <c r="B24" s="3"/>
      <c r="C24" s="3"/>
      <c r="D24" s="3"/>
      <c r="E24" s="3"/>
      <c r="F24" s="3"/>
      <c r="G24" s="3"/>
      <c r="I24" s="2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S24" s="8"/>
    </row>
    <row r="25" spans="1:75">
      <c r="A25" t="s">
        <v>23</v>
      </c>
      <c r="B25" s="3"/>
      <c r="C25" s="3"/>
      <c r="D25" s="3"/>
      <c r="E25" s="3"/>
      <c r="F25" s="3"/>
      <c r="G25" s="3"/>
      <c r="I25" s="22" t="str">
        <f>CONCATENATE(a!$C$26,"$")</f>
        <v>2021$</v>
      </c>
      <c r="P25" s="111">
        <f t="shared" ref="P25:Y25" si="1">IF($C$22=0,SUM(P20),SUM(P20)*P23)</f>
        <v>0</v>
      </c>
      <c r="Q25" s="111">
        <f t="shared" si="1"/>
        <v>0</v>
      </c>
      <c r="R25" s="111">
        <f t="shared" si="1"/>
        <v>0</v>
      </c>
      <c r="S25" s="111">
        <f t="shared" si="1"/>
        <v>0</v>
      </c>
      <c r="T25" s="111">
        <f t="shared" si="1"/>
        <v>0</v>
      </c>
      <c r="U25" s="111">
        <f t="shared" si="1"/>
        <v>0</v>
      </c>
      <c r="V25" s="111">
        <f t="shared" si="1"/>
        <v>0</v>
      </c>
      <c r="W25" s="111">
        <f t="shared" si="1"/>
        <v>0</v>
      </c>
      <c r="X25" s="111">
        <f t="shared" si="1"/>
        <v>0</v>
      </c>
      <c r="Y25" s="111">
        <f t="shared" si="1"/>
        <v>0</v>
      </c>
      <c r="Z25" s="111">
        <f>IF($C$22=0,SUM(Z20),SUM(Z20)*Z23)</f>
        <v>1025150</v>
      </c>
      <c r="AA25" s="111">
        <f t="shared" ref="AA25:BQ25" si="2">IF($C$22=0,SUM(AA20),SUM(AA20)*AA23)</f>
        <v>0</v>
      </c>
      <c r="AB25" s="111">
        <f t="shared" si="2"/>
        <v>657490</v>
      </c>
      <c r="AC25" s="111">
        <f t="shared" si="2"/>
        <v>3944940</v>
      </c>
      <c r="AD25" s="111">
        <f t="shared" si="2"/>
        <v>1972470</v>
      </c>
      <c r="AE25" s="111">
        <f t="shared" si="2"/>
        <v>0</v>
      </c>
      <c r="AF25" s="111">
        <f t="shared" si="2"/>
        <v>0</v>
      </c>
      <c r="AG25" s="111">
        <f t="shared" si="2"/>
        <v>0</v>
      </c>
      <c r="AH25" s="111">
        <f t="shared" si="2"/>
        <v>0</v>
      </c>
      <c r="AI25" s="111">
        <f t="shared" si="2"/>
        <v>0</v>
      </c>
      <c r="AJ25" s="111">
        <f t="shared" si="2"/>
        <v>0</v>
      </c>
      <c r="AK25" s="111">
        <f t="shared" si="2"/>
        <v>0</v>
      </c>
      <c r="AL25" s="111">
        <f t="shared" si="2"/>
        <v>0</v>
      </c>
      <c r="AM25" s="111">
        <f t="shared" si="2"/>
        <v>0</v>
      </c>
      <c r="AN25" s="111">
        <f t="shared" si="2"/>
        <v>0</v>
      </c>
      <c r="AO25" s="111">
        <f t="shared" si="2"/>
        <v>0</v>
      </c>
      <c r="AP25" s="111">
        <f t="shared" si="2"/>
        <v>0</v>
      </c>
      <c r="AQ25" s="111">
        <f t="shared" si="2"/>
        <v>0</v>
      </c>
      <c r="AR25" s="111">
        <f t="shared" si="2"/>
        <v>0</v>
      </c>
      <c r="AS25" s="111">
        <f t="shared" si="2"/>
        <v>0</v>
      </c>
      <c r="AT25" s="111">
        <f t="shared" si="2"/>
        <v>0</v>
      </c>
      <c r="AU25" s="111">
        <f t="shared" si="2"/>
        <v>0</v>
      </c>
      <c r="AV25" s="111">
        <f t="shared" si="2"/>
        <v>0</v>
      </c>
      <c r="AW25" s="111">
        <f t="shared" si="2"/>
        <v>0</v>
      </c>
      <c r="AX25" s="111">
        <f t="shared" si="2"/>
        <v>0</v>
      </c>
      <c r="AY25" s="111">
        <f t="shared" si="2"/>
        <v>0</v>
      </c>
      <c r="AZ25" s="111">
        <f t="shared" si="2"/>
        <v>0</v>
      </c>
      <c r="BA25" s="111">
        <f t="shared" si="2"/>
        <v>0</v>
      </c>
      <c r="BB25" s="111">
        <f t="shared" si="2"/>
        <v>0</v>
      </c>
      <c r="BC25" s="111">
        <f t="shared" si="2"/>
        <v>0</v>
      </c>
      <c r="BD25" s="111">
        <f t="shared" si="2"/>
        <v>0</v>
      </c>
      <c r="BE25" s="111">
        <f t="shared" si="2"/>
        <v>0</v>
      </c>
      <c r="BF25" s="111">
        <f t="shared" si="2"/>
        <v>0</v>
      </c>
      <c r="BG25" s="111">
        <f t="shared" si="2"/>
        <v>0</v>
      </c>
      <c r="BH25" s="111">
        <f t="shared" si="2"/>
        <v>0</v>
      </c>
      <c r="BI25" s="111">
        <f t="shared" si="2"/>
        <v>0</v>
      </c>
      <c r="BJ25" s="111">
        <f t="shared" si="2"/>
        <v>0</v>
      </c>
      <c r="BK25" s="111">
        <f t="shared" si="2"/>
        <v>0</v>
      </c>
      <c r="BL25" s="111">
        <f t="shared" si="2"/>
        <v>0</v>
      </c>
      <c r="BM25" s="111">
        <f t="shared" si="2"/>
        <v>0</v>
      </c>
      <c r="BN25" s="111">
        <f t="shared" si="2"/>
        <v>0</v>
      </c>
      <c r="BO25" s="111">
        <f t="shared" si="2"/>
        <v>0</v>
      </c>
      <c r="BP25" s="111">
        <f t="shared" si="2"/>
        <v>0</v>
      </c>
      <c r="BQ25" s="111">
        <f t="shared" si="2"/>
        <v>0</v>
      </c>
      <c r="BS25" s="8"/>
    </row>
    <row r="26" spans="1:75">
      <c r="B26" s="3"/>
      <c r="C26" s="3"/>
      <c r="D26" s="3"/>
      <c r="E26" s="3"/>
      <c r="F26" s="3"/>
      <c r="G26" s="3"/>
      <c r="I26" s="2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S26" s="8"/>
    </row>
    <row r="27" spans="1:75" ht="18.5">
      <c r="A27" s="60" t="s">
        <v>24</v>
      </c>
      <c r="B27" s="53"/>
      <c r="C27" s="53"/>
      <c r="D27" s="53"/>
      <c r="E27" s="53"/>
      <c r="F27" s="53"/>
      <c r="G27" s="53"/>
      <c r="I27" s="22"/>
      <c r="AA27" s="36"/>
      <c r="BW27" s="8"/>
    </row>
    <row r="28" spans="1:75">
      <c r="A28" t="s">
        <v>25</v>
      </c>
      <c r="I28" s="22"/>
      <c r="W28" s="40">
        <f>a!W$30</f>
        <v>0</v>
      </c>
      <c r="X28" s="40">
        <f>a!X$30</f>
        <v>0</v>
      </c>
      <c r="Y28" s="40">
        <f>a!Y$30</f>
        <v>0</v>
      </c>
      <c r="Z28" s="40">
        <f>a!Z$30</f>
        <v>1</v>
      </c>
      <c r="AA28" s="40">
        <f>a!AA$30</f>
        <v>0.93457943925233644</v>
      </c>
      <c r="AB28" s="40">
        <f>a!AB$30</f>
        <v>0.87343872827321156</v>
      </c>
      <c r="AC28" s="40">
        <f>a!AC$30</f>
        <v>0.81629787689085187</v>
      </c>
      <c r="AD28" s="40">
        <f>a!AD$30</f>
        <v>0.7628952120475252</v>
      </c>
      <c r="AE28" s="40">
        <f>a!AE$30</f>
        <v>0.71298617948366838</v>
      </c>
      <c r="AF28" s="40">
        <f>a!AF$30</f>
        <v>0.66634222381651254</v>
      </c>
      <c r="AG28" s="40">
        <f>a!AG$30</f>
        <v>0.62274974188459109</v>
      </c>
      <c r="AH28" s="40">
        <f>a!AH$30</f>
        <v>0.5820091045650384</v>
      </c>
      <c r="AI28" s="40">
        <f>a!AI$30</f>
        <v>0.54393374258414806</v>
      </c>
      <c r="AJ28" s="40">
        <f>a!AJ$30</f>
        <v>0.5083492921347178</v>
      </c>
      <c r="AK28" s="40">
        <f>a!AK$30</f>
        <v>0.47509279638758667</v>
      </c>
      <c r="AL28" s="40">
        <f>a!AL$30</f>
        <v>0.44401195924073528</v>
      </c>
      <c r="AM28" s="40">
        <f>a!AM$30</f>
        <v>0.41496444788853759</v>
      </c>
      <c r="AN28" s="40">
        <f>a!AN$30</f>
        <v>0.3878172410173249</v>
      </c>
      <c r="AO28" s="40">
        <f>a!AO$30</f>
        <v>0.36244601964235967</v>
      </c>
      <c r="AP28" s="40">
        <f>a!AP$30</f>
        <v>0.33873459779659787</v>
      </c>
      <c r="AQ28" s="40">
        <f>a!AQ$30</f>
        <v>0.31657439046411018</v>
      </c>
      <c r="AR28" s="40">
        <f>a!AR$30</f>
        <v>0.29586391632159825</v>
      </c>
      <c r="AS28" s="40">
        <f>a!AS$30</f>
        <v>0.27650833301083949</v>
      </c>
      <c r="AT28" s="40">
        <f>a!AT$30</f>
        <v>0.2584190028138687</v>
      </c>
      <c r="AU28" s="40">
        <f>a!AU$30</f>
        <v>0.24151308674193336</v>
      </c>
      <c r="AV28" s="40">
        <f>a!AV$30</f>
        <v>0.22571316517937698</v>
      </c>
      <c r="AW28" s="40">
        <f>a!AW$30</f>
        <v>0.21094688334521211</v>
      </c>
      <c r="AX28" s="40">
        <f>a!AX$30</f>
        <v>0.19714661994879637</v>
      </c>
      <c r="AY28" s="40">
        <f>a!AY$30</f>
        <v>0.18424917752223957</v>
      </c>
      <c r="AZ28" s="40">
        <f>a!AZ$30</f>
        <v>0.17219549301143888</v>
      </c>
      <c r="BA28" s="40">
        <f>a!BA$30</f>
        <v>0.16093036730041013</v>
      </c>
      <c r="BB28" s="40">
        <f>a!BB$30</f>
        <v>0.15040221243028987</v>
      </c>
      <c r="BC28" s="40">
        <f>a!BC$30</f>
        <v>0.1405628153554111</v>
      </c>
      <c r="BD28" s="40">
        <f>a!BD$30</f>
        <v>0.13136711715458982</v>
      </c>
      <c r="BE28" s="40">
        <f>a!BE$30</f>
        <v>0.1227730066865325</v>
      </c>
      <c r="BF28" s="40">
        <f>a!BF$30</f>
        <v>0.11474112774442291</v>
      </c>
      <c r="BG28" s="40">
        <f>a!BG$30</f>
        <v>0.10723469882656347</v>
      </c>
      <c r="BH28" s="40">
        <f>a!BH$30</f>
        <v>0.10021934469772288</v>
      </c>
      <c r="BI28" s="40">
        <f>a!BI$30</f>
        <v>9.366293896983445E-2</v>
      </c>
      <c r="BJ28" s="40">
        <f>a!BJ$30</f>
        <v>8.7535456981153698E-2</v>
      </c>
      <c r="BK28" s="40">
        <f>a!BK$30</f>
        <v>8.1808838300143641E-2</v>
      </c>
      <c r="BL28" s="40">
        <f>a!BL$30</f>
        <v>7.6456858224433308E-2</v>
      </c>
      <c r="BM28" s="40">
        <f>a!BM$30</f>
        <v>7.1455007686386268E-2</v>
      </c>
      <c r="BN28" s="40">
        <f>a!BN$30</f>
        <v>6.6780381015314264E-2</v>
      </c>
      <c r="BO28" s="40">
        <f>a!BO$30</f>
        <v>6.2411571042349782E-2</v>
      </c>
      <c r="BP28" s="40">
        <f>a!BP$30</f>
        <v>5.8328571067616623E-2</v>
      </c>
      <c r="BQ28" s="40">
        <f>a!BQ$30</f>
        <v>5.4512683240763193E-2</v>
      </c>
      <c r="BW28" s="8"/>
    </row>
    <row r="29" spans="1:75" s="3" customFormat="1">
      <c r="A29" s="104" t="s">
        <v>6</v>
      </c>
      <c r="D29" s="85">
        <f>SUM(P29:BF29)</f>
        <v>6324461.2948215324</v>
      </c>
      <c r="I29" s="22"/>
      <c r="Z29" s="85">
        <f t="shared" ref="Z29:BQ29" si="3">Z25*Z$28</f>
        <v>1025150</v>
      </c>
      <c r="AA29" s="85">
        <f t="shared" si="3"/>
        <v>0</v>
      </c>
      <c r="AB29" s="85">
        <f t="shared" si="3"/>
        <v>574277.2294523539</v>
      </c>
      <c r="AC29" s="85">
        <f t="shared" si="3"/>
        <v>3220246.1464617969</v>
      </c>
      <c r="AD29" s="85">
        <f t="shared" si="3"/>
        <v>1504787.9189073821</v>
      </c>
      <c r="AE29" s="85">
        <f t="shared" si="3"/>
        <v>0</v>
      </c>
      <c r="AF29" s="85">
        <f t="shared" si="3"/>
        <v>0</v>
      </c>
      <c r="AG29" s="85">
        <f t="shared" si="3"/>
        <v>0</v>
      </c>
      <c r="AH29" s="85">
        <f t="shared" si="3"/>
        <v>0</v>
      </c>
      <c r="AI29" s="85">
        <f t="shared" si="3"/>
        <v>0</v>
      </c>
      <c r="AJ29" s="85">
        <f t="shared" si="3"/>
        <v>0</v>
      </c>
      <c r="AK29" s="85">
        <f t="shared" si="3"/>
        <v>0</v>
      </c>
      <c r="AL29" s="85">
        <f t="shared" si="3"/>
        <v>0</v>
      </c>
      <c r="AM29" s="85">
        <f t="shared" si="3"/>
        <v>0</v>
      </c>
      <c r="AN29" s="85">
        <f t="shared" si="3"/>
        <v>0</v>
      </c>
      <c r="AO29" s="85">
        <f t="shared" si="3"/>
        <v>0</v>
      </c>
      <c r="AP29" s="85">
        <f t="shared" si="3"/>
        <v>0</v>
      </c>
      <c r="AQ29" s="85">
        <f t="shared" si="3"/>
        <v>0</v>
      </c>
      <c r="AR29" s="85">
        <f t="shared" si="3"/>
        <v>0</v>
      </c>
      <c r="AS29" s="85">
        <f t="shared" si="3"/>
        <v>0</v>
      </c>
      <c r="AT29" s="85">
        <f t="shared" si="3"/>
        <v>0</v>
      </c>
      <c r="AU29" s="85">
        <f t="shared" si="3"/>
        <v>0</v>
      </c>
      <c r="AV29" s="85">
        <f t="shared" si="3"/>
        <v>0</v>
      </c>
      <c r="AW29" s="85">
        <f t="shared" si="3"/>
        <v>0</v>
      </c>
      <c r="AX29" s="85">
        <f t="shared" si="3"/>
        <v>0</v>
      </c>
      <c r="AY29" s="85">
        <f t="shared" si="3"/>
        <v>0</v>
      </c>
      <c r="AZ29" s="85">
        <f t="shared" si="3"/>
        <v>0</v>
      </c>
      <c r="BA29" s="85">
        <f t="shared" si="3"/>
        <v>0</v>
      </c>
      <c r="BB29" s="85">
        <f t="shared" si="3"/>
        <v>0</v>
      </c>
      <c r="BC29" s="85">
        <f t="shared" si="3"/>
        <v>0</v>
      </c>
      <c r="BD29" s="85">
        <f t="shared" si="3"/>
        <v>0</v>
      </c>
      <c r="BE29" s="85">
        <f t="shared" si="3"/>
        <v>0</v>
      </c>
      <c r="BF29" s="85">
        <f t="shared" si="3"/>
        <v>0</v>
      </c>
      <c r="BG29" s="85">
        <f t="shared" si="3"/>
        <v>0</v>
      </c>
      <c r="BH29" s="85">
        <f t="shared" si="3"/>
        <v>0</v>
      </c>
      <c r="BI29" s="85">
        <f t="shared" si="3"/>
        <v>0</v>
      </c>
      <c r="BJ29" s="85">
        <f t="shared" si="3"/>
        <v>0</v>
      </c>
      <c r="BK29" s="85">
        <f t="shared" si="3"/>
        <v>0</v>
      </c>
      <c r="BL29" s="85">
        <f t="shared" si="3"/>
        <v>0</v>
      </c>
      <c r="BM29" s="85">
        <f t="shared" si="3"/>
        <v>0</v>
      </c>
      <c r="BN29" s="85">
        <f t="shared" si="3"/>
        <v>0</v>
      </c>
      <c r="BO29" s="85">
        <f t="shared" si="3"/>
        <v>0</v>
      </c>
      <c r="BP29" s="85">
        <f t="shared" si="3"/>
        <v>0</v>
      </c>
      <c r="BQ29" s="85">
        <f t="shared" si="3"/>
        <v>0</v>
      </c>
    </row>
    <row r="30" spans="1:75">
      <c r="B30" s="3"/>
      <c r="C30" s="3"/>
      <c r="D30" s="3"/>
      <c r="E30" s="3"/>
      <c r="F30" s="3"/>
      <c r="G30" s="3"/>
      <c r="I30" s="22"/>
      <c r="BS30" s="8"/>
    </row>
    <row r="31" spans="1:75">
      <c r="A31" s="20" t="s">
        <v>26</v>
      </c>
      <c r="B31" s="20"/>
      <c r="C31" s="20"/>
      <c r="D31" s="20"/>
      <c r="E31" s="20"/>
      <c r="F31" s="20"/>
      <c r="G31" s="20"/>
      <c r="I31" s="22"/>
      <c r="BS31" s="8"/>
    </row>
    <row r="32" spans="1:75">
      <c r="A32" t="s">
        <v>27</v>
      </c>
      <c r="C32" s="122">
        <f>Project!B20</f>
        <v>2027</v>
      </c>
      <c r="E32" s="3"/>
      <c r="F32" s="3"/>
      <c r="G32" s="3"/>
      <c r="I32" s="22"/>
      <c r="BS32" s="8"/>
    </row>
    <row r="33" spans="1:75">
      <c r="A33" t="s">
        <v>28</v>
      </c>
      <c r="B33" s="3"/>
      <c r="C33" s="122">
        <f>Project!B18</f>
        <v>65</v>
      </c>
      <c r="E33" s="3"/>
      <c r="F33" s="3"/>
      <c r="G33" s="3"/>
      <c r="I33" s="22" t="s">
        <v>29</v>
      </c>
      <c r="BS33" s="8"/>
    </row>
    <row r="34" spans="1:75">
      <c r="A34" t="s">
        <v>30</v>
      </c>
      <c r="B34" s="3"/>
      <c r="C34" s="111">
        <f>C16/C18</f>
        <v>6574900</v>
      </c>
      <c r="D34" s="22"/>
      <c r="E34" s="3"/>
      <c r="F34" s="3"/>
      <c r="G34" s="3"/>
      <c r="I34" s="22" t="str">
        <f>CONCATENATE(a!$C$26,"$")</f>
        <v>2021$</v>
      </c>
      <c r="BS34" s="8"/>
    </row>
    <row r="35" spans="1:75">
      <c r="B35" s="3"/>
      <c r="C35" s="3"/>
      <c r="D35" s="3"/>
      <c r="E35" s="3"/>
      <c r="F35" s="3"/>
      <c r="G35" s="3"/>
      <c r="I35" s="22"/>
      <c r="BS35" s="8"/>
    </row>
    <row r="36" spans="1:75">
      <c r="A36" t="s">
        <v>31</v>
      </c>
      <c r="B36" s="3"/>
      <c r="C36" s="3"/>
      <c r="D36" s="85">
        <f>SUM(Z35:BQ36)</f>
        <v>3540330.769230769</v>
      </c>
      <c r="E36" s="3"/>
      <c r="F36" s="3"/>
      <c r="G36" s="3"/>
      <c r="I36" s="22" t="str">
        <f>CONCATENATE(a!$C$26,"$")</f>
        <v>2021$</v>
      </c>
      <c r="Z36" s="16">
        <f>IF(Z9=Project!$B$21,$C$34*($C$33-(Z9-$C$32))/$C$33,0)</f>
        <v>0</v>
      </c>
      <c r="AA36" s="16">
        <f>IF(AA9=Project!$B$21,$C$34*($C$33-(AA9-$C$32))/$C$33,0)</f>
        <v>0</v>
      </c>
      <c r="AB36" s="16">
        <f>IF(AB9=Project!$B$21,$C$34*($C$33-(AB9-$C$32))/$C$33,0)</f>
        <v>0</v>
      </c>
      <c r="AC36" s="16">
        <f>IF(AC9=Project!$B$21,$C$34*($C$33-(AC9-$C$32))/$C$33,0)</f>
        <v>0</v>
      </c>
      <c r="AD36" s="16">
        <f>IF(AD9=Project!$B$21,$C$34*($C$33-(AD9-$C$32))/$C$33,0)</f>
        <v>0</v>
      </c>
      <c r="AE36" s="16">
        <f>IF(AE9=Project!$B$21,$C$34*($C$33-(AE9-$C$32))/$C$33,0)</f>
        <v>0</v>
      </c>
      <c r="AF36" s="16">
        <f>IF(AF9=Project!$B$21,$C$34*($C$33-(AF9-$C$32))/$C$33,0)</f>
        <v>0</v>
      </c>
      <c r="AG36" s="16">
        <f>IF(AG9=Project!$B$21,$C$34*($C$33-(AG9-$C$32))/$C$33,0)</f>
        <v>0</v>
      </c>
      <c r="AH36" s="16">
        <f>IF(AH9=Project!$B$21,$C$34*($C$33-(AH9-$C$32))/$C$33,0)</f>
        <v>0</v>
      </c>
      <c r="AI36" s="16">
        <f>IF(AI9=Project!$B$21,$C$34*($C$33-(AI9-$C$32))/$C$33,0)</f>
        <v>0</v>
      </c>
      <c r="AJ36" s="16">
        <f>IF(AJ9=Project!$B$21,$C$34*($C$33-(AJ9-$C$32))/$C$33,0)</f>
        <v>0</v>
      </c>
      <c r="AK36" s="16">
        <f>IF(AK9=Project!$B$21,$C$34*($C$33-(AK9-$C$32))/$C$33,0)</f>
        <v>0</v>
      </c>
      <c r="AL36" s="16">
        <f>IF(AL9=Project!$B$21,$C$34*($C$33-(AL9-$C$32))/$C$33,0)</f>
        <v>0</v>
      </c>
      <c r="AM36" s="16">
        <f>IF(AM9=Project!$B$21,$C$34*($C$33-(AM9-$C$32))/$C$33,0)</f>
        <v>0</v>
      </c>
      <c r="AN36" s="16">
        <f>IF(AN9=Project!$B$21,$C$34*($C$33-(AN9-$C$32))/$C$33,0)</f>
        <v>0</v>
      </c>
      <c r="AO36" s="16">
        <f>IF(AO9=Project!$B$21,$C$34*($C$33-(AO9-$C$32))/$C$33,0)</f>
        <v>0</v>
      </c>
      <c r="AP36" s="16">
        <f>IF(AP9=Project!$B$21,$C$34*($C$33-(AP9-$C$32))/$C$33,0)</f>
        <v>0</v>
      </c>
      <c r="AQ36" s="16">
        <f>IF(AQ9=Project!$B$21,$C$34*($C$33-(AQ9-$C$32))/$C$33,0)</f>
        <v>0</v>
      </c>
      <c r="AR36" s="16">
        <f>IF(AR9=Project!$B$21,$C$34*($C$33-(AR9-$C$32))/$C$33,0)</f>
        <v>0</v>
      </c>
      <c r="AS36" s="16">
        <f>IF(AS9=Project!$B$21,$C$34*($C$33-(AS9-$C$32))/$C$33,0)</f>
        <v>0</v>
      </c>
      <c r="AT36" s="16">
        <f>IF(AT9=Project!$B$21,$C$34*($C$33-(AT9-$C$32))/$C$33,0)</f>
        <v>0</v>
      </c>
      <c r="AU36" s="16">
        <f>IF(AU9=Project!$B$21,$C$34*($C$33-(AU9-$C$32))/$C$33,0)</f>
        <v>0</v>
      </c>
      <c r="AV36" s="16">
        <f>IF(AV9=Project!$B$21,$C$34*($C$33-(AV9-$C$32))/$C$33,0)</f>
        <v>0</v>
      </c>
      <c r="AW36" s="16">
        <f>IF(AW9=Project!$B$21,$C$34*($C$33-(AW9-$C$32))/$C$33,0)</f>
        <v>0</v>
      </c>
      <c r="AX36" s="16">
        <f>IF(AX9=Project!$B$21,$C$34*($C$33-(AX9-$C$32))/$C$33,0)</f>
        <v>0</v>
      </c>
      <c r="AY36" s="16">
        <f>IF(AY9=Project!$B$21,$C$34*($C$33-(AY9-$C$32))/$C$33,0)</f>
        <v>0</v>
      </c>
      <c r="AZ36" s="16">
        <f>IF(AZ9=Project!$B$21,$C$34*($C$33-(AZ9-$C$32))/$C$33,0)</f>
        <v>0</v>
      </c>
      <c r="BA36" s="16">
        <f>IF(BA9=Project!$B$21,$C$34*($C$33-(BA9-$C$32))/$C$33,0)</f>
        <v>0</v>
      </c>
      <c r="BB36" s="16">
        <f>IF(BB9=Project!$B$21,$C$34*($C$33-(BB9-$C$32))/$C$33,0)</f>
        <v>0</v>
      </c>
      <c r="BC36" s="16">
        <f>IF(BC9=Project!$B$21,$C$34*($C$33-(BC9-$C$32))/$C$33,0)</f>
        <v>0</v>
      </c>
      <c r="BD36" s="16">
        <f>IF(BD9=Project!$B$21,$C$34*($C$33-(BD9-$C$32))/$C$33,0)</f>
        <v>0</v>
      </c>
      <c r="BE36" s="16">
        <f>IF(BE9=Project!$B$21,$C$34*($C$33-(BE9-$C$32))/$C$33,0)</f>
        <v>0</v>
      </c>
      <c r="BF36" s="16">
        <f>IF(BF9=Project!$B$21,$C$34*($C$33-(BF9-$C$32))/$C$33,0)</f>
        <v>0</v>
      </c>
      <c r="BG36" s="16">
        <f>IF(BG9=Project!$B$21,$C$34*($C$33-(BG9-$C$32))/$C$33,0)</f>
        <v>0</v>
      </c>
      <c r="BH36" s="16">
        <f>IF(BH9=Project!$B$21,$C$34*($C$33-(BH9-$C$32))/$C$33,0)</f>
        <v>3540330.769230769</v>
      </c>
      <c r="BI36" s="16">
        <f>IF(BI9=Project!$B$21,$C$34*($C$33-(BI9-$C$32))/$C$33,0)</f>
        <v>0</v>
      </c>
      <c r="BJ36" s="16">
        <f>IF(BJ9=Project!$B$21,$C$34*($C$33-(BJ9-$C$32))/$C$33,0)</f>
        <v>0</v>
      </c>
      <c r="BK36" s="16">
        <f>IF(BK9=Project!$B$21,$C$34*($C$33-(BK9-$C$32))/$C$33,0)</f>
        <v>0</v>
      </c>
      <c r="BL36" s="16">
        <f>IF(BL9=Project!$B$21,$C$34*($C$33-(BL9-$C$32))/$C$33,0)</f>
        <v>0</v>
      </c>
      <c r="BM36" s="16">
        <f>IF(BM9=Project!$B$21,$C$34*($C$33-(BM9-$C$32))/$C$33,0)</f>
        <v>0</v>
      </c>
      <c r="BN36" s="16">
        <f>IF(BN9=Project!$B$21,$C$34*($C$33-(BN9-$C$32))/$C$33,0)</f>
        <v>0</v>
      </c>
      <c r="BO36" s="16">
        <f>IF(BO9=Project!$B$21,$C$34*($C$33-(BO9-$C$32))/$C$33,0)</f>
        <v>0</v>
      </c>
      <c r="BP36" s="16">
        <f>IF(BP9=Project!$B$21,$C$34*($C$33-(BP9-$C$32))/$C$33,0)</f>
        <v>0</v>
      </c>
      <c r="BQ36" s="16">
        <f>IF(BQ9=Project!$B$21,$C$34*($C$33-(BQ9-$C$32))/$C$33,0)</f>
        <v>0</v>
      </c>
      <c r="BS36" s="8"/>
    </row>
    <row r="37" spans="1:75">
      <c r="B37" s="3"/>
      <c r="C37" s="3"/>
      <c r="D37" s="3"/>
      <c r="E37" s="3"/>
      <c r="F37" s="3"/>
      <c r="G37" s="3"/>
      <c r="I37" s="22"/>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S37" s="8"/>
    </row>
    <row r="38" spans="1:75" ht="18.5">
      <c r="A38" s="60" t="s">
        <v>32</v>
      </c>
      <c r="B38" s="53"/>
      <c r="C38" s="53"/>
      <c r="D38" s="53"/>
      <c r="E38" s="53"/>
      <c r="F38" s="53"/>
      <c r="G38" s="53"/>
      <c r="I38" s="22"/>
      <c r="BW38" s="8"/>
    </row>
    <row r="39" spans="1:75">
      <c r="A39" t="s">
        <v>25</v>
      </c>
      <c r="I39" s="22"/>
      <c r="Z39" s="40">
        <f>a!Z$30</f>
        <v>1</v>
      </c>
      <c r="AA39" s="40">
        <f>a!AA$30</f>
        <v>0.93457943925233644</v>
      </c>
      <c r="AB39" s="40">
        <f>a!AB$30</f>
        <v>0.87343872827321156</v>
      </c>
      <c r="AC39" s="40">
        <f>a!AC$30</f>
        <v>0.81629787689085187</v>
      </c>
      <c r="AD39" s="40">
        <f>a!AD$30</f>
        <v>0.7628952120475252</v>
      </c>
      <c r="AE39" s="40">
        <f>a!AE$30</f>
        <v>0.71298617948366838</v>
      </c>
      <c r="AF39" s="40">
        <f>a!AF$30</f>
        <v>0.66634222381651254</v>
      </c>
      <c r="AG39" s="40">
        <f>a!AG$30</f>
        <v>0.62274974188459109</v>
      </c>
      <c r="AH39" s="40">
        <f>a!AH$30</f>
        <v>0.5820091045650384</v>
      </c>
      <c r="AI39" s="40">
        <f>a!AI$30</f>
        <v>0.54393374258414806</v>
      </c>
      <c r="AJ39" s="40">
        <f>a!AJ$30</f>
        <v>0.5083492921347178</v>
      </c>
      <c r="AK39" s="40">
        <f>a!AK$30</f>
        <v>0.47509279638758667</v>
      </c>
      <c r="AL39" s="40">
        <f>a!AL$30</f>
        <v>0.44401195924073528</v>
      </c>
      <c r="AM39" s="40">
        <f>a!AM$30</f>
        <v>0.41496444788853759</v>
      </c>
      <c r="AN39" s="40">
        <f>a!AN$30</f>
        <v>0.3878172410173249</v>
      </c>
      <c r="AO39" s="40">
        <f>a!AO$30</f>
        <v>0.36244601964235967</v>
      </c>
      <c r="AP39" s="40">
        <f>a!AP$30</f>
        <v>0.33873459779659787</v>
      </c>
      <c r="AQ39" s="40">
        <f>a!AQ$30</f>
        <v>0.31657439046411018</v>
      </c>
      <c r="AR39" s="40">
        <f>a!AR$30</f>
        <v>0.29586391632159825</v>
      </c>
      <c r="AS39" s="40">
        <f>a!AS$30</f>
        <v>0.27650833301083949</v>
      </c>
      <c r="AT39" s="40">
        <f>a!AT$30</f>
        <v>0.2584190028138687</v>
      </c>
      <c r="AU39" s="40">
        <f>a!AU$30</f>
        <v>0.24151308674193336</v>
      </c>
      <c r="AV39" s="40">
        <f>a!AV$30</f>
        <v>0.22571316517937698</v>
      </c>
      <c r="AW39" s="40">
        <f>a!AW$30</f>
        <v>0.21094688334521211</v>
      </c>
      <c r="AX39" s="40">
        <f>a!AX$30</f>
        <v>0.19714661994879637</v>
      </c>
      <c r="AY39" s="40">
        <f>a!AY$30</f>
        <v>0.18424917752223957</v>
      </c>
      <c r="AZ39" s="40">
        <f>a!AZ$30</f>
        <v>0.17219549301143888</v>
      </c>
      <c r="BA39" s="40">
        <f>a!BA$30</f>
        <v>0.16093036730041013</v>
      </c>
      <c r="BB39" s="40">
        <f>a!BB$30</f>
        <v>0.15040221243028987</v>
      </c>
      <c r="BC39" s="40">
        <f>a!BC$30</f>
        <v>0.1405628153554111</v>
      </c>
      <c r="BD39" s="40">
        <f>a!BD$30</f>
        <v>0.13136711715458982</v>
      </c>
      <c r="BE39" s="40">
        <f>a!BE$30</f>
        <v>0.1227730066865325</v>
      </c>
      <c r="BF39" s="40">
        <f>a!BF$30</f>
        <v>0.11474112774442291</v>
      </c>
      <c r="BG39" s="40">
        <f>a!BG$30</f>
        <v>0.10723469882656347</v>
      </c>
      <c r="BH39" s="40">
        <f>a!BH$30</f>
        <v>0.10021934469772288</v>
      </c>
      <c r="BI39" s="40">
        <f>a!BI$30</f>
        <v>9.366293896983445E-2</v>
      </c>
      <c r="BJ39" s="40">
        <f>a!BJ$30</f>
        <v>8.7535456981153698E-2</v>
      </c>
      <c r="BK39" s="40">
        <f>a!BK$30</f>
        <v>8.1808838300143641E-2</v>
      </c>
      <c r="BL39" s="40">
        <f>a!BL$30</f>
        <v>7.6456858224433308E-2</v>
      </c>
      <c r="BM39" s="40">
        <f>a!BM$30</f>
        <v>7.1455007686386268E-2</v>
      </c>
      <c r="BN39" s="40">
        <f>a!BN$30</f>
        <v>6.6780381015314264E-2</v>
      </c>
      <c r="BO39" s="40">
        <f>a!BO$30</f>
        <v>6.2411571042349782E-2</v>
      </c>
      <c r="BP39" s="40">
        <f>a!BP$30</f>
        <v>5.8328571067616623E-2</v>
      </c>
      <c r="BQ39" s="40">
        <f>a!BQ$30</f>
        <v>5.4512683240763193E-2</v>
      </c>
      <c r="BW39" s="8"/>
    </row>
    <row r="40" spans="1:75">
      <c r="I40" s="22"/>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W40" s="8"/>
    </row>
    <row r="41" spans="1:75" s="3" customFormat="1">
      <c r="A41" s="104" t="s">
        <v>33</v>
      </c>
      <c r="B41" s="85">
        <f>SUM(Z41:BQ41)</f>
        <v>354809.62970549281</v>
      </c>
      <c r="I41" s="22"/>
      <c r="Z41" s="85" t="str">
        <f>IF(Z9=Project!$B$21,Z36*Z$39,"")</f>
        <v/>
      </c>
      <c r="AA41" s="85" t="str">
        <f>IF(AA9=Project!$B$21,AA36*AA$39,"")</f>
        <v/>
      </c>
      <c r="AB41" s="85" t="str">
        <f>IF(AB9=Project!$B$21,AB36*AB$39,"")</f>
        <v/>
      </c>
      <c r="AC41" s="85" t="str">
        <f>IF(AC9=Project!$B$21,AC36*AC$39,"")</f>
        <v/>
      </c>
      <c r="AD41" s="85" t="str">
        <f>IF(AD9=Project!$B$21,AD36*AD$39,"")</f>
        <v/>
      </c>
      <c r="AE41" s="85" t="str">
        <f>IF(AE9=Project!$B$21,AE36*AE$39,"")</f>
        <v/>
      </c>
      <c r="AF41" s="85" t="str">
        <f>IF(AF9=Project!$B$21,AF36*AF$39,"")</f>
        <v/>
      </c>
      <c r="AG41" s="85" t="str">
        <f>IF(AG9=Project!$B$21,AG36*AG$39,"")</f>
        <v/>
      </c>
      <c r="AH41" s="85" t="str">
        <f>IF(AH9=Project!$B$21,AH36*AH$39,"")</f>
        <v/>
      </c>
      <c r="AI41" s="85" t="str">
        <f>IF(AI9=Project!$B$21,AI36*AI$39,"")</f>
        <v/>
      </c>
      <c r="AJ41" s="85" t="str">
        <f>IF(AJ9=Project!$B$21,AJ36*AJ$39,"")</f>
        <v/>
      </c>
      <c r="AK41" s="85" t="str">
        <f>IF(AK9=Project!$B$21,AK36*AK$39,"")</f>
        <v/>
      </c>
      <c r="AL41" s="85" t="str">
        <f>IF(AL9=Project!$B$21,AL36*AL$39,"")</f>
        <v/>
      </c>
      <c r="AM41" s="85" t="str">
        <f>IF(AM9=Project!$B$21,AM36*AM$39,"")</f>
        <v/>
      </c>
      <c r="AN41" s="85" t="str">
        <f>IF(AN9=Project!$B$21,AN36*AN$39,"")</f>
        <v/>
      </c>
      <c r="AO41" s="85" t="str">
        <f>IF(AO9=Project!$B$21,AO36*AO$39,"")</f>
        <v/>
      </c>
      <c r="AP41" s="85" t="str">
        <f>IF(AP9=Project!$B$21,AP36*AP$39,"")</f>
        <v/>
      </c>
      <c r="AQ41" s="85" t="str">
        <f>IF(AQ9=Project!$B$21,AQ36*AQ$39,"")</f>
        <v/>
      </c>
      <c r="AR41" s="85" t="str">
        <f>IF(AR9=Project!$B$21,AR36*AR$39,"")</f>
        <v/>
      </c>
      <c r="AS41" s="85" t="str">
        <f>IF(AS9=Project!$B$21,AS36*AS$39,"")</f>
        <v/>
      </c>
      <c r="AT41" s="85" t="str">
        <f>IF(AT9=Project!$B$21,AT36*AT$39,"")</f>
        <v/>
      </c>
      <c r="AU41" s="85" t="str">
        <f>IF(AU9=Project!$B$21,AU36*AU$39,"")</f>
        <v/>
      </c>
      <c r="AV41" s="85" t="str">
        <f>IF(AV9=Project!$B$21,AV36*AV$39,"")</f>
        <v/>
      </c>
      <c r="AW41" s="85" t="str">
        <f>IF(AW9=Project!$B$21,AW36*AW$39,"")</f>
        <v/>
      </c>
      <c r="AX41" s="85" t="str">
        <f>IF(AX9=Project!$B$21,AX36*AX$39,"")</f>
        <v/>
      </c>
      <c r="AY41" s="85" t="str">
        <f>IF(AY9=Project!$B$21,AY36*AY$39,"")</f>
        <v/>
      </c>
      <c r="AZ41" s="85" t="str">
        <f>IF(AZ9=Project!$B$21,AZ36*AZ$39,"")</f>
        <v/>
      </c>
      <c r="BA41" s="85" t="str">
        <f>IF(BA9=Project!$B$21,BA36*BA$39,"")</f>
        <v/>
      </c>
      <c r="BB41" s="85" t="str">
        <f>IF(BB9=Project!$B$21,BB36*BB$39,"")</f>
        <v/>
      </c>
      <c r="BC41" s="85" t="str">
        <f>IF(BC9=Project!$B$21,BC36*BC$39,"")</f>
        <v/>
      </c>
      <c r="BD41" s="85" t="str">
        <f>IF(BD9=Project!$B$21,BD36*BD$39,"")</f>
        <v/>
      </c>
      <c r="BE41" s="85" t="str">
        <f>IF(BE9=Project!$B$21,BE36*BE$39,"")</f>
        <v/>
      </c>
      <c r="BF41" s="85" t="str">
        <f>IF(BF9=Project!$B$21,BF36*BF$39,"")</f>
        <v/>
      </c>
      <c r="BG41" s="85" t="str">
        <f>IF(BG9=Project!$B$21,BG36*BG$39,"")</f>
        <v/>
      </c>
      <c r="BH41" s="85">
        <f>IF(BH9=Project!$B$21,BH36*BH$39,"")</f>
        <v>354809.62970549281</v>
      </c>
      <c r="BI41" s="85" t="str">
        <f>IF(BI9=Project!$B$21,BI36*BI$39,"")</f>
        <v/>
      </c>
      <c r="BJ41" s="85" t="str">
        <f>IF(BJ9=Project!$B$21,BJ36*BJ$39,"")</f>
        <v/>
      </c>
      <c r="BK41" s="85" t="str">
        <f>IF(BK9=Project!$B$21,BK36*BK$39,"")</f>
        <v/>
      </c>
      <c r="BL41" s="85" t="str">
        <f>IF(BL9=Project!$B$21,BL36*BL$39,"")</f>
        <v/>
      </c>
      <c r="BM41" s="85" t="str">
        <f>IF(BM9=Project!$B$21,BM36*BM$39,"")</f>
        <v/>
      </c>
      <c r="BN41" s="85" t="str">
        <f>IF(BN9=Project!$B$21,BN36*BN$39,"")</f>
        <v/>
      </c>
      <c r="BO41" s="85" t="str">
        <f>IF(BO9=Project!$B$21,BO36*BO$39,"")</f>
        <v/>
      </c>
      <c r="BP41" s="85" t="str">
        <f>IF(BP9=Project!$B$21,BP36*BP$39,"")</f>
        <v/>
      </c>
      <c r="BQ41" s="85" t="str">
        <f>IF(BQ9=Project!$B$21,BQ36*BQ$39,"")</f>
        <v/>
      </c>
    </row>
    <row r="42" spans="1:75">
      <c r="I42" s="22"/>
    </row>
    <row r="43" spans="1:75">
      <c r="I43" s="22"/>
    </row>
    <row r="44" spans="1:75">
      <c r="I44" s="22"/>
    </row>
    <row r="61" spans="1:1">
      <c r="A61">
        <v>704400</v>
      </c>
    </row>
    <row r="62" spans="1:1">
      <c r="A62">
        <v>18000</v>
      </c>
    </row>
    <row r="63" spans="1:1">
      <c r="A63">
        <v>5870000</v>
      </c>
    </row>
    <row r="64" spans="1:1">
      <c r="A64">
        <v>704400</v>
      </c>
    </row>
    <row r="65" spans="1:1">
      <c r="A65">
        <f>SUM(A61:A64)</f>
        <v>7296800</v>
      </c>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N146"/>
  <sheetViews>
    <sheetView zoomScale="70" zoomScaleNormal="70" workbookViewId="0">
      <pane xSplit="25" ySplit="13" topLeftCell="AD82" activePane="bottomRight" state="frozen"/>
      <selection pane="topRight" activeCell="Z1" sqref="Z1"/>
      <selection pane="bottomLeft" activeCell="A13" sqref="A13"/>
      <selection pane="bottomRight" activeCell="D129" sqref="D129"/>
    </sheetView>
  </sheetViews>
  <sheetFormatPr defaultRowHeight="14.5"/>
  <cols>
    <col min="1" max="1" width="45.08984375" customWidth="1"/>
    <col min="2" max="2" width="16.6328125" customWidth="1"/>
    <col min="3" max="3" width="17.36328125" bestFit="1" customWidth="1"/>
    <col min="4" max="4" width="16.36328125" bestFit="1" customWidth="1"/>
    <col min="5" max="5" width="13.453125" customWidth="1"/>
    <col min="6" max="7" width="5.6328125" customWidth="1"/>
    <col min="8" max="8" width="2.6328125" customWidth="1"/>
    <col min="9" max="9" width="19.90625" customWidth="1"/>
    <col min="10" max="25" width="4.6328125" customWidth="1"/>
    <col min="26" max="71" width="13.6328125" customWidth="1"/>
    <col min="72" max="72" width="29.90625" customWidth="1"/>
    <col min="73" max="89" width="13.6328125" customWidth="1"/>
    <col min="90" max="90" width="2.6328125" customWidth="1"/>
    <col min="91" max="91" width="111.453125" bestFit="1" customWidth="1"/>
  </cols>
  <sheetData>
    <row r="1" spans="1:92" ht="18.5">
      <c r="A1" s="217" t="s">
        <v>588</v>
      </c>
    </row>
    <row r="2" spans="1:92" ht="18.5">
      <c r="A2" s="2" t="s">
        <v>34</v>
      </c>
    </row>
    <row r="3" spans="1:92">
      <c r="BJ3" s="4"/>
      <c r="BK3" s="4"/>
    </row>
    <row r="4" spans="1:92" ht="18.5">
      <c r="A4" s="54" t="s">
        <v>35</v>
      </c>
      <c r="B4" s="33" t="s">
        <v>36</v>
      </c>
      <c r="C4" s="33" t="s">
        <v>37</v>
      </c>
      <c r="D4" s="33"/>
      <c r="E4" s="33"/>
      <c r="F4" s="33"/>
      <c r="G4" s="33"/>
      <c r="H4" s="22"/>
      <c r="I4" s="22"/>
      <c r="BL4" s="223"/>
      <c r="BX4" s="72"/>
      <c r="BY4" s="72"/>
    </row>
    <row r="5" spans="1:92">
      <c r="A5" s="5" t="s">
        <v>38</v>
      </c>
      <c r="B5" s="5" t="s">
        <v>39</v>
      </c>
      <c r="C5" s="5" t="s">
        <v>40</v>
      </c>
      <c r="D5" s="5" t="s">
        <v>41</v>
      </c>
      <c r="G5" s="50"/>
      <c r="BL5" s="223"/>
    </row>
    <row r="6" spans="1:92">
      <c r="A6" s="7" t="s">
        <v>42</v>
      </c>
      <c r="B6" s="7" t="s">
        <v>43</v>
      </c>
      <c r="C6" s="51"/>
      <c r="D6" s="120">
        <v>1</v>
      </c>
    </row>
    <row r="7" spans="1:92">
      <c r="A7" s="7" t="s">
        <v>44</v>
      </c>
      <c r="B7" s="7" t="s">
        <v>43</v>
      </c>
      <c r="C7" s="51"/>
      <c r="D7" s="120">
        <v>2</v>
      </c>
    </row>
    <row r="8" spans="1:92">
      <c r="A8" s="7" t="s">
        <v>45</v>
      </c>
      <c r="B8" s="7" t="s">
        <v>43</v>
      </c>
      <c r="C8" s="7"/>
      <c r="D8" s="120">
        <v>3</v>
      </c>
    </row>
    <row r="9" spans="1:92">
      <c r="A9" s="7" t="s">
        <v>46</v>
      </c>
      <c r="B9" s="7" t="s">
        <v>43</v>
      </c>
      <c r="C9" s="7"/>
      <c r="D9" s="120">
        <v>4</v>
      </c>
    </row>
    <row r="10" spans="1:92">
      <c r="A10" s="7" t="s">
        <v>47</v>
      </c>
      <c r="B10" s="7" t="s">
        <v>48</v>
      </c>
      <c r="C10" s="7"/>
      <c r="D10" s="120">
        <v>5</v>
      </c>
    </row>
    <row r="11" spans="1:92" hidden="1">
      <c r="A11" s="7" t="s">
        <v>49</v>
      </c>
      <c r="B11" s="7" t="s">
        <v>50</v>
      </c>
      <c r="C11" s="7"/>
      <c r="D11" s="120">
        <v>6</v>
      </c>
      <c r="Z11" s="14" t="s">
        <v>51</v>
      </c>
    </row>
    <row r="12" spans="1:92">
      <c r="A12" s="7" t="s">
        <v>52</v>
      </c>
      <c r="B12" s="7" t="s">
        <v>53</v>
      </c>
      <c r="C12" s="7"/>
      <c r="D12" s="120">
        <v>6</v>
      </c>
      <c r="J12" s="14">
        <f>a!J25</f>
        <v>-16</v>
      </c>
      <c r="K12" s="14">
        <f>a!K25</f>
        <v>-15</v>
      </c>
      <c r="L12" s="14">
        <f>a!L25</f>
        <v>-14</v>
      </c>
      <c r="M12" s="14">
        <f>a!M25</f>
        <v>-13</v>
      </c>
      <c r="N12" s="14">
        <f>a!N25</f>
        <v>-12</v>
      </c>
      <c r="O12" s="14">
        <f>a!O25</f>
        <v>-11</v>
      </c>
      <c r="P12" s="14">
        <f>a!P25</f>
        <v>-10</v>
      </c>
      <c r="Q12" s="14">
        <f>a!Q25</f>
        <v>-9</v>
      </c>
      <c r="R12" s="14">
        <f>a!R25</f>
        <v>-8</v>
      </c>
      <c r="S12" s="14">
        <f>a!S25</f>
        <v>-7</v>
      </c>
      <c r="T12" s="14">
        <f>a!T25</f>
        <v>-6</v>
      </c>
      <c r="U12" s="14">
        <f>a!U25</f>
        <v>-5</v>
      </c>
      <c r="V12" s="14">
        <f>a!V25</f>
        <v>-4</v>
      </c>
      <c r="W12" s="14">
        <f>a!W25</f>
        <v>-3</v>
      </c>
      <c r="X12" s="14">
        <f>a!X25</f>
        <v>-2</v>
      </c>
      <c r="Y12" s="14">
        <f>a!Y25</f>
        <v>-1</v>
      </c>
      <c r="Z12" s="14">
        <f>a!Z25</f>
        <v>0</v>
      </c>
      <c r="AA12" s="14">
        <f>a!AA25</f>
        <v>1</v>
      </c>
      <c r="AB12" s="14">
        <f>a!AB25</f>
        <v>2</v>
      </c>
      <c r="AC12" s="14">
        <f>a!AC25</f>
        <v>3</v>
      </c>
      <c r="AD12" s="14">
        <f>a!AD25</f>
        <v>4</v>
      </c>
      <c r="AE12" s="14">
        <f>a!AE25</f>
        <v>5</v>
      </c>
      <c r="AF12" s="14">
        <f>a!AF25</f>
        <v>6</v>
      </c>
      <c r="AG12" s="14">
        <f>a!AG25</f>
        <v>7</v>
      </c>
      <c r="AH12" s="14">
        <f>a!AH25</f>
        <v>8</v>
      </c>
      <c r="AI12" s="14">
        <f>a!AI25</f>
        <v>9</v>
      </c>
      <c r="AJ12" s="14">
        <f>a!AJ25</f>
        <v>10</v>
      </c>
      <c r="AK12" s="14">
        <f>a!AK25</f>
        <v>11</v>
      </c>
      <c r="AL12" s="14">
        <f>a!AL25</f>
        <v>12</v>
      </c>
      <c r="AM12" s="14">
        <f>a!AM25</f>
        <v>13</v>
      </c>
      <c r="AN12" s="14">
        <f>a!AN25</f>
        <v>14</v>
      </c>
      <c r="AO12" s="14">
        <f>a!AO25</f>
        <v>15</v>
      </c>
      <c r="AP12" s="14">
        <f>a!AP25</f>
        <v>16</v>
      </c>
      <c r="AQ12" s="14">
        <f>a!AQ25</f>
        <v>17</v>
      </c>
      <c r="AR12" s="14">
        <f>a!AR25</f>
        <v>18</v>
      </c>
      <c r="AS12" s="14">
        <f>a!AS25</f>
        <v>19</v>
      </c>
      <c r="AT12" s="14">
        <f>a!AT25</f>
        <v>20</v>
      </c>
      <c r="AU12" s="14">
        <f>a!AU25</f>
        <v>21</v>
      </c>
      <c r="AV12" s="14">
        <f>a!AV25</f>
        <v>22</v>
      </c>
      <c r="AW12" s="14">
        <f>a!AW25</f>
        <v>23</v>
      </c>
      <c r="AX12" s="14">
        <f>a!AX25</f>
        <v>24</v>
      </c>
      <c r="AY12" s="14">
        <f>a!AY25</f>
        <v>25</v>
      </c>
      <c r="AZ12" s="14">
        <f>a!AZ25</f>
        <v>26</v>
      </c>
      <c r="BA12" s="14">
        <f>a!BA25</f>
        <v>27</v>
      </c>
      <c r="BB12" s="14">
        <f>a!BB25</f>
        <v>28</v>
      </c>
      <c r="BC12" s="14">
        <f>a!BC25</f>
        <v>29</v>
      </c>
      <c r="BD12" s="14">
        <f>a!BD25</f>
        <v>30</v>
      </c>
      <c r="BE12" s="14">
        <f>a!BE25</f>
        <v>31</v>
      </c>
      <c r="BF12" s="14">
        <f>a!BF25</f>
        <v>32</v>
      </c>
      <c r="BG12" s="14">
        <f>a!BG25</f>
        <v>33</v>
      </c>
      <c r="BH12" s="14">
        <f>a!BH25</f>
        <v>34</v>
      </c>
      <c r="BI12" s="14">
        <f>a!BI25</f>
        <v>35</v>
      </c>
      <c r="BJ12" s="14">
        <f>a!BJ25</f>
        <v>36</v>
      </c>
      <c r="BK12" s="14">
        <f>a!BK25</f>
        <v>37</v>
      </c>
      <c r="BL12" s="14">
        <f>a!BL25</f>
        <v>38</v>
      </c>
      <c r="BM12" s="14">
        <f>a!BM25</f>
        <v>39</v>
      </c>
      <c r="BN12" s="14">
        <f>a!BN25</f>
        <v>40</v>
      </c>
      <c r="BO12" s="14">
        <f>a!BO25</f>
        <v>41</v>
      </c>
      <c r="BP12" s="14">
        <f>a!BP25</f>
        <v>42</v>
      </c>
      <c r="BQ12" s="14">
        <f>a!BQ25</f>
        <v>43</v>
      </c>
      <c r="BR12" s="14"/>
      <c r="BS12" s="14"/>
      <c r="BT12" s="14"/>
      <c r="BU12" s="14"/>
      <c r="BV12" s="14"/>
      <c r="BW12" s="14"/>
      <c r="BX12" s="14"/>
      <c r="BY12" s="14"/>
      <c r="BZ12" s="14"/>
      <c r="CA12" s="14"/>
      <c r="CB12" s="14"/>
      <c r="CC12" s="14"/>
      <c r="CD12" s="14"/>
      <c r="CE12" s="14"/>
      <c r="CF12" s="14"/>
      <c r="CG12" s="14"/>
      <c r="CH12" s="14"/>
      <c r="CI12" s="14"/>
      <c r="CJ12" s="14"/>
      <c r="CK12" s="14"/>
    </row>
    <row r="13" spans="1:92" ht="15" customHeight="1">
      <c r="J13" s="17">
        <f>a!J26</f>
        <v>2005</v>
      </c>
      <c r="K13" s="17">
        <f>a!K26</f>
        <v>2006</v>
      </c>
      <c r="L13" s="17">
        <f>a!L26</f>
        <v>2007</v>
      </c>
      <c r="M13" s="17">
        <f>a!M26</f>
        <v>2008</v>
      </c>
      <c r="N13" s="17">
        <f>a!N26</f>
        <v>2009</v>
      </c>
      <c r="O13" s="17">
        <f>a!O26</f>
        <v>2010</v>
      </c>
      <c r="P13" s="17">
        <f>a!P26</f>
        <v>2011</v>
      </c>
      <c r="Q13" s="17">
        <f>a!Q26</f>
        <v>2012</v>
      </c>
      <c r="R13" s="17">
        <f>a!R26</f>
        <v>2013</v>
      </c>
      <c r="S13" s="17">
        <f>a!S26</f>
        <v>2014</v>
      </c>
      <c r="T13" s="17">
        <f>a!T26</f>
        <v>2015</v>
      </c>
      <c r="U13" s="17">
        <f>a!U26</f>
        <v>2016</v>
      </c>
      <c r="V13" s="17">
        <f>a!V26</f>
        <v>2017</v>
      </c>
      <c r="W13" s="17">
        <f>a!W26</f>
        <v>2018</v>
      </c>
      <c r="X13" s="17">
        <f>a!X26</f>
        <v>2019</v>
      </c>
      <c r="Y13" s="17">
        <f>a!Y26</f>
        <v>2020</v>
      </c>
      <c r="Z13" s="17">
        <f>a!Z26</f>
        <v>2021</v>
      </c>
      <c r="AA13" s="17">
        <f>a!AA26</f>
        <v>2022</v>
      </c>
      <c r="AB13" s="17">
        <f>a!AB26</f>
        <v>2023</v>
      </c>
      <c r="AC13" s="17">
        <f>a!AC26</f>
        <v>2024</v>
      </c>
      <c r="AD13" s="17">
        <f>a!AD26</f>
        <v>2025</v>
      </c>
      <c r="AE13" s="17">
        <f>a!AE26</f>
        <v>2026</v>
      </c>
      <c r="AF13" s="17">
        <f>a!AF26</f>
        <v>2027</v>
      </c>
      <c r="AG13" s="17">
        <f>a!AG26</f>
        <v>2028</v>
      </c>
      <c r="AH13" s="17">
        <f>a!AH26</f>
        <v>2029</v>
      </c>
      <c r="AI13" s="17">
        <f>a!AI26</f>
        <v>2030</v>
      </c>
      <c r="AJ13" s="17">
        <f>a!AJ26</f>
        <v>2031</v>
      </c>
      <c r="AK13" s="17">
        <f>a!AK26</f>
        <v>2032</v>
      </c>
      <c r="AL13" s="17">
        <f>a!AL26</f>
        <v>2033</v>
      </c>
      <c r="AM13" s="17">
        <f>a!AM26</f>
        <v>2034</v>
      </c>
      <c r="AN13" s="17">
        <f>a!AN26</f>
        <v>2035</v>
      </c>
      <c r="AO13" s="17">
        <f>a!AO26</f>
        <v>2036</v>
      </c>
      <c r="AP13" s="17">
        <f>a!AP26</f>
        <v>2037</v>
      </c>
      <c r="AQ13" s="17">
        <f>a!AQ26</f>
        <v>2038</v>
      </c>
      <c r="AR13" s="17">
        <f>a!AR26</f>
        <v>2039</v>
      </c>
      <c r="AS13" s="17">
        <f>a!AS26</f>
        <v>2040</v>
      </c>
      <c r="AT13" s="17">
        <f>a!AT26</f>
        <v>2041</v>
      </c>
      <c r="AU13" s="17">
        <f>a!AU26</f>
        <v>2042</v>
      </c>
      <c r="AV13" s="17">
        <f>a!AV26</f>
        <v>2043</v>
      </c>
      <c r="AW13" s="17">
        <f>a!AW26</f>
        <v>2044</v>
      </c>
      <c r="AX13" s="17">
        <f>a!AX26</f>
        <v>2045</v>
      </c>
      <c r="AY13" s="17">
        <f>a!AY26</f>
        <v>2046</v>
      </c>
      <c r="AZ13" s="17">
        <f>a!AZ26</f>
        <v>2047</v>
      </c>
      <c r="BA13" s="17">
        <f>a!BA26</f>
        <v>2048</v>
      </c>
      <c r="BB13" s="17">
        <f>a!BB26</f>
        <v>2049</v>
      </c>
      <c r="BC13" s="17">
        <f>a!BC26</f>
        <v>2050</v>
      </c>
      <c r="BD13" s="17">
        <f>a!BD26</f>
        <v>2051</v>
      </c>
      <c r="BE13" s="17">
        <f>a!BE26</f>
        <v>2052</v>
      </c>
      <c r="BF13" s="17">
        <f>a!BF26</f>
        <v>2053</v>
      </c>
      <c r="BG13" s="17">
        <f>a!BG26</f>
        <v>2054</v>
      </c>
      <c r="BH13" s="17">
        <f>a!BH26</f>
        <v>2055</v>
      </c>
      <c r="BI13" s="17">
        <f>a!BI26</f>
        <v>2056</v>
      </c>
      <c r="BJ13" s="17">
        <f>a!BJ26</f>
        <v>2057</v>
      </c>
      <c r="BK13" s="17">
        <f>a!BK26</f>
        <v>2058</v>
      </c>
      <c r="BL13" s="17">
        <f>a!BL26</f>
        <v>2059</v>
      </c>
      <c r="BM13" s="17">
        <f>a!BM26</f>
        <v>2060</v>
      </c>
      <c r="BN13" s="17">
        <f>a!BN26</f>
        <v>2061</v>
      </c>
      <c r="BO13" s="17">
        <f>a!BO26</f>
        <v>2062</v>
      </c>
      <c r="BP13" s="17">
        <f>a!BP26</f>
        <v>2063</v>
      </c>
      <c r="BQ13" s="17">
        <f>a!BQ26</f>
        <v>2064</v>
      </c>
      <c r="BR13" s="17"/>
      <c r="BS13" s="215" t="s">
        <v>54</v>
      </c>
      <c r="BT13" s="215" t="s">
        <v>55</v>
      </c>
      <c r="BU13" s="17"/>
      <c r="BV13" s="17"/>
      <c r="BW13" s="17"/>
      <c r="BX13" s="17"/>
      <c r="BY13" s="17"/>
      <c r="BZ13" s="17"/>
      <c r="CA13" s="17"/>
      <c r="CB13" s="17"/>
      <c r="CC13" s="17"/>
      <c r="CD13" s="17"/>
      <c r="CE13" s="17"/>
      <c r="CF13" s="17"/>
      <c r="CG13" s="17"/>
      <c r="CH13" s="17"/>
      <c r="CI13" s="17"/>
      <c r="CJ13" s="17"/>
      <c r="CK13" s="17"/>
      <c r="CL13" s="4"/>
      <c r="CM13" s="3"/>
      <c r="CN13" s="3"/>
    </row>
    <row r="14" spans="1:92">
      <c r="I14" s="41" t="s">
        <v>13</v>
      </c>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4"/>
      <c r="CM14" s="3"/>
    </row>
    <row r="15" spans="1:92" ht="18.5">
      <c r="A15" s="54" t="s">
        <v>56</v>
      </c>
      <c r="B15" s="54"/>
      <c r="C15" s="98"/>
      <c r="D15" s="98"/>
      <c r="E15" s="98"/>
      <c r="F15" s="98"/>
      <c r="G15" s="54"/>
    </row>
    <row r="16" spans="1:92" ht="18.5">
      <c r="A16" s="61"/>
      <c r="B16" s="4"/>
      <c r="C16" s="97"/>
      <c r="D16" s="97"/>
      <c r="E16" s="97"/>
      <c r="F16" s="97"/>
    </row>
    <row r="17" spans="1:91">
      <c r="A17" t="s">
        <v>57</v>
      </c>
      <c r="B17" s="51">
        <v>30</v>
      </c>
      <c r="I17" s="22" t="s">
        <v>29</v>
      </c>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row>
    <row r="18" spans="1:91">
      <c r="A18" t="s">
        <v>28</v>
      </c>
      <c r="B18" s="51">
        <v>65</v>
      </c>
      <c r="E18" s="3"/>
      <c r="F18" s="3"/>
      <c r="G18" s="3"/>
      <c r="I18" s="22" t="s">
        <v>29</v>
      </c>
      <c r="BT18" t="s">
        <v>58</v>
      </c>
    </row>
    <row r="19" spans="1:91" ht="18.5">
      <c r="A19" s="61"/>
      <c r="B19" s="4" t="s">
        <v>51</v>
      </c>
      <c r="C19" s="97"/>
      <c r="D19" s="97"/>
      <c r="E19" s="97"/>
      <c r="F19" s="97"/>
    </row>
    <row r="20" spans="1:91">
      <c r="A20" t="s">
        <v>59</v>
      </c>
      <c r="B20" s="99">
        <v>2027</v>
      </c>
      <c r="C20" s="97"/>
      <c r="D20" s="97"/>
      <c r="E20" s="97"/>
      <c r="F20" s="97"/>
      <c r="BT20" t="s">
        <v>60</v>
      </c>
    </row>
    <row r="21" spans="1:91">
      <c r="A21" t="s">
        <v>61</v>
      </c>
      <c r="B21" s="127">
        <f>B20+B17</f>
        <v>2057</v>
      </c>
      <c r="C21" s="97"/>
      <c r="D21" s="97"/>
      <c r="E21" s="97"/>
      <c r="F21" s="97"/>
    </row>
    <row r="22" spans="1:91">
      <c r="B22" s="127"/>
      <c r="C22" s="97"/>
      <c r="D22" s="97"/>
      <c r="E22" s="97"/>
      <c r="F22" s="97"/>
    </row>
    <row r="23" spans="1:91" ht="18.5">
      <c r="A23" s="54" t="s">
        <v>62</v>
      </c>
      <c r="B23" s="54"/>
      <c r="C23" s="98"/>
      <c r="D23" s="98"/>
      <c r="E23" s="98"/>
      <c r="F23" s="98"/>
      <c r="G23" s="54"/>
      <c r="BT23" s="8"/>
    </row>
    <row r="24" spans="1:91">
      <c r="A24" s="125"/>
      <c r="B24" s="4"/>
      <c r="C24" s="97"/>
      <c r="D24" s="97"/>
      <c r="E24" s="97"/>
      <c r="H24" s="41"/>
      <c r="I24" s="140"/>
      <c r="J24" s="28"/>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4"/>
      <c r="BR24" s="4"/>
      <c r="BS24" s="4"/>
      <c r="BT24" s="4"/>
      <c r="BU24" s="4"/>
      <c r="BV24" s="4"/>
      <c r="BW24" s="4"/>
      <c r="BX24" s="4"/>
      <c r="BY24" s="4"/>
      <c r="BZ24" s="4"/>
      <c r="CA24" s="4"/>
      <c r="CB24" s="4"/>
      <c r="CC24" s="4"/>
      <c r="CD24" s="4"/>
      <c r="CE24" s="4"/>
      <c r="CF24" s="4"/>
      <c r="CG24" s="4"/>
      <c r="CH24" s="4"/>
      <c r="CI24" s="4"/>
      <c r="CJ24" s="4"/>
      <c r="CK24" s="4"/>
      <c r="CM24" s="8"/>
    </row>
    <row r="25" spans="1:91">
      <c r="A25" s="214" t="s">
        <v>63</v>
      </c>
      <c r="B25" s="4"/>
      <c r="C25" s="97"/>
      <c r="D25" s="97"/>
      <c r="E25" s="97"/>
      <c r="H25" s="41"/>
      <c r="I25" s="140"/>
      <c r="J25" s="28"/>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4"/>
      <c r="BR25" s="4"/>
      <c r="BS25" s="4"/>
      <c r="BT25" s="4"/>
      <c r="BU25" s="4"/>
      <c r="BV25" s="4"/>
      <c r="BW25" s="4"/>
      <c r="BX25" s="4"/>
      <c r="BY25" s="4"/>
      <c r="BZ25" s="4"/>
      <c r="CA25" s="4"/>
      <c r="CB25" s="4"/>
      <c r="CC25" s="4"/>
      <c r="CD25" s="4"/>
      <c r="CE25" s="4"/>
      <c r="CF25" s="4"/>
      <c r="CG25" s="4"/>
      <c r="CH25" s="4"/>
      <c r="CI25" s="4"/>
      <c r="CJ25" s="4"/>
      <c r="CK25" s="4"/>
      <c r="CM25" s="8"/>
    </row>
    <row r="26" spans="1:91">
      <c r="A26" s="219" t="s">
        <v>64</v>
      </c>
      <c r="B26" s="224">
        <v>365</v>
      </c>
      <c r="E26" s="96"/>
      <c r="H26" s="41"/>
      <c r="I26" s="22" t="s">
        <v>65</v>
      </c>
      <c r="J26" s="28"/>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4"/>
      <c r="BR26" s="4"/>
      <c r="BS26" s="4"/>
      <c r="BT26" s="4"/>
      <c r="BU26" s="4"/>
      <c r="BV26" s="4"/>
      <c r="BW26" s="4"/>
      <c r="BX26" s="4"/>
      <c r="BY26" s="4"/>
      <c r="BZ26" s="4"/>
      <c r="CA26" s="4"/>
      <c r="CB26" s="4"/>
      <c r="CC26" s="4"/>
      <c r="CD26" s="4"/>
      <c r="CE26" s="4"/>
      <c r="CF26" s="4"/>
      <c r="CG26" s="4"/>
      <c r="CH26" s="4"/>
      <c r="CI26" s="4"/>
      <c r="CJ26" s="4"/>
      <c r="CK26" s="4"/>
      <c r="CL26" s="3"/>
    </row>
    <row r="27" spans="1:91" hidden="1">
      <c r="A27" s="219"/>
      <c r="B27" s="224"/>
      <c r="E27" s="96"/>
      <c r="H27" s="41"/>
      <c r="I27" s="22"/>
      <c r="J27" s="28"/>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4"/>
      <c r="BR27" s="4"/>
      <c r="BS27" s="236"/>
      <c r="BT27" s="225"/>
      <c r="BU27" s="4"/>
      <c r="BV27" s="4"/>
      <c r="BW27" s="4"/>
      <c r="BX27" s="4"/>
      <c r="BY27" s="4"/>
      <c r="BZ27" s="4"/>
      <c r="CA27" s="4"/>
      <c r="CB27" s="4"/>
      <c r="CC27" s="4"/>
      <c r="CD27" s="4"/>
      <c r="CE27" s="4"/>
      <c r="CF27" s="4"/>
      <c r="CG27" s="4"/>
      <c r="CH27" s="4"/>
      <c r="CI27" s="4"/>
      <c r="CJ27" s="4"/>
      <c r="CK27" s="4"/>
      <c r="CL27" s="3"/>
    </row>
    <row r="28" spans="1:91" hidden="1">
      <c r="A28" s="219"/>
      <c r="B28" s="224"/>
      <c r="E28" s="96"/>
      <c r="H28" s="41"/>
      <c r="I28" s="22"/>
      <c r="J28" s="28"/>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4"/>
      <c r="BR28" s="4"/>
      <c r="BS28" s="4"/>
      <c r="BT28" s="225"/>
      <c r="BU28" s="4"/>
      <c r="BV28" s="4"/>
      <c r="BW28" s="4"/>
      <c r="BX28" s="4"/>
      <c r="BY28" s="4"/>
      <c r="BZ28" s="4"/>
      <c r="CA28" s="4"/>
      <c r="CB28" s="4"/>
      <c r="CC28" s="4"/>
      <c r="CD28" s="4"/>
      <c r="CE28" s="4"/>
      <c r="CF28" s="4"/>
      <c r="CG28" s="4"/>
      <c r="CH28" s="4"/>
      <c r="CI28" s="4"/>
      <c r="CJ28" s="4"/>
      <c r="CK28" s="4"/>
      <c r="CL28" s="3"/>
    </row>
    <row r="29" spans="1:91">
      <c r="E29" s="96"/>
      <c r="H29" s="41"/>
      <c r="I29" s="140"/>
      <c r="J29" s="28"/>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4"/>
      <c r="BR29" s="4"/>
      <c r="BS29" s="4"/>
      <c r="BT29" s="4"/>
      <c r="BU29" s="4"/>
      <c r="BV29" s="4"/>
      <c r="BW29" s="4"/>
      <c r="BX29" s="4"/>
      <c r="BY29" s="4"/>
      <c r="BZ29" s="4"/>
      <c r="CA29" s="4"/>
      <c r="CB29" s="4"/>
      <c r="CC29" s="4"/>
      <c r="CD29" s="4"/>
      <c r="CE29" s="4"/>
      <c r="CF29" s="4"/>
      <c r="CG29" s="4"/>
      <c r="CH29" s="4"/>
      <c r="CI29" s="4"/>
      <c r="CJ29" s="4"/>
      <c r="CK29" s="4"/>
      <c r="CL29" s="3"/>
    </row>
    <row r="30" spans="1:91">
      <c r="A30" s="214" t="s">
        <v>68</v>
      </c>
      <c r="B30" s="4"/>
      <c r="C30" s="97"/>
      <c r="D30" s="97"/>
      <c r="E30" s="97"/>
      <c r="H30" s="41"/>
      <c r="I30" s="140"/>
      <c r="J30" s="28"/>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4"/>
      <c r="BR30" s="4"/>
      <c r="BS30" s="4"/>
      <c r="BT30" s="4"/>
      <c r="BU30" s="4"/>
      <c r="BV30" s="4"/>
      <c r="BW30" s="4"/>
      <c r="BX30" s="4"/>
      <c r="BY30" s="4"/>
      <c r="BZ30" s="4"/>
      <c r="CA30" s="4"/>
      <c r="CB30" s="4"/>
      <c r="CC30" s="4"/>
      <c r="CD30" s="4"/>
      <c r="CE30" s="4"/>
      <c r="CF30" s="4"/>
      <c r="CG30" s="4"/>
      <c r="CH30" s="4"/>
      <c r="CI30" s="4"/>
      <c r="CJ30" s="4"/>
      <c r="CK30" s="4"/>
      <c r="CM30" s="8"/>
    </row>
    <row r="31" spans="1:91">
      <c r="A31" s="219" t="s">
        <v>69</v>
      </c>
      <c r="B31" s="235">
        <f>a!C79</f>
        <v>1.67</v>
      </c>
      <c r="E31" s="96"/>
      <c r="H31" s="41"/>
      <c r="I31" s="22" t="s">
        <v>70</v>
      </c>
      <c r="J31" s="28"/>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4"/>
      <c r="BR31" s="4"/>
      <c r="BS31" s="4"/>
      <c r="BT31" s="225" t="s">
        <v>71</v>
      </c>
      <c r="BU31" s="4"/>
      <c r="BV31" s="4"/>
      <c r="BW31" s="4"/>
      <c r="BX31" s="4"/>
      <c r="BY31" s="4"/>
      <c r="BZ31" s="4"/>
      <c r="CA31" s="4"/>
      <c r="CB31" s="4"/>
      <c r="CC31" s="4"/>
      <c r="CD31" s="4"/>
      <c r="CE31" s="4"/>
      <c r="CF31" s="4"/>
      <c r="CG31" s="4"/>
      <c r="CH31" s="4"/>
      <c r="CI31" s="4"/>
      <c r="CJ31" s="4"/>
      <c r="CK31" s="4"/>
      <c r="CL31" s="3"/>
    </row>
    <row r="32" spans="1:91" hidden="1">
      <c r="A32" s="219"/>
      <c r="B32" s="235"/>
      <c r="E32" s="96"/>
      <c r="H32" s="41"/>
      <c r="I32" s="22"/>
      <c r="J32" s="28"/>
      <c r="R32" s="95"/>
      <c r="S32" s="95"/>
      <c r="T32" s="95"/>
      <c r="U32" s="95"/>
      <c r="V32" s="95"/>
      <c r="W32" s="95"/>
      <c r="X32" s="95"/>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4"/>
      <c r="BR32" s="4"/>
      <c r="BS32" s="4"/>
      <c r="BT32" s="225"/>
      <c r="BU32" s="4"/>
      <c r="BV32" s="4"/>
      <c r="BW32" s="4"/>
      <c r="BX32" s="4"/>
      <c r="BY32" s="4"/>
      <c r="BZ32" s="4"/>
      <c r="CA32" s="4"/>
      <c r="CB32" s="4"/>
      <c r="CC32" s="4"/>
      <c r="CD32" s="4"/>
      <c r="CE32" s="4"/>
      <c r="CF32" s="4"/>
      <c r="CG32" s="4"/>
      <c r="CH32" s="4"/>
      <c r="CI32" s="4"/>
      <c r="CJ32" s="4"/>
      <c r="CK32" s="4"/>
      <c r="CL32" s="3"/>
    </row>
    <row r="33" spans="1:91" hidden="1">
      <c r="A33" s="219"/>
      <c r="B33" s="235"/>
      <c r="E33" s="96"/>
      <c r="H33" s="41"/>
      <c r="I33" s="22"/>
      <c r="J33" s="28"/>
      <c r="R33" s="95"/>
      <c r="S33" s="95"/>
      <c r="T33" s="95"/>
      <c r="U33" s="95"/>
      <c r="V33" s="95"/>
      <c r="W33" s="95"/>
      <c r="X33" s="95"/>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4"/>
      <c r="BR33" s="4"/>
      <c r="BS33" s="236"/>
      <c r="BT33" s="225"/>
      <c r="BU33" s="4"/>
      <c r="BV33" s="4"/>
      <c r="BW33" s="4"/>
      <c r="BX33" s="4"/>
      <c r="BY33" s="4"/>
      <c r="BZ33" s="4"/>
      <c r="CA33" s="4"/>
      <c r="CB33" s="4"/>
      <c r="CC33" s="4"/>
      <c r="CD33" s="4"/>
      <c r="CE33" s="4"/>
      <c r="CF33" s="4"/>
      <c r="CG33" s="4"/>
      <c r="CH33" s="4"/>
      <c r="CI33" s="4"/>
      <c r="CJ33" s="4"/>
      <c r="CK33" s="4"/>
      <c r="CL33" s="3"/>
    </row>
    <row r="34" spans="1:91" hidden="1">
      <c r="E34" s="96"/>
      <c r="H34" s="41"/>
      <c r="I34" s="140"/>
      <c r="J34" s="28"/>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4"/>
      <c r="BR34" s="4"/>
      <c r="BS34" s="236" t="s">
        <v>73</v>
      </c>
      <c r="BT34" s="4"/>
      <c r="BU34" s="4"/>
      <c r="BV34" s="4"/>
      <c r="BW34" s="4"/>
      <c r="BX34" s="4"/>
      <c r="BY34" s="4"/>
      <c r="BZ34" s="4"/>
      <c r="CA34" s="4"/>
      <c r="CB34" s="4"/>
      <c r="CC34" s="4"/>
      <c r="CD34" s="4"/>
      <c r="CE34" s="4"/>
      <c r="CF34" s="4"/>
      <c r="CG34" s="4"/>
      <c r="CH34" s="4"/>
      <c r="CI34" s="4"/>
      <c r="CJ34" s="4"/>
      <c r="CK34" s="4"/>
      <c r="CL34" s="3"/>
    </row>
    <row r="35" spans="1:91" hidden="1">
      <c r="A35" s="214" t="s">
        <v>74</v>
      </c>
      <c r="B35" s="4"/>
      <c r="C35" s="97"/>
      <c r="D35" s="97"/>
      <c r="E35" s="97"/>
      <c r="H35" s="41"/>
      <c r="I35" s="140"/>
      <c r="J35" s="28"/>
      <c r="R35" s="95"/>
      <c r="S35" s="95"/>
      <c r="T35" s="95"/>
      <c r="U35" s="95"/>
      <c r="V35" s="95"/>
      <c r="W35" s="95"/>
      <c r="X35" s="95"/>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4"/>
      <c r="BR35" s="4"/>
      <c r="BS35" s="4"/>
      <c r="BT35" s="4"/>
      <c r="BU35" s="4"/>
      <c r="BV35" s="4"/>
      <c r="BW35" s="4"/>
      <c r="BX35" s="4"/>
      <c r="BY35" s="4"/>
      <c r="BZ35" s="4"/>
      <c r="CA35" s="4"/>
      <c r="CB35" s="4"/>
      <c r="CC35" s="4"/>
      <c r="CD35" s="4"/>
      <c r="CE35" s="4"/>
      <c r="CF35" s="4"/>
      <c r="CG35" s="4"/>
      <c r="CH35" s="4"/>
      <c r="CI35" s="4"/>
      <c r="CJ35" s="4"/>
      <c r="CK35" s="4"/>
      <c r="CM35" s="8"/>
    </row>
    <row r="36" spans="1:91" hidden="1">
      <c r="A36" s="219" t="s">
        <v>64</v>
      </c>
      <c r="B36" s="262">
        <v>0</v>
      </c>
      <c r="E36" s="96"/>
      <c r="H36" s="41"/>
      <c r="I36" s="22"/>
      <c r="J36" s="28"/>
      <c r="R36" s="95"/>
      <c r="S36" s="95"/>
      <c r="T36" s="95"/>
      <c r="U36" s="95"/>
      <c r="V36" s="95"/>
      <c r="W36" s="95"/>
      <c r="X36" s="95"/>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4"/>
      <c r="BR36" s="4"/>
      <c r="BS36" s="4"/>
      <c r="BT36" s="225" t="s">
        <v>75</v>
      </c>
      <c r="BU36" s="4"/>
      <c r="BV36" s="4"/>
      <c r="BW36" s="4"/>
      <c r="BX36" s="4"/>
      <c r="BY36" s="4"/>
      <c r="BZ36" s="4"/>
      <c r="CA36" s="4"/>
      <c r="CB36" s="4"/>
      <c r="CC36" s="4"/>
      <c r="CD36" s="4"/>
      <c r="CE36" s="4"/>
      <c r="CF36" s="4"/>
      <c r="CG36" s="4"/>
      <c r="CH36" s="4"/>
      <c r="CI36" s="4"/>
      <c r="CJ36" s="4"/>
      <c r="CK36" s="4"/>
      <c r="CL36" s="3"/>
    </row>
    <row r="37" spans="1:91" hidden="1">
      <c r="A37" s="219"/>
      <c r="B37" s="262"/>
      <c r="E37" s="96"/>
      <c r="H37" s="41"/>
      <c r="I37" s="22"/>
      <c r="J37" s="28"/>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4"/>
      <c r="BR37" s="4"/>
      <c r="BS37" s="4"/>
      <c r="BT37" s="225"/>
      <c r="BU37" s="4"/>
      <c r="BV37" s="4"/>
      <c r="BW37" s="4"/>
      <c r="BX37" s="4"/>
      <c r="BY37" s="4"/>
      <c r="BZ37" s="4"/>
      <c r="CA37" s="4"/>
      <c r="CB37" s="4"/>
      <c r="CC37" s="4"/>
      <c r="CD37" s="4"/>
      <c r="CE37" s="4"/>
      <c r="CF37" s="4"/>
      <c r="CG37" s="4"/>
      <c r="CH37" s="4"/>
      <c r="CI37" s="4"/>
      <c r="CJ37" s="4"/>
      <c r="CK37" s="4"/>
      <c r="CL37" s="3"/>
    </row>
    <row r="38" spans="1:91" hidden="1">
      <c r="A38" s="219"/>
      <c r="B38" s="263"/>
      <c r="E38" s="96"/>
      <c r="H38" s="41"/>
      <c r="I38" s="22"/>
      <c r="J38" s="28"/>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4"/>
      <c r="BR38" s="4"/>
      <c r="BS38" s="236"/>
      <c r="BT38" s="225"/>
      <c r="BU38" s="4"/>
      <c r="BV38" s="4"/>
      <c r="BW38" s="4"/>
      <c r="BX38" s="4"/>
      <c r="BY38" s="4"/>
      <c r="BZ38" s="4"/>
      <c r="CA38" s="4"/>
      <c r="CB38" s="4"/>
      <c r="CC38" s="4"/>
      <c r="CD38" s="4"/>
      <c r="CE38" s="4"/>
      <c r="CF38" s="4"/>
      <c r="CG38" s="4"/>
      <c r="CH38" s="4"/>
      <c r="CI38" s="4"/>
      <c r="CJ38" s="4"/>
      <c r="CK38" s="4"/>
      <c r="CL38" s="3"/>
    </row>
    <row r="39" spans="1:91" hidden="1">
      <c r="E39" s="96"/>
      <c r="H39" s="41"/>
      <c r="I39" s="140"/>
      <c r="J39" s="28"/>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4"/>
      <c r="BR39" s="4"/>
      <c r="BS39" s="4"/>
      <c r="BT39" s="4"/>
      <c r="BU39" s="4"/>
      <c r="BV39" s="4"/>
      <c r="BW39" s="4"/>
      <c r="BX39" s="4"/>
      <c r="BY39" s="4"/>
      <c r="BZ39" s="4"/>
      <c r="CA39" s="4"/>
      <c r="CB39" s="4"/>
      <c r="CC39" s="4"/>
      <c r="CD39" s="4"/>
      <c r="CE39" s="4"/>
      <c r="CF39" s="4"/>
      <c r="CG39" s="4"/>
      <c r="CH39" s="4"/>
      <c r="CI39" s="4"/>
      <c r="CJ39" s="4"/>
      <c r="CK39" s="4"/>
      <c r="CL39" s="3"/>
    </row>
    <row r="40" spans="1:91" hidden="1">
      <c r="A40" s="214"/>
      <c r="E40" s="96"/>
      <c r="H40" s="41"/>
      <c r="I40" s="140"/>
      <c r="J40" s="28"/>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4"/>
      <c r="BR40" s="4"/>
      <c r="BS40" s="4"/>
      <c r="BT40" s="225"/>
      <c r="BU40" s="4"/>
      <c r="BV40" s="4"/>
      <c r="BW40" s="4"/>
      <c r="BX40" s="4"/>
      <c r="BY40" s="4"/>
      <c r="BZ40" s="4"/>
      <c r="CA40" s="4"/>
      <c r="CB40" s="4"/>
      <c r="CC40" s="4"/>
      <c r="CD40" s="4"/>
      <c r="CE40" s="4"/>
      <c r="CF40" s="4"/>
      <c r="CG40" s="4"/>
      <c r="CH40" s="4"/>
      <c r="CI40" s="4"/>
      <c r="CJ40" s="4"/>
      <c r="CK40" s="4"/>
      <c r="CL40" s="3"/>
    </row>
    <row r="41" spans="1:91" hidden="1">
      <c r="A41" s="219"/>
      <c r="B41" s="259"/>
      <c r="C41" s="22"/>
      <c r="E41" s="96"/>
      <c r="H41" s="41"/>
      <c r="J41" s="28"/>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4"/>
      <c r="BR41" s="4"/>
      <c r="BS41" s="4"/>
      <c r="BU41" s="4"/>
      <c r="BV41" s="4"/>
      <c r="BW41" s="4"/>
      <c r="BX41" s="4"/>
      <c r="BY41" s="4"/>
      <c r="BZ41" s="4"/>
      <c r="CA41" s="4"/>
      <c r="CB41" s="4"/>
      <c r="CC41" s="4"/>
      <c r="CD41" s="4"/>
      <c r="CE41" s="4"/>
      <c r="CF41" s="4"/>
      <c r="CG41" s="4"/>
      <c r="CH41" s="4"/>
      <c r="CI41" s="4"/>
      <c r="CJ41" s="4"/>
      <c r="CK41" s="4"/>
      <c r="CL41" s="3"/>
    </row>
    <row r="42" spans="1:91" hidden="1">
      <c r="A42" s="219"/>
      <c r="B42" s="261"/>
      <c r="C42" s="22"/>
      <c r="E42" s="96"/>
      <c r="H42" s="41"/>
      <c r="J42" s="28"/>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4"/>
      <c r="BR42" s="4"/>
      <c r="BS42" s="4"/>
      <c r="BT42" s="225"/>
      <c r="BU42" s="4"/>
      <c r="BV42" s="4"/>
      <c r="BW42" s="4"/>
      <c r="BX42" s="4"/>
      <c r="BY42" s="4"/>
      <c r="BZ42" s="4"/>
      <c r="CA42" s="4"/>
      <c r="CB42" s="4"/>
      <c r="CC42" s="4"/>
      <c r="CD42" s="4"/>
      <c r="CE42" s="4"/>
      <c r="CF42" s="4"/>
      <c r="CG42" s="4"/>
      <c r="CH42" s="4"/>
      <c r="CI42" s="4"/>
      <c r="CJ42" s="4"/>
      <c r="CK42" s="4"/>
      <c r="CL42" s="3"/>
    </row>
    <row r="43" spans="1:91">
      <c r="E43" s="96"/>
      <c r="H43" s="41"/>
      <c r="I43" s="140"/>
      <c r="J43" s="28"/>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4"/>
      <c r="BR43" s="4"/>
      <c r="BS43" s="4"/>
      <c r="BT43" s="4"/>
      <c r="BU43" s="4"/>
      <c r="BV43" s="4"/>
      <c r="BW43" s="4"/>
      <c r="BX43" s="4"/>
      <c r="BY43" s="4"/>
      <c r="BZ43" s="4"/>
      <c r="CA43" s="4"/>
      <c r="CB43" s="4"/>
      <c r="CC43" s="4"/>
      <c r="CD43" s="4"/>
      <c r="CE43" s="4"/>
      <c r="CF43" s="4"/>
      <c r="CG43" s="4"/>
      <c r="CH43" s="4"/>
      <c r="CI43" s="4"/>
      <c r="CJ43" s="4"/>
      <c r="CK43" s="4"/>
      <c r="CL43" s="3"/>
    </row>
    <row r="44" spans="1:91" ht="15.5">
      <c r="A44" s="73" t="s">
        <v>76</v>
      </c>
      <c r="B44" s="73"/>
      <c r="C44" s="73"/>
      <c r="D44" s="73"/>
      <c r="E44" s="73"/>
      <c r="F44" s="73"/>
      <c r="I44" s="41"/>
      <c r="J44" s="28"/>
      <c r="K44" s="28"/>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c r="BR44" s="95"/>
      <c r="BS44" s="95"/>
      <c r="BT44" s="225" t="s">
        <v>77</v>
      </c>
      <c r="BU44" s="95"/>
      <c r="BV44" s="95"/>
      <c r="BW44" s="95"/>
      <c r="BX44" s="95"/>
      <c r="BY44" s="95"/>
      <c r="BZ44" s="95"/>
      <c r="CA44" s="95"/>
      <c r="CB44" s="95"/>
      <c r="CC44" s="95"/>
      <c r="CD44" s="95"/>
      <c r="CE44" s="95"/>
      <c r="CF44" s="95"/>
      <c r="CG44" s="95"/>
      <c r="CH44" s="95"/>
      <c r="CI44" s="95"/>
      <c r="CJ44" s="95"/>
      <c r="CK44" s="95"/>
      <c r="CL44" s="4"/>
      <c r="CM44" s="8"/>
    </row>
    <row r="45" spans="1:91" hidden="1">
      <c r="A45" s="125"/>
      <c r="B45" s="4"/>
      <c r="C45" s="97"/>
      <c r="D45" s="97"/>
      <c r="E45" s="97"/>
      <c r="H45" s="41"/>
      <c r="I45" s="140"/>
      <c r="J45" s="28"/>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95"/>
      <c r="AR45" s="95"/>
      <c r="AS45" s="95"/>
      <c r="AT45" s="95"/>
      <c r="AU45" s="95"/>
      <c r="AV45" s="95"/>
      <c r="AW45" s="95"/>
      <c r="AX45" s="95"/>
      <c r="AY45" s="95"/>
      <c r="AZ45" s="95"/>
      <c r="BA45" s="95"/>
      <c r="BB45" s="95"/>
      <c r="BC45" s="95"/>
      <c r="BD45" s="95"/>
      <c r="BE45" s="95"/>
      <c r="BF45" s="95"/>
      <c r="BG45" s="95"/>
      <c r="BH45" s="95"/>
      <c r="BI45" s="95"/>
      <c r="BJ45" s="95"/>
      <c r="BK45" s="95"/>
      <c r="BL45" s="95"/>
      <c r="BM45" s="95"/>
      <c r="BN45" s="95"/>
      <c r="BO45" s="95"/>
      <c r="BP45" s="95"/>
      <c r="BQ45" s="4"/>
      <c r="BR45" s="4"/>
      <c r="BS45" s="4"/>
      <c r="BT45" s="4"/>
      <c r="BU45" s="4"/>
      <c r="BV45" s="4"/>
      <c r="BW45" s="4"/>
      <c r="BX45" s="4"/>
      <c r="BY45" s="4"/>
      <c r="BZ45" s="4"/>
      <c r="CA45" s="4"/>
      <c r="CB45" s="4"/>
      <c r="CC45" s="4"/>
      <c r="CD45" s="4"/>
      <c r="CE45" s="4"/>
      <c r="CF45" s="4"/>
      <c r="CG45" s="4"/>
      <c r="CH45" s="4"/>
      <c r="CI45" s="4"/>
      <c r="CJ45" s="4"/>
      <c r="CK45" s="4"/>
      <c r="CM45" s="8"/>
    </row>
    <row r="46" spans="1:91" hidden="1">
      <c r="A46" s="214"/>
      <c r="B46" s="4"/>
      <c r="C46" s="4"/>
    </row>
    <row r="47" spans="1:91" hidden="1">
      <c r="A47" s="219"/>
      <c r="B47" s="224"/>
      <c r="C47" s="224"/>
      <c r="I47" s="22"/>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row>
    <row r="48" spans="1:91" hidden="1">
      <c r="A48" s="219"/>
      <c r="B48" s="224"/>
      <c r="C48" s="224"/>
      <c r="I48" s="22"/>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row>
    <row r="49" spans="1:69" hidden="1">
      <c r="A49" s="219"/>
      <c r="B49" s="224"/>
      <c r="C49" s="224"/>
      <c r="I49" s="22"/>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row>
    <row r="50" spans="1:69" hidden="1">
      <c r="A50" s="219"/>
      <c r="B50" s="224"/>
      <c r="C50" s="224"/>
      <c r="I50" s="22"/>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row>
    <row r="51" spans="1:69" hidden="1">
      <c r="A51" s="219"/>
      <c r="B51" s="224"/>
      <c r="C51" s="224"/>
      <c r="I51" s="22"/>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row>
    <row r="52" spans="1:69" hidden="1">
      <c r="A52" s="214"/>
      <c r="B52" s="4"/>
      <c r="C52" s="4"/>
    </row>
    <row r="53" spans="1:69" hidden="1">
      <c r="A53" s="219"/>
      <c r="B53" s="224"/>
      <c r="C53" s="224"/>
      <c r="I53" s="22"/>
    </row>
    <row r="54" spans="1:69" hidden="1">
      <c r="A54" s="219"/>
      <c r="B54" s="224"/>
      <c r="C54" s="224"/>
      <c r="I54" s="22"/>
    </row>
    <row r="55" spans="1:69" hidden="1">
      <c r="A55" s="219"/>
      <c r="B55" s="224"/>
      <c r="C55" s="224"/>
      <c r="I55" s="22"/>
    </row>
    <row r="56" spans="1:69" hidden="1">
      <c r="A56" s="219"/>
      <c r="B56" s="224"/>
      <c r="C56" s="224"/>
      <c r="I56" s="22"/>
    </row>
    <row r="57" spans="1:69" hidden="1">
      <c r="A57" s="219"/>
      <c r="B57" s="224"/>
      <c r="C57" s="224"/>
      <c r="I57" s="22"/>
    </row>
    <row r="58" spans="1:69" hidden="1">
      <c r="A58" s="214" t="s">
        <v>82</v>
      </c>
      <c r="B58" s="4"/>
      <c r="C58" s="4"/>
    </row>
    <row r="59" spans="1:69" hidden="1">
      <c r="A59" s="219" t="s">
        <v>69</v>
      </c>
      <c r="B59" s="224">
        <v>4410</v>
      </c>
      <c r="C59" s="224"/>
      <c r="I59" s="22" t="s">
        <v>78</v>
      </c>
    </row>
    <row r="60" spans="1:69" hidden="1">
      <c r="A60" s="219" t="s">
        <v>72</v>
      </c>
      <c r="B60" s="224">
        <v>18</v>
      </c>
      <c r="C60" s="224"/>
      <c r="I60" s="22" t="s">
        <v>78</v>
      </c>
    </row>
    <row r="61" spans="1:69" hidden="1">
      <c r="A61" s="219" t="s">
        <v>66</v>
      </c>
      <c r="B61" s="224">
        <v>25</v>
      </c>
      <c r="C61" s="224"/>
      <c r="I61" s="22" t="s">
        <v>78</v>
      </c>
    </row>
    <row r="62" spans="1:69" hidden="1">
      <c r="A62" s="219" t="s">
        <v>79</v>
      </c>
      <c r="B62" s="224">
        <f>3+1+2</f>
        <v>6</v>
      </c>
      <c r="C62" s="224"/>
      <c r="I62" s="22" t="s">
        <v>80</v>
      </c>
    </row>
    <row r="63" spans="1:69" hidden="1">
      <c r="A63" s="219" t="s">
        <v>81</v>
      </c>
      <c r="B63" s="224">
        <f>40+47</f>
        <v>87</v>
      </c>
      <c r="C63" s="224"/>
      <c r="I63" s="22" t="s">
        <v>80</v>
      </c>
    </row>
    <row r="64" spans="1:69" hidden="1">
      <c r="A64" s="214" t="s">
        <v>83</v>
      </c>
      <c r="B64" s="4"/>
      <c r="C64" s="4"/>
    </row>
    <row r="65" spans="1:91" hidden="1">
      <c r="A65" s="219" t="s">
        <v>69</v>
      </c>
      <c r="B65" s="224">
        <v>5004</v>
      </c>
      <c r="C65" s="224"/>
      <c r="I65" s="22" t="s">
        <v>78</v>
      </c>
    </row>
    <row r="66" spans="1:91" hidden="1">
      <c r="A66" s="219" t="s">
        <v>72</v>
      </c>
      <c r="B66" s="224">
        <v>34</v>
      </c>
      <c r="C66" s="224"/>
      <c r="I66" s="22" t="s">
        <v>78</v>
      </c>
    </row>
    <row r="67" spans="1:91" hidden="1">
      <c r="A67" s="219" t="s">
        <v>66</v>
      </c>
      <c r="B67" s="224">
        <v>46</v>
      </c>
      <c r="C67" s="224"/>
      <c r="I67" s="22" t="s">
        <v>78</v>
      </c>
    </row>
    <row r="68" spans="1:91" hidden="1">
      <c r="A68" s="219" t="s">
        <v>79</v>
      </c>
      <c r="B68" s="224">
        <f>4+2+3</f>
        <v>9</v>
      </c>
      <c r="C68" s="224"/>
      <c r="I68" s="22" t="s">
        <v>80</v>
      </c>
    </row>
    <row r="69" spans="1:91" hidden="1">
      <c r="A69" s="219" t="s">
        <v>81</v>
      </c>
      <c r="B69" s="224">
        <f>30+77</f>
        <v>107</v>
      </c>
      <c r="C69" s="224"/>
      <c r="I69" s="22" t="s">
        <v>80</v>
      </c>
    </row>
    <row r="70" spans="1:91">
      <c r="A70" s="214" t="s">
        <v>84</v>
      </c>
      <c r="B70" s="4"/>
      <c r="C70" s="4"/>
    </row>
    <row r="71" spans="1:91">
      <c r="A71" s="219" t="s">
        <v>581</v>
      </c>
      <c r="B71" s="233">
        <v>694</v>
      </c>
      <c r="C71" s="233"/>
      <c r="I71" s="22" t="s">
        <v>78</v>
      </c>
      <c r="Z71" s="35">
        <f t="shared" ref="Z71:AI71" si="0">IF($B71=0,0,$B71*POWER(1+$B$36,Z$13-$B$46))</f>
        <v>694</v>
      </c>
      <c r="AA71" s="35">
        <f t="shared" si="0"/>
        <v>694</v>
      </c>
      <c r="AB71" s="35">
        <f t="shared" si="0"/>
        <v>694</v>
      </c>
      <c r="AC71" s="35">
        <f t="shared" si="0"/>
        <v>694</v>
      </c>
      <c r="AD71" s="35">
        <f t="shared" si="0"/>
        <v>694</v>
      </c>
      <c r="AE71" s="35">
        <f t="shared" si="0"/>
        <v>694</v>
      </c>
      <c r="AF71" s="35">
        <f t="shared" si="0"/>
        <v>694</v>
      </c>
      <c r="AG71" s="35">
        <f t="shared" si="0"/>
        <v>694</v>
      </c>
      <c r="AH71" s="35">
        <f t="shared" si="0"/>
        <v>694</v>
      </c>
      <c r="AI71" s="35">
        <f t="shared" si="0"/>
        <v>694</v>
      </c>
      <c r="AJ71" s="35">
        <f t="shared" ref="AJ71:AS71" si="1">IF($B71=0,0,$B71*POWER(1+$B$36,AJ$13-$B$46))</f>
        <v>694</v>
      </c>
      <c r="AK71" s="35">
        <f t="shared" si="1"/>
        <v>694</v>
      </c>
      <c r="AL71" s="35">
        <f t="shared" si="1"/>
        <v>694</v>
      </c>
      <c r="AM71" s="35">
        <f t="shared" si="1"/>
        <v>694</v>
      </c>
      <c r="AN71" s="35">
        <f t="shared" si="1"/>
        <v>694</v>
      </c>
      <c r="AO71" s="35">
        <f t="shared" si="1"/>
        <v>694</v>
      </c>
      <c r="AP71" s="35">
        <f t="shared" si="1"/>
        <v>694</v>
      </c>
      <c r="AQ71" s="35">
        <f t="shared" si="1"/>
        <v>694</v>
      </c>
      <c r="AR71" s="35">
        <f t="shared" si="1"/>
        <v>694</v>
      </c>
      <c r="AS71" s="35">
        <f t="shared" si="1"/>
        <v>694</v>
      </c>
      <c r="AT71" s="35">
        <f t="shared" ref="AT71:BC71" si="2">IF($B71=0,0,$B71*POWER(1+$B$36,AT$13-$B$46))</f>
        <v>694</v>
      </c>
      <c r="AU71" s="35">
        <f t="shared" si="2"/>
        <v>694</v>
      </c>
      <c r="AV71" s="35">
        <f t="shared" si="2"/>
        <v>694</v>
      </c>
      <c r="AW71" s="35">
        <f t="shared" si="2"/>
        <v>694</v>
      </c>
      <c r="AX71" s="35">
        <f t="shared" si="2"/>
        <v>694</v>
      </c>
      <c r="AY71" s="35">
        <f t="shared" si="2"/>
        <v>694</v>
      </c>
      <c r="AZ71" s="35">
        <f t="shared" si="2"/>
        <v>694</v>
      </c>
      <c r="BA71" s="35">
        <f t="shared" si="2"/>
        <v>694</v>
      </c>
      <c r="BB71" s="35">
        <f t="shared" si="2"/>
        <v>694</v>
      </c>
      <c r="BC71" s="35">
        <f t="shared" si="2"/>
        <v>694</v>
      </c>
      <c r="BD71" s="35">
        <f t="shared" ref="BD71:BQ72" si="3">IF($B71=0,0,$B71*POWER(1+$B$36,BD$13-$B$46))</f>
        <v>694</v>
      </c>
      <c r="BE71" s="35">
        <f t="shared" si="3"/>
        <v>694</v>
      </c>
      <c r="BF71" s="35">
        <f t="shared" si="3"/>
        <v>694</v>
      </c>
      <c r="BG71" s="35">
        <f t="shared" si="3"/>
        <v>694</v>
      </c>
      <c r="BH71" s="35">
        <f t="shared" si="3"/>
        <v>694</v>
      </c>
      <c r="BI71" s="35">
        <f t="shared" si="3"/>
        <v>694</v>
      </c>
      <c r="BJ71" s="35">
        <f t="shared" si="3"/>
        <v>694</v>
      </c>
      <c r="BK71" s="35">
        <f t="shared" si="3"/>
        <v>694</v>
      </c>
      <c r="BL71" s="35">
        <f t="shared" si="3"/>
        <v>694</v>
      </c>
      <c r="BM71" s="35">
        <f t="shared" si="3"/>
        <v>694</v>
      </c>
      <c r="BN71" s="35">
        <f t="shared" si="3"/>
        <v>694</v>
      </c>
      <c r="BO71" s="35">
        <f t="shared" si="3"/>
        <v>694</v>
      </c>
      <c r="BP71" s="35">
        <f t="shared" si="3"/>
        <v>694</v>
      </c>
      <c r="BQ71" s="35">
        <f t="shared" si="3"/>
        <v>694</v>
      </c>
    </row>
    <row r="72" spans="1:91">
      <c r="A72" s="219"/>
      <c r="B72" s="233"/>
      <c r="C72" s="233"/>
      <c r="I72" s="22"/>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f t="shared" si="3"/>
        <v>0</v>
      </c>
      <c r="BN72" s="35">
        <f t="shared" si="3"/>
        <v>0</v>
      </c>
      <c r="BO72" s="35">
        <f t="shared" si="3"/>
        <v>0</v>
      </c>
      <c r="BP72" s="35">
        <f t="shared" si="3"/>
        <v>0</v>
      </c>
      <c r="BQ72" s="35">
        <f t="shared" si="3"/>
        <v>0</v>
      </c>
    </row>
    <row r="73" spans="1:91" hidden="1">
      <c r="A73" s="219"/>
      <c r="B73" s="233"/>
      <c r="C73" s="233"/>
      <c r="I73" s="22"/>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f t="shared" ref="BM73:BQ73" si="4">IF($B73=0,0,$B73*POWER(1+$B$37,BM$13-$B$46))</f>
        <v>0</v>
      </c>
      <c r="BN73" s="35">
        <f t="shared" si="4"/>
        <v>0</v>
      </c>
      <c r="BO73" s="35">
        <f t="shared" si="4"/>
        <v>0</v>
      </c>
      <c r="BP73" s="35">
        <f t="shared" si="4"/>
        <v>0</v>
      </c>
      <c r="BQ73" s="35">
        <f t="shared" si="4"/>
        <v>0</v>
      </c>
    </row>
    <row r="74" spans="1:91" hidden="1">
      <c r="A74" s="219"/>
      <c r="B74" s="233"/>
      <c r="C74" s="233"/>
      <c r="I74" s="22"/>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f t="shared" ref="BM74:BQ75" si="5">IF($B74=0,0,$B74*POWER(1+$B$38,BM$13-$B$46))</f>
        <v>0</v>
      </c>
      <c r="BN74" s="35">
        <f t="shared" si="5"/>
        <v>0</v>
      </c>
      <c r="BO74" s="35">
        <f t="shared" si="5"/>
        <v>0</v>
      </c>
      <c r="BP74" s="35">
        <f t="shared" si="5"/>
        <v>0</v>
      </c>
      <c r="BQ74" s="35">
        <f t="shared" si="5"/>
        <v>0</v>
      </c>
    </row>
    <row r="75" spans="1:91" hidden="1">
      <c r="A75" s="219"/>
      <c r="B75" s="233"/>
      <c r="C75" s="233"/>
      <c r="I75" s="22"/>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f t="shared" si="5"/>
        <v>0</v>
      </c>
      <c r="BN75" s="35">
        <f t="shared" si="5"/>
        <v>0</v>
      </c>
      <c r="BO75" s="35">
        <f t="shared" si="5"/>
        <v>0</v>
      </c>
      <c r="BP75" s="35">
        <f t="shared" si="5"/>
        <v>0</v>
      </c>
      <c r="BQ75" s="35">
        <f t="shared" si="5"/>
        <v>0</v>
      </c>
    </row>
    <row r="76" spans="1:91" hidden="1"/>
    <row r="77" spans="1:91" ht="15.5">
      <c r="A77" s="73" t="s">
        <v>85</v>
      </c>
      <c r="B77" s="73"/>
      <c r="C77" s="73"/>
      <c r="D77" s="73"/>
      <c r="E77" s="73"/>
      <c r="F77" s="73"/>
      <c r="I77" s="41"/>
      <c r="J77" s="28"/>
      <c r="K77" s="28"/>
      <c r="S77" s="95"/>
      <c r="T77" s="95"/>
      <c r="U77" s="95"/>
      <c r="V77" s="95"/>
      <c r="W77" s="95"/>
      <c r="X77" s="95"/>
      <c r="Y77" s="95"/>
      <c r="Z77" s="95"/>
      <c r="AA77" s="95"/>
      <c r="AB77" s="95"/>
      <c r="AC77" s="95"/>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95"/>
      <c r="BH77" s="95"/>
      <c r="BI77" s="95"/>
      <c r="BJ77" s="95"/>
      <c r="BK77" s="95"/>
      <c r="BL77" s="95"/>
      <c r="BM77" s="95"/>
      <c r="BN77" s="95"/>
      <c r="BO77" s="95"/>
      <c r="BP77" s="95"/>
      <c r="BQ77" s="95"/>
      <c r="BR77" s="95"/>
      <c r="BS77" s="95"/>
      <c r="BT77" s="225" t="s">
        <v>86</v>
      </c>
      <c r="BU77" s="258" t="s">
        <v>87</v>
      </c>
      <c r="BV77" s="95"/>
      <c r="BW77" s="95"/>
      <c r="BX77" s="95"/>
      <c r="BY77" s="95"/>
      <c r="BZ77" s="95"/>
      <c r="CA77" s="95"/>
      <c r="CB77" s="95"/>
      <c r="CC77" s="95"/>
      <c r="CD77" s="95"/>
      <c r="CE77" s="95"/>
      <c r="CF77" s="95"/>
      <c r="CG77" s="95"/>
      <c r="CH77" s="95"/>
      <c r="CI77" s="95"/>
      <c r="CJ77" s="95"/>
      <c r="CK77" s="95"/>
      <c r="CL77" s="4"/>
      <c r="CM77" s="8"/>
    </row>
    <row r="78" spans="1:91">
      <c r="A78" s="125"/>
      <c r="B78" s="4"/>
      <c r="C78" s="97"/>
      <c r="D78" s="97"/>
      <c r="E78" s="97"/>
      <c r="H78" s="41"/>
      <c r="I78" s="140"/>
      <c r="J78" s="28"/>
      <c r="R78" s="95"/>
      <c r="S78" s="95"/>
      <c r="T78" s="95"/>
      <c r="U78" s="95"/>
      <c r="V78" s="95"/>
      <c r="W78" s="95"/>
      <c r="X78" s="95"/>
      <c r="Y78" s="95"/>
      <c r="Z78" s="95"/>
      <c r="AA78" s="95"/>
      <c r="AB78" s="95"/>
      <c r="AC78" s="95"/>
      <c r="AD78" s="95"/>
      <c r="AE78" s="95"/>
      <c r="AF78" s="95"/>
      <c r="AG78" s="95"/>
      <c r="AH78" s="95"/>
      <c r="AI78" s="95"/>
      <c r="AJ78" s="95"/>
      <c r="AK78" s="95"/>
      <c r="AL78" s="95"/>
      <c r="AM78" s="95"/>
      <c r="AN78" s="95"/>
      <c r="AO78" s="95"/>
      <c r="AP78" s="95"/>
      <c r="AQ78" s="95"/>
      <c r="AR78" s="95"/>
      <c r="AS78" s="95"/>
      <c r="AT78" s="95"/>
      <c r="AU78" s="95"/>
      <c r="AV78" s="95"/>
      <c r="AW78" s="95"/>
      <c r="AX78" s="95"/>
      <c r="AY78" s="95"/>
      <c r="AZ78" s="95"/>
      <c r="BA78" s="95"/>
      <c r="BB78" s="95"/>
      <c r="BC78" s="95"/>
      <c r="BD78" s="95"/>
      <c r="BE78" s="95"/>
      <c r="BF78" s="95"/>
      <c r="BG78" s="95"/>
      <c r="BH78" s="95"/>
      <c r="BI78" s="95"/>
      <c r="BJ78" s="95"/>
      <c r="BK78" s="95"/>
      <c r="BL78" s="95"/>
      <c r="BM78" s="95"/>
      <c r="BN78" s="95"/>
      <c r="BO78" s="95"/>
      <c r="BP78" s="95"/>
      <c r="BQ78" s="4"/>
      <c r="BR78" s="4"/>
      <c r="BS78" s="4"/>
      <c r="BT78" s="225" t="s">
        <v>88</v>
      </c>
      <c r="BU78" s="4"/>
      <c r="BV78" s="4"/>
      <c r="BW78" s="4"/>
      <c r="BX78" s="4"/>
      <c r="BY78" s="4"/>
      <c r="BZ78" s="4"/>
      <c r="CA78" s="4"/>
      <c r="CB78" s="4"/>
      <c r="CC78" s="4"/>
      <c r="CD78" s="4"/>
      <c r="CE78" s="4"/>
      <c r="CF78" s="4"/>
      <c r="CG78" s="4"/>
      <c r="CH78" s="4"/>
      <c r="CI78" s="4"/>
      <c r="CJ78" s="4"/>
      <c r="CK78" s="4"/>
      <c r="CM78" s="8"/>
    </row>
    <row r="79" spans="1:91">
      <c r="A79" s="214" t="s">
        <v>89</v>
      </c>
      <c r="B79" s="4" t="s">
        <v>90</v>
      </c>
      <c r="C79" s="4" t="s">
        <v>91</v>
      </c>
      <c r="D79" s="4" t="s">
        <v>92</v>
      </c>
      <c r="E79" s="97"/>
      <c r="H79" s="41"/>
      <c r="I79" s="140"/>
      <c r="J79" s="28"/>
      <c r="R79" s="95"/>
      <c r="S79" s="95"/>
      <c r="T79" s="95"/>
      <c r="U79" s="95"/>
      <c r="V79" s="95"/>
      <c r="W79" s="95"/>
      <c r="X79" s="95"/>
      <c r="Y79" s="95"/>
      <c r="Z79" s="95"/>
      <c r="AA79" s="95"/>
      <c r="AB79" s="95"/>
      <c r="AC79" s="95"/>
      <c r="AD79" s="95"/>
      <c r="AE79" s="95"/>
      <c r="AF79" s="95"/>
      <c r="AG79" s="95"/>
      <c r="AH79" s="95"/>
      <c r="AI79" s="95"/>
      <c r="AJ79" s="95"/>
      <c r="AK79" s="95"/>
      <c r="AL79" s="95"/>
      <c r="AM79" s="95"/>
      <c r="AN79" s="95"/>
      <c r="AO79" s="95"/>
      <c r="AP79" s="95"/>
      <c r="AQ79" s="95"/>
      <c r="AR79" s="95"/>
      <c r="AS79" s="95"/>
      <c r="AT79" s="95"/>
      <c r="AU79" s="95"/>
      <c r="AV79" s="95"/>
      <c r="AW79" s="95"/>
      <c r="AX79" s="95"/>
      <c r="AY79" s="95"/>
      <c r="AZ79" s="95"/>
      <c r="BA79" s="95"/>
      <c r="BB79" s="95"/>
      <c r="BC79" s="95"/>
      <c r="BD79" s="95"/>
      <c r="BE79" s="95"/>
      <c r="BF79" s="95"/>
      <c r="BG79" s="95"/>
      <c r="BH79" s="95"/>
      <c r="BI79" s="95"/>
      <c r="BJ79" s="95"/>
      <c r="BK79" s="95"/>
      <c r="BL79" s="95"/>
      <c r="BM79" s="95"/>
      <c r="BN79" s="95"/>
      <c r="BO79" s="95"/>
      <c r="BP79" s="95"/>
      <c r="BQ79" s="4"/>
      <c r="BR79" s="4"/>
      <c r="BS79" s="4"/>
      <c r="BT79" s="4"/>
      <c r="BU79" s="4"/>
      <c r="BV79" s="4"/>
      <c r="BW79" s="4"/>
      <c r="BX79" s="4"/>
      <c r="BY79" s="4"/>
      <c r="BZ79" s="4"/>
      <c r="CA79" s="4"/>
      <c r="CB79" s="4"/>
      <c r="CC79" s="4"/>
      <c r="CD79" s="4"/>
      <c r="CE79" s="4"/>
      <c r="CF79" s="4"/>
      <c r="CG79" s="4"/>
      <c r="CH79" s="4"/>
      <c r="CI79" s="4"/>
      <c r="CJ79" s="4"/>
      <c r="CK79" s="4"/>
      <c r="CM79" s="8"/>
    </row>
    <row r="80" spans="1:91">
      <c r="A80" s="219" t="s">
        <v>93</v>
      </c>
      <c r="B80" s="234">
        <v>0</v>
      </c>
      <c r="C80" s="234">
        <v>5</v>
      </c>
      <c r="D80" s="257">
        <f>B80/C80</f>
        <v>0</v>
      </c>
      <c r="E80" s="97"/>
      <c r="H80" s="41"/>
      <c r="I80" s="22" t="s">
        <v>94</v>
      </c>
      <c r="J80" s="28"/>
      <c r="R80" s="95"/>
      <c r="S80" s="95"/>
      <c r="T80" s="95"/>
      <c r="U80" s="95"/>
      <c r="V80" s="95"/>
      <c r="W80" s="95"/>
      <c r="X80" s="95"/>
      <c r="Y80" s="95"/>
      <c r="Z80" s="95"/>
      <c r="AA80" s="95"/>
      <c r="AB80" s="95"/>
      <c r="AC80" s="95"/>
      <c r="AD80" s="95"/>
      <c r="AE80" s="95"/>
      <c r="AF80" s="95"/>
      <c r="AG80" s="95"/>
      <c r="AH80" s="95"/>
      <c r="AI80" s="95"/>
      <c r="AJ80" s="95"/>
      <c r="AK80" s="95"/>
      <c r="AL80" s="95"/>
      <c r="AM80" s="95"/>
      <c r="AN80" s="95"/>
      <c r="AO80" s="95"/>
      <c r="AP80" s="95"/>
      <c r="AQ80" s="95"/>
      <c r="AR80" s="95"/>
      <c r="AS80" s="95"/>
      <c r="AT80" s="95"/>
      <c r="AU80" s="95"/>
      <c r="AV80" s="95"/>
      <c r="AW80" s="95"/>
      <c r="AX80" s="95"/>
      <c r="AY80" s="95"/>
      <c r="AZ80" s="95"/>
      <c r="BA80" s="95"/>
      <c r="BB80" s="95"/>
      <c r="BC80" s="95"/>
      <c r="BD80" s="95"/>
      <c r="BE80" s="95"/>
      <c r="BF80" s="95"/>
      <c r="BG80" s="95"/>
      <c r="BH80" s="95"/>
      <c r="BI80" s="95"/>
      <c r="BJ80" s="95"/>
      <c r="BK80" s="95"/>
      <c r="BL80" s="95"/>
      <c r="BM80" s="95"/>
      <c r="BN80" s="95"/>
      <c r="BO80" s="95"/>
      <c r="BP80" s="95"/>
      <c r="BQ80" s="4"/>
      <c r="BR80" s="4"/>
      <c r="BS80" s="4"/>
      <c r="BT80" s="4"/>
      <c r="BU80" s="4"/>
      <c r="BV80" s="4"/>
      <c r="BW80" s="4"/>
      <c r="BX80" s="4"/>
      <c r="BY80" s="4"/>
      <c r="BZ80" s="4"/>
      <c r="CA80" s="4"/>
      <c r="CB80" s="4"/>
      <c r="CC80" s="4"/>
      <c r="CD80" s="4"/>
      <c r="CE80" s="4"/>
      <c r="CF80" s="4"/>
      <c r="CG80" s="4"/>
      <c r="CH80" s="4"/>
      <c r="CI80" s="4"/>
      <c r="CJ80" s="4"/>
      <c r="CK80" s="4"/>
      <c r="CM80" s="8"/>
    </row>
    <row r="81" spans="1:91">
      <c r="A81" s="219" t="s">
        <v>95</v>
      </c>
      <c r="B81" s="234">
        <v>0</v>
      </c>
      <c r="C81" s="234">
        <v>5</v>
      </c>
      <c r="D81" s="257">
        <f t="shared" ref="D81:D83" si="6">B81/C81</f>
        <v>0</v>
      </c>
      <c r="E81" s="97"/>
      <c r="H81" s="41"/>
      <c r="I81" s="22" t="s">
        <v>94</v>
      </c>
      <c r="J81" s="28"/>
      <c r="R81" s="95"/>
      <c r="S81" s="95"/>
      <c r="T81" s="95"/>
      <c r="U81" s="95"/>
      <c r="V81" s="95"/>
      <c r="W81" s="95"/>
      <c r="X81" s="95"/>
      <c r="Y81" s="95"/>
      <c r="Z81" s="95"/>
      <c r="AA81" s="95"/>
      <c r="AB81" s="95"/>
      <c r="AC81" s="95"/>
      <c r="AD81" s="95"/>
      <c r="AE81" s="95"/>
      <c r="AF81" s="95"/>
      <c r="AG81" s="95"/>
      <c r="AH81" s="95"/>
      <c r="AI81" s="95"/>
      <c r="AJ81" s="95"/>
      <c r="AK81" s="95"/>
      <c r="AL81" s="95"/>
      <c r="AM81" s="95"/>
      <c r="AN81" s="95"/>
      <c r="AO81" s="95"/>
      <c r="AP81" s="95"/>
      <c r="AQ81" s="95"/>
      <c r="AR81" s="95"/>
      <c r="AS81" s="95"/>
      <c r="AT81" s="95"/>
      <c r="AU81" s="95"/>
      <c r="AV81" s="95"/>
      <c r="AW81" s="95"/>
      <c r="AX81" s="95"/>
      <c r="AY81" s="95"/>
      <c r="AZ81" s="95"/>
      <c r="BA81" s="95"/>
      <c r="BB81" s="95"/>
      <c r="BC81" s="95"/>
      <c r="BD81" s="95"/>
      <c r="BE81" s="95"/>
      <c r="BF81" s="95"/>
      <c r="BG81" s="95"/>
      <c r="BH81" s="95"/>
      <c r="BI81" s="95"/>
      <c r="BJ81" s="95"/>
      <c r="BK81" s="95"/>
      <c r="BL81" s="95"/>
      <c r="BM81" s="95"/>
      <c r="BN81" s="95"/>
      <c r="BO81" s="95"/>
      <c r="BP81" s="95"/>
      <c r="BQ81" s="4"/>
      <c r="BR81" s="4"/>
      <c r="BS81" s="4"/>
      <c r="BT81" s="4"/>
      <c r="BU81" s="4"/>
      <c r="BV81" s="4"/>
      <c r="BW81" s="4"/>
      <c r="BX81" s="4"/>
      <c r="BY81" s="4"/>
      <c r="BZ81" s="4"/>
      <c r="CA81" s="4"/>
      <c r="CB81" s="4"/>
      <c r="CC81" s="4"/>
      <c r="CD81" s="4"/>
      <c r="CE81" s="4"/>
      <c r="CF81" s="4"/>
      <c r="CG81" s="4"/>
      <c r="CH81" s="4"/>
      <c r="CI81" s="4"/>
      <c r="CJ81" s="4"/>
      <c r="CK81" s="4"/>
      <c r="CM81" s="8"/>
    </row>
    <row r="82" spans="1:91">
      <c r="A82" s="219" t="s">
        <v>96</v>
      </c>
      <c r="B82" s="234">
        <v>0</v>
      </c>
      <c r="C82" s="234">
        <v>5</v>
      </c>
      <c r="D82" s="257">
        <f t="shared" si="6"/>
        <v>0</v>
      </c>
      <c r="E82" s="97"/>
      <c r="H82" s="41"/>
      <c r="I82" s="22" t="s">
        <v>94</v>
      </c>
      <c r="J82" s="28"/>
      <c r="R82" s="95"/>
      <c r="S82" s="95"/>
      <c r="T82" s="95"/>
      <c r="U82" s="95"/>
      <c r="V82" s="95"/>
      <c r="W82" s="95"/>
      <c r="X82" s="95"/>
      <c r="Y82" s="95"/>
      <c r="Z82" s="95"/>
      <c r="AA82" s="95"/>
      <c r="AB82" s="95"/>
      <c r="AC82" s="95"/>
      <c r="AD82" s="95"/>
      <c r="AE82" s="95"/>
      <c r="AF82" s="95"/>
      <c r="AG82" s="95"/>
      <c r="AH82" s="95"/>
      <c r="AI82" s="95"/>
      <c r="AJ82" s="95"/>
      <c r="AK82" s="95"/>
      <c r="AL82" s="95"/>
      <c r="AM82" s="95"/>
      <c r="AN82" s="95"/>
      <c r="AO82" s="95"/>
      <c r="AP82" s="95"/>
      <c r="AQ82" s="95"/>
      <c r="AR82" s="95"/>
      <c r="AS82" s="95"/>
      <c r="AT82" s="95"/>
      <c r="AU82" s="95"/>
      <c r="AV82" s="95"/>
      <c r="AW82" s="95"/>
      <c r="AX82" s="95"/>
      <c r="AY82" s="95"/>
      <c r="AZ82" s="95"/>
      <c r="BA82" s="95"/>
      <c r="BB82" s="95"/>
      <c r="BC82" s="95"/>
      <c r="BD82" s="95"/>
      <c r="BE82" s="95"/>
      <c r="BF82" s="95"/>
      <c r="BG82" s="95"/>
      <c r="BH82" s="95"/>
      <c r="BI82" s="95"/>
      <c r="BJ82" s="95"/>
      <c r="BK82" s="95"/>
      <c r="BL82" s="95"/>
      <c r="BM82" s="95"/>
      <c r="BN82" s="95"/>
      <c r="BO82" s="95"/>
      <c r="BP82" s="95"/>
      <c r="BQ82" s="4"/>
      <c r="BR82" s="4"/>
      <c r="BS82" s="4"/>
      <c r="BT82" s="4"/>
      <c r="BU82" s="4"/>
      <c r="BV82" s="4"/>
      <c r="BW82" s="4"/>
      <c r="BX82" s="4"/>
      <c r="BY82" s="4"/>
      <c r="BZ82" s="4"/>
      <c r="CA82" s="4"/>
      <c r="CB82" s="4"/>
      <c r="CC82" s="4"/>
      <c r="CD82" s="4"/>
      <c r="CE82" s="4"/>
      <c r="CF82" s="4"/>
      <c r="CG82" s="4"/>
      <c r="CH82" s="4"/>
      <c r="CI82" s="4"/>
      <c r="CJ82" s="4"/>
      <c r="CK82" s="4"/>
      <c r="CM82" s="8"/>
    </row>
    <row r="83" spans="1:91">
      <c r="A83" s="219" t="s">
        <v>97</v>
      </c>
      <c r="B83" s="234">
        <v>0</v>
      </c>
      <c r="C83" s="234">
        <v>5</v>
      </c>
      <c r="D83" s="257">
        <f t="shared" si="6"/>
        <v>0</v>
      </c>
      <c r="E83" s="97"/>
      <c r="H83" s="41"/>
      <c r="I83" s="22" t="s">
        <v>98</v>
      </c>
      <c r="J83" s="28"/>
      <c r="R83" s="95"/>
      <c r="S83" s="95"/>
      <c r="T83" s="95"/>
      <c r="U83" s="95"/>
      <c r="V83" s="95"/>
      <c r="W83" s="95"/>
      <c r="X83" s="95"/>
      <c r="Y83" s="95"/>
      <c r="Z83" s="95"/>
      <c r="AA83" s="95"/>
      <c r="AB83" s="95"/>
      <c r="AC83" s="95"/>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95"/>
      <c r="BD83" s="95"/>
      <c r="BE83" s="95"/>
      <c r="BF83" s="95"/>
      <c r="BG83" s="95"/>
      <c r="BH83" s="95"/>
      <c r="BI83" s="95"/>
      <c r="BJ83" s="95"/>
      <c r="BK83" s="95"/>
      <c r="BL83" s="95"/>
      <c r="BM83" s="95"/>
      <c r="BN83" s="95"/>
      <c r="BO83" s="95"/>
      <c r="BP83" s="95"/>
      <c r="BQ83" s="4"/>
      <c r="BR83" s="4"/>
      <c r="BS83" s="4"/>
      <c r="BT83" s="4"/>
      <c r="BU83" s="4"/>
      <c r="BV83" s="4"/>
      <c r="BW83" s="4"/>
      <c r="BX83" s="4"/>
      <c r="BY83" s="4"/>
      <c r="BZ83" s="4"/>
      <c r="CA83" s="4"/>
      <c r="CB83" s="4"/>
      <c r="CC83" s="4"/>
      <c r="CD83" s="4"/>
      <c r="CE83" s="4"/>
      <c r="CF83" s="4"/>
      <c r="CG83" s="4"/>
      <c r="CH83" s="4"/>
      <c r="CI83" s="4"/>
      <c r="CJ83" s="4"/>
      <c r="CK83" s="4"/>
      <c r="CM83" s="8"/>
    </row>
    <row r="84" spans="1:91">
      <c r="A84" s="219"/>
      <c r="B84" s="219"/>
      <c r="C84" s="219"/>
      <c r="D84" s="219"/>
      <c r="E84" s="97"/>
      <c r="H84" s="41"/>
      <c r="I84" s="22"/>
      <c r="J84" s="28"/>
      <c r="R84" s="95"/>
      <c r="S84" s="95"/>
      <c r="T84" s="95"/>
      <c r="U84" s="95"/>
      <c r="V84" s="95"/>
      <c r="W84" s="95"/>
      <c r="X84" s="95"/>
      <c r="Y84" s="95"/>
      <c r="Z84" s="95"/>
      <c r="AA84" s="95"/>
      <c r="AB84" s="95"/>
      <c r="AC84" s="95"/>
      <c r="AD84" s="95"/>
      <c r="AE84" s="95"/>
      <c r="AF84" s="95"/>
      <c r="AG84" s="95"/>
      <c r="AH84" s="95"/>
      <c r="AI84" s="95"/>
      <c r="AJ84" s="95"/>
      <c r="AK84" s="95"/>
      <c r="AL84" s="95"/>
      <c r="AM84" s="95"/>
      <c r="AN84" s="95"/>
      <c r="AO84" s="95"/>
      <c r="AP84" s="95"/>
      <c r="AQ84" s="95"/>
      <c r="AR84" s="95"/>
      <c r="AS84" s="95"/>
      <c r="AT84" s="95"/>
      <c r="AU84" s="95"/>
      <c r="AV84" s="95"/>
      <c r="AW84" s="95"/>
      <c r="AX84" s="95"/>
      <c r="AY84" s="95"/>
      <c r="AZ84" s="95"/>
      <c r="BA84" s="95"/>
      <c r="BB84" s="95"/>
      <c r="BC84" s="95"/>
      <c r="BD84" s="95"/>
      <c r="BE84" s="95"/>
      <c r="BF84" s="95"/>
      <c r="BG84" s="95"/>
      <c r="BH84" s="95"/>
      <c r="BI84" s="95"/>
      <c r="BJ84" s="95"/>
      <c r="BK84" s="95"/>
      <c r="BL84" s="95"/>
      <c r="BM84" s="95"/>
      <c r="BN84" s="95"/>
      <c r="BO84" s="95"/>
      <c r="BP84" s="95"/>
      <c r="BQ84" s="4"/>
      <c r="BR84" s="4"/>
      <c r="BS84" s="4"/>
      <c r="BT84" s="4"/>
      <c r="BU84" s="4"/>
      <c r="BV84" s="4"/>
      <c r="BW84" s="4"/>
      <c r="BX84" s="4"/>
      <c r="BY84" s="4"/>
      <c r="BZ84" s="4"/>
      <c r="CA84" s="4"/>
      <c r="CB84" s="4"/>
      <c r="CC84" s="4"/>
      <c r="CD84" s="4"/>
      <c r="CE84" s="4"/>
      <c r="CF84" s="4"/>
      <c r="CG84" s="4"/>
      <c r="CH84" s="4"/>
      <c r="CI84" s="4"/>
      <c r="CJ84" s="4"/>
      <c r="CK84" s="4"/>
      <c r="CM84" s="8"/>
    </row>
    <row r="85" spans="1:91">
      <c r="A85" s="219" t="s">
        <v>99</v>
      </c>
      <c r="B85" s="235">
        <v>0</v>
      </c>
      <c r="C85" s="97"/>
      <c r="D85" s="97"/>
      <c r="E85" s="97"/>
      <c r="H85" s="41"/>
      <c r="I85" s="140"/>
      <c r="J85" s="28"/>
      <c r="R85" s="95"/>
      <c r="S85" s="95"/>
      <c r="T85" s="95"/>
      <c r="U85" s="95"/>
      <c r="V85" s="95"/>
      <c r="W85" s="95"/>
      <c r="X85" s="95"/>
      <c r="Y85" s="95"/>
      <c r="Z85" s="95"/>
      <c r="AA85" s="95"/>
      <c r="AB85" s="95"/>
      <c r="AC85" s="95"/>
      <c r="AD85" s="95"/>
      <c r="AE85" s="95"/>
      <c r="AF85" s="95"/>
      <c r="AG85" s="95"/>
      <c r="AH85" s="95"/>
      <c r="AI85" s="95"/>
      <c r="AJ85" s="95"/>
      <c r="AK85" s="95"/>
      <c r="AL85" s="95"/>
      <c r="AM85" s="95"/>
      <c r="AN85" s="95"/>
      <c r="AO85" s="95"/>
      <c r="AP85" s="95"/>
      <c r="AQ85" s="95"/>
      <c r="AR85" s="95"/>
      <c r="AS85" s="95"/>
      <c r="AT85" s="95"/>
      <c r="AU85" s="95"/>
      <c r="AV85" s="95"/>
      <c r="AW85" s="95"/>
      <c r="AX85" s="95"/>
      <c r="AY85" s="95"/>
      <c r="AZ85" s="95"/>
      <c r="BA85" s="95"/>
      <c r="BB85" s="95"/>
      <c r="BC85" s="95"/>
      <c r="BD85" s="95"/>
      <c r="BE85" s="95"/>
      <c r="BF85" s="95"/>
      <c r="BG85" s="95"/>
      <c r="BH85" s="95"/>
      <c r="BI85" s="95"/>
      <c r="BJ85" s="95"/>
      <c r="BK85" s="95"/>
      <c r="BL85" s="95"/>
      <c r="BM85" s="95"/>
      <c r="BN85" s="95"/>
      <c r="BO85" s="95"/>
      <c r="BP85" s="95"/>
      <c r="BQ85" s="4"/>
      <c r="BR85" s="4"/>
      <c r="BS85" s="4"/>
      <c r="BT85" s="225" t="s">
        <v>100</v>
      </c>
      <c r="BU85" s="4"/>
      <c r="BV85" s="4"/>
      <c r="BW85" s="4"/>
      <c r="BX85" s="4"/>
      <c r="BY85" s="4"/>
      <c r="BZ85" s="4"/>
      <c r="CA85" s="4"/>
      <c r="CB85" s="4"/>
      <c r="CC85" s="4"/>
      <c r="CD85" s="4"/>
      <c r="CE85" s="4"/>
      <c r="CF85" s="4"/>
      <c r="CG85" s="4"/>
      <c r="CH85" s="4"/>
      <c r="CI85" s="4"/>
      <c r="CJ85" s="4"/>
      <c r="CK85" s="4"/>
      <c r="CM85" s="8"/>
    </row>
    <row r="86" spans="1:91" hidden="1">
      <c r="A86" s="125"/>
      <c r="B86" s="4"/>
      <c r="C86" s="97"/>
      <c r="D86" s="97"/>
      <c r="E86" s="97"/>
      <c r="H86" s="41"/>
      <c r="I86" s="140"/>
      <c r="J86" s="28"/>
      <c r="R86" s="95"/>
      <c r="S86" s="95"/>
      <c r="T86" s="95"/>
      <c r="U86" s="95"/>
      <c r="V86" s="95"/>
      <c r="W86" s="95"/>
      <c r="X86" s="95"/>
      <c r="Y86" s="95"/>
      <c r="Z86" s="95"/>
      <c r="AA86" s="95"/>
      <c r="AB86" s="95"/>
      <c r="AC86" s="95"/>
      <c r="AD86" s="95"/>
      <c r="AE86" s="95"/>
      <c r="AF86" s="95"/>
      <c r="AG86" s="95"/>
      <c r="AH86" s="95"/>
      <c r="AI86" s="95"/>
      <c r="AJ86" s="95"/>
      <c r="AK86" s="95"/>
      <c r="AL86" s="95"/>
      <c r="AM86" s="95"/>
      <c r="AN86" s="95"/>
      <c r="AO86" s="95"/>
      <c r="AP86" s="95"/>
      <c r="AQ86" s="95"/>
      <c r="AR86" s="95"/>
      <c r="AS86" s="95"/>
      <c r="AT86" s="95"/>
      <c r="AU86" s="95"/>
      <c r="AV86" s="95"/>
      <c r="AW86" s="95"/>
      <c r="AX86" s="95"/>
      <c r="AY86" s="95"/>
      <c r="AZ86" s="95"/>
      <c r="BA86" s="95"/>
      <c r="BB86" s="95"/>
      <c r="BC86" s="95"/>
      <c r="BD86" s="95"/>
      <c r="BE86" s="95"/>
      <c r="BF86" s="95"/>
      <c r="BG86" s="95"/>
      <c r="BH86" s="95"/>
      <c r="BI86" s="95"/>
      <c r="BJ86" s="95"/>
      <c r="BK86" s="95"/>
      <c r="BL86" s="95"/>
      <c r="BM86" s="95"/>
      <c r="BN86" s="95"/>
      <c r="BO86" s="95"/>
      <c r="BP86" s="95"/>
      <c r="BQ86" s="4"/>
      <c r="BR86" s="4"/>
      <c r="BS86" s="4"/>
      <c r="BT86" s="4"/>
      <c r="BU86" s="4"/>
      <c r="BV86" s="4"/>
      <c r="BW86" s="4"/>
      <c r="BX86" s="4"/>
      <c r="BY86" s="4"/>
      <c r="BZ86" s="4"/>
      <c r="CA86" s="4"/>
      <c r="CB86" s="4"/>
      <c r="CC86" s="4"/>
      <c r="CD86" s="4"/>
      <c r="CE86" s="4"/>
      <c r="CF86" s="4"/>
      <c r="CG86" s="4"/>
      <c r="CH86" s="4"/>
      <c r="CI86" s="4"/>
      <c r="CJ86" s="4"/>
      <c r="CK86" s="4"/>
      <c r="CM86" s="8"/>
    </row>
    <row r="87" spans="1:91" hidden="1">
      <c r="A87" s="214" t="s">
        <v>101</v>
      </c>
      <c r="B87" s="4"/>
      <c r="C87" s="97"/>
      <c r="D87" s="97"/>
      <c r="E87" s="97"/>
      <c r="H87" s="41"/>
      <c r="I87" s="140"/>
      <c r="J87" s="28"/>
      <c r="R87" s="95"/>
      <c r="S87" s="95"/>
      <c r="T87" s="95"/>
      <c r="U87" s="95"/>
      <c r="V87" s="95"/>
      <c r="W87" s="95"/>
      <c r="X87" s="95"/>
      <c r="Y87" s="95"/>
      <c r="Z87" s="95"/>
      <c r="AA87" s="95"/>
      <c r="AB87" s="95"/>
      <c r="AC87" s="95"/>
      <c r="AD87" s="95"/>
      <c r="AE87" s="95"/>
      <c r="AF87" s="95"/>
      <c r="AG87" s="95"/>
      <c r="AH87" s="95"/>
      <c r="AI87" s="95"/>
      <c r="AJ87" s="95"/>
      <c r="AK87" s="95"/>
      <c r="AL87" s="95"/>
      <c r="AM87" s="95"/>
      <c r="AN87" s="95"/>
      <c r="AO87" s="95"/>
      <c r="AP87" s="95"/>
      <c r="AQ87" s="95"/>
      <c r="AR87" s="95"/>
      <c r="AS87" s="95"/>
      <c r="AT87" s="95"/>
      <c r="AU87" s="95"/>
      <c r="AV87" s="95"/>
      <c r="AW87" s="95"/>
      <c r="AX87" s="95"/>
      <c r="AY87" s="95"/>
      <c r="AZ87" s="95"/>
      <c r="BA87" s="95"/>
      <c r="BB87" s="95"/>
      <c r="BC87" s="95"/>
      <c r="BD87" s="95"/>
      <c r="BE87" s="95"/>
      <c r="BF87" s="95"/>
      <c r="BG87" s="95"/>
      <c r="BH87" s="95"/>
      <c r="BI87" s="95"/>
      <c r="BJ87" s="95"/>
      <c r="BK87" s="95"/>
      <c r="BL87" s="95"/>
      <c r="BM87" s="95"/>
      <c r="BN87" s="95"/>
      <c r="BO87" s="95"/>
      <c r="BP87" s="95"/>
      <c r="BQ87" s="4"/>
      <c r="BR87" s="4"/>
      <c r="BS87" s="4"/>
      <c r="BT87" s="4"/>
      <c r="BU87" s="4"/>
      <c r="BV87" s="4"/>
      <c r="BW87" s="4"/>
      <c r="BX87" s="4"/>
      <c r="BY87" s="4"/>
      <c r="BZ87" s="4"/>
      <c r="CA87" s="4"/>
      <c r="CB87" s="4"/>
      <c r="CC87" s="4"/>
      <c r="CD87" s="4"/>
      <c r="CE87" s="4"/>
      <c r="CF87" s="4"/>
      <c r="CG87" s="4"/>
      <c r="CH87" s="4"/>
      <c r="CI87" s="4"/>
      <c r="CJ87" s="4"/>
      <c r="CK87" s="4"/>
      <c r="CM87" s="8"/>
    </row>
    <row r="88" spans="1:91" hidden="1">
      <c r="A88" s="219" t="s">
        <v>102</v>
      </c>
      <c r="B88" s="234"/>
      <c r="C88" s="97"/>
      <c r="D88" s="97"/>
      <c r="E88" s="97"/>
      <c r="H88" s="41"/>
      <c r="I88" s="22" t="s">
        <v>94</v>
      </c>
      <c r="J88" s="28"/>
      <c r="R88" s="95"/>
      <c r="S88" s="95"/>
      <c r="T88" s="95"/>
      <c r="U88" s="95"/>
      <c r="V88" s="95"/>
      <c r="W88" s="95"/>
      <c r="X88" s="95"/>
      <c r="Y88" s="95"/>
      <c r="Z88" s="95"/>
      <c r="AA88" s="95"/>
      <c r="AB88" s="95"/>
      <c r="AC88" s="95"/>
      <c r="AD88" s="95"/>
      <c r="AE88" s="95"/>
      <c r="AF88" s="95"/>
      <c r="AG88" s="95"/>
      <c r="AH88" s="95"/>
      <c r="AI88" s="95"/>
      <c r="AJ88" s="95"/>
      <c r="AK88" s="95"/>
      <c r="AL88" s="95"/>
      <c r="AM88" s="95"/>
      <c r="AN88" s="95"/>
      <c r="AO88" s="95"/>
      <c r="AP88" s="95"/>
      <c r="AQ88" s="95"/>
      <c r="AR88" s="95"/>
      <c r="AS88" s="95"/>
      <c r="AT88" s="95"/>
      <c r="AU88" s="95"/>
      <c r="AV88" s="95"/>
      <c r="AW88" s="95"/>
      <c r="AX88" s="95"/>
      <c r="AY88" s="95"/>
      <c r="AZ88" s="95"/>
      <c r="BA88" s="95"/>
      <c r="BB88" s="95"/>
      <c r="BC88" s="95"/>
      <c r="BD88" s="95"/>
      <c r="BE88" s="95"/>
      <c r="BF88" s="95"/>
      <c r="BG88" s="95"/>
      <c r="BH88" s="95"/>
      <c r="BI88" s="95"/>
      <c r="BJ88" s="95"/>
      <c r="BK88" s="95"/>
      <c r="BL88" s="95"/>
      <c r="BM88" s="95"/>
      <c r="BN88" s="95"/>
      <c r="BO88" s="95"/>
      <c r="BP88" s="95"/>
      <c r="BQ88" s="4"/>
      <c r="BR88" s="4"/>
      <c r="BS88" s="4"/>
      <c r="BT88" s="4"/>
      <c r="BU88" s="4"/>
      <c r="BV88" s="4"/>
      <c r="BW88" s="4"/>
      <c r="BX88" s="4"/>
      <c r="BY88" s="4"/>
      <c r="BZ88" s="4"/>
      <c r="CA88" s="4"/>
      <c r="CB88" s="4"/>
      <c r="CC88" s="4"/>
      <c r="CD88" s="4"/>
      <c r="CE88" s="4"/>
      <c r="CF88" s="4"/>
      <c r="CG88" s="4"/>
      <c r="CH88" s="4"/>
      <c r="CI88" s="4"/>
      <c r="CJ88" s="4"/>
      <c r="CK88" s="4"/>
      <c r="CM88" s="8"/>
    </row>
    <row r="89" spans="1:91" hidden="1">
      <c r="A89" s="219" t="s">
        <v>99</v>
      </c>
      <c r="B89" s="234"/>
      <c r="C89" s="97"/>
      <c r="D89" s="97"/>
      <c r="E89" s="97"/>
      <c r="H89" s="41"/>
      <c r="I89" s="140"/>
      <c r="J89" s="28"/>
      <c r="R89" s="95"/>
      <c r="S89" s="95"/>
      <c r="T89" s="95"/>
      <c r="U89" s="95"/>
      <c r="V89" s="95"/>
      <c r="W89" s="95"/>
      <c r="X89" s="95"/>
      <c r="Y89" s="95"/>
      <c r="Z89" s="95"/>
      <c r="AA89" s="95"/>
      <c r="AB89" s="95"/>
      <c r="AC89" s="95"/>
      <c r="AD89" s="95"/>
      <c r="AE89" s="95"/>
      <c r="AF89" s="95"/>
      <c r="AG89" s="95"/>
      <c r="AH89" s="95"/>
      <c r="AI89" s="95"/>
      <c r="AJ89" s="95"/>
      <c r="AK89" s="95"/>
      <c r="AL89" s="95"/>
      <c r="AM89" s="95"/>
      <c r="AN89" s="95"/>
      <c r="AO89" s="95"/>
      <c r="AP89" s="95"/>
      <c r="AQ89" s="95"/>
      <c r="AR89" s="95"/>
      <c r="AS89" s="95"/>
      <c r="AT89" s="95"/>
      <c r="AU89" s="95"/>
      <c r="AV89" s="95"/>
      <c r="AW89" s="95"/>
      <c r="AX89" s="95"/>
      <c r="AY89" s="95"/>
      <c r="AZ89" s="95"/>
      <c r="BA89" s="95"/>
      <c r="BB89" s="95"/>
      <c r="BC89" s="95"/>
      <c r="BD89" s="95"/>
      <c r="BE89" s="95"/>
      <c r="BF89" s="95"/>
      <c r="BG89" s="95"/>
      <c r="BH89" s="95"/>
      <c r="BI89" s="95"/>
      <c r="BJ89" s="95"/>
      <c r="BK89" s="95"/>
      <c r="BL89" s="95"/>
      <c r="BM89" s="95"/>
      <c r="BN89" s="95"/>
      <c r="BO89" s="95"/>
      <c r="BP89" s="95"/>
      <c r="BQ89" s="4"/>
      <c r="BR89" s="4"/>
      <c r="BS89" s="4"/>
      <c r="BT89" s="225" t="s">
        <v>103</v>
      </c>
      <c r="BU89" s="258" t="s">
        <v>104</v>
      </c>
      <c r="BV89" s="4"/>
      <c r="BW89" s="4"/>
      <c r="BX89" s="4"/>
      <c r="BY89" s="4"/>
      <c r="BZ89" s="4"/>
      <c r="CA89" s="4"/>
      <c r="CB89" s="4"/>
      <c r="CC89" s="4"/>
      <c r="CD89" s="4"/>
      <c r="CE89" s="4"/>
      <c r="CF89" s="4"/>
      <c r="CG89" s="4"/>
      <c r="CH89" s="4"/>
      <c r="CI89" s="4"/>
      <c r="CJ89" s="4"/>
      <c r="CK89" s="4"/>
      <c r="CM89" s="8"/>
    </row>
    <row r="90" spans="1:91" hidden="1">
      <c r="A90" s="125"/>
      <c r="B90" s="4"/>
      <c r="C90" s="97"/>
      <c r="D90" s="97"/>
      <c r="E90" s="97"/>
      <c r="H90" s="41"/>
      <c r="I90" s="140"/>
      <c r="J90" s="28"/>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c r="BI90" s="95"/>
      <c r="BJ90" s="95"/>
      <c r="BK90" s="95"/>
      <c r="BL90" s="95"/>
      <c r="BM90" s="95"/>
      <c r="BN90" s="95"/>
      <c r="BO90" s="95"/>
      <c r="BP90" s="95"/>
      <c r="BQ90" s="4"/>
      <c r="BR90" s="4"/>
      <c r="BS90" s="4"/>
      <c r="BT90" s="4"/>
      <c r="BU90" s="4"/>
      <c r="BV90" s="4"/>
      <c r="BW90" s="4"/>
      <c r="BX90" s="4"/>
      <c r="BY90" s="4"/>
      <c r="BZ90" s="4"/>
      <c r="CA90" s="4"/>
      <c r="CB90" s="4"/>
      <c r="CC90" s="4"/>
      <c r="CD90" s="4"/>
      <c r="CE90" s="4"/>
      <c r="CF90" s="4"/>
      <c r="CG90" s="4"/>
      <c r="CH90" s="4"/>
      <c r="CI90" s="4"/>
      <c r="CJ90" s="4"/>
      <c r="CK90" s="4"/>
      <c r="CM90" s="8"/>
    </row>
    <row r="91" spans="1:91">
      <c r="A91" s="219" t="s">
        <v>105</v>
      </c>
      <c r="B91" s="4" t="s">
        <v>90</v>
      </c>
      <c r="C91" s="4" t="s">
        <v>106</v>
      </c>
      <c r="D91" s="97"/>
      <c r="E91" s="97"/>
      <c r="H91" s="41"/>
      <c r="I91" s="140"/>
      <c r="J91" s="28"/>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4"/>
      <c r="BR91" s="4"/>
      <c r="BS91" s="4"/>
      <c r="BT91" s="225" t="s">
        <v>107</v>
      </c>
      <c r="BU91" s="4"/>
      <c r="BV91" s="4"/>
      <c r="BW91" s="4"/>
      <c r="BX91" s="4"/>
      <c r="BY91" s="4"/>
      <c r="BZ91" s="4"/>
      <c r="CA91" s="4"/>
      <c r="CB91" s="4"/>
      <c r="CC91" s="4"/>
      <c r="CD91" s="4"/>
      <c r="CE91" s="4"/>
      <c r="CF91" s="4"/>
      <c r="CG91" s="4"/>
      <c r="CH91" s="4"/>
      <c r="CI91" s="4"/>
      <c r="CJ91" s="4"/>
      <c r="CK91" s="4"/>
      <c r="CM91" s="8"/>
    </row>
    <row r="92" spans="1:91">
      <c r="A92" s="219" t="s">
        <v>108</v>
      </c>
      <c r="B92" s="234"/>
      <c r="C92" s="111">
        <f>a!C93</f>
        <v>11800000</v>
      </c>
      <c r="D92" s="97"/>
      <c r="E92" s="97"/>
      <c r="H92" s="41"/>
      <c r="I92" s="140"/>
      <c r="J92" s="28"/>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4"/>
      <c r="BR92" s="4"/>
      <c r="BS92" s="4"/>
      <c r="BT92" s="4"/>
      <c r="BU92" s="4"/>
      <c r="BV92" s="4"/>
      <c r="BW92" s="4"/>
      <c r="BX92" s="4"/>
      <c r="BY92" s="4"/>
      <c r="BZ92" s="4"/>
      <c r="CA92" s="4"/>
      <c r="CB92" s="4"/>
      <c r="CC92" s="4"/>
      <c r="CD92" s="4"/>
      <c r="CE92" s="4"/>
      <c r="CF92" s="4"/>
      <c r="CG92" s="4"/>
      <c r="CH92" s="4"/>
      <c r="CI92" s="4"/>
      <c r="CJ92" s="4"/>
      <c r="CK92" s="4"/>
      <c r="CM92" s="8"/>
    </row>
    <row r="93" spans="1:91">
      <c r="A93" s="219" t="s">
        <v>109</v>
      </c>
      <c r="B93" s="234">
        <v>0</v>
      </c>
      <c r="C93" s="111">
        <f>a!C92</f>
        <v>564300</v>
      </c>
      <c r="D93" s="97"/>
      <c r="E93" s="97"/>
      <c r="H93" s="41"/>
      <c r="I93" s="140"/>
      <c r="J93" s="28"/>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4"/>
      <c r="BR93" s="4"/>
      <c r="BS93" s="4"/>
      <c r="BT93" s="4"/>
      <c r="BU93" s="4"/>
      <c r="BV93" s="4"/>
      <c r="BW93" s="4"/>
      <c r="BX93" s="4"/>
      <c r="BY93" s="4"/>
      <c r="BZ93" s="4"/>
      <c r="CA93" s="4"/>
      <c r="CB93" s="4"/>
      <c r="CC93" s="4"/>
      <c r="CD93" s="4"/>
      <c r="CE93" s="4"/>
      <c r="CF93" s="4"/>
      <c r="CG93" s="4"/>
      <c r="CH93" s="4"/>
      <c r="CI93" s="4"/>
      <c r="CJ93" s="4"/>
      <c r="CK93" s="4"/>
      <c r="CM93" s="8"/>
    </row>
    <row r="94" spans="1:91">
      <c r="A94" s="219" t="s">
        <v>95</v>
      </c>
      <c r="B94" s="234"/>
      <c r="C94" s="111">
        <f>a!C91</f>
        <v>153700</v>
      </c>
      <c r="D94" s="97"/>
      <c r="E94" s="97"/>
      <c r="H94" s="41"/>
      <c r="I94" s="140"/>
      <c r="J94" s="28"/>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4"/>
      <c r="BR94" s="4"/>
      <c r="BS94" s="4"/>
      <c r="BT94" s="4"/>
      <c r="BU94" s="4"/>
      <c r="BV94" s="4"/>
      <c r="BW94" s="4"/>
      <c r="BX94" s="4"/>
      <c r="BY94" s="4"/>
      <c r="BZ94" s="4"/>
      <c r="CA94" s="4"/>
      <c r="CB94" s="4"/>
      <c r="CC94" s="4"/>
      <c r="CD94" s="4"/>
      <c r="CE94" s="4"/>
      <c r="CF94" s="4"/>
      <c r="CG94" s="4"/>
      <c r="CH94" s="4"/>
      <c r="CI94" s="4"/>
      <c r="CJ94" s="4"/>
      <c r="CK94" s="4"/>
      <c r="CM94" s="8"/>
    </row>
    <row r="95" spans="1:91">
      <c r="A95" s="219" t="s">
        <v>96</v>
      </c>
      <c r="B95" s="234"/>
      <c r="C95" s="111">
        <f>a!C90</f>
        <v>78500</v>
      </c>
      <c r="D95" s="97"/>
      <c r="E95" s="97"/>
      <c r="H95" s="41"/>
      <c r="I95" s="140"/>
      <c r="J95" s="28"/>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c r="BI95" s="95"/>
      <c r="BJ95" s="95"/>
      <c r="BK95" s="95"/>
      <c r="BL95" s="95"/>
      <c r="BM95" s="95"/>
      <c r="BN95" s="95"/>
      <c r="BO95" s="95"/>
      <c r="BP95" s="95"/>
      <c r="BQ95" s="4"/>
      <c r="BR95" s="4"/>
      <c r="BS95" s="4"/>
      <c r="BT95" s="4"/>
      <c r="BU95" s="4"/>
      <c r="BV95" s="4"/>
      <c r="BW95" s="4"/>
      <c r="BX95" s="4"/>
      <c r="BY95" s="4"/>
      <c r="BZ95" s="4"/>
      <c r="CA95" s="4"/>
      <c r="CB95" s="4"/>
      <c r="CC95" s="4"/>
      <c r="CD95" s="4"/>
      <c r="CE95" s="4"/>
      <c r="CF95" s="4"/>
      <c r="CG95" s="4"/>
      <c r="CH95" s="4"/>
      <c r="CI95" s="4"/>
      <c r="CJ95" s="4"/>
      <c r="CK95" s="4"/>
      <c r="CM95" s="8"/>
    </row>
    <row r="96" spans="1:91">
      <c r="A96" s="219" t="s">
        <v>110</v>
      </c>
      <c r="B96" s="260" t="e">
        <f>SUMPRODUCT(B92:B95,C92:C95)/SUM(B92:B95)</f>
        <v>#DIV/0!</v>
      </c>
      <c r="C96" s="97"/>
      <c r="D96" s="97"/>
      <c r="E96" s="97"/>
      <c r="H96" s="41"/>
      <c r="I96" s="22" t="s">
        <v>111</v>
      </c>
      <c r="J96" s="28"/>
      <c r="R96" s="95"/>
      <c r="S96" s="95"/>
      <c r="T96" s="95"/>
      <c r="U96" s="95"/>
      <c r="V96" s="95"/>
      <c r="W96" s="95"/>
      <c r="X96" s="95"/>
      <c r="Y96" s="95"/>
      <c r="Z96" s="95"/>
      <c r="AA96" s="95"/>
      <c r="AB96" s="95"/>
      <c r="AC96" s="95"/>
      <c r="AD96" s="95"/>
      <c r="AE96" s="95"/>
      <c r="AF96" s="95"/>
      <c r="AG96" s="95"/>
      <c r="AH96" s="95"/>
      <c r="AI96" s="95"/>
      <c r="AJ96" s="95"/>
      <c r="AK96" s="95"/>
      <c r="AL96" s="95"/>
      <c r="AM96" s="95"/>
      <c r="AN96" s="95"/>
      <c r="AO96" s="95"/>
      <c r="AP96" s="95"/>
      <c r="AQ96" s="95"/>
      <c r="AR96" s="95"/>
      <c r="AS96" s="95"/>
      <c r="AT96" s="95"/>
      <c r="AU96" s="95"/>
      <c r="AV96" s="95"/>
      <c r="AW96" s="95"/>
      <c r="AX96" s="95"/>
      <c r="AY96" s="95"/>
      <c r="AZ96" s="95"/>
      <c r="BA96" s="95"/>
      <c r="BB96" s="95"/>
      <c r="BC96" s="95"/>
      <c r="BD96" s="95"/>
      <c r="BE96" s="95"/>
      <c r="BF96" s="95"/>
      <c r="BG96" s="95"/>
      <c r="BH96" s="95"/>
      <c r="BI96" s="95"/>
      <c r="BJ96" s="95"/>
      <c r="BK96" s="95"/>
      <c r="BL96" s="95"/>
      <c r="BM96" s="95"/>
      <c r="BN96" s="95"/>
      <c r="BO96" s="95"/>
      <c r="BP96" s="95"/>
      <c r="BQ96" s="4"/>
      <c r="BR96" s="4"/>
      <c r="BS96" s="4"/>
      <c r="BT96" s="4"/>
      <c r="BU96" s="4"/>
      <c r="BV96" s="4"/>
      <c r="BW96" s="4"/>
      <c r="BX96" s="4"/>
      <c r="BY96" s="4"/>
      <c r="BZ96" s="4"/>
      <c r="CA96" s="4"/>
      <c r="CB96" s="4"/>
      <c r="CC96" s="4"/>
      <c r="CD96" s="4"/>
      <c r="CE96" s="4"/>
      <c r="CF96" s="4"/>
      <c r="CG96" s="4"/>
      <c r="CH96" s="4"/>
      <c r="CI96" s="4"/>
      <c r="CJ96" s="4"/>
      <c r="CK96" s="4"/>
      <c r="CM96" s="8"/>
    </row>
    <row r="97" spans="1:91">
      <c r="A97" s="125"/>
      <c r="B97" s="4"/>
      <c r="C97" s="97"/>
      <c r="D97" s="97"/>
      <c r="E97" s="97"/>
      <c r="H97" s="41"/>
      <c r="I97" s="140"/>
      <c r="J97" s="28"/>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c r="BI97" s="95"/>
      <c r="BJ97" s="95"/>
      <c r="BK97" s="95"/>
      <c r="BL97" s="95"/>
      <c r="BM97" s="95"/>
      <c r="BN97" s="95"/>
      <c r="BO97" s="95"/>
      <c r="BP97" s="95"/>
      <c r="BQ97" s="4"/>
      <c r="BR97" s="4"/>
      <c r="BS97" s="4"/>
      <c r="BT97" s="4"/>
      <c r="BU97" s="4"/>
      <c r="BV97" s="4"/>
      <c r="BW97" s="4"/>
      <c r="BX97" s="4"/>
      <c r="BY97" s="4"/>
      <c r="BZ97" s="4"/>
      <c r="CA97" s="4"/>
      <c r="CB97" s="4"/>
      <c r="CC97" s="4"/>
      <c r="CD97" s="4"/>
      <c r="CE97" s="4"/>
      <c r="CF97" s="4"/>
      <c r="CG97" s="4"/>
      <c r="CH97" s="4"/>
      <c r="CI97" s="4"/>
      <c r="CJ97" s="4"/>
      <c r="CK97" s="4"/>
      <c r="CM97" s="8"/>
    </row>
    <row r="98" spans="1:91" ht="18.5">
      <c r="A98" s="54" t="s">
        <v>582</v>
      </c>
      <c r="B98" s="54"/>
      <c r="C98" s="98"/>
      <c r="D98" s="98"/>
      <c r="E98" s="98"/>
      <c r="F98" s="98"/>
      <c r="G98" s="54"/>
      <c r="BW98" s="4"/>
      <c r="BX98" s="4"/>
      <c r="BY98" s="4"/>
    </row>
    <row r="99" spans="1:91" ht="15.5">
      <c r="A99" s="73"/>
      <c r="B99" s="255"/>
      <c r="C99" s="255"/>
      <c r="D99" s="255"/>
      <c r="E99" s="73"/>
      <c r="F99" s="73"/>
      <c r="I99" s="41"/>
      <c r="J99" s="28"/>
      <c r="K99" s="28"/>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c r="BI99" s="95"/>
      <c r="BJ99" s="95"/>
      <c r="BK99" s="95"/>
      <c r="BL99" s="95"/>
      <c r="BM99" s="95"/>
      <c r="BN99" s="95"/>
      <c r="BO99" s="95"/>
      <c r="BP99" s="95"/>
      <c r="BQ99" s="95"/>
      <c r="BR99" s="95"/>
      <c r="BS99" s="95"/>
      <c r="BT99" s="225"/>
      <c r="BU99" s="95"/>
      <c r="BV99" s="95"/>
      <c r="BW99" s="95"/>
      <c r="BX99" s="95"/>
      <c r="BY99" s="95"/>
      <c r="BZ99" s="95"/>
      <c r="CA99" s="95"/>
      <c r="CB99" s="95"/>
      <c r="CC99" s="95"/>
      <c r="CD99" s="95"/>
      <c r="CE99" s="95"/>
      <c r="CF99" s="95"/>
      <c r="CG99" s="95"/>
      <c r="CH99" s="95"/>
      <c r="CI99" s="95"/>
      <c r="CJ99" s="95"/>
      <c r="CK99" s="95"/>
      <c r="CL99" s="4"/>
      <c r="CM99" s="8"/>
    </row>
    <row r="100" spans="1:91" hidden="1">
      <c r="A100" s="125"/>
      <c r="B100" s="4"/>
      <c r="C100" s="97"/>
      <c r="D100" s="97"/>
      <c r="E100" s="97"/>
      <c r="H100" s="41"/>
      <c r="I100" s="140"/>
      <c r="J100" s="28"/>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c r="BI100" s="95"/>
      <c r="BJ100" s="95"/>
      <c r="BK100" s="95"/>
      <c r="BL100" s="95"/>
      <c r="BM100" s="95"/>
      <c r="BN100" s="95"/>
      <c r="BO100" s="95"/>
      <c r="BP100" s="95"/>
      <c r="BQ100" s="4"/>
      <c r="BR100" s="4"/>
      <c r="BS100" s="4"/>
      <c r="BT100" s="4"/>
      <c r="BU100" s="4"/>
      <c r="BV100" s="4"/>
      <c r="BW100" s="4"/>
      <c r="BX100" s="4"/>
      <c r="BY100" s="4"/>
      <c r="BZ100" s="4"/>
      <c r="CA100" s="4"/>
      <c r="CB100" s="4"/>
      <c r="CC100" s="4"/>
      <c r="CD100" s="4"/>
      <c r="CE100" s="4"/>
      <c r="CF100" s="4"/>
      <c r="CG100" s="4"/>
      <c r="CH100" s="4"/>
      <c r="CI100" s="4"/>
      <c r="CJ100" s="4"/>
      <c r="CK100" s="4"/>
      <c r="CM100" s="8"/>
    </row>
    <row r="101" spans="1:91" hidden="1">
      <c r="B101" s="4"/>
      <c r="C101" s="97"/>
      <c r="D101" s="97"/>
      <c r="E101" s="97"/>
      <c r="H101" s="41"/>
      <c r="I101" s="22"/>
      <c r="Z101" s="262"/>
      <c r="AA101" s="262"/>
      <c r="AB101" s="262"/>
      <c r="AC101" s="262"/>
      <c r="AD101" s="262"/>
      <c r="AE101" s="262"/>
      <c r="AF101" s="262"/>
      <c r="AG101" s="262"/>
      <c r="AH101" s="262"/>
      <c r="AI101" s="262"/>
      <c r="AJ101" s="262"/>
      <c r="AK101" s="262"/>
      <c r="AL101" s="262"/>
      <c r="AM101" s="262"/>
      <c r="AN101" s="262"/>
      <c r="AO101" s="262"/>
      <c r="AP101" s="262"/>
      <c r="AQ101" s="262"/>
      <c r="AR101" s="262"/>
      <c r="AS101" s="262"/>
      <c r="AT101" s="262"/>
      <c r="AU101" s="262"/>
      <c r="AV101" s="262"/>
      <c r="AW101" s="262"/>
      <c r="AX101" s="262"/>
      <c r="AY101" s="262"/>
      <c r="AZ101" s="262"/>
      <c r="BA101" s="262"/>
      <c r="BB101" s="262"/>
      <c r="BC101" s="262"/>
      <c r="BD101" s="262"/>
      <c r="BE101" s="262"/>
      <c r="BF101" s="262"/>
      <c r="BG101" s="262"/>
      <c r="BH101" s="262"/>
      <c r="BI101" s="262"/>
      <c r="BJ101" s="262"/>
      <c r="BK101" s="262"/>
      <c r="BL101" s="262"/>
      <c r="BM101" s="262"/>
      <c r="BN101" s="262"/>
      <c r="BO101" s="262"/>
      <c r="BP101" s="262"/>
      <c r="BQ101" s="262"/>
      <c r="BR101" s="4"/>
      <c r="BS101" s="4"/>
      <c r="BT101" s="4"/>
      <c r="BU101" s="4"/>
      <c r="BV101" s="4"/>
      <c r="BW101" s="4"/>
      <c r="BX101" s="4"/>
      <c r="BY101" s="4"/>
      <c r="BZ101" s="4"/>
      <c r="CA101" s="4"/>
      <c r="CB101" s="4"/>
      <c r="CC101" s="4"/>
      <c r="CD101" s="4"/>
      <c r="CE101" s="4"/>
      <c r="CF101" s="4"/>
      <c r="CG101" s="4"/>
      <c r="CH101" s="4"/>
      <c r="CI101" s="4"/>
      <c r="CJ101" s="4"/>
      <c r="CK101" s="4"/>
      <c r="CM101" s="8"/>
    </row>
    <row r="102" spans="1:91" hidden="1">
      <c r="B102" s="4"/>
      <c r="C102" s="97"/>
      <c r="D102" s="97"/>
      <c r="E102" s="97"/>
      <c r="H102" s="41"/>
      <c r="I102" s="22"/>
      <c r="Z102" s="262"/>
      <c r="AA102" s="262"/>
      <c r="AB102" s="262"/>
      <c r="AC102" s="262"/>
      <c r="AD102" s="262"/>
      <c r="AE102" s="262"/>
      <c r="AF102" s="262"/>
      <c r="AG102" s="262"/>
      <c r="AH102" s="262"/>
      <c r="AI102" s="262"/>
      <c r="AJ102" s="262"/>
      <c r="AK102" s="262"/>
      <c r="AL102" s="262"/>
      <c r="AM102" s="262"/>
      <c r="AN102" s="262"/>
      <c r="AO102" s="262"/>
      <c r="AP102" s="262"/>
      <c r="AQ102" s="262"/>
      <c r="AR102" s="262"/>
      <c r="AS102" s="262"/>
      <c r="AT102" s="262"/>
      <c r="AU102" s="262"/>
      <c r="AV102" s="262"/>
      <c r="AW102" s="262"/>
      <c r="AX102" s="262"/>
      <c r="AY102" s="262"/>
      <c r="AZ102" s="262"/>
      <c r="BA102" s="262"/>
      <c r="BB102" s="262"/>
      <c r="BC102" s="262"/>
      <c r="BD102" s="262"/>
      <c r="BE102" s="262"/>
      <c r="BF102" s="262"/>
      <c r="BG102" s="262"/>
      <c r="BH102" s="262"/>
      <c r="BI102" s="262"/>
      <c r="BJ102" s="262"/>
      <c r="BK102" s="262"/>
      <c r="BL102" s="262"/>
      <c r="BM102" s="262"/>
      <c r="BN102" s="262"/>
      <c r="BO102" s="262"/>
      <c r="BP102" s="262"/>
      <c r="BQ102" s="262"/>
      <c r="BR102" s="4"/>
      <c r="BS102" s="4"/>
      <c r="BT102" s="4"/>
      <c r="BU102" s="4"/>
      <c r="BV102" s="4"/>
      <c r="BW102" s="4"/>
      <c r="BX102" s="4"/>
      <c r="BY102" s="4"/>
      <c r="BZ102" s="4"/>
      <c r="CA102" s="4"/>
      <c r="CB102" s="4"/>
      <c r="CC102" s="4"/>
      <c r="CD102" s="4"/>
      <c r="CE102" s="4"/>
      <c r="CF102" s="4"/>
      <c r="CG102" s="4"/>
      <c r="CH102" s="4"/>
      <c r="CI102" s="4"/>
      <c r="CJ102" s="4"/>
      <c r="CK102" s="4"/>
      <c r="CM102" s="8"/>
    </row>
    <row r="103" spans="1:91" hidden="1">
      <c r="B103" s="4"/>
      <c r="C103" s="97"/>
      <c r="D103" s="97"/>
      <c r="E103" s="97"/>
      <c r="H103" s="41"/>
      <c r="I103" s="22"/>
      <c r="Z103" s="262"/>
      <c r="AA103" s="262"/>
      <c r="AB103" s="262"/>
      <c r="AC103" s="262"/>
      <c r="AD103" s="262"/>
      <c r="AE103" s="262"/>
      <c r="AF103" s="262"/>
      <c r="AG103" s="262"/>
      <c r="AH103" s="262"/>
      <c r="AI103" s="262"/>
      <c r="AJ103" s="262"/>
      <c r="AK103" s="262"/>
      <c r="AL103" s="262"/>
      <c r="AM103" s="262"/>
      <c r="AN103" s="262"/>
      <c r="AO103" s="262"/>
      <c r="AP103" s="262"/>
      <c r="AQ103" s="262"/>
      <c r="AR103" s="262"/>
      <c r="AS103" s="262"/>
      <c r="AT103" s="262"/>
      <c r="AU103" s="262"/>
      <c r="AV103" s="262"/>
      <c r="AW103" s="262"/>
      <c r="AX103" s="262"/>
      <c r="AY103" s="262"/>
      <c r="AZ103" s="262"/>
      <c r="BA103" s="262"/>
      <c r="BB103" s="262"/>
      <c r="BC103" s="262"/>
      <c r="BD103" s="262"/>
      <c r="BE103" s="262"/>
      <c r="BF103" s="262"/>
      <c r="BG103" s="262"/>
      <c r="BH103" s="262"/>
      <c r="BI103" s="262"/>
      <c r="BJ103" s="262"/>
      <c r="BK103" s="262"/>
      <c r="BL103" s="262"/>
      <c r="BM103" s="262"/>
      <c r="BN103" s="262"/>
      <c r="BO103" s="262"/>
      <c r="BP103" s="262"/>
      <c r="BQ103" s="262"/>
      <c r="BR103" s="4"/>
      <c r="BS103" s="4"/>
      <c r="BT103" s="4"/>
      <c r="BU103" s="4"/>
      <c r="BV103" s="4"/>
      <c r="BW103" s="4"/>
      <c r="BX103" s="4"/>
      <c r="BY103" s="4"/>
      <c r="BZ103" s="4"/>
      <c r="CA103" s="4"/>
      <c r="CB103" s="4"/>
      <c r="CC103" s="4"/>
      <c r="CD103" s="4"/>
      <c r="CE103" s="4"/>
      <c r="CF103" s="4"/>
      <c r="CG103" s="4"/>
      <c r="CH103" s="4"/>
      <c r="CI103" s="4"/>
      <c r="CJ103" s="4"/>
      <c r="CK103" s="4"/>
      <c r="CM103" s="8"/>
    </row>
    <row r="104" spans="1:91" hidden="1">
      <c r="B104" s="4"/>
      <c r="C104" s="97"/>
      <c r="D104" s="97"/>
      <c r="E104" s="97"/>
      <c r="H104" s="41"/>
      <c r="I104" s="22"/>
      <c r="Z104" s="262"/>
      <c r="AA104" s="262"/>
      <c r="AB104" s="262"/>
      <c r="AC104" s="262"/>
      <c r="AD104" s="262"/>
      <c r="AE104" s="262"/>
      <c r="AF104" s="262"/>
      <c r="AG104" s="262"/>
      <c r="AH104" s="262"/>
      <c r="AI104" s="262"/>
      <c r="AJ104" s="262"/>
      <c r="AK104" s="262"/>
      <c r="AL104" s="262"/>
      <c r="AM104" s="262"/>
      <c r="AN104" s="262"/>
      <c r="AO104" s="262"/>
      <c r="AP104" s="262"/>
      <c r="AQ104" s="262"/>
      <c r="AR104" s="262"/>
      <c r="AS104" s="262"/>
      <c r="AT104" s="262"/>
      <c r="AU104" s="262"/>
      <c r="AV104" s="262"/>
      <c r="AW104" s="262"/>
      <c r="AX104" s="262"/>
      <c r="AY104" s="262"/>
      <c r="AZ104" s="262"/>
      <c r="BA104" s="262"/>
      <c r="BB104" s="262"/>
      <c r="BC104" s="262"/>
      <c r="BD104" s="262"/>
      <c r="BE104" s="262"/>
      <c r="BF104" s="262"/>
      <c r="BG104" s="262"/>
      <c r="BH104" s="262"/>
      <c r="BI104" s="262"/>
      <c r="BJ104" s="262"/>
      <c r="BK104" s="262"/>
      <c r="BL104" s="262"/>
      <c r="BM104" s="262"/>
      <c r="BN104" s="262"/>
      <c r="BO104" s="262"/>
      <c r="BP104" s="262"/>
      <c r="BQ104" s="262"/>
      <c r="BR104" s="4"/>
      <c r="BS104" s="4"/>
      <c r="BT104" s="4"/>
      <c r="BU104" s="4"/>
      <c r="BV104" s="4"/>
      <c r="BW104" s="4"/>
      <c r="BX104" s="4"/>
      <c r="BY104" s="4"/>
      <c r="BZ104" s="4"/>
      <c r="CA104" s="4"/>
      <c r="CB104" s="4"/>
      <c r="CC104" s="4"/>
      <c r="CD104" s="4"/>
      <c r="CE104" s="4"/>
      <c r="CF104" s="4"/>
      <c r="CG104" s="4"/>
      <c r="CH104" s="4"/>
      <c r="CI104" s="4"/>
      <c r="CJ104" s="4"/>
      <c r="CK104" s="4"/>
      <c r="CM104" s="8"/>
    </row>
    <row r="105" spans="1:91" hidden="1">
      <c r="B105" s="4"/>
      <c r="C105" s="97"/>
      <c r="D105" s="97"/>
      <c r="E105" s="97"/>
      <c r="H105" s="41"/>
      <c r="I105" s="22"/>
      <c r="Z105" s="262"/>
      <c r="AA105" s="262"/>
      <c r="AB105" s="262"/>
      <c r="AC105" s="262"/>
      <c r="AD105" s="262"/>
      <c r="AE105" s="262"/>
      <c r="AF105" s="262"/>
      <c r="AG105" s="262"/>
      <c r="AH105" s="262"/>
      <c r="AI105" s="262"/>
      <c r="AJ105" s="262"/>
      <c r="AK105" s="262"/>
      <c r="AL105" s="262"/>
      <c r="AM105" s="262"/>
      <c r="AN105" s="262"/>
      <c r="AO105" s="262"/>
      <c r="AP105" s="262"/>
      <c r="AQ105" s="262"/>
      <c r="AR105" s="262"/>
      <c r="AS105" s="262"/>
      <c r="AT105" s="262"/>
      <c r="AU105" s="262"/>
      <c r="AV105" s="262"/>
      <c r="AW105" s="262"/>
      <c r="AX105" s="262"/>
      <c r="AY105" s="262"/>
      <c r="AZ105" s="262"/>
      <c r="BA105" s="262"/>
      <c r="BB105" s="262"/>
      <c r="BC105" s="262"/>
      <c r="BD105" s="262"/>
      <c r="BE105" s="262"/>
      <c r="BF105" s="262"/>
      <c r="BG105" s="262"/>
      <c r="BH105" s="262"/>
      <c r="BI105" s="262"/>
      <c r="BJ105" s="262"/>
      <c r="BK105" s="262"/>
      <c r="BL105" s="262"/>
      <c r="BM105" s="262"/>
      <c r="BN105" s="262"/>
      <c r="BO105" s="262"/>
      <c r="BP105" s="262"/>
      <c r="BQ105" s="262"/>
      <c r="BR105" s="4"/>
      <c r="BS105" s="4"/>
      <c r="BT105" s="4"/>
      <c r="BU105" s="4"/>
      <c r="BV105" s="4"/>
      <c r="BW105" s="4"/>
      <c r="BX105" s="4"/>
      <c r="BY105" s="4"/>
      <c r="BZ105" s="4"/>
      <c r="CA105" s="4"/>
      <c r="CB105" s="4"/>
      <c r="CC105" s="4"/>
      <c r="CD105" s="4"/>
      <c r="CE105" s="4"/>
      <c r="CF105" s="4"/>
      <c r="CG105" s="4"/>
      <c r="CH105" s="4"/>
      <c r="CI105" s="4"/>
      <c r="CJ105" s="4"/>
      <c r="CK105" s="4"/>
      <c r="CM105" s="8"/>
    </row>
    <row r="106" spans="1:91" ht="61.5" customHeight="1">
      <c r="A106" s="305" t="s">
        <v>586</v>
      </c>
      <c r="B106" s="305"/>
      <c r="C106" s="305"/>
      <c r="D106" s="305"/>
      <c r="E106" s="305"/>
    </row>
    <row r="107" spans="1:91" s="282" customFormat="1" ht="29">
      <c r="A107" s="282" t="s">
        <v>583</v>
      </c>
      <c r="B107" s="282" t="s">
        <v>578</v>
      </c>
      <c r="C107" s="282" t="s">
        <v>580</v>
      </c>
      <c r="D107" s="282" t="s">
        <v>579</v>
      </c>
    </row>
    <row r="108" spans="1:91">
      <c r="A108" s="18"/>
      <c r="B108" s="4"/>
      <c r="C108" s="97"/>
      <c r="D108" s="97"/>
      <c r="E108" s="97"/>
      <c r="H108" s="41"/>
      <c r="I108" s="22"/>
      <c r="Z108" s="278"/>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c r="AZ108" s="278"/>
      <c r="BA108" s="278"/>
      <c r="BB108" s="278"/>
      <c r="BC108" s="278"/>
      <c r="BD108" s="278"/>
      <c r="BE108" s="278"/>
      <c r="BF108" s="278"/>
      <c r="BG108" s="278"/>
      <c r="BH108" s="278"/>
      <c r="BI108" s="278"/>
      <c r="BJ108" s="278"/>
      <c r="BK108" s="278"/>
      <c r="BL108" s="278"/>
      <c r="BM108" s="278"/>
      <c r="BN108" s="278"/>
      <c r="BO108" s="278"/>
      <c r="BP108" s="278"/>
      <c r="BQ108" s="278"/>
      <c r="BR108" s="4"/>
      <c r="BS108" s="4"/>
      <c r="BT108" s="4"/>
      <c r="BU108" s="4"/>
      <c r="BV108" s="4"/>
      <c r="BW108" s="4"/>
      <c r="BX108" s="4"/>
      <c r="BY108" s="4"/>
      <c r="BZ108" s="4"/>
      <c r="CA108" s="4"/>
      <c r="CB108" s="4"/>
      <c r="CC108" s="4"/>
      <c r="CD108" s="4"/>
      <c r="CE108" s="4"/>
      <c r="CF108" s="4"/>
      <c r="CG108" s="4"/>
      <c r="CH108" s="4"/>
      <c r="CI108" s="4"/>
      <c r="CJ108" s="4"/>
      <c r="CK108" s="4"/>
      <c r="CM108" s="8"/>
    </row>
    <row r="109" spans="1:91">
      <c r="A109" s="18" t="s">
        <v>577</v>
      </c>
      <c r="B109" s="4">
        <v>6</v>
      </c>
      <c r="C109" s="97">
        <v>15</v>
      </c>
      <c r="D109" s="97">
        <v>24</v>
      </c>
      <c r="E109" s="97"/>
      <c r="H109" s="41"/>
      <c r="I109" s="22" t="s">
        <v>112</v>
      </c>
      <c r="J109" s="22" t="s">
        <v>112</v>
      </c>
      <c r="K109" s="22" t="s">
        <v>112</v>
      </c>
      <c r="L109" s="22" t="s">
        <v>112</v>
      </c>
      <c r="M109" s="22" t="s">
        <v>112</v>
      </c>
      <c r="N109" s="22" t="s">
        <v>112</v>
      </c>
      <c r="O109" s="22" t="s">
        <v>112</v>
      </c>
      <c r="P109" s="22" t="s">
        <v>112</v>
      </c>
      <c r="Q109" s="22" t="s">
        <v>112</v>
      </c>
      <c r="R109" s="22" t="s">
        <v>112</v>
      </c>
      <c r="S109" s="22" t="s">
        <v>112</v>
      </c>
      <c r="T109" s="22" t="s">
        <v>112</v>
      </c>
      <c r="U109" s="22" t="s">
        <v>112</v>
      </c>
      <c r="V109" s="22" t="s">
        <v>112</v>
      </c>
      <c r="W109" s="22" t="s">
        <v>112</v>
      </c>
      <c r="X109" s="22" t="s">
        <v>112</v>
      </c>
      <c r="Y109" s="22" t="s">
        <v>112</v>
      </c>
      <c r="Z109" s="227">
        <f>$B$110/365</f>
        <v>1.643835616438356E-2</v>
      </c>
      <c r="AA109" s="227">
        <f t="shared" ref="AA109:AN110" si="7">$B$110/365</f>
        <v>1.643835616438356E-2</v>
      </c>
      <c r="AB109" s="227">
        <f t="shared" si="7"/>
        <v>1.643835616438356E-2</v>
      </c>
      <c r="AC109" s="227">
        <f t="shared" si="7"/>
        <v>1.643835616438356E-2</v>
      </c>
      <c r="AD109" s="227">
        <f t="shared" si="7"/>
        <v>1.643835616438356E-2</v>
      </c>
      <c r="AE109" s="227">
        <f t="shared" si="7"/>
        <v>1.643835616438356E-2</v>
      </c>
      <c r="AF109" s="227">
        <f t="shared" si="7"/>
        <v>1.643835616438356E-2</v>
      </c>
      <c r="AG109" s="227">
        <f t="shared" si="7"/>
        <v>1.643835616438356E-2</v>
      </c>
      <c r="AH109" s="227">
        <f t="shared" si="7"/>
        <v>1.643835616438356E-2</v>
      </c>
      <c r="AI109" s="227">
        <f t="shared" si="7"/>
        <v>1.643835616438356E-2</v>
      </c>
      <c r="AJ109" s="227">
        <f t="shared" si="7"/>
        <v>1.643835616438356E-2</v>
      </c>
      <c r="AK109" s="227">
        <f t="shared" si="7"/>
        <v>1.643835616438356E-2</v>
      </c>
      <c r="AL109" s="227">
        <f t="shared" si="7"/>
        <v>1.643835616438356E-2</v>
      </c>
      <c r="AM109" s="227">
        <f t="shared" si="7"/>
        <v>1.643835616438356E-2</v>
      </c>
      <c r="AN109" s="227">
        <f t="shared" si="7"/>
        <v>1.643835616438356E-2</v>
      </c>
      <c r="AO109" s="227">
        <f>$C$109/365</f>
        <v>4.1095890410958902E-2</v>
      </c>
      <c r="AP109" s="227">
        <f t="shared" ref="AP109:BC110" si="8">$C$109/365</f>
        <v>4.1095890410958902E-2</v>
      </c>
      <c r="AQ109" s="227">
        <f t="shared" si="8"/>
        <v>4.1095890410958902E-2</v>
      </c>
      <c r="AR109" s="227">
        <f t="shared" si="8"/>
        <v>4.1095890410958902E-2</v>
      </c>
      <c r="AS109" s="227">
        <f t="shared" si="8"/>
        <v>4.1095890410958902E-2</v>
      </c>
      <c r="AT109" s="227">
        <f t="shared" si="8"/>
        <v>4.1095890410958902E-2</v>
      </c>
      <c r="AU109" s="227">
        <f t="shared" si="8"/>
        <v>4.1095890410958902E-2</v>
      </c>
      <c r="AV109" s="227">
        <f t="shared" si="8"/>
        <v>4.1095890410958902E-2</v>
      </c>
      <c r="AW109" s="227">
        <f t="shared" si="8"/>
        <v>4.1095890410958902E-2</v>
      </c>
      <c r="AX109" s="227">
        <f t="shared" si="8"/>
        <v>4.1095890410958902E-2</v>
      </c>
      <c r="AY109" s="227">
        <f t="shared" si="8"/>
        <v>4.1095890410958902E-2</v>
      </c>
      <c r="AZ109" s="227">
        <f t="shared" si="8"/>
        <v>4.1095890410958902E-2</v>
      </c>
      <c r="BA109" s="227">
        <f t="shared" si="8"/>
        <v>4.1095890410958902E-2</v>
      </c>
      <c r="BB109" s="227">
        <f t="shared" si="8"/>
        <v>4.1095890410958902E-2</v>
      </c>
      <c r="BC109" s="227">
        <f t="shared" si="8"/>
        <v>4.1095890410958902E-2</v>
      </c>
      <c r="BD109" s="227">
        <f>$D$109/365</f>
        <v>6.575342465753424E-2</v>
      </c>
      <c r="BE109" s="227">
        <f t="shared" ref="BE109:BQ110" si="9">$D$109/365</f>
        <v>6.575342465753424E-2</v>
      </c>
      <c r="BF109" s="227">
        <f t="shared" si="9"/>
        <v>6.575342465753424E-2</v>
      </c>
      <c r="BG109" s="227">
        <f t="shared" si="9"/>
        <v>6.575342465753424E-2</v>
      </c>
      <c r="BH109" s="227">
        <f t="shared" si="9"/>
        <v>6.575342465753424E-2</v>
      </c>
      <c r="BI109" s="227">
        <f t="shared" si="9"/>
        <v>6.575342465753424E-2</v>
      </c>
      <c r="BJ109" s="227">
        <f t="shared" si="9"/>
        <v>6.575342465753424E-2</v>
      </c>
      <c r="BK109" s="227">
        <f t="shared" si="9"/>
        <v>6.575342465753424E-2</v>
      </c>
      <c r="BL109" s="227">
        <f t="shared" si="9"/>
        <v>6.575342465753424E-2</v>
      </c>
      <c r="BM109" s="227">
        <f t="shared" si="9"/>
        <v>6.575342465753424E-2</v>
      </c>
      <c r="BN109" s="227">
        <f t="shared" si="9"/>
        <v>6.575342465753424E-2</v>
      </c>
      <c r="BO109" s="227">
        <f t="shared" si="9"/>
        <v>6.575342465753424E-2</v>
      </c>
      <c r="BP109" s="227">
        <f t="shared" si="9"/>
        <v>6.575342465753424E-2</v>
      </c>
      <c r="BQ109" s="227">
        <f t="shared" si="9"/>
        <v>6.575342465753424E-2</v>
      </c>
      <c r="BR109" s="4"/>
      <c r="BS109" s="4"/>
      <c r="BT109" s="4"/>
      <c r="BU109" s="4"/>
      <c r="BV109" s="4"/>
      <c r="BW109" s="4"/>
      <c r="BX109" s="4"/>
      <c r="BY109" s="4"/>
      <c r="BZ109" s="4"/>
      <c r="CA109" s="4"/>
      <c r="CB109" s="4"/>
      <c r="CC109" s="4"/>
      <c r="CD109" s="4"/>
      <c r="CE109" s="4"/>
      <c r="CF109" s="4"/>
      <c r="CG109" s="4"/>
      <c r="CH109" s="4"/>
      <c r="CI109" s="4"/>
      <c r="CJ109" s="4"/>
      <c r="CK109" s="4"/>
      <c r="CM109" s="8"/>
    </row>
    <row r="110" spans="1:91">
      <c r="A110" s="18" t="s">
        <v>169</v>
      </c>
      <c r="B110" s="4">
        <v>6</v>
      </c>
      <c r="C110" s="97">
        <v>15</v>
      </c>
      <c r="D110" s="97">
        <v>24</v>
      </c>
      <c r="E110" s="97"/>
      <c r="H110" s="41"/>
      <c r="I110" s="22" t="s">
        <v>112</v>
      </c>
      <c r="J110" s="22" t="s">
        <v>112</v>
      </c>
      <c r="K110" s="22" t="s">
        <v>112</v>
      </c>
      <c r="L110" s="22" t="s">
        <v>112</v>
      </c>
      <c r="M110" s="22" t="s">
        <v>112</v>
      </c>
      <c r="N110" s="22" t="s">
        <v>112</v>
      </c>
      <c r="O110" s="22" t="s">
        <v>112</v>
      </c>
      <c r="P110" s="22" t="s">
        <v>112</v>
      </c>
      <c r="Q110" s="22" t="s">
        <v>112</v>
      </c>
      <c r="R110" s="22" t="s">
        <v>112</v>
      </c>
      <c r="S110" s="22" t="s">
        <v>112</v>
      </c>
      <c r="T110" s="22" t="s">
        <v>112</v>
      </c>
      <c r="U110" s="22" t="s">
        <v>112</v>
      </c>
      <c r="V110" s="22" t="s">
        <v>112</v>
      </c>
      <c r="W110" s="22" t="s">
        <v>112</v>
      </c>
      <c r="X110" s="22" t="s">
        <v>112</v>
      </c>
      <c r="Y110" s="22" t="s">
        <v>112</v>
      </c>
      <c r="Z110" s="227">
        <f>$B$110/365</f>
        <v>1.643835616438356E-2</v>
      </c>
      <c r="AA110" s="227">
        <f t="shared" si="7"/>
        <v>1.643835616438356E-2</v>
      </c>
      <c r="AB110" s="227">
        <f t="shared" si="7"/>
        <v>1.643835616438356E-2</v>
      </c>
      <c r="AC110" s="227">
        <f t="shared" si="7"/>
        <v>1.643835616438356E-2</v>
      </c>
      <c r="AD110" s="227">
        <f t="shared" si="7"/>
        <v>1.643835616438356E-2</v>
      </c>
      <c r="AE110" s="227">
        <f t="shared" si="7"/>
        <v>1.643835616438356E-2</v>
      </c>
      <c r="AF110" s="227">
        <f t="shared" si="7"/>
        <v>1.643835616438356E-2</v>
      </c>
      <c r="AG110" s="227">
        <f t="shared" si="7"/>
        <v>1.643835616438356E-2</v>
      </c>
      <c r="AH110" s="227">
        <f t="shared" si="7"/>
        <v>1.643835616438356E-2</v>
      </c>
      <c r="AI110" s="227">
        <f t="shared" si="7"/>
        <v>1.643835616438356E-2</v>
      </c>
      <c r="AJ110" s="227">
        <f t="shared" si="7"/>
        <v>1.643835616438356E-2</v>
      </c>
      <c r="AK110" s="227">
        <f t="shared" si="7"/>
        <v>1.643835616438356E-2</v>
      </c>
      <c r="AL110" s="227">
        <f t="shared" si="7"/>
        <v>1.643835616438356E-2</v>
      </c>
      <c r="AM110" s="227">
        <f t="shared" si="7"/>
        <v>1.643835616438356E-2</v>
      </c>
      <c r="AN110" s="227">
        <f t="shared" si="7"/>
        <v>1.643835616438356E-2</v>
      </c>
      <c r="AO110" s="227">
        <f>$C$109/365</f>
        <v>4.1095890410958902E-2</v>
      </c>
      <c r="AP110" s="227">
        <f t="shared" si="8"/>
        <v>4.1095890410958902E-2</v>
      </c>
      <c r="AQ110" s="227">
        <f t="shared" si="8"/>
        <v>4.1095890410958902E-2</v>
      </c>
      <c r="AR110" s="227">
        <f t="shared" si="8"/>
        <v>4.1095890410958902E-2</v>
      </c>
      <c r="AS110" s="227">
        <f t="shared" si="8"/>
        <v>4.1095890410958902E-2</v>
      </c>
      <c r="AT110" s="227">
        <f t="shared" si="8"/>
        <v>4.1095890410958902E-2</v>
      </c>
      <c r="AU110" s="227">
        <f t="shared" si="8"/>
        <v>4.1095890410958902E-2</v>
      </c>
      <c r="AV110" s="227">
        <f t="shared" si="8"/>
        <v>4.1095890410958902E-2</v>
      </c>
      <c r="AW110" s="227">
        <f t="shared" si="8"/>
        <v>4.1095890410958902E-2</v>
      </c>
      <c r="AX110" s="227">
        <f t="shared" si="8"/>
        <v>4.1095890410958902E-2</v>
      </c>
      <c r="AY110" s="227">
        <f t="shared" si="8"/>
        <v>4.1095890410958902E-2</v>
      </c>
      <c r="AZ110" s="227">
        <f t="shared" si="8"/>
        <v>4.1095890410958902E-2</v>
      </c>
      <c r="BA110" s="227">
        <f t="shared" si="8"/>
        <v>4.1095890410958902E-2</v>
      </c>
      <c r="BB110" s="227">
        <f t="shared" si="8"/>
        <v>4.1095890410958902E-2</v>
      </c>
      <c r="BC110" s="227">
        <f t="shared" si="8"/>
        <v>4.1095890410958902E-2</v>
      </c>
      <c r="BD110" s="227">
        <f>$D$109/365</f>
        <v>6.575342465753424E-2</v>
      </c>
      <c r="BE110" s="227">
        <f t="shared" si="9"/>
        <v>6.575342465753424E-2</v>
      </c>
      <c r="BF110" s="227">
        <f t="shared" si="9"/>
        <v>6.575342465753424E-2</v>
      </c>
      <c r="BG110" s="227">
        <f t="shared" si="9"/>
        <v>6.575342465753424E-2</v>
      </c>
      <c r="BH110" s="227">
        <f t="shared" si="9"/>
        <v>6.575342465753424E-2</v>
      </c>
      <c r="BI110" s="227">
        <f t="shared" si="9"/>
        <v>6.575342465753424E-2</v>
      </c>
      <c r="BJ110" s="227">
        <f t="shared" si="9"/>
        <v>6.575342465753424E-2</v>
      </c>
      <c r="BK110" s="227">
        <f t="shared" si="9"/>
        <v>6.575342465753424E-2</v>
      </c>
      <c r="BL110" s="227">
        <f t="shared" si="9"/>
        <v>6.575342465753424E-2</v>
      </c>
      <c r="BM110" s="227">
        <f t="shared" si="9"/>
        <v>6.575342465753424E-2</v>
      </c>
      <c r="BN110" s="227">
        <f t="shared" si="9"/>
        <v>6.575342465753424E-2</v>
      </c>
      <c r="BO110" s="227">
        <f t="shared" si="9"/>
        <v>6.575342465753424E-2</v>
      </c>
      <c r="BP110" s="227">
        <f t="shared" si="9"/>
        <v>6.575342465753424E-2</v>
      </c>
      <c r="BQ110" s="227">
        <f t="shared" si="9"/>
        <v>6.575342465753424E-2</v>
      </c>
      <c r="BR110" s="4"/>
      <c r="BS110" s="4"/>
      <c r="BT110" s="4"/>
      <c r="BU110" s="4"/>
      <c r="BV110" s="4"/>
      <c r="BW110" s="4"/>
      <c r="BX110" s="4"/>
      <c r="BY110" s="4"/>
      <c r="BZ110" s="4"/>
      <c r="CA110" s="4"/>
      <c r="CB110" s="4"/>
      <c r="CC110" s="4"/>
      <c r="CD110" s="4"/>
      <c r="CE110" s="4"/>
      <c r="CF110" s="4"/>
      <c r="CG110" s="4"/>
      <c r="CH110" s="4"/>
      <c r="CI110" s="4"/>
      <c r="CJ110" s="4"/>
      <c r="CK110" s="4"/>
      <c r="CM110" s="8"/>
    </row>
    <row r="112" spans="1:91" ht="15.5">
      <c r="A112" s="73" t="s">
        <v>114</v>
      </c>
      <c r="B112" s="73"/>
      <c r="C112" s="73"/>
      <c r="D112" s="73"/>
      <c r="E112" s="73"/>
      <c r="F112" s="73"/>
      <c r="I112" s="41"/>
      <c r="J112" s="28"/>
      <c r="K112" s="28"/>
      <c r="S112" s="95"/>
      <c r="T112" s="95"/>
      <c r="U112" s="95"/>
      <c r="V112" s="95"/>
      <c r="W112" s="95"/>
      <c r="X112" s="95"/>
      <c r="Y112" s="95"/>
      <c r="Z112" s="95"/>
      <c r="AA112" s="95"/>
      <c r="AB112" s="95"/>
      <c r="AC112" s="95"/>
      <c r="AD112" s="95"/>
      <c r="AE112" s="95"/>
      <c r="AF112" s="95"/>
      <c r="AG112" s="95"/>
      <c r="AH112" s="95"/>
      <c r="AI112" s="95"/>
      <c r="AJ112" s="95"/>
      <c r="AK112" s="95"/>
      <c r="AL112" s="95"/>
      <c r="AM112" s="95"/>
      <c r="AN112" s="95"/>
      <c r="AO112" s="95"/>
      <c r="AP112" s="95"/>
      <c r="AQ112" s="95"/>
      <c r="AR112" s="95"/>
      <c r="AS112" s="95"/>
      <c r="AT112" s="95"/>
      <c r="AU112" s="95"/>
      <c r="AV112" s="95"/>
      <c r="AW112" s="95"/>
      <c r="AX112" s="95"/>
      <c r="AY112" s="95"/>
      <c r="AZ112" s="95"/>
      <c r="BA112" s="95"/>
      <c r="BB112" s="95"/>
      <c r="BC112" s="95"/>
      <c r="BD112" s="95"/>
      <c r="BE112" s="95"/>
      <c r="BF112" s="95"/>
      <c r="BG112" s="95"/>
      <c r="BH112" s="95"/>
      <c r="BI112" s="95"/>
      <c r="BJ112" s="95"/>
      <c r="BK112" s="95"/>
      <c r="BL112" s="95"/>
      <c r="BM112" s="95"/>
      <c r="BN112" s="95"/>
      <c r="BO112" s="95"/>
      <c r="BP112" s="95"/>
      <c r="BQ112" s="95"/>
      <c r="BR112" s="95"/>
      <c r="BS112" s="95"/>
      <c r="BT112" s="225" t="s">
        <v>115</v>
      </c>
      <c r="BU112" s="95"/>
      <c r="BV112" s="95"/>
      <c r="BW112" s="95"/>
      <c r="BX112" s="95"/>
      <c r="BY112" s="95"/>
      <c r="BZ112" s="95"/>
      <c r="CA112" s="95"/>
      <c r="CB112" s="95"/>
      <c r="CC112" s="95"/>
      <c r="CD112" s="95"/>
      <c r="CE112" s="95"/>
      <c r="CF112" s="95"/>
      <c r="CG112" s="95"/>
      <c r="CH112" s="95"/>
      <c r="CI112" s="95"/>
      <c r="CJ112" s="95"/>
      <c r="CK112" s="95"/>
      <c r="CL112" s="4"/>
      <c r="CM112" s="8"/>
    </row>
    <row r="114" spans="1:92">
      <c r="A114" s="214" t="s">
        <v>116</v>
      </c>
      <c r="B114" s="4"/>
    </row>
    <row r="115" spans="1:92">
      <c r="A115" s="219" t="s">
        <v>117</v>
      </c>
      <c r="B115" s="234">
        <v>1</v>
      </c>
      <c r="I115" s="22" t="s">
        <v>118</v>
      </c>
    </row>
    <row r="116" spans="1:92">
      <c r="A116" s="219" t="s">
        <v>119</v>
      </c>
      <c r="B116" s="234">
        <v>0.33</v>
      </c>
      <c r="I116" s="22" t="s">
        <v>120</v>
      </c>
    </row>
    <row r="117" spans="1:92">
      <c r="A117" s="214" t="s">
        <v>576</v>
      </c>
      <c r="B117" s="4"/>
    </row>
    <row r="118" spans="1:92">
      <c r="A118" s="219" t="s">
        <v>117</v>
      </c>
      <c r="B118" s="234">
        <v>25.5</v>
      </c>
      <c r="I118" s="22" t="s">
        <v>118</v>
      </c>
      <c r="AA118" s="281"/>
    </row>
    <row r="119" spans="1:92">
      <c r="A119" s="219" t="s">
        <v>119</v>
      </c>
      <c r="B119" s="234">
        <v>17</v>
      </c>
      <c r="I119" s="22" t="s">
        <v>120</v>
      </c>
    </row>
    <row r="121" spans="1:92">
      <c r="A121" s="214" t="s">
        <v>43</v>
      </c>
      <c r="B121" s="4"/>
    </row>
    <row r="122" spans="1:92">
      <c r="A122" s="219" t="s">
        <v>117</v>
      </c>
      <c r="B122" s="237">
        <f>B118-B115</f>
        <v>24.5</v>
      </c>
      <c r="I122" s="22" t="s">
        <v>118</v>
      </c>
    </row>
    <row r="123" spans="1:92">
      <c r="A123" s="219" t="s">
        <v>119</v>
      </c>
      <c r="B123" s="237">
        <f>B119-B116</f>
        <v>16.670000000000002</v>
      </c>
      <c r="I123" s="22" t="s">
        <v>120</v>
      </c>
    </row>
    <row r="125" spans="1:92" ht="18.5">
      <c r="A125" s="253" t="s">
        <v>121</v>
      </c>
      <c r="B125" s="6"/>
      <c r="C125" s="6"/>
      <c r="D125" s="6"/>
      <c r="E125" s="6"/>
      <c r="F125" s="6"/>
      <c r="G125" s="103"/>
      <c r="I125" s="41"/>
      <c r="CM125" s="8"/>
      <c r="CN125" s="152"/>
    </row>
    <row r="126" spans="1:92">
      <c r="BT126" s="152"/>
    </row>
    <row r="127" spans="1:92">
      <c r="A127" s="18" t="s">
        <v>122</v>
      </c>
      <c r="B127" s="254">
        <v>11</v>
      </c>
      <c r="I127" s="22" t="s">
        <v>123</v>
      </c>
      <c r="BS127" t="s">
        <v>124</v>
      </c>
      <c r="BT127" s="126" t="s">
        <v>125</v>
      </c>
    </row>
    <row r="128" spans="1:92">
      <c r="A128" s="18" t="s">
        <v>126</v>
      </c>
      <c r="B128" s="254">
        <v>11</v>
      </c>
      <c r="I128" s="22" t="s">
        <v>123</v>
      </c>
      <c r="BS128" t="s">
        <v>127</v>
      </c>
      <c r="BT128" s="126" t="s">
        <v>125</v>
      </c>
    </row>
    <row r="129" spans="1:72">
      <c r="A129" s="18" t="s">
        <v>128</v>
      </c>
      <c r="B129" s="254">
        <v>35</v>
      </c>
      <c r="I129" s="22" t="s">
        <v>129</v>
      </c>
      <c r="BT129" s="126"/>
    </row>
    <row r="130" spans="1:72">
      <c r="A130" s="18"/>
      <c r="I130" s="22"/>
      <c r="BT130" s="126"/>
    </row>
    <row r="131" spans="1:72">
      <c r="A131" s="18" t="s">
        <v>130</v>
      </c>
      <c r="BS131" t="s">
        <v>131</v>
      </c>
      <c r="BT131" s="152"/>
    </row>
    <row r="132" spans="1:72">
      <c r="A132" s="219">
        <v>9564</v>
      </c>
      <c r="B132" s="254">
        <v>3021</v>
      </c>
      <c r="I132" s="22" t="s">
        <v>132</v>
      </c>
      <c r="BS132" t="s">
        <v>133</v>
      </c>
      <c r="BT132" s="152"/>
    </row>
    <row r="133" spans="1:72">
      <c r="A133" s="219"/>
      <c r="B133" s="254"/>
      <c r="I133" s="22" t="s">
        <v>132</v>
      </c>
      <c r="BT133" s="152"/>
    </row>
    <row r="134" spans="1:72">
      <c r="A134" s="18"/>
      <c r="I134" s="22"/>
      <c r="BT134" s="126"/>
    </row>
    <row r="135" spans="1:72">
      <c r="A135" s="18" t="s">
        <v>134</v>
      </c>
      <c r="B135" s="95">
        <f>B132</f>
        <v>3021</v>
      </c>
      <c r="I135" s="22" t="s">
        <v>132</v>
      </c>
      <c r="BT135" s="152"/>
    </row>
    <row r="136" spans="1:72">
      <c r="BT136" s="152"/>
    </row>
    <row r="137" spans="1:72" ht="18.5">
      <c r="A137" s="59" t="s">
        <v>135</v>
      </c>
      <c r="B137" s="6"/>
      <c r="C137" s="6"/>
      <c r="D137" s="6"/>
      <c r="E137" s="6"/>
      <c r="F137" s="6"/>
      <c r="G137" s="103"/>
    </row>
    <row r="138" spans="1:72">
      <c r="A138" s="219"/>
      <c r="D138" s="29"/>
      <c r="F138" s="29"/>
      <c r="G138" s="29"/>
      <c r="I138" s="141"/>
      <c r="BD138" s="87"/>
    </row>
    <row r="139" spans="1:72">
      <c r="A139" s="18" t="s">
        <v>136</v>
      </c>
      <c r="B139" s="21">
        <f>12800*0.11</f>
        <v>1408</v>
      </c>
      <c r="D139" s="29"/>
      <c r="F139" s="29"/>
      <c r="G139" s="29"/>
      <c r="I139" s="22" t="s">
        <v>587</v>
      </c>
      <c r="BS139" t="s">
        <v>137</v>
      </c>
    </row>
    <row r="140" spans="1:72" hidden="1">
      <c r="A140" s="18"/>
      <c r="D140" s="29"/>
      <c r="F140" s="29"/>
      <c r="G140" s="29"/>
      <c r="I140" s="141"/>
    </row>
    <row r="141" spans="1:72" hidden="1">
      <c r="A141" s="18"/>
      <c r="B141" s="4"/>
      <c r="C141" s="4"/>
      <c r="D141" s="29"/>
      <c r="F141" s="29"/>
      <c r="G141" s="29"/>
      <c r="I141" s="141"/>
    </row>
    <row r="142" spans="1:72" hidden="1">
      <c r="A142" s="219"/>
      <c r="B142" s="21"/>
      <c r="C142" s="254"/>
      <c r="I142" s="22"/>
      <c r="Z142" s="21"/>
      <c r="AA142" s="21"/>
      <c r="AB142" s="21"/>
      <c r="AC142" s="21"/>
      <c r="AD142" s="21"/>
      <c r="AE142" s="21">
        <f t="shared" ref="AE142" si="10">$B142/3</f>
        <v>0</v>
      </c>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S142" t="s">
        <v>138</v>
      </c>
    </row>
    <row r="143" spans="1:72" hidden="1">
      <c r="A143" s="219"/>
      <c r="B143" s="21"/>
      <c r="C143" s="254"/>
      <c r="I143" s="22"/>
      <c r="Z143" s="21"/>
      <c r="AA143" s="21"/>
      <c r="AB143" s="21"/>
      <c r="AC143" s="21"/>
      <c r="AD143" s="218"/>
      <c r="AE143" s="21"/>
      <c r="AF143" s="21"/>
      <c r="AG143" s="21">
        <f>B143</f>
        <v>0</v>
      </c>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row>
    <row r="144" spans="1:72" hidden="1">
      <c r="A144" s="219"/>
      <c r="B144" s="21"/>
      <c r="C144" s="254"/>
      <c r="I144" s="22"/>
      <c r="Z144" s="21"/>
      <c r="AA144" s="21"/>
      <c r="AB144" s="21"/>
      <c r="AC144" s="21"/>
      <c r="AD144" s="218"/>
      <c r="AE144" s="21"/>
      <c r="AF144" s="21"/>
      <c r="AG144" s="21">
        <f>$B144/6</f>
        <v>0</v>
      </c>
      <c r="AH144" s="21">
        <f t="shared" ref="AH144:AL144" si="11">$B144/6</f>
        <v>0</v>
      </c>
      <c r="AI144" s="21">
        <f t="shared" si="11"/>
        <v>0</v>
      </c>
      <c r="AJ144" s="21">
        <f t="shared" si="11"/>
        <v>0</v>
      </c>
      <c r="AK144" s="21">
        <f t="shared" si="11"/>
        <v>0</v>
      </c>
      <c r="AL144" s="21">
        <f t="shared" si="11"/>
        <v>0</v>
      </c>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S144" t="s">
        <v>139</v>
      </c>
    </row>
    <row r="145" spans="1:68" hidden="1">
      <c r="A145" s="3"/>
    </row>
    <row r="146" spans="1:68">
      <c r="A146" s="219" t="s">
        <v>140</v>
      </c>
      <c r="I146" s="22" t="s">
        <v>141</v>
      </c>
      <c r="Z146" s="111">
        <f>($B139+SUM(Z142:Z144))/INDEX(a!$J$39:$BQ$39,1,MATCH(2022,a!$J$26:$BQ$26,0))</f>
        <v>1368.2532078699742</v>
      </c>
      <c r="AA146" s="111">
        <f>($B139+SUM(AA142:AA144))/INDEX(a!$J$39:$BQ$39,1,MATCH(2022,a!$J$26:$BQ$26,0))</f>
        <v>1368.2532078699742</v>
      </c>
      <c r="AB146" s="111">
        <f>($B139+SUM(AB142:AB144))/INDEX(a!$J$39:$BQ$39,1,MATCH(2022,a!$J$26:$BQ$26,0))</f>
        <v>1368.2532078699742</v>
      </c>
      <c r="AC146" s="111">
        <f>($B139+SUM(AC142:AC144))/INDEX(a!$J$39:$BQ$39,1,MATCH(2022,a!$J$26:$BQ$26,0))</f>
        <v>1368.2532078699742</v>
      </c>
      <c r="AD146" s="111">
        <f>($B139+SUM(AD142:AD144))/INDEX(a!$J$39:$BQ$39,1,MATCH(2022,a!$J$26:$BQ$26,0))</f>
        <v>1368.2532078699742</v>
      </c>
      <c r="AE146" s="111">
        <f>($B139+SUM(AE142:AE144))/INDEX(a!$J$39:$BQ$39,1,MATCH(2022,a!$J$26:$BQ$26,0))</f>
        <v>1368.2532078699742</v>
      </c>
      <c r="AF146" s="111">
        <f>($B139+SUM(AF142:AF144))/INDEX(a!$J$39:$BQ$39,1,MATCH(2022,a!$J$26:$BQ$26,0))</f>
        <v>1368.2532078699742</v>
      </c>
      <c r="AG146" s="111">
        <f>($B139+SUM(AG142:AG144))/INDEX(a!$J$39:$BQ$39,1,MATCH(2022,a!$J$26:$BQ$26,0))</f>
        <v>1368.2532078699742</v>
      </c>
      <c r="AH146" s="111">
        <f>($B139+SUM(AH142:AH144))/INDEX(a!$J$39:$BQ$39,1,MATCH(2022,a!$J$26:$BQ$26,0))</f>
        <v>1368.2532078699742</v>
      </c>
      <c r="AI146" s="111">
        <f>($B139+SUM(AI142:AI144))/INDEX(a!$J$39:$BQ$39,1,MATCH(2022,a!$J$26:$BQ$26,0))</f>
        <v>1368.2532078699742</v>
      </c>
      <c r="AJ146" s="111">
        <f>($B139+SUM(AJ142:AJ144))/INDEX(a!$J$39:$BQ$39,1,MATCH(2022,a!$J$26:$BQ$26,0))</f>
        <v>1368.2532078699742</v>
      </c>
      <c r="AK146" s="111">
        <f>($B139+SUM(AK142:AK144))/INDEX(a!$J$39:$BQ$39,1,MATCH(2022,a!$J$26:$BQ$26,0))</f>
        <v>1368.2532078699742</v>
      </c>
      <c r="AL146" s="111">
        <f>($B139+SUM(AL142:AL144))/INDEX(a!$J$39:$BQ$39,1,MATCH(2022,a!$J$26:$BQ$26,0))</f>
        <v>1368.2532078699742</v>
      </c>
      <c r="AM146" s="111">
        <f>($B139+SUM(AM142:AM144))/INDEX(a!$J$39:$BQ$39,1,MATCH(2022,a!$J$26:$BQ$26,0))</f>
        <v>1368.2532078699742</v>
      </c>
      <c r="AN146" s="111">
        <f>($B139+SUM(AN142:AN144))/INDEX(a!$J$39:$BQ$39,1,MATCH(2022,a!$J$26:$BQ$26,0))</f>
        <v>1368.2532078699742</v>
      </c>
      <c r="AO146" s="111">
        <f>($B139+SUM(AO142:AO144))/INDEX(a!$J$39:$BQ$39,1,MATCH(2022,a!$J$26:$BQ$26,0))</f>
        <v>1368.2532078699742</v>
      </c>
      <c r="AP146" s="111">
        <f>($B139+SUM(AP142:AP144))/INDEX(a!$J$39:$BQ$39,1,MATCH(2022,a!$J$26:$BQ$26,0))</f>
        <v>1368.2532078699742</v>
      </c>
      <c r="AQ146" s="111">
        <f>($B139+SUM(AQ142:AQ144))/INDEX(a!$J$39:$BQ$39,1,MATCH(2022,a!$J$26:$BQ$26,0))</f>
        <v>1368.2532078699742</v>
      </c>
      <c r="AR146" s="111">
        <f>($B139+SUM(AR142:AR144))/INDEX(a!$J$39:$BQ$39,1,MATCH(2022,a!$J$26:$BQ$26,0))</f>
        <v>1368.2532078699742</v>
      </c>
      <c r="AS146" s="111">
        <f>($B139+SUM(AS142:AS144))/INDEX(a!$J$39:$BQ$39,1,MATCH(2022,a!$J$26:$BQ$26,0))</f>
        <v>1368.2532078699742</v>
      </c>
      <c r="AT146" s="111">
        <f>($B139+SUM(AT142:AT144))/INDEX(a!$J$39:$BQ$39,1,MATCH(2022,a!$J$26:$BQ$26,0))</f>
        <v>1368.2532078699742</v>
      </c>
      <c r="AU146" s="111">
        <f>($B139+SUM(AU142:AU144))/INDEX(a!$J$39:$BQ$39,1,MATCH(2022,a!$J$26:$BQ$26,0))</f>
        <v>1368.2532078699742</v>
      </c>
      <c r="AV146" s="111">
        <f>($B139+SUM(AV142:AV144))/INDEX(a!$J$39:$BQ$39,1,MATCH(2022,a!$J$26:$BQ$26,0))</f>
        <v>1368.2532078699742</v>
      </c>
      <c r="AW146" s="111">
        <f>($B139+SUM(AW142:AW144))/INDEX(a!$J$39:$BQ$39,1,MATCH(2022,a!$J$26:$BQ$26,0))</f>
        <v>1368.2532078699742</v>
      </c>
      <c r="AX146" s="111">
        <f>($B139+SUM(AX142:AX144))/INDEX(a!$J$39:$BQ$39,1,MATCH(2022,a!$J$26:$BQ$26,0))</f>
        <v>1368.2532078699742</v>
      </c>
      <c r="AY146" s="111">
        <f>($B139+SUM(AY142:AY144))/INDEX(a!$J$39:$BQ$39,1,MATCH(2022,a!$J$26:$BQ$26,0))</f>
        <v>1368.2532078699742</v>
      </c>
      <c r="AZ146" s="111">
        <f>($B139+SUM(AZ142:AZ144))/INDEX(a!$J$39:$BQ$39,1,MATCH(2022,a!$J$26:$BQ$26,0))</f>
        <v>1368.2532078699742</v>
      </c>
      <c r="BA146" s="111">
        <f>($B139+SUM(BA142:BA144))/INDEX(a!$J$39:$BQ$39,1,MATCH(2022,a!$J$26:$BQ$26,0))</f>
        <v>1368.2532078699742</v>
      </c>
      <c r="BB146" s="111">
        <f>($B139+SUM(BB142:BB144))/INDEX(a!$J$39:$BQ$39,1,MATCH(2022,a!$J$26:$BQ$26,0))</f>
        <v>1368.2532078699742</v>
      </c>
      <c r="BC146" s="111">
        <f>($B139+SUM(BC142:BC144))/INDEX(a!$J$39:$BQ$39,1,MATCH(2022,a!$J$26:$BQ$26,0))</f>
        <v>1368.2532078699742</v>
      </c>
      <c r="BD146" s="111">
        <f>($B139+SUM(BD142:BD144))/INDEX(a!$J$39:$BQ$39,1,MATCH(2022,a!$J$26:$BQ$26,0))</f>
        <v>1368.2532078699742</v>
      </c>
      <c r="BE146" s="111">
        <f>($B139+SUM(BE142:BE144))/INDEX(a!$J$39:$BQ$39,1,MATCH(2022,a!$J$26:$BQ$26,0))</f>
        <v>1368.2532078699742</v>
      </c>
      <c r="BF146" s="111">
        <f>($B139+SUM(BF142:BF144))/INDEX(a!$J$39:$BQ$39,1,MATCH(2022,a!$J$26:$BQ$26,0))</f>
        <v>1368.2532078699742</v>
      </c>
      <c r="BG146" s="111">
        <f>($B139+SUM(BG142:BG144))/INDEX(a!$J$39:$BQ$39,1,MATCH(2022,a!$J$26:$BQ$26,0))</f>
        <v>1368.2532078699742</v>
      </c>
      <c r="BH146" s="111">
        <f>($B139+SUM(BH142:BH144))/INDEX(a!$J$39:$BQ$39,1,MATCH(2022,a!$J$26:$BQ$26,0))</f>
        <v>1368.2532078699742</v>
      </c>
      <c r="BI146" s="111">
        <f>($B139+SUM(BI142:BI144))/INDEX(a!$J$39:$BQ$39,1,MATCH(2022,a!$J$26:$BQ$26,0))</f>
        <v>1368.2532078699742</v>
      </c>
      <c r="BJ146" s="111">
        <f>($B139+SUM(BJ142:BJ144))/INDEX(a!$J$39:$BQ$39,1,MATCH(2022,a!$J$26:$BQ$26,0))</f>
        <v>1368.2532078699742</v>
      </c>
      <c r="BK146" s="111">
        <f>($B139+SUM(BK142:BK144))/INDEX(a!$J$39:$BQ$39,1,MATCH(2022,a!$J$26:$BQ$26,0))</f>
        <v>1368.2532078699742</v>
      </c>
      <c r="BL146" s="111">
        <f>($B139+SUM(BL142:BL144))/INDEX(a!$J$39:$BQ$39,1,MATCH(2022,a!$J$26:$BQ$26,0))</f>
        <v>1368.2532078699742</v>
      </c>
      <c r="BM146" s="111">
        <f>($B139+SUM(BM142:BM144))/INDEX(a!$J$39:$BQ$39,1,MATCH(2022,a!$J$26:$BQ$26,0))</f>
        <v>1368.2532078699742</v>
      </c>
      <c r="BN146" s="111">
        <f>($B139+SUM(BN142:BN144))/INDEX(a!$J$39:$BQ$39,1,MATCH(2022,a!$J$26:$BQ$26,0))</f>
        <v>1368.2532078699742</v>
      </c>
      <c r="BO146" s="111">
        <f>($B139+SUM(BO142:BO144))/INDEX(a!$J$39:$BQ$39,1,MATCH(2022,a!$J$26:$BQ$26,0))</f>
        <v>1368.2532078699742</v>
      </c>
      <c r="BP146" s="111">
        <f>($B139+SUM(BP142:BP144))/INDEX(a!$J$39:$BQ$39,1,MATCH(2022,a!$J$26:$BQ$26,0))</f>
        <v>1368.2532078699742</v>
      </c>
    </row>
  </sheetData>
  <mergeCells count="1">
    <mergeCell ref="A106:E106"/>
  </mergeCells>
  <phoneticPr fontId="163" type="noConversion"/>
  <hyperlinks>
    <hyperlink ref="BT128" r:id="rId1" xr:uid="{C5DDC4A5-4DA4-40D3-BE88-A9617D4EA554}"/>
    <hyperlink ref="BT127" r:id="rId2" xr:uid="{E32320F0-3E92-453D-B03E-B13FB314E26D}"/>
    <hyperlink ref="BU77" r:id="rId3" xr:uid="{A9E9FA72-1C0D-4C76-8856-B2B1EA1D89AD}"/>
    <hyperlink ref="BU89" r:id="rId4" xr:uid="{45FB1185-4226-4C23-9F87-B078A89475A0}"/>
  </hyperlinks>
  <pageMargins left="0.7" right="0.7" top="0.75" bottom="0.75" header="0.3" footer="0.3"/>
  <pageSetup scale="10" orientation="portrait"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M71"/>
  <sheetViews>
    <sheetView zoomScale="90" zoomScaleNormal="90" workbookViewId="0">
      <pane xSplit="9" ySplit="9" topLeftCell="Z31" activePane="bottomRight" state="frozen"/>
      <selection pane="topRight" activeCell="B52" sqref="B52"/>
      <selection pane="bottomLeft" activeCell="B52" sqref="B52"/>
      <selection pane="bottomRight" activeCell="B14" sqref="B14"/>
    </sheetView>
  </sheetViews>
  <sheetFormatPr defaultColWidth="9.08984375" defaultRowHeight="14.5"/>
  <cols>
    <col min="1" max="1" width="39.08984375" customWidth="1"/>
    <col min="2" max="2" width="18.36328125" customWidth="1"/>
    <col min="3" max="3" width="16.6328125" customWidth="1"/>
    <col min="4" max="4" width="16.453125" customWidth="1"/>
    <col min="5" max="7" width="3.6328125" customWidth="1"/>
    <col min="8" max="8" width="2.6328125" customWidth="1"/>
    <col min="9" max="9" width="17.08984375" bestFit="1" customWidth="1"/>
    <col min="10" max="10" width="5.453125" hidden="1" customWidth="1"/>
    <col min="11" max="25" width="4.6328125" hidden="1" customWidth="1"/>
    <col min="26" max="26" width="13.6328125" customWidth="1"/>
    <col min="27" max="28" width="15.08984375" style="72" bestFit="1" customWidth="1"/>
    <col min="29" max="32" width="16.36328125" style="72" bestFit="1" customWidth="1"/>
    <col min="33" max="49" width="16.90625" style="72" bestFit="1" customWidth="1"/>
    <col min="50" max="68" width="16.36328125" style="72" bestFit="1" customWidth="1"/>
    <col min="69" max="88" width="16.36328125" style="72" customWidth="1"/>
    <col min="89" max="89" width="14.6328125" customWidth="1"/>
    <col min="90" max="90" width="2.6328125" customWidth="1"/>
  </cols>
  <sheetData>
    <row r="1" spans="1:91" ht="21">
      <c r="A1" s="117" t="str">
        <f>Project!$A$1</f>
        <v>East Side Road Addison</v>
      </c>
    </row>
    <row r="2" spans="1:91" ht="18.5">
      <c r="A2" s="58" t="str">
        <f>CONCATENATE("Benefit ",Project!D6,":  ",Project!A6," resulting from ",Project!B6,IF(ISBLANK(Project!C6),"",CONCATENATE(" associated with ",Project!C6)))</f>
        <v>Benefit 1:  Travel Time Savings resulting from Avoided Detour</v>
      </c>
    </row>
    <row r="5" spans="1:91">
      <c r="A5" s="12">
        <v>1</v>
      </c>
      <c r="B5" s="13" t="s">
        <v>11</v>
      </c>
    </row>
    <row r="8" spans="1:91">
      <c r="J8" s="14">
        <f>Project!J12</f>
        <v>-16</v>
      </c>
      <c r="K8" s="14">
        <f>Project!K12</f>
        <v>-15</v>
      </c>
      <c r="L8" s="14">
        <f>Project!L12</f>
        <v>-14</v>
      </c>
      <c r="M8" s="14">
        <f>Project!M12</f>
        <v>-13</v>
      </c>
      <c r="N8" s="14">
        <f>Project!N12</f>
        <v>-12</v>
      </c>
      <c r="O8" s="14">
        <f>Project!O12</f>
        <v>-11</v>
      </c>
      <c r="P8" s="14">
        <f>Project!P12</f>
        <v>-10</v>
      </c>
      <c r="Q8" s="14">
        <f>Project!Q12</f>
        <v>-9</v>
      </c>
      <c r="R8" s="14">
        <f>Project!R12</f>
        <v>-8</v>
      </c>
      <c r="S8" s="14">
        <f>Project!S12</f>
        <v>-7</v>
      </c>
      <c r="T8" s="14">
        <f>Project!T12</f>
        <v>-6</v>
      </c>
      <c r="U8" s="14">
        <f>Project!U12</f>
        <v>-5</v>
      </c>
      <c r="V8" s="14">
        <f>Project!V12</f>
        <v>-4</v>
      </c>
      <c r="W8" s="14">
        <f>Project!W12</f>
        <v>-3</v>
      </c>
      <c r="X8" s="14">
        <f>Project!X12</f>
        <v>-2</v>
      </c>
      <c r="Y8" s="14">
        <f>Project!Y12</f>
        <v>-1</v>
      </c>
      <c r="Z8" s="14">
        <f>Project!Z12</f>
        <v>0</v>
      </c>
      <c r="AA8" s="78">
        <f>Project!AA12</f>
        <v>1</v>
      </c>
      <c r="AB8" s="78">
        <f>Project!AB12</f>
        <v>2</v>
      </c>
      <c r="AC8" s="78">
        <f>Project!AC12</f>
        <v>3</v>
      </c>
      <c r="AD8" s="78">
        <f>Project!AD12</f>
        <v>4</v>
      </c>
      <c r="AE8" s="78">
        <f>Project!AE12</f>
        <v>5</v>
      </c>
      <c r="AF8" s="78">
        <f>Project!AF12</f>
        <v>6</v>
      </c>
      <c r="AG8" s="78">
        <f>Project!AG12</f>
        <v>7</v>
      </c>
      <c r="AH8" s="78">
        <f>Project!AH12</f>
        <v>8</v>
      </c>
      <c r="AI8" s="78">
        <f>Project!AI12</f>
        <v>9</v>
      </c>
      <c r="AJ8" s="78">
        <f>Project!AJ12</f>
        <v>10</v>
      </c>
      <c r="AK8" s="78">
        <f>Project!AK12</f>
        <v>11</v>
      </c>
      <c r="AL8" s="78">
        <f>Project!AL12</f>
        <v>12</v>
      </c>
      <c r="AM8" s="78">
        <f>Project!AM12</f>
        <v>13</v>
      </c>
      <c r="AN8" s="78">
        <f>Project!AN12</f>
        <v>14</v>
      </c>
      <c r="AO8" s="78">
        <f>Project!AO12</f>
        <v>15</v>
      </c>
      <c r="AP8" s="78">
        <f>Project!AP12</f>
        <v>16</v>
      </c>
      <c r="AQ8" s="78">
        <f>Project!AQ12</f>
        <v>17</v>
      </c>
      <c r="AR8" s="78">
        <f>Project!AR12</f>
        <v>18</v>
      </c>
      <c r="AS8" s="78">
        <f>Project!AS12</f>
        <v>19</v>
      </c>
      <c r="AT8" s="78">
        <f>Project!AT12</f>
        <v>20</v>
      </c>
      <c r="AU8" s="78">
        <f>Project!AU12</f>
        <v>21</v>
      </c>
      <c r="AV8" s="78">
        <f>Project!AV12</f>
        <v>22</v>
      </c>
      <c r="AW8" s="78">
        <f>Project!AW12</f>
        <v>23</v>
      </c>
      <c r="AX8" s="78">
        <f>Project!AX12</f>
        <v>24</v>
      </c>
      <c r="AY8" s="78">
        <f>Project!AY12</f>
        <v>25</v>
      </c>
      <c r="AZ8" s="78">
        <f>Project!AZ12</f>
        <v>26</v>
      </c>
      <c r="BA8" s="78">
        <f>Project!BA12</f>
        <v>27</v>
      </c>
      <c r="BB8" s="78">
        <f>Project!BB12</f>
        <v>28</v>
      </c>
      <c r="BC8" s="78">
        <f>Project!BC12</f>
        <v>29</v>
      </c>
      <c r="BD8" s="78">
        <f>Project!BD12</f>
        <v>30</v>
      </c>
      <c r="BE8" s="78">
        <f>Project!BE12</f>
        <v>31</v>
      </c>
      <c r="BF8" s="78">
        <f>Project!BF12</f>
        <v>32</v>
      </c>
      <c r="BG8" s="78">
        <f>Project!BG12</f>
        <v>33</v>
      </c>
      <c r="BH8" s="78">
        <f>Project!BH12</f>
        <v>34</v>
      </c>
      <c r="BI8" s="78">
        <f>Project!BI12</f>
        <v>35</v>
      </c>
      <c r="BJ8" s="78">
        <f>Project!BJ12</f>
        <v>36</v>
      </c>
      <c r="BK8" s="78">
        <f>Project!BK12</f>
        <v>37</v>
      </c>
      <c r="BL8" s="78">
        <f>Project!BL12</f>
        <v>38</v>
      </c>
      <c r="BM8" s="78">
        <f>Project!BM12</f>
        <v>39</v>
      </c>
      <c r="BN8" s="78">
        <f>Project!BN12</f>
        <v>40</v>
      </c>
      <c r="BO8" s="78">
        <f>Project!BO12</f>
        <v>41</v>
      </c>
      <c r="BP8" s="78">
        <f>Project!BP12</f>
        <v>42</v>
      </c>
      <c r="BQ8" s="78">
        <f>Project!BQ12</f>
        <v>43</v>
      </c>
      <c r="BR8" s="78"/>
      <c r="BS8" s="78"/>
      <c r="BT8" s="78"/>
      <c r="BU8" s="78"/>
      <c r="BV8" s="78"/>
      <c r="BW8" s="78"/>
      <c r="BX8" s="78"/>
      <c r="BY8" s="78"/>
      <c r="BZ8" s="78"/>
      <c r="CA8" s="78"/>
      <c r="CB8" s="78"/>
      <c r="CC8" s="78"/>
      <c r="CD8" s="78"/>
      <c r="CE8" s="78"/>
      <c r="CF8" s="78"/>
      <c r="CG8" s="78"/>
      <c r="CH8" s="78"/>
      <c r="CI8" s="78"/>
      <c r="CJ8" s="78"/>
      <c r="CK8" s="78"/>
    </row>
    <row r="9" spans="1:91" s="76" customFormat="1">
      <c r="J9" s="77">
        <f>Project!J13</f>
        <v>2005</v>
      </c>
      <c r="K9" s="77">
        <f>Project!K13</f>
        <v>2006</v>
      </c>
      <c r="L9" s="77">
        <f>Project!L13</f>
        <v>2007</v>
      </c>
      <c r="M9" s="77">
        <f>Project!M13</f>
        <v>2008</v>
      </c>
      <c r="N9" s="77">
        <f>Project!N13</f>
        <v>2009</v>
      </c>
      <c r="O9" s="77">
        <f>Project!O13</f>
        <v>2010</v>
      </c>
      <c r="P9" s="77">
        <f>Project!P13</f>
        <v>2011</v>
      </c>
      <c r="Q9" s="77">
        <f>Project!Q13</f>
        <v>2012</v>
      </c>
      <c r="R9" s="77">
        <f>Project!R13</f>
        <v>2013</v>
      </c>
      <c r="S9" s="77">
        <f>Project!S13</f>
        <v>2014</v>
      </c>
      <c r="T9" s="77">
        <f>Project!T13</f>
        <v>2015</v>
      </c>
      <c r="U9" s="77">
        <f>Project!U13</f>
        <v>2016</v>
      </c>
      <c r="V9" s="77">
        <f>Project!V13</f>
        <v>2017</v>
      </c>
      <c r="W9" s="77">
        <f>Project!W13</f>
        <v>2018</v>
      </c>
      <c r="X9" s="77">
        <f>Project!X13</f>
        <v>2019</v>
      </c>
      <c r="Y9" s="77">
        <f>Project!Y13</f>
        <v>2020</v>
      </c>
      <c r="Z9" s="77">
        <f>Project!Z13</f>
        <v>2021</v>
      </c>
      <c r="AA9" s="77">
        <f>Project!AA13</f>
        <v>2022</v>
      </c>
      <c r="AB9" s="77">
        <f>Project!AB13</f>
        <v>2023</v>
      </c>
      <c r="AC9" s="77">
        <f>Project!AC13</f>
        <v>2024</v>
      </c>
      <c r="AD9" s="77">
        <f>Project!AD13</f>
        <v>2025</v>
      </c>
      <c r="AE9" s="77">
        <f>Project!AE13</f>
        <v>2026</v>
      </c>
      <c r="AF9" s="77">
        <f>Project!AF13</f>
        <v>2027</v>
      </c>
      <c r="AG9" s="77">
        <f>Project!AG13</f>
        <v>2028</v>
      </c>
      <c r="AH9" s="77">
        <f>Project!AH13</f>
        <v>2029</v>
      </c>
      <c r="AI9" s="77">
        <f>Project!AI13</f>
        <v>2030</v>
      </c>
      <c r="AJ9" s="77">
        <f>Project!AJ13</f>
        <v>2031</v>
      </c>
      <c r="AK9" s="77">
        <f>Project!AK13</f>
        <v>2032</v>
      </c>
      <c r="AL9" s="77">
        <f>Project!AL13</f>
        <v>2033</v>
      </c>
      <c r="AM9" s="77">
        <f>Project!AM13</f>
        <v>2034</v>
      </c>
      <c r="AN9" s="77">
        <f>Project!AN13</f>
        <v>2035</v>
      </c>
      <c r="AO9" s="77">
        <f>Project!AO13</f>
        <v>2036</v>
      </c>
      <c r="AP9" s="77">
        <f>Project!AP13</f>
        <v>2037</v>
      </c>
      <c r="AQ9" s="77">
        <f>Project!AQ13</f>
        <v>2038</v>
      </c>
      <c r="AR9" s="77">
        <f>Project!AR13</f>
        <v>2039</v>
      </c>
      <c r="AS9" s="77">
        <f>Project!AS13</f>
        <v>2040</v>
      </c>
      <c r="AT9" s="77">
        <f>Project!AT13</f>
        <v>2041</v>
      </c>
      <c r="AU9" s="77">
        <f>Project!AU13</f>
        <v>2042</v>
      </c>
      <c r="AV9" s="77">
        <f>Project!AV13</f>
        <v>2043</v>
      </c>
      <c r="AW9" s="77">
        <f>Project!AW13</f>
        <v>2044</v>
      </c>
      <c r="AX9" s="77">
        <f>Project!AX13</f>
        <v>2045</v>
      </c>
      <c r="AY9" s="77">
        <f>Project!AY13</f>
        <v>2046</v>
      </c>
      <c r="AZ9" s="77">
        <f>Project!AZ13</f>
        <v>2047</v>
      </c>
      <c r="BA9" s="77">
        <f>Project!BA13</f>
        <v>2048</v>
      </c>
      <c r="BB9" s="77">
        <f>Project!BB13</f>
        <v>2049</v>
      </c>
      <c r="BC9" s="77">
        <f>Project!BC13</f>
        <v>2050</v>
      </c>
      <c r="BD9" s="77">
        <f>Project!BD13</f>
        <v>2051</v>
      </c>
      <c r="BE9" s="77">
        <f>Project!BE13</f>
        <v>2052</v>
      </c>
      <c r="BF9" s="77">
        <f>Project!BF13</f>
        <v>2053</v>
      </c>
      <c r="BG9" s="77">
        <f>Project!BG13</f>
        <v>2054</v>
      </c>
      <c r="BH9" s="77">
        <f>Project!BH13</f>
        <v>2055</v>
      </c>
      <c r="BI9" s="77">
        <f>Project!BI13</f>
        <v>2056</v>
      </c>
      <c r="BJ9" s="77">
        <f>Project!BJ13</f>
        <v>2057</v>
      </c>
      <c r="BK9" s="77">
        <f>Project!BK13</f>
        <v>2058</v>
      </c>
      <c r="BL9" s="77">
        <f>Project!BL13</f>
        <v>2059</v>
      </c>
      <c r="BM9" s="77">
        <f>Project!BM13</f>
        <v>2060</v>
      </c>
      <c r="BN9" s="77">
        <f>Project!BN13</f>
        <v>2061</v>
      </c>
      <c r="BO9" s="77">
        <f>Project!BO13</f>
        <v>2062</v>
      </c>
      <c r="BP9" s="77">
        <f>Project!BP13</f>
        <v>2063</v>
      </c>
      <c r="BQ9" s="77">
        <f>Project!BQ13</f>
        <v>2064</v>
      </c>
      <c r="BR9" s="77"/>
      <c r="BS9" s="77"/>
      <c r="BT9" s="77"/>
      <c r="BU9" s="77"/>
      <c r="BV9" s="77"/>
      <c r="BW9" s="77"/>
      <c r="BX9" s="77"/>
      <c r="BY9" s="77"/>
      <c r="BZ9" s="77"/>
      <c r="CA9" s="77"/>
      <c r="CB9" s="77"/>
      <c r="CC9" s="77"/>
      <c r="CD9" s="77"/>
      <c r="CE9" s="77"/>
      <c r="CF9" s="77"/>
      <c r="CG9" s="77"/>
      <c r="CH9" s="77"/>
      <c r="CI9" s="77"/>
      <c r="CJ9" s="77"/>
      <c r="CK9" s="77"/>
      <c r="CM9" s="80"/>
    </row>
    <row r="10" spans="1:91">
      <c r="I10" s="22" t="s">
        <v>13</v>
      </c>
      <c r="J10" s="28"/>
      <c r="K10" s="28"/>
      <c r="L10" s="28"/>
      <c r="M10" s="28"/>
      <c r="N10" s="28"/>
      <c r="O10" s="28"/>
      <c r="P10" s="28"/>
      <c r="Q10" s="28"/>
      <c r="R10" s="28"/>
      <c r="S10" s="28"/>
      <c r="T10" s="28"/>
      <c r="U10" s="28"/>
      <c r="V10" s="28"/>
      <c r="W10" s="28"/>
      <c r="X10" s="28"/>
      <c r="Y10" s="28"/>
      <c r="Z10" s="14" t="str">
        <f>CONCATENATE(Project!$Z$13,"$")</f>
        <v>2021$</v>
      </c>
      <c r="AA10" s="78" t="str">
        <f>CONCATENATE(Project!$Z$13,"$")</f>
        <v>2021$</v>
      </c>
      <c r="AB10" s="78" t="str">
        <f>CONCATENATE(Project!$Z$13,"$")</f>
        <v>2021$</v>
      </c>
      <c r="AC10" s="78" t="str">
        <f>CONCATENATE(Project!$Z$13,"$")</f>
        <v>2021$</v>
      </c>
      <c r="AD10" s="78" t="str">
        <f>CONCATENATE(Project!$Z$13,"$")</f>
        <v>2021$</v>
      </c>
      <c r="AE10" s="78" t="str">
        <f>CONCATENATE(Project!$Z$13,"$")</f>
        <v>2021$</v>
      </c>
      <c r="AF10" s="78" t="str">
        <f>CONCATENATE(Project!$Z$13,"$")</f>
        <v>2021$</v>
      </c>
      <c r="AG10" s="78" t="str">
        <f>CONCATENATE(Project!$Z$13,"$")</f>
        <v>2021$</v>
      </c>
      <c r="AH10" s="78" t="str">
        <f>CONCATENATE(Project!$Z$13,"$")</f>
        <v>2021$</v>
      </c>
      <c r="AI10" s="78" t="str">
        <f>CONCATENATE(Project!$Z$13,"$")</f>
        <v>2021$</v>
      </c>
      <c r="AJ10" s="78" t="str">
        <f>CONCATENATE(Project!$Z$13,"$")</f>
        <v>2021$</v>
      </c>
      <c r="AK10" s="78" t="str">
        <f>CONCATENATE(Project!$Z$13,"$")</f>
        <v>2021$</v>
      </c>
      <c r="AL10" s="78" t="str">
        <f>CONCATENATE(Project!$Z$13,"$")</f>
        <v>2021$</v>
      </c>
      <c r="AM10" s="78" t="str">
        <f>CONCATENATE(Project!$Z$13,"$")</f>
        <v>2021$</v>
      </c>
      <c r="AN10" s="78" t="str">
        <f>CONCATENATE(Project!$Z$13,"$")</f>
        <v>2021$</v>
      </c>
      <c r="AO10" s="78" t="str">
        <f>CONCATENATE(Project!$Z$13,"$")</f>
        <v>2021$</v>
      </c>
      <c r="AP10" s="78" t="str">
        <f>CONCATENATE(Project!$Z$13,"$")</f>
        <v>2021$</v>
      </c>
      <c r="AQ10" s="78" t="str">
        <f>CONCATENATE(Project!$Z$13,"$")</f>
        <v>2021$</v>
      </c>
      <c r="AR10" s="78" t="str">
        <f>CONCATENATE(Project!$Z$13,"$")</f>
        <v>2021$</v>
      </c>
      <c r="AS10" s="78" t="str">
        <f>CONCATENATE(Project!$Z$13,"$")</f>
        <v>2021$</v>
      </c>
      <c r="AT10" s="78" t="str">
        <f>CONCATENATE(Project!$Z$13,"$")</f>
        <v>2021$</v>
      </c>
      <c r="AU10" s="78" t="str">
        <f>CONCATENATE(Project!$Z$13,"$")</f>
        <v>2021$</v>
      </c>
      <c r="AV10" s="78" t="str">
        <f>CONCATENATE(Project!$Z$13,"$")</f>
        <v>2021$</v>
      </c>
      <c r="AW10" s="78" t="str">
        <f>CONCATENATE(Project!$Z$13,"$")</f>
        <v>2021$</v>
      </c>
      <c r="AX10" s="78" t="str">
        <f>CONCATENATE(Project!$Z$13,"$")</f>
        <v>2021$</v>
      </c>
      <c r="AY10" s="78" t="str">
        <f>CONCATENATE(Project!$Z$13,"$")</f>
        <v>2021$</v>
      </c>
      <c r="AZ10" s="78" t="str">
        <f>CONCATENATE(Project!$Z$13,"$")</f>
        <v>2021$</v>
      </c>
      <c r="BA10" s="78" t="str">
        <f>CONCATENATE(Project!$Z$13,"$")</f>
        <v>2021$</v>
      </c>
      <c r="BB10" s="78" t="str">
        <f>CONCATENATE(Project!$Z$13,"$")</f>
        <v>2021$</v>
      </c>
      <c r="BC10" s="78" t="str">
        <f>CONCATENATE(Project!$Z$13,"$")</f>
        <v>2021$</v>
      </c>
      <c r="BD10" s="78" t="str">
        <f>CONCATENATE(Project!$Z$13,"$")</f>
        <v>2021$</v>
      </c>
      <c r="BE10" s="78" t="str">
        <f>CONCATENATE(Project!$Z$13,"$")</f>
        <v>2021$</v>
      </c>
      <c r="BF10" s="78" t="str">
        <f>CONCATENATE(Project!$Z$13,"$")</f>
        <v>2021$</v>
      </c>
      <c r="BG10" s="78" t="str">
        <f>CONCATENATE(Project!$Z$13,"$")</f>
        <v>2021$</v>
      </c>
      <c r="BH10" s="78" t="str">
        <f>CONCATENATE(Project!$Z$13,"$")</f>
        <v>2021$</v>
      </c>
      <c r="BI10" s="78" t="str">
        <f>CONCATENATE(Project!$Z$13,"$")</f>
        <v>2021$</v>
      </c>
      <c r="BJ10" s="78" t="str">
        <f>CONCATENATE(Project!$Z$13,"$")</f>
        <v>2021$</v>
      </c>
      <c r="BK10" s="78" t="str">
        <f>CONCATENATE(Project!$Z$13,"$")</f>
        <v>2021$</v>
      </c>
      <c r="BL10" s="78" t="str">
        <f>CONCATENATE(Project!$Z$13,"$")</f>
        <v>2021$</v>
      </c>
      <c r="BM10" s="78" t="str">
        <f>CONCATENATE(Project!$Z$13,"$")</f>
        <v>2021$</v>
      </c>
      <c r="BN10" s="78" t="str">
        <f>CONCATENATE(Project!$Z$13,"$")</f>
        <v>2021$</v>
      </c>
      <c r="BO10" s="78" t="str">
        <f>CONCATENATE(Project!$Z$13,"$")</f>
        <v>2021$</v>
      </c>
      <c r="BP10" s="78" t="str">
        <f>CONCATENATE(Project!$Z$13,"$")</f>
        <v>2021$</v>
      </c>
      <c r="BQ10" s="78" t="str">
        <f>CONCATENATE(Project!$Z$13,"$")</f>
        <v>2021$</v>
      </c>
      <c r="BR10" s="78"/>
      <c r="BS10" s="78"/>
      <c r="BT10" s="78"/>
      <c r="BU10" s="78"/>
      <c r="BV10" s="78"/>
      <c r="BW10" s="78"/>
      <c r="BX10" s="78"/>
      <c r="BY10" s="78"/>
      <c r="BZ10" s="78"/>
      <c r="CA10" s="78"/>
      <c r="CB10" s="78"/>
      <c r="CC10" s="78"/>
      <c r="CD10" s="78"/>
      <c r="CE10" s="78"/>
      <c r="CF10" s="78"/>
      <c r="CG10" s="78"/>
      <c r="CH10" s="78"/>
      <c r="CI10" s="78"/>
      <c r="CJ10" s="78"/>
      <c r="CK10" s="78"/>
    </row>
    <row r="11" spans="1:91" ht="18.5">
      <c r="A11" s="54" t="s">
        <v>142</v>
      </c>
      <c r="B11" s="54"/>
      <c r="C11" s="54"/>
      <c r="D11" s="54"/>
      <c r="E11" s="54"/>
      <c r="F11" s="6"/>
      <c r="G11" s="6"/>
      <c r="I11" s="2"/>
      <c r="CK11" s="72"/>
    </row>
    <row r="12" spans="1:91">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row>
    <row r="13" spans="1:91">
      <c r="A13" s="214" t="s">
        <v>76</v>
      </c>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row>
    <row r="14" spans="1:91">
      <c r="A14" s="219" t="s">
        <v>581</v>
      </c>
      <c r="I14" s="22" t="s">
        <v>78</v>
      </c>
      <c r="Z14" s="35">
        <f>Project!Z71</f>
        <v>694</v>
      </c>
      <c r="AA14" s="35">
        <f>Project!AA71</f>
        <v>694</v>
      </c>
      <c r="AB14" s="35">
        <f>Project!AB71</f>
        <v>694</v>
      </c>
      <c r="AC14" s="35">
        <f>Project!AC71</f>
        <v>694</v>
      </c>
      <c r="AD14" s="35">
        <f>Project!AD71</f>
        <v>694</v>
      </c>
      <c r="AE14" s="35">
        <f>Project!AE71</f>
        <v>694</v>
      </c>
      <c r="AF14" s="35">
        <f>Project!AF71</f>
        <v>694</v>
      </c>
      <c r="AG14" s="35">
        <f>Project!AG71</f>
        <v>694</v>
      </c>
      <c r="AH14" s="35">
        <f>Project!AH71</f>
        <v>694</v>
      </c>
      <c r="AI14" s="35">
        <f>Project!AI71</f>
        <v>694</v>
      </c>
      <c r="AJ14" s="35">
        <f>Project!AJ71</f>
        <v>694</v>
      </c>
      <c r="AK14" s="35">
        <f>Project!AK71</f>
        <v>694</v>
      </c>
      <c r="AL14" s="35">
        <f>Project!AL71</f>
        <v>694</v>
      </c>
      <c r="AM14" s="35">
        <f>Project!AM71</f>
        <v>694</v>
      </c>
      <c r="AN14" s="35">
        <f>Project!AN71</f>
        <v>694</v>
      </c>
      <c r="AO14" s="35">
        <f>Project!AO71</f>
        <v>694</v>
      </c>
      <c r="AP14" s="35">
        <f>Project!AP71</f>
        <v>694</v>
      </c>
      <c r="AQ14" s="35">
        <f>Project!AQ71</f>
        <v>694</v>
      </c>
      <c r="AR14" s="35">
        <f>Project!AR71</f>
        <v>694</v>
      </c>
      <c r="AS14" s="35">
        <f>Project!AS71</f>
        <v>694</v>
      </c>
      <c r="AT14" s="35">
        <f>Project!AT71</f>
        <v>694</v>
      </c>
      <c r="AU14" s="35">
        <f>Project!AU71</f>
        <v>694</v>
      </c>
      <c r="AV14" s="35">
        <f>Project!AV71</f>
        <v>694</v>
      </c>
      <c r="AW14" s="35">
        <f>Project!AW71</f>
        <v>694</v>
      </c>
      <c r="AX14" s="35">
        <f>Project!AX71</f>
        <v>694</v>
      </c>
      <c r="AY14" s="35">
        <f>Project!AY71</f>
        <v>694</v>
      </c>
      <c r="AZ14" s="35">
        <f>Project!AZ71</f>
        <v>694</v>
      </c>
      <c r="BA14" s="35">
        <f>Project!BA71</f>
        <v>694</v>
      </c>
      <c r="BB14" s="35">
        <f>Project!BB71</f>
        <v>694</v>
      </c>
      <c r="BC14" s="35">
        <f>Project!BC71</f>
        <v>694</v>
      </c>
      <c r="BD14" s="35">
        <f>Project!BD71</f>
        <v>694</v>
      </c>
      <c r="BE14" s="35">
        <f>Project!BE71</f>
        <v>694</v>
      </c>
      <c r="BF14" s="35">
        <f>Project!BF71</f>
        <v>694</v>
      </c>
      <c r="BG14" s="35">
        <f>Project!BG71</f>
        <v>694</v>
      </c>
      <c r="BH14" s="35">
        <f>Project!BH71</f>
        <v>694</v>
      </c>
      <c r="BI14" s="35">
        <f>Project!BI71</f>
        <v>694</v>
      </c>
      <c r="BJ14" s="35">
        <f>Project!BJ71</f>
        <v>694</v>
      </c>
      <c r="BK14" s="35">
        <f>Project!BK71</f>
        <v>694</v>
      </c>
      <c r="BL14" s="35">
        <f>Project!BL71</f>
        <v>694</v>
      </c>
      <c r="BM14" s="35">
        <f>Project!BM71</f>
        <v>694</v>
      </c>
      <c r="BN14" s="35">
        <f>Project!BN71</f>
        <v>694</v>
      </c>
      <c r="BO14" s="35">
        <f>Project!BO71</f>
        <v>694</v>
      </c>
      <c r="BP14" s="35">
        <f>Project!BP71</f>
        <v>694</v>
      </c>
      <c r="BQ14" s="35">
        <f>Project!BQ71</f>
        <v>694</v>
      </c>
      <c r="BR14"/>
      <c r="BS14"/>
      <c r="BT14"/>
      <c r="BU14"/>
      <c r="BV14"/>
      <c r="BW14"/>
      <c r="BX14"/>
      <c r="BY14"/>
      <c r="BZ14"/>
      <c r="CA14"/>
      <c r="CB14"/>
      <c r="CC14"/>
      <c r="CD14"/>
      <c r="CE14"/>
      <c r="CF14"/>
      <c r="CG14"/>
      <c r="CH14"/>
      <c r="CI14"/>
      <c r="CJ14"/>
    </row>
    <row r="15" spans="1:91" hidden="1">
      <c r="A15" s="219"/>
      <c r="I15" s="22"/>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c r="BS15"/>
      <c r="BT15"/>
      <c r="BU15"/>
      <c r="BV15"/>
      <c r="BW15"/>
      <c r="BX15"/>
      <c r="BY15"/>
      <c r="BZ15"/>
      <c r="CA15"/>
      <c r="CB15"/>
      <c r="CC15"/>
      <c r="CD15"/>
      <c r="CE15"/>
      <c r="CF15"/>
      <c r="CG15"/>
      <c r="CH15"/>
      <c r="CI15"/>
      <c r="CJ15"/>
    </row>
    <row r="16" spans="1:91" hidden="1">
      <c r="A16" s="219"/>
      <c r="I16" s="22"/>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c r="BS16"/>
      <c r="BT16"/>
      <c r="BU16"/>
      <c r="BV16"/>
      <c r="BW16"/>
      <c r="BX16"/>
      <c r="BY16"/>
      <c r="BZ16"/>
      <c r="CA16"/>
      <c r="CB16"/>
      <c r="CC16"/>
      <c r="CD16"/>
      <c r="CE16"/>
      <c r="CF16"/>
      <c r="CG16"/>
      <c r="CH16"/>
      <c r="CI16"/>
      <c r="CJ16"/>
    </row>
    <row r="17" spans="1:91" hidden="1">
      <c r="A17" s="219"/>
      <c r="I17" s="22"/>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c r="BS17"/>
      <c r="BT17"/>
      <c r="BU17"/>
      <c r="BV17"/>
      <c r="BW17"/>
      <c r="BX17"/>
      <c r="BY17"/>
      <c r="BZ17"/>
      <c r="CA17"/>
      <c r="CB17"/>
      <c r="CC17"/>
      <c r="CD17"/>
      <c r="CE17"/>
      <c r="CF17"/>
      <c r="CG17"/>
      <c r="CH17"/>
      <c r="CI17"/>
      <c r="CJ17"/>
    </row>
    <row r="18" spans="1:91">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row>
    <row r="19" spans="1:91" ht="29">
      <c r="A19" s="214" t="s">
        <v>143</v>
      </c>
      <c r="B19" s="282" t="s">
        <v>578</v>
      </c>
      <c r="C19" s="282" t="s">
        <v>580</v>
      </c>
      <c r="D19" s="282" t="s">
        <v>579</v>
      </c>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row>
    <row r="20" spans="1:91" hidden="1">
      <c r="A20" s="219"/>
      <c r="I20" s="22"/>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c r="BE20" s="278"/>
      <c r="BF20" s="278"/>
      <c r="BG20" s="278"/>
      <c r="BH20" s="278"/>
      <c r="BI20" s="278"/>
      <c r="BJ20" s="278"/>
      <c r="BK20" s="278"/>
      <c r="BL20" s="278"/>
      <c r="BM20" s="278"/>
      <c r="BN20" s="278"/>
      <c r="BO20" s="278"/>
      <c r="BP20" s="278"/>
      <c r="BQ20" s="278"/>
      <c r="BR20"/>
      <c r="BS20"/>
      <c r="BT20"/>
      <c r="BU20"/>
      <c r="BV20"/>
      <c r="BW20"/>
      <c r="BX20"/>
      <c r="BY20"/>
      <c r="BZ20"/>
      <c r="CA20"/>
      <c r="CB20"/>
      <c r="CC20"/>
      <c r="CD20"/>
      <c r="CE20"/>
      <c r="CF20"/>
      <c r="CG20"/>
      <c r="CH20"/>
      <c r="CI20"/>
      <c r="CJ20"/>
    </row>
    <row r="21" spans="1:91" hidden="1">
      <c r="A21" s="219"/>
      <c r="I21" s="22"/>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c r="BE21" s="278"/>
      <c r="BF21" s="278"/>
      <c r="BG21" s="278"/>
      <c r="BH21" s="278"/>
      <c r="BI21" s="278"/>
      <c r="BJ21" s="278"/>
      <c r="BK21" s="278"/>
      <c r="BL21" s="278"/>
      <c r="BM21" s="278"/>
      <c r="BN21" s="278"/>
      <c r="BO21" s="278"/>
      <c r="BP21" s="278"/>
      <c r="BQ21" s="278"/>
      <c r="BR21"/>
      <c r="BS21"/>
      <c r="BT21"/>
      <c r="BU21"/>
      <c r="BV21"/>
      <c r="BW21"/>
      <c r="BX21"/>
      <c r="BY21"/>
      <c r="BZ21"/>
      <c r="CA21"/>
      <c r="CB21"/>
      <c r="CC21"/>
      <c r="CD21"/>
      <c r="CE21"/>
      <c r="CF21"/>
      <c r="CG21"/>
      <c r="CH21"/>
      <c r="CI21"/>
      <c r="CJ21"/>
    </row>
    <row r="22" spans="1:91">
      <c r="A22" s="219" t="s">
        <v>169</v>
      </c>
      <c r="B22">
        <f>Project!B109</f>
        <v>6</v>
      </c>
      <c r="C22" s="72">
        <f>Project!C109</f>
        <v>15</v>
      </c>
      <c r="D22" s="72">
        <f>Project!D109</f>
        <v>24</v>
      </c>
      <c r="I22" s="22" t="s">
        <v>112</v>
      </c>
      <c r="Z22" s="278">
        <f>Project!Z110</f>
        <v>1.643835616438356E-2</v>
      </c>
      <c r="AA22" s="278">
        <f>Project!AA110</f>
        <v>1.643835616438356E-2</v>
      </c>
      <c r="AB22" s="278">
        <f>Project!AB110</f>
        <v>1.643835616438356E-2</v>
      </c>
      <c r="AC22" s="278">
        <f>Project!AC110</f>
        <v>1.643835616438356E-2</v>
      </c>
      <c r="AD22" s="278">
        <f>Project!AD110</f>
        <v>1.643835616438356E-2</v>
      </c>
      <c r="AE22" s="278">
        <f>Project!AE110</f>
        <v>1.643835616438356E-2</v>
      </c>
      <c r="AF22" s="278">
        <f>Project!AF110</f>
        <v>1.643835616438356E-2</v>
      </c>
      <c r="AG22" s="278">
        <f>Project!AG110</f>
        <v>1.643835616438356E-2</v>
      </c>
      <c r="AH22" s="278">
        <f>Project!AH110</f>
        <v>1.643835616438356E-2</v>
      </c>
      <c r="AI22" s="278">
        <f>Project!AI110</f>
        <v>1.643835616438356E-2</v>
      </c>
      <c r="AJ22" s="278">
        <f>Project!AJ110</f>
        <v>1.643835616438356E-2</v>
      </c>
      <c r="AK22" s="278">
        <f>Project!AK110</f>
        <v>1.643835616438356E-2</v>
      </c>
      <c r="AL22" s="278">
        <f>Project!AL110</f>
        <v>1.643835616438356E-2</v>
      </c>
      <c r="AM22" s="278">
        <f>Project!AM110</f>
        <v>1.643835616438356E-2</v>
      </c>
      <c r="AN22" s="278">
        <f>Project!AN110</f>
        <v>1.643835616438356E-2</v>
      </c>
      <c r="AO22" s="278">
        <f>Project!AO110</f>
        <v>4.1095890410958902E-2</v>
      </c>
      <c r="AP22" s="278">
        <f>Project!AP110</f>
        <v>4.1095890410958902E-2</v>
      </c>
      <c r="AQ22" s="278">
        <f>Project!AQ110</f>
        <v>4.1095890410958902E-2</v>
      </c>
      <c r="AR22" s="278">
        <f>Project!AR110</f>
        <v>4.1095890410958902E-2</v>
      </c>
      <c r="AS22" s="278">
        <f>Project!AS110</f>
        <v>4.1095890410958902E-2</v>
      </c>
      <c r="AT22" s="278">
        <f>Project!AT110</f>
        <v>4.1095890410958902E-2</v>
      </c>
      <c r="AU22" s="278">
        <f>Project!AU110</f>
        <v>4.1095890410958902E-2</v>
      </c>
      <c r="AV22" s="278">
        <f>Project!AV110</f>
        <v>4.1095890410958902E-2</v>
      </c>
      <c r="AW22" s="278">
        <f>Project!AW110</f>
        <v>4.1095890410958902E-2</v>
      </c>
      <c r="AX22" s="278">
        <f>Project!AX110</f>
        <v>4.1095890410958902E-2</v>
      </c>
      <c r="AY22" s="278">
        <f>Project!AY110</f>
        <v>4.1095890410958902E-2</v>
      </c>
      <c r="AZ22" s="278">
        <f>Project!AZ110</f>
        <v>4.1095890410958902E-2</v>
      </c>
      <c r="BA22" s="278">
        <f>Project!BA110</f>
        <v>4.1095890410958902E-2</v>
      </c>
      <c r="BB22" s="278">
        <f>Project!BB110</f>
        <v>4.1095890410958902E-2</v>
      </c>
      <c r="BC22" s="278">
        <f>Project!BC110</f>
        <v>4.1095890410958902E-2</v>
      </c>
      <c r="BD22" s="278">
        <f>Project!BD110</f>
        <v>6.575342465753424E-2</v>
      </c>
      <c r="BE22" s="278">
        <f>Project!BE110</f>
        <v>6.575342465753424E-2</v>
      </c>
      <c r="BF22" s="278">
        <f>Project!BF110</f>
        <v>6.575342465753424E-2</v>
      </c>
      <c r="BG22" s="278">
        <f>Project!BG110</f>
        <v>6.575342465753424E-2</v>
      </c>
      <c r="BH22" s="278">
        <f>Project!BH110</f>
        <v>6.575342465753424E-2</v>
      </c>
      <c r="BI22" s="278">
        <f>Project!BI110</f>
        <v>6.575342465753424E-2</v>
      </c>
      <c r="BJ22" s="278">
        <f>Project!BJ110</f>
        <v>6.575342465753424E-2</v>
      </c>
      <c r="BK22" s="278">
        <f>Project!BK110</f>
        <v>6.575342465753424E-2</v>
      </c>
      <c r="BL22" s="278">
        <f>Project!BL110</f>
        <v>6.575342465753424E-2</v>
      </c>
      <c r="BM22" s="278">
        <f>Project!BM110</f>
        <v>6.575342465753424E-2</v>
      </c>
      <c r="BN22" s="278">
        <f>Project!BN110</f>
        <v>6.575342465753424E-2</v>
      </c>
      <c r="BO22" s="278">
        <f>Project!BO110</f>
        <v>6.575342465753424E-2</v>
      </c>
      <c r="BP22" s="278">
        <f>Project!BP110</f>
        <v>6.575342465753424E-2</v>
      </c>
      <c r="BQ22" s="278">
        <f>Project!BQ110</f>
        <v>6.575342465753424E-2</v>
      </c>
      <c r="BR22"/>
      <c r="BS22"/>
      <c r="BT22"/>
      <c r="BU22"/>
      <c r="BV22"/>
      <c r="BW22"/>
      <c r="BX22"/>
      <c r="BY22"/>
      <c r="BZ22"/>
      <c r="CA22"/>
      <c r="CB22"/>
      <c r="CC22"/>
      <c r="CD22"/>
      <c r="CE22"/>
      <c r="CF22"/>
      <c r="CG22"/>
      <c r="CH22"/>
      <c r="CI22"/>
      <c r="CJ22"/>
    </row>
    <row r="23" spans="1:91">
      <c r="I23" s="22"/>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c r="BS23"/>
      <c r="BT23"/>
      <c r="BU23"/>
      <c r="BV23"/>
      <c r="BW23"/>
      <c r="BX23"/>
      <c r="BY23"/>
      <c r="BZ23"/>
      <c r="CA23"/>
      <c r="CB23"/>
      <c r="CC23"/>
      <c r="CD23"/>
      <c r="CE23"/>
      <c r="CF23"/>
      <c r="CG23"/>
      <c r="CH23"/>
      <c r="CI23"/>
      <c r="CJ23"/>
    </row>
    <row r="24" spans="1:91">
      <c r="A24" s="214" t="s">
        <v>43</v>
      </c>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row>
    <row r="25" spans="1:91">
      <c r="A25" s="219" t="s">
        <v>117</v>
      </c>
      <c r="B25" s="138">
        <f>Project!B122</f>
        <v>24.5</v>
      </c>
      <c r="I25" s="22" t="s">
        <v>123</v>
      </c>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row>
    <row r="26" spans="1:91">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row>
    <row r="27" spans="1:91">
      <c r="A27" s="214" t="s">
        <v>63</v>
      </c>
      <c r="B27" s="4"/>
      <c r="C27" s="97"/>
      <c r="D27" s="97"/>
      <c r="E27" s="97"/>
      <c r="H27" s="41"/>
      <c r="I27" s="140"/>
      <c r="J27" s="28"/>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4"/>
      <c r="BR27" s="4"/>
      <c r="BS27" s="4"/>
      <c r="BT27" s="4"/>
      <c r="BU27" s="4"/>
      <c r="BV27" s="4"/>
      <c r="BW27" s="4"/>
      <c r="BX27" s="4"/>
      <c r="BY27" s="4"/>
      <c r="BZ27" s="4"/>
      <c r="CA27" s="4"/>
      <c r="CB27" s="4"/>
      <c r="CC27" s="4"/>
      <c r="CD27" s="4"/>
      <c r="CE27" s="4"/>
      <c r="CF27" s="4"/>
      <c r="CG27" s="4"/>
      <c r="CH27" s="4"/>
      <c r="CI27" s="4"/>
      <c r="CJ27" s="4"/>
      <c r="CK27" s="4"/>
      <c r="CM27" s="8"/>
    </row>
    <row r="28" spans="1:91">
      <c r="A28" s="219" t="s">
        <v>89</v>
      </c>
      <c r="B28" s="122">
        <f>Project!B26</f>
        <v>365</v>
      </c>
      <c r="E28" s="96"/>
      <c r="H28" s="41"/>
      <c r="I28" s="22" t="s">
        <v>65</v>
      </c>
      <c r="J28" s="28"/>
      <c r="R28" s="95"/>
      <c r="S28" s="95"/>
      <c r="T28" s="95"/>
      <c r="U28" s="95"/>
      <c r="V28" s="95"/>
      <c r="W28" s="95"/>
      <c r="X28" s="95"/>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4"/>
      <c r="BR28" s="4"/>
      <c r="BS28" s="4"/>
      <c r="BT28" s="4"/>
      <c r="BU28" s="4"/>
      <c r="BV28" s="4"/>
      <c r="BW28" s="4"/>
      <c r="BX28" s="4"/>
      <c r="BY28" s="4"/>
      <c r="BZ28" s="4"/>
      <c r="CA28" s="4"/>
      <c r="CB28" s="4"/>
      <c r="CC28" s="4"/>
      <c r="CD28" s="4"/>
      <c r="CE28" s="4"/>
      <c r="CF28" s="4"/>
      <c r="CG28" s="4"/>
      <c r="CH28" s="4"/>
      <c r="CI28" s="4"/>
      <c r="CJ28" s="4"/>
      <c r="CK28" s="4"/>
      <c r="CL28" s="3"/>
    </row>
    <row r="29" spans="1:91" hidden="1">
      <c r="A29" s="219"/>
      <c r="B29" s="122"/>
      <c r="E29" s="96"/>
      <c r="H29" s="41"/>
      <c r="I29" s="22"/>
      <c r="J29" s="28"/>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4"/>
      <c r="BR29" s="4"/>
      <c r="BS29" s="4"/>
      <c r="BT29" s="4"/>
      <c r="BU29" s="4"/>
      <c r="BV29" s="4"/>
      <c r="BW29" s="4"/>
      <c r="BX29" s="4"/>
      <c r="BY29" s="4"/>
      <c r="BZ29" s="4"/>
      <c r="CA29" s="4"/>
      <c r="CB29" s="4"/>
      <c r="CC29" s="4"/>
      <c r="CD29" s="4"/>
      <c r="CE29" s="4"/>
      <c r="CF29" s="4"/>
      <c r="CG29" s="4"/>
      <c r="CH29" s="4"/>
      <c r="CI29" s="4"/>
      <c r="CJ29" s="4"/>
      <c r="CK29" s="4"/>
      <c r="CL29" s="3"/>
    </row>
    <row r="30" spans="1:91" hidden="1">
      <c r="A30" s="219"/>
      <c r="B30" s="122"/>
      <c r="E30" s="96"/>
      <c r="H30" s="41"/>
      <c r="I30" s="22"/>
      <c r="J30" s="28"/>
      <c r="R30" s="95"/>
      <c r="S30" s="95"/>
      <c r="T30" s="95"/>
      <c r="U30" s="95"/>
      <c r="V30" s="95"/>
      <c r="W30" s="95"/>
      <c r="X30" s="95"/>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4"/>
      <c r="BR30" s="4"/>
      <c r="BS30" s="4"/>
      <c r="BT30" s="225" t="s">
        <v>67</v>
      </c>
      <c r="BU30" s="4"/>
      <c r="BV30" s="4"/>
      <c r="BW30" s="4"/>
      <c r="BX30" s="4"/>
      <c r="BY30" s="4"/>
      <c r="BZ30" s="4"/>
      <c r="CA30" s="4"/>
      <c r="CB30" s="4"/>
      <c r="CC30" s="4"/>
      <c r="CD30" s="4"/>
      <c r="CE30" s="4"/>
      <c r="CF30" s="4"/>
      <c r="CG30" s="4"/>
      <c r="CH30" s="4"/>
      <c r="CI30" s="4"/>
      <c r="CJ30" s="4"/>
      <c r="CK30" s="4"/>
      <c r="CL30" s="3"/>
    </row>
    <row r="31" spans="1:91">
      <c r="A31" s="219"/>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row>
    <row r="32" spans="1:91" s="3" customFormat="1" ht="18.5">
      <c r="A32" s="54" t="s">
        <v>144</v>
      </c>
      <c r="B32" s="6"/>
      <c r="C32" s="6"/>
      <c r="D32" s="6"/>
      <c r="E32" s="6"/>
      <c r="F32" s="20"/>
      <c r="G32" s="20"/>
      <c r="I3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c r="CK32" s="92"/>
    </row>
    <row r="33" spans="1:91" s="3" customFormat="1">
      <c r="A33" s="219" t="s">
        <v>69</v>
      </c>
      <c r="I33" s="22" t="s">
        <v>145</v>
      </c>
      <c r="Z33" s="119">
        <f>Z14*$B$25/60*$B$28*Z$22</f>
        <v>1700.2999999999997</v>
      </c>
      <c r="AA33" s="119">
        <f t="shared" ref="AA33:BQ33" si="0">AA14*$B$25/60*$B$28*AA$22</f>
        <v>1700.2999999999997</v>
      </c>
      <c r="AB33" s="119">
        <f t="shared" si="0"/>
        <v>1700.2999999999997</v>
      </c>
      <c r="AC33" s="119">
        <f t="shared" si="0"/>
        <v>1700.2999999999997</v>
      </c>
      <c r="AD33" s="119">
        <f t="shared" si="0"/>
        <v>1700.2999999999997</v>
      </c>
      <c r="AE33" s="119">
        <f t="shared" si="0"/>
        <v>1700.2999999999997</v>
      </c>
      <c r="AF33" s="119">
        <f t="shared" si="0"/>
        <v>1700.2999999999997</v>
      </c>
      <c r="AG33" s="119">
        <f t="shared" si="0"/>
        <v>1700.2999999999997</v>
      </c>
      <c r="AH33" s="119">
        <f t="shared" si="0"/>
        <v>1700.2999999999997</v>
      </c>
      <c r="AI33" s="119">
        <f t="shared" si="0"/>
        <v>1700.2999999999997</v>
      </c>
      <c r="AJ33" s="119">
        <f t="shared" si="0"/>
        <v>1700.2999999999997</v>
      </c>
      <c r="AK33" s="119">
        <f t="shared" si="0"/>
        <v>1700.2999999999997</v>
      </c>
      <c r="AL33" s="119">
        <f t="shared" si="0"/>
        <v>1700.2999999999997</v>
      </c>
      <c r="AM33" s="119">
        <f t="shared" si="0"/>
        <v>1700.2999999999997</v>
      </c>
      <c r="AN33" s="119">
        <f t="shared" si="0"/>
        <v>1700.2999999999997</v>
      </c>
      <c r="AO33" s="119">
        <f t="shared" si="0"/>
        <v>4250.7499999999991</v>
      </c>
      <c r="AP33" s="119">
        <f t="shared" si="0"/>
        <v>4250.7499999999991</v>
      </c>
      <c r="AQ33" s="119">
        <f t="shared" si="0"/>
        <v>4250.7499999999991</v>
      </c>
      <c r="AR33" s="119">
        <f t="shared" si="0"/>
        <v>4250.7499999999991</v>
      </c>
      <c r="AS33" s="119">
        <f t="shared" si="0"/>
        <v>4250.7499999999991</v>
      </c>
      <c r="AT33" s="119">
        <f t="shared" si="0"/>
        <v>4250.7499999999991</v>
      </c>
      <c r="AU33" s="119">
        <f t="shared" si="0"/>
        <v>4250.7499999999991</v>
      </c>
      <c r="AV33" s="119">
        <f t="shared" si="0"/>
        <v>4250.7499999999991</v>
      </c>
      <c r="AW33" s="119">
        <f t="shared" si="0"/>
        <v>4250.7499999999991</v>
      </c>
      <c r="AX33" s="119">
        <f t="shared" si="0"/>
        <v>4250.7499999999991</v>
      </c>
      <c r="AY33" s="119">
        <f t="shared" si="0"/>
        <v>4250.7499999999991</v>
      </c>
      <c r="AZ33" s="119">
        <f t="shared" si="0"/>
        <v>4250.7499999999991</v>
      </c>
      <c r="BA33" s="119">
        <f t="shared" si="0"/>
        <v>4250.7499999999991</v>
      </c>
      <c r="BB33" s="119">
        <f t="shared" si="0"/>
        <v>4250.7499999999991</v>
      </c>
      <c r="BC33" s="119">
        <f t="shared" si="0"/>
        <v>4250.7499999999991</v>
      </c>
      <c r="BD33" s="119">
        <f t="shared" si="0"/>
        <v>6801.1999999999989</v>
      </c>
      <c r="BE33" s="119">
        <f t="shared" si="0"/>
        <v>6801.1999999999989</v>
      </c>
      <c r="BF33" s="119">
        <f t="shared" si="0"/>
        <v>6801.1999999999989</v>
      </c>
      <c r="BG33" s="119">
        <f t="shared" si="0"/>
        <v>6801.1999999999989</v>
      </c>
      <c r="BH33" s="119">
        <f t="shared" si="0"/>
        <v>6801.1999999999989</v>
      </c>
      <c r="BI33" s="119">
        <f t="shared" si="0"/>
        <v>6801.1999999999989</v>
      </c>
      <c r="BJ33" s="119">
        <f t="shared" si="0"/>
        <v>6801.1999999999989</v>
      </c>
      <c r="BK33" s="119">
        <f t="shared" si="0"/>
        <v>6801.1999999999989</v>
      </c>
      <c r="BL33" s="119">
        <f t="shared" si="0"/>
        <v>6801.1999999999989</v>
      </c>
      <c r="BM33" s="119">
        <f t="shared" si="0"/>
        <v>6801.1999999999989</v>
      </c>
      <c r="BN33" s="119">
        <f t="shared" si="0"/>
        <v>6801.1999999999989</v>
      </c>
      <c r="BO33" s="119">
        <f t="shared" si="0"/>
        <v>6801.1999999999989</v>
      </c>
      <c r="BP33" s="119">
        <f t="shared" si="0"/>
        <v>6801.1999999999989</v>
      </c>
      <c r="BQ33" s="119">
        <f t="shared" si="0"/>
        <v>6801.1999999999989</v>
      </c>
      <c r="BR33" s="35"/>
      <c r="BS33" s="35"/>
      <c r="BT33" s="35"/>
      <c r="BU33" s="35"/>
      <c r="BV33" s="35"/>
      <c r="BW33" s="35"/>
      <c r="BX33" s="35"/>
      <c r="BY33" s="35"/>
      <c r="BZ33" s="35"/>
      <c r="CA33" s="35"/>
      <c r="CB33" s="35"/>
      <c r="CC33" s="35"/>
      <c r="CD33" s="35"/>
      <c r="CE33" s="35"/>
      <c r="CF33" s="35"/>
      <c r="CG33" s="35"/>
      <c r="CH33" s="35"/>
      <c r="CI33" s="35"/>
      <c r="CJ33" s="35"/>
      <c r="CK33" s="35"/>
      <c r="CL33" s="93"/>
    </row>
    <row r="34" spans="1:91" s="3" customFormat="1" hidden="1">
      <c r="A34" s="219"/>
      <c r="I34" s="22"/>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35"/>
      <c r="BS34" s="35"/>
      <c r="BT34" s="35"/>
      <c r="BU34" s="35"/>
      <c r="BV34" s="35"/>
      <c r="BW34" s="35"/>
      <c r="BX34" s="35"/>
      <c r="BY34" s="35"/>
      <c r="BZ34" s="35"/>
      <c r="CA34" s="35"/>
      <c r="CB34" s="35"/>
      <c r="CC34" s="35"/>
      <c r="CD34" s="35"/>
      <c r="CE34" s="35"/>
      <c r="CF34" s="35"/>
      <c r="CG34" s="35"/>
      <c r="CH34" s="35"/>
      <c r="CI34" s="35"/>
      <c r="CJ34" s="35"/>
      <c r="CK34" s="35"/>
      <c r="CL34" s="93"/>
    </row>
    <row r="35" spans="1:91" s="3" customFormat="1" hidden="1">
      <c r="A35" s="219"/>
      <c r="I35" s="22"/>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35"/>
      <c r="BS35" s="35"/>
      <c r="BT35" s="35"/>
      <c r="BU35" s="35"/>
      <c r="BV35" s="35"/>
      <c r="BW35" s="35"/>
      <c r="BX35" s="35"/>
      <c r="BY35" s="35"/>
      <c r="BZ35" s="35"/>
      <c r="CA35" s="35"/>
      <c r="CB35" s="35"/>
      <c r="CC35" s="35"/>
      <c r="CD35" s="35"/>
      <c r="CE35" s="35"/>
      <c r="CF35" s="35"/>
      <c r="CG35" s="35"/>
      <c r="CH35" s="35"/>
      <c r="CI35" s="35"/>
      <c r="CJ35" s="35"/>
      <c r="CK35" s="35"/>
      <c r="CL35" s="93"/>
    </row>
    <row r="36" spans="1:91" s="3" customFormat="1" hidden="1">
      <c r="A36" s="219"/>
      <c r="I36" s="22"/>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35"/>
      <c r="BS36" s="35"/>
      <c r="BT36" s="35"/>
      <c r="BU36" s="35"/>
      <c r="BV36" s="35"/>
      <c r="BW36" s="35"/>
      <c r="BX36" s="35"/>
      <c r="BY36" s="35"/>
      <c r="BZ36" s="35"/>
      <c r="CA36" s="35"/>
      <c r="CB36" s="35"/>
      <c r="CC36" s="35"/>
      <c r="CD36" s="35"/>
      <c r="CE36" s="35"/>
      <c r="CF36" s="35"/>
      <c r="CG36" s="35"/>
      <c r="CH36" s="35"/>
      <c r="CI36" s="35"/>
      <c r="CJ36" s="35"/>
      <c r="CK36" s="35"/>
      <c r="CL36" s="93"/>
    </row>
    <row r="37" spans="1:91">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row>
    <row r="38" spans="1:91" s="3" customFormat="1" ht="18.5">
      <c r="A38" s="54" t="s">
        <v>146</v>
      </c>
      <c r="B38" s="6"/>
      <c r="C38" s="6"/>
      <c r="D38" s="6"/>
      <c r="E38" s="6"/>
      <c r="F38" s="20"/>
      <c r="G38" s="20"/>
      <c r="I38"/>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c r="CK38" s="92"/>
    </row>
    <row r="39" spans="1:91" s="3" customFormat="1">
      <c r="A39" s="219" t="s">
        <v>69</v>
      </c>
      <c r="B39" s="123">
        <f>Project!B31</f>
        <v>1.67</v>
      </c>
      <c r="D39"/>
      <c r="E39"/>
      <c r="I39" s="22" t="s">
        <v>70</v>
      </c>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M39" s="8"/>
    </row>
    <row r="40" spans="1:91" s="3" customFormat="1" hidden="1">
      <c r="A40" s="219"/>
      <c r="B40" s="123"/>
      <c r="D40"/>
      <c r="E40"/>
      <c r="I40" s="2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M40" s="8"/>
    </row>
    <row r="41" spans="1:91" s="3" customFormat="1" hidden="1">
      <c r="A41" s="219"/>
      <c r="B41" s="123"/>
      <c r="D41"/>
      <c r="E41"/>
      <c r="I41" s="2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M41" s="8"/>
    </row>
    <row r="42" spans="1:91" s="3" customFormat="1">
      <c r="A42" s="56"/>
      <c r="B42" s="100"/>
      <c r="C42" s="22"/>
      <c r="D42"/>
      <c r="E42"/>
      <c r="I4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c r="CK42" s="92"/>
    </row>
    <row r="43" spans="1:91" s="3" customFormat="1" ht="18.5">
      <c r="A43" s="54" t="s">
        <v>147</v>
      </c>
      <c r="B43" s="6"/>
      <c r="C43" s="6"/>
      <c r="D43" s="6"/>
      <c r="E43" s="6"/>
      <c r="F43" s="20"/>
      <c r="G43" s="20"/>
      <c r="I43"/>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c r="CK43" s="92"/>
    </row>
    <row r="44" spans="1:91" s="3" customFormat="1">
      <c r="A44" s="219" t="s">
        <v>148</v>
      </c>
      <c r="B44" s="123"/>
      <c r="D44"/>
      <c r="E44"/>
      <c r="I44" s="2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c r="CK44" s="92"/>
      <c r="CM44" s="8"/>
    </row>
    <row r="45" spans="1:91" s="3" customFormat="1">
      <c r="A45" s="75" t="s">
        <v>149</v>
      </c>
      <c r="B45" s="124"/>
      <c r="D45"/>
      <c r="E45"/>
      <c r="I45" s="141" t="str">
        <f>CONCATENATE(a!$C$26,"$/person-hour")</f>
        <v>2021$/person-hour</v>
      </c>
      <c r="Z45" s="124">
        <f>a!Z$65</f>
        <v>18.8</v>
      </c>
      <c r="AA45" s="124">
        <f>a!AA$65</f>
        <v>18.8</v>
      </c>
      <c r="AB45" s="124">
        <f>a!AB$65</f>
        <v>18.8</v>
      </c>
      <c r="AC45" s="124">
        <f>a!AC$65</f>
        <v>18.8</v>
      </c>
      <c r="AD45" s="124">
        <f>a!AD$65</f>
        <v>18.8</v>
      </c>
      <c r="AE45" s="124">
        <f>a!AE$65</f>
        <v>18.8</v>
      </c>
      <c r="AF45" s="124">
        <f>a!AF$65</f>
        <v>18.8</v>
      </c>
      <c r="AG45" s="124">
        <f>a!AG$65</f>
        <v>18.8</v>
      </c>
      <c r="AH45" s="124">
        <f>a!AH$65</f>
        <v>18.8</v>
      </c>
      <c r="AI45" s="124">
        <f>a!AI$65</f>
        <v>18.8</v>
      </c>
      <c r="AJ45" s="124">
        <f>a!AJ$65</f>
        <v>18.8</v>
      </c>
      <c r="AK45" s="124">
        <f>a!AK$65</f>
        <v>18.8</v>
      </c>
      <c r="AL45" s="124">
        <f>a!AL$65</f>
        <v>18.8</v>
      </c>
      <c r="AM45" s="124">
        <f>a!AM$65</f>
        <v>18.8</v>
      </c>
      <c r="AN45" s="124">
        <f>a!AN$65</f>
        <v>18.8</v>
      </c>
      <c r="AO45" s="124">
        <f>a!AO$65</f>
        <v>18.8</v>
      </c>
      <c r="AP45" s="124">
        <f>a!AP$65</f>
        <v>18.8</v>
      </c>
      <c r="AQ45" s="124">
        <f>a!AQ$65</f>
        <v>18.8</v>
      </c>
      <c r="AR45" s="124">
        <f>a!AR$65</f>
        <v>18.8</v>
      </c>
      <c r="AS45" s="124">
        <f>a!AS$65</f>
        <v>18.8</v>
      </c>
      <c r="AT45" s="124">
        <f>a!AT$65</f>
        <v>18.8</v>
      </c>
      <c r="AU45" s="124">
        <f>a!AU$65</f>
        <v>18.8</v>
      </c>
      <c r="AV45" s="124">
        <f>a!AV$65</f>
        <v>18.8</v>
      </c>
      <c r="AW45" s="124">
        <f>a!AW$65</f>
        <v>18.8</v>
      </c>
      <c r="AX45" s="124">
        <f>a!AX$65</f>
        <v>18.8</v>
      </c>
      <c r="AY45" s="124">
        <f>a!AY$65</f>
        <v>18.8</v>
      </c>
      <c r="AZ45" s="124">
        <f>a!AZ$65</f>
        <v>18.8</v>
      </c>
      <c r="BA45" s="124">
        <f>a!BA$65</f>
        <v>18.8</v>
      </c>
      <c r="BB45" s="124">
        <f>a!BB$65</f>
        <v>18.8</v>
      </c>
      <c r="BC45" s="124">
        <f>a!BC$65</f>
        <v>18.8</v>
      </c>
      <c r="BD45" s="124">
        <f>a!BD$65</f>
        <v>18.8</v>
      </c>
      <c r="BE45" s="124">
        <f>a!BE$65</f>
        <v>18.8</v>
      </c>
      <c r="BF45" s="124">
        <f>a!BF$65</f>
        <v>18.8</v>
      </c>
      <c r="BG45" s="124">
        <f>a!BG$65</f>
        <v>18.8</v>
      </c>
      <c r="BH45" s="124">
        <f>a!BH$65</f>
        <v>18.8</v>
      </c>
      <c r="BI45" s="124">
        <f>a!BI$65</f>
        <v>18.8</v>
      </c>
      <c r="BJ45" s="124">
        <f>a!BJ$65</f>
        <v>18.8</v>
      </c>
      <c r="BK45" s="124">
        <f>a!BK$65</f>
        <v>18.8</v>
      </c>
      <c r="BL45" s="124">
        <f>a!BL$65</f>
        <v>18.8</v>
      </c>
      <c r="BM45" s="124">
        <f>a!BM$65</f>
        <v>18.8</v>
      </c>
      <c r="BN45" s="124">
        <f>a!BN$65</f>
        <v>18.8</v>
      </c>
      <c r="BO45" s="124">
        <f>a!BO$65</f>
        <v>18.8</v>
      </c>
      <c r="BP45" s="124">
        <f>a!BP$65</f>
        <v>18.8</v>
      </c>
      <c r="BQ45" s="124">
        <f>a!BQ$65</f>
        <v>18.8</v>
      </c>
      <c r="BR45" s="124"/>
      <c r="BS45" s="124"/>
      <c r="BT45" s="124"/>
      <c r="BU45" s="124"/>
      <c r="BV45" s="124"/>
      <c r="BW45" s="124"/>
      <c r="BX45" s="124"/>
      <c r="BY45" s="124"/>
      <c r="BZ45" s="124"/>
      <c r="CA45" s="124"/>
      <c r="CB45" s="124"/>
      <c r="CC45" s="124"/>
      <c r="CD45" s="124"/>
      <c r="CE45" s="124"/>
      <c r="CF45" s="124"/>
      <c r="CG45" s="124"/>
      <c r="CH45" s="124"/>
      <c r="CI45" s="124"/>
      <c r="CJ45" s="124"/>
      <c r="CK45" s="124"/>
      <c r="CM45" s="8"/>
    </row>
    <row r="46" spans="1:91" s="3" customFormat="1" hidden="1">
      <c r="A46" s="219"/>
      <c r="B46" s="124"/>
      <c r="D46"/>
      <c r="E46"/>
      <c r="I46" s="141"/>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c r="BT46" s="124"/>
      <c r="BU46" s="124"/>
      <c r="BV46" s="124"/>
      <c r="BW46" s="124"/>
      <c r="BX46" s="124"/>
      <c r="BY46" s="124"/>
      <c r="BZ46" s="124"/>
      <c r="CA46" s="124"/>
      <c r="CB46" s="124"/>
      <c r="CC46" s="124"/>
      <c r="CD46" s="124"/>
      <c r="CE46" s="124"/>
      <c r="CF46" s="124"/>
      <c r="CG46" s="124"/>
      <c r="CH46" s="124"/>
      <c r="CI46" s="124"/>
      <c r="CJ46" s="124"/>
      <c r="CK46" s="124"/>
      <c r="CM46" s="8"/>
    </row>
    <row r="47" spans="1:91" s="3" customFormat="1" hidden="1">
      <c r="A47" s="75"/>
      <c r="B47" s="124"/>
      <c r="D47"/>
      <c r="E47"/>
      <c r="I47" s="141"/>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c r="BT47" s="124"/>
      <c r="BU47" s="124"/>
      <c r="BV47" s="124"/>
      <c r="BW47" s="124"/>
      <c r="BX47" s="124"/>
      <c r="BY47" s="124"/>
      <c r="BZ47" s="124"/>
      <c r="CA47" s="124"/>
      <c r="CB47" s="124"/>
      <c r="CC47" s="124"/>
      <c r="CD47" s="124"/>
      <c r="CE47" s="124"/>
      <c r="CF47" s="124"/>
      <c r="CG47" s="124"/>
      <c r="CH47" s="124"/>
      <c r="CI47" s="124"/>
      <c r="CJ47" s="124"/>
      <c r="CK47" s="124"/>
      <c r="CM47" s="8"/>
    </row>
    <row r="48" spans="1:91" s="3" customFormat="1" hidden="1">
      <c r="A48" s="75"/>
      <c r="B48" s="124"/>
      <c r="D48"/>
      <c r="E48"/>
      <c r="I48" s="141"/>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c r="BW48" s="124"/>
      <c r="BX48" s="124"/>
      <c r="BY48" s="124"/>
      <c r="BZ48" s="124"/>
      <c r="CA48" s="124"/>
      <c r="CB48" s="124"/>
      <c r="CC48" s="124"/>
      <c r="CD48" s="124"/>
      <c r="CE48" s="124"/>
      <c r="CF48" s="124"/>
      <c r="CG48" s="124"/>
      <c r="CH48" s="124"/>
      <c r="CI48" s="124"/>
      <c r="CJ48" s="124"/>
      <c r="CK48" s="124"/>
      <c r="CM48" s="8"/>
    </row>
    <row r="49" spans="1:91" s="3" customFormat="1" hidden="1">
      <c r="A49" s="75"/>
      <c r="B49" s="123"/>
      <c r="D49"/>
      <c r="E49"/>
      <c r="I49" s="141"/>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c r="BT49" s="124"/>
      <c r="BU49" s="124"/>
      <c r="BV49" s="124"/>
      <c r="BW49" s="124"/>
      <c r="BX49" s="124"/>
      <c r="BY49" s="124"/>
      <c r="BZ49" s="124"/>
      <c r="CA49" s="124"/>
      <c r="CB49" s="124"/>
      <c r="CC49" s="124"/>
      <c r="CD49" s="124"/>
      <c r="CE49" s="124"/>
      <c r="CF49" s="124"/>
      <c r="CG49" s="124"/>
      <c r="CH49" s="124"/>
      <c r="CI49" s="124"/>
      <c r="CJ49" s="124"/>
      <c r="CK49" s="124"/>
      <c r="CM49" s="8"/>
    </row>
    <row r="50" spans="1:91" s="3" customFormat="1" hidden="1">
      <c r="A50" s="219"/>
      <c r="B50" s="124"/>
      <c r="D50"/>
      <c r="E50"/>
      <c r="I50" s="141"/>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c r="BT50" s="124"/>
      <c r="BU50" s="124"/>
      <c r="BV50" s="124"/>
      <c r="BW50" s="124"/>
      <c r="BX50" s="124"/>
      <c r="BY50" s="124"/>
      <c r="BZ50" s="124"/>
      <c r="CA50" s="124"/>
      <c r="CB50" s="124"/>
      <c r="CC50" s="124"/>
      <c r="CD50" s="124"/>
      <c r="CE50" s="124"/>
      <c r="CF50" s="124"/>
      <c r="CG50" s="124"/>
      <c r="CH50" s="124"/>
      <c r="CI50" s="124"/>
      <c r="CJ50" s="124"/>
      <c r="CK50" s="124"/>
      <c r="CM50" s="8"/>
    </row>
    <row r="51" spans="1:91" s="3" customFormat="1" hidden="1">
      <c r="A51" s="75"/>
      <c r="B51" s="124"/>
      <c r="D51"/>
      <c r="E51"/>
      <c r="I51" s="141"/>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M51" s="8"/>
    </row>
    <row r="52" spans="1:91" s="3" customFormat="1" hidden="1">
      <c r="A52" s="75"/>
      <c r="B52" s="124"/>
      <c r="D52"/>
      <c r="E52"/>
      <c r="I52" s="141"/>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c r="BY52" s="124"/>
      <c r="BZ52" s="124"/>
      <c r="CA52" s="124"/>
      <c r="CB52" s="124"/>
      <c r="CC52" s="124"/>
      <c r="CD52" s="124"/>
      <c r="CE52" s="124"/>
      <c r="CF52" s="124"/>
      <c r="CG52" s="124"/>
      <c r="CH52" s="124"/>
      <c r="CI52" s="124"/>
      <c r="CJ52" s="124"/>
      <c r="CK52" s="124"/>
      <c r="CM52" s="8"/>
    </row>
    <row r="53" spans="1:91" s="3" customFormat="1" hidden="1">
      <c r="A53" s="219"/>
      <c r="B53" s="124"/>
      <c r="D53"/>
      <c r="E53"/>
      <c r="I53" s="141"/>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c r="BY53" s="124"/>
      <c r="BZ53" s="124"/>
      <c r="CA53" s="124"/>
      <c r="CB53" s="124"/>
      <c r="CC53" s="124"/>
      <c r="CD53" s="124"/>
      <c r="CE53" s="124"/>
      <c r="CF53" s="124"/>
      <c r="CG53" s="124"/>
      <c r="CH53" s="124"/>
      <c r="CI53" s="124"/>
      <c r="CJ53" s="124"/>
      <c r="CK53" s="124"/>
      <c r="CM53" s="8"/>
    </row>
    <row r="54" spans="1:91">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M54" s="8"/>
    </row>
    <row r="55" spans="1:91" ht="15.5">
      <c r="A55" s="55" t="s">
        <v>154</v>
      </c>
      <c r="B55" s="55"/>
      <c r="C55" s="55"/>
      <c r="D55" s="55"/>
      <c r="E55" s="55"/>
      <c r="F55" s="37"/>
      <c r="G55" s="37"/>
      <c r="I55" s="62"/>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row>
    <row r="56" spans="1:91">
      <c r="A56" s="56"/>
      <c r="Z56" s="108"/>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row>
    <row r="57" spans="1:91">
      <c r="A57" s="56" t="s">
        <v>169</v>
      </c>
      <c r="I57" s="22" t="str">
        <f>CONCATENATE(a!$C$26,"$/year")</f>
        <v>2021$/year</v>
      </c>
      <c r="Z57" s="108">
        <f>Z33*$B$39*Z$45</f>
        <v>53382.618799999989</v>
      </c>
      <c r="AA57" s="108">
        <f t="shared" ref="AA57:BQ57" si="1">AA33*$B$39*AA$45</f>
        <v>53382.618799999989</v>
      </c>
      <c r="AB57" s="108">
        <f t="shared" si="1"/>
        <v>53382.618799999989</v>
      </c>
      <c r="AC57" s="108">
        <f t="shared" si="1"/>
        <v>53382.618799999989</v>
      </c>
      <c r="AD57" s="108">
        <f t="shared" si="1"/>
        <v>53382.618799999989</v>
      </c>
      <c r="AE57" s="108">
        <f t="shared" si="1"/>
        <v>53382.618799999989</v>
      </c>
      <c r="AF57" s="108">
        <f t="shared" si="1"/>
        <v>53382.618799999989</v>
      </c>
      <c r="AG57" s="108">
        <f t="shared" si="1"/>
        <v>53382.618799999989</v>
      </c>
      <c r="AH57" s="108">
        <f t="shared" si="1"/>
        <v>53382.618799999989</v>
      </c>
      <c r="AI57" s="108">
        <f t="shared" si="1"/>
        <v>53382.618799999989</v>
      </c>
      <c r="AJ57" s="108">
        <f t="shared" si="1"/>
        <v>53382.618799999989</v>
      </c>
      <c r="AK57" s="108">
        <f t="shared" si="1"/>
        <v>53382.618799999989</v>
      </c>
      <c r="AL57" s="108">
        <f t="shared" si="1"/>
        <v>53382.618799999989</v>
      </c>
      <c r="AM57" s="108">
        <f t="shared" si="1"/>
        <v>53382.618799999989</v>
      </c>
      <c r="AN57" s="108">
        <f t="shared" si="1"/>
        <v>53382.618799999989</v>
      </c>
      <c r="AO57" s="108">
        <f t="shared" si="1"/>
        <v>133456.54699999996</v>
      </c>
      <c r="AP57" s="108">
        <f t="shared" si="1"/>
        <v>133456.54699999996</v>
      </c>
      <c r="AQ57" s="108">
        <f t="shared" si="1"/>
        <v>133456.54699999996</v>
      </c>
      <c r="AR57" s="108">
        <f t="shared" si="1"/>
        <v>133456.54699999996</v>
      </c>
      <c r="AS57" s="108">
        <f t="shared" si="1"/>
        <v>133456.54699999996</v>
      </c>
      <c r="AT57" s="108">
        <f t="shared" si="1"/>
        <v>133456.54699999996</v>
      </c>
      <c r="AU57" s="108">
        <f t="shared" si="1"/>
        <v>133456.54699999996</v>
      </c>
      <c r="AV57" s="108">
        <f t="shared" si="1"/>
        <v>133456.54699999996</v>
      </c>
      <c r="AW57" s="108">
        <f t="shared" si="1"/>
        <v>133456.54699999996</v>
      </c>
      <c r="AX57" s="108">
        <f t="shared" si="1"/>
        <v>133456.54699999996</v>
      </c>
      <c r="AY57" s="108">
        <f t="shared" si="1"/>
        <v>133456.54699999996</v>
      </c>
      <c r="AZ57" s="108">
        <f t="shared" si="1"/>
        <v>133456.54699999996</v>
      </c>
      <c r="BA57" s="108">
        <f t="shared" si="1"/>
        <v>133456.54699999996</v>
      </c>
      <c r="BB57" s="108">
        <f t="shared" si="1"/>
        <v>133456.54699999996</v>
      </c>
      <c r="BC57" s="108">
        <f t="shared" si="1"/>
        <v>133456.54699999996</v>
      </c>
      <c r="BD57" s="108">
        <f t="shared" si="1"/>
        <v>213530.47519999996</v>
      </c>
      <c r="BE57" s="108">
        <f t="shared" si="1"/>
        <v>213530.47519999996</v>
      </c>
      <c r="BF57" s="108">
        <f t="shared" si="1"/>
        <v>213530.47519999996</v>
      </c>
      <c r="BG57" s="108">
        <f t="shared" si="1"/>
        <v>213530.47519999996</v>
      </c>
      <c r="BH57" s="108">
        <f t="shared" si="1"/>
        <v>213530.47519999996</v>
      </c>
      <c r="BI57" s="108">
        <f t="shared" si="1"/>
        <v>213530.47519999996</v>
      </c>
      <c r="BJ57" s="108">
        <f t="shared" si="1"/>
        <v>213530.47519999996</v>
      </c>
      <c r="BK57" s="108">
        <f t="shared" si="1"/>
        <v>213530.47519999996</v>
      </c>
      <c r="BL57" s="108">
        <f t="shared" si="1"/>
        <v>213530.47519999996</v>
      </c>
      <c r="BM57" s="108">
        <f t="shared" si="1"/>
        <v>213530.47519999996</v>
      </c>
      <c r="BN57" s="108">
        <f t="shared" si="1"/>
        <v>213530.47519999996</v>
      </c>
      <c r="BO57" s="108">
        <f t="shared" si="1"/>
        <v>213530.47519999996</v>
      </c>
      <c r="BP57" s="108">
        <f t="shared" si="1"/>
        <v>213530.47519999996</v>
      </c>
      <c r="BQ57" s="108">
        <f t="shared" si="1"/>
        <v>213530.47519999996</v>
      </c>
      <c r="BR57" s="108"/>
      <c r="BS57" s="108"/>
      <c r="BT57" s="108"/>
      <c r="BU57" s="108"/>
      <c r="BV57" s="108"/>
      <c r="BW57" s="108"/>
      <c r="BX57" s="108"/>
      <c r="BY57" s="108"/>
      <c r="BZ57" s="108"/>
      <c r="CA57" s="108"/>
      <c r="CB57" s="108"/>
      <c r="CC57" s="108"/>
      <c r="CD57" s="108"/>
      <c r="CE57" s="108"/>
      <c r="CF57" s="108"/>
      <c r="CG57" s="108"/>
      <c r="CH57" s="108"/>
      <c r="CI57" s="108"/>
      <c r="CJ57" s="108"/>
      <c r="CK57" s="108"/>
    </row>
    <row r="58" spans="1:91" hidden="1">
      <c r="A58" s="56"/>
      <c r="I58" s="22"/>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row>
    <row r="59" spans="1:91" hidden="1">
      <c r="A59" s="56"/>
      <c r="I59" s="22"/>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row>
    <row r="60" spans="1:91" hidden="1">
      <c r="A60" s="56"/>
      <c r="I60" s="22"/>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row>
    <row r="61" spans="1:91" hidden="1">
      <c r="A61" s="56"/>
      <c r="I61" s="22"/>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row>
    <row r="62" spans="1:91" hidden="1">
      <c r="A62" s="56"/>
      <c r="I62" s="22"/>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row>
    <row r="63" spans="1:91" s="3" customFormat="1">
      <c r="A63" s="105" t="s">
        <v>156</v>
      </c>
      <c r="I63" s="22" t="str">
        <f>CONCATENATE(a!$C$26,"$/year")</f>
        <v>2021$/year</v>
      </c>
      <c r="Z63" s="109">
        <f>SUM(Z57:Z62)</f>
        <v>53382.618799999989</v>
      </c>
      <c r="AA63" s="109">
        <f t="shared" ref="AA63:BQ63" si="2">SUM(AA57:AA62)</f>
        <v>53382.618799999989</v>
      </c>
      <c r="AB63" s="109">
        <f t="shared" si="2"/>
        <v>53382.618799999989</v>
      </c>
      <c r="AC63" s="109">
        <f t="shared" si="2"/>
        <v>53382.618799999989</v>
      </c>
      <c r="AD63" s="109">
        <f t="shared" si="2"/>
        <v>53382.618799999989</v>
      </c>
      <c r="AE63" s="109">
        <f t="shared" si="2"/>
        <v>53382.618799999989</v>
      </c>
      <c r="AF63" s="109">
        <f t="shared" si="2"/>
        <v>53382.618799999989</v>
      </c>
      <c r="AG63" s="109">
        <f t="shared" si="2"/>
        <v>53382.618799999989</v>
      </c>
      <c r="AH63" s="109">
        <f t="shared" si="2"/>
        <v>53382.618799999989</v>
      </c>
      <c r="AI63" s="109">
        <f t="shared" si="2"/>
        <v>53382.618799999989</v>
      </c>
      <c r="AJ63" s="109">
        <f t="shared" si="2"/>
        <v>53382.618799999989</v>
      </c>
      <c r="AK63" s="109">
        <f t="shared" si="2"/>
        <v>53382.618799999989</v>
      </c>
      <c r="AL63" s="109">
        <f t="shared" si="2"/>
        <v>53382.618799999989</v>
      </c>
      <c r="AM63" s="109">
        <f t="shared" si="2"/>
        <v>53382.618799999989</v>
      </c>
      <c r="AN63" s="109">
        <f t="shared" si="2"/>
        <v>53382.618799999989</v>
      </c>
      <c r="AO63" s="109">
        <f t="shared" si="2"/>
        <v>133456.54699999996</v>
      </c>
      <c r="AP63" s="109">
        <f t="shared" si="2"/>
        <v>133456.54699999996</v>
      </c>
      <c r="AQ63" s="109">
        <f t="shared" si="2"/>
        <v>133456.54699999996</v>
      </c>
      <c r="AR63" s="109">
        <f t="shared" si="2"/>
        <v>133456.54699999996</v>
      </c>
      <c r="AS63" s="109">
        <f t="shared" si="2"/>
        <v>133456.54699999996</v>
      </c>
      <c r="AT63" s="109">
        <f t="shared" si="2"/>
        <v>133456.54699999996</v>
      </c>
      <c r="AU63" s="109">
        <f t="shared" si="2"/>
        <v>133456.54699999996</v>
      </c>
      <c r="AV63" s="109">
        <f t="shared" si="2"/>
        <v>133456.54699999996</v>
      </c>
      <c r="AW63" s="109">
        <f t="shared" si="2"/>
        <v>133456.54699999996</v>
      </c>
      <c r="AX63" s="109">
        <f t="shared" si="2"/>
        <v>133456.54699999996</v>
      </c>
      <c r="AY63" s="109">
        <f t="shared" si="2"/>
        <v>133456.54699999996</v>
      </c>
      <c r="AZ63" s="109">
        <f t="shared" si="2"/>
        <v>133456.54699999996</v>
      </c>
      <c r="BA63" s="109">
        <f t="shared" si="2"/>
        <v>133456.54699999996</v>
      </c>
      <c r="BB63" s="109">
        <f t="shared" si="2"/>
        <v>133456.54699999996</v>
      </c>
      <c r="BC63" s="109">
        <f t="shared" si="2"/>
        <v>133456.54699999996</v>
      </c>
      <c r="BD63" s="109">
        <f t="shared" si="2"/>
        <v>213530.47519999996</v>
      </c>
      <c r="BE63" s="109">
        <f t="shared" si="2"/>
        <v>213530.47519999996</v>
      </c>
      <c r="BF63" s="109">
        <f t="shared" si="2"/>
        <v>213530.47519999996</v>
      </c>
      <c r="BG63" s="109">
        <f t="shared" si="2"/>
        <v>213530.47519999996</v>
      </c>
      <c r="BH63" s="109">
        <f t="shared" si="2"/>
        <v>213530.47519999996</v>
      </c>
      <c r="BI63" s="109">
        <f t="shared" si="2"/>
        <v>213530.47519999996</v>
      </c>
      <c r="BJ63" s="109">
        <f t="shared" si="2"/>
        <v>213530.47519999996</v>
      </c>
      <c r="BK63" s="109">
        <f t="shared" si="2"/>
        <v>213530.47519999996</v>
      </c>
      <c r="BL63" s="109">
        <f t="shared" si="2"/>
        <v>213530.47519999996</v>
      </c>
      <c r="BM63" s="109">
        <f t="shared" si="2"/>
        <v>213530.47519999996</v>
      </c>
      <c r="BN63" s="109">
        <f t="shared" si="2"/>
        <v>213530.47519999996</v>
      </c>
      <c r="BO63" s="109">
        <f t="shared" si="2"/>
        <v>213530.47519999996</v>
      </c>
      <c r="BP63" s="109">
        <f t="shared" si="2"/>
        <v>213530.47519999996</v>
      </c>
      <c r="BQ63" s="109">
        <f t="shared" si="2"/>
        <v>213530.47519999996</v>
      </c>
      <c r="BR63" s="109"/>
      <c r="BS63" s="109"/>
      <c r="BT63" s="109"/>
      <c r="BU63" s="109"/>
      <c r="BV63" s="109"/>
      <c r="BW63" s="109"/>
      <c r="BX63" s="109"/>
      <c r="BY63" s="109"/>
      <c r="BZ63" s="109"/>
      <c r="CA63" s="109"/>
      <c r="CB63" s="109"/>
      <c r="CC63" s="109"/>
      <c r="CD63" s="109"/>
      <c r="CE63" s="109"/>
      <c r="CF63" s="109"/>
      <c r="CG63" s="109"/>
      <c r="CH63" s="109"/>
      <c r="CI63" s="109"/>
      <c r="CJ63" s="109"/>
      <c r="CK63" s="109"/>
    </row>
    <row r="64" spans="1:91" s="3" customFormat="1">
      <c r="A64" s="105" t="s">
        <v>157</v>
      </c>
      <c r="B64" s="22" t="s">
        <v>158</v>
      </c>
      <c r="H64" s="102"/>
      <c r="I64" s="22" t="str">
        <f>CONCATENATE(a!$C$26,"$/year")</f>
        <v>2021$/year</v>
      </c>
      <c r="Z64" s="85">
        <f>IF(Z$9&gt;=Project!$B$20,IF(Z$9&lt;Project!$B$21,Z63,0),0)</f>
        <v>0</v>
      </c>
      <c r="AA64" s="85">
        <f>IF(AA$9&gt;=Project!$B$20,IF(AA$9&lt;Project!$B$21,AA63,0),0)</f>
        <v>0</v>
      </c>
      <c r="AB64" s="85">
        <f>IF(AB$9&gt;=Project!$B$20,IF(AB$9&lt;Project!$B$21,AB63,0),0)</f>
        <v>0</v>
      </c>
      <c r="AC64" s="85">
        <f>IF(AC$9&gt;=Project!$B$20,IF(AC$9&lt;Project!$B$21,AC63,0),0)</f>
        <v>0</v>
      </c>
      <c r="AD64" s="85">
        <f>IF(AD$9&gt;=Project!$B$20,IF(AD$9&lt;Project!$B$21,AD63,0),0)</f>
        <v>0</v>
      </c>
      <c r="AE64" s="277">
        <f>AE63/2</f>
        <v>26691.309399999995</v>
      </c>
      <c r="AF64" s="85">
        <f>IF(AF$9&gt;=Project!$B$20,IF(AF$9&lt;Project!$B$21,AF63,0),0)</f>
        <v>53382.618799999989</v>
      </c>
      <c r="AG64" s="85">
        <f>IF(AG$9&gt;=Project!$B$20,IF(AG$9&lt;Project!$B$21,AG63,0),0)</f>
        <v>53382.618799999989</v>
      </c>
      <c r="AH64" s="85">
        <f>IF(AH$9&gt;=Project!$B$20,IF(AH$9&lt;Project!$B$21,AH63,0),0)</f>
        <v>53382.618799999989</v>
      </c>
      <c r="AI64" s="85">
        <f>IF(AI$9&gt;=Project!$B$20,IF(AI$9&lt;Project!$B$21,AI63,0),0)</f>
        <v>53382.618799999989</v>
      </c>
      <c r="AJ64" s="85">
        <f>IF(AJ$9&gt;=Project!$B$20,IF(AJ$9&lt;Project!$B$21,AJ63,0),0)</f>
        <v>53382.618799999989</v>
      </c>
      <c r="AK64" s="85">
        <f>IF(AK$9&gt;=Project!$B$20,IF(AK$9&lt;Project!$B$21,AK63,0),0)</f>
        <v>53382.618799999989</v>
      </c>
      <c r="AL64" s="85">
        <f>IF(AL$9&gt;=Project!$B$20,IF(AL$9&lt;Project!$B$21,AL63,0),0)</f>
        <v>53382.618799999989</v>
      </c>
      <c r="AM64" s="85">
        <f>IF(AM$9&gt;=Project!$B$20,IF(AM$9&lt;Project!$B$21,AM63,0),0)</f>
        <v>53382.618799999989</v>
      </c>
      <c r="AN64" s="85">
        <f>IF(AN$9&gt;=Project!$B$20,IF(AN$9&lt;Project!$B$21,AN63,0),0)</f>
        <v>53382.618799999989</v>
      </c>
      <c r="AO64" s="85">
        <f>IF(AO$9&gt;=Project!$B$20,IF(AO$9&lt;Project!$B$21,AO63,0),0)</f>
        <v>133456.54699999996</v>
      </c>
      <c r="AP64" s="85">
        <f>IF(AP$9&gt;=Project!$B$20,IF(AP$9&lt;Project!$B$21,AP63,0),0)</f>
        <v>133456.54699999996</v>
      </c>
      <c r="AQ64" s="85">
        <f>IF(AQ$9&gt;=Project!$B$20,IF(AQ$9&lt;Project!$B$21,AQ63,0),0)</f>
        <v>133456.54699999996</v>
      </c>
      <c r="AR64" s="85">
        <f>IF(AR$9&gt;=Project!$B$20,IF(AR$9&lt;Project!$B$21,AR63,0),0)</f>
        <v>133456.54699999996</v>
      </c>
      <c r="AS64" s="85">
        <f>IF(AS$9&gt;=Project!$B$20,IF(AS$9&lt;Project!$B$21,AS63,0),0)</f>
        <v>133456.54699999996</v>
      </c>
      <c r="AT64" s="85">
        <f>IF(AT$9&gt;=Project!$B$20,IF(AT$9&lt;Project!$B$21,AT63,0),0)</f>
        <v>133456.54699999996</v>
      </c>
      <c r="AU64" s="85">
        <f>IF(AU$9&gt;=Project!$B$20,IF(AU$9&lt;Project!$B$21,AU63,0),0)</f>
        <v>133456.54699999996</v>
      </c>
      <c r="AV64" s="85">
        <f>IF(AV$9&gt;=Project!$B$20,IF(AV$9&lt;Project!$B$21,AV63,0),0)</f>
        <v>133456.54699999996</v>
      </c>
      <c r="AW64" s="85">
        <f>IF(AW$9&gt;=Project!$B$20,IF(AW$9&lt;Project!$B$21,AW63,0),0)</f>
        <v>133456.54699999996</v>
      </c>
      <c r="AX64" s="85">
        <f>IF(AX$9&gt;=Project!$B$20,IF(AX$9&lt;Project!$B$21,AX63,0),0)</f>
        <v>133456.54699999996</v>
      </c>
      <c r="AY64" s="85">
        <f>IF(AY$9&gt;=Project!$B$20,IF(AY$9&lt;Project!$B$21,AY63,0),0)</f>
        <v>133456.54699999996</v>
      </c>
      <c r="AZ64" s="85">
        <f>IF(AZ$9&gt;=Project!$B$20,IF(AZ$9&lt;Project!$B$21,AZ63,0),0)</f>
        <v>133456.54699999996</v>
      </c>
      <c r="BA64" s="85">
        <f>IF(BA$9&gt;=Project!$B$20,IF(BA$9&lt;Project!$B$21,BA63,0),0)</f>
        <v>133456.54699999996</v>
      </c>
      <c r="BB64" s="85">
        <f>IF(BB$9&gt;=Project!$B$20,IF(BB$9&lt;Project!$B$21,BB63,0),0)</f>
        <v>133456.54699999996</v>
      </c>
      <c r="BC64" s="85">
        <f>IF(BC$9&gt;=Project!$B$20,IF(BC$9&lt;Project!$B$21,BC63,0),0)</f>
        <v>133456.54699999996</v>
      </c>
      <c r="BD64" s="85">
        <f>IF(BD$9&gt;=Project!$B$20,IF(BD$9&lt;Project!$B$21,BD63,0),0)</f>
        <v>213530.47519999996</v>
      </c>
      <c r="BE64" s="85">
        <f>IF(BE$9&gt;=Project!$B$20,IF(BE$9&lt;Project!$B$21,BE63,0),0)</f>
        <v>213530.47519999996</v>
      </c>
      <c r="BF64" s="85">
        <f>IF(BF$9&gt;=Project!$B$20,IF(BF$9&lt;Project!$B$21,BF63,0),0)</f>
        <v>213530.47519999996</v>
      </c>
      <c r="BG64" s="85">
        <f>IF(BG$9&gt;=Project!$B$20,IF(BG$9&lt;Project!$B$21,BG63,0),0)</f>
        <v>213530.47519999996</v>
      </c>
      <c r="BH64" s="85">
        <f>IF(BH$9&gt;=Project!$B$20,IF(BH$9&lt;Project!$B$21,BH63,0),0)</f>
        <v>213530.47519999996</v>
      </c>
      <c r="BI64" s="85">
        <f>IF(BI$9&gt;=Project!$B$20,IF(BI$9&lt;Project!$B$21,BI63,0),0)</f>
        <v>213530.47519999996</v>
      </c>
      <c r="BJ64" s="85">
        <f>IF(BJ$9&gt;=Project!$B$20,IF(BJ$9&lt;Project!$B$21,BJ63,0),0)</f>
        <v>0</v>
      </c>
      <c r="BK64" s="85">
        <f>IF(BK$9&gt;=Project!$B$20,IF(BK$9&lt;Project!$B$21,BK63,0),0)</f>
        <v>0</v>
      </c>
      <c r="BL64" s="85">
        <f>IF(BL$9&gt;=Project!$B$20,IF(BL$9&lt;Project!$B$21,BL63,0),0)</f>
        <v>0</v>
      </c>
      <c r="BM64" s="85">
        <f>IF(BM$9&gt;=Project!$B$20,IF(BM$9&lt;Project!$B$21,BM63,0),0)</f>
        <v>0</v>
      </c>
      <c r="BN64" s="85">
        <f>IF(BN$9&gt;=Project!$B$20,IF(BN$9&lt;Project!$B$21,BN63,0),0)</f>
        <v>0</v>
      </c>
      <c r="BO64" s="85">
        <f>IF(BO$9&gt;=Project!$B$20,IF(BO$9&lt;Project!$B$21,BO63,0),0)</f>
        <v>0</v>
      </c>
      <c r="BP64" s="85">
        <f>IF(BP$9&gt;=Project!$B$20,IF(BP$9&lt;Project!$B$21,BP63,0),0)</f>
        <v>0</v>
      </c>
      <c r="BQ64" s="85">
        <f>IF(BQ$9&gt;=Project!$B$20,IF(BQ$9&lt;Project!$B$21,BQ63,0),0)</f>
        <v>0</v>
      </c>
      <c r="BR64" s="85"/>
      <c r="BS64" s="85"/>
      <c r="BT64" s="85"/>
      <c r="BU64" s="85"/>
      <c r="BV64" s="85"/>
      <c r="BW64" s="85"/>
      <c r="BX64" s="85"/>
      <c r="BY64" s="85"/>
      <c r="BZ64" s="85"/>
      <c r="CA64" s="85"/>
      <c r="CB64" s="85"/>
      <c r="CC64" s="85"/>
      <c r="CD64" s="85"/>
      <c r="CE64" s="85"/>
      <c r="CF64" s="85"/>
      <c r="CG64" s="85"/>
      <c r="CH64" s="85"/>
      <c r="CI64" s="85"/>
      <c r="CJ64" s="85"/>
      <c r="CK64" s="85"/>
    </row>
    <row r="65" spans="1:91">
      <c r="A65" s="7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row>
    <row r="66" spans="1:91" ht="18.5">
      <c r="A66" s="60" t="s">
        <v>159</v>
      </c>
      <c r="B66" s="81"/>
      <c r="C66" s="53"/>
      <c r="D66" s="53"/>
      <c r="E66" s="53"/>
      <c r="F66" s="53"/>
      <c r="G66" s="53"/>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M66" s="8"/>
    </row>
    <row r="67" spans="1:91">
      <c r="A67" t="s">
        <v>25</v>
      </c>
      <c r="B67" s="36"/>
      <c r="Z67" s="79">
        <f>a!Z$30</f>
        <v>1</v>
      </c>
      <c r="AA67" s="79">
        <f>a!AA$30</f>
        <v>0.93457943925233644</v>
      </c>
      <c r="AB67" s="79">
        <f>a!AB$30</f>
        <v>0.87343872827321156</v>
      </c>
      <c r="AC67" s="79">
        <f>a!AC$30</f>
        <v>0.81629787689085187</v>
      </c>
      <c r="AD67" s="79">
        <f>a!AD$30</f>
        <v>0.7628952120475252</v>
      </c>
      <c r="AE67" s="79">
        <f>a!AE$30</f>
        <v>0.71298617948366838</v>
      </c>
      <c r="AF67" s="79">
        <f>a!AF$30</f>
        <v>0.66634222381651254</v>
      </c>
      <c r="AG67" s="79">
        <f>a!AG$30</f>
        <v>0.62274974188459109</v>
      </c>
      <c r="AH67" s="79">
        <f>a!AH$30</f>
        <v>0.5820091045650384</v>
      </c>
      <c r="AI67" s="79">
        <f>a!AI$30</f>
        <v>0.54393374258414806</v>
      </c>
      <c r="AJ67" s="79">
        <f>a!AJ$30</f>
        <v>0.5083492921347178</v>
      </c>
      <c r="AK67" s="79">
        <f>a!AK$30</f>
        <v>0.47509279638758667</v>
      </c>
      <c r="AL67" s="79">
        <f>a!AL$30</f>
        <v>0.44401195924073528</v>
      </c>
      <c r="AM67" s="79">
        <f>a!AM$30</f>
        <v>0.41496444788853759</v>
      </c>
      <c r="AN67" s="79">
        <f>a!AN$30</f>
        <v>0.3878172410173249</v>
      </c>
      <c r="AO67" s="79">
        <f>a!AO$30</f>
        <v>0.36244601964235967</v>
      </c>
      <c r="AP67" s="79">
        <f>a!AP$30</f>
        <v>0.33873459779659787</v>
      </c>
      <c r="AQ67" s="79">
        <f>a!AQ$30</f>
        <v>0.31657439046411018</v>
      </c>
      <c r="AR67" s="79">
        <f>a!AR$30</f>
        <v>0.29586391632159825</v>
      </c>
      <c r="AS67" s="79">
        <f>a!AS$30</f>
        <v>0.27650833301083949</v>
      </c>
      <c r="AT67" s="79">
        <f>a!AT$30</f>
        <v>0.2584190028138687</v>
      </c>
      <c r="AU67" s="79">
        <f>a!AU$30</f>
        <v>0.24151308674193336</v>
      </c>
      <c r="AV67" s="79">
        <f>a!AV$30</f>
        <v>0.22571316517937698</v>
      </c>
      <c r="AW67" s="79">
        <f>a!AW$30</f>
        <v>0.21094688334521211</v>
      </c>
      <c r="AX67" s="79">
        <f>a!AX$30</f>
        <v>0.19714661994879637</v>
      </c>
      <c r="AY67" s="79">
        <f>a!AY$30</f>
        <v>0.18424917752223957</v>
      </c>
      <c r="AZ67" s="79">
        <f>a!AZ$30</f>
        <v>0.17219549301143888</v>
      </c>
      <c r="BA67" s="79">
        <f>a!BA$30</f>
        <v>0.16093036730041013</v>
      </c>
      <c r="BB67" s="79">
        <f>a!BB$30</f>
        <v>0.15040221243028987</v>
      </c>
      <c r="BC67" s="79">
        <f>a!BC$30</f>
        <v>0.1405628153554111</v>
      </c>
      <c r="BD67" s="79">
        <f>a!BD$30</f>
        <v>0.13136711715458982</v>
      </c>
      <c r="BE67" s="79">
        <f>a!BE$30</f>
        <v>0.1227730066865325</v>
      </c>
      <c r="BF67" s="79">
        <f>a!BF$30</f>
        <v>0.11474112774442291</v>
      </c>
      <c r="BG67" s="79">
        <f>a!BG$30</f>
        <v>0.10723469882656347</v>
      </c>
      <c r="BH67" s="79">
        <f>a!BH$30</f>
        <v>0.10021934469772288</v>
      </c>
      <c r="BI67" s="79">
        <f>a!BI$30</f>
        <v>9.366293896983445E-2</v>
      </c>
      <c r="BJ67" s="79">
        <f>a!BJ$30</f>
        <v>8.7535456981153698E-2</v>
      </c>
      <c r="BK67" s="79">
        <f>a!BK$30</f>
        <v>8.1808838300143641E-2</v>
      </c>
      <c r="BL67" s="79">
        <f>a!BL$30</f>
        <v>7.6456858224433308E-2</v>
      </c>
      <c r="BM67" s="79">
        <f>a!BM$30</f>
        <v>7.1455007686386268E-2</v>
      </c>
      <c r="BN67" s="79">
        <f>a!BN$30</f>
        <v>6.6780381015314264E-2</v>
      </c>
      <c r="BO67" s="79">
        <f>a!BO$30</f>
        <v>6.2411571042349782E-2</v>
      </c>
      <c r="BP67" s="79">
        <f>a!BP$30</f>
        <v>5.8328571067616623E-2</v>
      </c>
      <c r="BQ67" s="79">
        <f>a!BQ$30</f>
        <v>5.4512683240763193E-2</v>
      </c>
      <c r="BR67" s="79"/>
      <c r="BS67" s="79"/>
      <c r="BT67" s="79"/>
      <c r="BU67" s="79"/>
      <c r="BV67" s="79"/>
      <c r="BW67" s="79"/>
      <c r="BX67" s="79"/>
      <c r="BY67" s="79"/>
      <c r="BZ67" s="79"/>
      <c r="CA67" s="79"/>
      <c r="CB67" s="79"/>
      <c r="CC67" s="79"/>
      <c r="CD67" s="79"/>
      <c r="CE67" s="79"/>
      <c r="CF67" s="79"/>
      <c r="CG67" s="79"/>
      <c r="CH67" s="79"/>
      <c r="CI67" s="79"/>
      <c r="CJ67" s="79"/>
      <c r="CK67" s="79"/>
      <c r="CM67" s="8"/>
    </row>
    <row r="68" spans="1:91" s="3" customFormat="1">
      <c r="A68" s="105" t="s">
        <v>160</v>
      </c>
      <c r="B68" s="84">
        <f>SUM(Z68:BQ68)</f>
        <v>881468.30983580952</v>
      </c>
      <c r="I68"/>
      <c r="Z68" s="83">
        <f t="shared" ref="Z68:BQ68" si="3">Z64*Z$67</f>
        <v>0</v>
      </c>
      <c r="AA68" s="83">
        <f t="shared" si="3"/>
        <v>0</v>
      </c>
      <c r="AB68" s="83">
        <f t="shared" si="3"/>
        <v>0</v>
      </c>
      <c r="AC68" s="83">
        <f t="shared" si="3"/>
        <v>0</v>
      </c>
      <c r="AD68" s="83">
        <f t="shared" si="3"/>
        <v>0</v>
      </c>
      <c r="AE68" s="83">
        <f t="shared" si="3"/>
        <v>19030.534714522521</v>
      </c>
      <c r="AF68" s="83">
        <f t="shared" si="3"/>
        <v>35571.092924341159</v>
      </c>
      <c r="AG68" s="83">
        <f t="shared" si="3"/>
        <v>33244.012078823514</v>
      </c>
      <c r="AH68" s="83">
        <f t="shared" si="3"/>
        <v>31069.170167124779</v>
      </c>
      <c r="AI68" s="83">
        <f t="shared" si="3"/>
        <v>29036.607632826897</v>
      </c>
      <c r="AJ68" s="83">
        <f t="shared" si="3"/>
        <v>27137.016479277474</v>
      </c>
      <c r="AK68" s="83">
        <f t="shared" si="3"/>
        <v>25361.697644184551</v>
      </c>
      <c r="AL68" s="83">
        <f t="shared" si="3"/>
        <v>23702.521162789304</v>
      </c>
      <c r="AM68" s="83">
        <f t="shared" si="3"/>
        <v>22151.888937186264</v>
      </c>
      <c r="AN68" s="83">
        <f t="shared" si="3"/>
        <v>20702.699941295574</v>
      </c>
      <c r="AO68" s="83">
        <f t="shared" si="3"/>
        <v>48370.794255363486</v>
      </c>
      <c r="AP68" s="83">
        <f t="shared" si="3"/>
        <v>45206.34977136775</v>
      </c>
      <c r="AQ68" s="83">
        <f t="shared" si="3"/>
        <v>42248.925019969858</v>
      </c>
      <c r="AR68" s="83">
        <f t="shared" si="3"/>
        <v>39484.97665417743</v>
      </c>
      <c r="AS68" s="83">
        <f t="shared" si="3"/>
        <v>36901.847340352739</v>
      </c>
      <c r="AT68" s="83">
        <f t="shared" si="3"/>
        <v>34487.707794722191</v>
      </c>
      <c r="AU68" s="83">
        <f t="shared" si="3"/>
        <v>32231.502611889897</v>
      </c>
      <c r="AV68" s="83">
        <f t="shared" si="3"/>
        <v>30122.899637280279</v>
      </c>
      <c r="AW68" s="83">
        <f t="shared" si="3"/>
        <v>28152.242651663808</v>
      </c>
      <c r="AX68" s="83">
        <f t="shared" si="3"/>
        <v>26310.507151087673</v>
      </c>
      <c r="AY68" s="83">
        <f t="shared" si="3"/>
        <v>24589.259019708101</v>
      </c>
      <c r="AZ68" s="83">
        <f t="shared" si="3"/>
        <v>22980.615906269257</v>
      </c>
      <c r="BA68" s="83">
        <f t="shared" si="3"/>
        <v>21477.211127354443</v>
      </c>
      <c r="BB68" s="83">
        <f t="shared" si="3"/>
        <v>20072.159932106959</v>
      </c>
      <c r="BC68" s="83">
        <f t="shared" si="3"/>
        <v>18759.027973931738</v>
      </c>
      <c r="BD68" s="83">
        <f t="shared" si="3"/>
        <v>28050.88295167363</v>
      </c>
      <c r="BE68" s="83">
        <f t="shared" si="3"/>
        <v>26215.778459508056</v>
      </c>
      <c r="BF68" s="83">
        <f t="shared" si="3"/>
        <v>24500.727532250523</v>
      </c>
      <c r="BG68" s="83">
        <f t="shared" si="3"/>
        <v>22897.876198364975</v>
      </c>
      <c r="BH68" s="83">
        <f t="shared" si="3"/>
        <v>21399.884297537363</v>
      </c>
      <c r="BI68" s="83">
        <f t="shared" si="3"/>
        <v>19999.891866857346</v>
      </c>
      <c r="BJ68" s="83">
        <f t="shared" si="3"/>
        <v>0</v>
      </c>
      <c r="BK68" s="83">
        <f t="shared" si="3"/>
        <v>0</v>
      </c>
      <c r="BL68" s="83">
        <f t="shared" si="3"/>
        <v>0</v>
      </c>
      <c r="BM68" s="83">
        <f t="shared" si="3"/>
        <v>0</v>
      </c>
      <c r="BN68" s="83">
        <f t="shared" si="3"/>
        <v>0</v>
      </c>
      <c r="BO68" s="83">
        <f t="shared" si="3"/>
        <v>0</v>
      </c>
      <c r="BP68" s="83">
        <f t="shared" si="3"/>
        <v>0</v>
      </c>
      <c r="BQ68" s="83">
        <f t="shared" si="3"/>
        <v>0</v>
      </c>
      <c r="BR68" s="83"/>
      <c r="BS68" s="83"/>
      <c r="BT68" s="83"/>
      <c r="BU68" s="83"/>
      <c r="BV68" s="83"/>
      <c r="BW68" s="83"/>
      <c r="BX68" s="83"/>
      <c r="BY68" s="83"/>
      <c r="BZ68" s="83"/>
      <c r="CA68" s="83"/>
      <c r="CB68" s="83"/>
      <c r="CC68" s="83"/>
      <c r="CD68" s="83"/>
      <c r="CE68" s="83"/>
      <c r="CF68" s="83"/>
      <c r="CG68" s="83"/>
      <c r="CH68" s="83"/>
      <c r="CI68" s="83"/>
      <c r="CJ68" s="83"/>
      <c r="CK68" s="83"/>
    </row>
    <row r="70" spans="1:91">
      <c r="AE70" s="72">
        <f>MIN(AF64:BH64)</f>
        <v>53382.618799999989</v>
      </c>
    </row>
    <row r="71" spans="1:91">
      <c r="AE71" s="72">
        <f>MAX(AF64:BH64)</f>
        <v>213530.47519999996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M52"/>
  <sheetViews>
    <sheetView zoomScale="90" zoomScaleNormal="90" workbookViewId="0">
      <pane xSplit="9" ySplit="9" topLeftCell="BL33" activePane="bottomRight" state="frozen"/>
      <selection pane="topRight" activeCell="J1" sqref="J1"/>
      <selection pane="bottomLeft" activeCell="A10" sqref="A10"/>
      <selection pane="bottomRight" activeCell="B13" sqref="B13"/>
    </sheetView>
  </sheetViews>
  <sheetFormatPr defaultColWidth="9.08984375" defaultRowHeight="14.5"/>
  <cols>
    <col min="1" max="1" width="33.90625" customWidth="1"/>
    <col min="2" max="2" width="20.54296875" customWidth="1"/>
    <col min="3" max="3" width="16.6328125" customWidth="1"/>
    <col min="4" max="7" width="6" customWidth="1"/>
    <col min="8" max="8" width="2.6328125" customWidth="1"/>
    <col min="9" max="9" width="16.6328125" customWidth="1"/>
    <col min="10" max="25" width="4.6328125" hidden="1" customWidth="1"/>
    <col min="26" max="26" width="13.6328125" style="82" customWidth="1"/>
    <col min="27" max="69" width="18.54296875" style="82" customWidth="1"/>
    <col min="70" max="70" width="2.6328125" customWidth="1"/>
  </cols>
  <sheetData>
    <row r="1" spans="1:71" ht="21">
      <c r="A1" s="117" t="str">
        <f>Project!$A$1</f>
        <v>East Side Road Addison</v>
      </c>
    </row>
    <row r="2" spans="1:71" ht="18.5">
      <c r="A2" s="58" t="str">
        <f>CONCATENATE("Benefit ",Project!D7,":  ",Project!A7," resulting from ",Project!B7,IF(ISBLANK(Project!C7),"",CONCATENATE(" associated with ",Project!C7)))</f>
        <v>Benefit 2:  Reduced Vehicle Operating Costs resulting from Avoided Detour</v>
      </c>
    </row>
    <row r="5" spans="1:71">
      <c r="A5" s="12">
        <v>1</v>
      </c>
      <c r="B5" s="13" t="s">
        <v>11</v>
      </c>
    </row>
    <row r="8" spans="1:71">
      <c r="A8" s="14"/>
      <c r="B8" s="14"/>
      <c r="C8" s="14"/>
      <c r="D8" s="14"/>
      <c r="E8" s="14"/>
      <c r="F8" s="14"/>
      <c r="G8" s="14"/>
      <c r="H8" s="14"/>
      <c r="I8" s="14"/>
      <c r="J8" s="14">
        <f>Project!J12</f>
        <v>-16</v>
      </c>
      <c r="K8" s="14">
        <f>Project!K12</f>
        <v>-15</v>
      </c>
      <c r="L8" s="14">
        <f>Project!L12</f>
        <v>-14</v>
      </c>
      <c r="M8" s="14">
        <f>Project!M12</f>
        <v>-13</v>
      </c>
      <c r="N8" s="14">
        <f>Project!N12</f>
        <v>-12</v>
      </c>
      <c r="O8" s="14">
        <f>Project!O12</f>
        <v>-11</v>
      </c>
      <c r="P8" s="14">
        <f>Project!P12</f>
        <v>-10</v>
      </c>
      <c r="Q8" s="14">
        <f>Project!Q12</f>
        <v>-9</v>
      </c>
      <c r="R8" s="14">
        <f>Project!R12</f>
        <v>-8</v>
      </c>
      <c r="S8" s="14">
        <f>Project!S12</f>
        <v>-7</v>
      </c>
      <c r="T8" s="14">
        <f>Project!T12</f>
        <v>-6</v>
      </c>
      <c r="U8" s="14">
        <f>Project!U12</f>
        <v>-5</v>
      </c>
      <c r="V8" s="14">
        <f>Project!V12</f>
        <v>-4</v>
      </c>
      <c r="W8" s="14">
        <f>Project!W12</f>
        <v>-3</v>
      </c>
      <c r="X8" s="14">
        <f>Project!X12</f>
        <v>-2</v>
      </c>
      <c r="Y8" s="14">
        <f>Project!Y12</f>
        <v>-1</v>
      </c>
      <c r="Z8" s="14">
        <f>Project!Z12</f>
        <v>0</v>
      </c>
      <c r="AA8" s="14">
        <f>Project!AA12</f>
        <v>1</v>
      </c>
      <c r="AB8" s="14">
        <f>Project!AB12</f>
        <v>2</v>
      </c>
      <c r="AC8" s="14">
        <f>Project!AC12</f>
        <v>3</v>
      </c>
      <c r="AD8" s="14">
        <f>Project!AD12</f>
        <v>4</v>
      </c>
      <c r="AE8" s="14">
        <f>Project!AE12</f>
        <v>5</v>
      </c>
      <c r="AF8" s="14">
        <f>Project!AF12</f>
        <v>6</v>
      </c>
      <c r="AG8" s="14">
        <f>Project!AG12</f>
        <v>7</v>
      </c>
      <c r="AH8" s="14">
        <f>Project!AH12</f>
        <v>8</v>
      </c>
      <c r="AI8" s="14">
        <f>Project!AI12</f>
        <v>9</v>
      </c>
      <c r="AJ8" s="14">
        <f>Project!AJ12</f>
        <v>10</v>
      </c>
      <c r="AK8" s="14">
        <f>Project!AK12</f>
        <v>11</v>
      </c>
      <c r="AL8" s="14">
        <f>Project!AL12</f>
        <v>12</v>
      </c>
      <c r="AM8" s="14">
        <f>Project!AM12</f>
        <v>13</v>
      </c>
      <c r="AN8" s="14">
        <f>Project!AN12</f>
        <v>14</v>
      </c>
      <c r="AO8" s="14">
        <f>Project!AO12</f>
        <v>15</v>
      </c>
      <c r="AP8" s="14">
        <f>Project!AP12</f>
        <v>16</v>
      </c>
      <c r="AQ8" s="14">
        <f>Project!AQ12</f>
        <v>17</v>
      </c>
      <c r="AR8" s="14">
        <f>Project!AR12</f>
        <v>18</v>
      </c>
      <c r="AS8" s="14">
        <f>Project!AS12</f>
        <v>19</v>
      </c>
      <c r="AT8" s="14">
        <f>Project!AT12</f>
        <v>20</v>
      </c>
      <c r="AU8" s="14">
        <f>Project!AU12</f>
        <v>21</v>
      </c>
      <c r="AV8" s="14">
        <f>Project!AV12</f>
        <v>22</v>
      </c>
      <c r="AW8" s="14">
        <f>Project!AW12</f>
        <v>23</v>
      </c>
      <c r="AX8" s="14">
        <f>Project!AX12</f>
        <v>24</v>
      </c>
      <c r="AY8" s="14">
        <f>Project!AY12</f>
        <v>25</v>
      </c>
      <c r="AZ8" s="14">
        <f>Project!AZ12</f>
        <v>26</v>
      </c>
      <c r="BA8" s="14">
        <f>Project!BA12</f>
        <v>27</v>
      </c>
      <c r="BB8" s="14">
        <f>Project!BB12</f>
        <v>28</v>
      </c>
      <c r="BC8" s="14">
        <f>Project!BC12</f>
        <v>29</v>
      </c>
      <c r="BD8" s="14">
        <f>Project!BD12</f>
        <v>30</v>
      </c>
      <c r="BE8" s="14">
        <f>Project!BE12</f>
        <v>31</v>
      </c>
      <c r="BF8" s="14">
        <f>Project!BF12</f>
        <v>32</v>
      </c>
      <c r="BG8" s="14">
        <f>Project!BG12</f>
        <v>33</v>
      </c>
      <c r="BH8" s="14">
        <f>Project!BH12</f>
        <v>34</v>
      </c>
      <c r="BI8" s="14">
        <f>Project!BI12</f>
        <v>35</v>
      </c>
      <c r="BJ8" s="14">
        <f>Project!BJ12</f>
        <v>36</v>
      </c>
      <c r="BK8" s="14">
        <f>Project!BK12</f>
        <v>37</v>
      </c>
      <c r="BL8" s="14">
        <f>Project!BL12</f>
        <v>38</v>
      </c>
      <c r="BM8" s="14">
        <f>Project!BM12</f>
        <v>39</v>
      </c>
      <c r="BN8" s="14">
        <f>Project!BN12</f>
        <v>40</v>
      </c>
      <c r="BO8" s="14">
        <f>Project!BO12</f>
        <v>41</v>
      </c>
      <c r="BP8" s="14">
        <f>Project!BP12</f>
        <v>42</v>
      </c>
      <c r="BQ8" s="14">
        <f>Project!BQ12</f>
        <v>43</v>
      </c>
    </row>
    <row r="9" spans="1:71">
      <c r="H9" s="22"/>
      <c r="J9" s="17">
        <f>Project!J13</f>
        <v>2005</v>
      </c>
      <c r="K9" s="17">
        <f>Project!K13</f>
        <v>2006</v>
      </c>
      <c r="L9" s="17">
        <f>Project!L13</f>
        <v>2007</v>
      </c>
      <c r="M9" s="17">
        <f>Project!M13</f>
        <v>2008</v>
      </c>
      <c r="N9" s="17">
        <f>Project!N13</f>
        <v>2009</v>
      </c>
      <c r="O9" s="17">
        <f>Project!O13</f>
        <v>2010</v>
      </c>
      <c r="P9" s="17">
        <f>Project!P13</f>
        <v>2011</v>
      </c>
      <c r="Q9" s="17">
        <f>Project!Q13</f>
        <v>2012</v>
      </c>
      <c r="R9" s="17">
        <f>Project!R13</f>
        <v>2013</v>
      </c>
      <c r="S9" s="17">
        <f>Project!S13</f>
        <v>2014</v>
      </c>
      <c r="T9" s="17">
        <f>Project!T13</f>
        <v>2015</v>
      </c>
      <c r="U9" s="17">
        <f>Project!U13</f>
        <v>2016</v>
      </c>
      <c r="V9" s="17">
        <f>Project!V13</f>
        <v>2017</v>
      </c>
      <c r="W9" s="17">
        <f>Project!W13</f>
        <v>2018</v>
      </c>
      <c r="X9" s="17">
        <f>Project!X13</f>
        <v>2019</v>
      </c>
      <c r="Y9" s="17">
        <f>Project!Y13</f>
        <v>2020</v>
      </c>
      <c r="Z9" s="17">
        <f>Project!Z13</f>
        <v>2021</v>
      </c>
      <c r="AA9" s="17">
        <f>Project!AA13</f>
        <v>2022</v>
      </c>
      <c r="AB9" s="17">
        <f>Project!AB13</f>
        <v>2023</v>
      </c>
      <c r="AC9" s="17">
        <f>Project!AC13</f>
        <v>2024</v>
      </c>
      <c r="AD9" s="17">
        <f>Project!AD13</f>
        <v>2025</v>
      </c>
      <c r="AE9" s="17">
        <f>Project!AE13</f>
        <v>2026</v>
      </c>
      <c r="AF9" s="17">
        <f>Project!AF13</f>
        <v>2027</v>
      </c>
      <c r="AG9" s="17">
        <f>Project!AG13</f>
        <v>2028</v>
      </c>
      <c r="AH9" s="17">
        <f>Project!AH13</f>
        <v>2029</v>
      </c>
      <c r="AI9" s="17">
        <f>Project!AI13</f>
        <v>2030</v>
      </c>
      <c r="AJ9" s="17">
        <f>Project!AJ13</f>
        <v>2031</v>
      </c>
      <c r="AK9" s="17">
        <f>Project!AK13</f>
        <v>2032</v>
      </c>
      <c r="AL9" s="17">
        <f>Project!AL13</f>
        <v>2033</v>
      </c>
      <c r="AM9" s="17">
        <f>Project!AM13</f>
        <v>2034</v>
      </c>
      <c r="AN9" s="17">
        <f>Project!AN13</f>
        <v>2035</v>
      </c>
      <c r="AO9" s="17">
        <f>Project!AO13</f>
        <v>2036</v>
      </c>
      <c r="AP9" s="17">
        <f>Project!AP13</f>
        <v>2037</v>
      </c>
      <c r="AQ9" s="17">
        <f>Project!AQ13</f>
        <v>2038</v>
      </c>
      <c r="AR9" s="17">
        <f>Project!AR13</f>
        <v>2039</v>
      </c>
      <c r="AS9" s="17">
        <f>Project!AS13</f>
        <v>2040</v>
      </c>
      <c r="AT9" s="17">
        <f>Project!AT13</f>
        <v>2041</v>
      </c>
      <c r="AU9" s="17">
        <f>Project!AU13</f>
        <v>2042</v>
      </c>
      <c r="AV9" s="17">
        <f>Project!AV13</f>
        <v>2043</v>
      </c>
      <c r="AW9" s="17">
        <f>Project!AW13</f>
        <v>2044</v>
      </c>
      <c r="AX9" s="17">
        <f>Project!AX13</f>
        <v>2045</v>
      </c>
      <c r="AY9" s="17">
        <f>Project!AY13</f>
        <v>2046</v>
      </c>
      <c r="AZ9" s="17">
        <f>Project!AZ13</f>
        <v>2047</v>
      </c>
      <c r="BA9" s="17">
        <f>Project!BA13</f>
        <v>2048</v>
      </c>
      <c r="BB9" s="17">
        <f>Project!BB13</f>
        <v>2049</v>
      </c>
      <c r="BC9" s="17">
        <f>Project!BC13</f>
        <v>2050</v>
      </c>
      <c r="BD9" s="17">
        <f>Project!BD13</f>
        <v>2051</v>
      </c>
      <c r="BE9" s="17">
        <f>Project!BE13</f>
        <v>2052</v>
      </c>
      <c r="BF9" s="17">
        <f>Project!BF13</f>
        <v>2053</v>
      </c>
      <c r="BG9" s="17">
        <f>Project!BG13</f>
        <v>2054</v>
      </c>
      <c r="BH9" s="17">
        <f>Project!BH13</f>
        <v>2055</v>
      </c>
      <c r="BI9" s="17">
        <f>Project!BI13</f>
        <v>2056</v>
      </c>
      <c r="BJ9" s="17">
        <f>Project!BJ13</f>
        <v>2057</v>
      </c>
      <c r="BK9" s="17">
        <f>Project!BK13</f>
        <v>2058</v>
      </c>
      <c r="BL9" s="17">
        <f>Project!BL13</f>
        <v>2059</v>
      </c>
      <c r="BM9" s="17">
        <f>Project!BM13</f>
        <v>2060</v>
      </c>
      <c r="BN9" s="17">
        <f>Project!BN13</f>
        <v>2061</v>
      </c>
      <c r="BO9" s="17">
        <f>Project!BO13</f>
        <v>2062</v>
      </c>
      <c r="BP9" s="17">
        <f>Project!BP13</f>
        <v>2063</v>
      </c>
      <c r="BQ9" s="17">
        <f>Project!BQ13</f>
        <v>2064</v>
      </c>
      <c r="BS9" s="3" t="s">
        <v>12</v>
      </c>
    </row>
    <row r="10" spans="1:71">
      <c r="I10" s="22" t="s">
        <v>13</v>
      </c>
      <c r="J10" s="28"/>
      <c r="K10" s="28"/>
      <c r="L10" s="28"/>
      <c r="M10" s="28"/>
      <c r="N10" s="28"/>
      <c r="O10" s="28"/>
      <c r="P10" s="28"/>
      <c r="Q10" s="28"/>
      <c r="R10" s="28"/>
      <c r="S10" s="28"/>
      <c r="T10" s="28"/>
      <c r="U10" s="28"/>
      <c r="V10" s="28"/>
      <c r="W10" s="28"/>
      <c r="X10" s="28"/>
      <c r="Y10" s="28"/>
      <c r="Z10" s="14" t="str">
        <f>CONCATENATE(Project!$Z$13,"$")</f>
        <v>2021$</v>
      </c>
      <c r="AA10" s="78" t="str">
        <f>CONCATENATE(Project!$Z$13,"$")</f>
        <v>2021$</v>
      </c>
      <c r="AB10" s="78" t="str">
        <f>CONCATENATE(Project!$Z$13,"$")</f>
        <v>2021$</v>
      </c>
      <c r="AC10" s="78" t="str">
        <f>CONCATENATE(Project!$Z$13,"$")</f>
        <v>2021$</v>
      </c>
      <c r="AD10" s="78" t="str">
        <f>CONCATENATE(Project!$Z$13,"$")</f>
        <v>2021$</v>
      </c>
      <c r="AE10" s="78" t="str">
        <f>CONCATENATE(Project!$Z$13,"$")</f>
        <v>2021$</v>
      </c>
      <c r="AF10" s="78" t="str">
        <f>CONCATENATE(Project!$Z$13,"$")</f>
        <v>2021$</v>
      </c>
      <c r="AG10" s="78" t="str">
        <f>CONCATENATE(Project!$Z$13,"$")</f>
        <v>2021$</v>
      </c>
      <c r="AH10" s="78" t="str">
        <f>CONCATENATE(Project!$Z$13,"$")</f>
        <v>2021$</v>
      </c>
      <c r="AI10" s="78" t="str">
        <f>CONCATENATE(Project!$Z$13,"$")</f>
        <v>2021$</v>
      </c>
      <c r="AJ10" s="78" t="str">
        <f>CONCATENATE(Project!$Z$13,"$")</f>
        <v>2021$</v>
      </c>
      <c r="AK10" s="78" t="str">
        <f>CONCATENATE(Project!$Z$13,"$")</f>
        <v>2021$</v>
      </c>
      <c r="AL10" s="78" t="str">
        <f>CONCATENATE(Project!$Z$13,"$")</f>
        <v>2021$</v>
      </c>
      <c r="AM10" s="78" t="str">
        <f>CONCATENATE(Project!$Z$13,"$")</f>
        <v>2021$</v>
      </c>
      <c r="AN10" s="78" t="str">
        <f>CONCATENATE(Project!$Z$13,"$")</f>
        <v>2021$</v>
      </c>
      <c r="AO10" s="78" t="str">
        <f>CONCATENATE(Project!$Z$13,"$")</f>
        <v>2021$</v>
      </c>
      <c r="AP10" s="78" t="str">
        <f>CONCATENATE(Project!$Z$13,"$")</f>
        <v>2021$</v>
      </c>
      <c r="AQ10" s="78" t="str">
        <f>CONCATENATE(Project!$Z$13,"$")</f>
        <v>2021$</v>
      </c>
      <c r="AR10" s="78" t="str">
        <f>CONCATENATE(Project!$Z$13,"$")</f>
        <v>2021$</v>
      </c>
      <c r="AS10" s="78" t="str">
        <f>CONCATENATE(Project!$Z$13,"$")</f>
        <v>2021$</v>
      </c>
      <c r="AT10" s="78" t="str">
        <f>CONCATENATE(Project!$Z$13,"$")</f>
        <v>2021$</v>
      </c>
      <c r="AU10" s="78" t="str">
        <f>CONCATENATE(Project!$Z$13,"$")</f>
        <v>2021$</v>
      </c>
      <c r="AV10" s="78" t="str">
        <f>CONCATENATE(Project!$Z$13,"$")</f>
        <v>2021$</v>
      </c>
      <c r="AW10" s="78" t="str">
        <f>CONCATENATE(Project!$Z$13,"$")</f>
        <v>2021$</v>
      </c>
      <c r="AX10" s="78" t="str">
        <f>CONCATENATE(Project!$Z$13,"$")</f>
        <v>2021$</v>
      </c>
      <c r="AY10" s="78" t="str">
        <f>CONCATENATE(Project!$Z$13,"$")</f>
        <v>2021$</v>
      </c>
      <c r="AZ10" s="78" t="str">
        <f>CONCATENATE(Project!$Z$13,"$")</f>
        <v>2021$</v>
      </c>
      <c r="BA10" s="78" t="str">
        <f>CONCATENATE(Project!$Z$13,"$")</f>
        <v>2021$</v>
      </c>
      <c r="BB10" s="78" t="str">
        <f>CONCATENATE(Project!$Z$13,"$")</f>
        <v>2021$</v>
      </c>
      <c r="BC10" s="78" t="str">
        <f>CONCATENATE(Project!$Z$13,"$")</f>
        <v>2021$</v>
      </c>
      <c r="BD10" s="78" t="str">
        <f>CONCATENATE(Project!$Z$13,"$")</f>
        <v>2021$</v>
      </c>
      <c r="BE10" s="78" t="str">
        <f>CONCATENATE(Project!$Z$13,"$")</f>
        <v>2021$</v>
      </c>
      <c r="BF10" s="78" t="str">
        <f>CONCATENATE(Project!$Z$13,"$")</f>
        <v>2021$</v>
      </c>
      <c r="BG10" s="78" t="str">
        <f>CONCATENATE(Project!$Z$13,"$")</f>
        <v>2021$</v>
      </c>
      <c r="BH10" s="78" t="str">
        <f>CONCATENATE(Project!$Z$13,"$")</f>
        <v>2021$</v>
      </c>
      <c r="BI10" s="78" t="str">
        <f>CONCATENATE(Project!$Z$13,"$")</f>
        <v>2021$</v>
      </c>
      <c r="BJ10" s="78" t="str">
        <f>CONCATENATE(Project!$Z$13,"$")</f>
        <v>2021$</v>
      </c>
      <c r="BK10" s="78" t="str">
        <f>CONCATENATE(Project!$Z$13,"$")</f>
        <v>2021$</v>
      </c>
      <c r="BL10" s="78" t="str">
        <f>CONCATENATE(Project!$Z$13,"$")</f>
        <v>2021$</v>
      </c>
      <c r="BM10" s="78" t="str">
        <f>CONCATENATE(Project!$Z$13,"$")</f>
        <v>2021$</v>
      </c>
      <c r="BN10" s="78" t="str">
        <f>CONCATENATE(Project!$Z$13,"$")</f>
        <v>2021$</v>
      </c>
      <c r="BO10" s="78" t="str">
        <f>CONCATENATE(Project!$Z$13,"$")</f>
        <v>2021$</v>
      </c>
      <c r="BP10" s="78" t="str">
        <f>CONCATENATE(Project!$Z$13,"$")</f>
        <v>2021$</v>
      </c>
      <c r="BQ10" s="78" t="str">
        <f>CONCATENATE(Project!$Z$13,"$")</f>
        <v>2021$</v>
      </c>
    </row>
    <row r="11" spans="1:71" ht="18.5">
      <c r="A11" s="54" t="s">
        <v>161</v>
      </c>
      <c r="B11" s="6"/>
      <c r="C11" s="6"/>
      <c r="D11" s="6"/>
      <c r="E11" s="6"/>
      <c r="F11" s="6"/>
      <c r="G11" s="6"/>
    </row>
    <row r="12" spans="1:71">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row>
    <row r="13" spans="1:71">
      <c r="A13" s="214" t="s">
        <v>76</v>
      </c>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row>
    <row r="14" spans="1:71">
      <c r="A14" s="219" t="s">
        <v>581</v>
      </c>
      <c r="B14">
        <v>694</v>
      </c>
      <c r="I14" s="22" t="s">
        <v>78</v>
      </c>
      <c r="Z14" s="35">
        <f>Project!Z71</f>
        <v>694</v>
      </c>
      <c r="AA14" s="35">
        <f>Project!AA71</f>
        <v>694</v>
      </c>
      <c r="AB14" s="35">
        <f>Project!AB71</f>
        <v>694</v>
      </c>
      <c r="AC14" s="35">
        <f>Project!AC71</f>
        <v>694</v>
      </c>
      <c r="AD14" s="35">
        <f>Project!AD71</f>
        <v>694</v>
      </c>
      <c r="AE14" s="35">
        <f>Project!AE71</f>
        <v>694</v>
      </c>
      <c r="AF14" s="35">
        <f>Project!AF71</f>
        <v>694</v>
      </c>
      <c r="AG14" s="35">
        <f>Project!AG71</f>
        <v>694</v>
      </c>
      <c r="AH14" s="35">
        <f>Project!AH71</f>
        <v>694</v>
      </c>
      <c r="AI14" s="35">
        <f>Project!AI71</f>
        <v>694</v>
      </c>
      <c r="AJ14" s="35">
        <f>Project!AJ71</f>
        <v>694</v>
      </c>
      <c r="AK14" s="35">
        <f>Project!AK71</f>
        <v>694</v>
      </c>
      <c r="AL14" s="35">
        <f>Project!AL71</f>
        <v>694</v>
      </c>
      <c r="AM14" s="35">
        <f>Project!AM71</f>
        <v>694</v>
      </c>
      <c r="AN14" s="35">
        <f>Project!AN71</f>
        <v>694</v>
      </c>
      <c r="AO14" s="35">
        <f>Project!AO71</f>
        <v>694</v>
      </c>
      <c r="AP14" s="35">
        <f>Project!AP71</f>
        <v>694</v>
      </c>
      <c r="AQ14" s="35">
        <f>Project!AQ71</f>
        <v>694</v>
      </c>
      <c r="AR14" s="35">
        <f>Project!AR71</f>
        <v>694</v>
      </c>
      <c r="AS14" s="35">
        <f>Project!AS71</f>
        <v>694</v>
      </c>
      <c r="AT14" s="35">
        <f>Project!AT71</f>
        <v>694</v>
      </c>
      <c r="AU14" s="35">
        <f>Project!AU71</f>
        <v>694</v>
      </c>
      <c r="AV14" s="35">
        <f>Project!AV71</f>
        <v>694</v>
      </c>
      <c r="AW14" s="35">
        <f>Project!AW71</f>
        <v>694</v>
      </c>
      <c r="AX14" s="35">
        <f>Project!AX71</f>
        <v>694</v>
      </c>
      <c r="AY14" s="35">
        <f>Project!AY71</f>
        <v>694</v>
      </c>
      <c r="AZ14" s="35">
        <f>Project!AZ71</f>
        <v>694</v>
      </c>
      <c r="BA14" s="35">
        <f>Project!BA71</f>
        <v>694</v>
      </c>
      <c r="BB14" s="35">
        <f>Project!BB71</f>
        <v>694</v>
      </c>
      <c r="BC14" s="35">
        <f>Project!BC71</f>
        <v>694</v>
      </c>
      <c r="BD14" s="35">
        <f>Project!BD71</f>
        <v>694</v>
      </c>
      <c r="BE14" s="35">
        <f>Project!BE71</f>
        <v>694</v>
      </c>
      <c r="BF14" s="35">
        <f>Project!BF71</f>
        <v>694</v>
      </c>
      <c r="BG14" s="35">
        <f>Project!BG71</f>
        <v>694</v>
      </c>
      <c r="BH14" s="35">
        <f>Project!BH71</f>
        <v>694</v>
      </c>
      <c r="BI14" s="35">
        <f>Project!BI71</f>
        <v>694</v>
      </c>
      <c r="BJ14" s="35">
        <f>Project!BJ71</f>
        <v>694</v>
      </c>
      <c r="BK14" s="35">
        <f>Project!BK71</f>
        <v>694</v>
      </c>
      <c r="BL14" s="35">
        <f>Project!BL71</f>
        <v>694</v>
      </c>
      <c r="BM14" s="35">
        <f>Project!BM71</f>
        <v>694</v>
      </c>
      <c r="BN14" s="35">
        <f>Project!BN71</f>
        <v>694</v>
      </c>
      <c r="BO14" s="35">
        <f>Project!BO71</f>
        <v>694</v>
      </c>
      <c r="BP14" s="35">
        <f>Project!BP71</f>
        <v>694</v>
      </c>
      <c r="BQ14" s="35">
        <f>Project!BQ71</f>
        <v>694</v>
      </c>
    </row>
    <row r="15" spans="1:71" hidden="1">
      <c r="A15" s="219"/>
      <c r="I15" s="22"/>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row>
    <row r="16" spans="1:71" hidden="1">
      <c r="A16" s="219"/>
      <c r="I16" s="22"/>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row>
    <row r="17" spans="1:91">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row>
    <row r="18" spans="1:91">
      <c r="A18" s="214" t="s">
        <v>143</v>
      </c>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row>
    <row r="19" spans="1:91" hidden="1">
      <c r="A19" s="219"/>
      <c r="I19" s="22"/>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c r="BE19" s="278"/>
      <c r="BF19" s="278"/>
      <c r="BG19" s="278"/>
      <c r="BH19" s="278"/>
      <c r="BI19" s="278"/>
      <c r="BJ19" s="278"/>
      <c r="BK19" s="278"/>
      <c r="BL19" s="278"/>
      <c r="BM19" s="278"/>
      <c r="BN19" s="278"/>
      <c r="BO19" s="278"/>
      <c r="BP19" s="278"/>
      <c r="BQ19" s="278"/>
    </row>
    <row r="20" spans="1:91">
      <c r="A20" s="219" t="s">
        <v>113</v>
      </c>
      <c r="I20" s="22" t="s">
        <v>112</v>
      </c>
      <c r="Z20" s="278">
        <f>Project!Z110</f>
        <v>1.643835616438356E-2</v>
      </c>
      <c r="AA20" s="278">
        <f>Project!AA110</f>
        <v>1.643835616438356E-2</v>
      </c>
      <c r="AB20" s="278">
        <f>Project!AB110</f>
        <v>1.643835616438356E-2</v>
      </c>
      <c r="AC20" s="278">
        <f>Project!AC110</f>
        <v>1.643835616438356E-2</v>
      </c>
      <c r="AD20" s="278">
        <f>Project!AD110</f>
        <v>1.643835616438356E-2</v>
      </c>
      <c r="AE20" s="278">
        <f>Project!AE110</f>
        <v>1.643835616438356E-2</v>
      </c>
      <c r="AF20" s="278">
        <f>Project!AF110</f>
        <v>1.643835616438356E-2</v>
      </c>
      <c r="AG20" s="278">
        <f>Project!AG110</f>
        <v>1.643835616438356E-2</v>
      </c>
      <c r="AH20" s="278">
        <f>Project!AH110</f>
        <v>1.643835616438356E-2</v>
      </c>
      <c r="AI20" s="278">
        <f>Project!AI110</f>
        <v>1.643835616438356E-2</v>
      </c>
      <c r="AJ20" s="278">
        <f>Project!AJ110</f>
        <v>1.643835616438356E-2</v>
      </c>
      <c r="AK20" s="278">
        <f>Project!AK110</f>
        <v>1.643835616438356E-2</v>
      </c>
      <c r="AL20" s="278">
        <f>Project!AL110</f>
        <v>1.643835616438356E-2</v>
      </c>
      <c r="AM20" s="278">
        <f>Project!AM110</f>
        <v>1.643835616438356E-2</v>
      </c>
      <c r="AN20" s="278">
        <f>Project!AN110</f>
        <v>1.643835616438356E-2</v>
      </c>
      <c r="AO20" s="278">
        <f>Project!AO110</f>
        <v>4.1095890410958902E-2</v>
      </c>
      <c r="AP20" s="278">
        <f>Project!AP110</f>
        <v>4.1095890410958902E-2</v>
      </c>
      <c r="AQ20" s="278">
        <f>Project!AQ110</f>
        <v>4.1095890410958902E-2</v>
      </c>
      <c r="AR20" s="278">
        <f>Project!AR110</f>
        <v>4.1095890410958902E-2</v>
      </c>
      <c r="AS20" s="278">
        <f>Project!AS110</f>
        <v>4.1095890410958902E-2</v>
      </c>
      <c r="AT20" s="278">
        <f>Project!AT110</f>
        <v>4.1095890410958902E-2</v>
      </c>
      <c r="AU20" s="278">
        <f>Project!AU110</f>
        <v>4.1095890410958902E-2</v>
      </c>
      <c r="AV20" s="278">
        <f>Project!AV110</f>
        <v>4.1095890410958902E-2</v>
      </c>
      <c r="AW20" s="278">
        <f>Project!AW110</f>
        <v>4.1095890410958902E-2</v>
      </c>
      <c r="AX20" s="278">
        <f>Project!AX110</f>
        <v>4.1095890410958902E-2</v>
      </c>
      <c r="AY20" s="278">
        <f>Project!AY110</f>
        <v>4.1095890410958902E-2</v>
      </c>
      <c r="AZ20" s="278">
        <f>Project!AZ110</f>
        <v>4.1095890410958902E-2</v>
      </c>
      <c r="BA20" s="278">
        <f>Project!BA110</f>
        <v>4.1095890410958902E-2</v>
      </c>
      <c r="BB20" s="278">
        <f>Project!BB110</f>
        <v>4.1095890410958902E-2</v>
      </c>
      <c r="BC20" s="278">
        <f>Project!BC110</f>
        <v>4.1095890410958902E-2</v>
      </c>
      <c r="BD20" s="278">
        <f>Project!BD110</f>
        <v>6.575342465753424E-2</v>
      </c>
      <c r="BE20" s="278">
        <f>Project!BE110</f>
        <v>6.575342465753424E-2</v>
      </c>
      <c r="BF20" s="278">
        <f>Project!BF110</f>
        <v>6.575342465753424E-2</v>
      </c>
      <c r="BG20" s="278">
        <f>Project!BG110</f>
        <v>6.575342465753424E-2</v>
      </c>
      <c r="BH20" s="278">
        <f>Project!BH110</f>
        <v>6.575342465753424E-2</v>
      </c>
      <c r="BI20" s="278">
        <f>Project!BI110</f>
        <v>6.575342465753424E-2</v>
      </c>
      <c r="BJ20" s="278">
        <f>Project!BJ110</f>
        <v>6.575342465753424E-2</v>
      </c>
      <c r="BK20" s="278">
        <f>Project!BK110</f>
        <v>6.575342465753424E-2</v>
      </c>
      <c r="BL20" s="278">
        <f>Project!BL110</f>
        <v>6.575342465753424E-2</v>
      </c>
      <c r="BM20" s="278">
        <f>Project!BM110</f>
        <v>6.575342465753424E-2</v>
      </c>
      <c r="BN20" s="278">
        <f>Project!BN110</f>
        <v>6.575342465753424E-2</v>
      </c>
      <c r="BO20" s="278">
        <f>Project!BO110</f>
        <v>6.575342465753424E-2</v>
      </c>
      <c r="BP20" s="278">
        <f>Project!BP110</f>
        <v>6.575342465753424E-2</v>
      </c>
      <c r="BQ20" s="278">
        <f>Project!BQ110</f>
        <v>6.575342465753424E-2</v>
      </c>
    </row>
    <row r="21" spans="1:91">
      <c r="I21" s="22"/>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row>
    <row r="22" spans="1:91">
      <c r="A22" s="214" t="s">
        <v>43</v>
      </c>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row>
    <row r="23" spans="1:91">
      <c r="A23" s="219" t="s">
        <v>119</v>
      </c>
      <c r="B23" s="138">
        <f>Project!B123</f>
        <v>16.670000000000002</v>
      </c>
      <c r="I23" s="22" t="s">
        <v>120</v>
      </c>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row>
    <row r="24" spans="1:91">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row>
    <row r="25" spans="1:91">
      <c r="A25" s="214" t="s">
        <v>63</v>
      </c>
      <c r="B25" s="4"/>
      <c r="C25" s="97"/>
      <c r="D25" s="97"/>
      <c r="E25" s="97"/>
      <c r="H25" s="41"/>
      <c r="I25" s="140"/>
      <c r="J25" s="28"/>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4"/>
      <c r="BR25" s="4"/>
      <c r="BS25" s="4"/>
      <c r="BT25" s="4"/>
      <c r="BU25" s="4"/>
      <c r="BV25" s="4"/>
      <c r="BW25" s="4"/>
      <c r="BX25" s="4"/>
      <c r="BY25" s="4"/>
      <c r="BZ25" s="4"/>
      <c r="CA25" s="4"/>
      <c r="CB25" s="4"/>
      <c r="CC25" s="4"/>
      <c r="CD25" s="4"/>
      <c r="CE25" s="4"/>
      <c r="CF25" s="4"/>
      <c r="CG25" s="4"/>
      <c r="CH25" s="4"/>
      <c r="CI25" s="4"/>
      <c r="CJ25" s="4"/>
      <c r="CK25" s="4"/>
      <c r="CM25" s="8"/>
    </row>
    <row r="26" spans="1:91">
      <c r="A26" s="219" t="s">
        <v>64</v>
      </c>
      <c r="B26" s="122">
        <f>Project!B26</f>
        <v>365</v>
      </c>
      <c r="E26" s="96"/>
      <c r="H26" s="41"/>
      <c r="I26" s="22" t="s">
        <v>65</v>
      </c>
      <c r="J26" s="28"/>
      <c r="R26" s="95"/>
      <c r="S26" s="95"/>
      <c r="T26" s="95"/>
      <c r="U26" s="95"/>
      <c r="V26" s="95"/>
      <c r="W26" s="95"/>
      <c r="X26" s="95"/>
      <c r="Y26" s="95"/>
      <c r="Z26" s="95"/>
      <c r="AA26" s="95"/>
      <c r="AB26" s="95"/>
      <c r="AC26" s="95"/>
      <c r="AD26" s="95"/>
      <c r="AE26" s="95"/>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4"/>
      <c r="BR26" s="4"/>
      <c r="BS26" s="4"/>
      <c r="BT26" s="4"/>
      <c r="BU26" s="4"/>
      <c r="BV26" s="4"/>
      <c r="BW26" s="4"/>
      <c r="BX26" s="4"/>
      <c r="BY26" s="4"/>
      <c r="BZ26" s="4"/>
      <c r="CA26" s="4"/>
      <c r="CB26" s="4"/>
      <c r="CC26" s="4"/>
      <c r="CD26" s="4"/>
      <c r="CE26" s="4"/>
      <c r="CF26" s="4"/>
      <c r="CG26" s="4"/>
      <c r="CH26" s="4"/>
      <c r="CI26" s="4"/>
      <c r="CJ26" s="4"/>
      <c r="CK26" s="4"/>
      <c r="CL26" s="3"/>
    </row>
    <row r="27" spans="1:91" hidden="1">
      <c r="A27" s="219"/>
      <c r="B27" s="122"/>
      <c r="E27" s="96"/>
      <c r="H27" s="41"/>
      <c r="I27" s="22"/>
      <c r="J27" s="28"/>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4"/>
      <c r="BR27" s="4"/>
      <c r="BS27" s="4"/>
      <c r="BT27" s="4"/>
      <c r="BU27" s="4"/>
      <c r="BV27" s="4"/>
      <c r="BW27" s="4"/>
      <c r="BX27" s="4"/>
      <c r="BY27" s="4"/>
      <c r="BZ27" s="4"/>
      <c r="CA27" s="4"/>
      <c r="CB27" s="4"/>
      <c r="CC27" s="4"/>
      <c r="CD27" s="4"/>
      <c r="CE27" s="4"/>
      <c r="CF27" s="4"/>
      <c r="CG27" s="4"/>
      <c r="CH27" s="4"/>
      <c r="CI27" s="4"/>
      <c r="CJ27" s="4"/>
      <c r="CK27" s="4"/>
      <c r="CL27" s="3"/>
    </row>
    <row r="28" spans="1:91">
      <c r="A28" s="219"/>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row>
    <row r="29" spans="1:91" s="3" customFormat="1" ht="18.5">
      <c r="A29" s="54" t="s">
        <v>162</v>
      </c>
      <c r="B29" s="54"/>
      <c r="C29" s="54"/>
      <c r="D29" s="54"/>
      <c r="E29" s="54"/>
      <c r="F29" s="54"/>
      <c r="G29" s="54"/>
      <c r="H29" s="61"/>
      <c r="I29" s="22"/>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3"/>
    </row>
    <row r="30" spans="1:91" s="3" customFormat="1">
      <c r="A30" s="56" t="s">
        <v>113</v>
      </c>
      <c r="B30">
        <f>64*12</f>
        <v>768</v>
      </c>
      <c r="H30" s="94"/>
      <c r="I30" s="22" t="s">
        <v>163</v>
      </c>
      <c r="Z30" s="35">
        <f>Z14*$B$23*$B$26*Z$20</f>
        <v>69413.87999999999</v>
      </c>
      <c r="AA30" s="35">
        <f t="shared" ref="AA30:BQ30" si="0">AA14*$B$23*$B$26*AA$20</f>
        <v>69413.87999999999</v>
      </c>
      <c r="AB30" s="35">
        <f t="shared" si="0"/>
        <v>69413.87999999999</v>
      </c>
      <c r="AC30" s="35">
        <f t="shared" si="0"/>
        <v>69413.87999999999</v>
      </c>
      <c r="AD30" s="35">
        <f t="shared" si="0"/>
        <v>69413.87999999999</v>
      </c>
      <c r="AE30" s="35">
        <f t="shared" si="0"/>
        <v>69413.87999999999</v>
      </c>
      <c r="AF30" s="35">
        <f t="shared" si="0"/>
        <v>69413.87999999999</v>
      </c>
      <c r="AG30" s="35">
        <f t="shared" si="0"/>
        <v>69413.87999999999</v>
      </c>
      <c r="AH30" s="35">
        <f t="shared" si="0"/>
        <v>69413.87999999999</v>
      </c>
      <c r="AI30" s="35">
        <f t="shared" si="0"/>
        <v>69413.87999999999</v>
      </c>
      <c r="AJ30" s="35">
        <f t="shared" si="0"/>
        <v>69413.87999999999</v>
      </c>
      <c r="AK30" s="35">
        <f t="shared" si="0"/>
        <v>69413.87999999999</v>
      </c>
      <c r="AL30" s="35">
        <f t="shared" si="0"/>
        <v>69413.87999999999</v>
      </c>
      <c r="AM30" s="35">
        <f t="shared" si="0"/>
        <v>69413.87999999999</v>
      </c>
      <c r="AN30" s="35">
        <f t="shared" si="0"/>
        <v>69413.87999999999</v>
      </c>
      <c r="AO30" s="35">
        <f t="shared" si="0"/>
        <v>173534.7</v>
      </c>
      <c r="AP30" s="35">
        <f t="shared" si="0"/>
        <v>173534.7</v>
      </c>
      <c r="AQ30" s="35">
        <f t="shared" si="0"/>
        <v>173534.7</v>
      </c>
      <c r="AR30" s="35">
        <f t="shared" si="0"/>
        <v>173534.7</v>
      </c>
      <c r="AS30" s="35">
        <f t="shared" si="0"/>
        <v>173534.7</v>
      </c>
      <c r="AT30" s="35">
        <f t="shared" si="0"/>
        <v>173534.7</v>
      </c>
      <c r="AU30" s="35">
        <f t="shared" si="0"/>
        <v>173534.7</v>
      </c>
      <c r="AV30" s="35">
        <f t="shared" si="0"/>
        <v>173534.7</v>
      </c>
      <c r="AW30" s="35">
        <f t="shared" si="0"/>
        <v>173534.7</v>
      </c>
      <c r="AX30" s="35">
        <f t="shared" si="0"/>
        <v>173534.7</v>
      </c>
      <c r="AY30" s="35">
        <f t="shared" si="0"/>
        <v>173534.7</v>
      </c>
      <c r="AZ30" s="35">
        <f t="shared" si="0"/>
        <v>173534.7</v>
      </c>
      <c r="BA30" s="35">
        <f t="shared" si="0"/>
        <v>173534.7</v>
      </c>
      <c r="BB30" s="35">
        <f t="shared" si="0"/>
        <v>173534.7</v>
      </c>
      <c r="BC30" s="35">
        <f t="shared" si="0"/>
        <v>173534.7</v>
      </c>
      <c r="BD30" s="35">
        <f t="shared" si="0"/>
        <v>277655.51999999996</v>
      </c>
      <c r="BE30" s="35">
        <f t="shared" si="0"/>
        <v>277655.51999999996</v>
      </c>
      <c r="BF30" s="35">
        <f t="shared" si="0"/>
        <v>277655.51999999996</v>
      </c>
      <c r="BG30" s="35">
        <f t="shared" si="0"/>
        <v>277655.51999999996</v>
      </c>
      <c r="BH30" s="35">
        <f t="shared" si="0"/>
        <v>277655.51999999996</v>
      </c>
      <c r="BI30" s="35">
        <f t="shared" si="0"/>
        <v>277655.51999999996</v>
      </c>
      <c r="BJ30" s="35">
        <f t="shared" si="0"/>
        <v>277655.51999999996</v>
      </c>
      <c r="BK30" s="35">
        <f t="shared" si="0"/>
        <v>277655.51999999996</v>
      </c>
      <c r="BL30" s="35">
        <f t="shared" si="0"/>
        <v>277655.51999999996</v>
      </c>
      <c r="BM30" s="35">
        <f t="shared" si="0"/>
        <v>277655.51999999996</v>
      </c>
      <c r="BN30" s="35">
        <f t="shared" si="0"/>
        <v>277655.51999999996</v>
      </c>
      <c r="BO30" s="35">
        <f t="shared" si="0"/>
        <v>277655.51999999996</v>
      </c>
      <c r="BP30" s="35">
        <f t="shared" si="0"/>
        <v>277655.51999999996</v>
      </c>
      <c r="BQ30" s="35">
        <f t="shared" si="0"/>
        <v>277655.51999999996</v>
      </c>
      <c r="BR30" s="93"/>
    </row>
    <row r="31" spans="1:91" s="3" customFormat="1" hidden="1">
      <c r="A31" s="56"/>
      <c r="B31"/>
      <c r="H31" s="94"/>
      <c r="I31" s="22"/>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93"/>
    </row>
    <row r="32" spans="1:91" s="3" customFormat="1" hidden="1">
      <c r="A32" s="56"/>
      <c r="B32"/>
      <c r="H32" s="94"/>
      <c r="I32" s="22"/>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93"/>
    </row>
    <row r="33" spans="1:71" s="3" customFormat="1">
      <c r="A33" s="39"/>
      <c r="H33" s="94"/>
      <c r="I33" s="22"/>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3"/>
    </row>
    <row r="34" spans="1:71" ht="18.5">
      <c r="A34" s="54" t="s">
        <v>164</v>
      </c>
      <c r="B34" s="6"/>
      <c r="C34" s="6"/>
      <c r="D34" s="6"/>
      <c r="E34" s="6"/>
      <c r="F34" s="6"/>
      <c r="G34" s="6"/>
    </row>
    <row r="35" spans="1:71">
      <c r="A35" s="19" t="s">
        <v>165</v>
      </c>
      <c r="B35" s="23">
        <f>a!$C$84</f>
        <v>0.45</v>
      </c>
      <c r="I35" s="22" t="str">
        <f>CONCATENATE(a!$C$26,"$/VMT")</f>
        <v>2021$/VMT</v>
      </c>
      <c r="BS35" s="8" t="s">
        <v>166</v>
      </c>
    </row>
    <row r="36" spans="1:71" hidden="1">
      <c r="A36" s="19"/>
      <c r="B36" s="23"/>
      <c r="I36" s="22"/>
      <c r="BS36" s="8"/>
    </row>
    <row r="37" spans="1:71" hidden="1">
      <c r="A37" s="19"/>
      <c r="B37" s="23"/>
      <c r="I37" s="22"/>
      <c r="BS37" s="8"/>
    </row>
    <row r="38" spans="1:71">
      <c r="A38" s="24"/>
      <c r="BR38" s="72"/>
    </row>
    <row r="39" spans="1:71" ht="18.5">
      <c r="A39" s="54" t="s">
        <v>168</v>
      </c>
      <c r="B39" s="6"/>
      <c r="C39" s="6"/>
      <c r="D39" s="6"/>
      <c r="E39" s="6"/>
      <c r="F39" s="6"/>
      <c r="G39" s="6"/>
    </row>
    <row r="40" spans="1:71">
      <c r="A40" s="56"/>
      <c r="H40" s="22"/>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row>
    <row r="41" spans="1:71">
      <c r="A41" s="56" t="s">
        <v>155</v>
      </c>
      <c r="I41" s="22" t="str">
        <f>CONCATENATE(a!$C$26,"$/year")</f>
        <v>2021$/year</v>
      </c>
      <c r="Z41" s="108">
        <f t="shared" ref="Z41:BQ41" si="1">Z30*$B35</f>
        <v>31236.245999999996</v>
      </c>
      <c r="AA41" s="108">
        <f t="shared" si="1"/>
        <v>31236.245999999996</v>
      </c>
      <c r="AB41" s="108">
        <f t="shared" si="1"/>
        <v>31236.245999999996</v>
      </c>
      <c r="AC41" s="108">
        <f t="shared" si="1"/>
        <v>31236.245999999996</v>
      </c>
      <c r="AD41" s="108">
        <f t="shared" si="1"/>
        <v>31236.245999999996</v>
      </c>
      <c r="AE41" s="108">
        <f t="shared" si="1"/>
        <v>31236.245999999996</v>
      </c>
      <c r="AF41" s="108">
        <f t="shared" si="1"/>
        <v>31236.245999999996</v>
      </c>
      <c r="AG41" s="108">
        <f t="shared" si="1"/>
        <v>31236.245999999996</v>
      </c>
      <c r="AH41" s="108">
        <f t="shared" si="1"/>
        <v>31236.245999999996</v>
      </c>
      <c r="AI41" s="108">
        <f t="shared" si="1"/>
        <v>31236.245999999996</v>
      </c>
      <c r="AJ41" s="108">
        <f t="shared" si="1"/>
        <v>31236.245999999996</v>
      </c>
      <c r="AK41" s="108">
        <f t="shared" si="1"/>
        <v>31236.245999999996</v>
      </c>
      <c r="AL41" s="108">
        <f t="shared" si="1"/>
        <v>31236.245999999996</v>
      </c>
      <c r="AM41" s="108">
        <f t="shared" si="1"/>
        <v>31236.245999999996</v>
      </c>
      <c r="AN41" s="108">
        <f t="shared" si="1"/>
        <v>31236.245999999996</v>
      </c>
      <c r="AO41" s="108">
        <f t="shared" si="1"/>
        <v>78090.615000000005</v>
      </c>
      <c r="AP41" s="108">
        <f t="shared" si="1"/>
        <v>78090.615000000005</v>
      </c>
      <c r="AQ41" s="108">
        <f t="shared" si="1"/>
        <v>78090.615000000005</v>
      </c>
      <c r="AR41" s="108">
        <f t="shared" si="1"/>
        <v>78090.615000000005</v>
      </c>
      <c r="AS41" s="108">
        <f t="shared" si="1"/>
        <v>78090.615000000005</v>
      </c>
      <c r="AT41" s="108">
        <f t="shared" si="1"/>
        <v>78090.615000000005</v>
      </c>
      <c r="AU41" s="108">
        <f t="shared" si="1"/>
        <v>78090.615000000005</v>
      </c>
      <c r="AV41" s="108">
        <f t="shared" si="1"/>
        <v>78090.615000000005</v>
      </c>
      <c r="AW41" s="108">
        <f t="shared" si="1"/>
        <v>78090.615000000005</v>
      </c>
      <c r="AX41" s="108">
        <f t="shared" si="1"/>
        <v>78090.615000000005</v>
      </c>
      <c r="AY41" s="108">
        <f t="shared" si="1"/>
        <v>78090.615000000005</v>
      </c>
      <c r="AZ41" s="108">
        <f t="shared" si="1"/>
        <v>78090.615000000005</v>
      </c>
      <c r="BA41" s="108">
        <f t="shared" si="1"/>
        <v>78090.615000000005</v>
      </c>
      <c r="BB41" s="108">
        <f t="shared" si="1"/>
        <v>78090.615000000005</v>
      </c>
      <c r="BC41" s="108">
        <f t="shared" si="1"/>
        <v>78090.615000000005</v>
      </c>
      <c r="BD41" s="108">
        <f t="shared" si="1"/>
        <v>124944.98399999998</v>
      </c>
      <c r="BE41" s="108">
        <f t="shared" si="1"/>
        <v>124944.98399999998</v>
      </c>
      <c r="BF41" s="108">
        <f t="shared" si="1"/>
        <v>124944.98399999998</v>
      </c>
      <c r="BG41" s="108">
        <f t="shared" si="1"/>
        <v>124944.98399999998</v>
      </c>
      <c r="BH41" s="108">
        <f t="shared" si="1"/>
        <v>124944.98399999998</v>
      </c>
      <c r="BI41" s="108">
        <f t="shared" si="1"/>
        <v>124944.98399999998</v>
      </c>
      <c r="BJ41" s="108">
        <f t="shared" si="1"/>
        <v>124944.98399999998</v>
      </c>
      <c r="BK41" s="108">
        <f t="shared" si="1"/>
        <v>124944.98399999998</v>
      </c>
      <c r="BL41" s="108">
        <f t="shared" si="1"/>
        <v>124944.98399999998</v>
      </c>
      <c r="BM41" s="108">
        <f t="shared" si="1"/>
        <v>124944.98399999998</v>
      </c>
      <c r="BN41" s="108">
        <f t="shared" si="1"/>
        <v>124944.98399999998</v>
      </c>
      <c r="BO41" s="108">
        <f t="shared" si="1"/>
        <v>124944.98399999998</v>
      </c>
      <c r="BP41" s="108">
        <f t="shared" si="1"/>
        <v>124944.98399999998</v>
      </c>
      <c r="BQ41" s="108">
        <f t="shared" si="1"/>
        <v>124944.98399999998</v>
      </c>
    </row>
    <row r="42" spans="1:71" hidden="1">
      <c r="A42" s="56"/>
      <c r="I42" s="22"/>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row>
    <row r="43" spans="1:71" hidden="1">
      <c r="A43" s="56"/>
      <c r="I43" s="22"/>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row>
    <row r="44" spans="1:71" s="3" customFormat="1">
      <c r="A44" s="105" t="s">
        <v>169</v>
      </c>
      <c r="H44" s="102"/>
      <c r="I44" s="22" t="str">
        <f>CONCATENATE(a!$C$26,"$/year")</f>
        <v>2021$/year</v>
      </c>
      <c r="Z44" s="85">
        <f>SUM(Z41:Z43)</f>
        <v>31236.245999999996</v>
      </c>
      <c r="AA44" s="85">
        <f t="shared" ref="AA44:BQ44" si="2">SUM(AA41:AA43)</f>
        <v>31236.245999999996</v>
      </c>
      <c r="AB44" s="85">
        <f t="shared" si="2"/>
        <v>31236.245999999996</v>
      </c>
      <c r="AC44" s="85">
        <f t="shared" si="2"/>
        <v>31236.245999999996</v>
      </c>
      <c r="AD44" s="85">
        <f t="shared" si="2"/>
        <v>31236.245999999996</v>
      </c>
      <c r="AE44" s="85">
        <f t="shared" si="2"/>
        <v>31236.245999999996</v>
      </c>
      <c r="AF44" s="85">
        <f t="shared" si="2"/>
        <v>31236.245999999996</v>
      </c>
      <c r="AG44" s="85">
        <f t="shared" si="2"/>
        <v>31236.245999999996</v>
      </c>
      <c r="AH44" s="85">
        <f t="shared" si="2"/>
        <v>31236.245999999996</v>
      </c>
      <c r="AI44" s="85">
        <f t="shared" si="2"/>
        <v>31236.245999999996</v>
      </c>
      <c r="AJ44" s="85">
        <f t="shared" si="2"/>
        <v>31236.245999999996</v>
      </c>
      <c r="AK44" s="85">
        <f t="shared" si="2"/>
        <v>31236.245999999996</v>
      </c>
      <c r="AL44" s="85">
        <f t="shared" si="2"/>
        <v>31236.245999999996</v>
      </c>
      <c r="AM44" s="85">
        <f t="shared" si="2"/>
        <v>31236.245999999996</v>
      </c>
      <c r="AN44" s="85">
        <f t="shared" si="2"/>
        <v>31236.245999999996</v>
      </c>
      <c r="AO44" s="85">
        <f t="shared" si="2"/>
        <v>78090.615000000005</v>
      </c>
      <c r="AP44" s="85">
        <f t="shared" si="2"/>
        <v>78090.615000000005</v>
      </c>
      <c r="AQ44" s="85">
        <f t="shared" si="2"/>
        <v>78090.615000000005</v>
      </c>
      <c r="AR44" s="85">
        <f t="shared" si="2"/>
        <v>78090.615000000005</v>
      </c>
      <c r="AS44" s="85">
        <f t="shared" si="2"/>
        <v>78090.615000000005</v>
      </c>
      <c r="AT44" s="85">
        <f t="shared" si="2"/>
        <v>78090.615000000005</v>
      </c>
      <c r="AU44" s="85">
        <f t="shared" si="2"/>
        <v>78090.615000000005</v>
      </c>
      <c r="AV44" s="85">
        <f t="shared" si="2"/>
        <v>78090.615000000005</v>
      </c>
      <c r="AW44" s="85">
        <f t="shared" si="2"/>
        <v>78090.615000000005</v>
      </c>
      <c r="AX44" s="85">
        <f t="shared" si="2"/>
        <v>78090.615000000005</v>
      </c>
      <c r="AY44" s="85">
        <f t="shared" si="2"/>
        <v>78090.615000000005</v>
      </c>
      <c r="AZ44" s="85">
        <f t="shared" si="2"/>
        <v>78090.615000000005</v>
      </c>
      <c r="BA44" s="85">
        <f t="shared" si="2"/>
        <v>78090.615000000005</v>
      </c>
      <c r="BB44" s="85">
        <f t="shared" si="2"/>
        <v>78090.615000000005</v>
      </c>
      <c r="BC44" s="85">
        <f t="shared" si="2"/>
        <v>78090.615000000005</v>
      </c>
      <c r="BD44" s="85">
        <f t="shared" si="2"/>
        <v>124944.98399999998</v>
      </c>
      <c r="BE44" s="85">
        <f t="shared" si="2"/>
        <v>124944.98399999998</v>
      </c>
      <c r="BF44" s="85">
        <f t="shared" si="2"/>
        <v>124944.98399999998</v>
      </c>
      <c r="BG44" s="85">
        <f t="shared" si="2"/>
        <v>124944.98399999998</v>
      </c>
      <c r="BH44" s="85">
        <f t="shared" si="2"/>
        <v>124944.98399999998</v>
      </c>
      <c r="BI44" s="85">
        <f t="shared" si="2"/>
        <v>124944.98399999998</v>
      </c>
      <c r="BJ44" s="85">
        <f t="shared" si="2"/>
        <v>124944.98399999998</v>
      </c>
      <c r="BK44" s="85">
        <f t="shared" si="2"/>
        <v>124944.98399999998</v>
      </c>
      <c r="BL44" s="85">
        <f t="shared" si="2"/>
        <v>124944.98399999998</v>
      </c>
      <c r="BM44" s="85">
        <f t="shared" si="2"/>
        <v>124944.98399999998</v>
      </c>
      <c r="BN44" s="85">
        <f t="shared" si="2"/>
        <v>124944.98399999998</v>
      </c>
      <c r="BO44" s="85">
        <f t="shared" si="2"/>
        <v>124944.98399999998</v>
      </c>
      <c r="BP44" s="85">
        <f t="shared" si="2"/>
        <v>124944.98399999998</v>
      </c>
      <c r="BQ44" s="85">
        <f t="shared" si="2"/>
        <v>124944.98399999998</v>
      </c>
    </row>
    <row r="45" spans="1:71" s="3" customFormat="1">
      <c r="A45" s="105" t="s">
        <v>157</v>
      </c>
      <c r="B45" s="22" t="s">
        <v>158</v>
      </c>
      <c r="H45" s="102"/>
      <c r="I45" s="22" t="str">
        <f>CONCATENATE(a!$C$26,"$/year")</f>
        <v>2021$/year</v>
      </c>
      <c r="Z45" s="85">
        <f>IF(Z$9&gt;=Project!$B$20,IF(Z9&lt;Project!$B$21,Z44,0),0)</f>
        <v>0</v>
      </c>
      <c r="AA45" s="85">
        <f>IF(AA$9&gt;=Project!$B$20,IF(AA9&lt;Project!$B$21,AA44,0),0)</f>
        <v>0</v>
      </c>
      <c r="AB45" s="85">
        <f>IF(AB$9&gt;=Project!$B$20,IF(AB9&lt;Project!$B$21,AB44,0),0)</f>
        <v>0</v>
      </c>
      <c r="AC45" s="85">
        <f>IF(AC$9&gt;=Project!$B$20,IF(AC9&lt;Project!$B$21,AC44,0),0)</f>
        <v>0</v>
      </c>
      <c r="AD45" s="85">
        <f>IF(AD$9&gt;=Project!$B$20,IF(AD9&lt;Project!$B$21,AD44,0),0)</f>
        <v>0</v>
      </c>
      <c r="AE45" s="277">
        <f>AE44/2</f>
        <v>15618.122999999998</v>
      </c>
      <c r="AF45" s="85">
        <f>IF(AF$9&gt;=Project!$B$20,IF(AF9&lt;Project!$B$21,AF44,0),0)</f>
        <v>31236.245999999996</v>
      </c>
      <c r="AG45" s="85">
        <f>IF(AG$9&gt;=Project!$B$20,IF(AG9&lt;Project!$B$21,AG44,0),0)</f>
        <v>31236.245999999996</v>
      </c>
      <c r="AH45" s="85">
        <f>IF(AH$9&gt;=Project!$B$20,IF(AH9&lt;Project!$B$21,AH44,0),0)</f>
        <v>31236.245999999996</v>
      </c>
      <c r="AI45" s="85">
        <f>IF(AI$9&gt;=Project!$B$20,IF(AI9&lt;Project!$B$21,AI44,0),0)</f>
        <v>31236.245999999996</v>
      </c>
      <c r="AJ45" s="85">
        <f>IF(AJ$9&gt;=Project!$B$20,IF(AJ9&lt;Project!$B$21,AJ44,0),0)</f>
        <v>31236.245999999996</v>
      </c>
      <c r="AK45" s="85">
        <f>IF(AK$9&gt;=Project!$B$20,IF(AK9&lt;Project!$B$21,AK44,0),0)</f>
        <v>31236.245999999996</v>
      </c>
      <c r="AL45" s="85">
        <f>IF(AL$9&gt;=Project!$B$20,IF(AL9&lt;Project!$B$21,AL44,0),0)</f>
        <v>31236.245999999996</v>
      </c>
      <c r="AM45" s="85">
        <f>IF(AM$9&gt;=Project!$B$20,IF(AM9&lt;Project!$B$21,AM44,0),0)</f>
        <v>31236.245999999996</v>
      </c>
      <c r="AN45" s="85">
        <f>IF(AN$9&gt;=Project!$B$20,IF(AN9&lt;Project!$B$21,AN44,0),0)</f>
        <v>31236.245999999996</v>
      </c>
      <c r="AO45" s="85">
        <f>IF(AO$9&gt;=Project!$B$20,IF(AO9&lt;Project!$B$21,AO44,0),0)</f>
        <v>78090.615000000005</v>
      </c>
      <c r="AP45" s="85">
        <f>IF(AP$9&gt;=Project!$B$20,IF(AP9&lt;Project!$B$21,AP44,0),0)</f>
        <v>78090.615000000005</v>
      </c>
      <c r="AQ45" s="85">
        <f>IF(AQ$9&gt;=Project!$B$20,IF(AQ9&lt;Project!$B$21,AQ44,0),0)</f>
        <v>78090.615000000005</v>
      </c>
      <c r="AR45" s="85">
        <f>IF(AR$9&gt;=Project!$B$20,IF(AR9&lt;Project!$B$21,AR44,0),0)</f>
        <v>78090.615000000005</v>
      </c>
      <c r="AS45" s="85">
        <f>IF(AS$9&gt;=Project!$B$20,IF(AS9&lt;Project!$B$21,AS44,0),0)</f>
        <v>78090.615000000005</v>
      </c>
      <c r="AT45" s="85">
        <f>IF(AT$9&gt;=Project!$B$20,IF(AT9&lt;Project!$B$21,AT44,0),0)</f>
        <v>78090.615000000005</v>
      </c>
      <c r="AU45" s="85">
        <f>IF(AU$9&gt;=Project!$B$20,IF(AU9&lt;Project!$B$21,AU44,0),0)</f>
        <v>78090.615000000005</v>
      </c>
      <c r="AV45" s="85">
        <f>IF(AV$9&gt;=Project!$B$20,IF(AV9&lt;Project!$B$21,AV44,0),0)</f>
        <v>78090.615000000005</v>
      </c>
      <c r="AW45" s="85">
        <f>IF(AW$9&gt;=Project!$B$20,IF(AW9&lt;Project!$B$21,AW44,0),0)</f>
        <v>78090.615000000005</v>
      </c>
      <c r="AX45" s="85">
        <f>IF(AX$9&gt;=Project!$B$20,IF(AX9&lt;Project!$B$21,AX44,0),0)</f>
        <v>78090.615000000005</v>
      </c>
      <c r="AY45" s="85">
        <f>IF(AY$9&gt;=Project!$B$20,IF(AY9&lt;Project!$B$21,AY44,0),0)</f>
        <v>78090.615000000005</v>
      </c>
      <c r="AZ45" s="85">
        <f>IF(AZ$9&gt;=Project!$B$20,IF(AZ9&lt;Project!$B$21,AZ44,0),0)</f>
        <v>78090.615000000005</v>
      </c>
      <c r="BA45" s="85">
        <f>IF(BA$9&gt;=Project!$B$20,IF(BA9&lt;Project!$B$21,BA44,0),0)</f>
        <v>78090.615000000005</v>
      </c>
      <c r="BB45" s="85">
        <f>IF(BB$9&gt;=Project!$B$20,IF(BB9&lt;Project!$B$21,BB44,0),0)</f>
        <v>78090.615000000005</v>
      </c>
      <c r="BC45" s="85">
        <f>IF(BC$9&gt;=Project!$B$20,IF(BC9&lt;Project!$B$21,BC44,0),0)</f>
        <v>78090.615000000005</v>
      </c>
      <c r="BD45" s="85">
        <f>IF(BD$9&gt;=Project!$B$20,IF(BD9&lt;Project!$B$21,BD44,0),0)</f>
        <v>124944.98399999998</v>
      </c>
      <c r="BE45" s="85">
        <f>IF(BE$9&gt;=Project!$B$20,IF(BE9&lt;Project!$B$21,BE44,0),0)</f>
        <v>124944.98399999998</v>
      </c>
      <c r="BF45" s="85">
        <f>IF(BF$9&gt;=Project!$B$20,IF(BF9&lt;Project!$B$21,BF44,0),0)</f>
        <v>124944.98399999998</v>
      </c>
      <c r="BG45" s="85">
        <f>IF(BG$9&gt;=Project!$B$20,IF(BG9&lt;Project!$B$21,BG44,0),0)</f>
        <v>124944.98399999998</v>
      </c>
      <c r="BH45" s="85">
        <f>IF(BH$9&gt;=Project!$B$20,IF(BH9&lt;Project!$B$21,BH44,0),0)</f>
        <v>124944.98399999998</v>
      </c>
      <c r="BI45" s="85">
        <f>IF(BI$9&gt;=Project!$B$20,IF(BI9&lt;Project!$B$21,BI44,0),0)</f>
        <v>124944.98399999998</v>
      </c>
      <c r="BJ45" s="85">
        <f>IF(BJ$9&gt;=Project!$B$20,IF(BJ9&lt;Project!$B$21,BJ44,0),0)</f>
        <v>0</v>
      </c>
      <c r="BK45" s="85">
        <f>IF(BK$9&gt;=Project!$B$20,IF(BK9&lt;Project!$B$21,BK44,0),0)</f>
        <v>0</v>
      </c>
      <c r="BL45" s="85">
        <f>IF(BL$9&gt;=Project!$B$20,IF(BL9&lt;Project!$B$21,BL44,0),0)</f>
        <v>0</v>
      </c>
      <c r="BM45" s="85">
        <f>IF(BM$9&gt;=Project!$B$20,IF(BM9&lt;Project!$B$21,BM44,0),0)</f>
        <v>0</v>
      </c>
      <c r="BN45" s="85">
        <f>IF(BN$9&gt;=Project!$B$20,IF(BN9&lt;Project!$B$21,BN44,0),0)</f>
        <v>0</v>
      </c>
      <c r="BO45" s="85">
        <f>IF(BO$9&gt;=Project!$B$20,IF(BO9&lt;Project!$B$21,BO44,0),0)</f>
        <v>0</v>
      </c>
      <c r="BP45" s="85">
        <f>IF(BP$9&gt;=Project!$B$20,IF(BP9&lt;Project!$B$21,BP44,0),0)</f>
        <v>0</v>
      </c>
      <c r="BQ45" s="85">
        <f>IF(BQ$9&gt;=Project!$B$20,IF(BQ9&lt;Project!$B$21,BQ44,0),0)</f>
        <v>0</v>
      </c>
    </row>
    <row r="46" spans="1:71" ht="15.5">
      <c r="A46" s="62"/>
    </row>
    <row r="47" spans="1:71" ht="18.5">
      <c r="A47" s="60" t="s">
        <v>159</v>
      </c>
      <c r="B47" s="53"/>
      <c r="C47" s="53"/>
      <c r="D47" s="53"/>
      <c r="E47" s="53"/>
      <c r="F47" s="53"/>
      <c r="G47" s="53"/>
      <c r="BS47" s="8"/>
    </row>
    <row r="48" spans="1:71">
      <c r="A48" t="s">
        <v>25</v>
      </c>
      <c r="Z48" s="40">
        <f>a!Z$30</f>
        <v>1</v>
      </c>
      <c r="AA48" s="40">
        <f>a!AA$30</f>
        <v>0.93457943925233644</v>
      </c>
      <c r="AB48" s="40">
        <f>a!AB$30</f>
        <v>0.87343872827321156</v>
      </c>
      <c r="AC48" s="40">
        <f>a!AC$30</f>
        <v>0.81629787689085187</v>
      </c>
      <c r="AD48" s="40">
        <f>a!AD$30</f>
        <v>0.7628952120475252</v>
      </c>
      <c r="AE48" s="40">
        <f>a!AE$30</f>
        <v>0.71298617948366838</v>
      </c>
      <c r="AF48" s="40">
        <f>a!AF$30</f>
        <v>0.66634222381651254</v>
      </c>
      <c r="AG48" s="40">
        <f>a!AG$30</f>
        <v>0.62274974188459109</v>
      </c>
      <c r="AH48" s="40">
        <f>a!AH$30</f>
        <v>0.5820091045650384</v>
      </c>
      <c r="AI48" s="40">
        <f>a!AI$30</f>
        <v>0.54393374258414806</v>
      </c>
      <c r="AJ48" s="40">
        <f>a!AJ$30</f>
        <v>0.5083492921347178</v>
      </c>
      <c r="AK48" s="40">
        <f>a!AK$30</f>
        <v>0.47509279638758667</v>
      </c>
      <c r="AL48" s="40">
        <f>a!AL$30</f>
        <v>0.44401195924073528</v>
      </c>
      <c r="AM48" s="40">
        <f>a!AM$30</f>
        <v>0.41496444788853759</v>
      </c>
      <c r="AN48" s="40">
        <f>a!AN$30</f>
        <v>0.3878172410173249</v>
      </c>
      <c r="AO48" s="40">
        <f>a!AO$30</f>
        <v>0.36244601964235967</v>
      </c>
      <c r="AP48" s="40">
        <f>a!AP$30</f>
        <v>0.33873459779659787</v>
      </c>
      <c r="AQ48" s="40">
        <f>a!AQ$30</f>
        <v>0.31657439046411018</v>
      </c>
      <c r="AR48" s="40">
        <f>a!AR$30</f>
        <v>0.29586391632159825</v>
      </c>
      <c r="AS48" s="40">
        <f>a!AS$30</f>
        <v>0.27650833301083949</v>
      </c>
      <c r="AT48" s="40">
        <f>a!AT$30</f>
        <v>0.2584190028138687</v>
      </c>
      <c r="AU48" s="40">
        <f>a!AU$30</f>
        <v>0.24151308674193336</v>
      </c>
      <c r="AV48" s="40">
        <f>a!AV$30</f>
        <v>0.22571316517937698</v>
      </c>
      <c r="AW48" s="40">
        <f>a!AW$30</f>
        <v>0.21094688334521211</v>
      </c>
      <c r="AX48" s="40">
        <f>a!AX$30</f>
        <v>0.19714661994879637</v>
      </c>
      <c r="AY48" s="40">
        <f>a!AY$30</f>
        <v>0.18424917752223957</v>
      </c>
      <c r="AZ48" s="40">
        <f>a!AZ$30</f>
        <v>0.17219549301143888</v>
      </c>
      <c r="BA48" s="40">
        <f>a!BA$30</f>
        <v>0.16093036730041013</v>
      </c>
      <c r="BB48" s="40">
        <f>a!BB$30</f>
        <v>0.15040221243028987</v>
      </c>
      <c r="BC48" s="40">
        <f>a!BC$30</f>
        <v>0.1405628153554111</v>
      </c>
      <c r="BD48" s="40">
        <f>a!BD$30</f>
        <v>0.13136711715458982</v>
      </c>
      <c r="BE48" s="40">
        <f>a!BE$30</f>
        <v>0.1227730066865325</v>
      </c>
      <c r="BF48" s="40">
        <f>a!BF$30</f>
        <v>0.11474112774442291</v>
      </c>
      <c r="BG48" s="40">
        <f>a!BG$30</f>
        <v>0.10723469882656347</v>
      </c>
      <c r="BH48" s="40">
        <f>a!BH$30</f>
        <v>0.10021934469772288</v>
      </c>
      <c r="BI48" s="40">
        <f>a!BI$30</f>
        <v>9.366293896983445E-2</v>
      </c>
      <c r="BJ48" s="40">
        <f>a!BJ$30</f>
        <v>8.7535456981153698E-2</v>
      </c>
      <c r="BK48" s="40">
        <f>a!BK$30</f>
        <v>8.1808838300143641E-2</v>
      </c>
      <c r="BL48" s="40">
        <f>a!BL$30</f>
        <v>7.6456858224433308E-2</v>
      </c>
      <c r="BM48" s="40">
        <f>a!BM$30</f>
        <v>7.1455007686386268E-2</v>
      </c>
      <c r="BN48" s="40">
        <f>a!BN$30</f>
        <v>6.6780381015314264E-2</v>
      </c>
      <c r="BO48" s="40">
        <f>a!BO$30</f>
        <v>6.2411571042349782E-2</v>
      </c>
      <c r="BP48" s="40">
        <f>a!BP$30</f>
        <v>5.8328571067616623E-2</v>
      </c>
      <c r="BQ48" s="40">
        <f>a!BQ$30</f>
        <v>5.4512683240763193E-2</v>
      </c>
      <c r="BS48" s="8"/>
    </row>
    <row r="49" spans="1:69" s="3" customFormat="1">
      <c r="A49" s="105" t="s">
        <v>33</v>
      </c>
      <c r="B49" s="85">
        <f>SUM(AA49:BQ49)</f>
        <v>515781.38326993387</v>
      </c>
      <c r="I49"/>
      <c r="Z49" s="85">
        <f t="shared" ref="Z49:BQ49" si="3">Z45*Z$48</f>
        <v>0</v>
      </c>
      <c r="AA49" s="85">
        <f t="shared" si="3"/>
        <v>0</v>
      </c>
      <c r="AB49" s="85">
        <f t="shared" si="3"/>
        <v>0</v>
      </c>
      <c r="AC49" s="85">
        <f t="shared" si="3"/>
        <v>0</v>
      </c>
      <c r="AD49" s="85">
        <f t="shared" si="3"/>
        <v>0</v>
      </c>
      <c r="AE49" s="85">
        <f t="shared" si="3"/>
        <v>11135.505848476008</v>
      </c>
      <c r="AF49" s="85">
        <f t="shared" si="3"/>
        <v>20814.029623319642</v>
      </c>
      <c r="AG49" s="85">
        <f t="shared" si="3"/>
        <v>19452.364133943589</v>
      </c>
      <c r="AH49" s="85">
        <f t="shared" si="3"/>
        <v>18179.779564433258</v>
      </c>
      <c r="AI49" s="85">
        <f t="shared" si="3"/>
        <v>16990.448191059124</v>
      </c>
      <c r="AJ49" s="85">
        <f t="shared" si="3"/>
        <v>15878.923543045908</v>
      </c>
      <c r="AK49" s="85">
        <f t="shared" si="3"/>
        <v>14840.115460790566</v>
      </c>
      <c r="AL49" s="85">
        <f t="shared" si="3"/>
        <v>13869.266785785578</v>
      </c>
      <c r="AM49" s="85">
        <f t="shared" si="3"/>
        <v>12961.931575500539</v>
      </c>
      <c r="AN49" s="85">
        <f t="shared" si="3"/>
        <v>12113.954743458449</v>
      </c>
      <c r="AO49" s="85">
        <f t="shared" si="3"/>
        <v>28303.632578173951</v>
      </c>
      <c r="AP49" s="85">
        <f t="shared" si="3"/>
        <v>26451.993063713973</v>
      </c>
      <c r="AQ49" s="85">
        <f t="shared" si="3"/>
        <v>24721.488844592503</v>
      </c>
      <c r="AR49" s="85">
        <f t="shared" si="3"/>
        <v>23104.195181862146</v>
      </c>
      <c r="AS49" s="85">
        <f t="shared" si="3"/>
        <v>21592.705777441261</v>
      </c>
      <c r="AT49" s="85">
        <f t="shared" si="3"/>
        <v>20180.098857421737</v>
      </c>
      <c r="AU49" s="85">
        <f t="shared" si="3"/>
        <v>18859.905474225925</v>
      </c>
      <c r="AV49" s="85">
        <f t="shared" si="3"/>
        <v>17626.079882454134</v>
      </c>
      <c r="AW49" s="85">
        <f t="shared" si="3"/>
        <v>16472.971852760871</v>
      </c>
      <c r="AX49" s="85">
        <f t="shared" si="3"/>
        <v>15395.300796972779</v>
      </c>
      <c r="AY49" s="85">
        <f t="shared" si="3"/>
        <v>14388.131585955865</v>
      </c>
      <c r="AZ49" s="85">
        <f t="shared" si="3"/>
        <v>13446.851949491465</v>
      </c>
      <c r="BA49" s="85">
        <f t="shared" si="3"/>
        <v>12567.151354664918</v>
      </c>
      <c r="BB49" s="85">
        <f t="shared" si="3"/>
        <v>11745.001266041982</v>
      </c>
      <c r="BC49" s="85">
        <f t="shared" si="3"/>
        <v>10976.636697235497</v>
      </c>
      <c r="BD49" s="85">
        <f t="shared" si="3"/>
        <v>16413.662351006347</v>
      </c>
      <c r="BE49" s="85">
        <f t="shared" si="3"/>
        <v>15339.871356080694</v>
      </c>
      <c r="BF49" s="85">
        <f t="shared" si="3"/>
        <v>14336.328370168874</v>
      </c>
      <c r="BG49" s="85">
        <f t="shared" si="3"/>
        <v>13398.43772912979</v>
      </c>
      <c r="BH49" s="85">
        <f t="shared" si="3"/>
        <v>12521.904419747469</v>
      </c>
      <c r="BI49" s="85">
        <f t="shared" si="3"/>
        <v>11702.714410978941</v>
      </c>
      <c r="BJ49" s="85">
        <f t="shared" si="3"/>
        <v>0</v>
      </c>
      <c r="BK49" s="85">
        <f t="shared" si="3"/>
        <v>0</v>
      </c>
      <c r="BL49" s="85">
        <f t="shared" si="3"/>
        <v>0</v>
      </c>
      <c r="BM49" s="85">
        <f t="shared" si="3"/>
        <v>0</v>
      </c>
      <c r="BN49" s="85">
        <f t="shared" si="3"/>
        <v>0</v>
      </c>
      <c r="BO49" s="85">
        <f t="shared" si="3"/>
        <v>0</v>
      </c>
      <c r="BP49" s="85">
        <f t="shared" si="3"/>
        <v>0</v>
      </c>
      <c r="BQ49" s="85">
        <f t="shared" si="3"/>
        <v>0</v>
      </c>
    </row>
    <row r="51" spans="1:69">
      <c r="AE51" s="72"/>
    </row>
    <row r="52" spans="1:69">
      <c r="AE52" s="72"/>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49BA5-23EE-4A56-B34E-FAA27D21762C}">
  <dimension ref="A1:CM88"/>
  <sheetViews>
    <sheetView zoomScale="90" zoomScaleNormal="90" workbookViewId="0">
      <pane xSplit="25" ySplit="9" topLeftCell="BG10" activePane="bottomRight" state="frozen"/>
      <selection pane="topRight" activeCell="Z1" sqref="Z1"/>
      <selection pane="bottomLeft" activeCell="A10" sqref="A10"/>
      <selection pane="bottomRight" activeCell="B64" sqref="B64"/>
    </sheetView>
  </sheetViews>
  <sheetFormatPr defaultColWidth="9.08984375" defaultRowHeight="14.5"/>
  <cols>
    <col min="1" max="1" width="35.453125" customWidth="1"/>
    <col min="2" max="2" width="32.54296875" customWidth="1"/>
    <col min="3" max="3" width="16.6328125" customWidth="1"/>
    <col min="4" max="7" width="6.6328125" customWidth="1"/>
    <col min="8" max="8" width="2.6328125" customWidth="1"/>
    <col min="9" max="9" width="16.6328125" customWidth="1"/>
    <col min="10" max="25" width="4.6328125" hidden="1" customWidth="1"/>
    <col min="26" max="89" width="13.54296875" customWidth="1"/>
    <col min="90" max="90" width="2.6328125" customWidth="1"/>
  </cols>
  <sheetData>
    <row r="1" spans="1:71" ht="21">
      <c r="A1" s="117" t="str">
        <f>Project!$A$1</f>
        <v>East Side Road Addison</v>
      </c>
    </row>
    <row r="2" spans="1:71" ht="18.5">
      <c r="A2" s="58" t="str">
        <f>CONCATENATE("Benefit ",Project!D8,":  ",Project!E8,":  ",Project!A8," resulting from ",Project!B8,IF(ISBLANK(Project!C8),"",CONCATENATE(" associated with ",Project!C8)))</f>
        <v>Benefit 3:  :  Reduced Emissions Damage * resulting from Avoided Detour</v>
      </c>
    </row>
    <row r="5" spans="1:71">
      <c r="A5" s="12">
        <v>1</v>
      </c>
      <c r="B5" s="13" t="s">
        <v>11</v>
      </c>
    </row>
    <row r="8" spans="1:71">
      <c r="A8" s="14"/>
      <c r="B8" s="14"/>
      <c r="C8" s="14"/>
      <c r="D8" s="14"/>
      <c r="E8" s="14"/>
      <c r="F8" s="14"/>
      <c r="G8" s="14"/>
      <c r="H8" s="14"/>
      <c r="I8" s="14"/>
      <c r="J8" s="14">
        <f>Project!J12</f>
        <v>-16</v>
      </c>
      <c r="K8" s="14">
        <f>Project!K12</f>
        <v>-15</v>
      </c>
      <c r="L8" s="14">
        <f>Project!L12</f>
        <v>-14</v>
      </c>
      <c r="M8" s="14">
        <f>Project!M12</f>
        <v>-13</v>
      </c>
      <c r="N8" s="14">
        <f>Project!N12</f>
        <v>-12</v>
      </c>
      <c r="O8" s="14">
        <f>Project!O12</f>
        <v>-11</v>
      </c>
      <c r="P8" s="14">
        <f>Project!P12</f>
        <v>-10</v>
      </c>
      <c r="Q8" s="14">
        <f>Project!Q12</f>
        <v>-9</v>
      </c>
      <c r="R8" s="14">
        <f>Project!R12</f>
        <v>-8</v>
      </c>
      <c r="S8" s="14">
        <f>Project!S12</f>
        <v>-7</v>
      </c>
      <c r="T8" s="14">
        <f>Project!T12</f>
        <v>-6</v>
      </c>
      <c r="U8" s="14">
        <f>Project!U12</f>
        <v>-5</v>
      </c>
      <c r="V8" s="14">
        <f>Project!V12</f>
        <v>-4</v>
      </c>
      <c r="W8" s="14">
        <f>Project!W12</f>
        <v>-3</v>
      </c>
      <c r="X8" s="14">
        <f>Project!X12</f>
        <v>-2</v>
      </c>
      <c r="Y8" s="14">
        <f>Project!Y12</f>
        <v>-1</v>
      </c>
      <c r="Z8" s="14">
        <f>Project!Z12</f>
        <v>0</v>
      </c>
      <c r="AA8" s="14">
        <f>Project!AA12</f>
        <v>1</v>
      </c>
      <c r="AB8" s="14">
        <f>Project!AB12</f>
        <v>2</v>
      </c>
      <c r="AC8" s="14">
        <f>Project!AC12</f>
        <v>3</v>
      </c>
      <c r="AD8" s="14">
        <f>Project!AD12</f>
        <v>4</v>
      </c>
      <c r="AE8" s="14">
        <f>Project!AE12</f>
        <v>5</v>
      </c>
      <c r="AF8" s="14">
        <f>Project!AF12</f>
        <v>6</v>
      </c>
      <c r="AG8" s="14">
        <f>Project!AG12</f>
        <v>7</v>
      </c>
      <c r="AH8" s="14">
        <f>Project!AH12</f>
        <v>8</v>
      </c>
      <c r="AI8" s="14">
        <f>Project!AI12</f>
        <v>9</v>
      </c>
      <c r="AJ8" s="14">
        <f>Project!AJ12</f>
        <v>10</v>
      </c>
      <c r="AK8" s="14">
        <f>Project!AK12</f>
        <v>11</v>
      </c>
      <c r="AL8" s="14">
        <f>Project!AL12</f>
        <v>12</v>
      </c>
      <c r="AM8" s="14">
        <f>Project!AM12</f>
        <v>13</v>
      </c>
      <c r="AN8" s="14">
        <f>Project!AN12</f>
        <v>14</v>
      </c>
      <c r="AO8" s="14">
        <f>Project!AO12</f>
        <v>15</v>
      </c>
      <c r="AP8" s="14">
        <f>Project!AP12</f>
        <v>16</v>
      </c>
      <c r="AQ8" s="14">
        <f>Project!AQ12</f>
        <v>17</v>
      </c>
      <c r="AR8" s="14">
        <f>Project!AR12</f>
        <v>18</v>
      </c>
      <c r="AS8" s="14">
        <f>Project!AS12</f>
        <v>19</v>
      </c>
      <c r="AT8" s="14">
        <f>Project!AT12</f>
        <v>20</v>
      </c>
      <c r="AU8" s="14">
        <f>Project!AU12</f>
        <v>21</v>
      </c>
      <c r="AV8" s="14">
        <f>Project!AV12</f>
        <v>22</v>
      </c>
      <c r="AW8" s="14">
        <f>Project!AW12</f>
        <v>23</v>
      </c>
      <c r="AX8" s="14">
        <f>Project!AX12</f>
        <v>24</v>
      </c>
      <c r="AY8" s="14">
        <f>Project!AY12</f>
        <v>25</v>
      </c>
      <c r="AZ8" s="14">
        <f>Project!AZ12</f>
        <v>26</v>
      </c>
      <c r="BA8" s="14">
        <f>Project!BA12</f>
        <v>27</v>
      </c>
      <c r="BB8" s="14">
        <f>Project!BB12</f>
        <v>28</v>
      </c>
      <c r="BC8" s="14">
        <f>Project!BC12</f>
        <v>29</v>
      </c>
      <c r="BD8" s="14">
        <f>Project!BD12</f>
        <v>30</v>
      </c>
      <c r="BE8" s="14">
        <f>Project!BE12</f>
        <v>31</v>
      </c>
      <c r="BF8" s="14">
        <f>Project!BF12</f>
        <v>32</v>
      </c>
      <c r="BG8" s="14">
        <f>Project!BG12</f>
        <v>33</v>
      </c>
      <c r="BH8" s="14">
        <f>Project!BH12</f>
        <v>34</v>
      </c>
      <c r="BI8" s="14">
        <f>Project!BI12</f>
        <v>35</v>
      </c>
      <c r="BJ8" s="14">
        <f>Project!BJ12</f>
        <v>36</v>
      </c>
      <c r="BK8" s="14">
        <f>Project!BK12</f>
        <v>37</v>
      </c>
      <c r="BL8" s="14">
        <f>Project!BL12</f>
        <v>38</v>
      </c>
      <c r="BM8" s="14">
        <f>Project!BM12</f>
        <v>39</v>
      </c>
      <c r="BN8" s="14">
        <f>Project!BN12</f>
        <v>40</v>
      </c>
      <c r="BO8" s="14">
        <f>Project!BO12</f>
        <v>41</v>
      </c>
      <c r="BP8" s="14">
        <f>Project!BP12</f>
        <v>42</v>
      </c>
      <c r="BQ8" s="14">
        <f>Project!BQ12</f>
        <v>43</v>
      </c>
    </row>
    <row r="9" spans="1:71">
      <c r="H9" s="22"/>
      <c r="J9" s="17">
        <f>Project!J13</f>
        <v>2005</v>
      </c>
      <c r="K9" s="17">
        <f>Project!K13</f>
        <v>2006</v>
      </c>
      <c r="L9" s="17">
        <f>Project!L13</f>
        <v>2007</v>
      </c>
      <c r="M9" s="17">
        <f>Project!M13</f>
        <v>2008</v>
      </c>
      <c r="N9" s="17">
        <f>Project!N13</f>
        <v>2009</v>
      </c>
      <c r="O9" s="17">
        <f>Project!O13</f>
        <v>2010</v>
      </c>
      <c r="P9" s="17">
        <f>Project!P13</f>
        <v>2011</v>
      </c>
      <c r="Q9" s="17">
        <f>Project!Q13</f>
        <v>2012</v>
      </c>
      <c r="R9" s="17">
        <f>Project!R13</f>
        <v>2013</v>
      </c>
      <c r="S9" s="17">
        <f>Project!S13</f>
        <v>2014</v>
      </c>
      <c r="T9" s="17">
        <f>Project!T13</f>
        <v>2015</v>
      </c>
      <c r="U9" s="17">
        <f>Project!U13</f>
        <v>2016</v>
      </c>
      <c r="V9" s="17">
        <f>Project!V13</f>
        <v>2017</v>
      </c>
      <c r="W9" s="17">
        <f>Project!W13</f>
        <v>2018</v>
      </c>
      <c r="X9" s="17">
        <f>Project!X13</f>
        <v>2019</v>
      </c>
      <c r="Y9" s="17">
        <f>Project!Y13</f>
        <v>2020</v>
      </c>
      <c r="Z9" s="17">
        <f>Project!Z13</f>
        <v>2021</v>
      </c>
      <c r="AA9" s="17">
        <f>Project!AA13</f>
        <v>2022</v>
      </c>
      <c r="AB9" s="17">
        <f>Project!AB13</f>
        <v>2023</v>
      </c>
      <c r="AC9" s="17">
        <f>Project!AC13</f>
        <v>2024</v>
      </c>
      <c r="AD9" s="17">
        <f>Project!AD13</f>
        <v>2025</v>
      </c>
      <c r="AE9" s="17">
        <f>Project!AE13</f>
        <v>2026</v>
      </c>
      <c r="AF9" s="17">
        <f>Project!AF13</f>
        <v>2027</v>
      </c>
      <c r="AG9" s="17">
        <f>Project!AG13</f>
        <v>2028</v>
      </c>
      <c r="AH9" s="17">
        <f>Project!AH13</f>
        <v>2029</v>
      </c>
      <c r="AI9" s="17">
        <f>Project!AI13</f>
        <v>2030</v>
      </c>
      <c r="AJ9" s="17">
        <f>Project!AJ13</f>
        <v>2031</v>
      </c>
      <c r="AK9" s="17">
        <f>Project!AK13</f>
        <v>2032</v>
      </c>
      <c r="AL9" s="17">
        <f>Project!AL13</f>
        <v>2033</v>
      </c>
      <c r="AM9" s="17">
        <f>Project!AM13</f>
        <v>2034</v>
      </c>
      <c r="AN9" s="17">
        <f>Project!AN13</f>
        <v>2035</v>
      </c>
      <c r="AO9" s="17">
        <f>Project!AO13</f>
        <v>2036</v>
      </c>
      <c r="AP9" s="17">
        <f>Project!AP13</f>
        <v>2037</v>
      </c>
      <c r="AQ9" s="17">
        <f>Project!AQ13</f>
        <v>2038</v>
      </c>
      <c r="AR9" s="17">
        <f>Project!AR13</f>
        <v>2039</v>
      </c>
      <c r="AS9" s="17">
        <f>Project!AS13</f>
        <v>2040</v>
      </c>
      <c r="AT9" s="17">
        <f>Project!AT13</f>
        <v>2041</v>
      </c>
      <c r="AU9" s="17">
        <f>Project!AU13</f>
        <v>2042</v>
      </c>
      <c r="AV9" s="17">
        <f>Project!AV13</f>
        <v>2043</v>
      </c>
      <c r="AW9" s="17">
        <f>Project!AW13</f>
        <v>2044</v>
      </c>
      <c r="AX9" s="17">
        <f>Project!AX13</f>
        <v>2045</v>
      </c>
      <c r="AY9" s="17">
        <f>Project!AY13</f>
        <v>2046</v>
      </c>
      <c r="AZ9" s="17">
        <f>Project!AZ13</f>
        <v>2047</v>
      </c>
      <c r="BA9" s="17">
        <f>Project!BA13</f>
        <v>2048</v>
      </c>
      <c r="BB9" s="17">
        <f>Project!BB13</f>
        <v>2049</v>
      </c>
      <c r="BC9" s="17">
        <f>Project!BC13</f>
        <v>2050</v>
      </c>
      <c r="BD9" s="17">
        <f>Project!BD13</f>
        <v>2051</v>
      </c>
      <c r="BE9" s="17">
        <f>Project!BE13</f>
        <v>2052</v>
      </c>
      <c r="BF9" s="17">
        <f>Project!BF13</f>
        <v>2053</v>
      </c>
      <c r="BG9" s="17">
        <f>Project!BG13</f>
        <v>2054</v>
      </c>
      <c r="BH9" s="17">
        <f>Project!BH13</f>
        <v>2055</v>
      </c>
      <c r="BI9" s="17">
        <f>Project!BI13</f>
        <v>2056</v>
      </c>
      <c r="BJ9" s="17">
        <f>Project!BJ13</f>
        <v>2057</v>
      </c>
      <c r="BK9" s="17">
        <f>Project!BK13</f>
        <v>2058</v>
      </c>
      <c r="BL9" s="17">
        <f>Project!BL13</f>
        <v>2059</v>
      </c>
      <c r="BM9" s="17">
        <f>Project!BM13</f>
        <v>2060</v>
      </c>
      <c r="BN9" s="17">
        <f>Project!BN13</f>
        <v>2061</v>
      </c>
      <c r="BO9" s="17">
        <f>Project!BO13</f>
        <v>2062</v>
      </c>
      <c r="BP9" s="17">
        <f>Project!BP13</f>
        <v>2063</v>
      </c>
      <c r="BQ9" s="17">
        <f>Project!BQ13</f>
        <v>2064</v>
      </c>
      <c r="BS9" s="3" t="s">
        <v>12</v>
      </c>
    </row>
    <row r="10" spans="1:71">
      <c r="I10" s="22" t="s">
        <v>13</v>
      </c>
      <c r="J10" s="28"/>
      <c r="K10" s="28"/>
      <c r="L10" s="28"/>
      <c r="M10" s="28"/>
      <c r="N10" s="28"/>
      <c r="O10" s="28"/>
      <c r="P10" s="28"/>
      <c r="Q10" s="28"/>
      <c r="R10" s="28"/>
      <c r="S10" s="28"/>
      <c r="T10" s="28"/>
      <c r="U10" s="28"/>
      <c r="V10" s="28"/>
      <c r="W10" s="28"/>
      <c r="X10" s="28"/>
      <c r="Y10" s="28"/>
      <c r="Z10" s="14" t="str">
        <f>CONCATENATE(Project!$Z$13,"$")</f>
        <v>2021$</v>
      </c>
      <c r="AA10" s="78" t="str">
        <f>CONCATENATE(Project!$Z$13,"$")</f>
        <v>2021$</v>
      </c>
      <c r="AB10" s="78" t="str">
        <f>CONCATENATE(Project!$Z$13,"$")</f>
        <v>2021$</v>
      </c>
      <c r="AC10" s="78" t="str">
        <f>CONCATENATE(Project!$Z$13,"$")</f>
        <v>2021$</v>
      </c>
      <c r="AD10" s="78" t="str">
        <f>CONCATENATE(Project!$Z$13,"$")</f>
        <v>2021$</v>
      </c>
      <c r="AE10" s="78" t="str">
        <f>CONCATENATE(Project!$Z$13,"$")</f>
        <v>2021$</v>
      </c>
      <c r="AF10" s="78" t="str">
        <f>CONCATENATE(Project!$Z$13,"$")</f>
        <v>2021$</v>
      </c>
      <c r="AG10" s="78" t="str">
        <f>CONCATENATE(Project!$Z$13,"$")</f>
        <v>2021$</v>
      </c>
      <c r="AH10" s="78" t="str">
        <f>CONCATENATE(Project!$Z$13,"$")</f>
        <v>2021$</v>
      </c>
      <c r="AI10" s="78" t="str">
        <f>CONCATENATE(Project!$Z$13,"$")</f>
        <v>2021$</v>
      </c>
      <c r="AJ10" s="78" t="str">
        <f>CONCATENATE(Project!$Z$13,"$")</f>
        <v>2021$</v>
      </c>
      <c r="AK10" s="78" t="str">
        <f>CONCATENATE(Project!$Z$13,"$")</f>
        <v>2021$</v>
      </c>
      <c r="AL10" s="78" t="str">
        <f>CONCATENATE(Project!$Z$13,"$")</f>
        <v>2021$</v>
      </c>
      <c r="AM10" s="78" t="str">
        <f>CONCATENATE(Project!$Z$13,"$")</f>
        <v>2021$</v>
      </c>
      <c r="AN10" s="78" t="str">
        <f>CONCATENATE(Project!$Z$13,"$")</f>
        <v>2021$</v>
      </c>
      <c r="AO10" s="78" t="str">
        <f>CONCATENATE(Project!$Z$13,"$")</f>
        <v>2021$</v>
      </c>
      <c r="AP10" s="78" t="str">
        <f>CONCATENATE(Project!$Z$13,"$")</f>
        <v>2021$</v>
      </c>
      <c r="AQ10" s="78" t="str">
        <f>CONCATENATE(Project!$Z$13,"$")</f>
        <v>2021$</v>
      </c>
      <c r="AR10" s="78" t="str">
        <f>CONCATENATE(Project!$Z$13,"$")</f>
        <v>2021$</v>
      </c>
      <c r="AS10" s="78" t="str">
        <f>CONCATENATE(Project!$Z$13,"$")</f>
        <v>2021$</v>
      </c>
      <c r="AT10" s="78" t="str">
        <f>CONCATENATE(Project!$Z$13,"$")</f>
        <v>2021$</v>
      </c>
      <c r="AU10" s="78" t="str">
        <f>CONCATENATE(Project!$Z$13,"$")</f>
        <v>2021$</v>
      </c>
      <c r="AV10" s="78" t="str">
        <f>CONCATENATE(Project!$Z$13,"$")</f>
        <v>2021$</v>
      </c>
      <c r="AW10" s="78" t="str">
        <f>CONCATENATE(Project!$Z$13,"$")</f>
        <v>2021$</v>
      </c>
      <c r="AX10" s="78" t="str">
        <f>CONCATENATE(Project!$Z$13,"$")</f>
        <v>2021$</v>
      </c>
      <c r="AY10" s="78" t="str">
        <f>CONCATENATE(Project!$Z$13,"$")</f>
        <v>2021$</v>
      </c>
      <c r="AZ10" s="78" t="str">
        <f>CONCATENATE(Project!$Z$13,"$")</f>
        <v>2021$</v>
      </c>
      <c r="BA10" s="78" t="str">
        <f>CONCATENATE(Project!$Z$13,"$")</f>
        <v>2021$</v>
      </c>
      <c r="BB10" s="78" t="str">
        <f>CONCATENATE(Project!$Z$13,"$")</f>
        <v>2021$</v>
      </c>
      <c r="BC10" s="78" t="str">
        <f>CONCATENATE(Project!$Z$13,"$")</f>
        <v>2021$</v>
      </c>
      <c r="BD10" s="78" t="str">
        <f>CONCATENATE(Project!$Z$13,"$")</f>
        <v>2021$</v>
      </c>
      <c r="BE10" s="78" t="str">
        <f>CONCATENATE(Project!$Z$13,"$")</f>
        <v>2021$</v>
      </c>
      <c r="BF10" s="78" t="str">
        <f>CONCATENATE(Project!$Z$13,"$")</f>
        <v>2021$</v>
      </c>
      <c r="BG10" s="78" t="str">
        <f>CONCATENATE(Project!$Z$13,"$")</f>
        <v>2021$</v>
      </c>
      <c r="BH10" s="78" t="str">
        <f>CONCATENATE(Project!$Z$13,"$")</f>
        <v>2021$</v>
      </c>
      <c r="BI10" s="78" t="str">
        <f>CONCATENATE(Project!$Z$13,"$")</f>
        <v>2021$</v>
      </c>
      <c r="BJ10" s="78" t="str">
        <f>CONCATENATE(Project!$Z$13,"$")</f>
        <v>2021$</v>
      </c>
      <c r="BK10" s="78" t="str">
        <f>CONCATENATE(Project!$Z$13,"$")</f>
        <v>2021$</v>
      </c>
      <c r="BL10" s="78" t="str">
        <f>CONCATENATE(Project!$Z$13,"$")</f>
        <v>2021$</v>
      </c>
      <c r="BM10" s="78" t="str">
        <f>CONCATENATE(Project!$Z$13,"$")</f>
        <v>2021$</v>
      </c>
      <c r="BN10" s="78" t="str">
        <f>CONCATENATE(Project!$Z$13,"$")</f>
        <v>2021$</v>
      </c>
      <c r="BO10" s="78" t="str">
        <f>CONCATENATE(Project!$Z$13,"$")</f>
        <v>2021$</v>
      </c>
      <c r="BP10" s="78" t="str">
        <f>CONCATENATE(Project!$Z$13,"$")</f>
        <v>2021$</v>
      </c>
      <c r="BQ10" s="78" t="str">
        <f>CONCATENATE(Project!$Z$13,"$")</f>
        <v>2021$</v>
      </c>
    </row>
    <row r="11" spans="1:71" ht="18.5">
      <c r="A11" s="54" t="s">
        <v>162</v>
      </c>
      <c r="B11" s="6"/>
      <c r="C11" s="6"/>
      <c r="D11" s="6"/>
      <c r="E11" s="6"/>
      <c r="F11" s="6"/>
      <c r="G11" s="6"/>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row>
    <row r="13" spans="1:71">
      <c r="A13" s="219" t="s">
        <v>169</v>
      </c>
      <c r="I13" s="22" t="s">
        <v>163</v>
      </c>
      <c r="Z13" s="35">
        <f>'Ben2'!Z30</f>
        <v>69413.87999999999</v>
      </c>
      <c r="AA13" s="35">
        <f>'Ben2'!AA30</f>
        <v>69413.87999999999</v>
      </c>
      <c r="AB13" s="35">
        <f>'Ben2'!AB30</f>
        <v>69413.87999999999</v>
      </c>
      <c r="AC13" s="35">
        <f>'Ben2'!AC30</f>
        <v>69413.87999999999</v>
      </c>
      <c r="AD13" s="35">
        <f>'Ben2'!AD30</f>
        <v>69413.87999999999</v>
      </c>
      <c r="AE13" s="35">
        <f>'Ben2'!AE30</f>
        <v>69413.87999999999</v>
      </c>
      <c r="AF13" s="35">
        <f>'Ben2'!AF30</f>
        <v>69413.87999999999</v>
      </c>
      <c r="AG13" s="35">
        <f>'Ben2'!AG30</f>
        <v>69413.87999999999</v>
      </c>
      <c r="AH13" s="35">
        <f>'Ben2'!AH30</f>
        <v>69413.87999999999</v>
      </c>
      <c r="AI13" s="35">
        <f>'Ben2'!AI30</f>
        <v>69413.87999999999</v>
      </c>
      <c r="AJ13" s="35">
        <f>'Ben2'!AJ30</f>
        <v>69413.87999999999</v>
      </c>
      <c r="AK13" s="35">
        <f>'Ben2'!AK30</f>
        <v>69413.87999999999</v>
      </c>
      <c r="AL13" s="35">
        <f>'Ben2'!AL30</f>
        <v>69413.87999999999</v>
      </c>
      <c r="AM13" s="35">
        <f>'Ben2'!AM30</f>
        <v>69413.87999999999</v>
      </c>
      <c r="AN13" s="35">
        <f>'Ben2'!AN30</f>
        <v>69413.87999999999</v>
      </c>
      <c r="AO13" s="35">
        <f>'Ben2'!AO30</f>
        <v>173534.7</v>
      </c>
      <c r="AP13" s="35">
        <f>'Ben2'!AP30</f>
        <v>173534.7</v>
      </c>
      <c r="AQ13" s="35">
        <f>'Ben2'!AQ30</f>
        <v>173534.7</v>
      </c>
      <c r="AR13" s="35">
        <f>'Ben2'!AR30</f>
        <v>173534.7</v>
      </c>
      <c r="AS13" s="35">
        <f>'Ben2'!AS30</f>
        <v>173534.7</v>
      </c>
      <c r="AT13" s="35">
        <f>'Ben2'!AT30</f>
        <v>173534.7</v>
      </c>
      <c r="AU13" s="35">
        <f>'Ben2'!AU30</f>
        <v>173534.7</v>
      </c>
      <c r="AV13" s="35">
        <f>'Ben2'!AV30</f>
        <v>173534.7</v>
      </c>
      <c r="AW13" s="35">
        <f>'Ben2'!AW30</f>
        <v>173534.7</v>
      </c>
      <c r="AX13" s="35">
        <f>'Ben2'!AX30</f>
        <v>173534.7</v>
      </c>
      <c r="AY13" s="35">
        <f>'Ben2'!AY30</f>
        <v>173534.7</v>
      </c>
      <c r="AZ13" s="35">
        <f>'Ben2'!AZ30</f>
        <v>173534.7</v>
      </c>
      <c r="BA13" s="35">
        <f>'Ben2'!BA30</f>
        <v>173534.7</v>
      </c>
      <c r="BB13" s="35">
        <f>'Ben2'!BB30</f>
        <v>173534.7</v>
      </c>
      <c r="BC13" s="35">
        <f>'Ben2'!BC30</f>
        <v>173534.7</v>
      </c>
      <c r="BD13" s="35">
        <f>'Ben2'!BD30</f>
        <v>277655.51999999996</v>
      </c>
      <c r="BE13" s="35">
        <f>'Ben2'!BE30</f>
        <v>277655.51999999996</v>
      </c>
      <c r="BF13" s="35">
        <f>'Ben2'!BF30</f>
        <v>277655.51999999996</v>
      </c>
      <c r="BG13" s="35">
        <f>'Ben2'!BG30</f>
        <v>277655.51999999996</v>
      </c>
      <c r="BH13" s="35">
        <f>'Ben2'!BH30</f>
        <v>277655.51999999996</v>
      </c>
      <c r="BI13" s="35">
        <f>'Ben2'!BI30</f>
        <v>277655.51999999996</v>
      </c>
      <c r="BJ13" s="35">
        <f>'Ben2'!BJ30</f>
        <v>277655.51999999996</v>
      </c>
      <c r="BK13" s="35">
        <f>'Ben2'!BK30</f>
        <v>277655.51999999996</v>
      </c>
      <c r="BL13" s="35">
        <f>'Ben2'!BL30</f>
        <v>277655.51999999996</v>
      </c>
      <c r="BM13" s="35">
        <f>'Ben2'!BM30</f>
        <v>277655.51999999996</v>
      </c>
      <c r="BN13" s="35">
        <f>'Ben2'!BN30</f>
        <v>277655.51999999996</v>
      </c>
      <c r="BO13" s="35">
        <f>'Ben2'!BO30</f>
        <v>277655.51999999996</v>
      </c>
      <c r="BP13" s="35">
        <f>'Ben2'!BP30</f>
        <v>277655.51999999996</v>
      </c>
      <c r="BQ13" s="35">
        <f>'Ben2'!BQ30</f>
        <v>277655.51999999996</v>
      </c>
    </row>
    <row r="14" spans="1:71" hidden="1">
      <c r="A14" s="219"/>
      <c r="I14" s="22"/>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row>
    <row r="15" spans="1:71" hidden="1">
      <c r="A15" s="219"/>
      <c r="I15" s="22"/>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row>
    <row r="16" spans="1:71">
      <c r="Z16" s="35"/>
    </row>
    <row r="17" spans="1:91" ht="18.5">
      <c r="A17" s="54" t="s">
        <v>144</v>
      </c>
      <c r="B17" s="54"/>
      <c r="C17" s="54"/>
      <c r="D17" s="54"/>
      <c r="E17" s="54"/>
      <c r="F17" s="6"/>
      <c r="G17" s="6"/>
      <c r="I17" s="2"/>
      <c r="AA17" s="72"/>
      <c r="AB17" s="72"/>
      <c r="AC17" s="72"/>
      <c r="AD17" s="72"/>
      <c r="AE17" s="72"/>
      <c r="AF17" s="72"/>
      <c r="AG17" s="72"/>
      <c r="AH17" s="72"/>
      <c r="AI17" s="72"/>
      <c r="AJ17" s="72"/>
      <c r="AK17" s="72"/>
      <c r="AL17" s="72"/>
      <c r="AM17" s="72"/>
      <c r="AN17" s="72"/>
      <c r="AO17" s="72"/>
      <c r="AP17" s="72"/>
      <c r="AQ17" s="72"/>
      <c r="AR17" s="72"/>
      <c r="AS17" s="72"/>
      <c r="AT17" s="72"/>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s="72"/>
      <c r="CD17" s="72"/>
      <c r="CE17" s="72"/>
      <c r="CF17" s="72"/>
      <c r="CG17" s="72"/>
      <c r="CH17" s="72"/>
      <c r="CI17" s="72"/>
      <c r="CJ17" s="72"/>
      <c r="CK17" s="72"/>
    </row>
    <row r="19" spans="1:91">
      <c r="A19" s="219" t="s">
        <v>69</v>
      </c>
      <c r="I19" s="22" t="s">
        <v>145</v>
      </c>
      <c r="Z19" s="35">
        <f>'Ben1'!Z33</f>
        <v>1700.2999999999997</v>
      </c>
      <c r="AA19" s="35">
        <f>'Ben1'!AA33</f>
        <v>1700.2999999999997</v>
      </c>
      <c r="AB19" s="35">
        <f>'Ben1'!AB33</f>
        <v>1700.2999999999997</v>
      </c>
      <c r="AC19" s="35">
        <f>'Ben1'!AC33</f>
        <v>1700.2999999999997</v>
      </c>
      <c r="AD19" s="35">
        <f>'Ben1'!AD33</f>
        <v>1700.2999999999997</v>
      </c>
      <c r="AE19" s="35">
        <f>'Ben1'!AE33</f>
        <v>1700.2999999999997</v>
      </c>
      <c r="AF19" s="35">
        <f>'Ben1'!AF33</f>
        <v>1700.2999999999997</v>
      </c>
      <c r="AG19" s="35">
        <f>'Ben1'!AG33</f>
        <v>1700.2999999999997</v>
      </c>
      <c r="AH19" s="35">
        <f>'Ben1'!AH33</f>
        <v>1700.2999999999997</v>
      </c>
      <c r="AI19" s="35">
        <f>'Ben1'!AI33</f>
        <v>1700.2999999999997</v>
      </c>
      <c r="AJ19" s="35">
        <f>'Ben1'!AJ33</f>
        <v>1700.2999999999997</v>
      </c>
      <c r="AK19" s="35">
        <f>'Ben1'!AK33</f>
        <v>1700.2999999999997</v>
      </c>
      <c r="AL19" s="35">
        <f>'Ben1'!AL33</f>
        <v>1700.2999999999997</v>
      </c>
      <c r="AM19" s="35">
        <f>'Ben1'!AM33</f>
        <v>1700.2999999999997</v>
      </c>
      <c r="AN19" s="35">
        <f>'Ben1'!AN33</f>
        <v>1700.2999999999997</v>
      </c>
      <c r="AO19" s="35">
        <f>'Ben1'!AO33</f>
        <v>4250.7499999999991</v>
      </c>
      <c r="AP19" s="35">
        <f>'Ben1'!AP33</f>
        <v>4250.7499999999991</v>
      </c>
      <c r="AQ19" s="35">
        <f>'Ben1'!AQ33</f>
        <v>4250.7499999999991</v>
      </c>
      <c r="AR19" s="35">
        <f>'Ben1'!AR33</f>
        <v>4250.7499999999991</v>
      </c>
      <c r="AS19" s="35">
        <f>'Ben1'!AS33</f>
        <v>4250.7499999999991</v>
      </c>
      <c r="AT19" s="35">
        <f>'Ben1'!AT33</f>
        <v>4250.7499999999991</v>
      </c>
      <c r="AU19" s="35">
        <f>'Ben1'!AU33</f>
        <v>4250.7499999999991</v>
      </c>
      <c r="AV19" s="35">
        <f>'Ben1'!AV33</f>
        <v>4250.7499999999991</v>
      </c>
      <c r="AW19" s="35">
        <f>'Ben1'!AW33</f>
        <v>4250.7499999999991</v>
      </c>
      <c r="AX19" s="35">
        <f>'Ben1'!AX33</f>
        <v>4250.7499999999991</v>
      </c>
      <c r="AY19" s="35">
        <f>'Ben1'!AY33</f>
        <v>4250.7499999999991</v>
      </c>
      <c r="AZ19" s="35">
        <f>'Ben1'!AZ33</f>
        <v>4250.7499999999991</v>
      </c>
      <c r="BA19" s="35">
        <f>'Ben1'!BA33</f>
        <v>4250.7499999999991</v>
      </c>
      <c r="BB19" s="35">
        <f>'Ben1'!BB33</f>
        <v>4250.7499999999991</v>
      </c>
      <c r="BC19" s="35">
        <f>'Ben1'!BC33</f>
        <v>4250.7499999999991</v>
      </c>
      <c r="BD19" s="35">
        <f>'Ben1'!BD33</f>
        <v>6801.1999999999989</v>
      </c>
      <c r="BE19" s="35">
        <f>'Ben1'!BE33</f>
        <v>6801.1999999999989</v>
      </c>
      <c r="BF19" s="35">
        <f>'Ben1'!BF33</f>
        <v>6801.1999999999989</v>
      </c>
      <c r="BG19" s="35">
        <f>'Ben1'!BG33</f>
        <v>6801.1999999999989</v>
      </c>
      <c r="BH19" s="35">
        <f>'Ben1'!BH33</f>
        <v>6801.1999999999989</v>
      </c>
      <c r="BI19" s="35">
        <f>'Ben1'!BI33</f>
        <v>6801.1999999999989</v>
      </c>
      <c r="BJ19" s="35">
        <f>'Ben1'!BJ33</f>
        <v>6801.1999999999989</v>
      </c>
      <c r="BK19" s="35">
        <f>'Ben1'!BK33</f>
        <v>6801.1999999999989</v>
      </c>
      <c r="BL19" s="35">
        <f>'Ben1'!BL33</f>
        <v>6801.1999999999989</v>
      </c>
      <c r="BM19" s="35">
        <f>'Ben1'!BM33</f>
        <v>6801.1999999999989</v>
      </c>
      <c r="BN19" s="35">
        <f>'Ben1'!BN33</f>
        <v>6801.1999999999989</v>
      </c>
      <c r="BO19" s="35">
        <f>'Ben1'!BO33</f>
        <v>6801.1999999999989</v>
      </c>
      <c r="BP19" s="35">
        <f>'Ben1'!BP33</f>
        <v>6801.1999999999989</v>
      </c>
      <c r="BQ19" s="35">
        <f>'Ben1'!BQ33</f>
        <v>6801.1999999999989</v>
      </c>
    </row>
    <row r="20" spans="1:91" hidden="1">
      <c r="A20" s="219"/>
      <c r="I20" s="22"/>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row>
    <row r="21" spans="1:91" hidden="1">
      <c r="A21" s="219"/>
      <c r="I21" s="22"/>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row>
    <row r="22" spans="1:91">
      <c r="I22" s="22"/>
      <c r="J22" s="28"/>
      <c r="K22" s="28"/>
      <c r="L22" s="28"/>
      <c r="M22" s="28"/>
      <c r="N22" s="28"/>
      <c r="O22" s="28"/>
      <c r="P22" s="28"/>
      <c r="Q22" s="28"/>
      <c r="R22" s="28"/>
      <c r="S22" s="28"/>
      <c r="T22" s="28"/>
      <c r="U22" s="28"/>
      <c r="V22" s="28"/>
      <c r="W22" s="28"/>
      <c r="X22" s="28"/>
      <c r="Y22" s="28"/>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row>
    <row r="23" spans="1:91" ht="18.5">
      <c r="A23" s="59" t="s">
        <v>170</v>
      </c>
      <c r="B23" s="6"/>
      <c r="C23" s="6"/>
      <c r="D23" s="6"/>
      <c r="E23" s="6"/>
      <c r="F23" s="6"/>
      <c r="G23" s="6"/>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M23" s="3"/>
    </row>
    <row r="24" spans="1:91">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72"/>
    </row>
    <row r="25" spans="1:91">
      <c r="A25" s="56" t="s">
        <v>169</v>
      </c>
      <c r="B25" s="119">
        <v>35</v>
      </c>
      <c r="I25" s="22" t="s">
        <v>129</v>
      </c>
      <c r="Z25" s="119">
        <f>IF(ROUNDDOWN(Z13/Z19,0)&gt;=5,ROUNDDOWN(Z13/Z19,0),5)</f>
        <v>40</v>
      </c>
      <c r="AA25" s="119">
        <f t="shared" ref="AA25:BP25" si="0">IF(ROUNDDOWN(AA13/AA19,0)&gt;=5,ROUNDDOWN(AA13/AA19,0),5)</f>
        <v>40</v>
      </c>
      <c r="AB25" s="119">
        <f t="shared" si="0"/>
        <v>40</v>
      </c>
      <c r="AC25" s="119">
        <f t="shared" si="0"/>
        <v>40</v>
      </c>
      <c r="AD25" s="119">
        <f t="shared" si="0"/>
        <v>40</v>
      </c>
      <c r="AE25" s="119">
        <f t="shared" si="0"/>
        <v>40</v>
      </c>
      <c r="AF25" s="119">
        <f t="shared" si="0"/>
        <v>40</v>
      </c>
      <c r="AG25" s="119">
        <f t="shared" si="0"/>
        <v>40</v>
      </c>
      <c r="AH25" s="119">
        <f t="shared" si="0"/>
        <v>40</v>
      </c>
      <c r="AI25" s="119">
        <f t="shared" si="0"/>
        <v>40</v>
      </c>
      <c r="AJ25" s="119">
        <f t="shared" si="0"/>
        <v>40</v>
      </c>
      <c r="AK25" s="119">
        <f t="shared" si="0"/>
        <v>40</v>
      </c>
      <c r="AL25" s="119">
        <f t="shared" si="0"/>
        <v>40</v>
      </c>
      <c r="AM25" s="119">
        <f t="shared" si="0"/>
        <v>40</v>
      </c>
      <c r="AN25" s="119">
        <f t="shared" si="0"/>
        <v>40</v>
      </c>
      <c r="AO25" s="119">
        <f t="shared" si="0"/>
        <v>40</v>
      </c>
      <c r="AP25" s="119">
        <f t="shared" si="0"/>
        <v>40</v>
      </c>
      <c r="AQ25" s="119">
        <f t="shared" si="0"/>
        <v>40</v>
      </c>
      <c r="AR25" s="119">
        <f t="shared" si="0"/>
        <v>40</v>
      </c>
      <c r="AS25" s="119">
        <f t="shared" si="0"/>
        <v>40</v>
      </c>
      <c r="AT25" s="119">
        <f t="shared" si="0"/>
        <v>40</v>
      </c>
      <c r="AU25" s="119">
        <f t="shared" si="0"/>
        <v>40</v>
      </c>
      <c r="AV25" s="119">
        <f t="shared" si="0"/>
        <v>40</v>
      </c>
      <c r="AW25" s="119">
        <f t="shared" si="0"/>
        <v>40</v>
      </c>
      <c r="AX25" s="119">
        <f t="shared" si="0"/>
        <v>40</v>
      </c>
      <c r="AY25" s="119">
        <f t="shared" si="0"/>
        <v>40</v>
      </c>
      <c r="AZ25" s="119">
        <f t="shared" si="0"/>
        <v>40</v>
      </c>
      <c r="BA25" s="119">
        <f t="shared" si="0"/>
        <v>40</v>
      </c>
      <c r="BB25" s="119">
        <f t="shared" si="0"/>
        <v>40</v>
      </c>
      <c r="BC25" s="119">
        <f t="shared" si="0"/>
        <v>40</v>
      </c>
      <c r="BD25" s="119">
        <f t="shared" si="0"/>
        <v>40</v>
      </c>
      <c r="BE25" s="119">
        <f t="shared" si="0"/>
        <v>40</v>
      </c>
      <c r="BF25" s="119">
        <f t="shared" si="0"/>
        <v>40</v>
      </c>
      <c r="BG25" s="119">
        <f t="shared" si="0"/>
        <v>40</v>
      </c>
      <c r="BH25" s="119">
        <f t="shared" si="0"/>
        <v>40</v>
      </c>
      <c r="BI25" s="119">
        <f t="shared" si="0"/>
        <v>40</v>
      </c>
      <c r="BJ25" s="119">
        <f t="shared" si="0"/>
        <v>40</v>
      </c>
      <c r="BK25" s="119">
        <f t="shared" si="0"/>
        <v>40</v>
      </c>
      <c r="BL25" s="119">
        <f t="shared" si="0"/>
        <v>40</v>
      </c>
      <c r="BM25" s="119">
        <f t="shared" si="0"/>
        <v>40</v>
      </c>
      <c r="BN25" s="119">
        <f t="shared" si="0"/>
        <v>40</v>
      </c>
      <c r="BO25" s="119">
        <f t="shared" si="0"/>
        <v>40</v>
      </c>
      <c r="BP25" s="119">
        <f t="shared" si="0"/>
        <v>40</v>
      </c>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72"/>
    </row>
    <row r="26" spans="1:91" hidden="1">
      <c r="A26" s="56"/>
      <c r="B26" s="119"/>
      <c r="I26" s="22"/>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72"/>
    </row>
    <row r="27" spans="1:91" ht="15" customHeight="1">
      <c r="A27" s="19"/>
      <c r="D27" s="246"/>
      <c r="E27" s="41"/>
      <c r="F27" s="41"/>
      <c r="G27" s="41"/>
      <c r="AQ27" s="264"/>
    </row>
    <row r="28" spans="1:91" ht="18.5">
      <c r="A28" s="54" t="s">
        <v>171</v>
      </c>
      <c r="B28" s="6"/>
      <c r="C28" s="20"/>
      <c r="D28" s="20"/>
      <c r="E28" s="20"/>
      <c r="F28" s="20"/>
      <c r="G28" s="20"/>
    </row>
    <row r="29" spans="1:91" ht="15" customHeight="1">
      <c r="A29" t="s">
        <v>172</v>
      </c>
      <c r="B29" s="35">
        <f>a!C55</f>
        <v>1000000</v>
      </c>
      <c r="F29" s="181"/>
      <c r="G29" s="181"/>
      <c r="I29" s="180" t="s">
        <v>173</v>
      </c>
    </row>
    <row r="30" spans="1:91" s="3" customFormat="1">
      <c r="A30" s="39"/>
      <c r="I30" s="22"/>
      <c r="J30" s="28"/>
      <c r="K30" s="28"/>
      <c r="L30" s="28"/>
      <c r="M30" s="28"/>
      <c r="N30" s="28"/>
      <c r="O30" s="28"/>
      <c r="P30" s="28"/>
      <c r="Q30" s="28"/>
      <c r="R30" s="28"/>
      <c r="S30" s="28"/>
      <c r="T30" s="28"/>
      <c r="U30" s="28"/>
      <c r="V30" s="28"/>
      <c r="W30" s="28"/>
      <c r="X30" s="28"/>
      <c r="Y30" s="28"/>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row>
    <row r="31" spans="1:91" ht="18.5">
      <c r="A31" s="54" t="s">
        <v>174</v>
      </c>
      <c r="B31" s="6"/>
      <c r="C31" s="20"/>
      <c r="D31" s="20"/>
      <c r="E31" s="20"/>
      <c r="F31" s="20"/>
      <c r="G31" s="20"/>
    </row>
    <row r="32" spans="1:91" ht="16.5">
      <c r="A32" s="55" t="s">
        <v>175</v>
      </c>
      <c r="B32" s="55"/>
      <c r="C32" s="55"/>
      <c r="D32" s="55"/>
      <c r="E32" s="55"/>
      <c r="F32" s="55"/>
      <c r="G32" s="55"/>
      <c r="I32" s="22"/>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row>
    <row r="33" spans="1:90">
      <c r="A33" s="56" t="s">
        <v>113</v>
      </c>
      <c r="B33" s="211">
        <v>298.94799999999998</v>
      </c>
      <c r="I33" s="22" t="s">
        <v>176</v>
      </c>
      <c r="Z33" s="246">
        <f>INDEX(a!$J$483:$BQ$549,MATCH(MROUND(Z$25,1),a!$B$483:$B$549,0), MATCH(Z$9,a!$J$482:$BQ$482,0))</f>
        <v>282.36546453058475</v>
      </c>
      <c r="AA33" s="246">
        <f>INDEX(a!$J$483:$BQ$549,MATCH(MROUND(AA$25,1),a!$B$483:$B$549,0), MATCH(AA$9,a!$J$482:$BQ$482,0))</f>
        <v>276.71030422270064</v>
      </c>
      <c r="AB33" s="246">
        <f>INDEX(a!$J$483:$BQ$549,MATCH(MROUND(AB$25,1),a!$B$483:$B$549,0), MATCH(AB$9,a!$J$482:$BQ$482,0))</f>
        <v>271.16840435961291</v>
      </c>
      <c r="AC33" s="246">
        <f>INDEX(a!$J$483:$BQ$549,MATCH(MROUND(AC$25,1),a!$B$483:$B$549,0), MATCH(AC$9,a!$J$482:$BQ$482,0))</f>
        <v>265.73749658328086</v>
      </c>
      <c r="AD33" s="246">
        <f>INDEX(a!$J$483:$BQ$549,MATCH(MROUND(AD$25,1),a!$B$483:$B$549,0), MATCH(AD$9,a!$J$482:$BQ$482,0))</f>
        <v>260.41535796589523</v>
      </c>
      <c r="AE33" s="246">
        <f>INDEX(a!$J$483:$BQ$549,MATCH(MROUND(AE$25,1),a!$B$483:$B$549,0), MATCH(AE$9,a!$J$482:$BQ$482,0))</f>
        <v>255.1998101000101</v>
      </c>
      <c r="AF33" s="246">
        <f>INDEX(a!$J$483:$BQ$549,MATCH(MROUND(AF$25,1),a!$B$483:$B$549,0), MATCH(AF$9,a!$J$482:$BQ$482,0))</f>
        <v>250.08871820689785</v>
      </c>
      <c r="AG33" s="246">
        <f>INDEX(a!$J$483:$BQ$549,MATCH(MROUND(AG$25,1),a!$B$483:$B$549,0), MATCH(AG$9,a!$J$482:$BQ$482,0))</f>
        <v>245.0799902627619</v>
      </c>
      <c r="AH33" s="246">
        <f>INDEX(a!$J$483:$BQ$549,MATCH(MROUND(AH$25,1),a!$B$483:$B$549,0), MATCH(AH$9,a!$J$482:$BQ$482,0))</f>
        <v>240.17157614244914</v>
      </c>
      <c r="AI33" s="246">
        <f>INDEX(a!$J$483:$BQ$549,MATCH(MROUND(AI$25,1),a!$B$483:$B$549,0), MATCH(AI$9,a!$J$482:$BQ$482,0))</f>
        <v>235.36146678031207</v>
      </c>
      <c r="AJ33" s="246">
        <f>INDEX(a!$J$483:$BQ$549,MATCH(MROUND(AJ$25,1),a!$B$483:$B$549,0), MATCH(AJ$9,a!$J$482:$BQ$482,0))</f>
        <v>230.64769334787721</v>
      </c>
      <c r="AK33" s="246">
        <f>INDEX(a!$J$483:$BQ$549,MATCH(MROUND(AK$25,1),a!$B$483:$B$549,0), MATCH(AK$9,a!$J$482:$BQ$482,0))</f>
        <v>226.02832644798261</v>
      </c>
      <c r="AL33" s="246">
        <f>INDEX(a!$J$483:$BQ$549,MATCH(MROUND(AL$25,1),a!$B$483:$B$549,0), MATCH(AL$9,a!$J$482:$BQ$482,0))</f>
        <v>221.50147532505551</v>
      </c>
      <c r="AM33" s="246">
        <f>INDEX(a!$J$483:$BQ$549,MATCH(MROUND(AM$25,1),a!$B$483:$B$549,0), MATCH(AM$9,a!$J$482:$BQ$482,0))</f>
        <v>217.06528709120605</v>
      </c>
      <c r="AN33" s="246">
        <f>INDEX(a!$J$483:$BQ$549,MATCH(MROUND(AN$25,1),a!$B$483:$B$549,0), MATCH(AN$9,a!$J$482:$BQ$482,0))</f>
        <v>212.71794596782055</v>
      </c>
      <c r="AO33" s="246">
        <f>INDEX(a!$J$483:$BQ$549,MATCH(MROUND(AO$25,1),a!$B$483:$B$549,0), MATCH(AO$9,a!$J$482:$BQ$482,0))</f>
        <v>208.45767254234445</v>
      </c>
      <c r="AP33" s="246">
        <f>INDEX(a!$J$483:$BQ$549,MATCH(MROUND(AP$25,1),a!$B$483:$B$549,0), MATCH(AP$9,a!$J$482:$BQ$482,0))</f>
        <v>204.28272303994993</v>
      </c>
      <c r="AQ33" s="246">
        <f>INDEX(a!$J$483:$BQ$549,MATCH(MROUND(AQ$25,1),a!$B$483:$B$549,0), MATCH(AQ$9,a!$J$482:$BQ$482,0))</f>
        <v>200.19138860979027</v>
      </c>
      <c r="AR33" s="246">
        <f>INDEX(a!$J$483:$BQ$549,MATCH(MROUND(AR$25,1),a!$B$483:$B$549,0), MATCH(AR$9,a!$J$482:$BQ$482,0))</f>
        <v>196.18199462554946</v>
      </c>
      <c r="AS33" s="246">
        <f>INDEX(a!$J$483:$BQ$549,MATCH(MROUND(AS$25,1),a!$B$483:$B$549,0), MATCH(AS$9,a!$J$482:$BQ$482,0))</f>
        <v>192.25289999999984</v>
      </c>
      <c r="AT33" s="246">
        <f>INDEX(a!$J$483:$BQ$549,MATCH(MROUND(AT$25,1),a!$B$483:$B$549,0), MATCH(AT$9,a!$J$482:$BQ$482,0))</f>
        <v>188.40249651328784</v>
      </c>
      <c r="AU33" s="246">
        <f>INDEX(a!$J$483:$BQ$549,MATCH(MROUND(AU$25,1),a!$B$483:$B$549,0), MATCH(AU$9,a!$J$482:$BQ$482,0))</f>
        <v>184.62920815467268</v>
      </c>
      <c r="AV33" s="246">
        <f>INDEX(a!$J$483:$BQ$549,MATCH(MROUND(AV$25,1),a!$B$483:$B$549,0), MATCH(AV$9,a!$J$482:$BQ$482,0))</f>
        <v>180.93149047744845</v>
      </c>
      <c r="AW33" s="246">
        <f>INDEX(a!$J$483:$BQ$549,MATCH(MROUND(AW$25,1),a!$B$483:$B$549,0), MATCH(AW$9,a!$J$482:$BQ$482,0))</f>
        <v>177.30782996678585</v>
      </c>
      <c r="AX33" s="246">
        <f>INDEX(a!$J$483:$BQ$549,MATCH(MROUND(AX$25,1),a!$B$483:$B$549,0), MATCH(AX$9,a!$J$482:$BQ$482,0))</f>
        <v>173.75674342023464</v>
      </c>
      <c r="AY33" s="246">
        <f>INDEX(a!$J$483:$BQ$549,MATCH(MROUND(AY$25,1),a!$B$483:$B$549,0), MATCH(AY$9,a!$J$482:$BQ$482,0))</f>
        <v>170.27677734063329</v>
      </c>
      <c r="AZ33" s="246">
        <f>INDEX(a!$J$483:$BQ$549,MATCH(MROUND(AZ$25,1),a!$B$483:$B$549,0), MATCH(AZ$9,a!$J$482:$BQ$482,0))</f>
        <v>166.86650734117711</v>
      </c>
      <c r="BA33" s="246">
        <f>INDEX(a!$J$483:$BQ$549,MATCH(MROUND(BA$25,1),a!$B$483:$B$549,0), MATCH(BA$9,a!$J$482:$BQ$482,0))</f>
        <v>163.52453756240172</v>
      </c>
      <c r="BB33" s="246">
        <f>INDEX(a!$J$483:$BQ$549,MATCH(MROUND(BB$25,1),a!$B$483:$B$549,0), MATCH(BB$9,a!$J$482:$BQ$482,0))</f>
        <v>160.24950010084336</v>
      </c>
      <c r="BC33" s="246">
        <f>INDEX(a!$J$483:$BQ$549,MATCH(MROUND(BC$25,1),a!$B$483:$B$549,0), MATCH(BC$9,a!$J$482:$BQ$482,0))</f>
        <v>157.04005444914114</v>
      </c>
      <c r="BD33" s="246">
        <f>INDEX(a!$J$483:$BQ$549,MATCH(MROUND(BD$25,1),a!$B$483:$B$549,0), MATCH(BD$9,a!$J$482:$BQ$482,0))</f>
        <v>153.89488694735357</v>
      </c>
      <c r="BE33" s="246">
        <f>INDEX(a!$J$483:$BQ$549,MATCH(MROUND(BE$25,1),a!$B$483:$B$549,0), MATCH(BE$9,a!$J$482:$BQ$482,0))</f>
        <v>150.81271024526359</v>
      </c>
      <c r="BF33" s="246">
        <f>INDEX(a!$J$483:$BQ$549,MATCH(MROUND(BF$25,1),a!$B$483:$B$549,0), MATCH(BF$9,a!$J$482:$BQ$482,0))</f>
        <v>147.79226277545249</v>
      </c>
      <c r="BG33" s="246">
        <f>INDEX(a!$J$483:$BQ$549,MATCH(MROUND(BG$25,1),a!$B$483:$B$549,0), MATCH(BG$9,a!$J$482:$BQ$482,0))</f>
        <v>144.83230823692719</v>
      </c>
      <c r="BH33" s="246">
        <f>INDEX(a!$J$483:$BQ$549,MATCH(MROUND(BH$25,1),a!$B$483:$B$549,0), MATCH(BH$9,a!$J$482:$BQ$482,0))</f>
        <v>141.93163508908904</v>
      </c>
      <c r="BI33" s="246">
        <f>INDEX(a!$J$483:$BQ$549,MATCH(MROUND(BI$25,1),a!$B$483:$B$549,0), MATCH(BI$9,a!$J$482:$BQ$482,0))</f>
        <v>139.08905605583772</v>
      </c>
      <c r="BJ33" s="246">
        <f>INDEX(a!$J$483:$BQ$549,MATCH(MROUND(BJ$25,1),a!$B$483:$B$549,0), MATCH(BJ$9,a!$J$482:$BQ$482,0))</f>
        <v>136.30340763960641</v>
      </c>
      <c r="BK33" s="246">
        <f>INDEX(a!$J$483:$BQ$549,MATCH(MROUND(BK$25,1),a!$B$483:$B$549,0), MATCH(BK$9,a!$J$482:$BQ$482,0))</f>
        <v>133.57354964513004</v>
      </c>
      <c r="BL33" s="246">
        <f>INDEX(a!$J$483:$BQ$549,MATCH(MROUND(BL$25,1),a!$B$483:$B$549,0), MATCH(BL$9,a!$J$482:$BQ$482,0))</f>
        <v>130.89836471275137</v>
      </c>
      <c r="BM33" s="246">
        <f>INDEX(a!$J$483:$BQ$549,MATCH(MROUND(BM$25,1),a!$B$483:$B$549,0), MATCH(BM$9,a!$J$482:$BQ$482,0))</f>
        <v>128.27675786107383</v>
      </c>
      <c r="BN33" s="246">
        <f>INDEX(a!$J$483:$BQ$549,MATCH(MROUND(BN$25,1),a!$B$483:$B$549,0), MATCH(BN$9,a!$J$482:$BQ$482,0))</f>
        <v>125.70765603877419</v>
      </c>
      <c r="BO33" s="246">
        <f>INDEX(a!$J$483:$BQ$549,MATCH(MROUND(BO$25,1),a!$B$483:$B$549,0), MATCH(BN$9,a!$J$482:$BQ$482,0))</f>
        <v>125.70765603877419</v>
      </c>
      <c r="BP33" s="246">
        <f>INDEX(a!$J$483:$BQ$549,MATCH(MROUND(BP$25,1),a!$B$483:$B$549,0), MATCH(BN$9,a!$J$482:$BQ$482,0))</f>
        <v>125.70765603877419</v>
      </c>
      <c r="BQ33" s="246"/>
      <c r="BR33" s="268"/>
      <c r="BS33" s="268"/>
      <c r="BT33" s="268"/>
      <c r="BU33" s="268"/>
      <c r="BV33" s="268"/>
      <c r="BW33" s="268"/>
      <c r="BX33" s="268"/>
      <c r="BY33" s="268"/>
      <c r="BZ33" s="268"/>
      <c r="CA33" s="268"/>
      <c r="CB33" s="268"/>
      <c r="CC33" s="268"/>
      <c r="CD33" s="268"/>
      <c r="CE33" s="268"/>
      <c r="CF33" s="268"/>
      <c r="CG33" s="268"/>
      <c r="CH33" s="268"/>
      <c r="CI33" s="268"/>
      <c r="CJ33" s="268"/>
      <c r="CK33" s="268"/>
      <c r="CL33" s="72"/>
    </row>
    <row r="34" spans="1:90" hidden="1">
      <c r="A34" s="56"/>
      <c r="B34" s="211"/>
      <c r="I34" s="22"/>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68"/>
      <c r="BS34" s="268"/>
      <c r="BT34" s="268"/>
      <c r="BU34" s="268"/>
      <c r="BV34" s="268"/>
      <c r="BW34" s="268"/>
      <c r="BX34" s="268"/>
      <c r="BY34" s="268"/>
      <c r="BZ34" s="268"/>
      <c r="CA34" s="268"/>
      <c r="CB34" s="268"/>
      <c r="CC34" s="268"/>
      <c r="CD34" s="268"/>
      <c r="CE34" s="268"/>
      <c r="CF34" s="268"/>
      <c r="CG34" s="268"/>
      <c r="CH34" s="268"/>
      <c r="CI34" s="268"/>
      <c r="CJ34" s="268"/>
      <c r="CK34" s="268"/>
      <c r="CL34" s="72"/>
    </row>
    <row r="35" spans="1:90">
      <c r="A35" s="56"/>
      <c r="I35" s="22"/>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68"/>
      <c r="BS35" s="268"/>
      <c r="BT35" s="268"/>
      <c r="BU35" s="268"/>
      <c r="BV35" s="268"/>
      <c r="BW35" s="268"/>
      <c r="BX35" s="268"/>
      <c r="BY35" s="268"/>
      <c r="BZ35" s="268"/>
      <c r="CA35" s="268"/>
      <c r="CB35" s="268"/>
      <c r="CC35" s="268"/>
      <c r="CD35" s="268"/>
      <c r="CE35" s="268"/>
      <c r="CF35" s="268"/>
      <c r="CG35" s="268"/>
      <c r="CH35" s="268"/>
      <c r="CI35" s="268"/>
      <c r="CJ35" s="268"/>
      <c r="CK35" s="268"/>
      <c r="CL35" s="72"/>
    </row>
    <row r="36" spans="1:90" ht="16">
      <c r="A36" s="55" t="s">
        <v>177</v>
      </c>
      <c r="B36" s="55"/>
      <c r="C36" s="55"/>
      <c r="D36" s="55"/>
      <c r="E36" s="55"/>
      <c r="F36" s="55"/>
      <c r="G36" s="55"/>
      <c r="I36" s="22"/>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130"/>
      <c r="BR36" s="130"/>
      <c r="BS36" s="130"/>
      <c r="BT36" s="130"/>
      <c r="BU36" s="130"/>
      <c r="BV36" s="130"/>
      <c r="BW36" s="130"/>
      <c r="BX36" s="130"/>
      <c r="BY36" s="130"/>
      <c r="BZ36" s="130"/>
      <c r="CA36" s="130"/>
      <c r="CB36" s="130"/>
      <c r="CC36" s="130"/>
      <c r="CD36" s="130"/>
      <c r="CE36" s="130"/>
      <c r="CF36" s="130"/>
      <c r="CG36" s="130"/>
      <c r="CH36" s="130"/>
      <c r="CI36" s="130"/>
      <c r="CJ36" s="130"/>
      <c r="CK36" s="130"/>
    </row>
    <row r="37" spans="1:90">
      <c r="A37" s="56" t="s">
        <v>113</v>
      </c>
      <c r="B37" s="51">
        <v>9.01E-2</v>
      </c>
      <c r="I37" s="22" t="s">
        <v>176</v>
      </c>
      <c r="Z37" s="246">
        <f>INDEX(a!$J$623:$BQ$689,MATCH(MROUND(Z$25,1),a!$B$483:$B$549,0), MATCH(Z$9,a!$J$482:$BQ$482,0))</f>
        <v>8.2857824139137073E-2</v>
      </c>
      <c r="AA37" s="246">
        <f>INDEX(a!$J$623:$BQ$689,MATCH(MROUND(AA$25,1),a!$B$483:$B$549,0), MATCH(AA$9,a!$J$482:$BQ$482,0))</f>
        <v>7.7575356170306975E-2</v>
      </c>
      <c r="AB37" s="246">
        <f>INDEX(a!$J$623:$BQ$689,MATCH(MROUND(AB$25,1),a!$B$483:$B$549,0), MATCH(AB$9,a!$J$482:$BQ$482,0))</f>
        <v>7.2629663492544835E-2</v>
      </c>
      <c r="AC37" s="246">
        <f>INDEX(a!$J$623:$BQ$689,MATCH(MROUND(AC$25,1),a!$B$483:$B$549,0), MATCH(AC$9,a!$J$482:$BQ$482,0))</f>
        <v>6.7999275536158019E-2</v>
      </c>
      <c r="AD37" s="246">
        <f>INDEX(a!$J$623:$BQ$689,MATCH(MROUND(AD$25,1),a!$B$483:$B$549,0), MATCH(AD$9,a!$J$482:$BQ$482,0))</f>
        <v>6.366409055326222E-2</v>
      </c>
      <c r="AE37" s="246">
        <f>INDEX(a!$J$623:$BQ$689,MATCH(MROUND(AE$25,1),a!$B$483:$B$549,0), MATCH(AE$9,a!$J$482:$BQ$482,0))</f>
        <v>5.9605288350737855E-2</v>
      </c>
      <c r="AF37" s="246">
        <f>INDEX(a!$J$623:$BQ$689,MATCH(MROUND(AF$25,1),a!$B$483:$B$549,0), MATCH(AF$9,a!$J$482:$BQ$482,0))</f>
        <v>5.5805248586756978E-2</v>
      </c>
      <c r="AG37" s="246">
        <f>INDEX(a!$J$623:$BQ$689,MATCH(MROUND(AG$25,1),a!$B$483:$B$549,0), MATCH(AG$9,a!$J$482:$BQ$482,0))</f>
        <v>5.2247474276184612E-2</v>
      </c>
      <c r="AH37" s="246">
        <f>INDEX(a!$J$623:$BQ$689,MATCH(MROUND(AH$25,1),a!$B$483:$B$549,0), MATCH(AH$9,a!$J$482:$BQ$482,0))</f>
        <v>4.8916520172770546E-2</v>
      </c>
      <c r="AI37" s="246">
        <f>INDEX(a!$J$623:$BQ$689,MATCH(MROUND(AI$25,1),a!$B$483:$B$549,0), MATCH(AI$9,a!$J$482:$BQ$482,0))</f>
        <v>4.5797925717220037E-2</v>
      </c>
      <c r="AJ37" s="246">
        <f>INDEX(a!$J$623:$BQ$689,MATCH(MROUND(AJ$25,1),a!$B$483:$B$549,0), MATCH(AJ$9,a!$J$482:$BQ$482,0))</f>
        <v>4.2878152260052892E-2</v>
      </c>
      <c r="AK37" s="246">
        <f>INDEX(a!$J$623:$BQ$689,MATCH(MROUND(AK$25,1),a!$B$483:$B$549,0), MATCH(AK$9,a!$J$482:$BQ$482,0))</f>
        <v>4.0144524286718705E-2</v>
      </c>
      <c r="AL37" s="246">
        <f>INDEX(a!$J$623:$BQ$689,MATCH(MROUND(AL$25,1),a!$B$483:$B$549,0), MATCH(AL$9,a!$J$482:$BQ$482,0))</f>
        <v>3.7585174389810801E-2</v>
      </c>
      <c r="AM37" s="246">
        <f>INDEX(a!$J$623:$BQ$689,MATCH(MROUND(AM$25,1),a!$B$483:$B$549,0), MATCH(AM$9,a!$J$482:$BQ$482,0))</f>
        <v>3.5188991749488613E-2</v>
      </c>
      <c r="AN37" s="246">
        <f>INDEX(a!$J$623:$BQ$689,MATCH(MROUND(AN$25,1),a!$B$483:$B$549,0), MATCH(AN$9,a!$J$482:$BQ$482,0))</f>
        <v>3.294557389844828E-2</v>
      </c>
      <c r="AO37" s="246">
        <f>INDEX(a!$J$623:$BQ$689,MATCH(MROUND(AO$25,1),a!$B$483:$B$549,0), MATCH(AO$9,a!$J$482:$BQ$482,0))</f>
        <v>3.0845181562040372E-2</v>
      </c>
      <c r="AP37" s="246">
        <f>INDEX(a!$J$623:$BQ$689,MATCH(MROUND(AP$25,1),a!$B$483:$B$549,0), MATCH(AP$9,a!$J$482:$BQ$482,0))</f>
        <v>2.8878696377483554E-2</v>
      </c>
      <c r="AQ37" s="246">
        <f>INDEX(a!$J$623:$BQ$689,MATCH(MROUND(AQ$25,1),a!$B$483:$B$549,0), MATCH(AQ$9,a!$J$482:$BQ$482,0))</f>
        <v>2.703758130862223E-2</v>
      </c>
      <c r="AR37" s="246">
        <f>INDEX(a!$J$623:$BQ$689,MATCH(MROUND(AR$25,1),a!$B$483:$B$549,0), MATCH(AR$9,a!$J$482:$BQ$482,0))</f>
        <v>2.5313843584377858E-2</v>
      </c>
      <c r="AS37" s="246">
        <f>INDEX(a!$J$623:$BQ$689,MATCH(MROUND(AS$25,1),a!$B$483:$B$549,0), MATCH(AS$9,a!$J$482:$BQ$482,0))</f>
        <v>2.3700000000000047E-2</v>
      </c>
      <c r="AT37" s="246">
        <f>INDEX(a!$J$623:$BQ$689,MATCH(MROUND(AT$25,1),a!$B$483:$B$549,0), MATCH(AT$9,a!$J$482:$BQ$482,0))</f>
        <v>2.2189044430480819E-2</v>
      </c>
      <c r="AU37" s="246">
        <f>INDEX(a!$J$623:$BQ$689,MATCH(MROUND(AU$25,1),a!$B$483:$B$549,0), MATCH(AU$9,a!$J$482:$BQ$482,0))</f>
        <v>2.0774417415099198E-2</v>
      </c>
      <c r="AV37" s="246">
        <f>INDEX(a!$J$623:$BQ$689,MATCH(MROUND(AV$25,1),a!$B$483:$B$549,0), MATCH(AV$9,a!$J$482:$BQ$482,0))</f>
        <v>1.9449977681054414E-2</v>
      </c>
      <c r="AW37" s="246">
        <f>INDEX(a!$J$623:$BQ$689,MATCH(MROUND(AW$25,1),a!$B$483:$B$549,0), MATCH(AW$9,a!$J$482:$BQ$482,0))</f>
        <v>1.8209975482564388E-2</v>
      </c>
      <c r="AX37" s="246">
        <f>INDEX(a!$J$623:$BQ$689,MATCH(MROUND(AX$25,1),a!$B$483:$B$549,0), MATCH(AX$9,a!$J$482:$BQ$482,0))</f>
        <v>1.7049027639687211E-2</v>
      </c>
      <c r="AY37" s="246">
        <f>INDEX(a!$J$623:$BQ$689,MATCH(MROUND(AY$25,1),a!$B$483:$B$549,0), MATCH(AY$9,a!$J$482:$BQ$482,0))</f>
        <v>1.5962094168502715E-2</v>
      </c>
      <c r="AZ37" s="246">
        <f>INDEX(a!$J$623:$BQ$689,MATCH(MROUND(AZ$25,1),a!$B$483:$B$549,0), MATCH(AZ$9,a!$J$482:$BQ$482,0))</f>
        <v>1.4944456401199357E-2</v>
      </c>
      <c r="BA37" s="246">
        <f>INDEX(a!$J$623:$BQ$689,MATCH(MROUND(BA$25,1),a!$B$483:$B$549,0), MATCH(BA$9,a!$J$482:$BQ$482,0))</f>
        <v>1.3991696501079976E-2</v>
      </c>
      <c r="BB37" s="246">
        <f>INDEX(a!$J$623:$BQ$689,MATCH(MROUND(BB$25,1),a!$B$483:$B$549,0), MATCH(BB$9,a!$J$482:$BQ$482,0))</f>
        <v>1.3099678283555528E-2</v>
      </c>
      <c r="BC37" s="246">
        <f>INDEX(a!$J$623:$BQ$689,MATCH(MROUND(BC$25,1),a!$B$483:$B$549,0), MATCH(BC$9,a!$J$482:$BQ$482,0))</f>
        <v>1.2264529259865729E-2</v>
      </c>
      <c r="BD37" s="246">
        <f>INDEX(a!$J$623:$BQ$689,MATCH(MROUND(BD$25,1),a!$B$483:$B$549,0), MATCH(BD$9,a!$J$482:$BQ$482,0))</f>
        <v>1.1482623825573508E-2</v>
      </c>
      <c r="BE37" s="246">
        <f>INDEX(a!$J$623:$BQ$689,MATCH(MROUND(BE$25,1),a!$B$483:$B$549,0), MATCH(BE$9,a!$J$482:$BQ$482,0))</f>
        <v>1.0750567520850117E-2</v>
      </c>
      <c r="BF37" s="246">
        <f>INDEX(a!$J$623:$BQ$689,MATCH(MROUND(BF$25,1),a!$B$483:$B$549,0), MATCH(BF$9,a!$J$482:$BQ$482,0))</f>
        <v>1.0065182294220543E-2</v>
      </c>
      <c r="BG37" s="246">
        <f>INDEX(a!$J$623:$BQ$689,MATCH(MROUND(BG$25,1),a!$B$483:$B$549,0), MATCH(BG$9,a!$J$482:$BQ$482,0))</f>
        <v>9.423492705795275E-3</v>
      </c>
      <c r="BH37" s="246">
        <f>INDEX(a!$J$623:$BQ$689,MATCH(MROUND(BH$25,1),a!$B$483:$B$549,0), MATCH(BH$9,a!$J$482:$BQ$482,0))</f>
        <v>8.8227130100929502E-3</v>
      </c>
      <c r="BI37" s="246">
        <f>INDEX(a!$J$623:$BQ$689,MATCH(MROUND(BI$25,1),a!$B$483:$B$549,0), MATCH(BI$9,a!$J$482:$BQ$482,0))</f>
        <v>8.2602350623769312E-3</v>
      </c>
      <c r="BJ37" s="246">
        <f>INDEX(a!$J$623:$BQ$689,MATCH(MROUND(BJ$25,1),a!$B$483:$B$549,0), MATCH(BJ$9,a!$J$482:$BQ$482,0))</f>
        <v>7.7336169960040861E-3</v>
      </c>
      <c r="BK37" s="246">
        <f>INDEX(a!$J$623:$BQ$689,MATCH(MROUND(BK$25,1),a!$B$483:$B$549,0), MATCH(BK$9,a!$J$482:$BQ$482,0))</f>
        <v>7.2405726216310546E-3</v>
      </c>
      <c r="BL37" s="246">
        <f>INDEX(a!$J$623:$BQ$689,MATCH(MROUND(BL$25,1),a!$B$483:$B$549,0), MATCH(BL$9,a!$J$482:$BQ$482,0))</f>
        <v>6.7789615022571361E-3</v>
      </c>
      <c r="BM37" s="246">
        <f>INDEX(a!$J$623:$BQ$689,MATCH(MROUND(BM$25,1),a!$B$483:$B$549,0), MATCH(BM$9,a!$J$482:$BQ$482,0))</f>
        <v>6.3467796610169758E-3</v>
      </c>
      <c r="BN37" s="246">
        <f>INDEX(a!$J$623:$BQ$689,MATCH(MROUND(BN$25,1),a!$B$483:$B$549,0), MATCH(BN$9,a!$J$482:$BQ$482,0))</f>
        <v>5.9421508813830128E-3</v>
      </c>
      <c r="BO37" s="246">
        <f>INDEX(a!$J$623:$BQ$689,MATCH(MROUND(BO$25,1),a!$B$483:$B$549,0), MATCH(BN$9,a!$J$482:$BQ$482,0))</f>
        <v>5.9421508813830128E-3</v>
      </c>
      <c r="BP37" s="246">
        <f>INDEX(a!$J$623:$BQ$689,MATCH(MROUND(BP$25,1),a!$B$483:$B$549,0), MATCH(BN$9,a!$J$482:$BQ$482,0))</f>
        <v>5.9421508813830128E-3</v>
      </c>
      <c r="BQ37" s="268"/>
      <c r="BR37" s="268"/>
      <c r="BS37" s="268"/>
      <c r="BT37" s="268"/>
      <c r="BU37" s="268"/>
      <c r="BV37" s="268"/>
      <c r="BW37" s="268"/>
      <c r="BX37" s="268"/>
      <c r="BY37" s="268"/>
      <c r="BZ37" s="268"/>
      <c r="CA37" s="268"/>
      <c r="CB37" s="268"/>
      <c r="CC37" s="268"/>
      <c r="CD37" s="268"/>
      <c r="CE37" s="268"/>
      <c r="CF37" s="268"/>
      <c r="CG37" s="268"/>
      <c r="CH37" s="268"/>
      <c r="CI37" s="268"/>
      <c r="CJ37" s="268"/>
      <c r="CK37" s="268"/>
      <c r="CL37" s="72"/>
    </row>
    <row r="38" spans="1:90" hidden="1">
      <c r="A38" s="56"/>
      <c r="B38" s="177"/>
      <c r="I38" s="22"/>
      <c r="Z38" s="246"/>
      <c r="AA38" s="246"/>
      <c r="AB38" s="246"/>
      <c r="AC38" s="246"/>
      <c r="AD38" s="246"/>
      <c r="AE38" s="246"/>
      <c r="AF38" s="246"/>
      <c r="AG38" s="246"/>
      <c r="AH38" s="246"/>
      <c r="AI38" s="246"/>
      <c r="AJ38" s="246"/>
      <c r="AK38" s="246"/>
      <c r="AL38" s="246"/>
      <c r="AM38" s="246"/>
      <c r="AN38" s="246"/>
      <c r="AO38" s="246"/>
      <c r="AP38" s="246"/>
      <c r="AQ38" s="246"/>
      <c r="AR38" s="246"/>
      <c r="AS38" s="246"/>
      <c r="AT38" s="246"/>
      <c r="AU38" s="246"/>
      <c r="AV38" s="246"/>
      <c r="AW38" s="246"/>
      <c r="AX38" s="246"/>
      <c r="AY38" s="246"/>
      <c r="AZ38" s="246"/>
      <c r="BA38" s="246"/>
      <c r="BB38" s="246"/>
      <c r="BC38" s="246"/>
      <c r="BD38" s="246"/>
      <c r="BE38" s="246"/>
      <c r="BF38" s="246"/>
      <c r="BG38" s="246"/>
      <c r="BH38" s="246"/>
      <c r="BI38" s="246"/>
      <c r="BJ38" s="246"/>
      <c r="BK38" s="246"/>
      <c r="BL38" s="246"/>
      <c r="BM38" s="246"/>
      <c r="BN38" s="246"/>
      <c r="BO38" s="246"/>
      <c r="BP38" s="246"/>
      <c r="BQ38" s="268"/>
      <c r="BR38" s="268"/>
      <c r="BS38" s="268"/>
      <c r="BT38" s="268"/>
      <c r="BU38" s="268"/>
      <c r="BV38" s="268"/>
      <c r="BW38" s="268"/>
      <c r="BX38" s="268"/>
      <c r="BY38" s="268"/>
      <c r="BZ38" s="268"/>
      <c r="CA38" s="268"/>
      <c r="CB38" s="268"/>
      <c r="CC38" s="268"/>
      <c r="CD38" s="268"/>
      <c r="CE38" s="268"/>
      <c r="CF38" s="268"/>
      <c r="CG38" s="268"/>
      <c r="CH38" s="268"/>
      <c r="CI38" s="268"/>
      <c r="CJ38" s="268"/>
      <c r="CK38" s="268"/>
      <c r="CL38" s="72"/>
    </row>
    <row r="39" spans="1:90">
      <c r="A39" s="56"/>
      <c r="I39" s="22"/>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6"/>
      <c r="BQ39" s="268"/>
      <c r="BR39" s="268"/>
      <c r="BS39" s="268"/>
      <c r="BT39" s="268"/>
      <c r="BU39" s="268"/>
      <c r="BV39" s="268"/>
      <c r="BW39" s="268"/>
      <c r="BX39" s="268"/>
      <c r="BY39" s="268"/>
      <c r="BZ39" s="268"/>
      <c r="CA39" s="268"/>
      <c r="CB39" s="268"/>
      <c r="CC39" s="268"/>
      <c r="CD39" s="268"/>
      <c r="CE39" s="268"/>
      <c r="CF39" s="268"/>
      <c r="CG39" s="268"/>
      <c r="CH39" s="268"/>
      <c r="CI39" s="268"/>
      <c r="CJ39" s="268"/>
      <c r="CK39" s="268"/>
      <c r="CL39" s="72"/>
    </row>
    <row r="40" spans="1:90" ht="16.5">
      <c r="A40" s="55" t="s">
        <v>178</v>
      </c>
      <c r="B40" s="55"/>
      <c r="C40" s="55"/>
      <c r="D40" s="55"/>
      <c r="E40" s="55"/>
      <c r="F40" s="55"/>
      <c r="G40" s="55"/>
      <c r="I40" s="22"/>
      <c r="Z40" s="246"/>
      <c r="AA40" s="246"/>
      <c r="AB40" s="246"/>
      <c r="AC40" s="246"/>
      <c r="AD40" s="246"/>
      <c r="AE40" s="246"/>
      <c r="AF40" s="246"/>
      <c r="AG40" s="246"/>
      <c r="AH40" s="246"/>
      <c r="AI40" s="246"/>
      <c r="AJ40" s="246"/>
      <c r="AK40" s="246"/>
      <c r="AL40" s="246"/>
      <c r="AM40" s="246"/>
      <c r="AN40" s="246"/>
      <c r="AO40" s="246"/>
      <c r="AP40" s="246"/>
      <c r="AQ40" s="246"/>
      <c r="AR40" s="246"/>
      <c r="AS40" s="246"/>
      <c r="AT40" s="246"/>
      <c r="AU40" s="246"/>
      <c r="AV40" s="246"/>
      <c r="AW40" s="246"/>
      <c r="AX40" s="246"/>
      <c r="AY40" s="246"/>
      <c r="AZ40" s="246"/>
      <c r="BA40" s="246"/>
      <c r="BB40" s="246"/>
      <c r="BC40" s="246"/>
      <c r="BD40" s="246"/>
      <c r="BE40" s="246"/>
      <c r="BF40" s="246"/>
      <c r="BG40" s="246"/>
      <c r="BH40" s="246"/>
      <c r="BI40" s="246"/>
      <c r="BJ40" s="246"/>
      <c r="BK40" s="246"/>
      <c r="BL40" s="246"/>
      <c r="BM40" s="246"/>
      <c r="BN40" s="246"/>
      <c r="BO40" s="246"/>
      <c r="BP40" s="246"/>
      <c r="BR40" s="130"/>
      <c r="BS40" s="130"/>
      <c r="BT40" s="130"/>
      <c r="BU40" s="130"/>
      <c r="BV40" s="130"/>
      <c r="BW40" s="130"/>
      <c r="BX40" s="130"/>
      <c r="BY40" s="130"/>
      <c r="BZ40" s="130"/>
      <c r="CA40" s="130"/>
      <c r="CB40" s="130"/>
      <c r="CC40" s="130"/>
      <c r="CD40" s="130"/>
      <c r="CE40" s="130"/>
      <c r="CF40" s="130"/>
      <c r="CG40" s="130"/>
      <c r="CH40" s="130"/>
      <c r="CI40" s="130"/>
      <c r="CJ40" s="130"/>
      <c r="CK40" s="130"/>
    </row>
    <row r="41" spans="1:90">
      <c r="A41" s="56" t="s">
        <v>113</v>
      </c>
      <c r="B41" s="51">
        <v>1.1999999999999999E-3</v>
      </c>
      <c r="I41" s="22" t="s">
        <v>176</v>
      </c>
      <c r="Z41" s="79">
        <f>INDEX(a!$J$763:$BQ$829,MATCH(MROUND(Z$25,1),a!$B$483:$B$549,0), MATCH(Z$9,a!$J$482:$BQ$482,0))</f>
        <v>1.3297504137143646E-3</v>
      </c>
      <c r="AA41" s="79">
        <f>INDEX(a!$J$763:$BQ$829,MATCH(MROUND(AA$25,1),a!$B$483:$B$549,0), MATCH(AA$9,a!$J$482:$BQ$482,0))</f>
        <v>1.263025830552517E-3</v>
      </c>
      <c r="AB41" s="79">
        <f>INDEX(a!$J$763:$BQ$829,MATCH(MROUND(AB$25,1),a!$B$483:$B$549,0), MATCH(AB$9,a!$J$482:$BQ$482,0))</f>
        <v>1.1996493719350987E-3</v>
      </c>
      <c r="AC41" s="79">
        <f>INDEX(a!$J$763:$BQ$829,MATCH(MROUND(AC$25,1),a!$B$483:$B$549,0), MATCH(AC$9,a!$J$482:$BQ$482,0))</f>
        <v>1.1394530347449108E-3</v>
      </c>
      <c r="AD41" s="79">
        <f>INDEX(a!$J$763:$BQ$829,MATCH(MROUND(AD$25,1),a!$B$483:$B$549,0), MATCH(AD$9,a!$J$482:$BQ$482,0))</f>
        <v>1.0822772459715239E-3</v>
      </c>
      <c r="AE41" s="79">
        <f>INDEX(a!$J$763:$BQ$829,MATCH(MROUND(AE$25,1),a!$B$483:$B$549,0), MATCH(AE$9,a!$J$482:$BQ$482,0))</f>
        <v>1.027970439703055E-3</v>
      </c>
      <c r="AF41" s="79">
        <f>INDEX(a!$J$763:$BQ$829,MATCH(MROUND(AF$25,1),a!$B$483:$B$549,0), MATCH(AF$9,a!$J$482:$BQ$482,0))</f>
        <v>9.7638865534376766E-4</v>
      </c>
      <c r="AG41" s="79">
        <f>INDEX(a!$J$763:$BQ$829,MATCH(MROUND(AG$25,1),a!$B$483:$B$549,0), MATCH(AG$9,a!$J$482:$BQ$482,0))</f>
        <v>9.2739515599241941E-4</v>
      </c>
      <c r="AH41" s="79">
        <f>INDEX(a!$J$763:$BQ$829,MATCH(MROUND(AH$25,1),a!$B$483:$B$549,0), MATCH(AH$9,a!$J$482:$BQ$482,0))</f>
        <v>8.8086006596972677E-4</v>
      </c>
      <c r="AI41" s="79">
        <f>INDEX(a!$J$763:$BQ$829,MATCH(MROUND(AI$25,1),a!$B$483:$B$549,0), MATCH(AI$9,a!$J$482:$BQ$482,0))</f>
        <v>8.3666002653407607E-4</v>
      </c>
      <c r="AJ41" s="79">
        <f>INDEX(a!$J$763:$BQ$829,MATCH(MROUND(AJ$25,1),a!$B$483:$B$549,0), MATCH(AJ$9,a!$J$482:$BQ$482,0))</f>
        <v>7.9467786887282767E-4</v>
      </c>
      <c r="AK41" s="79">
        <f>INDEX(a!$J$763:$BQ$829,MATCH(MROUND(AK$25,1),a!$B$483:$B$549,0), MATCH(AK$9,a!$J$482:$BQ$482,0))</f>
        <v>7.5480230350235167E-4</v>
      </c>
      <c r="AL41" s="79">
        <f>INDEX(a!$J$763:$BQ$829,MATCH(MROUND(AL$25,1),a!$B$483:$B$549,0), MATCH(AL$9,a!$J$482:$BQ$482,0))</f>
        <v>7.169276252534339E-4</v>
      </c>
      <c r="AM41" s="79">
        <f>INDEX(a!$J$763:$BQ$829,MATCH(MROUND(AM$25,1),a!$B$483:$B$549,0), MATCH(AM$9,a!$J$482:$BQ$482,0))</f>
        <v>6.8095343306000776E-4</v>
      </c>
      <c r="AN41" s="79">
        <f>INDEX(a!$J$763:$BQ$829,MATCH(MROUND(AN$25,1),a!$B$483:$B$549,0), MATCH(AN$9,a!$J$482:$BQ$482,0))</f>
        <v>6.4678436380840145E-4</v>
      </c>
      <c r="AO41" s="79">
        <f>INDEX(a!$J$763:$BQ$829,MATCH(MROUND(AO$25,1),a!$B$483:$B$549,0), MATCH(AO$9,a!$J$482:$BQ$482,0))</f>
        <v>6.1432983954157422E-4</v>
      </c>
      <c r="AP41" s="79">
        <f>INDEX(a!$J$763:$BQ$829,MATCH(MROUND(AP$25,1),a!$B$483:$B$549,0), MATCH(AP$9,a!$J$482:$BQ$482,0))</f>
        <v>5.8350382734820533E-4</v>
      </c>
      <c r="AQ41" s="79">
        <f>INDEX(a!$J$763:$BQ$829,MATCH(MROUND(AQ$25,1),a!$B$483:$B$549,0), MATCH(AQ$9,a!$J$482:$BQ$482,0))</f>
        <v>5.5422461130013667E-4</v>
      </c>
      <c r="AR41" s="79">
        <f>INDEX(a!$J$763:$BQ$829,MATCH(MROUND(AR$25,1),a!$B$483:$B$549,0), MATCH(AR$9,a!$J$482:$BQ$482,0))</f>
        <v>5.2641457583359967E-4</v>
      </c>
      <c r="AS41" s="79">
        <f>INDEX(a!$J$763:$BQ$829,MATCH(MROUND(AS$25,1),a!$B$483:$B$549,0), MATCH(AS$9,a!$J$482:$BQ$482,0))</f>
        <v>5.0000000000000066E-4</v>
      </c>
      <c r="AT41" s="79">
        <f>INDEX(a!$J$763:$BQ$829,MATCH(MROUND(AT$25,1),a!$B$483:$B$549,0), MATCH(AT$9,a!$J$482:$BQ$482,0))</f>
        <v>4.7491086204084516E-4</v>
      </c>
      <c r="AU41" s="79">
        <f>INDEX(a!$J$763:$BQ$829,MATCH(MROUND(AU$25,1),a!$B$483:$B$549,0), MATCH(AU$9,a!$J$482:$BQ$482,0))</f>
        <v>4.5108065376875666E-4</v>
      </c>
      <c r="AV41" s="79">
        <f>INDEX(a!$J$763:$BQ$829,MATCH(MROUND(AV$25,1),a!$B$483:$B$549,0), MATCH(AV$9,a!$J$482:$BQ$482,0))</f>
        <v>4.2844620426253584E-4</v>
      </c>
      <c r="AW41" s="79">
        <f>INDEX(a!$J$763:$BQ$829,MATCH(MROUND(AW$25,1),a!$B$483:$B$549,0), MATCH(AW$9,a!$J$482:$BQ$482,0))</f>
        <v>4.0694751240889727E-4</v>
      </c>
      <c r="AX41" s="79">
        <f>INDEX(a!$J$763:$BQ$829,MATCH(MROUND(AX$25,1),a!$B$483:$B$549,0), MATCH(AX$9,a!$J$482:$BQ$482,0))</f>
        <v>3.8652758784697342E-4</v>
      </c>
      <c r="AY41" s="79">
        <f>INDEX(a!$J$763:$BQ$829,MATCH(MROUND(AY$25,1),a!$B$483:$B$549,0), MATCH(AY$9,a!$J$482:$BQ$482,0))</f>
        <v>3.671322998939487E-4</v>
      </c>
      <c r="AZ41" s="79">
        <f>INDEX(a!$J$763:$BQ$829,MATCH(MROUND(AZ$25,1),a!$B$483:$B$549,0), MATCH(AZ$9,a!$J$482:$BQ$482,0))</f>
        <v>3.4871023405134603E-4</v>
      </c>
      <c r="BA41" s="79">
        <f>INDEX(a!$J$763:$BQ$829,MATCH(MROUND(BA$25,1),a!$B$483:$B$549,0), MATCH(BA$9,a!$J$482:$BQ$482,0))</f>
        <v>3.312125557115788E-4</v>
      </c>
      <c r="BB41" s="79">
        <f>INDEX(a!$J$763:$BQ$829,MATCH(MROUND(BB$25,1),a!$B$483:$B$549,0), MATCH(BB$9,a!$J$482:$BQ$482,0))</f>
        <v>3.1459288070347422E-4</v>
      </c>
      <c r="BC41" s="79">
        <f>INDEX(a!$J$763:$BQ$829,MATCH(MROUND(BC$25,1),a!$B$483:$B$549,0), MATCH(BC$9,a!$J$482:$BQ$482,0))</f>
        <v>2.9880715233359902E-4</v>
      </c>
      <c r="BD41" s="79">
        <f>INDEX(a!$J$763:$BQ$829,MATCH(MROUND(BD$25,1),a!$B$483:$B$549,0), MATCH(BD$9,a!$J$482:$BQ$482,0))</f>
        <v>2.838135245974389E-4</v>
      </c>
      <c r="BE41" s="79">
        <f>INDEX(a!$J$763:$BQ$829,MATCH(MROUND(BE$25,1),a!$B$483:$B$549,0), MATCH(BE$9,a!$J$482:$BQ$482,0))</f>
        <v>2.6957225125084027E-4</v>
      </c>
      <c r="BF41" s="79">
        <f>INDEX(a!$J$763:$BQ$829,MATCH(MROUND(BF$25,1),a!$B$483:$B$549,0), MATCH(BF$9,a!$J$482:$BQ$482,0))</f>
        <v>2.5604558044765532E-4</v>
      </c>
      <c r="BG41" s="79">
        <f>INDEX(a!$J$763:$BQ$829,MATCH(MROUND(BG$25,1),a!$B$483:$B$549,0), MATCH(BG$9,a!$J$482:$BQ$482,0))</f>
        <v>2.4319765466428877E-4</v>
      </c>
      <c r="BH41" s="79">
        <f>INDEX(a!$J$763:$BQ$829,MATCH(MROUND(BH$25,1),a!$B$483:$B$549,0), MATCH(BH$9,a!$J$482:$BQ$482,0))</f>
        <v>2.3099441564585795E-4</v>
      </c>
      <c r="BI41" s="79">
        <f>INDEX(a!$J$763:$BQ$829,MATCH(MROUND(BI$25,1),a!$B$483:$B$549,0), MATCH(BI$9,a!$J$482:$BQ$482,0))</f>
        <v>2.1940351412199109E-4</v>
      </c>
      <c r="BJ41" s="79">
        <f>INDEX(a!$J$763:$BQ$829,MATCH(MROUND(BJ$25,1),a!$B$483:$B$549,0), MATCH(BJ$9,a!$J$482:$BQ$482,0))</f>
        <v>2.0839422405293079E-4</v>
      </c>
      <c r="BK41" s="79">
        <f>INDEX(a!$J$763:$BQ$829,MATCH(MROUND(BK$25,1),a!$B$483:$B$549,0), MATCH(BK$9,a!$J$482:$BQ$482,0))</f>
        <v>1.9793736117862048E-4</v>
      </c>
      <c r="BL41" s="79">
        <f>INDEX(a!$J$763:$BQ$829,MATCH(MROUND(BL$25,1),a!$B$483:$B$549,0), MATCH(BL$9,a!$J$482:$BQ$482,0))</f>
        <v>1.8800520565485728E-4</v>
      </c>
      <c r="BM41" s="79">
        <f>INDEX(a!$J$763:$BQ$829,MATCH(MROUND(BM$25,1),a!$B$483:$B$549,0), MATCH(BM$9,a!$J$482:$BQ$482,0))</f>
        <v>1.7857142857142903E-4</v>
      </c>
      <c r="BN41" s="79">
        <f>INDEX(a!$J$763:$BQ$829,MATCH(MROUND(BN$25,1),a!$B$483:$B$549,0), MATCH(BN$9,a!$J$482:$BQ$482,0))</f>
        <v>1.6961102215744492E-4</v>
      </c>
      <c r="BO41" s="79">
        <f>INDEX(a!$J$763:$BQ$829,MATCH(MROUND(BO$25,1),a!$B$483:$B$549,0), MATCH(BN$9,a!$J$482:$BQ$482,0))</f>
        <v>1.6961102215744492E-4</v>
      </c>
      <c r="BP41" s="79">
        <f>INDEX(a!$J$763:$BQ$829,MATCH(MROUND(BP$25,1),a!$B$483:$B$549,0), MATCH(BN$9,a!$J$482:$BQ$482,0))</f>
        <v>1.6961102215744492E-4</v>
      </c>
      <c r="BQ41" s="268"/>
      <c r="BR41" s="268"/>
      <c r="BS41" s="268"/>
      <c r="BT41" s="268"/>
      <c r="BU41" s="268"/>
      <c r="BV41" s="268"/>
      <c r="BW41" s="268"/>
      <c r="BX41" s="268"/>
      <c r="BY41" s="268"/>
      <c r="BZ41" s="268"/>
      <c r="CA41" s="268"/>
      <c r="CB41" s="268"/>
      <c r="CC41" s="268"/>
      <c r="CD41" s="268"/>
      <c r="CE41" s="268"/>
      <c r="CF41" s="268"/>
      <c r="CG41" s="268"/>
      <c r="CH41" s="268"/>
      <c r="CI41" s="268"/>
      <c r="CJ41" s="268"/>
      <c r="CK41" s="268"/>
      <c r="CL41" s="72"/>
    </row>
    <row r="42" spans="1:90" hidden="1">
      <c r="A42" s="56"/>
      <c r="B42" s="51"/>
      <c r="I42" s="22"/>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79"/>
      <c r="AY42" s="79"/>
      <c r="AZ42" s="79"/>
      <c r="BA42" s="79"/>
      <c r="BB42" s="79"/>
      <c r="BC42" s="79"/>
      <c r="BD42" s="79"/>
      <c r="BE42" s="79"/>
      <c r="BF42" s="79"/>
      <c r="BG42" s="79"/>
      <c r="BH42" s="79"/>
      <c r="BI42" s="79"/>
      <c r="BJ42" s="79"/>
      <c r="BK42" s="79"/>
      <c r="BL42" s="79"/>
      <c r="BM42" s="79"/>
      <c r="BN42" s="79"/>
      <c r="BO42" s="79"/>
      <c r="BP42" s="79"/>
      <c r="BQ42" s="268"/>
      <c r="BR42" s="268"/>
      <c r="BS42" s="268"/>
      <c r="BT42" s="268"/>
      <c r="BU42" s="268"/>
      <c r="BV42" s="268"/>
      <c r="BW42" s="268"/>
      <c r="BX42" s="268"/>
      <c r="BY42" s="268"/>
      <c r="BZ42" s="268"/>
      <c r="CA42" s="268"/>
      <c r="CB42" s="268"/>
      <c r="CC42" s="268"/>
      <c r="CD42" s="268"/>
      <c r="CE42" s="268"/>
      <c r="CF42" s="268"/>
      <c r="CG42" s="268"/>
      <c r="CH42" s="268"/>
      <c r="CI42" s="268"/>
      <c r="CJ42" s="268"/>
      <c r="CK42" s="268"/>
      <c r="CL42" s="72"/>
    </row>
    <row r="43" spans="1:90">
      <c r="A43" s="56"/>
      <c r="I43" s="22"/>
      <c r="Z43" s="79"/>
      <c r="AA43" s="79"/>
      <c r="AB43" s="79"/>
      <c r="AC43" s="79"/>
      <c r="AD43" s="79"/>
      <c r="AE43" s="79"/>
      <c r="AF43" s="79"/>
      <c r="AG43" s="79"/>
      <c r="AH43" s="79"/>
      <c r="AI43" s="79"/>
      <c r="AJ43" s="79"/>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79"/>
      <c r="BK43" s="79"/>
      <c r="BL43" s="79"/>
      <c r="BM43" s="79"/>
      <c r="BN43" s="79"/>
      <c r="BO43" s="79"/>
      <c r="BP43" s="79"/>
      <c r="BQ43" s="268"/>
      <c r="BR43" s="268"/>
      <c r="BS43" s="268"/>
      <c r="BT43" s="268"/>
      <c r="BU43" s="268"/>
      <c r="BV43" s="268"/>
      <c r="BW43" s="268"/>
      <c r="BX43" s="268"/>
      <c r="BY43" s="268"/>
      <c r="BZ43" s="268"/>
      <c r="CA43" s="268"/>
      <c r="CB43" s="268"/>
      <c r="CC43" s="268"/>
      <c r="CD43" s="268"/>
      <c r="CE43" s="268"/>
      <c r="CF43" s="268"/>
      <c r="CG43" s="268"/>
      <c r="CH43" s="268"/>
      <c r="CI43" s="268"/>
      <c r="CJ43" s="268"/>
      <c r="CK43" s="268"/>
      <c r="CL43" s="72"/>
    </row>
    <row r="44" spans="1:90" ht="16">
      <c r="A44" s="55" t="s">
        <v>179</v>
      </c>
      <c r="B44" s="55"/>
      <c r="C44" s="55"/>
      <c r="D44" s="55"/>
      <c r="E44" s="55"/>
      <c r="F44" s="55"/>
      <c r="G44" s="55"/>
      <c r="I44" s="22"/>
      <c r="Z44" s="246"/>
      <c r="AA44" s="246"/>
      <c r="AB44" s="246"/>
      <c r="AC44" s="246"/>
      <c r="AD44" s="246"/>
      <c r="AE44" s="246"/>
      <c r="AF44" s="246"/>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246"/>
      <c r="BN44" s="246"/>
      <c r="BO44" s="246"/>
      <c r="BP44" s="246"/>
      <c r="BQ44" s="130"/>
      <c r="BR44" s="130"/>
      <c r="BS44" s="130"/>
      <c r="BT44" s="130"/>
      <c r="BU44" s="130"/>
      <c r="BV44" s="130"/>
      <c r="BW44" s="130"/>
      <c r="BX44" s="130"/>
      <c r="BY44" s="130"/>
      <c r="BZ44" s="130"/>
      <c r="CA44" s="130"/>
      <c r="CB44" s="130"/>
      <c r="CC44" s="130"/>
      <c r="CD44" s="130"/>
      <c r="CE44" s="130"/>
      <c r="CF44" s="130"/>
      <c r="CG44" s="130"/>
      <c r="CH44" s="130"/>
      <c r="CI44" s="130"/>
      <c r="CJ44" s="130"/>
      <c r="CK44" s="130"/>
    </row>
    <row r="45" spans="1:90">
      <c r="A45" s="56" t="s">
        <v>113</v>
      </c>
      <c r="B45" s="51">
        <v>3.0000000000000001E-3</v>
      </c>
      <c r="I45" s="22" t="s">
        <v>176</v>
      </c>
      <c r="Z45" s="79">
        <f>INDEX(a!$J$903:$BQ$969,MATCH(MROUND(Z$25,1),a!$B$483:$B$549,0), MATCH(Z$9,a!$J$482:$BQ$482,0))</f>
        <v>2.8393293912582392E-3</v>
      </c>
      <c r="AA45" s="79">
        <f>INDEX(a!$J$903:$BQ$969,MATCH(MROUND(AA$25,1),a!$B$483:$B$549,0), MATCH(AA$9,a!$J$482:$BQ$482,0))</f>
        <v>2.77992806622858E-3</v>
      </c>
      <c r="AB45" s="79">
        <f>INDEX(a!$J$903:$BQ$969,MATCH(MROUND(AB$25,1),a!$B$483:$B$549,0), MATCH(AB$9,a!$J$482:$BQ$482,0))</f>
        <v>2.7217694703539617E-3</v>
      </c>
      <c r="AC45" s="79">
        <f>INDEX(a!$J$903:$BQ$969,MATCH(MROUND(AC$25,1),a!$B$483:$B$549,0), MATCH(AC$9,a!$J$482:$BQ$482,0))</f>
        <v>2.6648276046225424E-3</v>
      </c>
      <c r="AD45" s="79">
        <f>INDEX(a!$J$903:$BQ$969,MATCH(MROUND(AD$25,1),a!$B$483:$B$549,0), MATCH(AD$9,a!$J$482:$BQ$482,0))</f>
        <v>2.6090770139451983E-3</v>
      </c>
      <c r="AE45" s="79">
        <f>INDEX(a!$J$903:$BQ$969,MATCH(MROUND(AE$25,1),a!$B$483:$B$549,0), MATCH(AE$9,a!$J$482:$BQ$482,0))</f>
        <v>2.5544927757761671E-3</v>
      </c>
      <c r="AF45" s="79">
        <f>INDEX(a!$J$903:$BQ$969,MATCH(MROUND(AF$25,1),a!$B$483:$B$549,0), MATCH(AF$9,a!$J$482:$BQ$482,0))</f>
        <v>2.5010504889717636E-3</v>
      </c>
      <c r="AG45" s="79">
        <f>INDEX(a!$J$903:$BQ$969,MATCH(MROUND(AG$25,1),a!$B$483:$B$549,0), MATCH(AG$9,a!$J$482:$BQ$482,0))</f>
        <v>2.4487262628821787E-3</v>
      </c>
      <c r="AH45" s="79">
        <f>INDEX(a!$J$903:$BQ$969,MATCH(MROUND(AH$25,1),a!$B$483:$B$549,0), MATCH(AH$9,a!$J$482:$BQ$482,0))</f>
        <v>2.3974967066714894E-3</v>
      </c>
      <c r="AI45" s="79">
        <f>INDEX(a!$J$903:$BQ$969,MATCH(MROUND(AI$25,1),a!$B$483:$B$549,0), MATCH(AI$9,a!$J$482:$BQ$482,0))</f>
        <v>2.3473389188611014E-3</v>
      </c>
      <c r="AJ45" s="79">
        <f>INDEX(a!$J$903:$BQ$969,MATCH(MROUND(AJ$25,1),a!$B$483:$B$549,0), MATCH(AJ$9,a!$J$482:$BQ$482,0))</f>
        <v>2.2982304770919528E-3</v>
      </c>
      <c r="AK45" s="79">
        <f>INDEX(a!$J$903:$BQ$969,MATCH(MROUND(AK$25,1),a!$B$483:$B$549,0), MATCH(AK$9,a!$J$482:$BQ$482,0))</f>
        <v>2.2501494281009058E-3</v>
      </c>
      <c r="AL45" s="79">
        <f>INDEX(a!$J$903:$BQ$969,MATCH(MROUND(AL$25,1),a!$B$483:$B$549,0), MATCH(AL$9,a!$J$482:$BQ$482,0))</f>
        <v>2.2030742779068344E-3</v>
      </c>
      <c r="AM45" s="79">
        <f>INDEX(a!$J$903:$BQ$969,MATCH(MROUND(AM$25,1),a!$B$483:$B$549,0), MATCH(AM$9,a!$J$482:$BQ$482,0))</f>
        <v>2.1569839822020332E-3</v>
      </c>
      <c r="AN45" s="79">
        <f>INDEX(a!$J$903:$BQ$969,MATCH(MROUND(AN$25,1),a!$B$483:$B$549,0), MATCH(AN$9,a!$J$482:$BQ$482,0))</f>
        <v>2.1118579369446455E-3</v>
      </c>
      <c r="AO45" s="79">
        <f>INDEX(a!$J$903:$BQ$969,MATCH(MROUND(AO$25,1),a!$B$483:$B$549,0), MATCH(AO$9,a!$J$482:$BQ$482,0))</f>
        <v>2.067675969147904E-3</v>
      </c>
      <c r="AP45" s="79">
        <f>INDEX(a!$J$903:$BQ$969,MATCH(MROUND(AP$25,1),a!$B$483:$B$549,0), MATCH(AP$9,a!$J$482:$BQ$482,0))</f>
        <v>2.0244183278620717E-3</v>
      </c>
      <c r="AQ45" s="79">
        <f>INDEX(a!$J$903:$BQ$969,MATCH(MROUND(AQ$25,1),a!$B$483:$B$549,0), MATCH(AQ$9,a!$J$482:$BQ$482,0))</f>
        <v>1.9820656753450475E-3</v>
      </c>
      <c r="AR45" s="79">
        <f>INDEX(a!$J$903:$BQ$969,MATCH(MROUND(AR$25,1),a!$B$483:$B$549,0), MATCH(AR$9,a!$J$482:$BQ$482,0))</f>
        <v>1.9405990784176913E-3</v>
      </c>
      <c r="AS45" s="79">
        <f>INDEX(a!$J$903:$BQ$969,MATCH(MROUND(AS$25,1),a!$B$483:$B$549,0), MATCH(AS$9,a!$J$482:$BQ$482,0))</f>
        <v>1.9000000000000011E-3</v>
      </c>
      <c r="AT45" s="79">
        <f>INDEX(a!$J$903:$BQ$969,MATCH(MROUND(AT$25,1),a!$B$483:$B$549,0), MATCH(AT$9,a!$J$482:$BQ$482,0))</f>
        <v>1.8602502908243645E-3</v>
      </c>
      <c r="AU45" s="79">
        <f>INDEX(a!$J$903:$BQ$969,MATCH(MROUND(AU$25,1),a!$B$483:$B$549,0), MATCH(AU$9,a!$J$482:$BQ$482,0))</f>
        <v>1.8213321813221744E-3</v>
      </c>
      <c r="AV45" s="79">
        <f>INDEX(a!$J$903:$BQ$969,MATCH(MROUND(AV$25,1),a!$B$483:$B$549,0), MATCH(AV$9,a!$J$482:$BQ$482,0))</f>
        <v>1.7832282736801827E-3</v>
      </c>
      <c r="AW45" s="79">
        <f>INDEX(a!$J$903:$BQ$969,MATCH(MROUND(AW$25,1),a!$B$483:$B$549,0), MATCH(AW$9,a!$J$482:$BQ$482,0))</f>
        <v>1.7459215340630463E-3</v>
      </c>
      <c r="AX45" s="79">
        <f>INDEX(a!$J$903:$BQ$969,MATCH(MROUND(AX$25,1),a!$B$483:$B$549,0), MATCH(AX$9,a!$J$482:$BQ$482,0))</f>
        <v>1.7093952849985793E-3</v>
      </c>
      <c r="AY45" s="79">
        <f>INDEX(a!$J$903:$BQ$969,MATCH(MROUND(AY$25,1),a!$B$483:$B$549,0), MATCH(AY$9,a!$J$482:$BQ$482,0))</f>
        <v>1.6736331979223175E-3</v>
      </c>
      <c r="AZ45" s="79">
        <f>INDEX(a!$J$903:$BQ$969,MATCH(MROUND(AZ$25,1),a!$B$483:$B$549,0), MATCH(AZ$9,a!$J$482:$BQ$482,0))</f>
        <v>1.6386192858780528E-3</v>
      </c>
      <c r="BA45" s="79">
        <f>INDEX(a!$J$903:$BQ$969,MATCH(MROUND(BA$25,1),a!$B$483:$B$549,0), MATCH(BA$9,a!$J$482:$BQ$482,0))</f>
        <v>1.6043378963710836E-3</v>
      </c>
      <c r="BB45" s="79">
        <f>INDEX(a!$J$903:$BQ$969,MATCH(MROUND(BB$25,1),a!$B$483:$B$549,0), MATCH(BB$9,a!$J$482:$BQ$482,0))</f>
        <v>1.5707737043709766E-3</v>
      </c>
      <c r="BC45" s="79">
        <f>INDEX(a!$J$903:$BQ$969,MATCH(MROUND(BC$25,1),a!$B$483:$B$549,0), MATCH(BC$9,a!$J$482:$BQ$482,0))</f>
        <v>1.5379117054607225E-3</v>
      </c>
      <c r="BD45" s="79">
        <f>INDEX(a!$J$903:$BQ$969,MATCH(MROUND(BD$25,1),a!$B$483:$B$549,0), MATCH(BD$9,a!$J$482:$BQ$482,0))</f>
        <v>1.5057372091292114E-3</v>
      </c>
      <c r="BE45" s="79">
        <f>INDEX(a!$J$903:$BQ$969,MATCH(MROUND(BE$25,1),a!$B$483:$B$549,0), MATCH(BE$9,a!$J$482:$BQ$482,0))</f>
        <v>1.4742358322040428E-3</v>
      </c>
      <c r="BF45" s="79">
        <f>INDEX(a!$J$903:$BQ$969,MATCH(MROUND(BF$25,1),a!$B$483:$B$549,0), MATCH(BF$9,a!$J$482:$BQ$482,0))</f>
        <v>1.4433934924217202E-3</v>
      </c>
      <c r="BG45" s="79">
        <f>INDEX(a!$J$903:$BQ$969,MATCH(MROUND(BG$25,1),a!$B$483:$B$549,0), MATCH(BG$9,a!$J$482:$BQ$482,0))</f>
        <v>1.4131964021323676E-3</v>
      </c>
      <c r="BH45" s="79">
        <f>INDEX(a!$J$903:$BQ$969,MATCH(MROUND(BH$25,1),a!$B$483:$B$549,0), MATCH(BH$9,a!$J$482:$BQ$482,0))</f>
        <v>1.383631062136148E-3</v>
      </c>
      <c r="BI45" s="79">
        <f>INDEX(a!$J$903:$BQ$969,MATCH(MROUND(BI$25,1),a!$B$483:$B$549,0), MATCH(BI$9,a!$J$482:$BQ$482,0))</f>
        <v>1.3546842556486276E-3</v>
      </c>
      <c r="BJ45" s="79">
        <f>INDEX(a!$J$903:$BQ$969,MATCH(MROUND(BJ$25,1),a!$B$483:$B$549,0), MATCH(BJ$9,a!$J$482:$BQ$482,0))</f>
        <v>1.3263430423923926E-3</v>
      </c>
      <c r="BK45" s="79">
        <f>INDEX(a!$J$903:$BQ$969,MATCH(MROUND(BK$25,1),a!$B$483:$B$549,0), MATCH(BK$9,a!$J$482:$BQ$482,0))</f>
        <v>1.2985947528122734E-3</v>
      </c>
      <c r="BL45" s="79">
        <f>INDEX(a!$J$903:$BQ$969,MATCH(MROUND(BL$25,1),a!$B$483:$B$549,0), MATCH(BL$9,a!$J$482:$BQ$482,0))</f>
        <v>1.2714269824115915E-3</v>
      </c>
      <c r="BM45" s="79">
        <f>INDEX(a!$J$903:$BQ$969,MATCH(MROUND(BM$25,1),a!$B$483:$B$549,0), MATCH(BM$9,a!$J$482:$BQ$482,0))</f>
        <v>1.2448275862068981E-3</v>
      </c>
      <c r="BN45" s="79">
        <f>INDEX(a!$J$903:$BQ$969,MATCH(MROUND(BN$25,1),a!$B$483:$B$549,0), MATCH(BN$9,a!$J$482:$BQ$482,0))</f>
        <v>1.2187846732987224E-3</v>
      </c>
      <c r="BO45" s="79">
        <f>INDEX(a!$J$903:$BQ$969,MATCH(MROUND(BO$25,1),a!$B$483:$B$549,0), MATCH(BN$9,a!$J$482:$BQ$482,0))</f>
        <v>1.2187846732987224E-3</v>
      </c>
      <c r="BP45" s="79">
        <f>INDEX(a!$J$903:$BQ$969,MATCH(MROUND(BP$25,1),a!$B$483:$B$549,0), MATCH(BN$9,a!$J$482:$BQ$482,0))</f>
        <v>1.2187846732987224E-3</v>
      </c>
      <c r="BQ45" s="268"/>
      <c r="BR45" s="268"/>
      <c r="BS45" s="268"/>
      <c r="BT45" s="268"/>
      <c r="BU45" s="268"/>
      <c r="BV45" s="268"/>
      <c r="BW45" s="268"/>
      <c r="BX45" s="268"/>
      <c r="BY45" s="268"/>
      <c r="BZ45" s="268"/>
      <c r="CA45" s="268"/>
      <c r="CB45" s="268"/>
      <c r="CC45" s="268"/>
      <c r="CD45" s="268"/>
      <c r="CE45" s="268"/>
      <c r="CF45" s="268"/>
      <c r="CG45" s="268"/>
      <c r="CH45" s="268"/>
      <c r="CI45" s="268"/>
      <c r="CJ45" s="268"/>
      <c r="CK45" s="268"/>
      <c r="CL45" s="72"/>
    </row>
    <row r="46" spans="1:90" hidden="1">
      <c r="A46" s="56"/>
      <c r="B46" s="51"/>
      <c r="I46" s="22"/>
      <c r="Z46" s="79"/>
      <c r="AA46" s="79"/>
      <c r="AB46" s="79"/>
      <c r="AC46" s="79"/>
      <c r="AD46" s="79"/>
      <c r="AE46" s="79"/>
      <c r="AF46" s="79"/>
      <c r="AG46" s="79"/>
      <c r="AH46" s="79"/>
      <c r="AI46" s="79"/>
      <c r="AJ46" s="79"/>
      <c r="AK46" s="79"/>
      <c r="AL46" s="79"/>
      <c r="AM46" s="79"/>
      <c r="AN46" s="79"/>
      <c r="AO46" s="79"/>
      <c r="AP46" s="79"/>
      <c r="AQ46" s="79"/>
      <c r="AR46" s="79"/>
      <c r="AS46" s="79"/>
      <c r="AT46" s="79"/>
      <c r="AU46" s="79"/>
      <c r="AV46" s="79"/>
      <c r="AW46" s="79"/>
      <c r="AX46" s="79"/>
      <c r="AY46" s="79"/>
      <c r="AZ46" s="79"/>
      <c r="BA46" s="79"/>
      <c r="BB46" s="79"/>
      <c r="BC46" s="79"/>
      <c r="BD46" s="79"/>
      <c r="BE46" s="79"/>
      <c r="BF46" s="79"/>
      <c r="BG46" s="79"/>
      <c r="BH46" s="79"/>
      <c r="BI46" s="79"/>
      <c r="BJ46" s="79"/>
      <c r="BK46" s="79"/>
      <c r="BL46" s="79"/>
      <c r="BM46" s="79"/>
      <c r="BN46" s="79"/>
      <c r="BO46" s="79"/>
      <c r="BP46" s="79"/>
      <c r="BQ46" s="268"/>
      <c r="BR46" s="268"/>
      <c r="BS46" s="268"/>
      <c r="BT46" s="268"/>
      <c r="BU46" s="268"/>
      <c r="BV46" s="268"/>
      <c r="BW46" s="268"/>
      <c r="BX46" s="268"/>
      <c r="BY46" s="268"/>
      <c r="BZ46" s="268"/>
      <c r="CA46" s="268"/>
      <c r="CB46" s="268"/>
      <c r="CC46" s="268"/>
      <c r="CD46" s="268"/>
      <c r="CE46" s="268"/>
      <c r="CF46" s="268"/>
      <c r="CG46" s="268"/>
      <c r="CH46" s="268"/>
      <c r="CI46" s="268"/>
      <c r="CJ46" s="268"/>
      <c r="CK46" s="268"/>
      <c r="CL46" s="72"/>
    </row>
    <row r="47" spans="1:90" s="3" customFormat="1">
      <c r="A47" s="269"/>
      <c r="I47" s="22"/>
      <c r="J47" s="28"/>
      <c r="K47" s="28"/>
      <c r="L47" s="28"/>
      <c r="M47" s="28"/>
      <c r="N47" s="28"/>
      <c r="O47" s="28"/>
      <c r="P47" s="28"/>
      <c r="Q47" s="28"/>
      <c r="R47" s="28"/>
      <c r="S47" s="28"/>
      <c r="T47" s="28"/>
      <c r="U47" s="28"/>
      <c r="V47" s="28"/>
      <c r="W47" s="28"/>
      <c r="X47" s="28"/>
      <c r="Y47" s="28"/>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row>
    <row r="48" spans="1:90" ht="18.75" customHeight="1">
      <c r="A48" s="270" t="s">
        <v>180</v>
      </c>
      <c r="B48" s="6"/>
      <c r="C48" s="271"/>
      <c r="D48" s="272"/>
      <c r="E48" s="273"/>
      <c r="F48" s="273"/>
      <c r="G48" s="273"/>
      <c r="AQ48" s="274"/>
    </row>
    <row r="49" spans="1:90" ht="16.5" hidden="1">
      <c r="A49" s="19" t="s">
        <v>175</v>
      </c>
      <c r="C49" s="172"/>
      <c r="D49" s="266"/>
      <c r="E49" s="267"/>
      <c r="F49" s="267"/>
      <c r="G49" s="267"/>
      <c r="I49" s="22"/>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row>
    <row r="50" spans="1:90" hidden="1">
      <c r="A50" s="24"/>
      <c r="I50" s="22"/>
      <c r="Z50" s="246"/>
      <c r="AA50" s="246"/>
      <c r="AB50" s="246"/>
      <c r="AC50" s="246"/>
      <c r="AD50" s="246"/>
      <c r="AE50" s="246"/>
      <c r="AF50" s="246"/>
      <c r="AG50" s="246"/>
      <c r="AH50" s="246"/>
      <c r="AI50" s="246"/>
      <c r="AJ50" s="246"/>
      <c r="AK50" s="246"/>
      <c r="AL50" s="246"/>
      <c r="AM50" s="246"/>
      <c r="AN50" s="246"/>
      <c r="AO50" s="246"/>
      <c r="AP50" s="246"/>
      <c r="AQ50" s="246"/>
      <c r="AR50" s="246"/>
      <c r="AS50" s="246"/>
      <c r="AT50" s="246"/>
      <c r="AU50" s="246"/>
      <c r="AV50" s="246"/>
      <c r="AW50" s="246"/>
      <c r="AX50" s="246"/>
      <c r="AY50" s="246"/>
      <c r="AZ50" s="246"/>
      <c r="BA50" s="246"/>
      <c r="BB50" s="246"/>
      <c r="BC50" s="246"/>
      <c r="BD50" s="246"/>
      <c r="BE50" s="246"/>
      <c r="BF50" s="246"/>
      <c r="BG50" s="246"/>
      <c r="BH50" s="246"/>
      <c r="BI50" s="246"/>
      <c r="BJ50" s="246"/>
      <c r="BK50" s="246"/>
      <c r="BL50" s="246"/>
      <c r="BM50" s="246"/>
      <c r="BN50" s="246"/>
      <c r="BO50" s="246"/>
      <c r="BP50" s="246"/>
      <c r="BQ50" s="246"/>
      <c r="BR50" s="246"/>
      <c r="BS50" s="246"/>
      <c r="BT50" s="246"/>
      <c r="BU50" s="246"/>
      <c r="BV50" s="246"/>
      <c r="BW50" s="246"/>
      <c r="BX50" s="246"/>
      <c r="BY50" s="246"/>
      <c r="BZ50" s="246"/>
      <c r="CA50" s="246"/>
      <c r="CB50" s="246"/>
      <c r="CC50" s="246"/>
      <c r="CD50" s="246"/>
      <c r="CE50" s="246"/>
      <c r="CF50" s="246"/>
      <c r="CG50" s="246"/>
      <c r="CH50" s="246"/>
      <c r="CI50" s="246"/>
      <c r="CJ50" s="246"/>
      <c r="CK50" s="246"/>
      <c r="CL50" s="72"/>
    </row>
    <row r="51" spans="1:90" hidden="1">
      <c r="A51" s="24"/>
      <c r="I51" s="22"/>
      <c r="Z51" s="246"/>
      <c r="AA51" s="246"/>
      <c r="AB51" s="246"/>
      <c r="AC51" s="246"/>
      <c r="AD51" s="246"/>
      <c r="AE51" s="246"/>
      <c r="AF51" s="246"/>
      <c r="AG51" s="246"/>
      <c r="AH51" s="246"/>
      <c r="AI51" s="246"/>
      <c r="AJ51" s="246"/>
      <c r="AK51" s="246"/>
      <c r="AL51" s="246"/>
      <c r="AM51" s="246"/>
      <c r="AN51" s="246"/>
      <c r="AO51" s="246"/>
      <c r="AP51" s="246"/>
      <c r="AQ51" s="246"/>
      <c r="AR51" s="246"/>
      <c r="AS51" s="246"/>
      <c r="AT51" s="246"/>
      <c r="AU51" s="246"/>
      <c r="AV51" s="246"/>
      <c r="AW51" s="246"/>
      <c r="AX51" s="246"/>
      <c r="AY51" s="246"/>
      <c r="AZ51" s="246"/>
      <c r="BA51" s="246"/>
      <c r="BB51" s="246"/>
      <c r="BC51" s="246"/>
      <c r="BD51" s="246"/>
      <c r="BE51" s="246"/>
      <c r="BF51" s="246"/>
      <c r="BG51" s="246"/>
      <c r="BH51" s="246"/>
      <c r="BI51" s="246"/>
      <c r="BJ51" s="246"/>
      <c r="BK51" s="246"/>
      <c r="BL51" s="246"/>
      <c r="BM51" s="246"/>
      <c r="BN51" s="246"/>
      <c r="BO51" s="246"/>
      <c r="BP51" s="246"/>
      <c r="BQ51" s="246"/>
      <c r="BR51" s="246"/>
      <c r="BS51" s="246"/>
      <c r="BT51" s="246"/>
      <c r="BU51" s="246"/>
      <c r="BV51" s="246"/>
      <c r="BW51" s="246"/>
      <c r="BX51" s="246"/>
      <c r="BY51" s="246"/>
      <c r="BZ51" s="246"/>
      <c r="CA51" s="246"/>
      <c r="CB51" s="246"/>
      <c r="CC51" s="246"/>
      <c r="CD51" s="246"/>
      <c r="CE51" s="246"/>
      <c r="CF51" s="246"/>
      <c r="CG51" s="246"/>
      <c r="CH51" s="246"/>
      <c r="CI51" s="246"/>
      <c r="CJ51" s="246"/>
      <c r="CK51" s="246"/>
      <c r="CL51" s="72"/>
    </row>
    <row r="52" spans="1:90" s="3" customFormat="1">
      <c r="A52" s="222" t="s">
        <v>169</v>
      </c>
      <c r="B52" s="3">
        <f>SUM(B50:B51)</f>
        <v>0</v>
      </c>
      <c r="I52" s="22" t="s">
        <v>181</v>
      </c>
      <c r="J52" s="28"/>
      <c r="K52" s="28"/>
      <c r="L52" s="28"/>
      <c r="M52" s="28"/>
      <c r="N52" s="28"/>
      <c r="O52" s="28"/>
      <c r="P52" s="28"/>
      <c r="Q52" s="28"/>
      <c r="R52" s="28"/>
      <c r="S52" s="28"/>
      <c r="T52" s="28"/>
      <c r="U52" s="28"/>
      <c r="V52" s="28"/>
      <c r="W52" s="28"/>
      <c r="X52" s="28"/>
      <c r="Y52" s="28"/>
      <c r="Z52" s="275">
        <f>Z$13*Z33/$B$29</f>
        <v>19.600082471070262</v>
      </c>
      <c r="AA52" s="275">
        <f t="shared" ref="AA52:BP52" si="1">AA$13*AA33/$B$29</f>
        <v>19.207535852078031</v>
      </c>
      <c r="AB52" s="275">
        <f t="shared" si="1"/>
        <v>18.822851080009642</v>
      </c>
      <c r="AC52" s="275">
        <f t="shared" si="1"/>
        <v>18.445870699332264</v>
      </c>
      <c r="AD52" s="275">
        <f t="shared" si="1"/>
        <v>18.076440408001691</v>
      </c>
      <c r="AE52" s="275">
        <f t="shared" si="1"/>
        <v>17.71440899430489</v>
      </c>
      <c r="AF52" s="275">
        <f t="shared" si="1"/>
        <v>17.35962827496742</v>
      </c>
      <c r="AG52" s="275">
        <f t="shared" si="1"/>
        <v>17.011953034500522</v>
      </c>
      <c r="AH52" s="275">
        <f t="shared" si="1"/>
        <v>16.671240965762827</v>
      </c>
      <c r="AI52" s="275">
        <f t="shared" si="1"/>
        <v>16.337352611712564</v>
      </c>
      <c r="AJ52" s="275">
        <f t="shared" si="1"/>
        <v>16.010151308326346</v>
      </c>
      <c r="AK52" s="275">
        <f t="shared" si="1"/>
        <v>15.689503128661089</v>
      </c>
      <c r="AL52" s="275">
        <f t="shared" si="1"/>
        <v>15.375276828036363</v>
      </c>
      <c r="AM52" s="275">
        <f t="shared" si="1"/>
        <v>15.067343790314524</v>
      </c>
      <c r="AN52" s="275">
        <f t="shared" si="1"/>
        <v>14.765577975256779</v>
      </c>
      <c r="AO52" s="275">
        <f t="shared" si="1"/>
        <v>36.174639667333985</v>
      </c>
      <c r="AP52" s="275">
        <f t="shared" si="1"/>
        <v>35.450141057920796</v>
      </c>
      <c r="AQ52" s="275">
        <f t="shared" si="1"/>
        <v>34.740152564983376</v>
      </c>
      <c r="AR52" s="275">
        <f t="shared" si="1"/>
        <v>34.044383582746342</v>
      </c>
      <c r="AS52" s="275">
        <f t="shared" si="1"/>
        <v>33.362549325629978</v>
      </c>
      <c r="AT52" s="275">
        <f t="shared" si="1"/>
        <v>32.694370711684456</v>
      </c>
      <c r="AU52" s="275">
        <f t="shared" si="1"/>
        <v>32.039574248358676</v>
      </c>
      <c r="AV52" s="275">
        <f t="shared" si="1"/>
        <v>31.397891920556876</v>
      </c>
      <c r="AW52" s="275">
        <f t="shared" si="1"/>
        <v>30.769061080937195</v>
      </c>
      <c r="AX52" s="275">
        <f t="shared" si="1"/>
        <v>30.152824342407396</v>
      </c>
      <c r="AY52" s="275">
        <f t="shared" si="1"/>
        <v>29.548929472773597</v>
      </c>
      <c r="AZ52" s="275">
        <f t="shared" si="1"/>
        <v>28.957129291498969</v>
      </c>
      <c r="BA52" s="275">
        <f t="shared" si="1"/>
        <v>28.377181568530116</v>
      </c>
      <c r="BB52" s="275">
        <f t="shared" si="1"/>
        <v>27.808848925149825</v>
      </c>
      <c r="BC52" s="275">
        <f t="shared" si="1"/>
        <v>27.251898736815374</v>
      </c>
      <c r="BD52" s="275">
        <f t="shared" si="1"/>
        <v>42.729764860708663</v>
      </c>
      <c r="BE52" s="275">
        <f t="shared" si="1"/>
        <v>41.873981485757987</v>
      </c>
      <c r="BF52" s="275">
        <f t="shared" si="1"/>
        <v>41.035337572894896</v>
      </c>
      <c r="BG52" s="275">
        <f t="shared" si="1"/>
        <v>40.213489856324301</v>
      </c>
      <c r="BH52" s="275">
        <f t="shared" si="1"/>
        <v>39.408101945111262</v>
      </c>
      <c r="BI52" s="275">
        <f t="shared" si="1"/>
        <v>38.618844185492762</v>
      </c>
      <c r="BJ52" s="275">
        <f t="shared" si="1"/>
        <v>37.845393525946882</v>
      </c>
      <c r="BK52" s="275">
        <f t="shared" si="1"/>
        <v>37.087433384964392</v>
      </c>
      <c r="BL52" s="275">
        <f t="shared" si="1"/>
        <v>36.344653521468622</v>
      </c>
      <c r="BM52" s="275">
        <f t="shared" si="1"/>
        <v>35.616749907830538</v>
      </c>
      <c r="BN52" s="275">
        <f t="shared" si="1"/>
        <v>34.903424605426984</v>
      </c>
      <c r="BO52" s="275">
        <f t="shared" si="1"/>
        <v>34.903424605426984</v>
      </c>
      <c r="BP52" s="275">
        <f t="shared" si="1"/>
        <v>34.903424605426984</v>
      </c>
      <c r="BQ52" s="275"/>
      <c r="BR52" s="275"/>
      <c r="BS52" s="275"/>
      <c r="BT52" s="275"/>
      <c r="BU52" s="275"/>
      <c r="BV52" s="275"/>
      <c r="BW52" s="275"/>
      <c r="BX52" s="275"/>
      <c r="BY52" s="275"/>
      <c r="BZ52" s="275"/>
      <c r="CA52" s="275"/>
      <c r="CB52" s="275"/>
      <c r="CC52" s="275"/>
      <c r="CD52" s="275"/>
      <c r="CE52" s="275"/>
      <c r="CF52" s="275"/>
      <c r="CG52" s="275"/>
      <c r="CH52" s="275"/>
      <c r="CI52" s="275"/>
      <c r="CJ52" s="275"/>
      <c r="CK52" s="275"/>
    </row>
    <row r="53" spans="1:90" ht="15.5">
      <c r="A53" s="19" t="s">
        <v>177</v>
      </c>
      <c r="C53" s="172"/>
      <c r="D53" s="266"/>
      <c r="E53" s="267"/>
      <c r="F53" s="267"/>
      <c r="G53" s="267"/>
      <c r="I53" s="22"/>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row>
    <row r="54" spans="1:90" hidden="1">
      <c r="A54" s="24"/>
      <c r="I54" s="22"/>
      <c r="Z54" s="246"/>
      <c r="AA54" s="246"/>
      <c r="AB54" s="246"/>
      <c r="AC54" s="246"/>
      <c r="AD54" s="246"/>
      <c r="AE54" s="246"/>
      <c r="AF54" s="246"/>
      <c r="AG54" s="246"/>
      <c r="AH54" s="246"/>
      <c r="AI54" s="246"/>
      <c r="AJ54" s="246"/>
      <c r="AK54" s="246"/>
      <c r="AL54" s="246"/>
      <c r="AM54" s="246"/>
      <c r="AN54" s="246"/>
      <c r="AO54" s="246"/>
      <c r="AP54" s="246"/>
      <c r="AQ54" s="246"/>
      <c r="AR54" s="246"/>
      <c r="AS54" s="246"/>
      <c r="AT54" s="246"/>
      <c r="AU54" s="246"/>
      <c r="AV54" s="246"/>
      <c r="AW54" s="246"/>
      <c r="AX54" s="246"/>
      <c r="AY54" s="246"/>
      <c r="AZ54" s="246"/>
      <c r="BA54" s="246"/>
      <c r="BB54" s="246"/>
      <c r="BC54" s="246"/>
      <c r="BD54" s="246"/>
      <c r="BE54" s="246"/>
      <c r="BF54" s="246"/>
      <c r="BG54" s="246"/>
      <c r="BH54" s="246"/>
      <c r="BI54" s="246"/>
      <c r="BJ54" s="246"/>
      <c r="BK54" s="246"/>
      <c r="BL54" s="246"/>
      <c r="BM54" s="246"/>
      <c r="BN54" s="246"/>
      <c r="BO54" s="246"/>
      <c r="BP54" s="246"/>
      <c r="BQ54" s="246"/>
      <c r="BR54" s="246"/>
      <c r="BS54" s="246"/>
      <c r="BT54" s="246"/>
      <c r="BU54" s="246"/>
      <c r="BV54" s="246"/>
      <c r="BW54" s="246"/>
      <c r="BX54" s="246"/>
      <c r="BY54" s="246"/>
      <c r="BZ54" s="246"/>
      <c r="CA54" s="246"/>
      <c r="CB54" s="246"/>
      <c r="CC54" s="246"/>
      <c r="CD54" s="246"/>
      <c r="CE54" s="246"/>
      <c r="CF54" s="246"/>
      <c r="CG54" s="246"/>
      <c r="CH54" s="246"/>
      <c r="CI54" s="246"/>
      <c r="CJ54" s="246"/>
      <c r="CK54" s="246"/>
      <c r="CL54" s="72"/>
    </row>
    <row r="55" spans="1:90" hidden="1">
      <c r="A55" s="24"/>
      <c r="I55" s="22"/>
      <c r="Z55" s="246"/>
      <c r="AA55" s="246"/>
      <c r="AB55" s="246"/>
      <c r="AC55" s="246"/>
      <c r="AD55" s="246"/>
      <c r="AE55" s="246"/>
      <c r="AF55" s="246"/>
      <c r="AG55" s="246"/>
      <c r="AH55" s="246"/>
      <c r="AI55" s="246"/>
      <c r="AJ55" s="246"/>
      <c r="AK55" s="246"/>
      <c r="AL55" s="246"/>
      <c r="AM55" s="246"/>
      <c r="AN55" s="246"/>
      <c r="AO55" s="246"/>
      <c r="AP55" s="246"/>
      <c r="AQ55" s="246"/>
      <c r="AR55" s="246"/>
      <c r="AS55" s="246"/>
      <c r="AT55" s="246"/>
      <c r="AU55" s="246"/>
      <c r="AV55" s="246"/>
      <c r="AW55" s="246"/>
      <c r="AX55" s="246"/>
      <c r="AY55" s="246"/>
      <c r="AZ55" s="246"/>
      <c r="BA55" s="246"/>
      <c r="BB55" s="246"/>
      <c r="BC55" s="246"/>
      <c r="BD55" s="246"/>
      <c r="BE55" s="246"/>
      <c r="BF55" s="246"/>
      <c r="BG55" s="246"/>
      <c r="BH55" s="246"/>
      <c r="BI55" s="246"/>
      <c r="BJ55" s="246"/>
      <c r="BK55" s="246"/>
      <c r="BL55" s="246"/>
      <c r="BM55" s="246"/>
      <c r="BN55" s="246"/>
      <c r="BO55" s="246"/>
      <c r="BP55" s="246"/>
      <c r="BQ55" s="246"/>
      <c r="BR55" s="246"/>
      <c r="BS55" s="246"/>
      <c r="BT55" s="246"/>
      <c r="BU55" s="246"/>
      <c r="BV55" s="246"/>
      <c r="BW55" s="246"/>
      <c r="BX55" s="246"/>
      <c r="BY55" s="246"/>
      <c r="BZ55" s="246"/>
      <c r="CA55" s="246"/>
      <c r="CB55" s="246"/>
      <c r="CC55" s="246"/>
      <c r="CD55" s="246"/>
      <c r="CE55" s="246"/>
      <c r="CF55" s="246"/>
      <c r="CG55" s="246"/>
      <c r="CH55" s="246"/>
      <c r="CI55" s="246"/>
      <c r="CJ55" s="246"/>
      <c r="CK55" s="246"/>
      <c r="CL55" s="72"/>
    </row>
    <row r="56" spans="1:90" s="3" customFormat="1">
      <c r="A56" s="222" t="s">
        <v>169</v>
      </c>
      <c r="B56" s="3">
        <f>SUM(B54:B55)</f>
        <v>0</v>
      </c>
      <c r="I56" s="22" t="s">
        <v>181</v>
      </c>
      <c r="J56" s="28"/>
      <c r="K56" s="28"/>
      <c r="L56" s="28"/>
      <c r="M56" s="28"/>
      <c r="N56" s="28"/>
      <c r="O56" s="28"/>
      <c r="P56" s="28"/>
      <c r="Q56" s="28"/>
      <c r="R56" s="28"/>
      <c r="S56" s="28"/>
      <c r="T56" s="28"/>
      <c r="U56" s="28"/>
      <c r="V56" s="28"/>
      <c r="W56" s="28"/>
      <c r="X56" s="28"/>
      <c r="Y56" s="28"/>
      <c r="Z56" s="275">
        <f>Z$13*Z37/$B$29</f>
        <v>5.7514830618551633E-3</v>
      </c>
      <c r="AA56" s="275">
        <f t="shared" ref="AA56:BP56" si="2">AA$13*AA37/$B$29</f>
        <v>5.3848064641629475E-3</v>
      </c>
      <c r="AB56" s="275">
        <f t="shared" si="2"/>
        <v>5.041506746111887E-3</v>
      </c>
      <c r="AC56" s="275">
        <f t="shared" si="2"/>
        <v>4.7200935521538078E-3</v>
      </c>
      <c r="AD56" s="275">
        <f t="shared" si="2"/>
        <v>4.4191715419732765E-3</v>
      </c>
      <c r="AE56" s="275">
        <f t="shared" si="2"/>
        <v>4.1374343329435154E-3</v>
      </c>
      <c r="AF56" s="275">
        <f t="shared" si="2"/>
        <v>3.8736588287713179E-3</v>
      </c>
      <c r="AG56" s="275">
        <f t="shared" si="2"/>
        <v>3.6266999097101646E-3</v>
      </c>
      <c r="AH56" s="275">
        <f t="shared" si="2"/>
        <v>3.3954854612902735E-3</v>
      </c>
      <c r="AI56" s="275">
        <f t="shared" si="2"/>
        <v>3.1790117199840253E-3</v>
      </c>
      <c r="AJ56" s="275">
        <f t="shared" si="2"/>
        <v>2.9763389156010397E-3</v>
      </c>
      <c r="AK56" s="275">
        <f t="shared" si="2"/>
        <v>2.7865871914953774E-3</v>
      </c>
      <c r="AL56" s="275">
        <f t="shared" si="2"/>
        <v>2.6089327848733998E-3</v>
      </c>
      <c r="AM56" s="275">
        <f t="shared" si="2"/>
        <v>2.4426044506199924E-3</v>
      </c>
      <c r="AN56" s="275">
        <f t="shared" si="2"/>
        <v>2.2868801131180208E-3</v>
      </c>
      <c r="AO56" s="275">
        <f t="shared" si="2"/>
        <v>5.3527093288142074E-3</v>
      </c>
      <c r="AP56" s="275">
        <f t="shared" si="2"/>
        <v>5.0114559122576953E-3</v>
      </c>
      <c r="AQ56" s="275">
        <f t="shared" si="2"/>
        <v>4.6919585611173665E-3</v>
      </c>
      <c r="AR56" s="275">
        <f t="shared" si="2"/>
        <v>4.3928302522619374E-3</v>
      </c>
      <c r="AS56" s="275">
        <f t="shared" si="2"/>
        <v>4.1127723900000086E-3</v>
      </c>
      <c r="AT56" s="275">
        <f t="shared" si="2"/>
        <v>3.8505691685301597E-3</v>
      </c>
      <c r="AU56" s="275">
        <f t="shared" si="2"/>
        <v>3.6050822938040149E-3</v>
      </c>
      <c r="AV56" s="275">
        <f t="shared" si="2"/>
        <v>3.3752460418884737E-3</v>
      </c>
      <c r="AW56" s="275">
        <f t="shared" si="2"/>
        <v>3.1600626323741664E-3</v>
      </c>
      <c r="AX56" s="275">
        <f t="shared" si="2"/>
        <v>2.9585978967448284E-3</v>
      </c>
      <c r="AY56" s="275">
        <f t="shared" si="2"/>
        <v>2.7699772229028679E-3</v>
      </c>
      <c r="AZ56" s="275">
        <f t="shared" si="2"/>
        <v>2.5933817582452102E-3</v>
      </c>
      <c r="BA56" s="275">
        <f t="shared" si="2"/>
        <v>2.4280448548059633E-3</v>
      </c>
      <c r="BB56" s="275">
        <f t="shared" si="2"/>
        <v>2.273248741033324E-3</v>
      </c>
      <c r="BC56" s="275">
        <f t="shared" si="2"/>
        <v>2.1283214057520217E-3</v>
      </c>
      <c r="BD56" s="275">
        <f t="shared" si="2"/>
        <v>3.1882138892540012E-3</v>
      </c>
      <c r="BE56" s="275">
        <f t="shared" si="2"/>
        <v>2.9849544152967498E-3</v>
      </c>
      <c r="BF56" s="275">
        <f t="shared" si="2"/>
        <v>2.7946534237965974E-3</v>
      </c>
      <c r="BG56" s="275">
        <f t="shared" si="2"/>
        <v>2.6164847674437939E-3</v>
      </c>
      <c r="BH56" s="275">
        <f t="shared" si="2"/>
        <v>2.4496749686281228E-3</v>
      </c>
      <c r="BI56" s="275">
        <f t="shared" si="2"/>
        <v>2.2934998615664992E-3</v>
      </c>
      <c r="BJ56" s="275">
        <f t="shared" si="2"/>
        <v>2.1472814485063523E-3</v>
      </c>
      <c r="BK56" s="275">
        <f t="shared" si="2"/>
        <v>2.0103849563567334E-3</v>
      </c>
      <c r="BL56" s="275">
        <f t="shared" si="2"/>
        <v>1.8822160809691861E-3</v>
      </c>
      <c r="BM56" s="275">
        <f t="shared" si="2"/>
        <v>1.7622184071050919E-3</v>
      </c>
      <c r="BN56" s="275">
        <f t="shared" si="2"/>
        <v>1.6498709928888587E-3</v>
      </c>
      <c r="BO56" s="275">
        <f t="shared" si="2"/>
        <v>1.6498709928888587E-3</v>
      </c>
      <c r="BP56" s="275">
        <f t="shared" si="2"/>
        <v>1.6498709928888587E-3</v>
      </c>
      <c r="BQ56" s="275"/>
      <c r="BR56" s="275"/>
      <c r="BS56" s="275"/>
      <c r="BT56" s="275"/>
      <c r="BU56" s="275"/>
      <c r="BV56" s="275"/>
      <c r="BW56" s="275"/>
      <c r="BX56" s="275"/>
      <c r="BY56" s="275"/>
      <c r="BZ56" s="275"/>
      <c r="CA56" s="275"/>
      <c r="CB56" s="275"/>
      <c r="CC56" s="275"/>
      <c r="CD56" s="275"/>
      <c r="CE56" s="275"/>
      <c r="CF56" s="275"/>
      <c r="CG56" s="275"/>
      <c r="CH56" s="275"/>
      <c r="CI56" s="275"/>
      <c r="CJ56" s="275"/>
      <c r="CK56" s="275"/>
    </row>
    <row r="57" spans="1:90" ht="16.5">
      <c r="A57" s="19" t="s">
        <v>178</v>
      </c>
      <c r="C57" s="172"/>
      <c r="D57" s="266"/>
      <c r="E57" s="267"/>
      <c r="F57" s="267"/>
      <c r="G57" s="267"/>
      <c r="I57" s="22"/>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row>
    <row r="58" spans="1:90" hidden="1">
      <c r="A58" s="24"/>
      <c r="I58" s="22"/>
      <c r="Z58" s="79"/>
      <c r="AA58" s="79"/>
      <c r="AB58" s="79"/>
      <c r="AC58" s="79"/>
      <c r="AD58" s="79"/>
      <c r="AE58" s="79"/>
      <c r="AF58" s="79"/>
      <c r="AG58" s="79"/>
      <c r="AH58" s="79"/>
      <c r="AI58" s="79"/>
      <c r="AJ58" s="79"/>
      <c r="AK58" s="79"/>
      <c r="AL58" s="79"/>
      <c r="AM58" s="79"/>
      <c r="AN58" s="79"/>
      <c r="AO58" s="79"/>
      <c r="AP58" s="79"/>
      <c r="AQ58" s="79"/>
      <c r="AR58" s="79"/>
      <c r="AS58" s="79"/>
      <c r="AT58" s="79"/>
      <c r="AU58" s="79"/>
      <c r="AV58" s="79"/>
      <c r="AW58" s="79"/>
      <c r="AX58" s="79"/>
      <c r="AY58" s="79"/>
      <c r="AZ58" s="79"/>
      <c r="BA58" s="79"/>
      <c r="BB58" s="79"/>
      <c r="BC58" s="79"/>
      <c r="BD58" s="79"/>
      <c r="BE58" s="79"/>
      <c r="BF58" s="79"/>
      <c r="BG58" s="79"/>
      <c r="BH58" s="79"/>
      <c r="BI58" s="79"/>
      <c r="BJ58" s="79"/>
      <c r="BK58" s="79"/>
      <c r="BL58" s="79"/>
      <c r="BM58" s="79"/>
      <c r="BN58" s="79"/>
      <c r="BO58" s="79"/>
      <c r="BP58" s="79"/>
      <c r="BQ58" s="246"/>
      <c r="BR58" s="246"/>
      <c r="BS58" s="246"/>
      <c r="BT58" s="246"/>
      <c r="BU58" s="246"/>
      <c r="BV58" s="246"/>
      <c r="BW58" s="246"/>
      <c r="BX58" s="246"/>
      <c r="BY58" s="246"/>
      <c r="BZ58" s="246"/>
      <c r="CA58" s="246"/>
      <c r="CB58" s="246"/>
      <c r="CC58" s="246"/>
      <c r="CD58" s="246"/>
      <c r="CE58" s="246"/>
      <c r="CF58" s="246"/>
      <c r="CG58" s="246"/>
      <c r="CH58" s="246"/>
      <c r="CI58" s="246"/>
      <c r="CJ58" s="246"/>
      <c r="CK58" s="246"/>
      <c r="CL58" s="72"/>
    </row>
    <row r="59" spans="1:90" hidden="1">
      <c r="A59" s="24"/>
      <c r="I59" s="22"/>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246"/>
      <c r="BR59" s="246"/>
      <c r="BS59" s="246"/>
      <c r="BT59" s="246"/>
      <c r="BU59" s="246"/>
      <c r="BV59" s="246"/>
      <c r="BW59" s="246"/>
      <c r="BX59" s="246"/>
      <c r="BY59" s="246"/>
      <c r="BZ59" s="246"/>
      <c r="CA59" s="246"/>
      <c r="CB59" s="246"/>
      <c r="CC59" s="246"/>
      <c r="CD59" s="246"/>
      <c r="CE59" s="246"/>
      <c r="CF59" s="246"/>
      <c r="CG59" s="246"/>
      <c r="CH59" s="246"/>
      <c r="CI59" s="246"/>
      <c r="CJ59" s="246"/>
      <c r="CK59" s="246"/>
      <c r="CL59" s="72"/>
    </row>
    <row r="60" spans="1:90" s="3" customFormat="1">
      <c r="A60" s="222" t="s">
        <v>169</v>
      </c>
      <c r="B60" s="3">
        <f>SUM(B58:B59)</f>
        <v>0</v>
      </c>
      <c r="I60" s="22" t="s">
        <v>181</v>
      </c>
      <c r="J60" s="28"/>
      <c r="K60" s="28"/>
      <c r="L60" s="28"/>
      <c r="M60" s="28"/>
      <c r="N60" s="28"/>
      <c r="O60" s="28"/>
      <c r="P60" s="28"/>
      <c r="Q60" s="28"/>
      <c r="R60" s="28"/>
      <c r="S60" s="28"/>
      <c r="T60" s="28"/>
      <c r="U60" s="28"/>
      <c r="V60" s="28"/>
      <c r="W60" s="28"/>
      <c r="X60" s="28"/>
      <c r="Y60" s="28"/>
      <c r="Z60" s="276">
        <f>Z$13*Z41/$B$29</f>
        <v>9.2303135647519246E-5</v>
      </c>
      <c r="AA60" s="276">
        <f t="shared" ref="AA60:BP60" si="3">AA$13*AA41/$B$29</f>
        <v>8.7671523438872739E-5</v>
      </c>
      <c r="AB60" s="276">
        <f t="shared" si="3"/>
        <v>8.3272317545578304E-5</v>
      </c>
      <c r="AC60" s="276">
        <f t="shared" si="3"/>
        <v>7.9093856219419065E-5</v>
      </c>
      <c r="AD60" s="276">
        <f t="shared" si="3"/>
        <v>7.5125062878597833E-5</v>
      </c>
      <c r="AE60" s="276">
        <f t="shared" si="3"/>
        <v>7.1355416745095082E-5</v>
      </c>
      <c r="AF60" s="276">
        <f t="shared" si="3"/>
        <v>6.7774924955393641E-5</v>
      </c>
      <c r="AG60" s="276">
        <f t="shared" si="3"/>
        <v>6.4374096070639065E-5</v>
      </c>
      <c r="AH60" s="276">
        <f t="shared" si="3"/>
        <v>6.1143914916014688E-5</v>
      </c>
      <c r="AI60" s="276">
        <f t="shared" si="3"/>
        <v>5.8075818682633163E-5</v>
      </c>
      <c r="AJ60" s="276">
        <f t="shared" si="3"/>
        <v>5.5161674228594189E-5</v>
      </c>
      <c r="AK60" s="276">
        <f t="shared" si="3"/>
        <v>5.2393756519035809E-5</v>
      </c>
      <c r="AL60" s="276">
        <f t="shared" si="3"/>
        <v>4.9764728148026825E-5</v>
      </c>
      <c r="AM60" s="276">
        <f t="shared" si="3"/>
        <v>4.7267619888015403E-5</v>
      </c>
      <c r="AN60" s="276">
        <f t="shared" si="3"/>
        <v>4.4895812215272709E-5</v>
      </c>
      <c r="AO60" s="276">
        <f t="shared" si="3"/>
        <v>1.0660754440589522E-4</v>
      </c>
      <c r="AP60" s="276">
        <f t="shared" si="3"/>
        <v>1.0125816162772261E-4</v>
      </c>
      <c r="AQ60" s="276">
        <f t="shared" si="3"/>
        <v>9.6177201654585836E-5</v>
      </c>
      <c r="AR60" s="276">
        <f t="shared" si="3"/>
        <v>9.1351195492910976E-5</v>
      </c>
      <c r="AS60" s="276">
        <f t="shared" si="3"/>
        <v>8.6767350000000124E-5</v>
      </c>
      <c r="AT60" s="276">
        <f t="shared" si="3"/>
        <v>8.2413513970999467E-5</v>
      </c>
      <c r="AU60" s="276">
        <f t="shared" si="3"/>
        <v>7.827814592756506E-5</v>
      </c>
      <c r="AV60" s="276">
        <f t="shared" si="3"/>
        <v>7.4350283522837889E-5</v>
      </c>
      <c r="AW60" s="276">
        <f t="shared" si="3"/>
        <v>7.0619514481624264E-5</v>
      </c>
      <c r="AX60" s="276">
        <f t="shared" si="3"/>
        <v>6.7075948998748187E-5</v>
      </c>
      <c r="AY60" s="276">
        <f t="shared" si="3"/>
        <v>6.3710193522406418E-5</v>
      </c>
      <c r="AZ60" s="276">
        <f t="shared" si="3"/>
        <v>6.0513325853030127E-5</v>
      </c>
      <c r="BA60" s="276">
        <f t="shared" si="3"/>
        <v>5.7476871491642113E-5</v>
      </c>
      <c r="BB60" s="276">
        <f t="shared" si="3"/>
        <v>5.4592781175013194E-5</v>
      </c>
      <c r="BC60" s="276">
        <f t="shared" si="3"/>
        <v>5.1853409538065406E-5</v>
      </c>
      <c r="BD60" s="276">
        <f t="shared" si="3"/>
        <v>7.8802391755134675E-5</v>
      </c>
      <c r="BE60" s="276">
        <f t="shared" si="3"/>
        <v>7.4848223598622689E-5</v>
      </c>
      <c r="BF60" s="276">
        <f t="shared" si="3"/>
        <v>7.1092468782895562E-5</v>
      </c>
      <c r="BG60" s="276">
        <f t="shared" si="3"/>
        <v>6.7525171268593506E-5</v>
      </c>
      <c r="BH60" s="276">
        <f t="shared" si="3"/>
        <v>6.4136874593246821E-5</v>
      </c>
      <c r="BI60" s="276">
        <f t="shared" si="3"/>
        <v>6.091859680336877E-5</v>
      </c>
      <c r="BJ60" s="276">
        <f t="shared" si="3"/>
        <v>5.7861806644412995E-5</v>
      </c>
      <c r="BK60" s="276">
        <f t="shared" si="3"/>
        <v>5.4958400945477677E-5</v>
      </c>
      <c r="BL60" s="276">
        <f t="shared" si="3"/>
        <v>5.2200683138806335E-5</v>
      </c>
      <c r="BM60" s="276">
        <f t="shared" si="3"/>
        <v>4.9581342857142977E-5</v>
      </c>
      <c r="BN60" s="276">
        <f t="shared" si="3"/>
        <v>4.7093436554856885E-5</v>
      </c>
      <c r="BO60" s="276">
        <f t="shared" si="3"/>
        <v>4.7093436554856885E-5</v>
      </c>
      <c r="BP60" s="276">
        <f t="shared" si="3"/>
        <v>4.7093436554856885E-5</v>
      </c>
      <c r="BQ60" s="275"/>
      <c r="BR60" s="275"/>
      <c r="BS60" s="275"/>
      <c r="BT60" s="275"/>
      <c r="BU60" s="275"/>
      <c r="BV60" s="275"/>
      <c r="BW60" s="275"/>
      <c r="BX60" s="275"/>
      <c r="BY60" s="275"/>
      <c r="BZ60" s="275"/>
      <c r="CA60" s="275"/>
      <c r="CB60" s="275"/>
      <c r="CC60" s="275"/>
      <c r="CD60" s="275"/>
      <c r="CE60" s="275"/>
      <c r="CF60" s="275"/>
      <c r="CG60" s="275"/>
      <c r="CH60" s="275"/>
      <c r="CI60" s="275"/>
      <c r="CJ60" s="275"/>
      <c r="CK60" s="275"/>
    </row>
    <row r="61" spans="1:90" ht="15.5">
      <c r="A61" s="19" t="s">
        <v>179</v>
      </c>
      <c r="C61" s="172"/>
      <c r="D61" s="266"/>
      <c r="E61" s="267"/>
      <c r="F61" s="267"/>
      <c r="G61" s="267"/>
      <c r="I61" s="22"/>
      <c r="Z61" s="79"/>
      <c r="AA61" s="79"/>
      <c r="AB61" s="79"/>
      <c r="AC61" s="79"/>
      <c r="AD61" s="79"/>
      <c r="AE61" s="79"/>
      <c r="AF61" s="79"/>
      <c r="AG61" s="79"/>
      <c r="AH61" s="79"/>
      <c r="AI61" s="79"/>
      <c r="AJ61" s="79"/>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130"/>
      <c r="BR61" s="130"/>
      <c r="BS61" s="130"/>
      <c r="BT61" s="130"/>
      <c r="BU61" s="130"/>
      <c r="BV61" s="130"/>
      <c r="BW61" s="130"/>
      <c r="BX61" s="130"/>
      <c r="BY61" s="130"/>
      <c r="BZ61" s="130"/>
      <c r="CA61" s="130"/>
      <c r="CB61" s="130"/>
      <c r="CC61" s="130"/>
      <c r="CD61" s="130"/>
      <c r="CE61" s="130"/>
      <c r="CF61" s="130"/>
      <c r="CG61" s="130"/>
      <c r="CH61" s="130"/>
      <c r="CI61" s="130"/>
      <c r="CJ61" s="130"/>
      <c r="CK61" s="130"/>
    </row>
    <row r="62" spans="1:90" hidden="1">
      <c r="A62" s="24"/>
      <c r="I62" s="22"/>
      <c r="Z62" s="79"/>
      <c r="AA62" s="79"/>
      <c r="AB62" s="79"/>
      <c r="AC62" s="79"/>
      <c r="AD62" s="79"/>
      <c r="AE62" s="79"/>
      <c r="AF62" s="79"/>
      <c r="AG62" s="79"/>
      <c r="AH62" s="79"/>
      <c r="AI62" s="79"/>
      <c r="AJ62" s="79"/>
      <c r="AK62" s="79"/>
      <c r="AL62" s="79"/>
      <c r="AM62" s="79"/>
      <c r="AN62" s="79"/>
      <c r="AO62" s="79"/>
      <c r="AP62" s="79"/>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246"/>
      <c r="BR62" s="246"/>
      <c r="BS62" s="246"/>
      <c r="BT62" s="246"/>
      <c r="BU62" s="246"/>
      <c r="BV62" s="246"/>
      <c r="BW62" s="246"/>
      <c r="BX62" s="246"/>
      <c r="BY62" s="246"/>
      <c r="BZ62" s="246"/>
      <c r="CA62" s="246"/>
      <c r="CB62" s="246"/>
      <c r="CC62" s="246"/>
      <c r="CD62" s="246"/>
      <c r="CE62" s="246"/>
      <c r="CF62" s="246"/>
      <c r="CG62" s="246"/>
      <c r="CH62" s="246"/>
      <c r="CI62" s="246"/>
      <c r="CJ62" s="246"/>
      <c r="CK62" s="246"/>
      <c r="CL62" s="72"/>
    </row>
    <row r="63" spans="1:90" hidden="1">
      <c r="A63" s="24"/>
      <c r="I63" s="22"/>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246"/>
      <c r="BR63" s="246"/>
      <c r="BS63" s="246"/>
      <c r="BT63" s="246"/>
      <c r="BU63" s="246"/>
      <c r="BV63" s="246"/>
      <c r="BW63" s="246"/>
      <c r="BX63" s="246"/>
      <c r="BY63" s="246"/>
      <c r="BZ63" s="246"/>
      <c r="CA63" s="246"/>
      <c r="CB63" s="246"/>
      <c r="CC63" s="246"/>
      <c r="CD63" s="246"/>
      <c r="CE63" s="246"/>
      <c r="CF63" s="246"/>
      <c r="CG63" s="246"/>
      <c r="CH63" s="246"/>
      <c r="CI63" s="246"/>
      <c r="CJ63" s="246"/>
      <c r="CK63" s="246"/>
      <c r="CL63" s="72"/>
    </row>
    <row r="64" spans="1:90" s="3" customFormat="1">
      <c r="A64" s="222" t="s">
        <v>169</v>
      </c>
      <c r="B64" s="3">
        <f>SUM(B62:B63)</f>
        <v>0</v>
      </c>
      <c r="I64" s="22" t="s">
        <v>181</v>
      </c>
      <c r="J64" s="28"/>
      <c r="K64" s="28"/>
      <c r="L64" s="28"/>
      <c r="M64" s="28"/>
      <c r="N64" s="28"/>
      <c r="O64" s="28"/>
      <c r="P64" s="28"/>
      <c r="Q64" s="28"/>
      <c r="R64" s="28"/>
      <c r="S64" s="28"/>
      <c r="T64" s="28"/>
      <c r="U64" s="28"/>
      <c r="V64" s="28"/>
      <c r="W64" s="28"/>
      <c r="X64" s="28"/>
      <c r="Y64" s="28"/>
      <c r="Z64" s="276">
        <f>Z$13*Z45/$B$29</f>
        <v>1.9708886964527243E-4</v>
      </c>
      <c r="AA64" s="276">
        <f t="shared" ref="AA64:BP64" si="4">AA$13*AA45/$B$29</f>
        <v>1.9296559319782267E-4</v>
      </c>
      <c r="AB64" s="276">
        <f t="shared" si="4"/>
        <v>1.8892857940281342E-4</v>
      </c>
      <c r="AC64" s="276">
        <f t="shared" si="4"/>
        <v>1.8497602356795659E-4</v>
      </c>
      <c r="AD64" s="276">
        <f t="shared" si="4"/>
        <v>1.8110615875675028E-4</v>
      </c>
      <c r="AE64" s="276">
        <f t="shared" si="4"/>
        <v>1.7731725499859374E-4</v>
      </c>
      <c r="AF64" s="276">
        <f t="shared" si="4"/>
        <v>1.7360761851542732E-4</v>
      </c>
      <c r="AG64" s="276">
        <f t="shared" si="4"/>
        <v>1.69975590964552E-4</v>
      </c>
      <c r="AH64" s="276">
        <f t="shared" si="4"/>
        <v>1.6641954869728995E-4</v>
      </c>
      <c r="AI64" s="276">
        <f t="shared" si="4"/>
        <v>1.6293790203315421E-4</v>
      </c>
      <c r="AJ64" s="276">
        <f t="shared" si="4"/>
        <v>1.5952909454920353E-4</v>
      </c>
      <c r="AK64" s="276">
        <f t="shared" si="4"/>
        <v>1.5619160238426489E-4</v>
      </c>
      <c r="AL64" s="276">
        <f t="shared" si="4"/>
        <v>1.5292393355771164E-4</v>
      </c>
      <c r="AM64" s="276">
        <f t="shared" si="4"/>
        <v>1.4972462730249405E-4</v>
      </c>
      <c r="AN64" s="276">
        <f t="shared" si="4"/>
        <v>1.4659225341212318E-4</v>
      </c>
      <c r="AO64" s="276">
        <f t="shared" si="4"/>
        <v>3.5881352900329081E-4</v>
      </c>
      <c r="AP64" s="276">
        <f t="shared" si="4"/>
        <v>3.5130682720004627E-4</v>
      </c>
      <c r="AQ64" s="276">
        <f t="shared" si="4"/>
        <v>3.4395717235130026E-4</v>
      </c>
      <c r="AR64" s="276">
        <f t="shared" si="4"/>
        <v>3.3676127889349053E-4</v>
      </c>
      <c r="AS64" s="276">
        <f t="shared" si="4"/>
        <v>3.297159300000002E-4</v>
      </c>
      <c r="AT64" s="276">
        <f t="shared" si="4"/>
        <v>3.2281797614311885E-4</v>
      </c>
      <c r="AU64" s="276">
        <f t="shared" si="4"/>
        <v>3.1606433368608919E-4</v>
      </c>
      <c r="AV64" s="276">
        <f t="shared" si="4"/>
        <v>3.094519835046084E-4</v>
      </c>
      <c r="AW64" s="276">
        <f t="shared" si="4"/>
        <v>3.0297796963717053E-4</v>
      </c>
      <c r="AX64" s="276">
        <f t="shared" si="4"/>
        <v>2.9663939796364296E-4</v>
      </c>
      <c r="AY64" s="276">
        <f t="shared" si="4"/>
        <v>2.9043343491149E-4</v>
      </c>
      <c r="AZ64" s="276">
        <f t="shared" si="4"/>
        <v>2.8435730618906217E-4</v>
      </c>
      <c r="BA64" s="276">
        <f t="shared" si="4"/>
        <v>2.7840829554538711E-4</v>
      </c>
      <c r="BB64" s="276">
        <f t="shared" si="4"/>
        <v>2.7258374355590615E-4</v>
      </c>
      <c r="BC64" s="276">
        <f t="shared" si="4"/>
        <v>2.6688104643361488E-4</v>
      </c>
      <c r="BD64" s="276">
        <f t="shared" si="4"/>
        <v>4.1807624778411986E-4</v>
      </c>
      <c r="BE64" s="276">
        <f t="shared" si="4"/>
        <v>4.0932971659324616E-4</v>
      </c>
      <c r="BF64" s="276">
        <f t="shared" si="4"/>
        <v>4.0076617070296873E-4</v>
      </c>
      <c r="BG64" s="276">
        <f t="shared" si="4"/>
        <v>3.9238178189619159E-4</v>
      </c>
      <c r="BH64" s="276">
        <f t="shared" si="4"/>
        <v>3.8417280204556441E-4</v>
      </c>
      <c r="BI64" s="276">
        <f t="shared" si="4"/>
        <v>3.7613556143793254E-4</v>
      </c>
      <c r="BJ64" s="276">
        <f t="shared" si="4"/>
        <v>3.6826646713384171E-4</v>
      </c>
      <c r="BK64" s="276">
        <f t="shared" si="4"/>
        <v>3.6056200136136315E-4</v>
      </c>
      <c r="BL64" s="276">
        <f t="shared" si="4"/>
        <v>3.5301871994352128E-4</v>
      </c>
      <c r="BM64" s="276">
        <f t="shared" si="4"/>
        <v>3.4563325075862109E-4</v>
      </c>
      <c r="BN64" s="276">
        <f t="shared" si="4"/>
        <v>3.3840229223278687E-4</v>
      </c>
      <c r="BO64" s="276">
        <f t="shared" si="4"/>
        <v>3.3840229223278687E-4</v>
      </c>
      <c r="BP64" s="276">
        <f t="shared" si="4"/>
        <v>3.3840229223278687E-4</v>
      </c>
      <c r="BQ64" s="275"/>
      <c r="BR64" s="275"/>
      <c r="BS64" s="275"/>
      <c r="BT64" s="275"/>
      <c r="BU64" s="275"/>
      <c r="BV64" s="275"/>
      <c r="BW64" s="275"/>
      <c r="BX64" s="275"/>
      <c r="BY64" s="275"/>
      <c r="BZ64" s="275"/>
      <c r="CA64" s="275"/>
      <c r="CB64" s="275"/>
      <c r="CC64" s="275"/>
      <c r="CD64" s="275"/>
      <c r="CE64" s="275"/>
      <c r="CF64" s="275"/>
      <c r="CG64" s="275"/>
      <c r="CH64" s="275"/>
      <c r="CI64" s="275"/>
      <c r="CJ64" s="275"/>
      <c r="CK64" s="275"/>
    </row>
    <row r="65" spans="1:91">
      <c r="C65" s="172"/>
      <c r="D65" s="266"/>
      <c r="E65" s="267"/>
      <c r="F65" s="267"/>
      <c r="G65" s="267"/>
    </row>
    <row r="66" spans="1:91" ht="18.75" customHeight="1">
      <c r="A66" s="59" t="s">
        <v>182</v>
      </c>
      <c r="B66" s="6"/>
      <c r="C66" s="6"/>
      <c r="D66" s="6"/>
      <c r="E66" s="6"/>
      <c r="F66" s="6"/>
      <c r="G66" s="6"/>
    </row>
    <row r="67" spans="1:91" ht="15" customHeight="1">
      <c r="A67" s="19" t="s">
        <v>175</v>
      </c>
      <c r="B67" s="36" t="s">
        <v>183</v>
      </c>
      <c r="F67" s="178"/>
      <c r="G67" s="178"/>
      <c r="I67" s="141" t="s">
        <v>184</v>
      </c>
      <c r="Z67" s="16">
        <f>a!Z105</f>
        <v>0</v>
      </c>
      <c r="AA67" s="16">
        <f>a!AA105</f>
        <v>52.52</v>
      </c>
      <c r="AB67" s="16">
        <f>a!AB105</f>
        <v>53.53</v>
      </c>
      <c r="AC67" s="16">
        <f>a!AC105</f>
        <v>54.54</v>
      </c>
      <c r="AD67" s="16">
        <f>a!AD105</f>
        <v>55.55</v>
      </c>
      <c r="AE67" s="16">
        <f>a!AE105</f>
        <v>56.56</v>
      </c>
      <c r="AF67" s="16">
        <f>a!AF105</f>
        <v>57.57</v>
      </c>
      <c r="AG67" s="16">
        <f>a!AG105</f>
        <v>58.58</v>
      </c>
      <c r="AH67" s="16">
        <f>a!AH105</f>
        <v>59.59</v>
      </c>
      <c r="AI67" s="16">
        <f>a!AI105</f>
        <v>60.6</v>
      </c>
      <c r="AJ67" s="16">
        <f>a!AJ105</f>
        <v>61.61</v>
      </c>
      <c r="AK67" s="16">
        <f>a!AK105</f>
        <v>62.62</v>
      </c>
      <c r="AL67" s="16">
        <f>a!AL105</f>
        <v>63.63</v>
      </c>
      <c r="AM67" s="16">
        <f>a!AM105</f>
        <v>64.64</v>
      </c>
      <c r="AN67" s="16">
        <f>a!AN105</f>
        <v>66.66</v>
      </c>
      <c r="AO67" s="16">
        <f>a!AO105</f>
        <v>67.67</v>
      </c>
      <c r="AP67" s="16">
        <f>a!AP105</f>
        <v>68.680000000000007</v>
      </c>
      <c r="AQ67" s="16">
        <f>a!AQ105</f>
        <v>69.69</v>
      </c>
      <c r="AR67" s="16">
        <f>a!AR105</f>
        <v>70.7</v>
      </c>
      <c r="AS67" s="16">
        <f>a!AS105</f>
        <v>71.709999999999994</v>
      </c>
      <c r="AT67" s="16">
        <f>a!AT105</f>
        <v>72.72</v>
      </c>
      <c r="AU67" s="16">
        <f>a!AU105</f>
        <v>73.73</v>
      </c>
      <c r="AV67" s="16">
        <f>a!AV105</f>
        <v>75.75</v>
      </c>
      <c r="AW67" s="16">
        <f>a!AW105</f>
        <v>76.760000000000005</v>
      </c>
      <c r="AX67" s="16">
        <f>a!AX105</f>
        <v>77.77</v>
      </c>
      <c r="AY67" s="16">
        <f>a!AY105</f>
        <v>78.78</v>
      </c>
      <c r="AZ67" s="16">
        <f>a!AZ105</f>
        <v>79.790000000000006</v>
      </c>
      <c r="BA67" s="16">
        <f>a!BA105</f>
        <v>80.8</v>
      </c>
      <c r="BB67" s="16">
        <f>a!BB105</f>
        <v>81.81</v>
      </c>
      <c r="BC67" s="16">
        <f>a!BC105</f>
        <v>83.83</v>
      </c>
      <c r="BD67" s="16">
        <f>a!BD105</f>
        <v>84.84</v>
      </c>
      <c r="BE67" s="16">
        <f>a!BE105</f>
        <v>84.84</v>
      </c>
      <c r="BF67" s="16">
        <f>a!BF105</f>
        <v>84.84</v>
      </c>
      <c r="BG67" s="16">
        <f>a!BG105</f>
        <v>84.84</v>
      </c>
      <c r="BH67" s="16">
        <f>a!BH105</f>
        <v>84.84</v>
      </c>
      <c r="BI67" s="16">
        <f>a!BI105</f>
        <v>84.84</v>
      </c>
      <c r="BJ67" s="16">
        <f>a!BJ105</f>
        <v>84.84</v>
      </c>
      <c r="BK67" s="16">
        <f>a!BK105</f>
        <v>84.84</v>
      </c>
      <c r="BL67" s="16">
        <f>a!BL105</f>
        <v>84.84</v>
      </c>
      <c r="BM67" s="16">
        <f>a!BM105</f>
        <v>84.84</v>
      </c>
      <c r="BN67" s="16">
        <f>a!BN105</f>
        <v>84.84</v>
      </c>
      <c r="BO67" s="16">
        <f>a!BO105</f>
        <v>84.84</v>
      </c>
      <c r="BP67" s="16">
        <f>a!BP105</f>
        <v>84.84</v>
      </c>
      <c r="BQ67" s="16"/>
      <c r="BR67" s="16"/>
      <c r="BS67" s="16"/>
      <c r="BT67" s="16"/>
      <c r="BU67" s="16"/>
      <c r="BV67" s="16"/>
      <c r="BW67" s="16"/>
      <c r="BX67" s="16"/>
      <c r="BY67" s="16"/>
      <c r="BZ67" s="16"/>
      <c r="CA67" s="16"/>
      <c r="CB67" s="16"/>
      <c r="CC67" s="16"/>
      <c r="CD67" s="16"/>
      <c r="CE67" s="16"/>
      <c r="CF67" s="16"/>
      <c r="CG67" s="16"/>
      <c r="CH67" s="16"/>
      <c r="CI67" s="16"/>
      <c r="CJ67" s="16"/>
      <c r="CK67" s="16"/>
      <c r="CM67" s="8"/>
    </row>
    <row r="68" spans="1:91" ht="15" customHeight="1">
      <c r="A68" s="19" t="s">
        <v>185</v>
      </c>
      <c r="B68" s="36" t="s">
        <v>183</v>
      </c>
      <c r="F68" s="178"/>
      <c r="G68" s="178"/>
      <c r="I68" s="141" t="s">
        <v>184</v>
      </c>
      <c r="Z68" s="16">
        <f>a!Z102</f>
        <v>0</v>
      </c>
      <c r="AA68" s="16">
        <f>a!AA102</f>
        <v>15600</v>
      </c>
      <c r="AB68" s="16">
        <f>a!AB102</f>
        <v>15800</v>
      </c>
      <c r="AC68" s="16">
        <f>a!AC102</f>
        <v>16000</v>
      </c>
      <c r="AD68" s="16">
        <f>a!AD102</f>
        <v>16200</v>
      </c>
      <c r="AE68" s="16">
        <f>a!AE102</f>
        <v>16500</v>
      </c>
      <c r="AF68" s="16">
        <f>a!AF102</f>
        <v>16800</v>
      </c>
      <c r="AG68" s="16">
        <f>a!AG102</f>
        <v>17100</v>
      </c>
      <c r="AH68" s="16">
        <f>a!AH102</f>
        <v>17400</v>
      </c>
      <c r="AI68" s="16">
        <f>a!AI102</f>
        <v>17700</v>
      </c>
      <c r="AJ68" s="16">
        <f>a!AJ102</f>
        <v>18100</v>
      </c>
      <c r="AK68" s="16">
        <f>a!AK102</f>
        <v>18100</v>
      </c>
      <c r="AL68" s="16">
        <f>a!AL102</f>
        <v>18100</v>
      </c>
      <c r="AM68" s="16">
        <f>a!AM102</f>
        <v>18100</v>
      </c>
      <c r="AN68" s="16">
        <f>a!AN102</f>
        <v>18100</v>
      </c>
      <c r="AO68" s="16">
        <f>a!AO102</f>
        <v>18100</v>
      </c>
      <c r="AP68" s="16">
        <f>a!AP102</f>
        <v>18100</v>
      </c>
      <c r="AQ68" s="16">
        <f>a!AQ102</f>
        <v>18100</v>
      </c>
      <c r="AR68" s="16">
        <f>a!AR102</f>
        <v>18100</v>
      </c>
      <c r="AS68" s="16">
        <f>a!AS102</f>
        <v>18100</v>
      </c>
      <c r="AT68" s="16">
        <f>a!AT102</f>
        <v>18100</v>
      </c>
      <c r="AU68" s="16">
        <f>a!AU102</f>
        <v>18100</v>
      </c>
      <c r="AV68" s="16">
        <f>a!AV102</f>
        <v>18100</v>
      </c>
      <c r="AW68" s="16">
        <f>a!AW102</f>
        <v>18100</v>
      </c>
      <c r="AX68" s="16">
        <f>a!AX102</f>
        <v>18100</v>
      </c>
      <c r="AY68" s="16">
        <f>a!AY102</f>
        <v>18100</v>
      </c>
      <c r="AZ68" s="16">
        <f>a!AZ102</f>
        <v>18100</v>
      </c>
      <c r="BA68" s="16">
        <f>a!BA102</f>
        <v>18100</v>
      </c>
      <c r="BB68" s="16">
        <f>a!BB102</f>
        <v>18100</v>
      </c>
      <c r="BC68" s="16">
        <f>a!BC102</f>
        <v>18100</v>
      </c>
      <c r="BD68" s="16">
        <f>a!BD102</f>
        <v>18100</v>
      </c>
      <c r="BE68" s="16">
        <f>a!BE102</f>
        <v>18100</v>
      </c>
      <c r="BF68" s="16">
        <f>a!BF102</f>
        <v>18100</v>
      </c>
      <c r="BG68" s="16">
        <f>a!BG102</f>
        <v>18100</v>
      </c>
      <c r="BH68" s="16">
        <f>a!BH102</f>
        <v>18100</v>
      </c>
      <c r="BI68" s="16">
        <f>a!BI102</f>
        <v>18100</v>
      </c>
      <c r="BJ68" s="16">
        <f>a!BJ102</f>
        <v>18100</v>
      </c>
      <c r="BK68" s="16">
        <f>a!BK102</f>
        <v>18100</v>
      </c>
      <c r="BL68" s="16">
        <f>a!BL102</f>
        <v>18100</v>
      </c>
      <c r="BM68" s="16">
        <f>a!BM102</f>
        <v>18100</v>
      </c>
      <c r="BN68" s="16">
        <f>a!BN102</f>
        <v>18100</v>
      </c>
      <c r="BO68" s="16">
        <f>a!BO102</f>
        <v>18100</v>
      </c>
      <c r="BP68" s="16">
        <f>a!BP102</f>
        <v>18100</v>
      </c>
      <c r="BQ68" s="16"/>
      <c r="BR68" s="16"/>
      <c r="BS68" s="16"/>
      <c r="BT68" s="16"/>
      <c r="BU68" s="16"/>
      <c r="BV68" s="16"/>
      <c r="BW68" s="16"/>
      <c r="BX68" s="16"/>
      <c r="BY68" s="16"/>
      <c r="BZ68" s="16"/>
      <c r="CA68" s="16"/>
      <c r="CB68" s="16"/>
      <c r="CC68" s="16"/>
      <c r="CD68" s="16"/>
      <c r="CE68" s="16"/>
      <c r="CF68" s="16"/>
      <c r="CG68" s="16"/>
      <c r="CH68" s="16"/>
      <c r="CI68" s="16"/>
      <c r="CJ68" s="16"/>
      <c r="CK68" s="16"/>
      <c r="CM68" s="8"/>
    </row>
    <row r="69" spans="1:91" ht="15" customHeight="1">
      <c r="A69" s="19" t="s">
        <v>186</v>
      </c>
      <c r="B69" s="36" t="s">
        <v>183</v>
      </c>
      <c r="F69" s="178"/>
      <c r="G69" s="178"/>
      <c r="I69" s="141" t="s">
        <v>184</v>
      </c>
      <c r="Z69" s="16">
        <f>a!Z104</f>
        <v>0</v>
      </c>
      <c r="AA69" s="16">
        <f>a!AA104</f>
        <v>748600</v>
      </c>
      <c r="AB69" s="16">
        <f>a!AB104</f>
        <v>761600</v>
      </c>
      <c r="AC69" s="16">
        <f>a!AC104</f>
        <v>774700</v>
      </c>
      <c r="AD69" s="16">
        <f>a!AD104</f>
        <v>769000</v>
      </c>
      <c r="AE69" s="16">
        <f>a!AE104</f>
        <v>788100</v>
      </c>
      <c r="AF69" s="16">
        <f>a!AF104</f>
        <v>801700</v>
      </c>
      <c r="AG69" s="16">
        <f>a!AG104</f>
        <v>814500</v>
      </c>
      <c r="AH69" s="16">
        <f>a!AH104</f>
        <v>827400</v>
      </c>
      <c r="AI69" s="16">
        <f>a!AI104</f>
        <v>840600</v>
      </c>
      <c r="AJ69" s="16">
        <f>a!AJ104</f>
        <v>854000</v>
      </c>
      <c r="AK69" s="16">
        <f>a!AK104</f>
        <v>867600</v>
      </c>
      <c r="AL69" s="16">
        <f>a!AL104</f>
        <v>867600</v>
      </c>
      <c r="AM69" s="16">
        <f>a!AM104</f>
        <v>867600</v>
      </c>
      <c r="AN69" s="16">
        <f>a!AN104</f>
        <v>867600</v>
      </c>
      <c r="AO69" s="16">
        <f>a!AO104</f>
        <v>867600</v>
      </c>
      <c r="AP69" s="16">
        <f>a!AP104</f>
        <v>867600</v>
      </c>
      <c r="AQ69" s="16">
        <f>a!AQ104</f>
        <v>867600</v>
      </c>
      <c r="AR69" s="16">
        <f>a!AR104</f>
        <v>867600</v>
      </c>
      <c r="AS69" s="16">
        <f>a!AS104</f>
        <v>867600</v>
      </c>
      <c r="AT69" s="16">
        <f>a!AT104</f>
        <v>867600</v>
      </c>
      <c r="AU69" s="16">
        <f>a!AU104</f>
        <v>867600</v>
      </c>
      <c r="AV69" s="16">
        <f>a!AV104</f>
        <v>867600</v>
      </c>
      <c r="AW69" s="16">
        <f>a!AW104</f>
        <v>867600</v>
      </c>
      <c r="AX69" s="16">
        <f>a!AX104</f>
        <v>867600</v>
      </c>
      <c r="AY69" s="16">
        <f>a!AY104</f>
        <v>867600</v>
      </c>
      <c r="AZ69" s="16">
        <f>a!AZ104</f>
        <v>867600</v>
      </c>
      <c r="BA69" s="16">
        <f>a!BA104</f>
        <v>867600</v>
      </c>
      <c r="BB69" s="16">
        <f>a!BB104</f>
        <v>867600</v>
      </c>
      <c r="BC69" s="16">
        <f>a!BC104</f>
        <v>867600</v>
      </c>
      <c r="BD69" s="16">
        <f>a!BD104</f>
        <v>867600</v>
      </c>
      <c r="BE69" s="16">
        <f>a!BE104</f>
        <v>867600</v>
      </c>
      <c r="BF69" s="16">
        <f>a!BF104</f>
        <v>867600</v>
      </c>
      <c r="BG69" s="16">
        <f>a!BG104</f>
        <v>867600</v>
      </c>
      <c r="BH69" s="16">
        <f>a!BH104</f>
        <v>867600</v>
      </c>
      <c r="BI69" s="16">
        <f>a!BI104</f>
        <v>867600</v>
      </c>
      <c r="BJ69" s="16">
        <f>a!BJ104</f>
        <v>867600</v>
      </c>
      <c r="BK69" s="16">
        <f>a!BK104</f>
        <v>867600</v>
      </c>
      <c r="BL69" s="16">
        <f>a!BL104</f>
        <v>867600</v>
      </c>
      <c r="BM69" s="16">
        <f>a!BM104</f>
        <v>867600</v>
      </c>
      <c r="BN69" s="16">
        <f>a!BN104</f>
        <v>867600</v>
      </c>
      <c r="BO69" s="16">
        <f>a!BO104</f>
        <v>867600</v>
      </c>
      <c r="BP69" s="16">
        <f>a!BP104</f>
        <v>867600</v>
      </c>
      <c r="BQ69" s="16"/>
      <c r="BR69" s="16"/>
      <c r="BS69" s="16"/>
      <c r="BT69" s="16"/>
      <c r="BU69" s="16"/>
      <c r="BV69" s="16"/>
      <c r="BW69" s="16"/>
      <c r="BX69" s="16"/>
      <c r="BY69" s="16"/>
      <c r="BZ69" s="16"/>
      <c r="CA69" s="16"/>
      <c r="CB69" s="16"/>
      <c r="CC69" s="16"/>
      <c r="CD69" s="16"/>
      <c r="CE69" s="16"/>
      <c r="CF69" s="16"/>
      <c r="CG69" s="16"/>
      <c r="CH69" s="16"/>
      <c r="CI69" s="16"/>
      <c r="CJ69" s="16"/>
      <c r="CK69" s="16"/>
      <c r="CM69" s="8"/>
    </row>
    <row r="70" spans="1:91" ht="15" customHeight="1">
      <c r="A70" s="19" t="s">
        <v>179</v>
      </c>
      <c r="B70" s="36" t="s">
        <v>183</v>
      </c>
      <c r="F70" s="178"/>
      <c r="G70" s="178"/>
      <c r="I70" s="141" t="s">
        <v>184</v>
      </c>
      <c r="Z70" s="16">
        <f>a!Z103</f>
        <v>0</v>
      </c>
      <c r="AA70" s="16">
        <f>a!AA103</f>
        <v>41500</v>
      </c>
      <c r="AB70" s="16">
        <f>a!AB103</f>
        <v>42300</v>
      </c>
      <c r="AC70" s="16">
        <f>a!AC103</f>
        <v>43100</v>
      </c>
      <c r="AD70" s="16">
        <f>a!AD103</f>
        <v>44000</v>
      </c>
      <c r="AE70" s="16">
        <f>a!AE103</f>
        <v>44900</v>
      </c>
      <c r="AF70" s="16">
        <f>a!AF103</f>
        <v>45700</v>
      </c>
      <c r="AG70" s="16">
        <f>a!AG103</f>
        <v>46500</v>
      </c>
      <c r="AH70" s="16">
        <f>a!AH103</f>
        <v>47300</v>
      </c>
      <c r="AI70" s="16">
        <f>a!AI103</f>
        <v>48200</v>
      </c>
      <c r="AJ70" s="16">
        <f>a!AJ103</f>
        <v>49100</v>
      </c>
      <c r="AK70" s="16">
        <f>a!AK103</f>
        <v>49100</v>
      </c>
      <c r="AL70" s="16">
        <f>a!AL103</f>
        <v>49100</v>
      </c>
      <c r="AM70" s="16">
        <f>a!AM103</f>
        <v>49100</v>
      </c>
      <c r="AN70" s="16">
        <f>a!AN103</f>
        <v>49100</v>
      </c>
      <c r="AO70" s="16">
        <f>a!AO103</f>
        <v>49100</v>
      </c>
      <c r="AP70" s="16">
        <f>a!AP103</f>
        <v>49100</v>
      </c>
      <c r="AQ70" s="16">
        <f>a!AQ103</f>
        <v>49100</v>
      </c>
      <c r="AR70" s="16">
        <f>a!AR103</f>
        <v>49100</v>
      </c>
      <c r="AS70" s="16">
        <f>a!AS103</f>
        <v>49100</v>
      </c>
      <c r="AT70" s="16">
        <f>a!AT103</f>
        <v>49100</v>
      </c>
      <c r="AU70" s="16">
        <f>a!AU103</f>
        <v>49100</v>
      </c>
      <c r="AV70" s="16">
        <f>a!AV103</f>
        <v>49100</v>
      </c>
      <c r="AW70" s="16">
        <f>a!AW103</f>
        <v>49100</v>
      </c>
      <c r="AX70" s="16">
        <f>a!AX103</f>
        <v>49100</v>
      </c>
      <c r="AY70" s="16">
        <f>a!AY103</f>
        <v>49100</v>
      </c>
      <c r="AZ70" s="16">
        <f>a!AZ103</f>
        <v>49100</v>
      </c>
      <c r="BA70" s="16">
        <f>a!BA103</f>
        <v>49100</v>
      </c>
      <c r="BB70" s="16">
        <f>a!BB103</f>
        <v>49100</v>
      </c>
      <c r="BC70" s="16">
        <f>a!BC103</f>
        <v>49100</v>
      </c>
      <c r="BD70" s="16">
        <f>a!BD103</f>
        <v>49100</v>
      </c>
      <c r="BE70" s="16">
        <f>a!BE103</f>
        <v>49100</v>
      </c>
      <c r="BF70" s="16">
        <f>a!BF103</f>
        <v>49100</v>
      </c>
      <c r="BG70" s="16">
        <f>a!BG103</f>
        <v>49100</v>
      </c>
      <c r="BH70" s="16">
        <f>a!BH103</f>
        <v>49100</v>
      </c>
      <c r="BI70" s="16">
        <f>a!BI103</f>
        <v>49100</v>
      </c>
      <c r="BJ70" s="16">
        <f>a!BJ103</f>
        <v>49100</v>
      </c>
      <c r="BK70" s="16">
        <f>a!BK103</f>
        <v>49100</v>
      </c>
      <c r="BL70" s="16">
        <f>a!BL103</f>
        <v>49100</v>
      </c>
      <c r="BM70" s="16">
        <f>a!BM103</f>
        <v>49100</v>
      </c>
      <c r="BN70" s="16">
        <f>a!BN103</f>
        <v>49100</v>
      </c>
      <c r="BO70" s="16">
        <f>a!BO103</f>
        <v>49100</v>
      </c>
      <c r="BP70" s="16">
        <f>a!BP103</f>
        <v>49100</v>
      </c>
      <c r="BQ70" s="16"/>
      <c r="BR70" s="16"/>
      <c r="BS70" s="16"/>
      <c r="BT70" s="16"/>
      <c r="BU70" s="16"/>
      <c r="BV70" s="16"/>
      <c r="BW70" s="16"/>
      <c r="BX70" s="16"/>
      <c r="BY70" s="16"/>
      <c r="BZ70" s="16"/>
      <c r="CA70" s="16"/>
      <c r="CB70" s="16"/>
      <c r="CC70" s="16"/>
      <c r="CD70" s="16"/>
      <c r="CE70" s="16"/>
      <c r="CF70" s="16"/>
      <c r="CG70" s="16"/>
      <c r="CH70" s="16"/>
      <c r="CI70" s="16"/>
      <c r="CJ70" s="16"/>
      <c r="CK70" s="16"/>
      <c r="CM70" s="8"/>
    </row>
    <row r="71" spans="1:91">
      <c r="J71" s="28"/>
      <c r="K71" s="28"/>
      <c r="L71" s="28"/>
      <c r="M71" s="28"/>
      <c r="N71" s="28"/>
      <c r="O71" s="28"/>
      <c r="P71" s="28"/>
      <c r="Q71" s="28"/>
      <c r="R71" s="28"/>
      <c r="S71" s="28"/>
      <c r="T71" s="28"/>
      <c r="U71" s="28"/>
      <c r="V71" s="28"/>
      <c r="W71" s="28"/>
      <c r="X71" s="28"/>
      <c r="Y71" s="28"/>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row>
    <row r="72" spans="1:91" ht="18.5">
      <c r="A72" s="59" t="s">
        <v>187</v>
      </c>
      <c r="B72" s="6"/>
      <c r="C72" s="6"/>
      <c r="D72" s="6"/>
      <c r="E72" s="6"/>
      <c r="F72" s="6"/>
      <c r="G72" s="6"/>
      <c r="CM72" s="8"/>
    </row>
    <row r="73" spans="1:91" ht="16.5">
      <c r="A73" s="19" t="s">
        <v>175</v>
      </c>
      <c r="I73" s="141" t="s">
        <v>141</v>
      </c>
      <c r="Z73" s="16">
        <f>Z52*Z67</f>
        <v>0</v>
      </c>
      <c r="AA73" s="16">
        <f t="shared" ref="AA73:BP76" si="5">AA52*AA67</f>
        <v>1008.7797829511383</v>
      </c>
      <c r="AB73" s="16">
        <f t="shared" si="5"/>
        <v>1007.5872183129161</v>
      </c>
      <c r="AC73" s="16">
        <f t="shared" si="5"/>
        <v>1006.0377879415817</v>
      </c>
      <c r="AD73" s="16">
        <f t="shared" si="5"/>
        <v>1004.1462646644939</v>
      </c>
      <c r="AE73" s="16">
        <f t="shared" si="5"/>
        <v>1001.9269727178846</v>
      </c>
      <c r="AF73" s="16">
        <f t="shared" si="5"/>
        <v>999.39379978987438</v>
      </c>
      <c r="AG73" s="16">
        <f t="shared" si="5"/>
        <v>996.56020876104049</v>
      </c>
      <c r="AH73" s="16">
        <f t="shared" si="5"/>
        <v>993.43924914980687</v>
      </c>
      <c r="AI73" s="16">
        <f t="shared" si="5"/>
        <v>990.04356826978142</v>
      </c>
      <c r="AJ73" s="16">
        <f t="shared" si="5"/>
        <v>986.38542210598621</v>
      </c>
      <c r="AK73" s="16">
        <f t="shared" si="5"/>
        <v>982.47668591675733</v>
      </c>
      <c r="AL73" s="16">
        <f t="shared" si="5"/>
        <v>978.32886456795381</v>
      </c>
      <c r="AM73" s="16">
        <f t="shared" si="5"/>
        <v>973.95310260593089</v>
      </c>
      <c r="AN73" s="16">
        <f t="shared" si="5"/>
        <v>984.27342783061681</v>
      </c>
      <c r="AO73" s="16">
        <f t="shared" si="5"/>
        <v>2447.9378662884906</v>
      </c>
      <c r="AP73" s="16">
        <f t="shared" si="5"/>
        <v>2434.7156878580004</v>
      </c>
      <c r="AQ73" s="16">
        <f t="shared" si="5"/>
        <v>2421.0412322536913</v>
      </c>
      <c r="AR73" s="16">
        <f t="shared" si="5"/>
        <v>2406.9379193001664</v>
      </c>
      <c r="AS73" s="16">
        <f t="shared" si="5"/>
        <v>2392.4284121409255</v>
      </c>
      <c r="AT73" s="16">
        <f t="shared" si="5"/>
        <v>2377.5346381536938</v>
      </c>
      <c r="AU73" s="16">
        <f t="shared" si="5"/>
        <v>2362.2778093314855</v>
      </c>
      <c r="AV73" s="16">
        <f t="shared" si="5"/>
        <v>2378.3903129821833</v>
      </c>
      <c r="AW73" s="16">
        <f t="shared" si="5"/>
        <v>2361.8331285727395</v>
      </c>
      <c r="AX73" s="16">
        <f t="shared" si="5"/>
        <v>2344.985149109023</v>
      </c>
      <c r="AY73" s="16">
        <f t="shared" si="5"/>
        <v>2327.8646638651039</v>
      </c>
      <c r="AZ73" s="16">
        <f t="shared" si="5"/>
        <v>2310.4893461687029</v>
      </c>
      <c r="BA73" s="16">
        <f t="shared" si="5"/>
        <v>2292.8762707372334</v>
      </c>
      <c r="BB73" s="16">
        <f t="shared" si="5"/>
        <v>2275.0419305665073</v>
      </c>
      <c r="BC73" s="16">
        <f t="shared" si="5"/>
        <v>2284.5266711072327</v>
      </c>
      <c r="BD73" s="16">
        <f t="shared" si="5"/>
        <v>3625.1932507825231</v>
      </c>
      <c r="BE73" s="16">
        <f t="shared" si="5"/>
        <v>3552.5885892517076</v>
      </c>
      <c r="BF73" s="16">
        <f t="shared" si="5"/>
        <v>3481.4380396844031</v>
      </c>
      <c r="BG73" s="16">
        <f t="shared" si="5"/>
        <v>3411.7124794105539</v>
      </c>
      <c r="BH73" s="16">
        <f t="shared" si="5"/>
        <v>3343.3833690232395</v>
      </c>
      <c r="BI73" s="16">
        <f t="shared" si="5"/>
        <v>3276.4227406972059</v>
      </c>
      <c r="BJ73" s="16">
        <f t="shared" si="5"/>
        <v>3210.8031867413338</v>
      </c>
      <c r="BK73" s="16">
        <f t="shared" si="5"/>
        <v>3146.4978483803793</v>
      </c>
      <c r="BL73" s="16">
        <f t="shared" si="5"/>
        <v>3083.4804047613979</v>
      </c>
      <c r="BM73" s="16">
        <f t="shared" si="5"/>
        <v>3021.7250621803428</v>
      </c>
      <c r="BN73" s="16">
        <f t="shared" si="5"/>
        <v>2961.2065435244253</v>
      </c>
      <c r="BO73" s="16">
        <f t="shared" si="5"/>
        <v>2961.2065435244253</v>
      </c>
      <c r="BP73" s="16">
        <f t="shared" si="5"/>
        <v>2961.2065435244253</v>
      </c>
      <c r="BQ73" s="16"/>
      <c r="BR73" s="16"/>
      <c r="BS73" s="16"/>
      <c r="BT73" s="16"/>
      <c r="BU73" s="16"/>
      <c r="BV73" s="16"/>
      <c r="BW73" s="16"/>
      <c r="BX73" s="16"/>
      <c r="BY73" s="16"/>
      <c r="BZ73" s="16"/>
      <c r="CA73" s="16"/>
      <c r="CB73" s="16"/>
      <c r="CC73" s="16"/>
      <c r="CD73" s="16"/>
      <c r="CE73" s="16"/>
      <c r="CF73" s="16"/>
      <c r="CG73" s="16"/>
      <c r="CH73" s="16"/>
      <c r="CI73" s="16"/>
      <c r="CJ73" s="16"/>
      <c r="CK73" s="16"/>
      <c r="CM73" s="8"/>
    </row>
    <row r="74" spans="1:91" ht="16.5">
      <c r="A74" s="19" t="s">
        <v>185</v>
      </c>
      <c r="I74" s="141" t="s">
        <v>141</v>
      </c>
      <c r="Z74" s="16">
        <f t="shared" ref="Z74:AO76" si="6">Z53*Z68</f>
        <v>0</v>
      </c>
      <c r="AA74" s="16">
        <f t="shared" si="6"/>
        <v>0</v>
      </c>
      <c r="AB74" s="16">
        <f t="shared" si="6"/>
        <v>0</v>
      </c>
      <c r="AC74" s="16">
        <f t="shared" si="6"/>
        <v>0</v>
      </c>
      <c r="AD74" s="16">
        <f t="shared" si="6"/>
        <v>0</v>
      </c>
      <c r="AE74" s="16">
        <f t="shared" si="6"/>
        <v>0</v>
      </c>
      <c r="AF74" s="16">
        <f t="shared" si="6"/>
        <v>0</v>
      </c>
      <c r="AG74" s="16">
        <f t="shared" si="6"/>
        <v>0</v>
      </c>
      <c r="AH74" s="16">
        <f t="shared" si="6"/>
        <v>0</v>
      </c>
      <c r="AI74" s="16">
        <f t="shared" si="6"/>
        <v>0</v>
      </c>
      <c r="AJ74" s="16">
        <f t="shared" si="6"/>
        <v>0</v>
      </c>
      <c r="AK74" s="16">
        <f t="shared" si="6"/>
        <v>0</v>
      </c>
      <c r="AL74" s="16">
        <f t="shared" si="6"/>
        <v>0</v>
      </c>
      <c r="AM74" s="16">
        <f t="shared" si="6"/>
        <v>0</v>
      </c>
      <c r="AN74" s="16">
        <f t="shared" si="6"/>
        <v>0</v>
      </c>
      <c r="AO74" s="16">
        <f t="shared" si="6"/>
        <v>0</v>
      </c>
      <c r="AP74" s="16">
        <f t="shared" si="5"/>
        <v>0</v>
      </c>
      <c r="AQ74" s="16">
        <f t="shared" si="5"/>
        <v>0</v>
      </c>
      <c r="AR74" s="16">
        <f t="shared" si="5"/>
        <v>0</v>
      </c>
      <c r="AS74" s="16">
        <f t="shared" si="5"/>
        <v>0</v>
      </c>
      <c r="AT74" s="16">
        <f t="shared" si="5"/>
        <v>0</v>
      </c>
      <c r="AU74" s="16">
        <f t="shared" si="5"/>
        <v>0</v>
      </c>
      <c r="AV74" s="16">
        <f t="shared" si="5"/>
        <v>0</v>
      </c>
      <c r="AW74" s="16">
        <f t="shared" si="5"/>
        <v>0</v>
      </c>
      <c r="AX74" s="16">
        <f t="shared" si="5"/>
        <v>0</v>
      </c>
      <c r="AY74" s="16">
        <f t="shared" si="5"/>
        <v>0</v>
      </c>
      <c r="AZ74" s="16">
        <f t="shared" si="5"/>
        <v>0</v>
      </c>
      <c r="BA74" s="16">
        <f t="shared" si="5"/>
        <v>0</v>
      </c>
      <c r="BB74" s="16">
        <f t="shared" si="5"/>
        <v>0</v>
      </c>
      <c r="BC74" s="16">
        <f t="shared" si="5"/>
        <v>0</v>
      </c>
      <c r="BD74" s="16">
        <f t="shared" si="5"/>
        <v>0</v>
      </c>
      <c r="BE74" s="16">
        <f t="shared" si="5"/>
        <v>0</v>
      </c>
      <c r="BF74" s="16">
        <f t="shared" si="5"/>
        <v>0</v>
      </c>
      <c r="BG74" s="16">
        <f t="shared" si="5"/>
        <v>0</v>
      </c>
      <c r="BH74" s="16">
        <f t="shared" si="5"/>
        <v>0</v>
      </c>
      <c r="BI74" s="16">
        <f t="shared" si="5"/>
        <v>0</v>
      </c>
      <c r="BJ74" s="16">
        <f t="shared" si="5"/>
        <v>0</v>
      </c>
      <c r="BK74" s="16">
        <f t="shared" si="5"/>
        <v>0</v>
      </c>
      <c r="BL74" s="16">
        <f t="shared" si="5"/>
        <v>0</v>
      </c>
      <c r="BM74" s="16">
        <f t="shared" si="5"/>
        <v>0</v>
      </c>
      <c r="BN74" s="16">
        <f t="shared" si="5"/>
        <v>0</v>
      </c>
      <c r="BO74" s="16">
        <f t="shared" si="5"/>
        <v>0</v>
      </c>
      <c r="BP74" s="16">
        <f t="shared" si="5"/>
        <v>0</v>
      </c>
      <c r="BQ74" s="16"/>
      <c r="BR74" s="16"/>
      <c r="BS74" s="16"/>
      <c r="BT74" s="16"/>
      <c r="BU74" s="16"/>
      <c r="BV74" s="16"/>
      <c r="BW74" s="16"/>
      <c r="BX74" s="16"/>
      <c r="BY74" s="16"/>
      <c r="BZ74" s="16"/>
      <c r="CA74" s="16"/>
      <c r="CB74" s="16"/>
      <c r="CC74" s="16"/>
      <c r="CD74" s="16"/>
      <c r="CE74" s="16"/>
      <c r="CF74" s="16"/>
      <c r="CG74" s="16"/>
      <c r="CH74" s="16"/>
      <c r="CI74" s="16"/>
      <c r="CJ74" s="16"/>
      <c r="CK74" s="16"/>
      <c r="CM74" s="8"/>
    </row>
    <row r="75" spans="1:91" ht="16.5">
      <c r="A75" s="19" t="s">
        <v>186</v>
      </c>
      <c r="I75" s="141" t="s">
        <v>141</v>
      </c>
      <c r="Z75" s="16">
        <f t="shared" si="6"/>
        <v>0</v>
      </c>
      <c r="AA75" s="16">
        <f t="shared" si="5"/>
        <v>0</v>
      </c>
      <c r="AB75" s="16">
        <f t="shared" si="5"/>
        <v>0</v>
      </c>
      <c r="AC75" s="16">
        <f t="shared" si="5"/>
        <v>0</v>
      </c>
      <c r="AD75" s="16">
        <f t="shared" si="5"/>
        <v>0</v>
      </c>
      <c r="AE75" s="16">
        <f t="shared" si="5"/>
        <v>0</v>
      </c>
      <c r="AF75" s="16">
        <f t="shared" si="5"/>
        <v>0</v>
      </c>
      <c r="AG75" s="16">
        <f t="shared" si="5"/>
        <v>0</v>
      </c>
      <c r="AH75" s="16">
        <f t="shared" si="5"/>
        <v>0</v>
      </c>
      <c r="AI75" s="16">
        <f t="shared" si="5"/>
        <v>0</v>
      </c>
      <c r="AJ75" s="16">
        <f t="shared" si="5"/>
        <v>0</v>
      </c>
      <c r="AK75" s="16">
        <f t="shared" si="5"/>
        <v>0</v>
      </c>
      <c r="AL75" s="16">
        <f t="shared" si="5"/>
        <v>0</v>
      </c>
      <c r="AM75" s="16">
        <f t="shared" si="5"/>
        <v>0</v>
      </c>
      <c r="AN75" s="16">
        <f t="shared" si="5"/>
        <v>0</v>
      </c>
      <c r="AO75" s="16">
        <f t="shared" si="5"/>
        <v>0</v>
      </c>
      <c r="AP75" s="16">
        <f t="shared" si="5"/>
        <v>0</v>
      </c>
      <c r="AQ75" s="16">
        <f t="shared" si="5"/>
        <v>0</v>
      </c>
      <c r="AR75" s="16">
        <f t="shared" si="5"/>
        <v>0</v>
      </c>
      <c r="AS75" s="16">
        <f t="shared" si="5"/>
        <v>0</v>
      </c>
      <c r="AT75" s="16">
        <f t="shared" si="5"/>
        <v>0</v>
      </c>
      <c r="AU75" s="16">
        <f t="shared" si="5"/>
        <v>0</v>
      </c>
      <c r="AV75" s="16">
        <f t="shared" si="5"/>
        <v>0</v>
      </c>
      <c r="AW75" s="16">
        <f t="shared" si="5"/>
        <v>0</v>
      </c>
      <c r="AX75" s="16">
        <f t="shared" si="5"/>
        <v>0</v>
      </c>
      <c r="AY75" s="16">
        <f t="shared" si="5"/>
        <v>0</v>
      </c>
      <c r="AZ75" s="16">
        <f t="shared" si="5"/>
        <v>0</v>
      </c>
      <c r="BA75" s="16">
        <f t="shared" si="5"/>
        <v>0</v>
      </c>
      <c r="BB75" s="16">
        <f t="shared" si="5"/>
        <v>0</v>
      </c>
      <c r="BC75" s="16">
        <f t="shared" si="5"/>
        <v>0</v>
      </c>
      <c r="BD75" s="16">
        <f t="shared" si="5"/>
        <v>0</v>
      </c>
      <c r="BE75" s="16">
        <f t="shared" si="5"/>
        <v>0</v>
      </c>
      <c r="BF75" s="16">
        <f t="shared" si="5"/>
        <v>0</v>
      </c>
      <c r="BG75" s="16">
        <f t="shared" si="5"/>
        <v>0</v>
      </c>
      <c r="BH75" s="16">
        <f t="shared" si="5"/>
        <v>0</v>
      </c>
      <c r="BI75" s="16">
        <f t="shared" si="5"/>
        <v>0</v>
      </c>
      <c r="BJ75" s="16">
        <f t="shared" si="5"/>
        <v>0</v>
      </c>
      <c r="BK75" s="16">
        <f t="shared" si="5"/>
        <v>0</v>
      </c>
      <c r="BL75" s="16">
        <f t="shared" si="5"/>
        <v>0</v>
      </c>
      <c r="BM75" s="16">
        <f t="shared" si="5"/>
        <v>0</v>
      </c>
      <c r="BN75" s="16">
        <f t="shared" si="5"/>
        <v>0</v>
      </c>
      <c r="BO75" s="16">
        <f t="shared" si="5"/>
        <v>0</v>
      </c>
      <c r="BP75" s="16">
        <f t="shared" si="5"/>
        <v>0</v>
      </c>
      <c r="BQ75" s="16"/>
      <c r="BR75" s="16"/>
      <c r="BS75" s="16"/>
      <c r="BT75" s="16"/>
      <c r="BU75" s="16"/>
      <c r="BV75" s="16"/>
      <c r="BW75" s="16"/>
      <c r="BX75" s="16"/>
      <c r="BY75" s="16"/>
      <c r="BZ75" s="16"/>
      <c r="CA75" s="16"/>
      <c r="CB75" s="16"/>
      <c r="CC75" s="16"/>
      <c r="CD75" s="16"/>
      <c r="CE75" s="16"/>
      <c r="CF75" s="16"/>
      <c r="CG75" s="16"/>
      <c r="CH75" s="16"/>
      <c r="CI75" s="16"/>
      <c r="CJ75" s="16"/>
      <c r="CK75" s="16"/>
      <c r="CM75" s="8"/>
    </row>
    <row r="76" spans="1:91" ht="15.5">
      <c r="A76" s="19" t="s">
        <v>179</v>
      </c>
      <c r="I76" s="141" t="s">
        <v>141</v>
      </c>
      <c r="Z76" s="16">
        <f t="shared" si="6"/>
        <v>0</v>
      </c>
      <c r="AA76" s="16">
        <f t="shared" si="5"/>
        <v>0</v>
      </c>
      <c r="AB76" s="16">
        <f t="shared" si="5"/>
        <v>0</v>
      </c>
      <c r="AC76" s="16">
        <f t="shared" si="5"/>
        <v>0</v>
      </c>
      <c r="AD76" s="16">
        <f t="shared" si="5"/>
        <v>0</v>
      </c>
      <c r="AE76" s="16">
        <f t="shared" si="5"/>
        <v>0</v>
      </c>
      <c r="AF76" s="16">
        <f t="shared" si="5"/>
        <v>0</v>
      </c>
      <c r="AG76" s="16">
        <f t="shared" si="5"/>
        <v>0</v>
      </c>
      <c r="AH76" s="16">
        <f t="shared" si="5"/>
        <v>0</v>
      </c>
      <c r="AI76" s="16">
        <f t="shared" si="5"/>
        <v>0</v>
      </c>
      <c r="AJ76" s="16">
        <f t="shared" si="5"/>
        <v>0</v>
      </c>
      <c r="AK76" s="16">
        <f t="shared" si="5"/>
        <v>0</v>
      </c>
      <c r="AL76" s="16">
        <f t="shared" si="5"/>
        <v>0</v>
      </c>
      <c r="AM76" s="16">
        <f t="shared" si="5"/>
        <v>0</v>
      </c>
      <c r="AN76" s="16">
        <f t="shared" si="5"/>
        <v>0</v>
      </c>
      <c r="AO76" s="16">
        <f t="shared" si="5"/>
        <v>0</v>
      </c>
      <c r="AP76" s="16">
        <f t="shared" si="5"/>
        <v>0</v>
      </c>
      <c r="AQ76" s="16">
        <f t="shared" si="5"/>
        <v>0</v>
      </c>
      <c r="AR76" s="16">
        <f t="shared" si="5"/>
        <v>0</v>
      </c>
      <c r="AS76" s="16">
        <f t="shared" si="5"/>
        <v>0</v>
      </c>
      <c r="AT76" s="16">
        <f t="shared" si="5"/>
        <v>0</v>
      </c>
      <c r="AU76" s="16">
        <f t="shared" si="5"/>
        <v>0</v>
      </c>
      <c r="AV76" s="16">
        <f t="shared" si="5"/>
        <v>0</v>
      </c>
      <c r="AW76" s="16">
        <f t="shared" si="5"/>
        <v>0</v>
      </c>
      <c r="AX76" s="16">
        <f t="shared" si="5"/>
        <v>0</v>
      </c>
      <c r="AY76" s="16">
        <f t="shared" si="5"/>
        <v>0</v>
      </c>
      <c r="AZ76" s="16">
        <f t="shared" si="5"/>
        <v>0</v>
      </c>
      <c r="BA76" s="16">
        <f t="shared" si="5"/>
        <v>0</v>
      </c>
      <c r="BB76" s="16">
        <f t="shared" si="5"/>
        <v>0</v>
      </c>
      <c r="BC76" s="16">
        <f t="shared" si="5"/>
        <v>0</v>
      </c>
      <c r="BD76" s="16">
        <f t="shared" si="5"/>
        <v>0</v>
      </c>
      <c r="BE76" s="16">
        <f t="shared" si="5"/>
        <v>0</v>
      </c>
      <c r="BF76" s="16">
        <f t="shared" si="5"/>
        <v>0</v>
      </c>
      <c r="BG76" s="16">
        <f t="shared" si="5"/>
        <v>0</v>
      </c>
      <c r="BH76" s="16">
        <f t="shared" si="5"/>
        <v>0</v>
      </c>
      <c r="BI76" s="16">
        <f t="shared" si="5"/>
        <v>0</v>
      </c>
      <c r="BJ76" s="16">
        <f t="shared" si="5"/>
        <v>0</v>
      </c>
      <c r="BK76" s="16">
        <f t="shared" si="5"/>
        <v>0</v>
      </c>
      <c r="BL76" s="16">
        <f t="shared" si="5"/>
        <v>0</v>
      </c>
      <c r="BM76" s="16">
        <f t="shared" si="5"/>
        <v>0</v>
      </c>
      <c r="BN76" s="16">
        <f t="shared" si="5"/>
        <v>0</v>
      </c>
      <c r="BO76" s="16">
        <f t="shared" si="5"/>
        <v>0</v>
      </c>
      <c r="BP76" s="16">
        <f t="shared" si="5"/>
        <v>0</v>
      </c>
      <c r="BQ76" s="16"/>
      <c r="BR76" s="16"/>
      <c r="BS76" s="16"/>
      <c r="BT76" s="16"/>
      <c r="BU76" s="16"/>
      <c r="BV76" s="16"/>
      <c r="BW76" s="16"/>
      <c r="BX76" s="16"/>
      <c r="BY76" s="16"/>
      <c r="BZ76" s="16"/>
      <c r="CA76" s="16"/>
      <c r="CB76" s="16"/>
      <c r="CC76" s="16"/>
      <c r="CD76" s="16"/>
      <c r="CE76" s="16"/>
      <c r="CF76" s="16"/>
      <c r="CG76" s="16"/>
      <c r="CH76" s="16"/>
      <c r="CI76" s="16"/>
      <c r="CJ76" s="16"/>
      <c r="CK76" s="16"/>
      <c r="CM76" s="8"/>
    </row>
    <row r="77" spans="1:91">
      <c r="A77" s="105" t="s">
        <v>188</v>
      </c>
      <c r="I77" s="141" t="s">
        <v>141</v>
      </c>
      <c r="Z77" s="85">
        <f>SUM(Z74:Z76)</f>
        <v>0</v>
      </c>
      <c r="AA77" s="85">
        <f t="shared" ref="AA77:BP77" si="7">SUM(AA74:AA76)</f>
        <v>0</v>
      </c>
      <c r="AB77" s="85">
        <f t="shared" si="7"/>
        <v>0</v>
      </c>
      <c r="AC77" s="85">
        <f t="shared" si="7"/>
        <v>0</v>
      </c>
      <c r="AD77" s="85">
        <f t="shared" si="7"/>
        <v>0</v>
      </c>
      <c r="AE77" s="85">
        <f t="shared" si="7"/>
        <v>0</v>
      </c>
      <c r="AF77" s="85">
        <f t="shared" si="7"/>
        <v>0</v>
      </c>
      <c r="AG77" s="85">
        <f t="shared" si="7"/>
        <v>0</v>
      </c>
      <c r="AH77" s="85">
        <f t="shared" si="7"/>
        <v>0</v>
      </c>
      <c r="AI77" s="85">
        <f t="shared" si="7"/>
        <v>0</v>
      </c>
      <c r="AJ77" s="85">
        <f t="shared" si="7"/>
        <v>0</v>
      </c>
      <c r="AK77" s="85">
        <f t="shared" si="7"/>
        <v>0</v>
      </c>
      <c r="AL77" s="85">
        <f t="shared" si="7"/>
        <v>0</v>
      </c>
      <c r="AM77" s="85">
        <f t="shared" si="7"/>
        <v>0</v>
      </c>
      <c r="AN77" s="85">
        <f t="shared" si="7"/>
        <v>0</v>
      </c>
      <c r="AO77" s="85">
        <f t="shared" si="7"/>
        <v>0</v>
      </c>
      <c r="AP77" s="85">
        <f t="shared" si="7"/>
        <v>0</v>
      </c>
      <c r="AQ77" s="85">
        <f t="shared" si="7"/>
        <v>0</v>
      </c>
      <c r="AR77" s="85">
        <f t="shared" si="7"/>
        <v>0</v>
      </c>
      <c r="AS77" s="85">
        <f t="shared" si="7"/>
        <v>0</v>
      </c>
      <c r="AT77" s="85">
        <f t="shared" si="7"/>
        <v>0</v>
      </c>
      <c r="AU77" s="85">
        <f t="shared" si="7"/>
        <v>0</v>
      </c>
      <c r="AV77" s="85">
        <f t="shared" si="7"/>
        <v>0</v>
      </c>
      <c r="AW77" s="85">
        <f t="shared" si="7"/>
        <v>0</v>
      </c>
      <c r="AX77" s="85">
        <f t="shared" si="7"/>
        <v>0</v>
      </c>
      <c r="AY77" s="85">
        <f t="shared" si="7"/>
        <v>0</v>
      </c>
      <c r="AZ77" s="85">
        <f t="shared" si="7"/>
        <v>0</v>
      </c>
      <c r="BA77" s="85">
        <f t="shared" si="7"/>
        <v>0</v>
      </c>
      <c r="BB77" s="85">
        <f t="shared" si="7"/>
        <v>0</v>
      </c>
      <c r="BC77" s="85">
        <f t="shared" si="7"/>
        <v>0</v>
      </c>
      <c r="BD77" s="85">
        <f t="shared" si="7"/>
        <v>0</v>
      </c>
      <c r="BE77" s="85">
        <f t="shared" si="7"/>
        <v>0</v>
      </c>
      <c r="BF77" s="85">
        <f t="shared" si="7"/>
        <v>0</v>
      </c>
      <c r="BG77" s="85">
        <f t="shared" si="7"/>
        <v>0</v>
      </c>
      <c r="BH77" s="85">
        <f t="shared" si="7"/>
        <v>0</v>
      </c>
      <c r="BI77" s="85">
        <f t="shared" si="7"/>
        <v>0</v>
      </c>
      <c r="BJ77" s="85">
        <f t="shared" si="7"/>
        <v>0</v>
      </c>
      <c r="BK77" s="85">
        <f t="shared" si="7"/>
        <v>0</v>
      </c>
      <c r="BL77" s="85">
        <f t="shared" si="7"/>
        <v>0</v>
      </c>
      <c r="BM77" s="85">
        <f t="shared" si="7"/>
        <v>0</v>
      </c>
      <c r="BN77" s="85">
        <f t="shared" si="7"/>
        <v>0</v>
      </c>
      <c r="BO77" s="85">
        <f t="shared" si="7"/>
        <v>0</v>
      </c>
      <c r="BP77" s="85">
        <f t="shared" si="7"/>
        <v>0</v>
      </c>
      <c r="BQ77" s="85"/>
      <c r="BR77" s="85"/>
      <c r="BS77" s="85"/>
      <c r="BT77" s="85"/>
      <c r="BU77" s="85"/>
      <c r="BV77" s="85"/>
      <c r="BW77" s="85"/>
      <c r="BX77" s="85"/>
      <c r="BY77" s="85"/>
      <c r="BZ77" s="85"/>
      <c r="CA77" s="85"/>
      <c r="CB77" s="85"/>
      <c r="CC77" s="85"/>
      <c r="CD77" s="85"/>
      <c r="CE77" s="85"/>
      <c r="CF77" s="85"/>
      <c r="CG77" s="85"/>
      <c r="CH77" s="85"/>
      <c r="CI77" s="85"/>
      <c r="CJ77" s="85"/>
      <c r="CK77" s="85"/>
      <c r="CM77" s="8"/>
    </row>
    <row r="78" spans="1:91" s="3" customFormat="1">
      <c r="A78" s="105" t="s">
        <v>189</v>
      </c>
      <c r="B78" s="22" t="s">
        <v>158</v>
      </c>
      <c r="H78" s="102"/>
      <c r="I78" s="141" t="s">
        <v>141</v>
      </c>
      <c r="Z78" s="85">
        <f>IF(Z$9&gt;=Project!$B$20,IF(Z$9&lt;Project!$B$21,Z77,0),0)</f>
        <v>0</v>
      </c>
      <c r="AA78" s="85">
        <f>IF(AA$9&gt;=Project!$B$20,IF(AA$9&lt;Project!$B$21,AA77,0),0)</f>
        <v>0</v>
      </c>
      <c r="AB78" s="85">
        <f>IF(AB$9&gt;=Project!$B$20,IF(AB$9&lt;Project!$B$21,AB77,0),0)</f>
        <v>0</v>
      </c>
      <c r="AC78" s="85">
        <f>IF(AC$9&gt;=Project!$B$20,IF(AC$9&lt;Project!$B$21,AC77,0),0)</f>
        <v>0</v>
      </c>
      <c r="AD78" s="85">
        <f>IF(AD$9&gt;=Project!$B$20,IF(AD$9&lt;Project!$B$21,AD77,0),0)</f>
        <v>0</v>
      </c>
      <c r="AE78" s="277">
        <f>AE77/2</f>
        <v>0</v>
      </c>
      <c r="AF78" s="85">
        <f>IF(AF$9&gt;=Project!$B$20,IF(AF$9&lt;Project!$B$21,AF77,0),0)</f>
        <v>0</v>
      </c>
      <c r="AG78" s="85">
        <f>IF(AG$9&gt;=Project!$B$20,IF(AG$9&lt;Project!$B$21,AG77,0),0)</f>
        <v>0</v>
      </c>
      <c r="AH78" s="85">
        <f>IF(AH$9&gt;=Project!$B$20,IF(AH$9&lt;Project!$B$21,AH77,0),0)</f>
        <v>0</v>
      </c>
      <c r="AI78" s="85">
        <f>IF(AI$9&gt;=Project!$B$20,IF(AI$9&lt;Project!$B$21,AI77,0),0)</f>
        <v>0</v>
      </c>
      <c r="AJ78" s="85">
        <f>IF(AJ$9&gt;=Project!$B$20,IF(AJ$9&lt;Project!$B$21,AJ77,0),0)</f>
        <v>0</v>
      </c>
      <c r="AK78" s="85">
        <f>IF(AK$9&gt;=Project!$B$20,IF(AK$9&lt;Project!$B$21,AK77,0),0)</f>
        <v>0</v>
      </c>
      <c r="AL78" s="85">
        <f>IF(AL$9&gt;=Project!$B$20,IF(AL$9&lt;Project!$B$21,AL77,0),0)</f>
        <v>0</v>
      </c>
      <c r="AM78" s="85">
        <f>IF(AM$9&gt;=Project!$B$20,IF(AM$9&lt;Project!$B$21,AM77,0),0)</f>
        <v>0</v>
      </c>
      <c r="AN78" s="85">
        <f>IF(AN$9&gt;=Project!$B$20,IF(AN$9&lt;Project!$B$21,AN77,0),0)</f>
        <v>0</v>
      </c>
      <c r="AO78" s="85">
        <f>IF(AO$9&gt;=Project!$B$20,IF(AO$9&lt;Project!$B$21,AO77,0),0)</f>
        <v>0</v>
      </c>
      <c r="AP78" s="85">
        <f>IF(AP$9&gt;=Project!$B$20,IF(AP$9&lt;Project!$B$21,AP77,0),0)</f>
        <v>0</v>
      </c>
      <c r="AQ78" s="85">
        <f>IF(AQ$9&gt;=Project!$B$20,IF(AQ$9&lt;Project!$B$21,AQ77,0),0)</f>
        <v>0</v>
      </c>
      <c r="AR78" s="85">
        <f>IF(AR$9&gt;=Project!$B$20,IF(AR$9&lt;Project!$B$21,AR77,0),0)</f>
        <v>0</v>
      </c>
      <c r="AS78" s="85">
        <f>IF(AS$9&gt;=Project!$B$20,IF(AS$9&lt;Project!$B$21,AS77,0),0)</f>
        <v>0</v>
      </c>
      <c r="AT78" s="85">
        <f>IF(AT$9&gt;=Project!$B$20,IF(AT$9&lt;Project!$B$21,AT77,0),0)</f>
        <v>0</v>
      </c>
      <c r="AU78" s="85">
        <f>IF(AU$9&gt;=Project!$B$20,IF(AU$9&lt;Project!$B$21,AU77,0),0)</f>
        <v>0</v>
      </c>
      <c r="AV78" s="85">
        <f>IF(AV$9&gt;=Project!$B$20,IF(AV$9&lt;Project!$B$21,AV77,0),0)</f>
        <v>0</v>
      </c>
      <c r="AW78" s="85">
        <f>IF(AW$9&gt;=Project!$B$20,IF(AW$9&lt;Project!$B$21,AW77,0),0)</f>
        <v>0</v>
      </c>
      <c r="AX78" s="85">
        <f>IF(AX$9&gt;=Project!$B$20,IF(AX$9&lt;Project!$B$21,AX77,0),0)</f>
        <v>0</v>
      </c>
      <c r="AY78" s="85">
        <f>IF(AY$9&gt;=Project!$B$20,IF(AY$9&lt;Project!$B$21,AY77,0),0)</f>
        <v>0</v>
      </c>
      <c r="AZ78" s="85">
        <f>IF(AZ$9&gt;=Project!$B$20,IF(AZ$9&lt;Project!$B$21,AZ77,0),0)</f>
        <v>0</v>
      </c>
      <c r="BA78" s="85">
        <f>IF(BA$9&gt;=Project!$B$20,IF(BA$9&lt;Project!$B$21,BA77,0),0)</f>
        <v>0</v>
      </c>
      <c r="BB78" s="85">
        <f>IF(BB$9&gt;=Project!$B$20,IF(BB$9&lt;Project!$B$21,BB77,0),0)</f>
        <v>0</v>
      </c>
      <c r="BC78" s="85">
        <f>IF(BC$9&gt;=Project!$B$20,IF(BC$9&lt;Project!$B$21,BC77,0),0)</f>
        <v>0</v>
      </c>
      <c r="BD78" s="85">
        <f>IF(BD$9&gt;=Project!$B$20,IF(BD$9&lt;Project!$B$21,BD77,0),0)</f>
        <v>0</v>
      </c>
      <c r="BE78" s="85">
        <f>IF(BE$9&gt;=Project!$B$20,IF(BE$9&lt;Project!$B$21,BE77,0),0)</f>
        <v>0</v>
      </c>
      <c r="BF78" s="85">
        <f>IF(BF$9&gt;=Project!$B$20,IF(BF$9&lt;Project!$B$21,BF77,0),0)</f>
        <v>0</v>
      </c>
      <c r="BG78" s="85">
        <f>IF(BG$9&gt;=Project!$B$20,IF(BG$9&lt;Project!$B$21,BG77,0),0)</f>
        <v>0</v>
      </c>
      <c r="BH78" s="85">
        <f>IF(BH$9&gt;=Project!$B$20,IF(BH$9&lt;Project!$B$21,BH77,0),0)</f>
        <v>0</v>
      </c>
      <c r="BI78" s="85">
        <f>IF(BI$9&gt;=Project!$B$20,IF(BI$9&lt;Project!$B$21,BI77,0),0)</f>
        <v>0</v>
      </c>
      <c r="BJ78" s="85">
        <f>IF(BJ$9&gt;=Project!$B$20,IF(BJ$9&lt;Project!$B$21,BJ77,0),0)</f>
        <v>0</v>
      </c>
      <c r="BK78" s="85">
        <f>IF(BK$9&gt;=Project!$B$20,IF(BK$9&lt;Project!$B$21,BK77,0),0)</f>
        <v>0</v>
      </c>
      <c r="BL78" s="85">
        <f>IF(BL$9&gt;=Project!$B$20,IF(BL$9&lt;Project!$B$21,BL77,0),0)</f>
        <v>0</v>
      </c>
      <c r="BM78" s="85">
        <f>IF(BM$9&gt;=Project!$B$20,IF(BM$9&lt;Project!$B$21,BM77,0),0)</f>
        <v>0</v>
      </c>
      <c r="BN78" s="85">
        <f>IF(BN$9&gt;=Project!$B$20,IF(BN$9&lt;Project!$B$21,BN77,0),0)</f>
        <v>0</v>
      </c>
      <c r="BO78" s="85">
        <f>IF(BO$9&gt;=Project!$B$20,IF(BO$9&lt;Project!$B$21,BO77,0),0)</f>
        <v>0</v>
      </c>
      <c r="BP78" s="85">
        <f>IF(BP$9&gt;=Project!$B$20,IF(BP$9&lt;Project!$B$21,BP77,0),0)</f>
        <v>0</v>
      </c>
      <c r="BQ78" s="85"/>
      <c r="BR78" s="85"/>
      <c r="BS78" s="85"/>
      <c r="BT78" s="85"/>
      <c r="BU78" s="85"/>
      <c r="BV78" s="85"/>
      <c r="BW78" s="85"/>
      <c r="BX78" s="85"/>
      <c r="BY78" s="85"/>
      <c r="BZ78" s="85"/>
      <c r="CA78" s="85"/>
      <c r="CB78" s="85"/>
      <c r="CC78" s="85"/>
      <c r="CD78" s="85"/>
      <c r="CE78" s="85"/>
      <c r="CF78" s="85"/>
      <c r="CG78" s="85"/>
      <c r="CH78" s="85"/>
      <c r="CI78" s="85"/>
      <c r="CJ78" s="85"/>
      <c r="CK78" s="85"/>
    </row>
    <row r="79" spans="1:91" s="3" customFormat="1">
      <c r="A79" s="105" t="s">
        <v>190</v>
      </c>
      <c r="B79" s="22" t="s">
        <v>158</v>
      </c>
      <c r="H79" s="102"/>
      <c r="I79" s="141" t="s">
        <v>141</v>
      </c>
      <c r="Z79" s="85">
        <f>IF(Z$9&gt;=Project!$B$20,IF(Z$9&lt;Project!$B$21,Z73,0),0)</f>
        <v>0</v>
      </c>
      <c r="AA79" s="85">
        <f>IF(AA$9&gt;=Project!$B$20,IF(AA$9&lt;Project!$B$21,AA73,0),0)</f>
        <v>0</v>
      </c>
      <c r="AB79" s="85">
        <f>IF(AB$9&gt;=Project!$B$20,IF(AB$9&lt;Project!$B$21,AB73,0),0)</f>
        <v>0</v>
      </c>
      <c r="AC79" s="85">
        <f>IF(AC$9&gt;=Project!$B$20,IF(AC$9&lt;Project!$B$21,AC73,0),0)</f>
        <v>0</v>
      </c>
      <c r="AD79" s="85">
        <f>IF(AD$9&gt;=Project!$B$20,IF(AD$9&lt;Project!$B$21,AD73,0),0)</f>
        <v>0</v>
      </c>
      <c r="AE79" s="277">
        <f>SUM(AE73)/2</f>
        <v>500.9634863589423</v>
      </c>
      <c r="AF79" s="85">
        <f>IF(AF$9&gt;=Project!$B$20,IF(AF$9&lt;Project!$B$21,AF73,0),0)</f>
        <v>999.39379978987438</v>
      </c>
      <c r="AG79" s="85">
        <f>IF(AG$9&gt;=Project!$B$20,IF(AG$9&lt;Project!$B$21,AG73,0),0)</f>
        <v>996.56020876104049</v>
      </c>
      <c r="AH79" s="85">
        <f>IF(AH$9&gt;=Project!$B$20,IF(AH$9&lt;Project!$B$21,AH73,0),0)</f>
        <v>993.43924914980687</v>
      </c>
      <c r="AI79" s="85">
        <f>IF(AI$9&gt;=Project!$B$20,IF(AI$9&lt;Project!$B$21,AI73,0),0)</f>
        <v>990.04356826978142</v>
      </c>
      <c r="AJ79" s="85">
        <f>IF(AJ$9&gt;=Project!$B$20,IF(AJ$9&lt;Project!$B$21,AJ73,0),0)</f>
        <v>986.38542210598621</v>
      </c>
      <c r="AK79" s="85">
        <f>IF(AK$9&gt;=Project!$B$20,IF(AK$9&lt;Project!$B$21,AK73,0),0)</f>
        <v>982.47668591675733</v>
      </c>
      <c r="AL79" s="85">
        <f>IF(AL$9&gt;=Project!$B$20,IF(AL$9&lt;Project!$B$21,AL73,0),0)</f>
        <v>978.32886456795381</v>
      </c>
      <c r="AM79" s="85">
        <f>IF(AM$9&gt;=Project!$B$20,IF(AM$9&lt;Project!$B$21,AM73,0),0)</f>
        <v>973.95310260593089</v>
      </c>
      <c r="AN79" s="85">
        <f>IF(AN$9&gt;=Project!$B$20,IF(AN$9&lt;Project!$B$21,AN73,0),0)</f>
        <v>984.27342783061681</v>
      </c>
      <c r="AO79" s="85">
        <f>IF(AO$9&gt;=Project!$B$20,IF(AO$9&lt;Project!$B$21,AO73,0),0)</f>
        <v>2447.9378662884906</v>
      </c>
      <c r="AP79" s="85">
        <f>IF(AP$9&gt;=Project!$B$20,IF(AP$9&lt;Project!$B$21,AP73,0),0)</f>
        <v>2434.7156878580004</v>
      </c>
      <c r="AQ79" s="85">
        <f>IF(AQ$9&gt;=Project!$B$20,IF(AQ$9&lt;Project!$B$21,AQ73,0),0)</f>
        <v>2421.0412322536913</v>
      </c>
      <c r="AR79" s="85">
        <f>IF(AR$9&gt;=Project!$B$20,IF(AR$9&lt;Project!$B$21,AR73,0),0)</f>
        <v>2406.9379193001664</v>
      </c>
      <c r="AS79" s="85">
        <f>IF(AS$9&gt;=Project!$B$20,IF(AS$9&lt;Project!$B$21,AS73,0),0)</f>
        <v>2392.4284121409255</v>
      </c>
      <c r="AT79" s="85">
        <f>IF(AT$9&gt;=Project!$B$20,IF(AT$9&lt;Project!$B$21,AT73,0),0)</f>
        <v>2377.5346381536938</v>
      </c>
      <c r="AU79" s="85">
        <f>IF(AU$9&gt;=Project!$B$20,IF(AU$9&lt;Project!$B$21,AU73,0),0)</f>
        <v>2362.2778093314855</v>
      </c>
      <c r="AV79" s="85">
        <f>IF(AV$9&gt;=Project!$B$20,IF(AV$9&lt;Project!$B$21,AV73,0),0)</f>
        <v>2378.3903129821833</v>
      </c>
      <c r="AW79" s="85">
        <f>IF(AW$9&gt;=Project!$B$20,IF(AW$9&lt;Project!$B$21,AW73,0),0)</f>
        <v>2361.8331285727395</v>
      </c>
      <c r="AX79" s="85">
        <f>IF(AX$9&gt;=Project!$B$20,IF(AX$9&lt;Project!$B$21,AX73,0),0)</f>
        <v>2344.985149109023</v>
      </c>
      <c r="AY79" s="85">
        <f>IF(AY$9&gt;=Project!$B$20,IF(AY$9&lt;Project!$B$21,AY73,0),0)</f>
        <v>2327.8646638651039</v>
      </c>
      <c r="AZ79" s="85">
        <f>IF(AZ$9&gt;=Project!$B$20,IF(AZ$9&lt;Project!$B$21,AZ73,0),0)</f>
        <v>2310.4893461687029</v>
      </c>
      <c r="BA79" s="85">
        <f>IF(BA$9&gt;=Project!$B$20,IF(BA$9&lt;Project!$B$21,BA73,0),0)</f>
        <v>2292.8762707372334</v>
      </c>
      <c r="BB79" s="85">
        <f>IF(BB$9&gt;=Project!$B$20,IF(BB$9&lt;Project!$B$21,BB73,0),0)</f>
        <v>2275.0419305665073</v>
      </c>
      <c r="BC79" s="85">
        <f>IF(BC$9&gt;=Project!$B$20,IF(BC$9&lt;Project!$B$21,BC73,0),0)</f>
        <v>2284.5266711072327</v>
      </c>
      <c r="BD79" s="85">
        <f>IF(BD$9&gt;=Project!$B$20,IF(BD$9&lt;Project!$B$21,BD73,0),0)</f>
        <v>3625.1932507825231</v>
      </c>
      <c r="BE79" s="85">
        <f>IF(BE$9&gt;=Project!$B$20,IF(BE$9&lt;Project!$B$21,BE73,0),0)</f>
        <v>3552.5885892517076</v>
      </c>
      <c r="BF79" s="85">
        <f>IF(BF$9&gt;=Project!$B$20,IF(BF$9&lt;Project!$B$21,BF73,0),0)</f>
        <v>3481.4380396844031</v>
      </c>
      <c r="BG79" s="85">
        <f>IF(BG$9&gt;=Project!$B$20,IF(BG$9&lt;Project!$B$21,BG73,0),0)</f>
        <v>3411.7124794105539</v>
      </c>
      <c r="BH79" s="85">
        <f>IF(BH$9&gt;=Project!$B$20,IF(BH$9&lt;Project!$B$21,BH73,0),0)</f>
        <v>3343.3833690232395</v>
      </c>
      <c r="BI79" s="85">
        <f>IF(BI$9&gt;=Project!$B$20,IF(BI$9&lt;Project!$B$21,BI73,0),0)</f>
        <v>3276.4227406972059</v>
      </c>
      <c r="BJ79" s="85">
        <f>IF(BJ$9&gt;=Project!$B$20,IF(BJ$9&lt;Project!$B$21,BJ73,0),0)</f>
        <v>0</v>
      </c>
      <c r="BK79" s="85">
        <f>IF(BK$9&gt;=Project!$B$20,IF(BK$9&lt;Project!$B$21,BK73,0),0)</f>
        <v>0</v>
      </c>
      <c r="BL79" s="85">
        <f>IF(BL$9&gt;=Project!$B$20,IF(BL$9&lt;Project!$B$21,BL73,0),0)</f>
        <v>0</v>
      </c>
      <c r="BM79" s="85">
        <f>IF(BM$9&gt;=Project!$B$20,IF(BM$9&lt;Project!$B$21,BM73,0),0)</f>
        <v>0</v>
      </c>
      <c r="BN79" s="85">
        <f>IF(BN$9&gt;=Project!$B$20,IF(BN$9&lt;Project!$B$21,BN73,0),0)</f>
        <v>0</v>
      </c>
      <c r="BO79" s="85">
        <f>IF(BO$9&gt;=Project!$B$20,IF(BO$9&lt;Project!$B$21,BO73,0),0)</f>
        <v>0</v>
      </c>
      <c r="BP79" s="85">
        <f>IF(BP$9&gt;=Project!$B$20,IF(BP$9&lt;Project!$B$21,BP73,0),0)</f>
        <v>0</v>
      </c>
      <c r="BQ79" s="85"/>
      <c r="BR79" s="85"/>
      <c r="BS79" s="85"/>
      <c r="BT79" s="85"/>
      <c r="BU79" s="85"/>
      <c r="BV79" s="85"/>
      <c r="BW79" s="85"/>
      <c r="BX79" s="85"/>
      <c r="BY79" s="85"/>
      <c r="BZ79" s="85"/>
      <c r="CA79" s="85"/>
      <c r="CB79" s="85"/>
      <c r="CC79" s="85"/>
      <c r="CD79" s="85"/>
      <c r="CE79" s="85"/>
      <c r="CF79" s="85"/>
      <c r="CG79" s="85"/>
      <c r="CH79" s="85"/>
      <c r="CI79" s="85"/>
      <c r="CJ79" s="85"/>
      <c r="CK79" s="85"/>
    </row>
    <row r="80" spans="1:91" s="3" customFormat="1">
      <c r="A80" s="105" t="s">
        <v>191</v>
      </c>
      <c r="B80" s="22" t="s">
        <v>158</v>
      </c>
      <c r="H80" s="102"/>
      <c r="I80" s="141" t="s">
        <v>141</v>
      </c>
      <c r="Z80" s="85">
        <f>SUM(Z78:Z79)</f>
        <v>0</v>
      </c>
      <c r="AA80" s="85">
        <f t="shared" ref="AA80:BP80" si="8">SUM(AA78:AA79)</f>
        <v>0</v>
      </c>
      <c r="AB80" s="85">
        <f t="shared" si="8"/>
        <v>0</v>
      </c>
      <c r="AC80" s="85">
        <f t="shared" si="8"/>
        <v>0</v>
      </c>
      <c r="AD80" s="85">
        <f t="shared" si="8"/>
        <v>0</v>
      </c>
      <c r="AE80" s="85">
        <f t="shared" si="8"/>
        <v>500.9634863589423</v>
      </c>
      <c r="AF80" s="85">
        <f t="shared" si="8"/>
        <v>999.39379978987438</v>
      </c>
      <c r="AG80" s="85">
        <f t="shared" si="8"/>
        <v>996.56020876104049</v>
      </c>
      <c r="AH80" s="85">
        <f t="shared" si="8"/>
        <v>993.43924914980687</v>
      </c>
      <c r="AI80" s="85">
        <f t="shared" si="8"/>
        <v>990.04356826978142</v>
      </c>
      <c r="AJ80" s="85">
        <f t="shared" si="8"/>
        <v>986.38542210598621</v>
      </c>
      <c r="AK80" s="85">
        <f t="shared" si="8"/>
        <v>982.47668591675733</v>
      </c>
      <c r="AL80" s="85">
        <f t="shared" si="8"/>
        <v>978.32886456795381</v>
      </c>
      <c r="AM80" s="85">
        <f t="shared" si="8"/>
        <v>973.95310260593089</v>
      </c>
      <c r="AN80" s="85">
        <f t="shared" si="8"/>
        <v>984.27342783061681</v>
      </c>
      <c r="AO80" s="85">
        <f t="shared" si="8"/>
        <v>2447.9378662884906</v>
      </c>
      <c r="AP80" s="85">
        <f t="shared" si="8"/>
        <v>2434.7156878580004</v>
      </c>
      <c r="AQ80" s="85">
        <f t="shared" si="8"/>
        <v>2421.0412322536913</v>
      </c>
      <c r="AR80" s="85">
        <f t="shared" si="8"/>
        <v>2406.9379193001664</v>
      </c>
      <c r="AS80" s="85">
        <f t="shared" si="8"/>
        <v>2392.4284121409255</v>
      </c>
      <c r="AT80" s="85">
        <f t="shared" si="8"/>
        <v>2377.5346381536938</v>
      </c>
      <c r="AU80" s="85">
        <f t="shared" si="8"/>
        <v>2362.2778093314855</v>
      </c>
      <c r="AV80" s="85">
        <f t="shared" si="8"/>
        <v>2378.3903129821833</v>
      </c>
      <c r="AW80" s="85">
        <f t="shared" si="8"/>
        <v>2361.8331285727395</v>
      </c>
      <c r="AX80" s="85">
        <f t="shared" si="8"/>
        <v>2344.985149109023</v>
      </c>
      <c r="AY80" s="85">
        <f t="shared" si="8"/>
        <v>2327.8646638651039</v>
      </c>
      <c r="AZ80" s="85">
        <f t="shared" si="8"/>
        <v>2310.4893461687029</v>
      </c>
      <c r="BA80" s="85">
        <f t="shared" si="8"/>
        <v>2292.8762707372334</v>
      </c>
      <c r="BB80" s="85">
        <f t="shared" si="8"/>
        <v>2275.0419305665073</v>
      </c>
      <c r="BC80" s="85">
        <f t="shared" si="8"/>
        <v>2284.5266711072327</v>
      </c>
      <c r="BD80" s="85">
        <f t="shared" si="8"/>
        <v>3625.1932507825231</v>
      </c>
      <c r="BE80" s="85">
        <f t="shared" si="8"/>
        <v>3552.5885892517076</v>
      </c>
      <c r="BF80" s="85">
        <f t="shared" si="8"/>
        <v>3481.4380396844031</v>
      </c>
      <c r="BG80" s="85">
        <f t="shared" si="8"/>
        <v>3411.7124794105539</v>
      </c>
      <c r="BH80" s="85">
        <f t="shared" si="8"/>
        <v>3343.3833690232395</v>
      </c>
      <c r="BI80" s="85">
        <f t="shared" si="8"/>
        <v>3276.4227406972059</v>
      </c>
      <c r="BJ80" s="85">
        <f t="shared" si="8"/>
        <v>0</v>
      </c>
      <c r="BK80" s="85">
        <f t="shared" si="8"/>
        <v>0</v>
      </c>
      <c r="BL80" s="85">
        <f t="shared" si="8"/>
        <v>0</v>
      </c>
      <c r="BM80" s="85">
        <f t="shared" si="8"/>
        <v>0</v>
      </c>
      <c r="BN80" s="85">
        <f t="shared" si="8"/>
        <v>0</v>
      </c>
      <c r="BO80" s="85">
        <f t="shared" si="8"/>
        <v>0</v>
      </c>
      <c r="BP80" s="85">
        <f t="shared" si="8"/>
        <v>0</v>
      </c>
      <c r="BQ80" s="85"/>
      <c r="BR80" s="85"/>
      <c r="BS80" s="85"/>
      <c r="BT80" s="85"/>
      <c r="BU80" s="85"/>
      <c r="BV80" s="85"/>
      <c r="BW80" s="85"/>
      <c r="BX80" s="85"/>
      <c r="BY80" s="85"/>
      <c r="BZ80" s="85"/>
      <c r="CA80" s="85"/>
      <c r="CB80" s="85"/>
      <c r="CC80" s="85"/>
      <c r="CD80" s="85"/>
      <c r="CE80" s="85"/>
      <c r="CF80" s="85"/>
      <c r="CG80" s="85"/>
      <c r="CH80" s="85"/>
      <c r="CI80" s="85"/>
      <c r="CJ80" s="85"/>
      <c r="CK80" s="85"/>
    </row>
    <row r="82" spans="1:91" ht="18.5">
      <c r="A82" s="60" t="s">
        <v>192</v>
      </c>
      <c r="B82" s="53"/>
      <c r="C82" s="53"/>
      <c r="D82" s="53"/>
      <c r="E82" s="53"/>
      <c r="F82" s="53"/>
      <c r="G82" s="53"/>
      <c r="CM82" s="8"/>
    </row>
    <row r="83" spans="1:91">
      <c r="A83" t="s">
        <v>193</v>
      </c>
      <c r="Z83" s="40">
        <f>a!Z30</f>
        <v>1</v>
      </c>
      <c r="AA83" s="40">
        <f>a!AA30</f>
        <v>0.93457943925233644</v>
      </c>
      <c r="AB83" s="40">
        <f>a!AB30</f>
        <v>0.87343872827321156</v>
      </c>
      <c r="AC83" s="40">
        <f>a!AC30</f>
        <v>0.81629787689085187</v>
      </c>
      <c r="AD83" s="40">
        <f>a!AD30</f>
        <v>0.7628952120475252</v>
      </c>
      <c r="AE83" s="40">
        <f>a!AE30</f>
        <v>0.71298617948366838</v>
      </c>
      <c r="AF83" s="40">
        <f>a!AF30</f>
        <v>0.66634222381651254</v>
      </c>
      <c r="AG83" s="40">
        <f>a!AG30</f>
        <v>0.62274974188459109</v>
      </c>
      <c r="AH83" s="40">
        <f>a!AH30</f>
        <v>0.5820091045650384</v>
      </c>
      <c r="AI83" s="40">
        <f>a!AI30</f>
        <v>0.54393374258414806</v>
      </c>
      <c r="AJ83" s="40">
        <f>a!AJ30</f>
        <v>0.5083492921347178</v>
      </c>
      <c r="AK83" s="40">
        <f>a!AK30</f>
        <v>0.47509279638758667</v>
      </c>
      <c r="AL83" s="40">
        <f>a!AL30</f>
        <v>0.44401195924073528</v>
      </c>
      <c r="AM83" s="40">
        <f>a!AM30</f>
        <v>0.41496444788853759</v>
      </c>
      <c r="AN83" s="40">
        <f>a!AN30</f>
        <v>0.3878172410173249</v>
      </c>
      <c r="AO83" s="40">
        <f>a!AO30</f>
        <v>0.36244601964235967</v>
      </c>
      <c r="AP83" s="40">
        <f>a!AP30</f>
        <v>0.33873459779659787</v>
      </c>
      <c r="AQ83" s="40">
        <f>a!AQ30</f>
        <v>0.31657439046411018</v>
      </c>
      <c r="AR83" s="40">
        <f>a!AR30</f>
        <v>0.29586391632159825</v>
      </c>
      <c r="AS83" s="40">
        <f>a!AS30</f>
        <v>0.27650833301083949</v>
      </c>
      <c r="AT83" s="40">
        <f>a!AT30</f>
        <v>0.2584190028138687</v>
      </c>
      <c r="AU83" s="40">
        <f>a!AU30</f>
        <v>0.24151308674193336</v>
      </c>
      <c r="AV83" s="40">
        <f>a!AV30</f>
        <v>0.22571316517937698</v>
      </c>
      <c r="AW83" s="40">
        <f>a!AW30</f>
        <v>0.21094688334521211</v>
      </c>
      <c r="AX83" s="40">
        <f>a!AX30</f>
        <v>0.19714661994879637</v>
      </c>
      <c r="AY83" s="40">
        <f>a!AY30</f>
        <v>0.18424917752223957</v>
      </c>
      <c r="AZ83" s="40">
        <f>a!AZ30</f>
        <v>0.17219549301143888</v>
      </c>
      <c r="BA83" s="40">
        <f>a!BA30</f>
        <v>0.16093036730041013</v>
      </c>
      <c r="BB83" s="40">
        <f>a!BB30</f>
        <v>0.15040221243028987</v>
      </c>
      <c r="BC83" s="40">
        <f>a!BC30</f>
        <v>0.1405628153554111</v>
      </c>
      <c r="BD83" s="40">
        <f>a!BD30</f>
        <v>0.13136711715458982</v>
      </c>
      <c r="BE83" s="40">
        <f>a!BE30</f>
        <v>0.1227730066865325</v>
      </c>
      <c r="BF83" s="40">
        <f>a!BF30</f>
        <v>0.11474112774442291</v>
      </c>
      <c r="BG83" s="40">
        <f>a!BG30</f>
        <v>0.10723469882656347</v>
      </c>
      <c r="BH83" s="40">
        <f>a!BH30</f>
        <v>0.10021934469772288</v>
      </c>
      <c r="BI83" s="40">
        <f>a!BI30</f>
        <v>9.366293896983445E-2</v>
      </c>
      <c r="BJ83" s="40">
        <f>a!BJ30</f>
        <v>8.7535456981153698E-2</v>
      </c>
      <c r="BK83" s="40">
        <f>a!BK30</f>
        <v>8.1808838300143641E-2</v>
      </c>
      <c r="BL83" s="40">
        <f>a!BL30</f>
        <v>7.6456858224433308E-2</v>
      </c>
      <c r="BM83" s="40">
        <f>a!BM30</f>
        <v>7.1455007686386268E-2</v>
      </c>
      <c r="BN83" s="40">
        <f>a!BN30</f>
        <v>6.6780381015314264E-2</v>
      </c>
      <c r="BO83" s="40">
        <f>a!BO30</f>
        <v>6.2411571042349782E-2</v>
      </c>
      <c r="BP83" s="40">
        <f>a!BP30</f>
        <v>5.8328571067616623E-2</v>
      </c>
      <c r="BQ83" s="40"/>
      <c r="BR83" s="40"/>
      <c r="BS83" s="40"/>
      <c r="BT83" s="40"/>
      <c r="BU83" s="40"/>
      <c r="BV83" s="40"/>
      <c r="BW83" s="40"/>
      <c r="BX83" s="40"/>
      <c r="BY83" s="40"/>
      <c r="BZ83" s="40"/>
      <c r="CA83" s="40"/>
      <c r="CB83" s="40"/>
      <c r="CC83" s="40"/>
      <c r="CD83" s="40"/>
      <c r="CE83" s="40"/>
      <c r="CF83" s="40"/>
      <c r="CG83" s="40"/>
      <c r="CH83" s="40"/>
      <c r="CI83" s="40"/>
      <c r="CJ83" s="40"/>
      <c r="CK83" s="40"/>
      <c r="CM83" s="8"/>
    </row>
    <row r="84" spans="1:91">
      <c r="A84" t="s">
        <v>194</v>
      </c>
      <c r="Z84" s="40">
        <f>a!Z31</f>
        <v>1</v>
      </c>
      <c r="AA84" s="40">
        <f>a!AA31</f>
        <v>0.970873786407767</v>
      </c>
      <c r="AB84" s="40">
        <f>a!AB31</f>
        <v>0.94259590913375435</v>
      </c>
      <c r="AC84" s="40">
        <f>a!AC31</f>
        <v>0.91514165935315961</v>
      </c>
      <c r="AD84" s="40">
        <f>a!AD31</f>
        <v>0.888487047915689</v>
      </c>
      <c r="AE84" s="40">
        <f>a!AE31</f>
        <v>0.86260878438416411</v>
      </c>
      <c r="AF84" s="40">
        <f>a!AF31</f>
        <v>0.83748425668365445</v>
      </c>
      <c r="AG84" s="40">
        <f>a!AG31</f>
        <v>0.81309151134335378</v>
      </c>
      <c r="AH84" s="40">
        <f>a!AH31</f>
        <v>0.78940923431393573</v>
      </c>
      <c r="AI84" s="40">
        <f>a!AI31</f>
        <v>0.76641673234362695</v>
      </c>
      <c r="AJ84" s="40">
        <f>a!AJ31</f>
        <v>0.74409391489672516</v>
      </c>
      <c r="AK84" s="40">
        <f>a!AK31</f>
        <v>0.72242127659876232</v>
      </c>
      <c r="AL84" s="40">
        <f>a!AL31</f>
        <v>0.70137988019297326</v>
      </c>
      <c r="AM84" s="40">
        <f>a!AM31</f>
        <v>0.68095133999317792</v>
      </c>
      <c r="AN84" s="40">
        <f>a!AN31</f>
        <v>0.66111780581861923</v>
      </c>
      <c r="AO84" s="40">
        <f>a!AO31</f>
        <v>0.64186194739671765</v>
      </c>
      <c r="AP84" s="40">
        <f>a!AP31</f>
        <v>0.62316693922011435</v>
      </c>
      <c r="AQ84" s="40">
        <f>a!AQ31</f>
        <v>0.60501644584477121</v>
      </c>
      <c r="AR84" s="40">
        <f>a!AR31</f>
        <v>0.5873946076162827</v>
      </c>
      <c r="AS84" s="40">
        <f>a!AS31</f>
        <v>0.57028602681192497</v>
      </c>
      <c r="AT84" s="40">
        <f>a!AT31</f>
        <v>0.55367575418633497</v>
      </c>
      <c r="AU84" s="40">
        <f>a!AU31</f>
        <v>0.5375492759090631</v>
      </c>
      <c r="AV84" s="40">
        <f>a!AV31</f>
        <v>0.52189250088258554</v>
      </c>
      <c r="AW84" s="40">
        <f>a!AW31</f>
        <v>0.50669174842969467</v>
      </c>
      <c r="AX84" s="40">
        <f>a!AX31</f>
        <v>0.49193373633950943</v>
      </c>
      <c r="AY84" s="40">
        <f>a!AY31</f>
        <v>0.47760556926165965</v>
      </c>
      <c r="AZ84" s="40">
        <f>a!AZ31</f>
        <v>0.46369472743850448</v>
      </c>
      <c r="BA84" s="40">
        <f>a!BA31</f>
        <v>0.45018905576553836</v>
      </c>
      <c r="BB84" s="40">
        <f>a!BB31</f>
        <v>0.4370767531704256</v>
      </c>
      <c r="BC84" s="40">
        <f>a!BC31</f>
        <v>0.42434636230138412</v>
      </c>
      <c r="BD84" s="40">
        <f>a!BD31</f>
        <v>0.41198675951590691</v>
      </c>
      <c r="BE84" s="40">
        <f>a!BE31</f>
        <v>0.39998714516107459</v>
      </c>
      <c r="BF84" s="40">
        <f>a!BF31</f>
        <v>0.38833703413696569</v>
      </c>
      <c r="BG84" s="40">
        <f>a!BG31</f>
        <v>0.37702624673491814</v>
      </c>
      <c r="BH84" s="40">
        <f>a!BH31</f>
        <v>0.36604489974263904</v>
      </c>
      <c r="BI84" s="40">
        <f>a!BI31</f>
        <v>0.35538339780838735</v>
      </c>
      <c r="BJ84" s="40">
        <f>a!BJ31</f>
        <v>0.34503242505668674</v>
      </c>
      <c r="BK84" s="40">
        <f>a!BK31</f>
        <v>0.33498293694823961</v>
      </c>
      <c r="BL84" s="40">
        <f>a!BL31</f>
        <v>0.3252261523769317</v>
      </c>
      <c r="BM84" s="40">
        <f>a!BM31</f>
        <v>0.31575354599702099</v>
      </c>
      <c r="BN84" s="40">
        <f>a!BN31</f>
        <v>0.30655684077380685</v>
      </c>
      <c r="BO84" s="40">
        <f>a!BO31</f>
        <v>0.29762800075126877</v>
      </c>
      <c r="BP84" s="40">
        <f>a!BP31</f>
        <v>0.28895922403035801</v>
      </c>
      <c r="BQ84" s="40"/>
      <c r="BR84" s="40"/>
      <c r="BS84" s="40"/>
      <c r="BT84" s="40"/>
      <c r="BU84" s="40"/>
      <c r="BV84" s="40"/>
      <c r="BW84" s="40"/>
      <c r="BX84" s="40"/>
      <c r="BY84" s="40"/>
      <c r="BZ84" s="40"/>
      <c r="CA84" s="40"/>
      <c r="CB84" s="40"/>
      <c r="CC84" s="40"/>
      <c r="CD84" s="40"/>
      <c r="CE84" s="40"/>
      <c r="CF84" s="40"/>
      <c r="CG84" s="40"/>
      <c r="CH84" s="40"/>
      <c r="CI84" s="40"/>
      <c r="CJ84" s="40"/>
      <c r="CK84" s="40"/>
      <c r="CM84" s="8"/>
    </row>
    <row r="85" spans="1:91" s="3" customFormat="1">
      <c r="A85" s="104" t="s">
        <v>33</v>
      </c>
      <c r="B85" s="85">
        <f>SUM(Z85:BP85)</f>
        <v>33695.685350738277</v>
      </c>
      <c r="I85"/>
      <c r="Z85" s="85">
        <f>Z78*Z83+Z79*Z84</f>
        <v>0</v>
      </c>
      <c r="AA85" s="85">
        <f t="shared" ref="AA85:BP85" si="9">AA78*AA83+AA79*AA84</f>
        <v>0</v>
      </c>
      <c r="AB85" s="85">
        <f t="shared" si="9"/>
        <v>0</v>
      </c>
      <c r="AC85" s="85">
        <f t="shared" si="9"/>
        <v>0</v>
      </c>
      <c r="AD85" s="85">
        <f t="shared" si="9"/>
        <v>0</v>
      </c>
      <c r="AE85" s="85">
        <f t="shared" si="9"/>
        <v>432.13550398894</v>
      </c>
      <c r="AF85" s="85">
        <f t="shared" si="9"/>
        <v>836.97657355127592</v>
      </c>
      <c r="AG85" s="85">
        <f t="shared" si="9"/>
        <v>810.29464628616256</v>
      </c>
      <c r="AH85" s="85">
        <f t="shared" si="9"/>
        <v>784.23011700876032</v>
      </c>
      <c r="AI85" s="85">
        <f t="shared" si="9"/>
        <v>758.78595647115037</v>
      </c>
      <c r="AJ85" s="85">
        <f t="shared" si="9"/>
        <v>733.96339033190202</v>
      </c>
      <c r="AK85" s="85">
        <f t="shared" si="9"/>
        <v>709.76206166850511</v>
      </c>
      <c r="AL85" s="85">
        <f t="shared" si="9"/>
        <v>686.18018181999901</v>
      </c>
      <c r="AM85" s="85">
        <f t="shared" si="9"/>
        <v>663.2146703100218</v>
      </c>
      <c r="AN85" s="85">
        <f t="shared" si="9"/>
        <v>650.72068893294841</v>
      </c>
      <c r="AO85" s="85">
        <f t="shared" si="9"/>
        <v>1571.2381659620964</v>
      </c>
      <c r="AP85" s="85">
        <f t="shared" si="9"/>
        <v>1517.2343230736653</v>
      </c>
      <c r="AQ85" s="85">
        <f t="shared" si="9"/>
        <v>1464.7697615817735</v>
      </c>
      <c r="AR85" s="85">
        <f t="shared" si="9"/>
        <v>1413.8223546640731</v>
      </c>
      <c r="AS85" s="85">
        <f t="shared" si="9"/>
        <v>1364.3684935918109</v>
      </c>
      <c r="AT85" s="85">
        <f t="shared" si="9"/>
        <v>1316.3832838838814</v>
      </c>
      <c r="AU85" s="85">
        <f t="shared" si="9"/>
        <v>1269.8407259021878</v>
      </c>
      <c r="AV85" s="85">
        <f t="shared" si="9"/>
        <v>1241.2640685171871</v>
      </c>
      <c r="AW85" s="85">
        <f t="shared" si="9"/>
        <v>1196.7213574156972</v>
      </c>
      <c r="AX85" s="85">
        <f t="shared" si="9"/>
        <v>1153.5773060618633</v>
      </c>
      <c r="AY85" s="85">
        <f t="shared" si="9"/>
        <v>1111.8011279493949</v>
      </c>
      <c r="AZ85" s="85">
        <f t="shared" si="9"/>
        <v>1071.3617276212651</v>
      </c>
      <c r="BA85" s="85">
        <f t="shared" si="9"/>
        <v>1032.2278033104039</v>
      </c>
      <c r="BB85" s="85">
        <f t="shared" si="9"/>
        <v>994.36794033858587</v>
      </c>
      <c r="BC85" s="85">
        <f t="shared" si="9"/>
        <v>969.43058246484475</v>
      </c>
      <c r="BD85" s="85">
        <f t="shared" si="9"/>
        <v>1493.5316200088282</v>
      </c>
      <c r="BE85" s="85">
        <f t="shared" si="9"/>
        <v>1420.9897677465999</v>
      </c>
      <c r="BF85" s="85">
        <f t="shared" si="9"/>
        <v>1351.9713228626529</v>
      </c>
      <c r="BG85" s="85">
        <f t="shared" si="9"/>
        <v>1286.3051510508428</v>
      </c>
      <c r="BH85" s="85">
        <f t="shared" si="9"/>
        <v>1223.8284301153185</v>
      </c>
      <c r="BI85" s="85">
        <f t="shared" si="9"/>
        <v>1164.3862462456418</v>
      </c>
      <c r="BJ85" s="85">
        <f t="shared" si="9"/>
        <v>0</v>
      </c>
      <c r="BK85" s="85">
        <f t="shared" si="9"/>
        <v>0</v>
      </c>
      <c r="BL85" s="85">
        <f t="shared" si="9"/>
        <v>0</v>
      </c>
      <c r="BM85" s="85">
        <f t="shared" si="9"/>
        <v>0</v>
      </c>
      <c r="BN85" s="85">
        <f t="shared" si="9"/>
        <v>0</v>
      </c>
      <c r="BO85" s="85">
        <f t="shared" si="9"/>
        <v>0</v>
      </c>
      <c r="BP85" s="85">
        <f t="shared" si="9"/>
        <v>0</v>
      </c>
      <c r="BQ85" s="85"/>
      <c r="BR85" s="85"/>
      <c r="BS85" s="85"/>
      <c r="BT85" s="85"/>
      <c r="BU85" s="85"/>
      <c r="BV85" s="85"/>
      <c r="BW85" s="85"/>
      <c r="BX85" s="85"/>
      <c r="BY85" s="85"/>
      <c r="BZ85" s="85"/>
      <c r="CA85" s="85"/>
      <c r="CB85" s="85"/>
      <c r="CC85" s="85"/>
      <c r="CD85" s="85"/>
      <c r="CE85" s="85"/>
      <c r="CF85" s="85"/>
      <c r="CG85" s="85"/>
      <c r="CH85" s="85"/>
      <c r="CI85" s="85"/>
      <c r="CJ85" s="85"/>
      <c r="CK85" s="85"/>
    </row>
    <row r="87" spans="1:91">
      <c r="AE87" s="72"/>
    </row>
    <row r="88" spans="1:91">
      <c r="AE88" s="7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9CCE3-9AEF-4F0C-A08F-7B0F80906A7E}">
  <dimension ref="A1:CL92"/>
  <sheetViews>
    <sheetView zoomScale="90" zoomScaleNormal="90" workbookViewId="0">
      <pane xSplit="9" ySplit="9" topLeftCell="Z10" activePane="bottomRight" state="frozen"/>
      <selection pane="topRight" activeCell="J1" sqref="J1"/>
      <selection pane="bottomLeft" activeCell="A10" sqref="A10"/>
      <selection pane="bottomRight" activeCell="B66" sqref="B66"/>
    </sheetView>
  </sheetViews>
  <sheetFormatPr defaultColWidth="9.08984375" defaultRowHeight="14.5"/>
  <cols>
    <col min="1" max="1" width="38.54296875" customWidth="1"/>
    <col min="2" max="2" width="30.90625" customWidth="1"/>
    <col min="3" max="3" width="14.08984375" customWidth="1"/>
    <col min="4" max="7" width="5.6328125" customWidth="1"/>
    <col min="8" max="8" width="2.6328125" customWidth="1"/>
    <col min="9" max="9" width="18.453125" bestFit="1" customWidth="1"/>
    <col min="10" max="10" width="5.54296875" hidden="1" customWidth="1"/>
    <col min="11" max="25" width="4.6328125" hidden="1" customWidth="1"/>
    <col min="26" max="26" width="13.6328125" customWidth="1"/>
    <col min="27" max="31" width="15.54296875" customWidth="1"/>
    <col min="32" max="32" width="14.36328125" customWidth="1"/>
    <col min="33" max="69" width="15.54296875" customWidth="1"/>
    <col min="70" max="70" width="2.6328125" customWidth="1"/>
  </cols>
  <sheetData>
    <row r="1" spans="1:90" ht="21">
      <c r="A1" s="117" t="str">
        <f>Project!$A$1</f>
        <v>East Side Road Addison</v>
      </c>
    </row>
    <row r="2" spans="1:90" ht="18.5">
      <c r="A2" s="58" t="str">
        <f>CONCATENATE("Benefit ",Project!D9,":  ",Project!A9," resulting from ",Project!B9,IF(ISBLANK(Project!C9),"",CONCATENATE(" associated with ",Project!C9)))</f>
        <v>Benefit 4:  Avoided Emergency Vehicle Delay resulting from Avoided Detour</v>
      </c>
    </row>
    <row r="5" spans="1:90">
      <c r="A5" s="12">
        <v>1</v>
      </c>
      <c r="B5" s="13" t="s">
        <v>11</v>
      </c>
    </row>
    <row r="8" spans="1:90">
      <c r="J8" s="14">
        <f>Project!J12</f>
        <v>-16</v>
      </c>
      <c r="K8" s="14">
        <f>Project!K12</f>
        <v>-15</v>
      </c>
      <c r="L8" s="14">
        <f>Project!L12</f>
        <v>-14</v>
      </c>
      <c r="M8" s="14">
        <f>Project!M12</f>
        <v>-13</v>
      </c>
      <c r="N8" s="14">
        <f>Project!N12</f>
        <v>-12</v>
      </c>
      <c r="O8" s="14">
        <f>Project!O12</f>
        <v>-11</v>
      </c>
      <c r="P8" s="14">
        <f>Project!P12</f>
        <v>-10</v>
      </c>
      <c r="Q8" s="14">
        <f>Project!Q12</f>
        <v>-9</v>
      </c>
      <c r="R8" s="14">
        <f>Project!R12</f>
        <v>-8</v>
      </c>
      <c r="S8" s="14">
        <f>Project!S12</f>
        <v>-7</v>
      </c>
      <c r="T8" s="14">
        <f>Project!T12</f>
        <v>-6</v>
      </c>
      <c r="U8" s="14">
        <f>Project!U12</f>
        <v>-5</v>
      </c>
      <c r="V8" s="14">
        <f>Project!V12</f>
        <v>-4</v>
      </c>
      <c r="W8" s="14">
        <f>Project!W12</f>
        <v>-3</v>
      </c>
      <c r="X8" s="14">
        <f>Project!X12</f>
        <v>-2</v>
      </c>
      <c r="Y8" s="14">
        <f>Project!Y12</f>
        <v>-1</v>
      </c>
      <c r="Z8" s="14">
        <f>Project!Z12</f>
        <v>0</v>
      </c>
      <c r="AA8" s="14">
        <f>Project!AA12</f>
        <v>1</v>
      </c>
      <c r="AB8" s="14">
        <f>Project!AB12</f>
        <v>2</v>
      </c>
      <c r="AC8" s="14">
        <f>Project!AC12</f>
        <v>3</v>
      </c>
      <c r="AD8" s="14">
        <f>Project!AD12</f>
        <v>4</v>
      </c>
      <c r="AE8" s="14">
        <f>Project!AE12</f>
        <v>5</v>
      </c>
      <c r="AF8" s="14">
        <f>Project!AF12</f>
        <v>6</v>
      </c>
      <c r="AG8" s="14">
        <f>Project!AG12</f>
        <v>7</v>
      </c>
      <c r="AH8" s="14">
        <f>Project!AH12</f>
        <v>8</v>
      </c>
      <c r="AI8" s="14">
        <f>Project!AI12</f>
        <v>9</v>
      </c>
      <c r="AJ8" s="14">
        <f>Project!AJ12</f>
        <v>10</v>
      </c>
      <c r="AK8" s="14">
        <f>Project!AK12</f>
        <v>11</v>
      </c>
      <c r="AL8" s="14">
        <f>Project!AL12</f>
        <v>12</v>
      </c>
      <c r="AM8" s="14">
        <f>Project!AM12</f>
        <v>13</v>
      </c>
      <c r="AN8" s="14">
        <f>Project!AN12</f>
        <v>14</v>
      </c>
      <c r="AO8" s="14">
        <f>Project!AO12</f>
        <v>15</v>
      </c>
      <c r="AP8" s="14">
        <f>Project!AP12</f>
        <v>16</v>
      </c>
      <c r="AQ8" s="14">
        <f>Project!AQ12</f>
        <v>17</v>
      </c>
      <c r="AR8" s="14">
        <f>Project!AR12</f>
        <v>18</v>
      </c>
      <c r="AS8" s="14">
        <f>Project!AS12</f>
        <v>19</v>
      </c>
      <c r="AT8" s="14">
        <f>Project!AT12</f>
        <v>20</v>
      </c>
      <c r="AU8" s="14">
        <f>Project!AU12</f>
        <v>21</v>
      </c>
      <c r="AV8" s="14">
        <f>Project!AV12</f>
        <v>22</v>
      </c>
      <c r="AW8" s="14">
        <f>Project!AW12</f>
        <v>23</v>
      </c>
      <c r="AX8" s="14">
        <f>Project!AX12</f>
        <v>24</v>
      </c>
      <c r="AY8" s="14">
        <f>Project!AY12</f>
        <v>25</v>
      </c>
      <c r="AZ8" s="14">
        <f>Project!AZ12</f>
        <v>26</v>
      </c>
      <c r="BA8" s="14">
        <f>Project!BA12</f>
        <v>27</v>
      </c>
      <c r="BB8" s="14">
        <f>Project!BB12</f>
        <v>28</v>
      </c>
      <c r="BC8" s="14">
        <f>Project!BC12</f>
        <v>29</v>
      </c>
      <c r="BD8" s="14">
        <f>Project!BD12</f>
        <v>30</v>
      </c>
      <c r="BE8" s="14">
        <f>Project!BE12</f>
        <v>31</v>
      </c>
      <c r="BF8" s="14">
        <f>Project!BF12</f>
        <v>32</v>
      </c>
      <c r="BG8" s="14">
        <f>Project!BG12</f>
        <v>33</v>
      </c>
      <c r="BH8" s="14">
        <f>Project!BH12</f>
        <v>34</v>
      </c>
      <c r="BI8" s="14">
        <f>Project!BI12</f>
        <v>35</v>
      </c>
      <c r="BJ8" s="14">
        <f>Project!BJ12</f>
        <v>36</v>
      </c>
      <c r="BK8" s="14">
        <f>Project!BK12</f>
        <v>37</v>
      </c>
      <c r="BL8" s="14">
        <f>Project!BL12</f>
        <v>38</v>
      </c>
      <c r="BM8" s="14">
        <f>Project!BM12</f>
        <v>39</v>
      </c>
      <c r="BN8" s="14">
        <f>Project!BN12</f>
        <v>40</v>
      </c>
      <c r="BO8" s="14">
        <f>Project!BO12</f>
        <v>41</v>
      </c>
      <c r="BP8" s="14">
        <f>Project!BP12</f>
        <v>42</v>
      </c>
      <c r="BQ8" s="14">
        <f>Project!BQ12</f>
        <v>43</v>
      </c>
    </row>
    <row r="9" spans="1:90">
      <c r="J9" s="17">
        <f>Project!J13</f>
        <v>2005</v>
      </c>
      <c r="K9" s="17">
        <f>Project!K13</f>
        <v>2006</v>
      </c>
      <c r="L9" s="17">
        <f>Project!L13</f>
        <v>2007</v>
      </c>
      <c r="M9" s="17">
        <f>Project!M13</f>
        <v>2008</v>
      </c>
      <c r="N9" s="17">
        <f>Project!N13</f>
        <v>2009</v>
      </c>
      <c r="O9" s="17">
        <f>Project!O13</f>
        <v>2010</v>
      </c>
      <c r="P9" s="17">
        <f>Project!P13</f>
        <v>2011</v>
      </c>
      <c r="Q9" s="17">
        <f>Project!Q13</f>
        <v>2012</v>
      </c>
      <c r="R9" s="17">
        <f>Project!R13</f>
        <v>2013</v>
      </c>
      <c r="S9" s="17">
        <f>Project!S13</f>
        <v>2014</v>
      </c>
      <c r="T9" s="17">
        <f>Project!T13</f>
        <v>2015</v>
      </c>
      <c r="U9" s="17">
        <f>Project!U13</f>
        <v>2016</v>
      </c>
      <c r="V9" s="17">
        <f>Project!V13</f>
        <v>2017</v>
      </c>
      <c r="W9" s="17">
        <f>Project!W13</f>
        <v>2018</v>
      </c>
      <c r="X9" s="17">
        <f>Project!X13</f>
        <v>2019</v>
      </c>
      <c r="Y9" s="17">
        <f>Project!Y13</f>
        <v>2020</v>
      </c>
      <c r="Z9" s="17">
        <f>Project!Z13</f>
        <v>2021</v>
      </c>
      <c r="AA9" s="17">
        <f>Project!AA13</f>
        <v>2022</v>
      </c>
      <c r="AB9" s="17">
        <f>Project!AB13</f>
        <v>2023</v>
      </c>
      <c r="AC9" s="17">
        <f>Project!AC13</f>
        <v>2024</v>
      </c>
      <c r="AD9" s="17">
        <f>Project!AD13</f>
        <v>2025</v>
      </c>
      <c r="AE9" s="17">
        <f>Project!AE13</f>
        <v>2026</v>
      </c>
      <c r="AF9" s="17">
        <f>Project!AF13</f>
        <v>2027</v>
      </c>
      <c r="AG9" s="17">
        <f>Project!AG13</f>
        <v>2028</v>
      </c>
      <c r="AH9" s="17">
        <f>Project!AH13</f>
        <v>2029</v>
      </c>
      <c r="AI9" s="17">
        <f>Project!AI13</f>
        <v>2030</v>
      </c>
      <c r="AJ9" s="17">
        <f>Project!AJ13</f>
        <v>2031</v>
      </c>
      <c r="AK9" s="17">
        <f>Project!AK13</f>
        <v>2032</v>
      </c>
      <c r="AL9" s="17">
        <f>Project!AL13</f>
        <v>2033</v>
      </c>
      <c r="AM9" s="17">
        <f>Project!AM13</f>
        <v>2034</v>
      </c>
      <c r="AN9" s="17">
        <f>Project!AN13</f>
        <v>2035</v>
      </c>
      <c r="AO9" s="17">
        <f>Project!AO13</f>
        <v>2036</v>
      </c>
      <c r="AP9" s="17">
        <f>Project!AP13</f>
        <v>2037</v>
      </c>
      <c r="AQ9" s="17">
        <f>Project!AQ13</f>
        <v>2038</v>
      </c>
      <c r="AR9" s="17">
        <f>Project!AR13</f>
        <v>2039</v>
      </c>
      <c r="AS9" s="17">
        <f>Project!AS13</f>
        <v>2040</v>
      </c>
      <c r="AT9" s="17">
        <f>Project!AT13</f>
        <v>2041</v>
      </c>
      <c r="AU9" s="17">
        <f>Project!AU13</f>
        <v>2042</v>
      </c>
      <c r="AV9" s="17">
        <f>Project!AV13</f>
        <v>2043</v>
      </c>
      <c r="AW9" s="17">
        <f>Project!AW13</f>
        <v>2044</v>
      </c>
      <c r="AX9" s="17">
        <f>Project!AX13</f>
        <v>2045</v>
      </c>
      <c r="AY9" s="17">
        <f>Project!AY13</f>
        <v>2046</v>
      </c>
      <c r="AZ9" s="17">
        <f>Project!AZ13</f>
        <v>2047</v>
      </c>
      <c r="BA9" s="17">
        <f>Project!BA13</f>
        <v>2048</v>
      </c>
      <c r="BB9" s="17">
        <f>Project!BB13</f>
        <v>2049</v>
      </c>
      <c r="BC9" s="17">
        <f>Project!BC13</f>
        <v>2050</v>
      </c>
      <c r="BD9" s="17">
        <f>Project!BD13</f>
        <v>2051</v>
      </c>
      <c r="BE9" s="17">
        <f>Project!BE13</f>
        <v>2052</v>
      </c>
      <c r="BF9" s="17">
        <f>Project!BF13</f>
        <v>2053</v>
      </c>
      <c r="BG9" s="17">
        <f>Project!BG13</f>
        <v>2054</v>
      </c>
      <c r="BH9" s="17">
        <f>Project!BH13</f>
        <v>2055</v>
      </c>
      <c r="BI9" s="17">
        <f>Project!BI13</f>
        <v>2056</v>
      </c>
      <c r="BJ9" s="17">
        <f>Project!BJ13</f>
        <v>2057</v>
      </c>
      <c r="BK9" s="17">
        <f>Project!BK13</f>
        <v>2058</v>
      </c>
      <c r="BL9" s="17">
        <f>Project!BL13</f>
        <v>2059</v>
      </c>
      <c r="BM9" s="17">
        <f>Project!BM13</f>
        <v>2060</v>
      </c>
      <c r="BN9" s="17">
        <f>Project!BN13</f>
        <v>2061</v>
      </c>
      <c r="BO9" s="17">
        <f>Project!BO13</f>
        <v>2062</v>
      </c>
      <c r="BP9" s="17">
        <f>Project!BP13</f>
        <v>2063</v>
      </c>
      <c r="BQ9" s="17">
        <f>Project!BQ13</f>
        <v>2064</v>
      </c>
      <c r="BS9" s="3" t="s">
        <v>12</v>
      </c>
    </row>
    <row r="10" spans="1:90">
      <c r="I10" s="22" t="s">
        <v>13</v>
      </c>
      <c r="J10" s="28"/>
      <c r="K10" s="28"/>
      <c r="L10" s="28"/>
      <c r="M10" s="28"/>
      <c r="N10" s="28"/>
      <c r="O10" s="28"/>
      <c r="P10" s="28"/>
      <c r="Q10" s="28"/>
      <c r="R10" s="28"/>
      <c r="S10" s="28"/>
      <c r="T10" s="28"/>
      <c r="U10" s="28"/>
      <c r="V10" s="28"/>
      <c r="W10" s="28"/>
      <c r="X10" s="28"/>
      <c r="Y10" s="28"/>
      <c r="Z10" s="14" t="str">
        <f>CONCATENATE(Project!$Z$13,"$")</f>
        <v>2021$</v>
      </c>
      <c r="AA10" s="78" t="str">
        <f>CONCATENATE(Project!$Z$13,"$")</f>
        <v>2021$</v>
      </c>
      <c r="AB10" s="78" t="str">
        <f>CONCATENATE(Project!$Z$13,"$")</f>
        <v>2021$</v>
      </c>
      <c r="AC10" s="78" t="str">
        <f>CONCATENATE(Project!$Z$13,"$")</f>
        <v>2021$</v>
      </c>
      <c r="AD10" s="78" t="str">
        <f>CONCATENATE(Project!$Z$13,"$")</f>
        <v>2021$</v>
      </c>
      <c r="AE10" s="78" t="str">
        <f>CONCATENATE(Project!$Z$13,"$")</f>
        <v>2021$</v>
      </c>
      <c r="AF10" s="78" t="str">
        <f>CONCATENATE(Project!$Z$13,"$")</f>
        <v>2021$</v>
      </c>
      <c r="AG10" s="78" t="str">
        <f>CONCATENATE(Project!$Z$13,"$")</f>
        <v>2021$</v>
      </c>
      <c r="AH10" s="78" t="str">
        <f>CONCATENATE(Project!$Z$13,"$")</f>
        <v>2021$</v>
      </c>
      <c r="AI10" s="78" t="str">
        <f>CONCATENATE(Project!$Z$13,"$")</f>
        <v>2021$</v>
      </c>
      <c r="AJ10" s="78" t="str">
        <f>CONCATENATE(Project!$Z$13,"$")</f>
        <v>2021$</v>
      </c>
      <c r="AK10" s="78" t="str">
        <f>CONCATENATE(Project!$Z$13,"$")</f>
        <v>2021$</v>
      </c>
      <c r="AL10" s="78" t="str">
        <f>CONCATENATE(Project!$Z$13,"$")</f>
        <v>2021$</v>
      </c>
      <c r="AM10" s="78" t="str">
        <f>CONCATENATE(Project!$Z$13,"$")</f>
        <v>2021$</v>
      </c>
      <c r="AN10" s="78" t="str">
        <f>CONCATENATE(Project!$Z$13,"$")</f>
        <v>2021$</v>
      </c>
      <c r="AO10" s="78" t="str">
        <f>CONCATENATE(Project!$Z$13,"$")</f>
        <v>2021$</v>
      </c>
      <c r="AP10" s="78" t="str">
        <f>CONCATENATE(Project!$Z$13,"$")</f>
        <v>2021$</v>
      </c>
      <c r="AQ10" s="78" t="str">
        <f>CONCATENATE(Project!$Z$13,"$")</f>
        <v>2021$</v>
      </c>
      <c r="AR10" s="78" t="str">
        <f>CONCATENATE(Project!$Z$13,"$")</f>
        <v>2021$</v>
      </c>
      <c r="AS10" s="78" t="str">
        <f>CONCATENATE(Project!$Z$13,"$")</f>
        <v>2021$</v>
      </c>
      <c r="AT10" s="78" t="str">
        <f>CONCATENATE(Project!$Z$13,"$")</f>
        <v>2021$</v>
      </c>
      <c r="AU10" s="78" t="str">
        <f>CONCATENATE(Project!$Z$13,"$")</f>
        <v>2021$</v>
      </c>
      <c r="AV10" s="78" t="str">
        <f>CONCATENATE(Project!$Z$13,"$")</f>
        <v>2021$</v>
      </c>
      <c r="AW10" s="78" t="str">
        <f>CONCATENATE(Project!$Z$13,"$")</f>
        <v>2021$</v>
      </c>
      <c r="AX10" s="78" t="str">
        <f>CONCATENATE(Project!$Z$13,"$")</f>
        <v>2021$</v>
      </c>
      <c r="AY10" s="78" t="str">
        <f>CONCATENATE(Project!$Z$13,"$")</f>
        <v>2021$</v>
      </c>
      <c r="AZ10" s="78" t="str">
        <f>CONCATENATE(Project!$Z$13,"$")</f>
        <v>2021$</v>
      </c>
      <c r="BA10" s="78" t="str">
        <f>CONCATENATE(Project!$Z$13,"$")</f>
        <v>2021$</v>
      </c>
      <c r="BB10" s="78" t="str">
        <f>CONCATENATE(Project!$Z$13,"$")</f>
        <v>2021$</v>
      </c>
      <c r="BC10" s="78" t="str">
        <f>CONCATENATE(Project!$Z$13,"$")</f>
        <v>2021$</v>
      </c>
      <c r="BD10" s="78" t="str">
        <f>CONCATENATE(Project!$Z$13,"$")</f>
        <v>2021$</v>
      </c>
      <c r="BE10" s="78" t="str">
        <f>CONCATENATE(Project!$Z$13,"$")</f>
        <v>2021$</v>
      </c>
      <c r="BF10" s="78" t="str">
        <f>CONCATENATE(Project!$Z$13,"$")</f>
        <v>2021$</v>
      </c>
      <c r="BG10" s="78" t="str">
        <f>CONCATENATE(Project!$Z$13,"$")</f>
        <v>2021$</v>
      </c>
      <c r="BH10" s="78" t="str">
        <f>CONCATENATE(Project!$Z$13,"$")</f>
        <v>2021$</v>
      </c>
      <c r="BI10" s="78" t="str">
        <f>CONCATENATE(Project!$Z$13,"$")</f>
        <v>2021$</v>
      </c>
      <c r="BJ10" s="78" t="str">
        <f>CONCATENATE(Project!$Z$13,"$")</f>
        <v>2021$</v>
      </c>
      <c r="BK10" s="78" t="str">
        <f>CONCATENATE(Project!$Z$13,"$")</f>
        <v>2021$</v>
      </c>
      <c r="BL10" s="78" t="str">
        <f>CONCATENATE(Project!$Z$13,"$")</f>
        <v>2021$</v>
      </c>
      <c r="BM10" s="78" t="str">
        <f>CONCATENATE(Project!$Z$13,"$")</f>
        <v>2021$</v>
      </c>
      <c r="BN10" s="78" t="str">
        <f>CONCATENATE(Project!$Z$13,"$")</f>
        <v>2021$</v>
      </c>
      <c r="BO10" s="78" t="str">
        <f>CONCATENATE(Project!$Z$13,"$")</f>
        <v>2021$</v>
      </c>
      <c r="BP10" s="78" t="str">
        <f>CONCATENATE(Project!$Z$13,"$")</f>
        <v>2021$</v>
      </c>
      <c r="BQ10" s="78" t="str">
        <f>CONCATENATE(Project!$Z$13,"$")</f>
        <v>2021$</v>
      </c>
    </row>
    <row r="11" spans="1:90" ht="18.5">
      <c r="A11" s="59" t="s">
        <v>195</v>
      </c>
      <c r="B11" s="6"/>
      <c r="C11" s="6"/>
      <c r="D11" s="6"/>
      <c r="E11" s="6"/>
      <c r="F11" s="6"/>
      <c r="G11" s="103"/>
    </row>
    <row r="12" spans="1:90">
      <c r="A12" s="24"/>
      <c r="B12" s="240"/>
      <c r="C12" s="4"/>
      <c r="D12" s="4"/>
      <c r="E12" s="4"/>
      <c r="F12" s="4"/>
      <c r="I12" s="41"/>
      <c r="J12" s="28"/>
      <c r="K12" s="28"/>
      <c r="L12" s="28"/>
      <c r="M12" s="28"/>
      <c r="N12" s="28"/>
      <c r="O12" s="28"/>
      <c r="P12" s="28"/>
      <c r="Q12" s="28"/>
      <c r="R12" s="28"/>
      <c r="S12" s="28"/>
      <c r="T12" s="28"/>
      <c r="U12" s="28"/>
      <c r="V12" s="28"/>
      <c r="W12" s="28"/>
      <c r="X12" s="28"/>
      <c r="Y12" s="28"/>
      <c r="Z12" s="95"/>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3"/>
    </row>
    <row r="13" spans="1:90">
      <c r="A13" s="241" t="s">
        <v>196</v>
      </c>
      <c r="B13" s="242">
        <f>Project!B135</f>
        <v>3021</v>
      </c>
      <c r="C13" s="4"/>
      <c r="D13" s="4"/>
      <c r="E13" s="4"/>
      <c r="F13" s="4"/>
      <c r="I13" s="22" t="s">
        <v>132</v>
      </c>
      <c r="J13" s="28"/>
      <c r="K13" s="28"/>
      <c r="L13" s="28"/>
      <c r="M13" s="28"/>
      <c r="N13" s="28"/>
      <c r="O13" s="28"/>
      <c r="P13" s="28"/>
      <c r="Q13" s="28"/>
      <c r="R13" s="28"/>
      <c r="S13" s="28"/>
      <c r="T13" s="28"/>
      <c r="U13" s="28"/>
      <c r="V13" s="28"/>
      <c r="W13" s="28"/>
      <c r="X13" s="28"/>
      <c r="Y13" s="28"/>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35"/>
      <c r="BS13" s="35"/>
      <c r="BT13" s="35"/>
      <c r="BU13" s="35"/>
      <c r="BV13" s="35"/>
      <c r="BW13" s="35"/>
      <c r="BX13" s="35"/>
      <c r="BY13" s="35"/>
      <c r="BZ13" s="35"/>
      <c r="CA13" s="35"/>
      <c r="CB13" s="35"/>
      <c r="CC13" s="35"/>
      <c r="CD13" s="35"/>
      <c r="CE13" s="35"/>
      <c r="CF13" s="35"/>
      <c r="CG13" s="35"/>
      <c r="CH13" s="35"/>
      <c r="CI13" s="35"/>
      <c r="CJ13" s="35"/>
      <c r="CK13" s="35"/>
      <c r="CL13" s="3"/>
    </row>
    <row r="14" spans="1:90">
      <c r="A14" s="241" t="s">
        <v>143</v>
      </c>
      <c r="B14" s="243"/>
      <c r="C14" s="4"/>
      <c r="D14" s="4"/>
      <c r="E14" s="4"/>
      <c r="F14" s="4"/>
      <c r="I14" s="22" t="s">
        <v>197</v>
      </c>
      <c r="J14" s="28"/>
      <c r="K14" s="28"/>
      <c r="L14" s="28"/>
      <c r="M14" s="28"/>
      <c r="N14" s="28"/>
      <c r="O14" s="28"/>
      <c r="P14" s="28"/>
      <c r="Q14" s="28"/>
      <c r="R14" s="28"/>
      <c r="S14" s="28"/>
      <c r="T14" s="28"/>
      <c r="U14" s="28"/>
      <c r="V14" s="28"/>
      <c r="W14" s="28"/>
      <c r="X14" s="28"/>
      <c r="Y14" s="28"/>
      <c r="Z14" s="216">
        <f>Project!Z109</f>
        <v>1.643835616438356E-2</v>
      </c>
      <c r="AA14" s="216">
        <f>Project!AA109</f>
        <v>1.643835616438356E-2</v>
      </c>
      <c r="AB14" s="216">
        <f>Project!AB109</f>
        <v>1.643835616438356E-2</v>
      </c>
      <c r="AC14" s="216">
        <f>Project!AC109</f>
        <v>1.643835616438356E-2</v>
      </c>
      <c r="AD14" s="216">
        <f>Project!AD109</f>
        <v>1.643835616438356E-2</v>
      </c>
      <c r="AE14" s="216">
        <f>Project!AE109</f>
        <v>1.643835616438356E-2</v>
      </c>
      <c r="AF14" s="216">
        <f>Project!AF109</f>
        <v>1.643835616438356E-2</v>
      </c>
      <c r="AG14" s="216">
        <f>Project!AG109</f>
        <v>1.643835616438356E-2</v>
      </c>
      <c r="AH14" s="216">
        <f>Project!AH109</f>
        <v>1.643835616438356E-2</v>
      </c>
      <c r="AI14" s="216">
        <f>Project!AI109</f>
        <v>1.643835616438356E-2</v>
      </c>
      <c r="AJ14" s="216">
        <f>Project!AJ109</f>
        <v>1.643835616438356E-2</v>
      </c>
      <c r="AK14" s="216">
        <f>Project!AK109</f>
        <v>1.643835616438356E-2</v>
      </c>
      <c r="AL14" s="216">
        <f>Project!AL109</f>
        <v>1.643835616438356E-2</v>
      </c>
      <c r="AM14" s="216">
        <f>Project!AM109</f>
        <v>1.643835616438356E-2</v>
      </c>
      <c r="AN14" s="216">
        <f>Project!AN109</f>
        <v>1.643835616438356E-2</v>
      </c>
      <c r="AO14" s="216">
        <f>Project!AO109</f>
        <v>4.1095890410958902E-2</v>
      </c>
      <c r="AP14" s="216">
        <f>Project!AP109</f>
        <v>4.1095890410958902E-2</v>
      </c>
      <c r="AQ14" s="216">
        <f>Project!AQ109</f>
        <v>4.1095890410958902E-2</v>
      </c>
      <c r="AR14" s="216">
        <f>Project!AR109</f>
        <v>4.1095890410958902E-2</v>
      </c>
      <c r="AS14" s="216">
        <f>Project!AS109</f>
        <v>4.1095890410958902E-2</v>
      </c>
      <c r="AT14" s="216">
        <f>Project!AT109</f>
        <v>4.1095890410958902E-2</v>
      </c>
      <c r="AU14" s="216">
        <f>Project!AU109</f>
        <v>4.1095890410958902E-2</v>
      </c>
      <c r="AV14" s="216">
        <f>Project!AV109</f>
        <v>4.1095890410958902E-2</v>
      </c>
      <c r="AW14" s="216">
        <f>Project!AW109</f>
        <v>4.1095890410958902E-2</v>
      </c>
      <c r="AX14" s="216">
        <f>Project!AX109</f>
        <v>4.1095890410958902E-2</v>
      </c>
      <c r="AY14" s="216">
        <f>Project!AY109</f>
        <v>4.1095890410958902E-2</v>
      </c>
      <c r="AZ14" s="216">
        <f>Project!AZ109</f>
        <v>4.1095890410958902E-2</v>
      </c>
      <c r="BA14" s="216">
        <f>Project!BA109</f>
        <v>4.1095890410958902E-2</v>
      </c>
      <c r="BB14" s="216">
        <f>Project!BB109</f>
        <v>4.1095890410958902E-2</v>
      </c>
      <c r="BC14" s="216">
        <f>Project!BC109</f>
        <v>4.1095890410958902E-2</v>
      </c>
      <c r="BD14" s="216">
        <f>Project!BD109</f>
        <v>6.575342465753424E-2</v>
      </c>
      <c r="BE14" s="216">
        <f>Project!BE109</f>
        <v>6.575342465753424E-2</v>
      </c>
      <c r="BF14" s="216">
        <f>Project!BF109</f>
        <v>6.575342465753424E-2</v>
      </c>
      <c r="BG14" s="216">
        <f>Project!BG109</f>
        <v>6.575342465753424E-2</v>
      </c>
      <c r="BH14" s="216">
        <f>Project!BH109</f>
        <v>6.575342465753424E-2</v>
      </c>
      <c r="BI14" s="216">
        <f>Project!BI109</f>
        <v>6.575342465753424E-2</v>
      </c>
      <c r="BJ14" s="216">
        <f>Project!BJ109</f>
        <v>6.575342465753424E-2</v>
      </c>
      <c r="BK14" s="216">
        <f>Project!BK109</f>
        <v>6.575342465753424E-2</v>
      </c>
      <c r="BL14" s="216">
        <f>Project!BL109</f>
        <v>6.575342465753424E-2</v>
      </c>
      <c r="BM14" s="216">
        <f>Project!BM109</f>
        <v>6.575342465753424E-2</v>
      </c>
      <c r="BN14" s="216">
        <f>Project!BN109</f>
        <v>6.575342465753424E-2</v>
      </c>
      <c r="BO14" s="216">
        <f>Project!BO109</f>
        <v>6.575342465753424E-2</v>
      </c>
      <c r="BP14" s="216">
        <f>Project!BP109</f>
        <v>6.575342465753424E-2</v>
      </c>
      <c r="BQ14" s="216">
        <f>Project!BQ109</f>
        <v>6.575342465753424E-2</v>
      </c>
      <c r="BR14" s="35"/>
      <c r="BS14" s="35"/>
      <c r="BT14" s="35" t="s">
        <v>198</v>
      </c>
      <c r="BU14" s="35"/>
      <c r="BV14" s="35"/>
      <c r="BW14" s="35"/>
      <c r="BX14" s="35"/>
      <c r="BY14" s="35"/>
      <c r="BZ14" s="35"/>
      <c r="CA14" s="35"/>
      <c r="CB14" s="35"/>
      <c r="CC14" s="35"/>
      <c r="CD14" s="35"/>
      <c r="CE14" s="35"/>
      <c r="CF14" s="35"/>
      <c r="CG14" s="35"/>
      <c r="CH14" s="35"/>
      <c r="CI14" s="35"/>
      <c r="CJ14" s="35"/>
      <c r="CK14" s="35"/>
      <c r="CL14" s="3"/>
    </row>
    <row r="15" spans="1:90">
      <c r="A15" s="241" t="s">
        <v>199</v>
      </c>
      <c r="B15" s="244">
        <f>Project!B122</f>
        <v>24.5</v>
      </c>
      <c r="C15" s="4"/>
      <c r="D15" s="4"/>
      <c r="E15" s="4"/>
      <c r="F15" s="4"/>
      <c r="I15" s="22" t="s">
        <v>123</v>
      </c>
      <c r="J15" s="28"/>
      <c r="K15" s="28"/>
      <c r="L15" s="28"/>
      <c r="M15" s="28"/>
      <c r="N15" s="28"/>
      <c r="O15" s="28"/>
      <c r="P15" s="28"/>
      <c r="Q15" s="28"/>
      <c r="R15" s="28"/>
      <c r="S15" s="28"/>
      <c r="T15" s="28"/>
      <c r="U15" s="28"/>
      <c r="V15" s="28"/>
      <c r="W15" s="28"/>
      <c r="X15" s="28"/>
      <c r="Y15" s="28"/>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35"/>
      <c r="BS15" s="35"/>
      <c r="BT15" s="35" t="s">
        <v>200</v>
      </c>
      <c r="BU15" s="35"/>
      <c r="BV15" s="35"/>
      <c r="BW15" s="35"/>
      <c r="BX15" s="35"/>
      <c r="BY15" s="35"/>
      <c r="BZ15" s="35"/>
      <c r="CA15" s="35"/>
      <c r="CB15" s="35"/>
      <c r="CC15" s="35"/>
      <c r="CD15" s="35"/>
      <c r="CE15" s="35"/>
      <c r="CF15" s="35"/>
      <c r="CG15" s="35"/>
      <c r="CH15" s="35"/>
      <c r="CI15" s="35"/>
      <c r="CJ15" s="35"/>
      <c r="CK15" s="35"/>
      <c r="CL15" s="3"/>
    </row>
    <row r="16" spans="1:90">
      <c r="A16" s="241"/>
      <c r="B16" s="4"/>
      <c r="C16" s="4"/>
      <c r="D16" s="4"/>
      <c r="E16" s="4"/>
      <c r="F16" s="4"/>
      <c r="I16" s="22"/>
      <c r="J16" s="28"/>
      <c r="K16" s="28"/>
      <c r="L16" s="28"/>
      <c r="M16" s="28"/>
      <c r="N16" s="28"/>
      <c r="O16" s="28"/>
      <c r="P16" s="28"/>
      <c r="Q16" s="28"/>
      <c r="R16" s="28"/>
      <c r="S16" s="28"/>
      <c r="T16" s="28"/>
      <c r="U16" s="28"/>
      <c r="V16" s="28"/>
      <c r="W16" s="28"/>
      <c r="X16" s="28"/>
      <c r="Y16" s="28"/>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
    </row>
    <row r="17" spans="1:90" ht="18.5">
      <c r="A17" s="59" t="s">
        <v>201</v>
      </c>
      <c r="B17" s="6"/>
      <c r="C17" s="6"/>
      <c r="D17" s="6"/>
      <c r="E17" s="6"/>
      <c r="F17" s="6"/>
      <c r="G17" s="103"/>
    </row>
    <row r="18" spans="1:90">
      <c r="A18" s="75"/>
      <c r="B18" s="82"/>
      <c r="C18" s="29"/>
      <c r="D18" s="29"/>
      <c r="F18" s="29"/>
      <c r="G18" s="29"/>
      <c r="Z18" s="82"/>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
    </row>
    <row r="19" spans="1:90">
      <c r="A19" s="121" t="s">
        <v>202</v>
      </c>
      <c r="B19" s="245"/>
      <c r="C19" s="4"/>
      <c r="D19" s="4"/>
      <c r="E19" s="4"/>
      <c r="F19" s="4"/>
      <c r="I19" s="22"/>
      <c r="J19" s="28"/>
      <c r="K19" s="28"/>
      <c r="L19" s="28"/>
      <c r="M19" s="28"/>
      <c r="N19" s="28"/>
      <c r="O19" s="28"/>
      <c r="P19" s="28"/>
      <c r="Q19" s="28"/>
      <c r="R19" s="28"/>
      <c r="S19" s="28"/>
      <c r="T19" s="28"/>
      <c r="U19" s="28"/>
      <c r="V19" s="28"/>
      <c r="W19" s="28"/>
      <c r="X19" s="28"/>
      <c r="Y19" s="28"/>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
    </row>
    <row r="20" spans="1:90">
      <c r="A20" s="241" t="s">
        <v>203</v>
      </c>
      <c r="B20" s="245"/>
      <c r="C20" s="4"/>
      <c r="D20" s="4"/>
      <c r="E20" s="4"/>
      <c r="F20" s="4"/>
      <c r="I20" s="22" t="s">
        <v>123</v>
      </c>
      <c r="J20" s="28"/>
      <c r="K20" s="28"/>
      <c r="L20" s="28"/>
      <c r="M20" s="28"/>
      <c r="N20" s="28"/>
      <c r="O20" s="28"/>
      <c r="P20" s="28"/>
      <c r="Q20" s="28"/>
      <c r="R20" s="28"/>
      <c r="S20" s="28"/>
      <c r="T20" s="28"/>
      <c r="U20" s="28"/>
      <c r="V20" s="28"/>
      <c r="W20" s="28"/>
      <c r="X20" s="28"/>
      <c r="Y20" s="28"/>
      <c r="Z20" s="246">
        <f>$B$15*Z$14+$B21</f>
        <v>11.402739726027397</v>
      </c>
      <c r="AA20" s="246">
        <f t="shared" ref="AA20:BQ20" si="0">$B$15*AA$14+$B21</f>
        <v>11.402739726027397</v>
      </c>
      <c r="AB20" s="246">
        <f t="shared" si="0"/>
        <v>11.402739726027397</v>
      </c>
      <c r="AC20" s="246">
        <f t="shared" si="0"/>
        <v>11.402739726027397</v>
      </c>
      <c r="AD20" s="246">
        <f t="shared" si="0"/>
        <v>11.402739726027397</v>
      </c>
      <c r="AE20" s="246">
        <f t="shared" si="0"/>
        <v>11.402739726027397</v>
      </c>
      <c r="AF20" s="246">
        <f t="shared" si="0"/>
        <v>11.402739726027397</v>
      </c>
      <c r="AG20" s="246">
        <f t="shared" si="0"/>
        <v>11.402739726027397</v>
      </c>
      <c r="AH20" s="246">
        <f t="shared" si="0"/>
        <v>11.402739726027397</v>
      </c>
      <c r="AI20" s="246">
        <f t="shared" si="0"/>
        <v>11.402739726027397</v>
      </c>
      <c r="AJ20" s="246">
        <f t="shared" si="0"/>
        <v>11.402739726027397</v>
      </c>
      <c r="AK20" s="246">
        <f t="shared" si="0"/>
        <v>11.402739726027397</v>
      </c>
      <c r="AL20" s="246">
        <f t="shared" si="0"/>
        <v>11.402739726027397</v>
      </c>
      <c r="AM20" s="246">
        <f t="shared" si="0"/>
        <v>11.402739726027397</v>
      </c>
      <c r="AN20" s="246">
        <f t="shared" si="0"/>
        <v>11.402739726027397</v>
      </c>
      <c r="AO20" s="246">
        <f t="shared" si="0"/>
        <v>12.006849315068493</v>
      </c>
      <c r="AP20" s="246">
        <f t="shared" si="0"/>
        <v>12.006849315068493</v>
      </c>
      <c r="AQ20" s="246">
        <f t="shared" si="0"/>
        <v>12.006849315068493</v>
      </c>
      <c r="AR20" s="246">
        <f t="shared" si="0"/>
        <v>12.006849315068493</v>
      </c>
      <c r="AS20" s="246">
        <f t="shared" si="0"/>
        <v>12.006849315068493</v>
      </c>
      <c r="AT20" s="246">
        <f t="shared" si="0"/>
        <v>12.006849315068493</v>
      </c>
      <c r="AU20" s="246">
        <f t="shared" si="0"/>
        <v>12.006849315068493</v>
      </c>
      <c r="AV20" s="246">
        <f t="shared" si="0"/>
        <v>12.006849315068493</v>
      </c>
      <c r="AW20" s="246">
        <f t="shared" si="0"/>
        <v>12.006849315068493</v>
      </c>
      <c r="AX20" s="246">
        <f t="shared" si="0"/>
        <v>12.006849315068493</v>
      </c>
      <c r="AY20" s="246">
        <f t="shared" si="0"/>
        <v>12.006849315068493</v>
      </c>
      <c r="AZ20" s="246">
        <f t="shared" si="0"/>
        <v>12.006849315068493</v>
      </c>
      <c r="BA20" s="246">
        <f t="shared" si="0"/>
        <v>12.006849315068493</v>
      </c>
      <c r="BB20" s="246">
        <f t="shared" si="0"/>
        <v>12.006849315068493</v>
      </c>
      <c r="BC20" s="246">
        <f t="shared" si="0"/>
        <v>12.006849315068493</v>
      </c>
      <c r="BD20" s="246">
        <f t="shared" si="0"/>
        <v>12.610958904109589</v>
      </c>
      <c r="BE20" s="246">
        <f t="shared" si="0"/>
        <v>12.610958904109589</v>
      </c>
      <c r="BF20" s="246">
        <f t="shared" si="0"/>
        <v>12.610958904109589</v>
      </c>
      <c r="BG20" s="246">
        <f t="shared" si="0"/>
        <v>12.610958904109589</v>
      </c>
      <c r="BH20" s="246">
        <f t="shared" si="0"/>
        <v>12.610958904109589</v>
      </c>
      <c r="BI20" s="246">
        <f t="shared" si="0"/>
        <v>12.610958904109589</v>
      </c>
      <c r="BJ20" s="246">
        <f t="shared" si="0"/>
        <v>12.610958904109589</v>
      </c>
      <c r="BK20" s="246">
        <f t="shared" si="0"/>
        <v>12.610958904109589</v>
      </c>
      <c r="BL20" s="246">
        <f t="shared" si="0"/>
        <v>12.610958904109589</v>
      </c>
      <c r="BM20" s="246">
        <f t="shared" si="0"/>
        <v>12.610958904109589</v>
      </c>
      <c r="BN20" s="246">
        <f t="shared" si="0"/>
        <v>12.610958904109589</v>
      </c>
      <c r="BO20" s="246">
        <f t="shared" si="0"/>
        <v>12.610958904109589</v>
      </c>
      <c r="BP20" s="246">
        <f t="shared" si="0"/>
        <v>12.610958904109589</v>
      </c>
      <c r="BQ20" s="246">
        <f t="shared" si="0"/>
        <v>12.610958904109589</v>
      </c>
      <c r="BR20" s="35"/>
      <c r="BS20" s="35"/>
      <c r="BT20" s="35"/>
      <c r="BU20" s="35"/>
      <c r="BV20" s="35"/>
      <c r="BW20" s="35"/>
      <c r="BX20" s="35"/>
      <c r="BY20" s="35"/>
      <c r="BZ20" s="35"/>
      <c r="CA20" s="35"/>
      <c r="CB20" s="35"/>
      <c r="CC20" s="35"/>
      <c r="CD20" s="35"/>
      <c r="CE20" s="35"/>
      <c r="CF20" s="35"/>
      <c r="CG20" s="35"/>
      <c r="CH20" s="35"/>
      <c r="CI20" s="35"/>
      <c r="CJ20" s="35"/>
      <c r="CK20" s="35"/>
      <c r="CL20" s="3"/>
    </row>
    <row r="21" spans="1:90">
      <c r="A21" s="241" t="s">
        <v>204</v>
      </c>
      <c r="B21" s="245">
        <f>Project!B127</f>
        <v>11</v>
      </c>
      <c r="C21" s="4"/>
      <c r="D21" s="4"/>
      <c r="E21" s="4"/>
      <c r="F21" s="4"/>
      <c r="I21" s="22" t="s">
        <v>123</v>
      </c>
      <c r="J21" s="28"/>
      <c r="K21" s="28"/>
      <c r="L21" s="28"/>
      <c r="M21" s="28"/>
      <c r="N21" s="28"/>
      <c r="O21" s="28"/>
      <c r="P21" s="28"/>
      <c r="Q21" s="28"/>
      <c r="R21" s="28"/>
      <c r="S21" s="28"/>
      <c r="T21" s="28"/>
      <c r="U21" s="28"/>
      <c r="V21" s="28"/>
      <c r="W21" s="28"/>
      <c r="X21" s="28"/>
      <c r="Y21" s="2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
    </row>
    <row r="22" spans="1:90" s="3" customFormat="1">
      <c r="A22" s="247"/>
      <c r="B22" s="248"/>
      <c r="C22" s="249"/>
      <c r="D22" s="249"/>
      <c r="F22" s="4"/>
      <c r="I22" s="41"/>
      <c r="J22" s="28"/>
      <c r="K22" s="28"/>
      <c r="L22" s="28"/>
      <c r="M22" s="28"/>
      <c r="N22" s="28"/>
      <c r="O22" s="28"/>
      <c r="P22" s="28"/>
      <c r="Q22" s="28"/>
      <c r="R22" s="28"/>
      <c r="S22" s="28"/>
      <c r="T22" s="28"/>
      <c r="U22" s="28"/>
      <c r="V22" s="28"/>
      <c r="W22" s="28"/>
      <c r="X22" s="28"/>
      <c r="Y22" s="28"/>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V22" s="250"/>
      <c r="BW22" s="250"/>
      <c r="BX22" s="250"/>
      <c r="BY22" s="250"/>
      <c r="BZ22" s="250"/>
      <c r="CA22" s="250"/>
      <c r="CB22" s="250"/>
      <c r="CC22" s="250"/>
      <c r="CD22" s="250"/>
      <c r="CE22" s="250"/>
      <c r="CF22" s="250"/>
      <c r="CG22" s="250"/>
      <c r="CH22" s="250"/>
      <c r="CI22" s="250"/>
      <c r="CJ22" s="250"/>
      <c r="CK22" s="250"/>
    </row>
    <row r="23" spans="1:90">
      <c r="A23" s="219" t="s">
        <v>205</v>
      </c>
      <c r="B23" s="246">
        <f>B13*0.0055</f>
        <v>16.615499999999997</v>
      </c>
      <c r="C23" s="29"/>
      <c r="D23" s="29"/>
      <c r="F23" s="29"/>
      <c r="G23" s="29"/>
      <c r="I23" s="22" t="s">
        <v>206</v>
      </c>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126" t="s">
        <v>125</v>
      </c>
      <c r="BT23" t="s">
        <v>124</v>
      </c>
      <c r="BV23" s="82"/>
      <c r="BW23" s="82"/>
      <c r="BX23" s="82"/>
      <c r="BY23" s="82"/>
      <c r="BZ23" s="82"/>
      <c r="CA23" s="82"/>
      <c r="CB23" s="82"/>
      <c r="CC23" s="82"/>
      <c r="CD23" s="82"/>
      <c r="CE23" s="82"/>
      <c r="CF23" s="82"/>
      <c r="CG23" s="82"/>
      <c r="CH23" s="82"/>
      <c r="CI23" s="82"/>
      <c r="CJ23" s="82"/>
      <c r="CK23" s="82"/>
      <c r="CL23" s="8"/>
    </row>
    <row r="24" spans="1:90">
      <c r="A24" s="75"/>
      <c r="B24" s="82"/>
      <c r="C24" s="29"/>
      <c r="D24" s="29"/>
      <c r="F24" s="29"/>
      <c r="G24" s="29"/>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V24" s="82"/>
      <c r="BW24" s="82"/>
      <c r="BX24" s="82"/>
      <c r="BY24" s="82"/>
      <c r="BZ24" s="82"/>
      <c r="CA24" s="82"/>
      <c r="CB24" s="82"/>
      <c r="CC24" s="82"/>
      <c r="CD24" s="82"/>
      <c r="CE24" s="82"/>
      <c r="CF24" s="82"/>
      <c r="CG24" s="82"/>
      <c r="CH24" s="82"/>
      <c r="CI24" s="82"/>
      <c r="CJ24" s="82"/>
      <c r="CK24" s="82"/>
      <c r="CL24" s="8"/>
    </row>
    <row r="25" spans="1:90">
      <c r="A25" s="219" t="s">
        <v>207</v>
      </c>
      <c r="B25" s="82"/>
      <c r="C25" s="29"/>
      <c r="D25" s="29"/>
      <c r="F25" s="29"/>
      <c r="G25" s="29"/>
      <c r="I25" s="22"/>
      <c r="Z25" s="82"/>
      <c r="AA25" s="82"/>
      <c r="AB25" s="82"/>
      <c r="AC25" s="82"/>
      <c r="AD25" s="82"/>
      <c r="AE25" s="82"/>
      <c r="AF25" s="82"/>
      <c r="AG25" s="82"/>
      <c r="AH25" s="82"/>
      <c r="AI25" s="82"/>
      <c r="AJ25" s="82"/>
      <c r="AK25" s="82"/>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7"/>
      <c r="BS25" s="126" t="s">
        <v>125</v>
      </c>
      <c r="BT25" t="s">
        <v>124</v>
      </c>
      <c r="BV25" s="87"/>
      <c r="BW25" s="87"/>
      <c r="BX25" s="87"/>
      <c r="BY25" s="87"/>
      <c r="BZ25" s="87"/>
      <c r="CA25" s="87"/>
      <c r="CB25" s="87"/>
      <c r="CC25" s="87"/>
      <c r="CD25" s="87"/>
      <c r="CE25" s="87"/>
      <c r="CF25" s="87"/>
      <c r="CG25" s="87"/>
      <c r="CH25" s="87"/>
      <c r="CI25" s="87"/>
      <c r="CJ25" s="87"/>
      <c r="CK25" s="87"/>
      <c r="CL25" s="8"/>
    </row>
    <row r="26" spans="1:90">
      <c r="A26" s="241" t="s">
        <v>203</v>
      </c>
      <c r="B26" s="246"/>
      <c r="D26" s="29"/>
      <c r="F26" s="29"/>
      <c r="G26" s="29"/>
      <c r="I26" s="22" t="s">
        <v>208</v>
      </c>
      <c r="Z26" s="251">
        <f>0.456-0.00264*Z20</f>
        <v>0.42589676712328767</v>
      </c>
      <c r="AA26" s="251">
        <f t="shared" ref="AA26:BQ26" si="1">0.456-0.00264*AA20</f>
        <v>0.42589676712328767</v>
      </c>
      <c r="AB26" s="251">
        <f t="shared" si="1"/>
        <v>0.42589676712328767</v>
      </c>
      <c r="AC26" s="251">
        <f t="shared" si="1"/>
        <v>0.42589676712328767</v>
      </c>
      <c r="AD26" s="251">
        <f t="shared" si="1"/>
        <v>0.42589676712328767</v>
      </c>
      <c r="AE26" s="251">
        <f t="shared" si="1"/>
        <v>0.42589676712328767</v>
      </c>
      <c r="AF26" s="251">
        <f t="shared" si="1"/>
        <v>0.42589676712328767</v>
      </c>
      <c r="AG26" s="251">
        <f t="shared" si="1"/>
        <v>0.42589676712328767</v>
      </c>
      <c r="AH26" s="251">
        <f t="shared" si="1"/>
        <v>0.42589676712328767</v>
      </c>
      <c r="AI26" s="251">
        <f t="shared" si="1"/>
        <v>0.42589676712328767</v>
      </c>
      <c r="AJ26" s="251">
        <f t="shared" si="1"/>
        <v>0.42589676712328767</v>
      </c>
      <c r="AK26" s="251">
        <f t="shared" si="1"/>
        <v>0.42589676712328767</v>
      </c>
      <c r="AL26" s="251">
        <f t="shared" si="1"/>
        <v>0.42589676712328767</v>
      </c>
      <c r="AM26" s="251">
        <f t="shared" si="1"/>
        <v>0.42589676712328767</v>
      </c>
      <c r="AN26" s="251">
        <f t="shared" si="1"/>
        <v>0.42589676712328767</v>
      </c>
      <c r="AO26" s="251">
        <f t="shared" si="1"/>
        <v>0.42430191780821919</v>
      </c>
      <c r="AP26" s="251">
        <f t="shared" si="1"/>
        <v>0.42430191780821919</v>
      </c>
      <c r="AQ26" s="251">
        <f t="shared" si="1"/>
        <v>0.42430191780821919</v>
      </c>
      <c r="AR26" s="251">
        <f t="shared" si="1"/>
        <v>0.42430191780821919</v>
      </c>
      <c r="AS26" s="251">
        <f t="shared" si="1"/>
        <v>0.42430191780821919</v>
      </c>
      <c r="AT26" s="251">
        <f t="shared" si="1"/>
        <v>0.42430191780821919</v>
      </c>
      <c r="AU26" s="251">
        <f t="shared" si="1"/>
        <v>0.42430191780821919</v>
      </c>
      <c r="AV26" s="251">
        <f t="shared" si="1"/>
        <v>0.42430191780821919</v>
      </c>
      <c r="AW26" s="251">
        <f t="shared" si="1"/>
        <v>0.42430191780821919</v>
      </c>
      <c r="AX26" s="251">
        <f t="shared" si="1"/>
        <v>0.42430191780821919</v>
      </c>
      <c r="AY26" s="251">
        <f t="shared" si="1"/>
        <v>0.42430191780821919</v>
      </c>
      <c r="AZ26" s="251">
        <f t="shared" si="1"/>
        <v>0.42430191780821919</v>
      </c>
      <c r="BA26" s="251">
        <f t="shared" si="1"/>
        <v>0.42430191780821919</v>
      </c>
      <c r="BB26" s="251">
        <f t="shared" si="1"/>
        <v>0.42430191780821919</v>
      </c>
      <c r="BC26" s="251">
        <f t="shared" si="1"/>
        <v>0.42430191780821919</v>
      </c>
      <c r="BD26" s="251">
        <f t="shared" si="1"/>
        <v>0.42270706849315071</v>
      </c>
      <c r="BE26" s="251">
        <f t="shared" si="1"/>
        <v>0.42270706849315071</v>
      </c>
      <c r="BF26" s="251">
        <f t="shared" si="1"/>
        <v>0.42270706849315071</v>
      </c>
      <c r="BG26" s="251">
        <f t="shared" si="1"/>
        <v>0.42270706849315071</v>
      </c>
      <c r="BH26" s="251">
        <f t="shared" si="1"/>
        <v>0.42270706849315071</v>
      </c>
      <c r="BI26" s="251">
        <f t="shared" si="1"/>
        <v>0.42270706849315071</v>
      </c>
      <c r="BJ26" s="251">
        <f t="shared" si="1"/>
        <v>0.42270706849315071</v>
      </c>
      <c r="BK26" s="251">
        <f t="shared" si="1"/>
        <v>0.42270706849315071</v>
      </c>
      <c r="BL26" s="251">
        <f t="shared" si="1"/>
        <v>0.42270706849315071</v>
      </c>
      <c r="BM26" s="251">
        <f t="shared" si="1"/>
        <v>0.42270706849315071</v>
      </c>
      <c r="BN26" s="251">
        <f t="shared" si="1"/>
        <v>0.42270706849315071</v>
      </c>
      <c r="BO26" s="251">
        <f t="shared" si="1"/>
        <v>0.42270706849315071</v>
      </c>
      <c r="BP26" s="251">
        <f t="shared" si="1"/>
        <v>0.42270706849315071</v>
      </c>
      <c r="BQ26" s="251">
        <f t="shared" si="1"/>
        <v>0.42270706849315071</v>
      </c>
      <c r="BR26" s="87"/>
      <c r="BV26" s="87"/>
      <c r="BW26" s="87"/>
      <c r="BX26" s="87"/>
      <c r="BY26" s="87"/>
      <c r="BZ26" s="87"/>
      <c r="CA26" s="87"/>
      <c r="CB26" s="87"/>
      <c r="CC26" s="87"/>
      <c r="CD26" s="87"/>
      <c r="CE26" s="87"/>
      <c r="CF26" s="87"/>
      <c r="CG26" s="87"/>
      <c r="CH26" s="87"/>
      <c r="CI26" s="87"/>
      <c r="CJ26" s="87"/>
      <c r="CK26" s="87"/>
      <c r="CL26" s="8"/>
    </row>
    <row r="27" spans="1:90">
      <c r="A27" s="241" t="s">
        <v>204</v>
      </c>
      <c r="B27" s="246"/>
      <c r="D27" s="29"/>
      <c r="F27" s="29"/>
      <c r="G27" s="29"/>
      <c r="I27" s="22" t="s">
        <v>208</v>
      </c>
      <c r="Z27" s="251">
        <f>0.456-0.00264*$B$21</f>
        <v>0.42696000000000001</v>
      </c>
      <c r="AA27" s="251">
        <f t="shared" ref="AA27:BQ27" si="2">0.456-0.00264*$B$21</f>
        <v>0.42696000000000001</v>
      </c>
      <c r="AB27" s="251">
        <f t="shared" si="2"/>
        <v>0.42696000000000001</v>
      </c>
      <c r="AC27" s="251">
        <f t="shared" si="2"/>
        <v>0.42696000000000001</v>
      </c>
      <c r="AD27" s="251">
        <f t="shared" si="2"/>
        <v>0.42696000000000001</v>
      </c>
      <c r="AE27" s="251">
        <f t="shared" si="2"/>
        <v>0.42696000000000001</v>
      </c>
      <c r="AF27" s="251">
        <f t="shared" si="2"/>
        <v>0.42696000000000001</v>
      </c>
      <c r="AG27" s="251">
        <f t="shared" si="2"/>
        <v>0.42696000000000001</v>
      </c>
      <c r="AH27" s="251">
        <f t="shared" si="2"/>
        <v>0.42696000000000001</v>
      </c>
      <c r="AI27" s="251">
        <f t="shared" si="2"/>
        <v>0.42696000000000001</v>
      </c>
      <c r="AJ27" s="251">
        <f t="shared" si="2"/>
        <v>0.42696000000000001</v>
      </c>
      <c r="AK27" s="251">
        <f t="shared" si="2"/>
        <v>0.42696000000000001</v>
      </c>
      <c r="AL27" s="251">
        <f t="shared" si="2"/>
        <v>0.42696000000000001</v>
      </c>
      <c r="AM27" s="251">
        <f t="shared" si="2"/>
        <v>0.42696000000000001</v>
      </c>
      <c r="AN27" s="251">
        <f t="shared" si="2"/>
        <v>0.42696000000000001</v>
      </c>
      <c r="AO27" s="251">
        <f t="shared" si="2"/>
        <v>0.42696000000000001</v>
      </c>
      <c r="AP27" s="251">
        <f t="shared" si="2"/>
        <v>0.42696000000000001</v>
      </c>
      <c r="AQ27" s="251">
        <f t="shared" si="2"/>
        <v>0.42696000000000001</v>
      </c>
      <c r="AR27" s="251">
        <f t="shared" si="2"/>
        <v>0.42696000000000001</v>
      </c>
      <c r="AS27" s="251">
        <f t="shared" si="2"/>
        <v>0.42696000000000001</v>
      </c>
      <c r="AT27" s="251">
        <f t="shared" si="2"/>
        <v>0.42696000000000001</v>
      </c>
      <c r="AU27" s="251">
        <f t="shared" si="2"/>
        <v>0.42696000000000001</v>
      </c>
      <c r="AV27" s="251">
        <f t="shared" si="2"/>
        <v>0.42696000000000001</v>
      </c>
      <c r="AW27" s="251">
        <f t="shared" si="2"/>
        <v>0.42696000000000001</v>
      </c>
      <c r="AX27" s="251">
        <f t="shared" si="2"/>
        <v>0.42696000000000001</v>
      </c>
      <c r="AY27" s="251">
        <f t="shared" si="2"/>
        <v>0.42696000000000001</v>
      </c>
      <c r="AZ27" s="251">
        <f t="shared" si="2"/>
        <v>0.42696000000000001</v>
      </c>
      <c r="BA27" s="251">
        <f t="shared" si="2"/>
        <v>0.42696000000000001</v>
      </c>
      <c r="BB27" s="251">
        <f t="shared" si="2"/>
        <v>0.42696000000000001</v>
      </c>
      <c r="BC27" s="251">
        <f t="shared" si="2"/>
        <v>0.42696000000000001</v>
      </c>
      <c r="BD27" s="251">
        <f t="shared" si="2"/>
        <v>0.42696000000000001</v>
      </c>
      <c r="BE27" s="251">
        <f t="shared" si="2"/>
        <v>0.42696000000000001</v>
      </c>
      <c r="BF27" s="251">
        <f t="shared" si="2"/>
        <v>0.42696000000000001</v>
      </c>
      <c r="BG27" s="251">
        <f t="shared" si="2"/>
        <v>0.42696000000000001</v>
      </c>
      <c r="BH27" s="251">
        <f t="shared" si="2"/>
        <v>0.42696000000000001</v>
      </c>
      <c r="BI27" s="251">
        <f t="shared" si="2"/>
        <v>0.42696000000000001</v>
      </c>
      <c r="BJ27" s="251">
        <f t="shared" si="2"/>
        <v>0.42696000000000001</v>
      </c>
      <c r="BK27" s="251">
        <f t="shared" si="2"/>
        <v>0.42696000000000001</v>
      </c>
      <c r="BL27" s="251">
        <f t="shared" si="2"/>
        <v>0.42696000000000001</v>
      </c>
      <c r="BM27" s="251">
        <f t="shared" si="2"/>
        <v>0.42696000000000001</v>
      </c>
      <c r="BN27" s="251">
        <f t="shared" si="2"/>
        <v>0.42696000000000001</v>
      </c>
      <c r="BO27" s="251">
        <f t="shared" si="2"/>
        <v>0.42696000000000001</v>
      </c>
      <c r="BP27" s="251">
        <f t="shared" si="2"/>
        <v>0.42696000000000001</v>
      </c>
      <c r="BQ27" s="251">
        <f t="shared" si="2"/>
        <v>0.42696000000000001</v>
      </c>
      <c r="BR27" s="87"/>
      <c r="BS27" s="87"/>
      <c r="BT27" s="87"/>
      <c r="BV27" s="87"/>
      <c r="BW27" s="87"/>
      <c r="BX27" s="87"/>
      <c r="BY27" s="87"/>
      <c r="BZ27" s="87"/>
      <c r="CA27" s="87"/>
      <c r="CB27" s="87"/>
      <c r="CC27" s="87"/>
      <c r="CD27" s="87"/>
      <c r="CE27" s="87"/>
      <c r="CF27" s="87"/>
      <c r="CG27" s="87"/>
      <c r="CH27" s="87"/>
      <c r="CI27" s="87"/>
      <c r="CJ27" s="87"/>
      <c r="CK27" s="87"/>
      <c r="CL27" s="8"/>
    </row>
    <row r="28" spans="1:90">
      <c r="A28" s="241"/>
      <c r="B28" s="82"/>
      <c r="C28" s="29"/>
      <c r="D28" s="29"/>
      <c r="F28" s="29"/>
      <c r="G28" s="29"/>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7"/>
      <c r="BS28" s="87"/>
      <c r="BT28" s="87"/>
      <c r="BV28" s="87"/>
      <c r="BW28" s="87"/>
      <c r="BX28" s="87"/>
      <c r="BY28" s="87"/>
      <c r="BZ28" s="87"/>
      <c r="CA28" s="87"/>
      <c r="CB28" s="87"/>
      <c r="CC28" s="87"/>
      <c r="CD28" s="87"/>
      <c r="CE28" s="87"/>
      <c r="CF28" s="87"/>
      <c r="CG28" s="87"/>
      <c r="CH28" s="87"/>
      <c r="CI28" s="87"/>
      <c r="CJ28" s="87"/>
      <c r="CK28" s="87"/>
      <c r="CL28" s="8"/>
    </row>
    <row r="29" spans="1:90">
      <c r="A29" s="219" t="s">
        <v>209</v>
      </c>
      <c r="B29" s="82"/>
      <c r="C29" s="29"/>
      <c r="D29" s="29"/>
      <c r="F29" s="29"/>
      <c r="G29" s="29"/>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126" t="s">
        <v>125</v>
      </c>
      <c r="BT29" t="s">
        <v>124</v>
      </c>
      <c r="BV29" s="82"/>
      <c r="BW29" s="82"/>
      <c r="BX29" s="82"/>
      <c r="BY29" s="82"/>
      <c r="BZ29" s="82"/>
      <c r="CA29" s="82"/>
      <c r="CB29" s="82"/>
      <c r="CC29" s="82"/>
      <c r="CD29" s="82"/>
      <c r="CE29" s="82"/>
      <c r="CF29" s="82"/>
      <c r="CG29" s="82"/>
      <c r="CH29" s="82"/>
      <c r="CI29" s="82"/>
      <c r="CJ29" s="82"/>
      <c r="CK29" s="82"/>
      <c r="CL29" s="8"/>
    </row>
    <row r="30" spans="1:90">
      <c r="A30" s="241" t="s">
        <v>203</v>
      </c>
      <c r="B30" s="246"/>
      <c r="D30" s="29"/>
      <c r="F30" s="29"/>
      <c r="G30" s="29"/>
      <c r="I30" s="141" t="s">
        <v>210</v>
      </c>
      <c r="Z30" s="16">
        <f>(3845+ 431*Z20)</f>
        <v>8759.580821917807</v>
      </c>
      <c r="AA30" s="16">
        <f t="shared" ref="AA30:BQ30" si="3">(3845+ 431*AA20)</f>
        <v>8759.580821917807</v>
      </c>
      <c r="AB30" s="16">
        <f t="shared" si="3"/>
        <v>8759.580821917807</v>
      </c>
      <c r="AC30" s="16">
        <f t="shared" si="3"/>
        <v>8759.580821917807</v>
      </c>
      <c r="AD30" s="16">
        <f t="shared" si="3"/>
        <v>8759.580821917807</v>
      </c>
      <c r="AE30" s="16">
        <f t="shared" si="3"/>
        <v>8759.580821917807</v>
      </c>
      <c r="AF30" s="16">
        <f t="shared" si="3"/>
        <v>8759.580821917807</v>
      </c>
      <c r="AG30" s="16">
        <f t="shared" si="3"/>
        <v>8759.580821917807</v>
      </c>
      <c r="AH30" s="16">
        <f t="shared" si="3"/>
        <v>8759.580821917807</v>
      </c>
      <c r="AI30" s="16">
        <f t="shared" si="3"/>
        <v>8759.580821917807</v>
      </c>
      <c r="AJ30" s="16">
        <f t="shared" si="3"/>
        <v>8759.580821917807</v>
      </c>
      <c r="AK30" s="16">
        <f t="shared" si="3"/>
        <v>8759.580821917807</v>
      </c>
      <c r="AL30" s="16">
        <f t="shared" si="3"/>
        <v>8759.580821917807</v>
      </c>
      <c r="AM30" s="16">
        <f t="shared" si="3"/>
        <v>8759.580821917807</v>
      </c>
      <c r="AN30" s="16">
        <f t="shared" si="3"/>
        <v>8759.580821917807</v>
      </c>
      <c r="AO30" s="16">
        <f t="shared" si="3"/>
        <v>9019.9520547945212</v>
      </c>
      <c r="AP30" s="16">
        <f t="shared" si="3"/>
        <v>9019.9520547945212</v>
      </c>
      <c r="AQ30" s="16">
        <f t="shared" si="3"/>
        <v>9019.9520547945212</v>
      </c>
      <c r="AR30" s="16">
        <f t="shared" si="3"/>
        <v>9019.9520547945212</v>
      </c>
      <c r="AS30" s="16">
        <f t="shared" si="3"/>
        <v>9019.9520547945212</v>
      </c>
      <c r="AT30" s="16">
        <f t="shared" si="3"/>
        <v>9019.9520547945212</v>
      </c>
      <c r="AU30" s="16">
        <f t="shared" si="3"/>
        <v>9019.9520547945212</v>
      </c>
      <c r="AV30" s="16">
        <f t="shared" si="3"/>
        <v>9019.9520547945212</v>
      </c>
      <c r="AW30" s="16">
        <f t="shared" si="3"/>
        <v>9019.9520547945212</v>
      </c>
      <c r="AX30" s="16">
        <f t="shared" si="3"/>
        <v>9019.9520547945212</v>
      </c>
      <c r="AY30" s="16">
        <f t="shared" si="3"/>
        <v>9019.9520547945212</v>
      </c>
      <c r="AZ30" s="16">
        <f t="shared" si="3"/>
        <v>9019.9520547945212</v>
      </c>
      <c r="BA30" s="16">
        <f t="shared" si="3"/>
        <v>9019.9520547945212</v>
      </c>
      <c r="BB30" s="16">
        <f t="shared" si="3"/>
        <v>9019.9520547945212</v>
      </c>
      <c r="BC30" s="16">
        <f t="shared" si="3"/>
        <v>9019.9520547945212</v>
      </c>
      <c r="BD30" s="16">
        <f t="shared" si="3"/>
        <v>9280.3232876712318</v>
      </c>
      <c r="BE30" s="16">
        <f t="shared" si="3"/>
        <v>9280.3232876712318</v>
      </c>
      <c r="BF30" s="16">
        <f t="shared" si="3"/>
        <v>9280.3232876712318</v>
      </c>
      <c r="BG30" s="16">
        <f t="shared" si="3"/>
        <v>9280.3232876712318</v>
      </c>
      <c r="BH30" s="16">
        <f t="shared" si="3"/>
        <v>9280.3232876712318</v>
      </c>
      <c r="BI30" s="16">
        <f t="shared" si="3"/>
        <v>9280.3232876712318</v>
      </c>
      <c r="BJ30" s="16">
        <f t="shared" si="3"/>
        <v>9280.3232876712318</v>
      </c>
      <c r="BK30" s="16">
        <f t="shared" si="3"/>
        <v>9280.3232876712318</v>
      </c>
      <c r="BL30" s="16">
        <f t="shared" si="3"/>
        <v>9280.3232876712318</v>
      </c>
      <c r="BM30" s="16">
        <f t="shared" si="3"/>
        <v>9280.3232876712318</v>
      </c>
      <c r="BN30" s="16">
        <f t="shared" si="3"/>
        <v>9280.3232876712318</v>
      </c>
      <c r="BO30" s="16">
        <f t="shared" si="3"/>
        <v>9280.3232876712318</v>
      </c>
      <c r="BP30" s="16">
        <f t="shared" si="3"/>
        <v>9280.3232876712318</v>
      </c>
      <c r="BQ30" s="16">
        <f t="shared" si="3"/>
        <v>9280.3232876712318</v>
      </c>
      <c r="BR30" s="87"/>
      <c r="BS30" s="87"/>
      <c r="BT30" s="87"/>
      <c r="BV30" s="87"/>
      <c r="BW30" s="87"/>
      <c r="BX30" s="87"/>
      <c r="BY30" s="87"/>
      <c r="BZ30" s="87"/>
      <c r="CA30" s="87"/>
      <c r="CB30" s="87"/>
      <c r="CC30" s="87"/>
      <c r="CD30" s="87"/>
      <c r="CE30" s="87"/>
      <c r="CF30" s="87"/>
      <c r="CG30" s="87"/>
      <c r="CH30" s="87"/>
      <c r="CI30" s="87"/>
      <c r="CJ30" s="87"/>
      <c r="CK30" s="87"/>
      <c r="CL30" s="8"/>
    </row>
    <row r="31" spans="1:90">
      <c r="A31" s="241" t="s">
        <v>204</v>
      </c>
      <c r="D31" s="29"/>
      <c r="F31" s="29"/>
      <c r="G31" s="29"/>
      <c r="I31" s="141" t="s">
        <v>210</v>
      </c>
      <c r="Z31" s="16">
        <f>(3845+ 431*$B21)</f>
        <v>8586</v>
      </c>
      <c r="AA31" s="16">
        <f t="shared" ref="AA31:BQ31" si="4">(3845+ 431*$B21)</f>
        <v>8586</v>
      </c>
      <c r="AB31" s="16">
        <f t="shared" si="4"/>
        <v>8586</v>
      </c>
      <c r="AC31" s="16">
        <f t="shared" si="4"/>
        <v>8586</v>
      </c>
      <c r="AD31" s="16">
        <f t="shared" si="4"/>
        <v>8586</v>
      </c>
      <c r="AE31" s="16">
        <f t="shared" si="4"/>
        <v>8586</v>
      </c>
      <c r="AF31" s="16">
        <f t="shared" si="4"/>
        <v>8586</v>
      </c>
      <c r="AG31" s="16">
        <f t="shared" si="4"/>
        <v>8586</v>
      </c>
      <c r="AH31" s="16">
        <f t="shared" si="4"/>
        <v>8586</v>
      </c>
      <c r="AI31" s="16">
        <f t="shared" si="4"/>
        <v>8586</v>
      </c>
      <c r="AJ31" s="16">
        <f t="shared" si="4"/>
        <v>8586</v>
      </c>
      <c r="AK31" s="16">
        <f t="shared" si="4"/>
        <v>8586</v>
      </c>
      <c r="AL31" s="16">
        <f t="shared" si="4"/>
        <v>8586</v>
      </c>
      <c r="AM31" s="16">
        <f t="shared" si="4"/>
        <v>8586</v>
      </c>
      <c r="AN31" s="16">
        <f t="shared" si="4"/>
        <v>8586</v>
      </c>
      <c r="AO31" s="16">
        <f t="shared" si="4"/>
        <v>8586</v>
      </c>
      <c r="AP31" s="16">
        <f t="shared" si="4"/>
        <v>8586</v>
      </c>
      <c r="AQ31" s="16">
        <f t="shared" si="4"/>
        <v>8586</v>
      </c>
      <c r="AR31" s="16">
        <f t="shared" si="4"/>
        <v>8586</v>
      </c>
      <c r="AS31" s="16">
        <f t="shared" si="4"/>
        <v>8586</v>
      </c>
      <c r="AT31" s="16">
        <f t="shared" si="4"/>
        <v>8586</v>
      </c>
      <c r="AU31" s="16">
        <f t="shared" si="4"/>
        <v>8586</v>
      </c>
      <c r="AV31" s="16">
        <f t="shared" si="4"/>
        <v>8586</v>
      </c>
      <c r="AW31" s="16">
        <f t="shared" si="4"/>
        <v>8586</v>
      </c>
      <c r="AX31" s="16">
        <f t="shared" si="4"/>
        <v>8586</v>
      </c>
      <c r="AY31" s="16">
        <f t="shared" si="4"/>
        <v>8586</v>
      </c>
      <c r="AZ31" s="16">
        <f t="shared" si="4"/>
        <v>8586</v>
      </c>
      <c r="BA31" s="16">
        <f t="shared" si="4"/>
        <v>8586</v>
      </c>
      <c r="BB31" s="16">
        <f t="shared" si="4"/>
        <v>8586</v>
      </c>
      <c r="BC31" s="16">
        <f t="shared" si="4"/>
        <v>8586</v>
      </c>
      <c r="BD31" s="16">
        <f t="shared" si="4"/>
        <v>8586</v>
      </c>
      <c r="BE31" s="16">
        <f t="shared" si="4"/>
        <v>8586</v>
      </c>
      <c r="BF31" s="16">
        <f t="shared" si="4"/>
        <v>8586</v>
      </c>
      <c r="BG31" s="16">
        <f t="shared" si="4"/>
        <v>8586</v>
      </c>
      <c r="BH31" s="16">
        <f t="shared" si="4"/>
        <v>8586</v>
      </c>
      <c r="BI31" s="16">
        <f t="shared" si="4"/>
        <v>8586</v>
      </c>
      <c r="BJ31" s="16">
        <f t="shared" si="4"/>
        <v>8586</v>
      </c>
      <c r="BK31" s="16">
        <f t="shared" si="4"/>
        <v>8586</v>
      </c>
      <c r="BL31" s="16">
        <f t="shared" si="4"/>
        <v>8586</v>
      </c>
      <c r="BM31" s="16">
        <f t="shared" si="4"/>
        <v>8586</v>
      </c>
      <c r="BN31" s="16">
        <f t="shared" si="4"/>
        <v>8586</v>
      </c>
      <c r="BO31" s="16">
        <f t="shared" si="4"/>
        <v>8586</v>
      </c>
      <c r="BP31" s="16">
        <f t="shared" si="4"/>
        <v>8586</v>
      </c>
      <c r="BQ31" s="16">
        <f t="shared" si="4"/>
        <v>8586</v>
      </c>
      <c r="BR31" s="87"/>
      <c r="BS31" s="87"/>
      <c r="BT31" s="87"/>
      <c r="BV31" s="87"/>
      <c r="BW31" s="87"/>
      <c r="BX31" s="87"/>
      <c r="BY31" s="87"/>
      <c r="BZ31" s="87"/>
      <c r="CA31" s="87"/>
      <c r="CB31" s="87"/>
      <c r="CC31" s="87"/>
      <c r="CD31" s="87"/>
      <c r="CE31" s="87"/>
      <c r="CF31" s="87"/>
      <c r="CG31" s="87"/>
      <c r="CH31" s="87"/>
      <c r="CI31" s="87"/>
      <c r="CJ31" s="87"/>
      <c r="CK31" s="87"/>
      <c r="CL31" s="8"/>
    </row>
    <row r="32" spans="1:90">
      <c r="A32" s="241"/>
      <c r="D32" s="29"/>
      <c r="F32" s="29"/>
      <c r="G32" s="29"/>
      <c r="I32" s="141"/>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87"/>
      <c r="BS32" s="87"/>
      <c r="BT32" s="87"/>
      <c r="BV32" s="87"/>
      <c r="BW32" s="87"/>
      <c r="BX32" s="87"/>
      <c r="BY32" s="87"/>
      <c r="BZ32" s="87"/>
      <c r="CA32" s="87"/>
      <c r="CB32" s="87"/>
      <c r="CC32" s="87"/>
      <c r="CD32" s="87"/>
      <c r="CE32" s="87"/>
      <c r="CF32" s="87"/>
      <c r="CG32" s="87"/>
      <c r="CH32" s="87"/>
      <c r="CI32" s="87"/>
      <c r="CJ32" s="87"/>
      <c r="CK32" s="87"/>
      <c r="CL32" s="8"/>
    </row>
    <row r="33" spans="1:90">
      <c r="A33" s="219" t="s">
        <v>211</v>
      </c>
      <c r="B33" s="82"/>
      <c r="C33" s="29"/>
      <c r="D33" s="29"/>
      <c r="F33" s="29"/>
      <c r="G33" s="29"/>
      <c r="Z33" s="82"/>
      <c r="AA33" s="82"/>
      <c r="AB33" s="82"/>
      <c r="AC33" s="82"/>
      <c r="AD33" s="82"/>
      <c r="AE33" s="82"/>
      <c r="AF33" s="82"/>
      <c r="AG33" s="82"/>
      <c r="AH33" s="82"/>
      <c r="AI33" s="82"/>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126"/>
      <c r="BT33" t="s">
        <v>212</v>
      </c>
      <c r="BV33" s="82"/>
      <c r="BW33" s="82"/>
      <c r="BX33" s="82"/>
      <c r="BY33" s="82"/>
      <c r="BZ33" s="82"/>
      <c r="CA33" s="82"/>
      <c r="CB33" s="82"/>
      <c r="CC33" s="82"/>
      <c r="CD33" s="82"/>
      <c r="CE33" s="82"/>
      <c r="CF33" s="82"/>
      <c r="CG33" s="82"/>
      <c r="CH33" s="82"/>
      <c r="CI33" s="82"/>
      <c r="CJ33" s="82"/>
      <c r="CK33" s="82"/>
      <c r="CL33" s="8"/>
    </row>
    <row r="34" spans="1:90">
      <c r="A34" s="241" t="s">
        <v>203</v>
      </c>
      <c r="B34" s="246"/>
      <c r="D34" s="29"/>
      <c r="F34" s="29"/>
      <c r="G34" s="29"/>
      <c r="I34" s="22" t="str">
        <f>CONCATENATE(a!$C$26,"$/incident")</f>
        <v>2021$/incident</v>
      </c>
      <c r="Z34" s="16">
        <f>Z30/0.63</f>
        <v>13904.096542726678</v>
      </c>
      <c r="AA34" s="16">
        <f t="shared" ref="AA34:BQ35" si="5">AA30/0.63</f>
        <v>13904.096542726678</v>
      </c>
      <c r="AB34" s="16">
        <f t="shared" si="5"/>
        <v>13904.096542726678</v>
      </c>
      <c r="AC34" s="16">
        <f t="shared" si="5"/>
        <v>13904.096542726678</v>
      </c>
      <c r="AD34" s="16">
        <f t="shared" si="5"/>
        <v>13904.096542726678</v>
      </c>
      <c r="AE34" s="16">
        <f t="shared" si="5"/>
        <v>13904.096542726678</v>
      </c>
      <c r="AF34" s="16">
        <f t="shared" si="5"/>
        <v>13904.096542726678</v>
      </c>
      <c r="AG34" s="16">
        <f t="shared" si="5"/>
        <v>13904.096542726678</v>
      </c>
      <c r="AH34" s="16">
        <f t="shared" si="5"/>
        <v>13904.096542726678</v>
      </c>
      <c r="AI34" s="16">
        <f t="shared" si="5"/>
        <v>13904.096542726678</v>
      </c>
      <c r="AJ34" s="16">
        <f t="shared" si="5"/>
        <v>13904.096542726678</v>
      </c>
      <c r="AK34" s="16">
        <f t="shared" si="5"/>
        <v>13904.096542726678</v>
      </c>
      <c r="AL34" s="16">
        <f t="shared" si="5"/>
        <v>13904.096542726678</v>
      </c>
      <c r="AM34" s="16">
        <f t="shared" si="5"/>
        <v>13904.096542726678</v>
      </c>
      <c r="AN34" s="16">
        <f t="shared" si="5"/>
        <v>13904.096542726678</v>
      </c>
      <c r="AO34" s="16">
        <f t="shared" si="5"/>
        <v>14317.384213959558</v>
      </c>
      <c r="AP34" s="16">
        <f t="shared" si="5"/>
        <v>14317.384213959558</v>
      </c>
      <c r="AQ34" s="16">
        <f t="shared" si="5"/>
        <v>14317.384213959558</v>
      </c>
      <c r="AR34" s="16">
        <f t="shared" si="5"/>
        <v>14317.384213959558</v>
      </c>
      <c r="AS34" s="16">
        <f t="shared" si="5"/>
        <v>14317.384213959558</v>
      </c>
      <c r="AT34" s="16">
        <f t="shared" si="5"/>
        <v>14317.384213959558</v>
      </c>
      <c r="AU34" s="16">
        <f t="shared" si="5"/>
        <v>14317.384213959558</v>
      </c>
      <c r="AV34" s="16">
        <f t="shared" si="5"/>
        <v>14317.384213959558</v>
      </c>
      <c r="AW34" s="16">
        <f t="shared" si="5"/>
        <v>14317.384213959558</v>
      </c>
      <c r="AX34" s="16">
        <f t="shared" si="5"/>
        <v>14317.384213959558</v>
      </c>
      <c r="AY34" s="16">
        <f t="shared" si="5"/>
        <v>14317.384213959558</v>
      </c>
      <c r="AZ34" s="16">
        <f t="shared" si="5"/>
        <v>14317.384213959558</v>
      </c>
      <c r="BA34" s="16">
        <f t="shared" si="5"/>
        <v>14317.384213959558</v>
      </c>
      <c r="BB34" s="16">
        <f t="shared" si="5"/>
        <v>14317.384213959558</v>
      </c>
      <c r="BC34" s="16">
        <f t="shared" si="5"/>
        <v>14317.384213959558</v>
      </c>
      <c r="BD34" s="16">
        <f t="shared" si="5"/>
        <v>14730.671885192431</v>
      </c>
      <c r="BE34" s="16">
        <f t="shared" si="5"/>
        <v>14730.671885192431</v>
      </c>
      <c r="BF34" s="16">
        <f t="shared" si="5"/>
        <v>14730.671885192431</v>
      </c>
      <c r="BG34" s="16">
        <f t="shared" si="5"/>
        <v>14730.671885192431</v>
      </c>
      <c r="BH34" s="16">
        <f t="shared" si="5"/>
        <v>14730.671885192431</v>
      </c>
      <c r="BI34" s="16">
        <f t="shared" si="5"/>
        <v>14730.671885192431</v>
      </c>
      <c r="BJ34" s="16">
        <f t="shared" si="5"/>
        <v>14730.671885192431</v>
      </c>
      <c r="BK34" s="16">
        <f t="shared" si="5"/>
        <v>14730.671885192431</v>
      </c>
      <c r="BL34" s="16">
        <f t="shared" si="5"/>
        <v>14730.671885192431</v>
      </c>
      <c r="BM34" s="16">
        <f t="shared" si="5"/>
        <v>14730.671885192431</v>
      </c>
      <c r="BN34" s="16">
        <f t="shared" si="5"/>
        <v>14730.671885192431</v>
      </c>
      <c r="BO34" s="16">
        <f t="shared" si="5"/>
        <v>14730.671885192431</v>
      </c>
      <c r="BP34" s="16">
        <f t="shared" si="5"/>
        <v>14730.671885192431</v>
      </c>
      <c r="BQ34" s="16">
        <f t="shared" si="5"/>
        <v>14730.671885192431</v>
      </c>
      <c r="BR34" s="87"/>
      <c r="BS34" s="87"/>
      <c r="BT34" s="87"/>
      <c r="BV34" s="87"/>
      <c r="BW34" s="87"/>
      <c r="BX34" s="87"/>
      <c r="BY34" s="87"/>
      <c r="BZ34" s="87"/>
      <c r="CA34" s="87"/>
      <c r="CB34" s="87"/>
      <c r="CC34" s="87"/>
      <c r="CD34" s="87"/>
      <c r="CE34" s="87"/>
      <c r="CF34" s="87"/>
      <c r="CG34" s="87"/>
      <c r="CH34" s="87"/>
      <c r="CI34" s="87"/>
      <c r="CJ34" s="87"/>
      <c r="CK34" s="87"/>
      <c r="CL34" s="8"/>
    </row>
    <row r="35" spans="1:90">
      <c r="A35" s="241" t="s">
        <v>204</v>
      </c>
      <c r="D35" s="29"/>
      <c r="F35" s="29"/>
      <c r="G35" s="29"/>
      <c r="I35" s="22" t="str">
        <f>CONCATENATE(a!$C$26,"$/incident")</f>
        <v>2021$/incident</v>
      </c>
      <c r="Z35" s="16">
        <f>Z31/0.63</f>
        <v>13628.571428571429</v>
      </c>
      <c r="AA35" s="16">
        <f t="shared" si="5"/>
        <v>13628.571428571429</v>
      </c>
      <c r="AB35" s="16">
        <f t="shared" si="5"/>
        <v>13628.571428571429</v>
      </c>
      <c r="AC35" s="16">
        <f t="shared" si="5"/>
        <v>13628.571428571429</v>
      </c>
      <c r="AD35" s="16">
        <f t="shared" si="5"/>
        <v>13628.571428571429</v>
      </c>
      <c r="AE35" s="16">
        <f t="shared" si="5"/>
        <v>13628.571428571429</v>
      </c>
      <c r="AF35" s="16">
        <f t="shared" si="5"/>
        <v>13628.571428571429</v>
      </c>
      <c r="AG35" s="16">
        <f t="shared" si="5"/>
        <v>13628.571428571429</v>
      </c>
      <c r="AH35" s="16">
        <f t="shared" si="5"/>
        <v>13628.571428571429</v>
      </c>
      <c r="AI35" s="16">
        <f t="shared" si="5"/>
        <v>13628.571428571429</v>
      </c>
      <c r="AJ35" s="16">
        <f t="shared" si="5"/>
        <v>13628.571428571429</v>
      </c>
      <c r="AK35" s="16">
        <f t="shared" si="5"/>
        <v>13628.571428571429</v>
      </c>
      <c r="AL35" s="16">
        <f t="shared" si="5"/>
        <v>13628.571428571429</v>
      </c>
      <c r="AM35" s="16">
        <f t="shared" si="5"/>
        <v>13628.571428571429</v>
      </c>
      <c r="AN35" s="16">
        <f t="shared" si="5"/>
        <v>13628.571428571429</v>
      </c>
      <c r="AO35" s="16">
        <f t="shared" si="5"/>
        <v>13628.571428571429</v>
      </c>
      <c r="AP35" s="16">
        <f t="shared" si="5"/>
        <v>13628.571428571429</v>
      </c>
      <c r="AQ35" s="16">
        <f t="shared" si="5"/>
        <v>13628.571428571429</v>
      </c>
      <c r="AR35" s="16">
        <f t="shared" si="5"/>
        <v>13628.571428571429</v>
      </c>
      <c r="AS35" s="16">
        <f t="shared" si="5"/>
        <v>13628.571428571429</v>
      </c>
      <c r="AT35" s="16">
        <f t="shared" si="5"/>
        <v>13628.571428571429</v>
      </c>
      <c r="AU35" s="16">
        <f t="shared" si="5"/>
        <v>13628.571428571429</v>
      </c>
      <c r="AV35" s="16">
        <f t="shared" si="5"/>
        <v>13628.571428571429</v>
      </c>
      <c r="AW35" s="16">
        <f t="shared" si="5"/>
        <v>13628.571428571429</v>
      </c>
      <c r="AX35" s="16">
        <f t="shared" si="5"/>
        <v>13628.571428571429</v>
      </c>
      <c r="AY35" s="16">
        <f t="shared" si="5"/>
        <v>13628.571428571429</v>
      </c>
      <c r="AZ35" s="16">
        <f t="shared" si="5"/>
        <v>13628.571428571429</v>
      </c>
      <c r="BA35" s="16">
        <f t="shared" si="5"/>
        <v>13628.571428571429</v>
      </c>
      <c r="BB35" s="16">
        <f t="shared" si="5"/>
        <v>13628.571428571429</v>
      </c>
      <c r="BC35" s="16">
        <f t="shared" si="5"/>
        <v>13628.571428571429</v>
      </c>
      <c r="BD35" s="16">
        <f t="shared" si="5"/>
        <v>13628.571428571429</v>
      </c>
      <c r="BE35" s="16">
        <f t="shared" si="5"/>
        <v>13628.571428571429</v>
      </c>
      <c r="BF35" s="16">
        <f t="shared" si="5"/>
        <v>13628.571428571429</v>
      </c>
      <c r="BG35" s="16">
        <f t="shared" si="5"/>
        <v>13628.571428571429</v>
      </c>
      <c r="BH35" s="16">
        <f t="shared" si="5"/>
        <v>13628.571428571429</v>
      </c>
      <c r="BI35" s="16">
        <f t="shared" si="5"/>
        <v>13628.571428571429</v>
      </c>
      <c r="BJ35" s="16">
        <f t="shared" si="5"/>
        <v>13628.571428571429</v>
      </c>
      <c r="BK35" s="16">
        <f t="shared" si="5"/>
        <v>13628.571428571429</v>
      </c>
      <c r="BL35" s="16">
        <f t="shared" si="5"/>
        <v>13628.571428571429</v>
      </c>
      <c r="BM35" s="16">
        <f t="shared" si="5"/>
        <v>13628.571428571429</v>
      </c>
      <c r="BN35" s="16">
        <f t="shared" si="5"/>
        <v>13628.571428571429</v>
      </c>
      <c r="BO35" s="16">
        <f t="shared" si="5"/>
        <v>13628.571428571429</v>
      </c>
      <c r="BP35" s="16">
        <f t="shared" si="5"/>
        <v>13628.571428571429</v>
      </c>
      <c r="BQ35" s="16">
        <f t="shared" si="5"/>
        <v>13628.571428571429</v>
      </c>
      <c r="BR35" s="87"/>
      <c r="BS35" s="87"/>
      <c r="BT35" s="87"/>
      <c r="BV35" s="87"/>
      <c r="BW35" s="87"/>
      <c r="BX35" s="87"/>
      <c r="BY35" s="87"/>
      <c r="BZ35" s="87"/>
      <c r="CA35" s="87"/>
      <c r="CB35" s="87"/>
      <c r="CC35" s="87"/>
      <c r="CD35" s="87"/>
      <c r="CE35" s="87"/>
      <c r="CF35" s="87"/>
      <c r="CG35" s="87"/>
      <c r="CH35" s="87"/>
      <c r="CI35" s="87"/>
      <c r="CJ35" s="87"/>
      <c r="CK35" s="87"/>
      <c r="CL35" s="8"/>
    </row>
    <row r="36" spans="1:90">
      <c r="A36" s="241"/>
      <c r="D36" s="29"/>
      <c r="F36" s="29"/>
      <c r="G36" s="29"/>
      <c r="I36" s="141"/>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87"/>
      <c r="BS36" s="87"/>
      <c r="BT36" s="87"/>
      <c r="BV36" s="87"/>
      <c r="BW36" s="87"/>
      <c r="BX36" s="87"/>
      <c r="BY36" s="87"/>
      <c r="BZ36" s="87"/>
      <c r="CA36" s="87"/>
      <c r="CB36" s="87"/>
      <c r="CC36" s="87"/>
      <c r="CD36" s="87"/>
      <c r="CE36" s="87"/>
      <c r="CF36" s="87"/>
      <c r="CG36" s="87"/>
      <c r="CH36" s="87"/>
      <c r="CI36" s="87"/>
      <c r="CJ36" s="87"/>
      <c r="CK36" s="87"/>
      <c r="CL36" s="8"/>
    </row>
    <row r="37" spans="1:90">
      <c r="A37" s="219" t="s">
        <v>213</v>
      </c>
      <c r="D37" s="29"/>
      <c r="F37" s="29"/>
      <c r="G37" s="29"/>
      <c r="I37" s="22" t="str">
        <f>CONCATENATE(a!$C$26,"$/year")</f>
        <v>2021$/year</v>
      </c>
      <c r="Z37" s="16">
        <f>(((1-Z26)*Z34)-((1-Z27)*Z35))*$B$23</f>
        <v>2869.0017742418886</v>
      </c>
      <c r="AA37" s="16">
        <f t="shared" ref="AA37:BQ37" si="6">(((1-AA26)*AA34)-((1-AA27)*AA35))*$B$23</f>
        <v>2869.0017742418886</v>
      </c>
      <c r="AB37" s="16">
        <f t="shared" si="6"/>
        <v>2869.0017742418886</v>
      </c>
      <c r="AC37" s="16">
        <f t="shared" si="6"/>
        <v>2869.0017742418886</v>
      </c>
      <c r="AD37" s="16">
        <f t="shared" si="6"/>
        <v>2869.0017742418886</v>
      </c>
      <c r="AE37" s="16">
        <f t="shared" si="6"/>
        <v>2869.0017742418886</v>
      </c>
      <c r="AF37" s="16">
        <f t="shared" si="6"/>
        <v>2869.0017742418886</v>
      </c>
      <c r="AG37" s="16">
        <f t="shared" si="6"/>
        <v>2869.0017742418886</v>
      </c>
      <c r="AH37" s="16">
        <f t="shared" si="6"/>
        <v>2869.0017742418886</v>
      </c>
      <c r="AI37" s="16">
        <f t="shared" si="6"/>
        <v>2869.0017742418886</v>
      </c>
      <c r="AJ37" s="16">
        <f t="shared" si="6"/>
        <v>2869.0017742418886</v>
      </c>
      <c r="AK37" s="16">
        <f t="shared" si="6"/>
        <v>2869.0017742418886</v>
      </c>
      <c r="AL37" s="16">
        <f t="shared" si="6"/>
        <v>2869.0017742418886</v>
      </c>
      <c r="AM37" s="16">
        <f t="shared" si="6"/>
        <v>2869.0017742418886</v>
      </c>
      <c r="AN37" s="16">
        <f t="shared" si="6"/>
        <v>2869.0017742418886</v>
      </c>
      <c r="AO37" s="16">
        <f t="shared" si="6"/>
        <v>7190.7574363131853</v>
      </c>
      <c r="AP37" s="16">
        <f t="shared" si="6"/>
        <v>7190.7574363131853</v>
      </c>
      <c r="AQ37" s="16">
        <f t="shared" si="6"/>
        <v>7190.7574363131853</v>
      </c>
      <c r="AR37" s="16">
        <f t="shared" si="6"/>
        <v>7190.7574363131853</v>
      </c>
      <c r="AS37" s="16">
        <f t="shared" si="6"/>
        <v>7190.7574363131853</v>
      </c>
      <c r="AT37" s="16">
        <f t="shared" si="6"/>
        <v>7190.7574363131853</v>
      </c>
      <c r="AU37" s="16">
        <f t="shared" si="6"/>
        <v>7190.7574363131853</v>
      </c>
      <c r="AV37" s="16">
        <f t="shared" si="6"/>
        <v>7190.7574363131853</v>
      </c>
      <c r="AW37" s="16">
        <f t="shared" si="6"/>
        <v>7190.7574363131853</v>
      </c>
      <c r="AX37" s="16">
        <f t="shared" si="6"/>
        <v>7190.7574363131853</v>
      </c>
      <c r="AY37" s="16">
        <f t="shared" si="6"/>
        <v>7190.7574363131853</v>
      </c>
      <c r="AZ37" s="16">
        <f t="shared" si="6"/>
        <v>7190.7574363131853</v>
      </c>
      <c r="BA37" s="16">
        <f t="shared" si="6"/>
        <v>7190.7574363131853</v>
      </c>
      <c r="BB37" s="16">
        <f t="shared" si="6"/>
        <v>7190.7574363131853</v>
      </c>
      <c r="BC37" s="16">
        <f t="shared" si="6"/>
        <v>7190.7574363131853</v>
      </c>
      <c r="BD37" s="16">
        <f t="shared" si="6"/>
        <v>11534.41669923462</v>
      </c>
      <c r="BE37" s="16">
        <f t="shared" si="6"/>
        <v>11534.41669923462</v>
      </c>
      <c r="BF37" s="16">
        <f t="shared" si="6"/>
        <v>11534.41669923462</v>
      </c>
      <c r="BG37" s="16">
        <f t="shared" si="6"/>
        <v>11534.41669923462</v>
      </c>
      <c r="BH37" s="16">
        <f t="shared" si="6"/>
        <v>11534.41669923462</v>
      </c>
      <c r="BI37" s="16">
        <f t="shared" si="6"/>
        <v>11534.41669923462</v>
      </c>
      <c r="BJ37" s="16">
        <f t="shared" si="6"/>
        <v>11534.41669923462</v>
      </c>
      <c r="BK37" s="16">
        <f t="shared" si="6"/>
        <v>11534.41669923462</v>
      </c>
      <c r="BL37" s="16">
        <f t="shared" si="6"/>
        <v>11534.41669923462</v>
      </c>
      <c r="BM37" s="16">
        <f t="shared" si="6"/>
        <v>11534.41669923462</v>
      </c>
      <c r="BN37" s="16">
        <f t="shared" si="6"/>
        <v>11534.41669923462</v>
      </c>
      <c r="BO37" s="16">
        <f t="shared" si="6"/>
        <v>11534.41669923462</v>
      </c>
      <c r="BP37" s="16">
        <f t="shared" si="6"/>
        <v>11534.41669923462</v>
      </c>
      <c r="BQ37" s="16">
        <f t="shared" si="6"/>
        <v>11534.41669923462</v>
      </c>
      <c r="BR37" s="87"/>
      <c r="BS37" s="126" t="s">
        <v>125</v>
      </c>
      <c r="BT37" t="s">
        <v>124</v>
      </c>
      <c r="BV37" s="87"/>
      <c r="BW37" s="87"/>
      <c r="BX37" s="87"/>
      <c r="BY37" s="87"/>
      <c r="BZ37" s="87"/>
      <c r="CA37" s="87"/>
      <c r="CB37" s="87"/>
      <c r="CC37" s="87"/>
      <c r="CD37" s="87"/>
      <c r="CE37" s="87"/>
      <c r="CF37" s="87"/>
      <c r="CG37" s="87"/>
      <c r="CH37" s="87"/>
      <c r="CI37" s="87"/>
      <c r="CJ37" s="87"/>
      <c r="CK37" s="87"/>
      <c r="CL37" s="8"/>
    </row>
    <row r="38" spans="1:90">
      <c r="A38" s="219" t="s">
        <v>214</v>
      </c>
      <c r="D38" s="29"/>
      <c r="F38" s="29"/>
      <c r="G38" s="29"/>
      <c r="I38" s="22" t="str">
        <f>CONCATENATE(a!$C$26,"$/year")</f>
        <v>2021$/year</v>
      </c>
      <c r="Z38" s="16">
        <f>Z37*0.1</f>
        <v>286.90017742418888</v>
      </c>
      <c r="AA38" s="16">
        <f t="shared" ref="AA38:BQ38" si="7">AA37*0.1</f>
        <v>286.90017742418888</v>
      </c>
      <c r="AB38" s="16">
        <f t="shared" si="7"/>
        <v>286.90017742418888</v>
      </c>
      <c r="AC38" s="16">
        <f t="shared" si="7"/>
        <v>286.90017742418888</v>
      </c>
      <c r="AD38" s="16">
        <f t="shared" si="7"/>
        <v>286.90017742418888</v>
      </c>
      <c r="AE38" s="16">
        <f t="shared" si="7"/>
        <v>286.90017742418888</v>
      </c>
      <c r="AF38" s="16">
        <f t="shared" si="7"/>
        <v>286.90017742418888</v>
      </c>
      <c r="AG38" s="16">
        <f t="shared" si="7"/>
        <v>286.90017742418888</v>
      </c>
      <c r="AH38" s="16">
        <f t="shared" si="7"/>
        <v>286.90017742418888</v>
      </c>
      <c r="AI38" s="16">
        <f t="shared" si="7"/>
        <v>286.90017742418888</v>
      </c>
      <c r="AJ38" s="16">
        <f t="shared" si="7"/>
        <v>286.90017742418888</v>
      </c>
      <c r="AK38" s="16">
        <f t="shared" si="7"/>
        <v>286.90017742418888</v>
      </c>
      <c r="AL38" s="16">
        <f t="shared" si="7"/>
        <v>286.90017742418888</v>
      </c>
      <c r="AM38" s="16">
        <f t="shared" si="7"/>
        <v>286.90017742418888</v>
      </c>
      <c r="AN38" s="16">
        <f t="shared" si="7"/>
        <v>286.90017742418888</v>
      </c>
      <c r="AO38" s="16">
        <f t="shared" si="7"/>
        <v>719.07574363131857</v>
      </c>
      <c r="AP38" s="16">
        <f t="shared" si="7"/>
        <v>719.07574363131857</v>
      </c>
      <c r="AQ38" s="16">
        <f t="shared" si="7"/>
        <v>719.07574363131857</v>
      </c>
      <c r="AR38" s="16">
        <f t="shared" si="7"/>
        <v>719.07574363131857</v>
      </c>
      <c r="AS38" s="16">
        <f t="shared" si="7"/>
        <v>719.07574363131857</v>
      </c>
      <c r="AT38" s="16">
        <f t="shared" si="7"/>
        <v>719.07574363131857</v>
      </c>
      <c r="AU38" s="16">
        <f t="shared" si="7"/>
        <v>719.07574363131857</v>
      </c>
      <c r="AV38" s="16">
        <f t="shared" si="7"/>
        <v>719.07574363131857</v>
      </c>
      <c r="AW38" s="16">
        <f t="shared" si="7"/>
        <v>719.07574363131857</v>
      </c>
      <c r="AX38" s="16">
        <f t="shared" si="7"/>
        <v>719.07574363131857</v>
      </c>
      <c r="AY38" s="16">
        <f t="shared" si="7"/>
        <v>719.07574363131857</v>
      </c>
      <c r="AZ38" s="16">
        <f t="shared" si="7"/>
        <v>719.07574363131857</v>
      </c>
      <c r="BA38" s="16">
        <f t="shared" si="7"/>
        <v>719.07574363131857</v>
      </c>
      <c r="BB38" s="16">
        <f t="shared" si="7"/>
        <v>719.07574363131857</v>
      </c>
      <c r="BC38" s="16">
        <f t="shared" si="7"/>
        <v>719.07574363131857</v>
      </c>
      <c r="BD38" s="16">
        <f t="shared" si="7"/>
        <v>1153.4416699234621</v>
      </c>
      <c r="BE38" s="16">
        <f t="shared" si="7"/>
        <v>1153.4416699234621</v>
      </c>
      <c r="BF38" s="16">
        <f t="shared" si="7"/>
        <v>1153.4416699234621</v>
      </c>
      <c r="BG38" s="16">
        <f t="shared" si="7"/>
        <v>1153.4416699234621</v>
      </c>
      <c r="BH38" s="16">
        <f t="shared" si="7"/>
        <v>1153.4416699234621</v>
      </c>
      <c r="BI38" s="16">
        <f t="shared" si="7"/>
        <v>1153.4416699234621</v>
      </c>
      <c r="BJ38" s="16">
        <f t="shared" si="7"/>
        <v>1153.4416699234621</v>
      </c>
      <c r="BK38" s="16">
        <f t="shared" si="7"/>
        <v>1153.4416699234621</v>
      </c>
      <c r="BL38" s="16">
        <f t="shared" si="7"/>
        <v>1153.4416699234621</v>
      </c>
      <c r="BM38" s="16">
        <f t="shared" si="7"/>
        <v>1153.4416699234621</v>
      </c>
      <c r="BN38" s="16">
        <f t="shared" si="7"/>
        <v>1153.4416699234621</v>
      </c>
      <c r="BO38" s="16">
        <f t="shared" si="7"/>
        <v>1153.4416699234621</v>
      </c>
      <c r="BP38" s="16">
        <f t="shared" si="7"/>
        <v>1153.4416699234621</v>
      </c>
      <c r="BQ38" s="16">
        <f t="shared" si="7"/>
        <v>1153.4416699234621</v>
      </c>
      <c r="BR38" s="87"/>
      <c r="BS38" s="126" t="s">
        <v>125</v>
      </c>
      <c r="BT38" t="s">
        <v>124</v>
      </c>
      <c r="BV38" s="87"/>
      <c r="BW38" s="87"/>
      <c r="BX38" s="87"/>
      <c r="BY38" s="87"/>
      <c r="BZ38" s="87"/>
      <c r="CA38" s="87"/>
      <c r="CB38" s="87"/>
      <c r="CC38" s="87"/>
      <c r="CD38" s="87"/>
      <c r="CE38" s="87"/>
      <c r="CF38" s="87"/>
      <c r="CG38" s="87"/>
      <c r="CH38" s="87"/>
      <c r="CI38" s="87"/>
      <c r="CJ38" s="87"/>
      <c r="CK38" s="87"/>
      <c r="CL38" s="8"/>
    </row>
    <row r="39" spans="1:90">
      <c r="A39" s="219" t="s">
        <v>215</v>
      </c>
      <c r="D39" s="29"/>
      <c r="F39" s="29"/>
      <c r="G39" s="29"/>
      <c r="I39" s="22" t="str">
        <f>CONCATENATE(a!$C$26,"$/year")</f>
        <v>2021$/year</v>
      </c>
      <c r="Z39" s="16">
        <f>3.3*SUM(Z37:Z38)</f>
        <v>10414.476440498054</v>
      </c>
      <c r="AA39" s="16">
        <f t="shared" ref="AA39:BQ39" si="8">3.3*SUM(AA37:AA38)</f>
        <v>10414.476440498054</v>
      </c>
      <c r="AB39" s="16">
        <f t="shared" si="8"/>
        <v>10414.476440498054</v>
      </c>
      <c r="AC39" s="16">
        <f t="shared" si="8"/>
        <v>10414.476440498054</v>
      </c>
      <c r="AD39" s="16">
        <f t="shared" si="8"/>
        <v>10414.476440498054</v>
      </c>
      <c r="AE39" s="16">
        <f t="shared" si="8"/>
        <v>10414.476440498054</v>
      </c>
      <c r="AF39" s="16">
        <f t="shared" si="8"/>
        <v>10414.476440498054</v>
      </c>
      <c r="AG39" s="16">
        <f t="shared" si="8"/>
        <v>10414.476440498054</v>
      </c>
      <c r="AH39" s="16">
        <f t="shared" si="8"/>
        <v>10414.476440498054</v>
      </c>
      <c r="AI39" s="16">
        <f t="shared" si="8"/>
        <v>10414.476440498054</v>
      </c>
      <c r="AJ39" s="16">
        <f t="shared" si="8"/>
        <v>10414.476440498054</v>
      </c>
      <c r="AK39" s="16">
        <f t="shared" si="8"/>
        <v>10414.476440498054</v>
      </c>
      <c r="AL39" s="16">
        <f t="shared" si="8"/>
        <v>10414.476440498054</v>
      </c>
      <c r="AM39" s="16">
        <f t="shared" si="8"/>
        <v>10414.476440498054</v>
      </c>
      <c r="AN39" s="16">
        <f t="shared" si="8"/>
        <v>10414.476440498054</v>
      </c>
      <c r="AO39" s="16">
        <f t="shared" si="8"/>
        <v>26102.449493816861</v>
      </c>
      <c r="AP39" s="16">
        <f t="shared" si="8"/>
        <v>26102.449493816861</v>
      </c>
      <c r="AQ39" s="16">
        <f t="shared" si="8"/>
        <v>26102.449493816861</v>
      </c>
      <c r="AR39" s="16">
        <f t="shared" si="8"/>
        <v>26102.449493816861</v>
      </c>
      <c r="AS39" s="16">
        <f t="shared" si="8"/>
        <v>26102.449493816861</v>
      </c>
      <c r="AT39" s="16">
        <f t="shared" si="8"/>
        <v>26102.449493816861</v>
      </c>
      <c r="AU39" s="16">
        <f t="shared" si="8"/>
        <v>26102.449493816861</v>
      </c>
      <c r="AV39" s="16">
        <f t="shared" si="8"/>
        <v>26102.449493816861</v>
      </c>
      <c r="AW39" s="16">
        <f t="shared" si="8"/>
        <v>26102.449493816861</v>
      </c>
      <c r="AX39" s="16">
        <f t="shared" si="8"/>
        <v>26102.449493816861</v>
      </c>
      <c r="AY39" s="16">
        <f t="shared" si="8"/>
        <v>26102.449493816861</v>
      </c>
      <c r="AZ39" s="16">
        <f t="shared" si="8"/>
        <v>26102.449493816861</v>
      </c>
      <c r="BA39" s="16">
        <f t="shared" si="8"/>
        <v>26102.449493816861</v>
      </c>
      <c r="BB39" s="16">
        <f t="shared" si="8"/>
        <v>26102.449493816861</v>
      </c>
      <c r="BC39" s="16">
        <f t="shared" si="8"/>
        <v>26102.449493816861</v>
      </c>
      <c r="BD39" s="16">
        <f t="shared" si="8"/>
        <v>41869.932618221668</v>
      </c>
      <c r="BE39" s="16">
        <f t="shared" si="8"/>
        <v>41869.932618221668</v>
      </c>
      <c r="BF39" s="16">
        <f t="shared" si="8"/>
        <v>41869.932618221668</v>
      </c>
      <c r="BG39" s="16">
        <f t="shared" si="8"/>
        <v>41869.932618221668</v>
      </c>
      <c r="BH39" s="16">
        <f t="shared" si="8"/>
        <v>41869.932618221668</v>
      </c>
      <c r="BI39" s="16">
        <f t="shared" si="8"/>
        <v>41869.932618221668</v>
      </c>
      <c r="BJ39" s="16">
        <f t="shared" si="8"/>
        <v>41869.932618221668</v>
      </c>
      <c r="BK39" s="16">
        <f t="shared" si="8"/>
        <v>41869.932618221668</v>
      </c>
      <c r="BL39" s="16">
        <f t="shared" si="8"/>
        <v>41869.932618221668</v>
      </c>
      <c r="BM39" s="16">
        <f t="shared" si="8"/>
        <v>41869.932618221668</v>
      </c>
      <c r="BN39" s="16">
        <f t="shared" si="8"/>
        <v>41869.932618221668</v>
      </c>
      <c r="BO39" s="16">
        <f t="shared" si="8"/>
        <v>41869.932618221668</v>
      </c>
      <c r="BP39" s="16">
        <f t="shared" si="8"/>
        <v>41869.932618221668</v>
      </c>
      <c r="BQ39" s="16">
        <f t="shared" si="8"/>
        <v>41869.932618221668</v>
      </c>
      <c r="BR39" s="87"/>
      <c r="BS39" s="126" t="s">
        <v>125</v>
      </c>
      <c r="BT39" t="s">
        <v>124</v>
      </c>
      <c r="BV39" s="87"/>
      <c r="BW39" s="87"/>
      <c r="BX39" s="87"/>
      <c r="BY39" s="87"/>
      <c r="BZ39" s="87"/>
      <c r="CA39" s="87"/>
      <c r="CB39" s="87"/>
      <c r="CC39" s="87"/>
      <c r="CD39" s="87"/>
      <c r="CE39" s="87"/>
      <c r="CF39" s="87"/>
      <c r="CG39" s="87"/>
      <c r="CH39" s="87"/>
      <c r="CI39" s="87"/>
      <c r="CJ39" s="87"/>
      <c r="CK39" s="87"/>
      <c r="CL39" s="8"/>
    </row>
    <row r="40" spans="1:90">
      <c r="A40" s="222" t="s">
        <v>216</v>
      </c>
      <c r="B40" s="85">
        <f>SUM(Z40:BQ40)</f>
        <v>1477548.9898121995</v>
      </c>
      <c r="D40" s="29"/>
      <c r="F40" s="29"/>
      <c r="G40" s="29"/>
      <c r="I40" s="22" t="str">
        <f>CONCATENATE(a!$C$26,"$/year")</f>
        <v>2021$/year</v>
      </c>
      <c r="Z40" s="85">
        <f t="shared" ref="Z40:BQ40" si="9">SUM(Z37:Z39)</f>
        <v>13570.378392164132</v>
      </c>
      <c r="AA40" s="85">
        <f t="shared" si="9"/>
        <v>13570.378392164132</v>
      </c>
      <c r="AB40" s="85">
        <f t="shared" si="9"/>
        <v>13570.378392164132</v>
      </c>
      <c r="AC40" s="85">
        <f t="shared" si="9"/>
        <v>13570.378392164132</v>
      </c>
      <c r="AD40" s="85">
        <f t="shared" si="9"/>
        <v>13570.378392164132</v>
      </c>
      <c r="AE40" s="85">
        <f t="shared" si="9"/>
        <v>13570.378392164132</v>
      </c>
      <c r="AF40" s="85">
        <f t="shared" si="9"/>
        <v>13570.378392164132</v>
      </c>
      <c r="AG40" s="85">
        <f t="shared" si="9"/>
        <v>13570.378392164132</v>
      </c>
      <c r="AH40" s="85">
        <f t="shared" si="9"/>
        <v>13570.378392164132</v>
      </c>
      <c r="AI40" s="85">
        <f t="shared" si="9"/>
        <v>13570.378392164132</v>
      </c>
      <c r="AJ40" s="85">
        <f t="shared" si="9"/>
        <v>13570.378392164132</v>
      </c>
      <c r="AK40" s="85">
        <f t="shared" si="9"/>
        <v>13570.378392164132</v>
      </c>
      <c r="AL40" s="85">
        <f t="shared" si="9"/>
        <v>13570.378392164132</v>
      </c>
      <c r="AM40" s="85">
        <f t="shared" si="9"/>
        <v>13570.378392164132</v>
      </c>
      <c r="AN40" s="85">
        <f t="shared" si="9"/>
        <v>13570.378392164132</v>
      </c>
      <c r="AO40" s="85">
        <f t="shared" si="9"/>
        <v>34012.282673761365</v>
      </c>
      <c r="AP40" s="85">
        <f t="shared" si="9"/>
        <v>34012.282673761365</v>
      </c>
      <c r="AQ40" s="85">
        <f t="shared" si="9"/>
        <v>34012.282673761365</v>
      </c>
      <c r="AR40" s="85">
        <f t="shared" si="9"/>
        <v>34012.282673761365</v>
      </c>
      <c r="AS40" s="85">
        <f t="shared" si="9"/>
        <v>34012.282673761365</v>
      </c>
      <c r="AT40" s="85">
        <f t="shared" si="9"/>
        <v>34012.282673761365</v>
      </c>
      <c r="AU40" s="85">
        <f t="shared" si="9"/>
        <v>34012.282673761365</v>
      </c>
      <c r="AV40" s="85">
        <f t="shared" si="9"/>
        <v>34012.282673761365</v>
      </c>
      <c r="AW40" s="85">
        <f t="shared" si="9"/>
        <v>34012.282673761365</v>
      </c>
      <c r="AX40" s="85">
        <f t="shared" si="9"/>
        <v>34012.282673761365</v>
      </c>
      <c r="AY40" s="85">
        <f t="shared" si="9"/>
        <v>34012.282673761365</v>
      </c>
      <c r="AZ40" s="85">
        <f t="shared" si="9"/>
        <v>34012.282673761365</v>
      </c>
      <c r="BA40" s="85">
        <f t="shared" si="9"/>
        <v>34012.282673761365</v>
      </c>
      <c r="BB40" s="85">
        <f t="shared" si="9"/>
        <v>34012.282673761365</v>
      </c>
      <c r="BC40" s="85">
        <f t="shared" si="9"/>
        <v>34012.282673761365</v>
      </c>
      <c r="BD40" s="85">
        <f t="shared" si="9"/>
        <v>54557.790987379747</v>
      </c>
      <c r="BE40" s="85">
        <f t="shared" si="9"/>
        <v>54557.790987379747</v>
      </c>
      <c r="BF40" s="85">
        <f t="shared" si="9"/>
        <v>54557.790987379747</v>
      </c>
      <c r="BG40" s="85">
        <f t="shared" si="9"/>
        <v>54557.790987379747</v>
      </c>
      <c r="BH40" s="85">
        <f t="shared" si="9"/>
        <v>54557.790987379747</v>
      </c>
      <c r="BI40" s="85">
        <f t="shared" si="9"/>
        <v>54557.790987379747</v>
      </c>
      <c r="BJ40" s="85">
        <f t="shared" si="9"/>
        <v>54557.790987379747</v>
      </c>
      <c r="BK40" s="85">
        <f t="shared" si="9"/>
        <v>54557.790987379747</v>
      </c>
      <c r="BL40" s="85">
        <f t="shared" si="9"/>
        <v>54557.790987379747</v>
      </c>
      <c r="BM40" s="85">
        <f t="shared" si="9"/>
        <v>54557.790987379747</v>
      </c>
      <c r="BN40" s="85">
        <f t="shared" si="9"/>
        <v>54557.790987379747</v>
      </c>
      <c r="BO40" s="85">
        <f t="shared" si="9"/>
        <v>54557.790987379747</v>
      </c>
      <c r="BP40" s="85">
        <f t="shared" si="9"/>
        <v>54557.790987379747</v>
      </c>
      <c r="BQ40" s="85">
        <f t="shared" si="9"/>
        <v>54557.790987379747</v>
      </c>
      <c r="BR40" s="87"/>
      <c r="BS40" s="87"/>
      <c r="BT40" s="87"/>
      <c r="BV40" s="87"/>
      <c r="BW40" s="87"/>
      <c r="BX40" s="87"/>
      <c r="BY40" s="87"/>
      <c r="BZ40" s="87"/>
      <c r="CA40" s="87"/>
      <c r="CB40" s="87"/>
      <c r="CC40" s="87"/>
      <c r="CD40" s="87"/>
      <c r="CE40" s="87"/>
      <c r="CF40" s="87"/>
      <c r="CG40" s="87"/>
      <c r="CH40" s="87"/>
      <c r="CI40" s="87"/>
      <c r="CJ40" s="87"/>
      <c r="CK40" s="87"/>
      <c r="CL40" s="8"/>
    </row>
    <row r="41" spans="1:90">
      <c r="A41" s="241"/>
      <c r="B41" s="82"/>
      <c r="C41" s="29"/>
      <c r="D41" s="29"/>
      <c r="F41" s="29"/>
      <c r="G41" s="29"/>
      <c r="Z41" s="82"/>
      <c r="AA41" s="82"/>
      <c r="AB41" s="82"/>
      <c r="AC41" s="82"/>
      <c r="AD41" s="82"/>
      <c r="AE41" s="82"/>
      <c r="AF41" s="82"/>
      <c r="AG41" s="82"/>
      <c r="AH41" s="82"/>
      <c r="AI41" s="82"/>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7"/>
      <c r="BS41" s="87"/>
      <c r="BT41" s="87"/>
      <c r="BV41" s="87"/>
      <c r="BW41" s="87"/>
      <c r="BX41" s="87"/>
      <c r="BY41" s="87"/>
      <c r="BZ41" s="87"/>
      <c r="CA41" s="87"/>
      <c r="CB41" s="87"/>
      <c r="CC41" s="87"/>
      <c r="CD41" s="87"/>
      <c r="CE41" s="87"/>
      <c r="CF41" s="87"/>
      <c r="CG41" s="87"/>
      <c r="CH41" s="87"/>
      <c r="CI41" s="87"/>
      <c r="CJ41" s="87"/>
      <c r="CK41" s="87"/>
      <c r="CL41" s="8"/>
    </row>
    <row r="42" spans="1:90" ht="18.5">
      <c r="A42" s="59" t="s">
        <v>217</v>
      </c>
      <c r="B42" s="6"/>
      <c r="C42" s="6"/>
      <c r="D42" s="6"/>
      <c r="E42" s="6"/>
      <c r="F42" s="6"/>
      <c r="G42" s="103"/>
    </row>
    <row r="43" spans="1:90">
      <c r="A43" s="75"/>
      <c r="B43" s="82"/>
      <c r="C43" s="29"/>
      <c r="D43" s="29"/>
      <c r="F43" s="29"/>
      <c r="G43" s="29"/>
      <c r="Z43" s="82"/>
      <c r="AA43" s="82"/>
      <c r="AB43" s="82"/>
      <c r="AC43" s="82"/>
      <c r="AD43" s="82"/>
      <c r="AE43" s="82"/>
      <c r="AF43" s="82"/>
      <c r="AG43" s="82"/>
      <c r="AH43" s="82"/>
      <c r="AI43" s="82"/>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
    </row>
    <row r="44" spans="1:90">
      <c r="A44" s="121" t="s">
        <v>218</v>
      </c>
      <c r="B44" s="245"/>
      <c r="C44" s="4"/>
      <c r="D44" s="4"/>
      <c r="E44" s="4"/>
      <c r="F44" s="4"/>
      <c r="I44" s="22"/>
      <c r="J44" s="28"/>
      <c r="K44" s="28"/>
      <c r="L44" s="28"/>
      <c r="M44" s="28"/>
      <c r="N44" s="28"/>
      <c r="O44" s="28"/>
      <c r="P44" s="28"/>
      <c r="Q44" s="28"/>
      <c r="R44" s="28"/>
      <c r="S44" s="28"/>
      <c r="T44" s="28"/>
      <c r="U44" s="28"/>
      <c r="V44" s="28"/>
      <c r="W44" s="28"/>
      <c r="X44" s="28"/>
      <c r="Y44" s="28"/>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
    </row>
    <row r="45" spans="1:90">
      <c r="A45" s="241" t="s">
        <v>203</v>
      </c>
      <c r="B45" s="245"/>
      <c r="C45" s="4"/>
      <c r="D45" s="4"/>
      <c r="E45" s="4"/>
      <c r="F45" s="4"/>
      <c r="I45" s="22" t="s">
        <v>123</v>
      </c>
      <c r="J45" s="28"/>
      <c r="K45" s="28"/>
      <c r="L45" s="28"/>
      <c r="M45" s="28"/>
      <c r="N45" s="28"/>
      <c r="O45" s="28"/>
      <c r="P45" s="28"/>
      <c r="Q45" s="28"/>
      <c r="R45" s="28"/>
      <c r="S45" s="28"/>
      <c r="T45" s="28"/>
      <c r="U45" s="28"/>
      <c r="V45" s="28"/>
      <c r="W45" s="28"/>
      <c r="X45" s="28"/>
      <c r="Y45" s="28"/>
      <c r="Z45" s="246">
        <f>$B$15*Z$14+$B46</f>
        <v>11.402739726027397</v>
      </c>
      <c r="AA45" s="246">
        <f t="shared" ref="AA45:BQ45" si="10">$B$15*AA$14+$B46</f>
        <v>11.402739726027397</v>
      </c>
      <c r="AB45" s="246">
        <f t="shared" si="10"/>
        <v>11.402739726027397</v>
      </c>
      <c r="AC45" s="246">
        <f t="shared" si="10"/>
        <v>11.402739726027397</v>
      </c>
      <c r="AD45" s="246">
        <f t="shared" si="10"/>
        <v>11.402739726027397</v>
      </c>
      <c r="AE45" s="246">
        <f t="shared" si="10"/>
        <v>11.402739726027397</v>
      </c>
      <c r="AF45" s="246">
        <f t="shared" si="10"/>
        <v>11.402739726027397</v>
      </c>
      <c r="AG45" s="246">
        <f t="shared" si="10"/>
        <v>11.402739726027397</v>
      </c>
      <c r="AH45" s="246">
        <f t="shared" si="10"/>
        <v>11.402739726027397</v>
      </c>
      <c r="AI45" s="246">
        <f t="shared" si="10"/>
        <v>11.402739726027397</v>
      </c>
      <c r="AJ45" s="246">
        <f t="shared" si="10"/>
        <v>11.402739726027397</v>
      </c>
      <c r="AK45" s="246">
        <f t="shared" si="10"/>
        <v>11.402739726027397</v>
      </c>
      <c r="AL45" s="246">
        <f t="shared" si="10"/>
        <v>11.402739726027397</v>
      </c>
      <c r="AM45" s="246">
        <f t="shared" si="10"/>
        <v>11.402739726027397</v>
      </c>
      <c r="AN45" s="246">
        <f t="shared" si="10"/>
        <v>11.402739726027397</v>
      </c>
      <c r="AO45" s="246">
        <f t="shared" si="10"/>
        <v>12.006849315068493</v>
      </c>
      <c r="AP45" s="246">
        <f t="shared" si="10"/>
        <v>12.006849315068493</v>
      </c>
      <c r="AQ45" s="246">
        <f t="shared" si="10"/>
        <v>12.006849315068493</v>
      </c>
      <c r="AR45" s="246">
        <f t="shared" si="10"/>
        <v>12.006849315068493</v>
      </c>
      <c r="AS45" s="246">
        <f t="shared" si="10"/>
        <v>12.006849315068493</v>
      </c>
      <c r="AT45" s="246">
        <f t="shared" si="10"/>
        <v>12.006849315068493</v>
      </c>
      <c r="AU45" s="246">
        <f t="shared" si="10"/>
        <v>12.006849315068493</v>
      </c>
      <c r="AV45" s="246">
        <f t="shared" si="10"/>
        <v>12.006849315068493</v>
      </c>
      <c r="AW45" s="246">
        <f t="shared" si="10"/>
        <v>12.006849315068493</v>
      </c>
      <c r="AX45" s="246">
        <f t="shared" si="10"/>
        <v>12.006849315068493</v>
      </c>
      <c r="AY45" s="246">
        <f t="shared" si="10"/>
        <v>12.006849315068493</v>
      </c>
      <c r="AZ45" s="246">
        <f t="shared" si="10"/>
        <v>12.006849315068493</v>
      </c>
      <c r="BA45" s="246">
        <f t="shared" si="10"/>
        <v>12.006849315068493</v>
      </c>
      <c r="BB45" s="246">
        <f t="shared" si="10"/>
        <v>12.006849315068493</v>
      </c>
      <c r="BC45" s="246">
        <f t="shared" si="10"/>
        <v>12.006849315068493</v>
      </c>
      <c r="BD45" s="246">
        <f t="shared" si="10"/>
        <v>12.610958904109589</v>
      </c>
      <c r="BE45" s="246">
        <f t="shared" si="10"/>
        <v>12.610958904109589</v>
      </c>
      <c r="BF45" s="246">
        <f t="shared" si="10"/>
        <v>12.610958904109589</v>
      </c>
      <c r="BG45" s="246">
        <f t="shared" si="10"/>
        <v>12.610958904109589</v>
      </c>
      <c r="BH45" s="246">
        <f t="shared" si="10"/>
        <v>12.610958904109589</v>
      </c>
      <c r="BI45" s="246">
        <f t="shared" si="10"/>
        <v>12.610958904109589</v>
      </c>
      <c r="BJ45" s="246">
        <f t="shared" si="10"/>
        <v>12.610958904109589</v>
      </c>
      <c r="BK45" s="246">
        <f t="shared" si="10"/>
        <v>12.610958904109589</v>
      </c>
      <c r="BL45" s="246">
        <f t="shared" si="10"/>
        <v>12.610958904109589</v>
      </c>
      <c r="BM45" s="246">
        <f t="shared" si="10"/>
        <v>12.610958904109589</v>
      </c>
      <c r="BN45" s="246">
        <f t="shared" si="10"/>
        <v>12.610958904109589</v>
      </c>
      <c r="BO45" s="246">
        <f t="shared" si="10"/>
        <v>12.610958904109589</v>
      </c>
      <c r="BP45" s="246">
        <f t="shared" si="10"/>
        <v>12.610958904109589</v>
      </c>
      <c r="BQ45" s="246">
        <f t="shared" si="10"/>
        <v>12.610958904109589</v>
      </c>
      <c r="BR45" s="35"/>
      <c r="BS45" s="35"/>
      <c r="BT45" s="35"/>
      <c r="BU45" s="35"/>
      <c r="BV45" s="35"/>
      <c r="BW45" s="35"/>
      <c r="BX45" s="35"/>
      <c r="BY45" s="35"/>
      <c r="BZ45" s="35"/>
      <c r="CA45" s="35"/>
      <c r="CB45" s="35"/>
      <c r="CC45" s="35"/>
      <c r="CD45" s="35"/>
      <c r="CE45" s="35"/>
      <c r="CF45" s="35"/>
      <c r="CG45" s="35"/>
      <c r="CH45" s="35"/>
      <c r="CI45" s="35"/>
      <c r="CJ45" s="35"/>
      <c r="CK45" s="35"/>
      <c r="CL45" s="3"/>
    </row>
    <row r="46" spans="1:90">
      <c r="A46" s="241" t="s">
        <v>204</v>
      </c>
      <c r="B46" s="245">
        <f>Project!B128</f>
        <v>11</v>
      </c>
      <c r="C46" s="4"/>
      <c r="D46" s="4"/>
      <c r="E46" s="4"/>
      <c r="F46" s="4"/>
      <c r="I46" s="22" t="s">
        <v>123</v>
      </c>
      <c r="J46" s="28"/>
      <c r="K46" s="28"/>
      <c r="L46" s="28"/>
      <c r="M46" s="28"/>
      <c r="N46" s="28"/>
      <c r="O46" s="28"/>
      <c r="P46" s="28"/>
      <c r="Q46" s="28"/>
      <c r="R46" s="28"/>
      <c r="S46" s="28"/>
      <c r="T46" s="28"/>
      <c r="U46" s="28"/>
      <c r="V46" s="28"/>
      <c r="W46" s="28"/>
      <c r="X46" s="28"/>
      <c r="Y46" s="28"/>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
    </row>
    <row r="47" spans="1:90" s="3" customFormat="1">
      <c r="A47" s="247"/>
      <c r="B47" s="248"/>
      <c r="C47" s="249"/>
      <c r="D47" s="249"/>
      <c r="F47" s="4"/>
      <c r="I47" s="41"/>
      <c r="J47" s="28"/>
      <c r="K47" s="28"/>
      <c r="L47" s="28"/>
      <c r="M47" s="28"/>
      <c r="N47" s="28"/>
      <c r="O47" s="28"/>
      <c r="P47" s="28"/>
      <c r="Q47" s="28"/>
      <c r="R47" s="28"/>
      <c r="S47" s="28"/>
      <c r="T47" s="28"/>
      <c r="U47" s="28"/>
      <c r="V47" s="28"/>
      <c r="W47" s="28"/>
      <c r="X47" s="28"/>
      <c r="Y47" s="28"/>
      <c r="Z47" s="250"/>
      <c r="AA47" s="250"/>
      <c r="AB47" s="250"/>
      <c r="AC47" s="250"/>
      <c r="AD47" s="250"/>
      <c r="AE47" s="250"/>
      <c r="AF47" s="250"/>
      <c r="AG47" s="250"/>
      <c r="AH47" s="250"/>
      <c r="AI47" s="250"/>
      <c r="AJ47" s="250"/>
      <c r="AK47" s="250"/>
      <c r="AL47" s="250"/>
      <c r="AM47" s="250"/>
      <c r="AN47" s="250"/>
      <c r="AO47" s="250"/>
      <c r="AP47" s="250"/>
      <c r="AQ47" s="250"/>
      <c r="AR47" s="250"/>
      <c r="AS47" s="250"/>
      <c r="AT47" s="250"/>
      <c r="AU47" s="250"/>
      <c r="AV47" s="250"/>
      <c r="AW47" s="250"/>
      <c r="AX47" s="250"/>
      <c r="AY47" s="250"/>
      <c r="AZ47" s="250"/>
      <c r="BA47" s="250"/>
      <c r="BB47" s="250"/>
      <c r="BC47" s="250"/>
      <c r="BD47" s="250"/>
      <c r="BE47" s="250"/>
      <c r="BF47" s="250"/>
      <c r="BG47" s="250"/>
      <c r="BH47" s="250"/>
      <c r="BI47" s="250"/>
      <c r="BJ47" s="250"/>
      <c r="BK47" s="250"/>
      <c r="BL47" s="250"/>
      <c r="BM47" s="250"/>
      <c r="BN47" s="250"/>
      <c r="BO47" s="250"/>
      <c r="BP47" s="250"/>
      <c r="BQ47" s="250"/>
      <c r="BR47" s="250"/>
      <c r="BS47" s="250"/>
      <c r="BT47" s="250"/>
      <c r="BU47" s="250"/>
      <c r="BV47" s="250"/>
      <c r="BW47" s="250"/>
      <c r="BX47" s="250"/>
      <c r="BY47" s="250"/>
      <c r="BZ47" s="250"/>
      <c r="CA47" s="250"/>
      <c r="CB47" s="250"/>
      <c r="CC47" s="250"/>
      <c r="CD47" s="250"/>
      <c r="CE47" s="250"/>
      <c r="CF47" s="250"/>
      <c r="CG47" s="250"/>
      <c r="CH47" s="250"/>
      <c r="CI47" s="250"/>
      <c r="CJ47" s="250"/>
      <c r="CK47" s="250"/>
    </row>
    <row r="48" spans="1:90">
      <c r="A48" s="219" t="s">
        <v>219</v>
      </c>
      <c r="B48" s="246">
        <f>B13*58.5/100000</f>
        <v>1.767285</v>
      </c>
      <c r="C48" s="29"/>
      <c r="D48" s="29"/>
      <c r="F48" s="29"/>
      <c r="G48" s="29"/>
      <c r="I48" s="22" t="s">
        <v>94</v>
      </c>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t="s">
        <v>127</v>
      </c>
      <c r="BU48" s="126" t="s">
        <v>125</v>
      </c>
      <c r="BV48" s="82"/>
      <c r="BW48" s="82"/>
      <c r="BX48" s="82"/>
      <c r="BY48" s="82"/>
      <c r="BZ48" s="82"/>
      <c r="CA48" s="82"/>
      <c r="CB48" s="82"/>
      <c r="CC48" s="82"/>
      <c r="CD48" s="82"/>
      <c r="CE48" s="82"/>
      <c r="CF48" s="82"/>
      <c r="CG48" s="82"/>
      <c r="CH48" s="82"/>
      <c r="CI48" s="82"/>
      <c r="CJ48" s="82"/>
      <c r="CK48" s="82"/>
      <c r="CL48" s="8"/>
    </row>
    <row r="49" spans="1:90">
      <c r="A49" s="75"/>
      <c r="B49" s="82"/>
      <c r="C49" s="29"/>
      <c r="D49" s="29"/>
      <c r="F49" s="29"/>
      <c r="G49" s="29"/>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
    </row>
    <row r="50" spans="1:90">
      <c r="A50" s="219" t="s">
        <v>220</v>
      </c>
      <c r="B50" s="82"/>
      <c r="C50" s="29"/>
      <c r="D50" s="29"/>
      <c r="F50" s="29"/>
      <c r="G50" s="29"/>
      <c r="I50" s="22"/>
      <c r="Z50" s="82"/>
      <c r="AA50" s="82"/>
      <c r="AB50" s="82"/>
      <c r="AC50" s="82"/>
      <c r="AD50" s="82"/>
      <c r="AE50" s="82"/>
      <c r="AF50" s="82"/>
      <c r="AG50" s="82"/>
      <c r="AH50" s="82"/>
      <c r="AI50" s="82"/>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7"/>
      <c r="BS50" s="87"/>
      <c r="BT50" t="s">
        <v>127</v>
      </c>
      <c r="BU50" s="126" t="s">
        <v>125</v>
      </c>
      <c r="BV50" s="87"/>
      <c r="BW50" s="87"/>
      <c r="BX50" s="87"/>
      <c r="BY50" s="87"/>
      <c r="BZ50" s="87"/>
      <c r="CA50" s="87"/>
      <c r="CB50" s="87"/>
      <c r="CC50" s="87"/>
      <c r="CD50" s="87"/>
      <c r="CE50" s="87"/>
      <c r="CF50" s="87"/>
      <c r="CG50" s="87"/>
      <c r="CH50" s="87"/>
      <c r="CI50" s="87"/>
      <c r="CJ50" s="87"/>
      <c r="CK50" s="87"/>
      <c r="CL50" s="8"/>
    </row>
    <row r="51" spans="1:90">
      <c r="A51" s="241" t="s">
        <v>203</v>
      </c>
      <c r="B51" s="246"/>
      <c r="D51" s="29"/>
      <c r="F51" s="29"/>
      <c r="G51" s="29"/>
      <c r="I51" s="22" t="s">
        <v>208</v>
      </c>
      <c r="Z51" s="251">
        <f t="shared" ref="Z51:BQ51" si="11">POWER(1+EXP(-0.26+0.106*(Z45+1)+0.139*(Z45+2)),-1)</f>
        <v>5.1286892353781983E-2</v>
      </c>
      <c r="AA51" s="251">
        <f t="shared" si="11"/>
        <v>5.1286892353781983E-2</v>
      </c>
      <c r="AB51" s="251">
        <f t="shared" si="11"/>
        <v>5.1286892353781983E-2</v>
      </c>
      <c r="AC51" s="251">
        <f t="shared" si="11"/>
        <v>5.1286892353781983E-2</v>
      </c>
      <c r="AD51" s="251">
        <f t="shared" si="11"/>
        <v>5.1286892353781983E-2</v>
      </c>
      <c r="AE51" s="251">
        <f t="shared" si="11"/>
        <v>5.1286892353781983E-2</v>
      </c>
      <c r="AF51" s="251">
        <f t="shared" si="11"/>
        <v>5.1286892353781983E-2</v>
      </c>
      <c r="AG51" s="251">
        <f t="shared" si="11"/>
        <v>5.1286892353781983E-2</v>
      </c>
      <c r="AH51" s="251">
        <f t="shared" si="11"/>
        <v>5.1286892353781983E-2</v>
      </c>
      <c r="AI51" s="251">
        <f t="shared" si="11"/>
        <v>5.1286892353781983E-2</v>
      </c>
      <c r="AJ51" s="251">
        <f t="shared" si="11"/>
        <v>5.1286892353781983E-2</v>
      </c>
      <c r="AK51" s="251">
        <f t="shared" si="11"/>
        <v>5.1286892353781983E-2</v>
      </c>
      <c r="AL51" s="251">
        <f t="shared" si="11"/>
        <v>5.1286892353781983E-2</v>
      </c>
      <c r="AM51" s="251">
        <f t="shared" si="11"/>
        <v>5.1286892353781983E-2</v>
      </c>
      <c r="AN51" s="251">
        <f t="shared" si="11"/>
        <v>5.1286892353781983E-2</v>
      </c>
      <c r="AO51" s="251">
        <f t="shared" si="11"/>
        <v>4.4545411583158952E-2</v>
      </c>
      <c r="AP51" s="251">
        <f t="shared" si="11"/>
        <v>4.4545411583158952E-2</v>
      </c>
      <c r="AQ51" s="251">
        <f t="shared" si="11"/>
        <v>4.4545411583158952E-2</v>
      </c>
      <c r="AR51" s="251">
        <f t="shared" si="11"/>
        <v>4.4545411583158952E-2</v>
      </c>
      <c r="AS51" s="251">
        <f t="shared" si="11"/>
        <v>4.4545411583158952E-2</v>
      </c>
      <c r="AT51" s="251">
        <f t="shared" si="11"/>
        <v>4.4545411583158952E-2</v>
      </c>
      <c r="AU51" s="251">
        <f t="shared" si="11"/>
        <v>4.4545411583158952E-2</v>
      </c>
      <c r="AV51" s="251">
        <f t="shared" si="11"/>
        <v>4.4545411583158952E-2</v>
      </c>
      <c r="AW51" s="251">
        <f t="shared" si="11"/>
        <v>4.4545411583158952E-2</v>
      </c>
      <c r="AX51" s="251">
        <f t="shared" si="11"/>
        <v>4.4545411583158952E-2</v>
      </c>
      <c r="AY51" s="251">
        <f t="shared" si="11"/>
        <v>4.4545411583158952E-2</v>
      </c>
      <c r="AZ51" s="251">
        <f t="shared" si="11"/>
        <v>4.4545411583158952E-2</v>
      </c>
      <c r="BA51" s="251">
        <f t="shared" si="11"/>
        <v>4.4545411583158952E-2</v>
      </c>
      <c r="BB51" s="251">
        <f t="shared" si="11"/>
        <v>4.4545411583158952E-2</v>
      </c>
      <c r="BC51" s="251">
        <f t="shared" si="11"/>
        <v>4.4545411583158952E-2</v>
      </c>
      <c r="BD51" s="251">
        <f t="shared" si="11"/>
        <v>3.8653969964583146E-2</v>
      </c>
      <c r="BE51" s="251">
        <f t="shared" si="11"/>
        <v>3.8653969964583146E-2</v>
      </c>
      <c r="BF51" s="251">
        <f t="shared" si="11"/>
        <v>3.8653969964583146E-2</v>
      </c>
      <c r="BG51" s="251">
        <f t="shared" si="11"/>
        <v>3.8653969964583146E-2</v>
      </c>
      <c r="BH51" s="251">
        <f t="shared" si="11"/>
        <v>3.8653969964583146E-2</v>
      </c>
      <c r="BI51" s="251">
        <f t="shared" si="11"/>
        <v>3.8653969964583146E-2</v>
      </c>
      <c r="BJ51" s="251">
        <f t="shared" si="11"/>
        <v>3.8653969964583146E-2</v>
      </c>
      <c r="BK51" s="251">
        <f t="shared" si="11"/>
        <v>3.8653969964583146E-2</v>
      </c>
      <c r="BL51" s="251">
        <f t="shared" si="11"/>
        <v>3.8653969964583146E-2</v>
      </c>
      <c r="BM51" s="251">
        <f t="shared" si="11"/>
        <v>3.8653969964583146E-2</v>
      </c>
      <c r="BN51" s="251">
        <f t="shared" si="11"/>
        <v>3.8653969964583146E-2</v>
      </c>
      <c r="BO51" s="251">
        <f t="shared" si="11"/>
        <v>3.8653969964583146E-2</v>
      </c>
      <c r="BP51" s="251">
        <f t="shared" si="11"/>
        <v>3.8653969964583146E-2</v>
      </c>
      <c r="BQ51" s="251">
        <f t="shared" si="11"/>
        <v>3.8653969964583146E-2</v>
      </c>
      <c r="BR51" s="87"/>
      <c r="BS51" s="87"/>
      <c r="BV51" s="87"/>
      <c r="BW51" s="87"/>
      <c r="BX51" s="87"/>
      <c r="BY51" s="87"/>
      <c r="BZ51" s="87"/>
      <c r="CA51" s="87"/>
      <c r="CB51" s="87"/>
      <c r="CC51" s="87"/>
      <c r="CD51" s="87"/>
      <c r="CE51" s="87"/>
      <c r="CF51" s="87"/>
      <c r="CG51" s="87"/>
      <c r="CH51" s="87"/>
      <c r="CI51" s="87"/>
      <c r="CJ51" s="87"/>
      <c r="CK51" s="87"/>
      <c r="CL51" s="8"/>
    </row>
    <row r="52" spans="1:90">
      <c r="A52" s="241" t="s">
        <v>204</v>
      </c>
      <c r="B52" s="246"/>
      <c r="D52" s="29"/>
      <c r="F52" s="29"/>
      <c r="G52" s="29"/>
      <c r="I52" s="22" t="s">
        <v>208</v>
      </c>
      <c r="Z52" s="251">
        <f t="shared" ref="Z52:BQ52" si="12">POWER(1+EXP(-0.26+0.106*($B46+1)+0.139*($B46+2)),-1)</f>
        <v>5.6306045678119712E-2</v>
      </c>
      <c r="AA52" s="251">
        <f t="shared" si="12"/>
        <v>5.6306045678119712E-2</v>
      </c>
      <c r="AB52" s="251">
        <f t="shared" si="12"/>
        <v>5.6306045678119712E-2</v>
      </c>
      <c r="AC52" s="251">
        <f t="shared" si="12"/>
        <v>5.6306045678119712E-2</v>
      </c>
      <c r="AD52" s="251">
        <f t="shared" si="12"/>
        <v>5.6306045678119712E-2</v>
      </c>
      <c r="AE52" s="251">
        <f t="shared" si="12"/>
        <v>5.6306045678119712E-2</v>
      </c>
      <c r="AF52" s="251">
        <f t="shared" si="12"/>
        <v>5.6306045678119712E-2</v>
      </c>
      <c r="AG52" s="251">
        <f t="shared" si="12"/>
        <v>5.6306045678119712E-2</v>
      </c>
      <c r="AH52" s="251">
        <f t="shared" si="12"/>
        <v>5.6306045678119712E-2</v>
      </c>
      <c r="AI52" s="251">
        <f t="shared" si="12"/>
        <v>5.6306045678119712E-2</v>
      </c>
      <c r="AJ52" s="251">
        <f t="shared" si="12"/>
        <v>5.6306045678119712E-2</v>
      </c>
      <c r="AK52" s="251">
        <f t="shared" si="12"/>
        <v>5.6306045678119712E-2</v>
      </c>
      <c r="AL52" s="251">
        <f t="shared" si="12"/>
        <v>5.6306045678119712E-2</v>
      </c>
      <c r="AM52" s="251">
        <f t="shared" si="12"/>
        <v>5.6306045678119712E-2</v>
      </c>
      <c r="AN52" s="251">
        <f t="shared" si="12"/>
        <v>5.6306045678119712E-2</v>
      </c>
      <c r="AO52" s="251">
        <f t="shared" si="12"/>
        <v>5.6306045678119712E-2</v>
      </c>
      <c r="AP52" s="251">
        <f t="shared" si="12"/>
        <v>5.6306045678119712E-2</v>
      </c>
      <c r="AQ52" s="251">
        <f t="shared" si="12"/>
        <v>5.6306045678119712E-2</v>
      </c>
      <c r="AR52" s="251">
        <f t="shared" si="12"/>
        <v>5.6306045678119712E-2</v>
      </c>
      <c r="AS52" s="251">
        <f t="shared" si="12"/>
        <v>5.6306045678119712E-2</v>
      </c>
      <c r="AT52" s="251">
        <f t="shared" si="12"/>
        <v>5.6306045678119712E-2</v>
      </c>
      <c r="AU52" s="251">
        <f t="shared" si="12"/>
        <v>5.6306045678119712E-2</v>
      </c>
      <c r="AV52" s="251">
        <f t="shared" si="12"/>
        <v>5.6306045678119712E-2</v>
      </c>
      <c r="AW52" s="251">
        <f t="shared" si="12"/>
        <v>5.6306045678119712E-2</v>
      </c>
      <c r="AX52" s="251">
        <f t="shared" si="12"/>
        <v>5.6306045678119712E-2</v>
      </c>
      <c r="AY52" s="251">
        <f t="shared" si="12"/>
        <v>5.6306045678119712E-2</v>
      </c>
      <c r="AZ52" s="251">
        <f t="shared" si="12"/>
        <v>5.6306045678119712E-2</v>
      </c>
      <c r="BA52" s="251">
        <f t="shared" si="12"/>
        <v>5.6306045678119712E-2</v>
      </c>
      <c r="BB52" s="251">
        <f t="shared" si="12"/>
        <v>5.6306045678119712E-2</v>
      </c>
      <c r="BC52" s="251">
        <f t="shared" si="12"/>
        <v>5.6306045678119712E-2</v>
      </c>
      <c r="BD52" s="251">
        <f t="shared" si="12"/>
        <v>5.6306045678119712E-2</v>
      </c>
      <c r="BE52" s="251">
        <f t="shared" si="12"/>
        <v>5.6306045678119712E-2</v>
      </c>
      <c r="BF52" s="251">
        <f t="shared" si="12"/>
        <v>5.6306045678119712E-2</v>
      </c>
      <c r="BG52" s="251">
        <f t="shared" si="12"/>
        <v>5.6306045678119712E-2</v>
      </c>
      <c r="BH52" s="251">
        <f t="shared" si="12"/>
        <v>5.6306045678119712E-2</v>
      </c>
      <c r="BI52" s="251">
        <f t="shared" si="12"/>
        <v>5.6306045678119712E-2</v>
      </c>
      <c r="BJ52" s="251">
        <f t="shared" si="12"/>
        <v>5.6306045678119712E-2</v>
      </c>
      <c r="BK52" s="251">
        <f t="shared" si="12"/>
        <v>5.6306045678119712E-2</v>
      </c>
      <c r="BL52" s="251">
        <f t="shared" si="12"/>
        <v>5.6306045678119712E-2</v>
      </c>
      <c r="BM52" s="251">
        <f t="shared" si="12"/>
        <v>5.6306045678119712E-2</v>
      </c>
      <c r="BN52" s="251">
        <f t="shared" si="12"/>
        <v>5.6306045678119712E-2</v>
      </c>
      <c r="BO52" s="251">
        <f t="shared" si="12"/>
        <v>5.6306045678119712E-2</v>
      </c>
      <c r="BP52" s="251">
        <f t="shared" si="12"/>
        <v>5.6306045678119712E-2</v>
      </c>
      <c r="BQ52" s="251">
        <f t="shared" si="12"/>
        <v>5.6306045678119712E-2</v>
      </c>
      <c r="BR52" s="87"/>
      <c r="BS52" s="87"/>
      <c r="BT52" s="87"/>
      <c r="BU52" s="87"/>
      <c r="BV52" s="87"/>
      <c r="BW52" s="87"/>
      <c r="BX52" s="87"/>
      <c r="BY52" s="87"/>
      <c r="BZ52" s="87"/>
      <c r="CA52" s="87"/>
      <c r="CB52" s="87"/>
      <c r="CC52" s="87"/>
      <c r="CD52" s="87"/>
      <c r="CE52" s="87"/>
      <c r="CF52" s="87"/>
      <c r="CG52" s="87"/>
      <c r="CH52" s="87"/>
      <c r="CI52" s="87"/>
      <c r="CJ52" s="87"/>
      <c r="CK52" s="87"/>
      <c r="CL52" s="8"/>
    </row>
    <row r="53" spans="1:90">
      <c r="A53" s="241"/>
      <c r="B53" s="82"/>
      <c r="C53" s="29"/>
      <c r="D53" s="29"/>
      <c r="F53" s="29"/>
      <c r="G53" s="29"/>
      <c r="Z53" s="82"/>
      <c r="AA53" s="82"/>
      <c r="AB53" s="82"/>
      <c r="AC53" s="82"/>
      <c r="AD53" s="82"/>
      <c r="AE53" s="82"/>
      <c r="AF53" s="82"/>
      <c r="AG53" s="82"/>
      <c r="AH53" s="82"/>
      <c r="AI53" s="82"/>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7"/>
      <c r="BS53" s="87"/>
      <c r="BT53" s="87"/>
      <c r="BU53" s="87"/>
      <c r="BV53" s="87"/>
      <c r="BW53" s="87"/>
      <c r="BX53" s="87"/>
      <c r="BY53" s="87"/>
      <c r="BZ53" s="87"/>
      <c r="CA53" s="87"/>
      <c r="CB53" s="87"/>
      <c r="CC53" s="87"/>
      <c r="CD53" s="87"/>
      <c r="CE53" s="87"/>
      <c r="CF53" s="87"/>
      <c r="CG53" s="87"/>
      <c r="CH53" s="87"/>
      <c r="CI53" s="87"/>
      <c r="CJ53" s="87"/>
      <c r="CK53" s="87"/>
      <c r="CL53" s="8"/>
    </row>
    <row r="54" spans="1:90">
      <c r="A54" s="219" t="s">
        <v>221</v>
      </c>
      <c r="B54" s="82"/>
      <c r="C54" s="29"/>
      <c r="D54" s="29"/>
      <c r="F54" s="29"/>
      <c r="G54" s="29"/>
      <c r="Z54" s="82"/>
      <c r="AA54" s="82"/>
      <c r="AB54" s="82"/>
      <c r="AC54" s="82"/>
      <c r="AD54" s="82"/>
      <c r="AE54" s="82"/>
      <c r="AF54" s="82"/>
      <c r="AG54" s="82"/>
      <c r="AH54" s="82"/>
      <c r="AI54" s="82"/>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
    </row>
    <row r="55" spans="1:90">
      <c r="A55" s="241" t="s">
        <v>203</v>
      </c>
      <c r="B55" s="246"/>
      <c r="D55" s="29"/>
      <c r="F55" s="29"/>
      <c r="G55" s="29"/>
      <c r="I55" s="22" t="s">
        <v>94</v>
      </c>
      <c r="Z55" s="246">
        <f>$B$48*(1-Z51)</f>
        <v>1.6766464444465463</v>
      </c>
      <c r="AA55" s="246">
        <f t="shared" ref="AA55:BQ56" si="13">$B$48*(1-AA51)</f>
        <v>1.6766464444465463</v>
      </c>
      <c r="AB55" s="246">
        <f t="shared" si="13"/>
        <v>1.6766464444465463</v>
      </c>
      <c r="AC55" s="246">
        <f t="shared" si="13"/>
        <v>1.6766464444465463</v>
      </c>
      <c r="AD55" s="246">
        <f t="shared" si="13"/>
        <v>1.6766464444465463</v>
      </c>
      <c r="AE55" s="246">
        <f t="shared" si="13"/>
        <v>1.6766464444465463</v>
      </c>
      <c r="AF55" s="246">
        <f t="shared" si="13"/>
        <v>1.6766464444465463</v>
      </c>
      <c r="AG55" s="246">
        <f t="shared" si="13"/>
        <v>1.6766464444465463</v>
      </c>
      <c r="AH55" s="246">
        <f t="shared" si="13"/>
        <v>1.6766464444465463</v>
      </c>
      <c r="AI55" s="246">
        <f t="shared" si="13"/>
        <v>1.6766464444465463</v>
      </c>
      <c r="AJ55" s="246">
        <f t="shared" si="13"/>
        <v>1.6766464444465463</v>
      </c>
      <c r="AK55" s="246">
        <f t="shared" si="13"/>
        <v>1.6766464444465463</v>
      </c>
      <c r="AL55" s="246">
        <f t="shared" si="13"/>
        <v>1.6766464444465463</v>
      </c>
      <c r="AM55" s="246">
        <f t="shared" si="13"/>
        <v>1.6766464444465463</v>
      </c>
      <c r="AN55" s="246">
        <f t="shared" si="13"/>
        <v>1.6766464444465463</v>
      </c>
      <c r="AO55" s="246">
        <f t="shared" si="13"/>
        <v>1.6885605622902569</v>
      </c>
      <c r="AP55" s="246">
        <f t="shared" si="13"/>
        <v>1.6885605622902569</v>
      </c>
      <c r="AQ55" s="246">
        <f t="shared" si="13"/>
        <v>1.6885605622902569</v>
      </c>
      <c r="AR55" s="246">
        <f t="shared" si="13"/>
        <v>1.6885605622902569</v>
      </c>
      <c r="AS55" s="246">
        <f t="shared" si="13"/>
        <v>1.6885605622902569</v>
      </c>
      <c r="AT55" s="246">
        <f t="shared" si="13"/>
        <v>1.6885605622902569</v>
      </c>
      <c r="AU55" s="246">
        <f t="shared" si="13"/>
        <v>1.6885605622902569</v>
      </c>
      <c r="AV55" s="246">
        <f t="shared" si="13"/>
        <v>1.6885605622902569</v>
      </c>
      <c r="AW55" s="246">
        <f t="shared" si="13"/>
        <v>1.6885605622902569</v>
      </c>
      <c r="AX55" s="246">
        <f t="shared" si="13"/>
        <v>1.6885605622902569</v>
      </c>
      <c r="AY55" s="246">
        <f t="shared" si="13"/>
        <v>1.6885605622902569</v>
      </c>
      <c r="AZ55" s="246">
        <f t="shared" si="13"/>
        <v>1.6885605622902569</v>
      </c>
      <c r="BA55" s="246">
        <f t="shared" si="13"/>
        <v>1.6885605622902569</v>
      </c>
      <c r="BB55" s="246">
        <f t="shared" si="13"/>
        <v>1.6885605622902569</v>
      </c>
      <c r="BC55" s="246">
        <f t="shared" si="13"/>
        <v>1.6885605622902569</v>
      </c>
      <c r="BD55" s="246">
        <f t="shared" si="13"/>
        <v>1.6989724186911417</v>
      </c>
      <c r="BE55" s="246">
        <f t="shared" si="13"/>
        <v>1.6989724186911417</v>
      </c>
      <c r="BF55" s="246">
        <f t="shared" si="13"/>
        <v>1.6989724186911417</v>
      </c>
      <c r="BG55" s="246">
        <f t="shared" si="13"/>
        <v>1.6989724186911417</v>
      </c>
      <c r="BH55" s="246">
        <f t="shared" si="13"/>
        <v>1.6989724186911417</v>
      </c>
      <c r="BI55" s="246">
        <f t="shared" si="13"/>
        <v>1.6989724186911417</v>
      </c>
      <c r="BJ55" s="246">
        <f t="shared" si="13"/>
        <v>1.6989724186911417</v>
      </c>
      <c r="BK55" s="246">
        <f t="shared" si="13"/>
        <v>1.6989724186911417</v>
      </c>
      <c r="BL55" s="246">
        <f t="shared" si="13"/>
        <v>1.6989724186911417</v>
      </c>
      <c r="BM55" s="246">
        <f t="shared" si="13"/>
        <v>1.6989724186911417</v>
      </c>
      <c r="BN55" s="246">
        <f t="shared" si="13"/>
        <v>1.6989724186911417</v>
      </c>
      <c r="BO55" s="246">
        <f t="shared" si="13"/>
        <v>1.6989724186911417</v>
      </c>
      <c r="BP55" s="246">
        <f t="shared" si="13"/>
        <v>1.6989724186911417</v>
      </c>
      <c r="BQ55" s="246">
        <f t="shared" si="13"/>
        <v>1.6989724186911417</v>
      </c>
      <c r="BR55" s="87"/>
      <c r="BS55" s="87"/>
      <c r="BT55" s="87"/>
      <c r="BU55" s="87"/>
      <c r="BV55" s="87"/>
      <c r="BW55" s="87"/>
      <c r="BX55" s="87"/>
      <c r="BY55" s="87"/>
      <c r="BZ55" s="87"/>
      <c r="CA55" s="87"/>
      <c r="CB55" s="87"/>
      <c r="CC55" s="87"/>
      <c r="CD55" s="87"/>
      <c r="CE55" s="87"/>
      <c r="CF55" s="87"/>
      <c r="CG55" s="87"/>
      <c r="CH55" s="87"/>
      <c r="CI55" s="87"/>
      <c r="CJ55" s="87"/>
      <c r="CK55" s="87"/>
      <c r="CL55" s="8"/>
    </row>
    <row r="56" spans="1:90">
      <c r="A56" s="241" t="s">
        <v>204</v>
      </c>
      <c r="B56" s="246"/>
      <c r="D56" s="29"/>
      <c r="F56" s="29"/>
      <c r="G56" s="29"/>
      <c r="I56" s="22" t="s">
        <v>94</v>
      </c>
      <c r="Z56" s="246">
        <f>$B$48*(1-Z52)</f>
        <v>1.6677761700637441</v>
      </c>
      <c r="AA56" s="246">
        <f t="shared" si="13"/>
        <v>1.6677761700637441</v>
      </c>
      <c r="AB56" s="246">
        <f t="shared" si="13"/>
        <v>1.6677761700637441</v>
      </c>
      <c r="AC56" s="246">
        <f t="shared" si="13"/>
        <v>1.6677761700637441</v>
      </c>
      <c r="AD56" s="246">
        <f t="shared" si="13"/>
        <v>1.6677761700637441</v>
      </c>
      <c r="AE56" s="246">
        <f t="shared" si="13"/>
        <v>1.6677761700637441</v>
      </c>
      <c r="AF56" s="246">
        <f t="shared" si="13"/>
        <v>1.6677761700637441</v>
      </c>
      <c r="AG56" s="246">
        <f t="shared" si="13"/>
        <v>1.6677761700637441</v>
      </c>
      <c r="AH56" s="246">
        <f t="shared" si="13"/>
        <v>1.6677761700637441</v>
      </c>
      <c r="AI56" s="246">
        <f t="shared" si="13"/>
        <v>1.6677761700637441</v>
      </c>
      <c r="AJ56" s="246">
        <f t="shared" si="13"/>
        <v>1.6677761700637441</v>
      </c>
      <c r="AK56" s="246">
        <f t="shared" si="13"/>
        <v>1.6677761700637441</v>
      </c>
      <c r="AL56" s="246">
        <f t="shared" si="13"/>
        <v>1.6677761700637441</v>
      </c>
      <c r="AM56" s="246">
        <f t="shared" si="13"/>
        <v>1.6677761700637441</v>
      </c>
      <c r="AN56" s="246">
        <f t="shared" si="13"/>
        <v>1.6677761700637441</v>
      </c>
      <c r="AO56" s="246">
        <f t="shared" si="13"/>
        <v>1.6677761700637441</v>
      </c>
      <c r="AP56" s="246">
        <f t="shared" si="13"/>
        <v>1.6677761700637441</v>
      </c>
      <c r="AQ56" s="246">
        <f t="shared" si="13"/>
        <v>1.6677761700637441</v>
      </c>
      <c r="AR56" s="246">
        <f t="shared" si="13"/>
        <v>1.6677761700637441</v>
      </c>
      <c r="AS56" s="246">
        <f t="shared" si="13"/>
        <v>1.6677761700637441</v>
      </c>
      <c r="AT56" s="246">
        <f t="shared" si="13"/>
        <v>1.6677761700637441</v>
      </c>
      <c r="AU56" s="246">
        <f t="shared" si="13"/>
        <v>1.6677761700637441</v>
      </c>
      <c r="AV56" s="246">
        <f t="shared" si="13"/>
        <v>1.6677761700637441</v>
      </c>
      <c r="AW56" s="246">
        <f t="shared" si="13"/>
        <v>1.6677761700637441</v>
      </c>
      <c r="AX56" s="246">
        <f t="shared" si="13"/>
        <v>1.6677761700637441</v>
      </c>
      <c r="AY56" s="246">
        <f t="shared" si="13"/>
        <v>1.6677761700637441</v>
      </c>
      <c r="AZ56" s="246">
        <f t="shared" si="13"/>
        <v>1.6677761700637441</v>
      </c>
      <c r="BA56" s="246">
        <f t="shared" si="13"/>
        <v>1.6677761700637441</v>
      </c>
      <c r="BB56" s="246">
        <f t="shared" si="13"/>
        <v>1.6677761700637441</v>
      </c>
      <c r="BC56" s="246">
        <f t="shared" si="13"/>
        <v>1.6677761700637441</v>
      </c>
      <c r="BD56" s="246">
        <f t="shared" si="13"/>
        <v>1.6677761700637441</v>
      </c>
      <c r="BE56" s="246">
        <f t="shared" si="13"/>
        <v>1.6677761700637441</v>
      </c>
      <c r="BF56" s="246">
        <f t="shared" si="13"/>
        <v>1.6677761700637441</v>
      </c>
      <c r="BG56" s="246">
        <f t="shared" si="13"/>
        <v>1.6677761700637441</v>
      </c>
      <c r="BH56" s="246">
        <f t="shared" si="13"/>
        <v>1.6677761700637441</v>
      </c>
      <c r="BI56" s="246">
        <f t="shared" si="13"/>
        <v>1.6677761700637441</v>
      </c>
      <c r="BJ56" s="246">
        <f t="shared" si="13"/>
        <v>1.6677761700637441</v>
      </c>
      <c r="BK56" s="246">
        <f t="shared" si="13"/>
        <v>1.6677761700637441</v>
      </c>
      <c r="BL56" s="246">
        <f t="shared" si="13"/>
        <v>1.6677761700637441</v>
      </c>
      <c r="BM56" s="246">
        <f t="shared" si="13"/>
        <v>1.6677761700637441</v>
      </c>
      <c r="BN56" s="246">
        <f t="shared" si="13"/>
        <v>1.6677761700637441</v>
      </c>
      <c r="BO56" s="246">
        <f t="shared" si="13"/>
        <v>1.6677761700637441</v>
      </c>
      <c r="BP56" s="246">
        <f t="shared" si="13"/>
        <v>1.6677761700637441</v>
      </c>
      <c r="BQ56" s="246">
        <f t="shared" si="13"/>
        <v>1.6677761700637441</v>
      </c>
      <c r="BR56" s="87"/>
      <c r="BS56" s="87"/>
      <c r="BT56" s="87"/>
      <c r="BU56" s="87"/>
      <c r="BV56" s="87"/>
      <c r="BW56" s="87"/>
      <c r="BX56" s="87"/>
      <c r="BY56" s="87"/>
      <c r="BZ56" s="87"/>
      <c r="CA56" s="87"/>
      <c r="CB56" s="87"/>
      <c r="CC56" s="87"/>
      <c r="CD56" s="87"/>
      <c r="CE56" s="87"/>
      <c r="CF56" s="87"/>
      <c r="CG56" s="87"/>
      <c r="CH56" s="87"/>
      <c r="CI56" s="87"/>
      <c r="CJ56" s="87"/>
      <c r="CK56" s="87"/>
      <c r="CL56" s="8"/>
    </row>
    <row r="57" spans="1:90">
      <c r="A57" s="241" t="s">
        <v>222</v>
      </c>
      <c r="B57" s="246"/>
      <c r="D57" s="29"/>
      <c r="F57" s="29"/>
      <c r="G57" s="29"/>
      <c r="I57" s="22" t="s">
        <v>94</v>
      </c>
      <c r="Z57" s="246">
        <f>Z55-Z56</f>
        <v>8.8702743828021902E-3</v>
      </c>
      <c r="AA57" s="246">
        <f t="shared" ref="AA57:BQ57" si="14">AA55-AA56</f>
        <v>8.8702743828021902E-3</v>
      </c>
      <c r="AB57" s="246">
        <f t="shared" si="14"/>
        <v>8.8702743828021902E-3</v>
      </c>
      <c r="AC57" s="246">
        <f t="shared" si="14"/>
        <v>8.8702743828021902E-3</v>
      </c>
      <c r="AD57" s="246">
        <f t="shared" si="14"/>
        <v>8.8702743828021902E-3</v>
      </c>
      <c r="AE57" s="246">
        <f t="shared" si="14"/>
        <v>8.8702743828021902E-3</v>
      </c>
      <c r="AF57" s="246">
        <f t="shared" si="14"/>
        <v>8.8702743828021902E-3</v>
      </c>
      <c r="AG57" s="246">
        <f t="shared" si="14"/>
        <v>8.8702743828021902E-3</v>
      </c>
      <c r="AH57" s="246">
        <f t="shared" si="14"/>
        <v>8.8702743828021902E-3</v>
      </c>
      <c r="AI57" s="246">
        <f t="shared" si="14"/>
        <v>8.8702743828021902E-3</v>
      </c>
      <c r="AJ57" s="246">
        <f t="shared" si="14"/>
        <v>8.8702743828021902E-3</v>
      </c>
      <c r="AK57" s="246">
        <f t="shared" si="14"/>
        <v>8.8702743828021902E-3</v>
      </c>
      <c r="AL57" s="246">
        <f t="shared" si="14"/>
        <v>8.8702743828021902E-3</v>
      </c>
      <c r="AM57" s="246">
        <f t="shared" si="14"/>
        <v>8.8702743828021902E-3</v>
      </c>
      <c r="AN57" s="246">
        <f t="shared" si="14"/>
        <v>8.8702743828021902E-3</v>
      </c>
      <c r="AO57" s="246">
        <f t="shared" si="14"/>
        <v>2.0784392226512738E-2</v>
      </c>
      <c r="AP57" s="246">
        <f t="shared" si="14"/>
        <v>2.0784392226512738E-2</v>
      </c>
      <c r="AQ57" s="246">
        <f t="shared" si="14"/>
        <v>2.0784392226512738E-2</v>
      </c>
      <c r="AR57" s="246">
        <f t="shared" si="14"/>
        <v>2.0784392226512738E-2</v>
      </c>
      <c r="AS57" s="246">
        <f t="shared" si="14"/>
        <v>2.0784392226512738E-2</v>
      </c>
      <c r="AT57" s="246">
        <f t="shared" si="14"/>
        <v>2.0784392226512738E-2</v>
      </c>
      <c r="AU57" s="246">
        <f t="shared" si="14"/>
        <v>2.0784392226512738E-2</v>
      </c>
      <c r="AV57" s="246">
        <f t="shared" si="14"/>
        <v>2.0784392226512738E-2</v>
      </c>
      <c r="AW57" s="246">
        <f t="shared" si="14"/>
        <v>2.0784392226512738E-2</v>
      </c>
      <c r="AX57" s="246">
        <f t="shared" si="14"/>
        <v>2.0784392226512738E-2</v>
      </c>
      <c r="AY57" s="246">
        <f t="shared" si="14"/>
        <v>2.0784392226512738E-2</v>
      </c>
      <c r="AZ57" s="246">
        <f t="shared" si="14"/>
        <v>2.0784392226512738E-2</v>
      </c>
      <c r="BA57" s="246">
        <f t="shared" si="14"/>
        <v>2.0784392226512738E-2</v>
      </c>
      <c r="BB57" s="246">
        <f t="shared" si="14"/>
        <v>2.0784392226512738E-2</v>
      </c>
      <c r="BC57" s="246">
        <f t="shared" si="14"/>
        <v>2.0784392226512738E-2</v>
      </c>
      <c r="BD57" s="246">
        <f t="shared" si="14"/>
        <v>3.119624862739756E-2</v>
      </c>
      <c r="BE57" s="246">
        <f t="shared" si="14"/>
        <v>3.119624862739756E-2</v>
      </c>
      <c r="BF57" s="246">
        <f t="shared" si="14"/>
        <v>3.119624862739756E-2</v>
      </c>
      <c r="BG57" s="246">
        <f t="shared" si="14"/>
        <v>3.119624862739756E-2</v>
      </c>
      <c r="BH57" s="246">
        <f t="shared" si="14"/>
        <v>3.119624862739756E-2</v>
      </c>
      <c r="BI57" s="246">
        <f t="shared" si="14"/>
        <v>3.119624862739756E-2</v>
      </c>
      <c r="BJ57" s="246">
        <f t="shared" si="14"/>
        <v>3.119624862739756E-2</v>
      </c>
      <c r="BK57" s="246">
        <f t="shared" si="14"/>
        <v>3.119624862739756E-2</v>
      </c>
      <c r="BL57" s="246">
        <f t="shared" si="14"/>
        <v>3.119624862739756E-2</v>
      </c>
      <c r="BM57" s="246">
        <f t="shared" si="14"/>
        <v>3.119624862739756E-2</v>
      </c>
      <c r="BN57" s="246">
        <f t="shared" si="14"/>
        <v>3.119624862739756E-2</v>
      </c>
      <c r="BO57" s="246">
        <f t="shared" si="14"/>
        <v>3.119624862739756E-2</v>
      </c>
      <c r="BP57" s="246">
        <f t="shared" si="14"/>
        <v>3.119624862739756E-2</v>
      </c>
      <c r="BQ57" s="246">
        <f t="shared" si="14"/>
        <v>3.119624862739756E-2</v>
      </c>
      <c r="BR57" s="87"/>
      <c r="BS57" s="87"/>
      <c r="BT57" s="87"/>
      <c r="BU57" s="87"/>
      <c r="BV57" s="87"/>
      <c r="BW57" s="87"/>
      <c r="BX57" s="87"/>
      <c r="BY57" s="87"/>
      <c r="BZ57" s="87"/>
      <c r="CA57" s="87"/>
      <c r="CB57" s="87"/>
      <c r="CC57" s="87"/>
      <c r="CD57" s="87"/>
      <c r="CE57" s="87"/>
      <c r="CF57" s="87"/>
      <c r="CG57" s="87"/>
      <c r="CH57" s="87"/>
      <c r="CI57" s="87"/>
      <c r="CJ57" s="87"/>
      <c r="CK57" s="87"/>
      <c r="CL57" s="8"/>
    </row>
    <row r="58" spans="1:90">
      <c r="A58" s="75"/>
      <c r="B58" s="82"/>
      <c r="C58" s="29"/>
      <c r="D58" s="29"/>
      <c r="F58" s="29"/>
      <c r="G58" s="29"/>
      <c r="Z58" s="82"/>
      <c r="AA58" s="82"/>
      <c r="AB58" s="82"/>
      <c r="AC58" s="82"/>
      <c r="AD58" s="82"/>
      <c r="AE58" s="82"/>
      <c r="AF58" s="82"/>
      <c r="AG58" s="82"/>
      <c r="AH58" s="82"/>
      <c r="AI58" s="82"/>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
    </row>
    <row r="59" spans="1:90">
      <c r="A59" s="219" t="s">
        <v>223</v>
      </c>
      <c r="B59" s="83">
        <f>a!C93</f>
        <v>11800000</v>
      </c>
      <c r="C59" s="29"/>
      <c r="D59" s="29"/>
      <c r="F59" s="29"/>
      <c r="G59" s="29"/>
      <c r="I59" s="22" t="str">
        <f>CONCATENATE(a!$C$26,"$/fatality")</f>
        <v>2021$/fatality</v>
      </c>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8"/>
    </row>
    <row r="60" spans="1:90">
      <c r="A60" s="219"/>
      <c r="B60" s="252"/>
      <c r="C60" s="29"/>
      <c r="D60" s="29"/>
      <c r="F60" s="29"/>
      <c r="G60" s="29"/>
      <c r="CL60" s="8"/>
    </row>
    <row r="61" spans="1:90">
      <c r="A61" s="219" t="s">
        <v>224</v>
      </c>
      <c r="B61" s="82"/>
      <c r="C61" s="29"/>
      <c r="D61" s="29"/>
      <c r="F61" s="29"/>
      <c r="G61" s="29"/>
      <c r="I61" s="22" t="str">
        <f>CONCATENATE(a!$C$26,"$/year")</f>
        <v>2021$/year</v>
      </c>
      <c r="Z61" s="83">
        <f t="shared" ref="Z61:BQ61" si="15">Z57*$B$59</f>
        <v>104669.23771706584</v>
      </c>
      <c r="AA61" s="83">
        <f t="shared" si="15"/>
        <v>104669.23771706584</v>
      </c>
      <c r="AB61" s="83">
        <f t="shared" si="15"/>
        <v>104669.23771706584</v>
      </c>
      <c r="AC61" s="83">
        <f t="shared" si="15"/>
        <v>104669.23771706584</v>
      </c>
      <c r="AD61" s="83">
        <f t="shared" si="15"/>
        <v>104669.23771706584</v>
      </c>
      <c r="AE61" s="83">
        <f t="shared" si="15"/>
        <v>104669.23771706584</v>
      </c>
      <c r="AF61" s="83">
        <f t="shared" si="15"/>
        <v>104669.23771706584</v>
      </c>
      <c r="AG61" s="83">
        <f t="shared" si="15"/>
        <v>104669.23771706584</v>
      </c>
      <c r="AH61" s="83">
        <f t="shared" si="15"/>
        <v>104669.23771706584</v>
      </c>
      <c r="AI61" s="83">
        <f t="shared" si="15"/>
        <v>104669.23771706584</v>
      </c>
      <c r="AJ61" s="83">
        <f t="shared" si="15"/>
        <v>104669.23771706584</v>
      </c>
      <c r="AK61" s="83">
        <f t="shared" si="15"/>
        <v>104669.23771706584</v>
      </c>
      <c r="AL61" s="83">
        <f t="shared" si="15"/>
        <v>104669.23771706584</v>
      </c>
      <c r="AM61" s="83">
        <f t="shared" si="15"/>
        <v>104669.23771706584</v>
      </c>
      <c r="AN61" s="83">
        <f t="shared" si="15"/>
        <v>104669.23771706584</v>
      </c>
      <c r="AO61" s="83">
        <f t="shared" si="15"/>
        <v>245255.82827285031</v>
      </c>
      <c r="AP61" s="83">
        <f t="shared" si="15"/>
        <v>245255.82827285031</v>
      </c>
      <c r="AQ61" s="83">
        <f t="shared" si="15"/>
        <v>245255.82827285031</v>
      </c>
      <c r="AR61" s="83">
        <f t="shared" si="15"/>
        <v>245255.82827285031</v>
      </c>
      <c r="AS61" s="83">
        <f t="shared" si="15"/>
        <v>245255.82827285031</v>
      </c>
      <c r="AT61" s="83">
        <f t="shared" si="15"/>
        <v>245255.82827285031</v>
      </c>
      <c r="AU61" s="83">
        <f t="shared" si="15"/>
        <v>245255.82827285031</v>
      </c>
      <c r="AV61" s="83">
        <f t="shared" si="15"/>
        <v>245255.82827285031</v>
      </c>
      <c r="AW61" s="83">
        <f t="shared" si="15"/>
        <v>245255.82827285031</v>
      </c>
      <c r="AX61" s="83">
        <f t="shared" si="15"/>
        <v>245255.82827285031</v>
      </c>
      <c r="AY61" s="83">
        <f t="shared" si="15"/>
        <v>245255.82827285031</v>
      </c>
      <c r="AZ61" s="83">
        <f t="shared" si="15"/>
        <v>245255.82827285031</v>
      </c>
      <c r="BA61" s="83">
        <f t="shared" si="15"/>
        <v>245255.82827285031</v>
      </c>
      <c r="BB61" s="83">
        <f t="shared" si="15"/>
        <v>245255.82827285031</v>
      </c>
      <c r="BC61" s="83">
        <f t="shared" si="15"/>
        <v>245255.82827285031</v>
      </c>
      <c r="BD61" s="83">
        <f t="shared" si="15"/>
        <v>368115.73380329122</v>
      </c>
      <c r="BE61" s="83">
        <f t="shared" si="15"/>
        <v>368115.73380329122</v>
      </c>
      <c r="BF61" s="83">
        <f t="shared" si="15"/>
        <v>368115.73380329122</v>
      </c>
      <c r="BG61" s="83">
        <f t="shared" si="15"/>
        <v>368115.73380329122</v>
      </c>
      <c r="BH61" s="83">
        <f t="shared" si="15"/>
        <v>368115.73380329122</v>
      </c>
      <c r="BI61" s="83">
        <f t="shared" si="15"/>
        <v>368115.73380329122</v>
      </c>
      <c r="BJ61" s="83">
        <f t="shared" si="15"/>
        <v>368115.73380329122</v>
      </c>
      <c r="BK61" s="83">
        <f t="shared" si="15"/>
        <v>368115.73380329122</v>
      </c>
      <c r="BL61" s="83">
        <f t="shared" si="15"/>
        <v>368115.73380329122</v>
      </c>
      <c r="BM61" s="83">
        <f t="shared" si="15"/>
        <v>368115.73380329122</v>
      </c>
      <c r="BN61" s="83">
        <f t="shared" si="15"/>
        <v>368115.73380329122</v>
      </c>
      <c r="BO61" s="83">
        <f t="shared" si="15"/>
        <v>368115.73380329122</v>
      </c>
      <c r="BP61" s="83">
        <f t="shared" si="15"/>
        <v>368115.73380329122</v>
      </c>
      <c r="BQ61" s="83">
        <f t="shared" si="15"/>
        <v>368115.73380329122</v>
      </c>
      <c r="BR61" s="82"/>
      <c r="BS61" s="82"/>
      <c r="BT61" s="82"/>
      <c r="BU61" s="82"/>
      <c r="BV61" s="82"/>
      <c r="BW61" s="82"/>
      <c r="BX61" s="82"/>
      <c r="BY61" s="82"/>
      <c r="BZ61" s="82"/>
      <c r="CA61" s="82"/>
      <c r="CB61" s="82"/>
      <c r="CC61" s="82"/>
      <c r="CD61" s="82"/>
      <c r="CE61" s="82"/>
      <c r="CF61" s="82"/>
      <c r="CG61" s="82"/>
      <c r="CH61" s="82"/>
      <c r="CI61" s="82"/>
      <c r="CJ61" s="82"/>
      <c r="CK61" s="82"/>
      <c r="CL61" s="8"/>
    </row>
    <row r="62" spans="1:90">
      <c r="A62" s="222" t="s">
        <v>225</v>
      </c>
      <c r="B62" s="85">
        <f>SUM(Z62:BQ62)</f>
        <v>10402496.263094814</v>
      </c>
      <c r="C62" s="29"/>
      <c r="D62" s="29"/>
      <c r="F62" s="29"/>
      <c r="G62" s="29"/>
      <c r="I62" s="22" t="str">
        <f>CONCATENATE(a!$C$26,"$/year")</f>
        <v>2021$/year</v>
      </c>
      <c r="Z62" s="85">
        <f t="shared" ref="Z62:BQ62" si="16">Z61</f>
        <v>104669.23771706584</v>
      </c>
      <c r="AA62" s="85">
        <f t="shared" si="16"/>
        <v>104669.23771706584</v>
      </c>
      <c r="AB62" s="85">
        <f t="shared" si="16"/>
        <v>104669.23771706584</v>
      </c>
      <c r="AC62" s="85">
        <f t="shared" si="16"/>
        <v>104669.23771706584</v>
      </c>
      <c r="AD62" s="85">
        <f t="shared" si="16"/>
        <v>104669.23771706584</v>
      </c>
      <c r="AE62" s="85">
        <f t="shared" si="16"/>
        <v>104669.23771706584</v>
      </c>
      <c r="AF62" s="85">
        <f t="shared" si="16"/>
        <v>104669.23771706584</v>
      </c>
      <c r="AG62" s="85">
        <f t="shared" si="16"/>
        <v>104669.23771706584</v>
      </c>
      <c r="AH62" s="85">
        <f t="shared" si="16"/>
        <v>104669.23771706584</v>
      </c>
      <c r="AI62" s="85">
        <f t="shared" si="16"/>
        <v>104669.23771706584</v>
      </c>
      <c r="AJ62" s="85">
        <f t="shared" si="16"/>
        <v>104669.23771706584</v>
      </c>
      <c r="AK62" s="85">
        <f t="shared" si="16"/>
        <v>104669.23771706584</v>
      </c>
      <c r="AL62" s="85">
        <f t="shared" si="16"/>
        <v>104669.23771706584</v>
      </c>
      <c r="AM62" s="85">
        <f t="shared" si="16"/>
        <v>104669.23771706584</v>
      </c>
      <c r="AN62" s="85">
        <f t="shared" si="16"/>
        <v>104669.23771706584</v>
      </c>
      <c r="AO62" s="85">
        <f t="shared" si="16"/>
        <v>245255.82827285031</v>
      </c>
      <c r="AP62" s="85">
        <f t="shared" si="16"/>
        <v>245255.82827285031</v>
      </c>
      <c r="AQ62" s="85">
        <f t="shared" si="16"/>
        <v>245255.82827285031</v>
      </c>
      <c r="AR62" s="85">
        <f t="shared" si="16"/>
        <v>245255.82827285031</v>
      </c>
      <c r="AS62" s="85">
        <f t="shared" si="16"/>
        <v>245255.82827285031</v>
      </c>
      <c r="AT62" s="85">
        <f t="shared" si="16"/>
        <v>245255.82827285031</v>
      </c>
      <c r="AU62" s="85">
        <f t="shared" si="16"/>
        <v>245255.82827285031</v>
      </c>
      <c r="AV62" s="85">
        <f t="shared" si="16"/>
        <v>245255.82827285031</v>
      </c>
      <c r="AW62" s="85">
        <f t="shared" si="16"/>
        <v>245255.82827285031</v>
      </c>
      <c r="AX62" s="85">
        <f t="shared" si="16"/>
        <v>245255.82827285031</v>
      </c>
      <c r="AY62" s="85">
        <f t="shared" si="16"/>
        <v>245255.82827285031</v>
      </c>
      <c r="AZ62" s="85">
        <f t="shared" si="16"/>
        <v>245255.82827285031</v>
      </c>
      <c r="BA62" s="85">
        <f t="shared" si="16"/>
        <v>245255.82827285031</v>
      </c>
      <c r="BB62" s="85">
        <f t="shared" si="16"/>
        <v>245255.82827285031</v>
      </c>
      <c r="BC62" s="85">
        <f t="shared" si="16"/>
        <v>245255.82827285031</v>
      </c>
      <c r="BD62" s="85">
        <f t="shared" si="16"/>
        <v>368115.73380329122</v>
      </c>
      <c r="BE62" s="85">
        <f t="shared" si="16"/>
        <v>368115.73380329122</v>
      </c>
      <c r="BF62" s="85">
        <f t="shared" si="16"/>
        <v>368115.73380329122</v>
      </c>
      <c r="BG62" s="85">
        <f t="shared" si="16"/>
        <v>368115.73380329122</v>
      </c>
      <c r="BH62" s="85">
        <f t="shared" si="16"/>
        <v>368115.73380329122</v>
      </c>
      <c r="BI62" s="85">
        <f t="shared" si="16"/>
        <v>368115.73380329122</v>
      </c>
      <c r="BJ62" s="85">
        <f t="shared" si="16"/>
        <v>368115.73380329122</v>
      </c>
      <c r="BK62" s="85">
        <f t="shared" si="16"/>
        <v>368115.73380329122</v>
      </c>
      <c r="BL62" s="85">
        <f t="shared" si="16"/>
        <v>368115.73380329122</v>
      </c>
      <c r="BM62" s="85">
        <f t="shared" si="16"/>
        <v>368115.73380329122</v>
      </c>
      <c r="BN62" s="85">
        <f t="shared" si="16"/>
        <v>368115.73380329122</v>
      </c>
      <c r="BO62" s="85">
        <f t="shared" si="16"/>
        <v>368115.73380329122</v>
      </c>
      <c r="BP62" s="85">
        <f t="shared" si="16"/>
        <v>368115.73380329122</v>
      </c>
      <c r="BQ62" s="85">
        <f t="shared" si="16"/>
        <v>368115.73380329122</v>
      </c>
      <c r="BS62" s="8"/>
    </row>
    <row r="63" spans="1:90">
      <c r="C63" s="29"/>
      <c r="D63" s="29"/>
      <c r="F63" s="29"/>
      <c r="G63" s="29"/>
      <c r="CL63" s="8"/>
    </row>
    <row r="64" spans="1:90" ht="18.5">
      <c r="A64" s="59" t="s">
        <v>226</v>
      </c>
      <c r="B64" s="6"/>
      <c r="C64" s="6"/>
      <c r="D64" s="6"/>
      <c r="E64" s="6"/>
      <c r="F64" s="6"/>
      <c r="G64" s="103"/>
    </row>
    <row r="65" spans="1:90">
      <c r="A65" s="75"/>
      <c r="B65" s="82"/>
      <c r="C65" s="29"/>
      <c r="D65" s="29"/>
      <c r="F65" s="29"/>
      <c r="G65" s="29"/>
      <c r="Z65" s="82"/>
      <c r="AA65" s="82"/>
      <c r="AB65" s="82"/>
      <c r="AC65" s="82"/>
      <c r="AD65" s="82"/>
      <c r="AE65" s="82"/>
      <c r="AF65" s="82"/>
      <c r="AG65" s="82"/>
      <c r="AH65" s="82"/>
      <c r="AI65" s="82"/>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
    </row>
    <row r="66" spans="1:90">
      <c r="A66" s="18" t="s">
        <v>227</v>
      </c>
      <c r="B66" s="246">
        <f>B13*50.9/100000</f>
        <v>1.5376889999999999</v>
      </c>
      <c r="C66" s="256"/>
      <c r="D66" s="29"/>
      <c r="F66" s="29"/>
      <c r="G66" s="29"/>
      <c r="I66" s="22" t="s">
        <v>94</v>
      </c>
      <c r="Z66" s="82"/>
      <c r="AA66" s="82"/>
      <c r="AB66" s="82"/>
      <c r="AC66" s="82"/>
      <c r="AD66" s="82"/>
      <c r="AE66" s="82"/>
      <c r="AF66" s="82"/>
      <c r="AG66" s="82"/>
      <c r="AH66" s="82"/>
      <c r="AI66" s="82"/>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t="s">
        <v>228</v>
      </c>
      <c r="BU66" s="126" t="s">
        <v>125</v>
      </c>
      <c r="BV66" s="82"/>
      <c r="BW66" s="82"/>
      <c r="BX66" s="82"/>
      <c r="BY66" s="82"/>
      <c r="BZ66" s="82"/>
      <c r="CA66" s="82"/>
      <c r="CB66" s="82"/>
      <c r="CC66" s="82"/>
      <c r="CD66" s="82"/>
      <c r="CE66" s="82"/>
      <c r="CF66" s="82"/>
      <c r="CG66" s="82"/>
      <c r="CH66" s="82"/>
      <c r="CI66" s="82"/>
      <c r="CJ66" s="82"/>
      <c r="CK66" s="82"/>
      <c r="CL66" s="8"/>
    </row>
    <row r="67" spans="1:90">
      <c r="A67" s="18" t="s">
        <v>229</v>
      </c>
      <c r="B67" s="246">
        <f>B13*39.7/100000</f>
        <v>1.1993370000000001</v>
      </c>
      <c r="C67" s="256"/>
      <c r="D67" s="29"/>
      <c r="F67" s="29"/>
      <c r="G67" s="29"/>
      <c r="I67" s="22" t="s">
        <v>94</v>
      </c>
      <c r="Z67" s="82"/>
      <c r="AA67" s="82"/>
      <c r="AB67" s="82"/>
      <c r="AC67" s="82"/>
      <c r="AD67" s="82"/>
      <c r="AE67" s="82"/>
      <c r="AF67" s="82"/>
      <c r="AG67" s="82"/>
      <c r="AH67" s="82"/>
      <c r="AI67" s="82"/>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t="s">
        <v>228</v>
      </c>
      <c r="BU67" s="126" t="s">
        <v>125</v>
      </c>
      <c r="BV67" s="82"/>
      <c r="BW67" s="82"/>
      <c r="BX67" s="82"/>
      <c r="BY67" s="82"/>
      <c r="BZ67" s="82"/>
      <c r="CA67" s="82"/>
      <c r="CB67" s="82"/>
      <c r="CC67" s="82"/>
      <c r="CD67" s="82"/>
      <c r="CE67" s="82"/>
      <c r="CF67" s="82"/>
      <c r="CG67" s="82"/>
      <c r="CH67" s="82"/>
      <c r="CI67" s="82"/>
      <c r="CJ67" s="82"/>
      <c r="CK67" s="82"/>
      <c r="CL67" s="8"/>
    </row>
    <row r="68" spans="1:90">
      <c r="A68" s="75"/>
      <c r="B68" s="82"/>
      <c r="C68" s="29"/>
      <c r="D68" s="29"/>
      <c r="F68" s="29"/>
      <c r="G68" s="29"/>
      <c r="Z68" s="82"/>
      <c r="AA68" s="82"/>
      <c r="AB68" s="82"/>
      <c r="AC68" s="82"/>
      <c r="AD68" s="82"/>
      <c r="AE68" s="82"/>
      <c r="AF68" s="82"/>
      <c r="AG68" s="82"/>
      <c r="AH68" s="82"/>
      <c r="AI68" s="82"/>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
    </row>
    <row r="69" spans="1:90">
      <c r="A69" s="18" t="s">
        <v>230</v>
      </c>
      <c r="B69" s="82">
        <f>Project!B123</f>
        <v>16.670000000000002</v>
      </c>
      <c r="C69" s="29"/>
      <c r="D69" s="29"/>
      <c r="F69" s="29"/>
      <c r="G69" s="29"/>
      <c r="I69" s="22" t="s">
        <v>120</v>
      </c>
      <c r="Z69" s="82"/>
      <c r="AA69" s="82"/>
      <c r="AB69" s="82"/>
      <c r="AC69" s="82"/>
      <c r="AD69" s="82"/>
      <c r="AE69" s="82"/>
      <c r="AF69" s="82"/>
      <c r="AG69" s="82"/>
      <c r="AH69" s="82"/>
      <c r="AI69" s="82"/>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
    </row>
    <row r="70" spans="1:90">
      <c r="A70" s="18"/>
      <c r="B70" s="82"/>
      <c r="C70" s="29"/>
      <c r="D70" s="29"/>
      <c r="F70" s="29"/>
      <c r="G70" s="29"/>
      <c r="Z70" s="82"/>
      <c r="AA70" s="82"/>
      <c r="AB70" s="82"/>
      <c r="AC70" s="82"/>
      <c r="AD70" s="82"/>
      <c r="AE70" s="82"/>
      <c r="AF70" s="82"/>
      <c r="AG70" s="82"/>
      <c r="AH70" s="82"/>
      <c r="AI70" s="82"/>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
    </row>
    <row r="71" spans="1:90">
      <c r="A71" s="18" t="s">
        <v>231</v>
      </c>
      <c r="B71" s="82"/>
      <c r="C71" s="29"/>
      <c r="D71" s="29"/>
      <c r="F71" s="29"/>
      <c r="G71" s="29"/>
      <c r="Z71" s="82"/>
      <c r="AA71" s="82"/>
      <c r="AB71" s="82"/>
      <c r="AC71" s="82"/>
      <c r="AD71" s="82"/>
      <c r="AE71" s="82"/>
      <c r="AF71" s="82"/>
      <c r="AG71" s="82"/>
      <c r="AH71" s="82"/>
      <c r="AI71" s="82"/>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t="s">
        <v>228</v>
      </c>
      <c r="BU71" s="126" t="s">
        <v>125</v>
      </c>
      <c r="BV71" s="82"/>
      <c r="BW71" s="82"/>
      <c r="BX71" s="82"/>
      <c r="BY71" s="82"/>
      <c r="BZ71" s="82"/>
      <c r="CA71" s="82"/>
      <c r="CB71" s="82"/>
      <c r="CC71" s="82"/>
      <c r="CD71" s="82"/>
      <c r="CE71" s="82"/>
      <c r="CF71" s="82"/>
      <c r="CG71" s="82"/>
      <c r="CH71" s="82"/>
      <c r="CI71" s="82"/>
      <c r="CJ71" s="82"/>
      <c r="CK71" s="82"/>
      <c r="CL71" s="8"/>
    </row>
    <row r="72" spans="1:90">
      <c r="A72" s="75" t="s">
        <v>232</v>
      </c>
      <c r="B72" s="82"/>
      <c r="C72" s="29"/>
      <c r="D72" s="29"/>
      <c r="F72" s="29"/>
      <c r="G72" s="29"/>
      <c r="I72" s="22" t="s">
        <v>94</v>
      </c>
      <c r="Z72" s="40">
        <f t="shared" ref="Z72:BQ72" si="17">$B66*$B$69*0.0604*Z14</f>
        <v>2.5450682433731508E-2</v>
      </c>
      <c r="AA72" s="40">
        <f t="shared" si="17"/>
        <v>2.5450682433731508E-2</v>
      </c>
      <c r="AB72" s="40">
        <f t="shared" si="17"/>
        <v>2.5450682433731508E-2</v>
      </c>
      <c r="AC72" s="40">
        <f t="shared" si="17"/>
        <v>2.5450682433731508E-2</v>
      </c>
      <c r="AD72" s="40">
        <f t="shared" si="17"/>
        <v>2.5450682433731508E-2</v>
      </c>
      <c r="AE72" s="40">
        <f t="shared" si="17"/>
        <v>2.5450682433731508E-2</v>
      </c>
      <c r="AF72" s="40">
        <f t="shared" si="17"/>
        <v>2.5450682433731508E-2</v>
      </c>
      <c r="AG72" s="40">
        <f t="shared" si="17"/>
        <v>2.5450682433731508E-2</v>
      </c>
      <c r="AH72" s="40">
        <f t="shared" si="17"/>
        <v>2.5450682433731508E-2</v>
      </c>
      <c r="AI72" s="40">
        <f t="shared" si="17"/>
        <v>2.5450682433731508E-2</v>
      </c>
      <c r="AJ72" s="40">
        <f t="shared" si="17"/>
        <v>2.5450682433731508E-2</v>
      </c>
      <c r="AK72" s="40">
        <f t="shared" si="17"/>
        <v>2.5450682433731508E-2</v>
      </c>
      <c r="AL72" s="40">
        <f t="shared" si="17"/>
        <v>2.5450682433731508E-2</v>
      </c>
      <c r="AM72" s="40">
        <f t="shared" si="17"/>
        <v>2.5450682433731508E-2</v>
      </c>
      <c r="AN72" s="40">
        <f t="shared" si="17"/>
        <v>2.5450682433731508E-2</v>
      </c>
      <c r="AO72" s="40">
        <f t="shared" si="17"/>
        <v>6.3626706084328771E-2</v>
      </c>
      <c r="AP72" s="40">
        <f t="shared" si="17"/>
        <v>6.3626706084328771E-2</v>
      </c>
      <c r="AQ72" s="40">
        <f t="shared" si="17"/>
        <v>6.3626706084328771E-2</v>
      </c>
      <c r="AR72" s="40">
        <f t="shared" si="17"/>
        <v>6.3626706084328771E-2</v>
      </c>
      <c r="AS72" s="40">
        <f t="shared" si="17"/>
        <v>6.3626706084328771E-2</v>
      </c>
      <c r="AT72" s="40">
        <f t="shared" si="17"/>
        <v>6.3626706084328771E-2</v>
      </c>
      <c r="AU72" s="40">
        <f t="shared" si="17"/>
        <v>6.3626706084328771E-2</v>
      </c>
      <c r="AV72" s="40">
        <f t="shared" si="17"/>
        <v>6.3626706084328771E-2</v>
      </c>
      <c r="AW72" s="40">
        <f t="shared" si="17"/>
        <v>6.3626706084328771E-2</v>
      </c>
      <c r="AX72" s="40">
        <f t="shared" si="17"/>
        <v>6.3626706084328771E-2</v>
      </c>
      <c r="AY72" s="40">
        <f t="shared" si="17"/>
        <v>6.3626706084328771E-2</v>
      </c>
      <c r="AZ72" s="40">
        <f t="shared" si="17"/>
        <v>6.3626706084328771E-2</v>
      </c>
      <c r="BA72" s="40">
        <f t="shared" si="17"/>
        <v>6.3626706084328771E-2</v>
      </c>
      <c r="BB72" s="40">
        <f t="shared" si="17"/>
        <v>6.3626706084328771E-2</v>
      </c>
      <c r="BC72" s="40">
        <f t="shared" si="17"/>
        <v>6.3626706084328771E-2</v>
      </c>
      <c r="BD72" s="40">
        <f t="shared" si="17"/>
        <v>0.10180272973492603</v>
      </c>
      <c r="BE72" s="40">
        <f t="shared" si="17"/>
        <v>0.10180272973492603</v>
      </c>
      <c r="BF72" s="40">
        <f t="shared" si="17"/>
        <v>0.10180272973492603</v>
      </c>
      <c r="BG72" s="40">
        <f t="shared" si="17"/>
        <v>0.10180272973492603</v>
      </c>
      <c r="BH72" s="40">
        <f t="shared" si="17"/>
        <v>0.10180272973492603</v>
      </c>
      <c r="BI72" s="40">
        <f t="shared" si="17"/>
        <v>0.10180272973492603</v>
      </c>
      <c r="BJ72" s="40">
        <f t="shared" si="17"/>
        <v>0.10180272973492603</v>
      </c>
      <c r="BK72" s="40">
        <f t="shared" si="17"/>
        <v>0.10180272973492603</v>
      </c>
      <c r="BL72" s="40">
        <f t="shared" si="17"/>
        <v>0.10180272973492603</v>
      </c>
      <c r="BM72" s="40">
        <f t="shared" si="17"/>
        <v>0.10180272973492603</v>
      </c>
      <c r="BN72" s="40">
        <f t="shared" si="17"/>
        <v>0.10180272973492603</v>
      </c>
      <c r="BO72" s="40">
        <f t="shared" si="17"/>
        <v>0.10180272973492603</v>
      </c>
      <c r="BP72" s="40">
        <f t="shared" si="17"/>
        <v>0.10180272973492603</v>
      </c>
      <c r="BQ72" s="40">
        <f t="shared" si="17"/>
        <v>0.10180272973492603</v>
      </c>
      <c r="BR72" s="82"/>
      <c r="BS72" s="82"/>
      <c r="BT72" s="82"/>
      <c r="BU72" s="82"/>
      <c r="BV72" s="82"/>
      <c r="BW72" s="82"/>
      <c r="BX72" s="82"/>
      <c r="BY72" s="82"/>
      <c r="BZ72" s="82"/>
      <c r="CA72" s="82"/>
      <c r="CB72" s="82"/>
      <c r="CC72" s="82"/>
      <c r="CD72" s="82"/>
      <c r="CE72" s="82"/>
      <c r="CF72" s="82"/>
      <c r="CG72" s="82"/>
      <c r="CH72" s="82"/>
      <c r="CI72" s="82"/>
      <c r="CJ72" s="82"/>
      <c r="CK72" s="82"/>
      <c r="CL72" s="8"/>
    </row>
    <row r="73" spans="1:90">
      <c r="A73" s="75" t="s">
        <v>233</v>
      </c>
      <c r="B73" s="82"/>
      <c r="C73" s="29"/>
      <c r="D73" s="29"/>
      <c r="F73" s="29"/>
      <c r="G73" s="29"/>
      <c r="I73" s="22" t="s">
        <v>94</v>
      </c>
      <c r="Z73" s="40">
        <f t="shared" ref="Z73:BQ73" si="18">$B67*$B$69*0.0614*Z14</f>
        <v>2.0179183468043836E-2</v>
      </c>
      <c r="AA73" s="40">
        <f t="shared" si="18"/>
        <v>2.0179183468043836E-2</v>
      </c>
      <c r="AB73" s="40">
        <f t="shared" si="18"/>
        <v>2.0179183468043836E-2</v>
      </c>
      <c r="AC73" s="40">
        <f t="shared" si="18"/>
        <v>2.0179183468043836E-2</v>
      </c>
      <c r="AD73" s="40">
        <f t="shared" si="18"/>
        <v>2.0179183468043836E-2</v>
      </c>
      <c r="AE73" s="40">
        <f t="shared" si="18"/>
        <v>2.0179183468043836E-2</v>
      </c>
      <c r="AF73" s="40">
        <f t="shared" si="18"/>
        <v>2.0179183468043836E-2</v>
      </c>
      <c r="AG73" s="40">
        <f t="shared" si="18"/>
        <v>2.0179183468043836E-2</v>
      </c>
      <c r="AH73" s="40">
        <f t="shared" si="18"/>
        <v>2.0179183468043836E-2</v>
      </c>
      <c r="AI73" s="40">
        <f t="shared" si="18"/>
        <v>2.0179183468043836E-2</v>
      </c>
      <c r="AJ73" s="40">
        <f t="shared" si="18"/>
        <v>2.0179183468043836E-2</v>
      </c>
      <c r="AK73" s="40">
        <f t="shared" si="18"/>
        <v>2.0179183468043836E-2</v>
      </c>
      <c r="AL73" s="40">
        <f t="shared" si="18"/>
        <v>2.0179183468043836E-2</v>
      </c>
      <c r="AM73" s="40">
        <f t="shared" si="18"/>
        <v>2.0179183468043836E-2</v>
      </c>
      <c r="AN73" s="40">
        <f t="shared" si="18"/>
        <v>2.0179183468043836E-2</v>
      </c>
      <c r="AO73" s="40">
        <f t="shared" si="18"/>
        <v>5.0447958670109594E-2</v>
      </c>
      <c r="AP73" s="40">
        <f t="shared" si="18"/>
        <v>5.0447958670109594E-2</v>
      </c>
      <c r="AQ73" s="40">
        <f t="shared" si="18"/>
        <v>5.0447958670109594E-2</v>
      </c>
      <c r="AR73" s="40">
        <f t="shared" si="18"/>
        <v>5.0447958670109594E-2</v>
      </c>
      <c r="AS73" s="40">
        <f t="shared" si="18"/>
        <v>5.0447958670109594E-2</v>
      </c>
      <c r="AT73" s="40">
        <f t="shared" si="18"/>
        <v>5.0447958670109594E-2</v>
      </c>
      <c r="AU73" s="40">
        <f t="shared" si="18"/>
        <v>5.0447958670109594E-2</v>
      </c>
      <c r="AV73" s="40">
        <f t="shared" si="18"/>
        <v>5.0447958670109594E-2</v>
      </c>
      <c r="AW73" s="40">
        <f t="shared" si="18"/>
        <v>5.0447958670109594E-2</v>
      </c>
      <c r="AX73" s="40">
        <f t="shared" si="18"/>
        <v>5.0447958670109594E-2</v>
      </c>
      <c r="AY73" s="40">
        <f t="shared" si="18"/>
        <v>5.0447958670109594E-2</v>
      </c>
      <c r="AZ73" s="40">
        <f t="shared" si="18"/>
        <v>5.0447958670109594E-2</v>
      </c>
      <c r="BA73" s="40">
        <f t="shared" si="18"/>
        <v>5.0447958670109594E-2</v>
      </c>
      <c r="BB73" s="40">
        <f t="shared" si="18"/>
        <v>5.0447958670109594E-2</v>
      </c>
      <c r="BC73" s="40">
        <f t="shared" si="18"/>
        <v>5.0447958670109594E-2</v>
      </c>
      <c r="BD73" s="40">
        <f t="shared" si="18"/>
        <v>8.0716733872175345E-2</v>
      </c>
      <c r="BE73" s="40">
        <f t="shared" si="18"/>
        <v>8.0716733872175345E-2</v>
      </c>
      <c r="BF73" s="40">
        <f t="shared" si="18"/>
        <v>8.0716733872175345E-2</v>
      </c>
      <c r="BG73" s="40">
        <f t="shared" si="18"/>
        <v>8.0716733872175345E-2</v>
      </c>
      <c r="BH73" s="40">
        <f t="shared" si="18"/>
        <v>8.0716733872175345E-2</v>
      </c>
      <c r="BI73" s="40">
        <f t="shared" si="18"/>
        <v>8.0716733872175345E-2</v>
      </c>
      <c r="BJ73" s="40">
        <f t="shared" si="18"/>
        <v>8.0716733872175345E-2</v>
      </c>
      <c r="BK73" s="40">
        <f t="shared" si="18"/>
        <v>8.0716733872175345E-2</v>
      </c>
      <c r="BL73" s="40">
        <f t="shared" si="18"/>
        <v>8.0716733872175345E-2</v>
      </c>
      <c r="BM73" s="40">
        <f t="shared" si="18"/>
        <v>8.0716733872175345E-2</v>
      </c>
      <c r="BN73" s="40">
        <f t="shared" si="18"/>
        <v>8.0716733872175345E-2</v>
      </c>
      <c r="BO73" s="40">
        <f t="shared" si="18"/>
        <v>8.0716733872175345E-2</v>
      </c>
      <c r="BP73" s="40">
        <f t="shared" si="18"/>
        <v>8.0716733872175345E-2</v>
      </c>
      <c r="BQ73" s="40">
        <f t="shared" si="18"/>
        <v>8.0716733872175345E-2</v>
      </c>
      <c r="BR73" s="82"/>
      <c r="BS73" s="82"/>
      <c r="BT73" s="82"/>
      <c r="BU73" s="82"/>
      <c r="BV73" s="82"/>
      <c r="BW73" s="82"/>
      <c r="BX73" s="82"/>
      <c r="BY73" s="82"/>
      <c r="BZ73" s="82"/>
      <c r="CA73" s="82"/>
      <c r="CB73" s="82"/>
      <c r="CC73" s="82"/>
      <c r="CD73" s="82"/>
      <c r="CE73" s="82"/>
      <c r="CF73" s="82"/>
      <c r="CG73" s="82"/>
      <c r="CH73" s="82"/>
      <c r="CI73" s="82"/>
      <c r="CJ73" s="82"/>
      <c r="CK73" s="82"/>
      <c r="CL73" s="8"/>
    </row>
    <row r="74" spans="1:90">
      <c r="A74" s="75"/>
      <c r="B74" s="82"/>
      <c r="C74" s="29"/>
      <c r="D74" s="29"/>
      <c r="F74" s="29"/>
      <c r="G74" s="29"/>
      <c r="Z74" s="82"/>
      <c r="AA74" s="82"/>
      <c r="AB74" s="82"/>
      <c r="AC74" s="82"/>
      <c r="AD74" s="82"/>
      <c r="AE74" s="82"/>
      <c r="AF74" s="82"/>
      <c r="AG74" s="82"/>
      <c r="AH74" s="82"/>
      <c r="AI74" s="82"/>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
    </row>
    <row r="75" spans="1:90">
      <c r="A75" s="219" t="s">
        <v>223</v>
      </c>
      <c r="B75" s="83">
        <f>a!C93</f>
        <v>11800000</v>
      </c>
      <c r="C75" s="29"/>
      <c r="D75" s="29"/>
      <c r="F75" s="29"/>
      <c r="G75" s="29"/>
      <c r="I75" s="22" t="str">
        <f>CONCATENATE(a!$C$26,"$/fatality")</f>
        <v>2021$/fatality</v>
      </c>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8"/>
    </row>
    <row r="76" spans="1:90">
      <c r="A76" s="219"/>
      <c r="B76" s="252"/>
      <c r="C76" s="29"/>
      <c r="D76" s="29"/>
      <c r="F76" s="29"/>
      <c r="G76" s="29"/>
      <c r="CL76" s="8"/>
    </row>
    <row r="77" spans="1:90">
      <c r="A77" s="219" t="s">
        <v>224</v>
      </c>
      <c r="B77" s="82"/>
      <c r="C77" s="29"/>
      <c r="D77" s="29"/>
      <c r="F77" s="29"/>
      <c r="G77" s="29"/>
      <c r="I77" s="22" t="str">
        <f>CONCATENATE(a!$C$26,"$/year")</f>
        <v>2021$/year</v>
      </c>
      <c r="Z77" s="83">
        <f>SUM(Z72:Z73)*$B$59</f>
        <v>538432.41764094902</v>
      </c>
      <c r="AA77" s="83">
        <f t="shared" ref="AA77:BQ77" si="19">SUM(AA72:AA73)*$B$59</f>
        <v>538432.41764094902</v>
      </c>
      <c r="AB77" s="83">
        <f t="shared" si="19"/>
        <v>538432.41764094902</v>
      </c>
      <c r="AC77" s="83">
        <f t="shared" si="19"/>
        <v>538432.41764094902</v>
      </c>
      <c r="AD77" s="83">
        <f t="shared" si="19"/>
        <v>538432.41764094902</v>
      </c>
      <c r="AE77" s="83">
        <f t="shared" si="19"/>
        <v>538432.41764094902</v>
      </c>
      <c r="AF77" s="83">
        <f t="shared" si="19"/>
        <v>538432.41764094902</v>
      </c>
      <c r="AG77" s="83">
        <f t="shared" si="19"/>
        <v>538432.41764094902</v>
      </c>
      <c r="AH77" s="83">
        <f t="shared" si="19"/>
        <v>538432.41764094902</v>
      </c>
      <c r="AI77" s="83">
        <f t="shared" si="19"/>
        <v>538432.41764094902</v>
      </c>
      <c r="AJ77" s="83">
        <f t="shared" si="19"/>
        <v>538432.41764094902</v>
      </c>
      <c r="AK77" s="83">
        <f t="shared" si="19"/>
        <v>538432.41764094902</v>
      </c>
      <c r="AL77" s="83">
        <f t="shared" si="19"/>
        <v>538432.41764094902</v>
      </c>
      <c r="AM77" s="83">
        <f t="shared" si="19"/>
        <v>538432.41764094902</v>
      </c>
      <c r="AN77" s="83">
        <f t="shared" si="19"/>
        <v>538432.41764094902</v>
      </c>
      <c r="AO77" s="83">
        <f t="shared" si="19"/>
        <v>1346081.0441023726</v>
      </c>
      <c r="AP77" s="83">
        <f t="shared" si="19"/>
        <v>1346081.0441023726</v>
      </c>
      <c r="AQ77" s="83">
        <f t="shared" si="19"/>
        <v>1346081.0441023726</v>
      </c>
      <c r="AR77" s="83">
        <f t="shared" si="19"/>
        <v>1346081.0441023726</v>
      </c>
      <c r="AS77" s="83">
        <f t="shared" si="19"/>
        <v>1346081.0441023726</v>
      </c>
      <c r="AT77" s="83">
        <f t="shared" si="19"/>
        <v>1346081.0441023726</v>
      </c>
      <c r="AU77" s="83">
        <f t="shared" si="19"/>
        <v>1346081.0441023726</v>
      </c>
      <c r="AV77" s="83">
        <f t="shared" si="19"/>
        <v>1346081.0441023726</v>
      </c>
      <c r="AW77" s="83">
        <f t="shared" si="19"/>
        <v>1346081.0441023726</v>
      </c>
      <c r="AX77" s="83">
        <f t="shared" si="19"/>
        <v>1346081.0441023726</v>
      </c>
      <c r="AY77" s="83">
        <f t="shared" si="19"/>
        <v>1346081.0441023726</v>
      </c>
      <c r="AZ77" s="83">
        <f t="shared" si="19"/>
        <v>1346081.0441023726</v>
      </c>
      <c r="BA77" s="83">
        <f t="shared" si="19"/>
        <v>1346081.0441023726</v>
      </c>
      <c r="BB77" s="83">
        <f t="shared" si="19"/>
        <v>1346081.0441023726</v>
      </c>
      <c r="BC77" s="83">
        <f t="shared" si="19"/>
        <v>1346081.0441023726</v>
      </c>
      <c r="BD77" s="83">
        <f t="shared" si="19"/>
        <v>2153729.6705637961</v>
      </c>
      <c r="BE77" s="83">
        <f t="shared" si="19"/>
        <v>2153729.6705637961</v>
      </c>
      <c r="BF77" s="83">
        <f t="shared" si="19"/>
        <v>2153729.6705637961</v>
      </c>
      <c r="BG77" s="83">
        <f t="shared" si="19"/>
        <v>2153729.6705637961</v>
      </c>
      <c r="BH77" s="83">
        <f t="shared" si="19"/>
        <v>2153729.6705637961</v>
      </c>
      <c r="BI77" s="83">
        <f t="shared" si="19"/>
        <v>2153729.6705637961</v>
      </c>
      <c r="BJ77" s="83">
        <f t="shared" si="19"/>
        <v>2153729.6705637961</v>
      </c>
      <c r="BK77" s="83">
        <f t="shared" si="19"/>
        <v>2153729.6705637961</v>
      </c>
      <c r="BL77" s="83">
        <f t="shared" si="19"/>
        <v>2153729.6705637961</v>
      </c>
      <c r="BM77" s="83">
        <f t="shared" si="19"/>
        <v>2153729.6705637961</v>
      </c>
      <c r="BN77" s="83">
        <f t="shared" si="19"/>
        <v>2153729.6705637961</v>
      </c>
      <c r="BO77" s="83">
        <f t="shared" si="19"/>
        <v>2153729.6705637961</v>
      </c>
      <c r="BP77" s="83">
        <f t="shared" si="19"/>
        <v>2153729.6705637961</v>
      </c>
      <c r="BQ77" s="83">
        <f t="shared" si="19"/>
        <v>2153729.6705637961</v>
      </c>
      <c r="BR77" s="82"/>
      <c r="BS77" s="82"/>
      <c r="BT77" s="82"/>
      <c r="BU77" s="82"/>
      <c r="BV77" s="82"/>
      <c r="BW77" s="82"/>
      <c r="BX77" s="82"/>
      <c r="BY77" s="82"/>
      <c r="BZ77" s="82"/>
      <c r="CA77" s="82"/>
      <c r="CB77" s="82"/>
      <c r="CC77" s="82"/>
      <c r="CD77" s="82"/>
      <c r="CE77" s="82"/>
      <c r="CF77" s="82"/>
      <c r="CG77" s="82"/>
      <c r="CH77" s="82"/>
      <c r="CI77" s="82"/>
      <c r="CJ77" s="82"/>
      <c r="CK77" s="82"/>
      <c r="CL77" s="8"/>
    </row>
    <row r="78" spans="1:90">
      <c r="A78" s="222" t="s">
        <v>234</v>
      </c>
      <c r="B78" s="85">
        <f>SUM(Z78:BQ78)</f>
        <v>58419917.314042933</v>
      </c>
      <c r="C78" s="29"/>
      <c r="D78" s="29"/>
      <c r="F78" s="29"/>
      <c r="G78" s="29"/>
      <c r="I78" s="22" t="str">
        <f>CONCATENATE(a!$C$26,"$/year")</f>
        <v>2021$/year</v>
      </c>
      <c r="Z78" s="85">
        <f t="shared" ref="Z78:BQ78" si="20">Z77</f>
        <v>538432.41764094902</v>
      </c>
      <c r="AA78" s="85">
        <f t="shared" si="20"/>
        <v>538432.41764094902</v>
      </c>
      <c r="AB78" s="85">
        <f t="shared" si="20"/>
        <v>538432.41764094902</v>
      </c>
      <c r="AC78" s="85">
        <f t="shared" si="20"/>
        <v>538432.41764094902</v>
      </c>
      <c r="AD78" s="85">
        <f t="shared" si="20"/>
        <v>538432.41764094902</v>
      </c>
      <c r="AE78" s="85">
        <f t="shared" si="20"/>
        <v>538432.41764094902</v>
      </c>
      <c r="AF78" s="85">
        <f t="shared" si="20"/>
        <v>538432.41764094902</v>
      </c>
      <c r="AG78" s="85">
        <f t="shared" si="20"/>
        <v>538432.41764094902</v>
      </c>
      <c r="AH78" s="85">
        <f t="shared" si="20"/>
        <v>538432.41764094902</v>
      </c>
      <c r="AI78" s="85">
        <f t="shared" si="20"/>
        <v>538432.41764094902</v>
      </c>
      <c r="AJ78" s="85">
        <f t="shared" si="20"/>
        <v>538432.41764094902</v>
      </c>
      <c r="AK78" s="85">
        <f t="shared" si="20"/>
        <v>538432.41764094902</v>
      </c>
      <c r="AL78" s="85">
        <f t="shared" si="20"/>
        <v>538432.41764094902</v>
      </c>
      <c r="AM78" s="85">
        <f t="shared" si="20"/>
        <v>538432.41764094902</v>
      </c>
      <c r="AN78" s="85">
        <f t="shared" si="20"/>
        <v>538432.41764094902</v>
      </c>
      <c r="AO78" s="85">
        <f t="shared" si="20"/>
        <v>1346081.0441023726</v>
      </c>
      <c r="AP78" s="85">
        <f t="shared" si="20"/>
        <v>1346081.0441023726</v>
      </c>
      <c r="AQ78" s="85">
        <f t="shared" si="20"/>
        <v>1346081.0441023726</v>
      </c>
      <c r="AR78" s="85">
        <f t="shared" si="20"/>
        <v>1346081.0441023726</v>
      </c>
      <c r="AS78" s="85">
        <f t="shared" si="20"/>
        <v>1346081.0441023726</v>
      </c>
      <c r="AT78" s="85">
        <f t="shared" si="20"/>
        <v>1346081.0441023726</v>
      </c>
      <c r="AU78" s="85">
        <f t="shared" si="20"/>
        <v>1346081.0441023726</v>
      </c>
      <c r="AV78" s="85">
        <f t="shared" si="20"/>
        <v>1346081.0441023726</v>
      </c>
      <c r="AW78" s="85">
        <f t="shared" si="20"/>
        <v>1346081.0441023726</v>
      </c>
      <c r="AX78" s="85">
        <f t="shared" si="20"/>
        <v>1346081.0441023726</v>
      </c>
      <c r="AY78" s="85">
        <f t="shared" si="20"/>
        <v>1346081.0441023726</v>
      </c>
      <c r="AZ78" s="85">
        <f t="shared" si="20"/>
        <v>1346081.0441023726</v>
      </c>
      <c r="BA78" s="85">
        <f t="shared" si="20"/>
        <v>1346081.0441023726</v>
      </c>
      <c r="BB78" s="85">
        <f t="shared" si="20"/>
        <v>1346081.0441023726</v>
      </c>
      <c r="BC78" s="85">
        <f t="shared" si="20"/>
        <v>1346081.0441023726</v>
      </c>
      <c r="BD78" s="85">
        <f t="shared" si="20"/>
        <v>2153729.6705637961</v>
      </c>
      <c r="BE78" s="85">
        <f t="shared" si="20"/>
        <v>2153729.6705637961</v>
      </c>
      <c r="BF78" s="85">
        <f t="shared" si="20"/>
        <v>2153729.6705637961</v>
      </c>
      <c r="BG78" s="85">
        <f t="shared" si="20"/>
        <v>2153729.6705637961</v>
      </c>
      <c r="BH78" s="85">
        <f t="shared" si="20"/>
        <v>2153729.6705637961</v>
      </c>
      <c r="BI78" s="85">
        <f t="shared" si="20"/>
        <v>2153729.6705637961</v>
      </c>
      <c r="BJ78" s="85">
        <f t="shared" si="20"/>
        <v>2153729.6705637961</v>
      </c>
      <c r="BK78" s="85">
        <f t="shared" si="20"/>
        <v>2153729.6705637961</v>
      </c>
      <c r="BL78" s="85">
        <f t="shared" si="20"/>
        <v>2153729.6705637961</v>
      </c>
      <c r="BM78" s="85">
        <f t="shared" si="20"/>
        <v>2153729.6705637961</v>
      </c>
      <c r="BN78" s="85">
        <f t="shared" si="20"/>
        <v>2153729.6705637961</v>
      </c>
      <c r="BO78" s="85">
        <f t="shared" si="20"/>
        <v>2153729.6705637961</v>
      </c>
      <c r="BP78" s="85">
        <f t="shared" si="20"/>
        <v>2153729.6705637961</v>
      </c>
      <c r="BQ78" s="85">
        <f t="shared" si="20"/>
        <v>2153729.6705637961</v>
      </c>
      <c r="BS78" s="8"/>
    </row>
    <row r="79" spans="1:90">
      <c r="C79" s="29"/>
      <c r="D79" s="29"/>
      <c r="F79" s="29"/>
      <c r="G79" s="29"/>
      <c r="CL79" s="8"/>
    </row>
    <row r="80" spans="1:90" s="3" customFormat="1">
      <c r="A80" s="105" t="s">
        <v>157</v>
      </c>
      <c r="B80" s="22" t="s">
        <v>158</v>
      </c>
      <c r="H80" s="102"/>
      <c r="I80" s="22" t="str">
        <f>CONCATENATE(a!$C$26,"$/year")</f>
        <v>2021$/year</v>
      </c>
      <c r="Z80" s="85">
        <f>IF(Z$9&gt;=Project!$B$20,IF(Z$9&lt;Project!$B$21,Z40+Z62+Z78,0),0)</f>
        <v>0</v>
      </c>
      <c r="AA80" s="85">
        <f>IF(AA$9&gt;=Project!$B$20,IF(AA$9&lt;Project!$B$21,AA40+AA62+AA78,0),0)</f>
        <v>0</v>
      </c>
      <c r="AB80" s="85">
        <f>IF(AB$9&gt;=Project!$B$20,IF(AB$9&lt;Project!$B$21,AB40+AB62+AB78,0),0)</f>
        <v>0</v>
      </c>
      <c r="AC80" s="85">
        <f>IF(AC$9&gt;=Project!$B$20,IF(AC$9&lt;Project!$B$21,AC40+AC62+AC78,0),0)</f>
        <v>0</v>
      </c>
      <c r="AD80" s="85">
        <f>IF(AD$9&gt;=Project!$B$20,IF(AD$9&lt;Project!$B$21,AD40+AD62+AD78,0),0)</f>
        <v>0</v>
      </c>
      <c r="AE80" s="277">
        <f>(AE40+AE62+AE78)/2</f>
        <v>328336.0168750895</v>
      </c>
      <c r="AF80" s="85">
        <f>IF(AF$9&gt;=Project!$B$20,IF(AF$9&lt;Project!$B$21,AF40+AF62+AF78,0),0)</f>
        <v>656672.03375017899</v>
      </c>
      <c r="AG80" s="85">
        <f>IF(AG$9&gt;=Project!$B$20,IF(AG$9&lt;Project!$B$21,AG40+AG62+AG78,0),0)</f>
        <v>656672.03375017899</v>
      </c>
      <c r="AH80" s="85">
        <f>IF(AH$9&gt;=Project!$B$20,IF(AH$9&lt;Project!$B$21,AH40+AH62+AH78,0),0)</f>
        <v>656672.03375017899</v>
      </c>
      <c r="AI80" s="85">
        <f>IF(AI$9&gt;=Project!$B$20,IF(AI$9&lt;Project!$B$21,AI40+AI62+AI78,0),0)</f>
        <v>656672.03375017899</v>
      </c>
      <c r="AJ80" s="85">
        <f>IF(AJ$9&gt;=Project!$B$20,IF(AJ$9&lt;Project!$B$21,AJ40+AJ62+AJ78,0),0)</f>
        <v>656672.03375017899</v>
      </c>
      <c r="AK80" s="85">
        <f>IF(AK$9&gt;=Project!$B$20,IF(AK$9&lt;Project!$B$21,AK40+AK62+AK78,0),0)</f>
        <v>656672.03375017899</v>
      </c>
      <c r="AL80" s="85">
        <f>IF(AL$9&gt;=Project!$B$20,IF(AL$9&lt;Project!$B$21,AL40+AL62+AL78,0),0)</f>
        <v>656672.03375017899</v>
      </c>
      <c r="AM80" s="85">
        <f>IF(AM$9&gt;=Project!$B$20,IF(AM$9&lt;Project!$B$21,AM40+AM62+AM78,0),0)</f>
        <v>656672.03375017899</v>
      </c>
      <c r="AN80" s="85">
        <f>IF(AN$9&gt;=Project!$B$20,IF(AN$9&lt;Project!$B$21,AN40+AN62+AN78,0),0)</f>
        <v>656672.03375017899</v>
      </c>
      <c r="AO80" s="85">
        <f>IF(AO$9&gt;=Project!$B$20,IF(AO$9&lt;Project!$B$21,AO40+AO62+AO78,0),0)</f>
        <v>1625349.1550489843</v>
      </c>
      <c r="AP80" s="85">
        <f>IF(AP$9&gt;=Project!$B$20,IF(AP$9&lt;Project!$B$21,AP40+AP62+AP78,0),0)</f>
        <v>1625349.1550489843</v>
      </c>
      <c r="AQ80" s="85">
        <f>IF(AQ$9&gt;=Project!$B$20,IF(AQ$9&lt;Project!$B$21,AQ40+AQ62+AQ78,0),0)</f>
        <v>1625349.1550489843</v>
      </c>
      <c r="AR80" s="85">
        <f>IF(AR$9&gt;=Project!$B$20,IF(AR$9&lt;Project!$B$21,AR40+AR62+AR78,0),0)</f>
        <v>1625349.1550489843</v>
      </c>
      <c r="AS80" s="85">
        <f>IF(AS$9&gt;=Project!$B$20,IF(AS$9&lt;Project!$B$21,AS40+AS62+AS78,0),0)</f>
        <v>1625349.1550489843</v>
      </c>
      <c r="AT80" s="85">
        <f>IF(AT$9&gt;=Project!$B$20,IF(AT$9&lt;Project!$B$21,AT40+AT62+AT78,0),0)</f>
        <v>1625349.1550489843</v>
      </c>
      <c r="AU80" s="85">
        <f>IF(AU$9&gt;=Project!$B$20,IF(AU$9&lt;Project!$B$21,AU40+AU62+AU78,0),0)</f>
        <v>1625349.1550489843</v>
      </c>
      <c r="AV80" s="85">
        <f>IF(AV$9&gt;=Project!$B$20,IF(AV$9&lt;Project!$B$21,AV40+AV62+AV78,0),0)</f>
        <v>1625349.1550489843</v>
      </c>
      <c r="AW80" s="85">
        <f>IF(AW$9&gt;=Project!$B$20,IF(AW$9&lt;Project!$B$21,AW40+AW62+AW78,0),0)</f>
        <v>1625349.1550489843</v>
      </c>
      <c r="AX80" s="85">
        <f>IF(AX$9&gt;=Project!$B$20,IF(AX$9&lt;Project!$B$21,AX40+AX62+AX78,0),0)</f>
        <v>1625349.1550489843</v>
      </c>
      <c r="AY80" s="85">
        <f>IF(AY$9&gt;=Project!$B$20,IF(AY$9&lt;Project!$B$21,AY40+AY62+AY78,0),0)</f>
        <v>1625349.1550489843</v>
      </c>
      <c r="AZ80" s="85">
        <f>IF(AZ$9&gt;=Project!$B$20,IF(AZ$9&lt;Project!$B$21,AZ40+AZ62+AZ78,0),0)</f>
        <v>1625349.1550489843</v>
      </c>
      <c r="BA80" s="85">
        <f>IF(BA$9&gt;=Project!$B$20,IF(BA$9&lt;Project!$B$21,BA40+BA62+BA78,0),0)</f>
        <v>1625349.1550489843</v>
      </c>
      <c r="BB80" s="85">
        <f>IF(BB$9&gt;=Project!$B$20,IF(BB$9&lt;Project!$B$21,BB40+BB62+BB78,0),0)</f>
        <v>1625349.1550489843</v>
      </c>
      <c r="BC80" s="85">
        <f>IF(BC$9&gt;=Project!$B$20,IF(BC$9&lt;Project!$B$21,BC40+BC62+BC78,0),0)</f>
        <v>1625349.1550489843</v>
      </c>
      <c r="BD80" s="85">
        <f>IF(BD$9&gt;=Project!$B$20,IF(BD$9&lt;Project!$B$21,BD40+BD62+BD78,0),0)</f>
        <v>2576403.1953544673</v>
      </c>
      <c r="BE80" s="85">
        <f>IF(BE$9&gt;=Project!$B$20,IF(BE$9&lt;Project!$B$21,BE40+BE62+BE78,0),0)</f>
        <v>2576403.1953544673</v>
      </c>
      <c r="BF80" s="85">
        <f>IF(BF$9&gt;=Project!$B$20,IF(BF$9&lt;Project!$B$21,BF40+BF62+BF78,0),0)</f>
        <v>2576403.1953544673</v>
      </c>
      <c r="BG80" s="85">
        <f>IF(BG$9&gt;=Project!$B$20,IF(BG$9&lt;Project!$B$21,BG40+BG62+BG78,0),0)</f>
        <v>2576403.1953544673</v>
      </c>
      <c r="BH80" s="85">
        <f>IF(BH$9&gt;=Project!$B$20,IF(BH$9&lt;Project!$B$21,BH40+BH62+BH78,0),0)</f>
        <v>2576403.1953544673</v>
      </c>
      <c r="BI80" s="85">
        <f>IF(BI$9&gt;=Project!$B$20,IF(BI$9&lt;Project!$B$21,BI40+BI62+BI78,0),0)</f>
        <v>2576403.1953544673</v>
      </c>
      <c r="BJ80" s="85">
        <f>IF(BJ$9&gt;=Project!$B$20,IF(BJ$9&lt;Project!$B$21,BJ40+BJ62+BJ78,0),0)</f>
        <v>0</v>
      </c>
      <c r="BK80" s="85">
        <f>IF(BK$9&gt;=Project!$B$20,IF(BK$9&lt;Project!$B$21,BK40+BK62+BK78,0),0)</f>
        <v>0</v>
      </c>
      <c r="BL80" s="85">
        <f>IF(BL$9&gt;=Project!$B$20,IF(BL$9&lt;Project!$B$21,BL40+BL62+BL78,0),0)</f>
        <v>0</v>
      </c>
      <c r="BM80" s="85">
        <f>IF(BM$9&gt;=Project!$B$20,IF(BM$9&lt;Project!$B$21,BM40+BM62+BM78,0),0)</f>
        <v>0</v>
      </c>
      <c r="BN80" s="85">
        <f>IF(BN$9&gt;=Project!$B$20,IF(BN$9&lt;Project!$B$21,BN40+BN62+BN78,0),0)</f>
        <v>0</v>
      </c>
      <c r="BO80" s="85">
        <f>IF(BO$9&gt;=Project!$B$20,IF(BO$9&lt;Project!$B$21,BO40+BO62+BO78,0),0)</f>
        <v>0</v>
      </c>
      <c r="BP80" s="85">
        <f>IF(BP$9&gt;=Project!$B$20,IF(BP$9&lt;Project!$B$21,BP40+BP62+BP78,0),0)</f>
        <v>0</v>
      </c>
      <c r="BQ80" s="85">
        <f>IF(BQ$9&gt;=Project!$B$20,IF(BQ$9&lt;Project!$B$21,BQ40+BQ62+BQ78,0),0)</f>
        <v>0</v>
      </c>
    </row>
    <row r="81" spans="1:71">
      <c r="BS81" s="8"/>
    </row>
    <row r="82" spans="1:71" ht="18.5">
      <c r="A82" s="60" t="s">
        <v>159</v>
      </c>
      <c r="B82" s="53"/>
      <c r="C82" s="53"/>
      <c r="D82" s="53"/>
      <c r="E82" s="53"/>
      <c r="F82" s="53"/>
      <c r="G82" s="53"/>
      <c r="BS82" s="8"/>
    </row>
    <row r="83" spans="1:71">
      <c r="A83" t="s">
        <v>25</v>
      </c>
      <c r="B83" s="36"/>
      <c r="Z83" s="79">
        <f>a!Z$30</f>
        <v>1</v>
      </c>
      <c r="AA83" s="79">
        <f>a!AA$30</f>
        <v>0.93457943925233644</v>
      </c>
      <c r="AB83" s="79">
        <f>a!AB$30</f>
        <v>0.87343872827321156</v>
      </c>
      <c r="AC83" s="79">
        <f>a!AC$30</f>
        <v>0.81629787689085187</v>
      </c>
      <c r="AD83" s="79">
        <f>a!AD$30</f>
        <v>0.7628952120475252</v>
      </c>
      <c r="AE83" s="79">
        <f>a!AE$30</f>
        <v>0.71298617948366838</v>
      </c>
      <c r="AF83" s="79">
        <f>a!AF$30</f>
        <v>0.66634222381651254</v>
      </c>
      <c r="AG83" s="79">
        <f>a!AG$30</f>
        <v>0.62274974188459109</v>
      </c>
      <c r="AH83" s="79">
        <f>a!AH$30</f>
        <v>0.5820091045650384</v>
      </c>
      <c r="AI83" s="79">
        <f>a!AI$30</f>
        <v>0.54393374258414806</v>
      </c>
      <c r="AJ83" s="79">
        <f>a!AJ$30</f>
        <v>0.5083492921347178</v>
      </c>
      <c r="AK83" s="79">
        <f>a!AK$30</f>
        <v>0.47509279638758667</v>
      </c>
      <c r="AL83" s="79">
        <f>a!AL$30</f>
        <v>0.44401195924073528</v>
      </c>
      <c r="AM83" s="79">
        <f>a!AM$30</f>
        <v>0.41496444788853759</v>
      </c>
      <c r="AN83" s="79">
        <f>a!AN$30</f>
        <v>0.3878172410173249</v>
      </c>
      <c r="AO83" s="79">
        <f>a!AO$30</f>
        <v>0.36244601964235967</v>
      </c>
      <c r="AP83" s="79">
        <f>a!AP$30</f>
        <v>0.33873459779659787</v>
      </c>
      <c r="AQ83" s="79">
        <f>a!AQ$30</f>
        <v>0.31657439046411018</v>
      </c>
      <c r="AR83" s="79">
        <f>a!AR$30</f>
        <v>0.29586391632159825</v>
      </c>
      <c r="AS83" s="79">
        <f>a!AS$30</f>
        <v>0.27650833301083949</v>
      </c>
      <c r="AT83" s="79">
        <f>a!AT$30</f>
        <v>0.2584190028138687</v>
      </c>
      <c r="AU83" s="79">
        <f>a!AU$30</f>
        <v>0.24151308674193336</v>
      </c>
      <c r="AV83" s="79">
        <f>a!AV$30</f>
        <v>0.22571316517937698</v>
      </c>
      <c r="AW83" s="79">
        <f>a!AW$30</f>
        <v>0.21094688334521211</v>
      </c>
      <c r="AX83" s="79">
        <f>a!AX$30</f>
        <v>0.19714661994879637</v>
      </c>
      <c r="AY83" s="79">
        <f>a!AY$30</f>
        <v>0.18424917752223957</v>
      </c>
      <c r="AZ83" s="79">
        <f>a!AZ$30</f>
        <v>0.17219549301143888</v>
      </c>
      <c r="BA83" s="79">
        <f>a!BA$30</f>
        <v>0.16093036730041013</v>
      </c>
      <c r="BB83" s="79">
        <f>a!BB$30</f>
        <v>0.15040221243028987</v>
      </c>
      <c r="BC83" s="79">
        <f>a!BC$30</f>
        <v>0.1405628153554111</v>
      </c>
      <c r="BD83" s="79">
        <f>a!BD$30</f>
        <v>0.13136711715458982</v>
      </c>
      <c r="BE83" s="79">
        <f>a!BE$30</f>
        <v>0.1227730066865325</v>
      </c>
      <c r="BF83" s="79">
        <f>a!BF$30</f>
        <v>0.11474112774442291</v>
      </c>
      <c r="BG83" s="79">
        <f>a!BG$30</f>
        <v>0.10723469882656347</v>
      </c>
      <c r="BH83" s="79">
        <f>a!BH$30</f>
        <v>0.10021934469772288</v>
      </c>
      <c r="BI83" s="79">
        <f>a!BI$30</f>
        <v>9.366293896983445E-2</v>
      </c>
      <c r="BJ83" s="79">
        <f>a!BJ$30</f>
        <v>8.7535456981153698E-2</v>
      </c>
      <c r="BK83" s="79">
        <f>a!BK$30</f>
        <v>8.1808838300143641E-2</v>
      </c>
      <c r="BL83" s="79">
        <f>a!BL$30</f>
        <v>7.6456858224433308E-2</v>
      </c>
      <c r="BM83" s="79">
        <f>a!BM$30</f>
        <v>7.1455007686386268E-2</v>
      </c>
      <c r="BN83" s="79">
        <f>a!BN$30</f>
        <v>6.6780381015314264E-2</v>
      </c>
      <c r="BO83" s="79">
        <f>a!BO$30</f>
        <v>6.2411571042349782E-2</v>
      </c>
      <c r="BP83" s="79">
        <f>a!BP$30</f>
        <v>5.8328571067616623E-2</v>
      </c>
      <c r="BQ83" s="79">
        <f>a!BQ$30</f>
        <v>5.4512683240763193E-2</v>
      </c>
      <c r="BS83" s="8"/>
    </row>
    <row r="84" spans="1:71" s="91" customFormat="1">
      <c r="A84" s="106" t="s">
        <v>33</v>
      </c>
      <c r="B84" s="84">
        <f>SUM(Z84:BQ84)</f>
        <v>10751772.061520416</v>
      </c>
      <c r="I84" s="82"/>
      <c r="Z84" s="107">
        <f>Z83*Z80</f>
        <v>0</v>
      </c>
      <c r="AA84" s="107">
        <f t="shared" ref="AA84:BQ84" si="21">AA83*AA80</f>
        <v>0</v>
      </c>
      <c r="AB84" s="107">
        <f t="shared" si="21"/>
        <v>0</v>
      </c>
      <c r="AC84" s="107">
        <f t="shared" si="21"/>
        <v>0</v>
      </c>
      <c r="AD84" s="107">
        <f t="shared" si="21"/>
        <v>0</v>
      </c>
      <c r="AE84" s="107">
        <f t="shared" si="21"/>
        <v>234099.04225865533</v>
      </c>
      <c r="AF84" s="107">
        <f t="shared" si="21"/>
        <v>437568.30328720622</v>
      </c>
      <c r="AG84" s="107">
        <f t="shared" si="21"/>
        <v>408942.33952075348</v>
      </c>
      <c r="AH84" s="107">
        <f t="shared" si="21"/>
        <v>382189.10235584434</v>
      </c>
      <c r="AI84" s="107">
        <f t="shared" si="21"/>
        <v>357186.07696807885</v>
      </c>
      <c r="AJ84" s="107">
        <f t="shared" si="21"/>
        <v>333818.76352156902</v>
      </c>
      <c r="AK84" s="107">
        <f t="shared" si="21"/>
        <v>311980.15282389621</v>
      </c>
      <c r="AL84" s="107">
        <f t="shared" si="21"/>
        <v>291570.23628401523</v>
      </c>
      <c r="AM84" s="107">
        <f t="shared" si="21"/>
        <v>272495.54792898614</v>
      </c>
      <c r="AN84" s="107">
        <f t="shared" si="21"/>
        <v>254668.73638223007</v>
      </c>
      <c r="AO84" s="107">
        <f t="shared" si="21"/>
        <v>589101.33177657693</v>
      </c>
      <c r="AP84" s="107">
        <f t="shared" si="21"/>
        <v>550561.99231455789</v>
      </c>
      <c r="AQ84" s="107">
        <f t="shared" si="21"/>
        <v>514543.91805098869</v>
      </c>
      <c r="AR84" s="107">
        <f t="shared" si="21"/>
        <v>480882.16640279314</v>
      </c>
      <c r="AS84" s="107">
        <f t="shared" si="21"/>
        <v>449422.58542317117</v>
      </c>
      <c r="AT84" s="107">
        <f t="shared" si="21"/>
        <v>420021.10787212261</v>
      </c>
      <c r="AU84" s="107">
        <f t="shared" si="21"/>
        <v>392543.09146927344</v>
      </c>
      <c r="AV84" s="107">
        <f t="shared" si="21"/>
        <v>366862.70230773219</v>
      </c>
      <c r="AW84" s="107">
        <f t="shared" si="21"/>
        <v>342862.33860535716</v>
      </c>
      <c r="AX84" s="107">
        <f t="shared" si="21"/>
        <v>320432.09215453942</v>
      </c>
      <c r="AY84" s="107">
        <f t="shared" si="21"/>
        <v>299469.2450042424</v>
      </c>
      <c r="AZ84" s="107">
        <f t="shared" si="21"/>
        <v>279877.79906938545</v>
      </c>
      <c r="BA84" s="107">
        <f t="shared" si="21"/>
        <v>261568.0365134443</v>
      </c>
      <c r="BB84" s="107">
        <f t="shared" si="21"/>
        <v>244456.10889106948</v>
      </c>
      <c r="BC84" s="107">
        <f t="shared" si="21"/>
        <v>228463.65316922383</v>
      </c>
      <c r="BD84" s="107">
        <f t="shared" si="21"/>
        <v>338454.66040158988</v>
      </c>
      <c r="BE84" s="107">
        <f t="shared" si="21"/>
        <v>316312.76673045772</v>
      </c>
      <c r="BF84" s="107">
        <f t="shared" si="21"/>
        <v>295619.40815930633</v>
      </c>
      <c r="BG84" s="107">
        <f t="shared" si="21"/>
        <v>276279.82070963207</v>
      </c>
      <c r="BH84" s="107">
        <f t="shared" si="21"/>
        <v>258205.439915544</v>
      </c>
      <c r="BI84" s="107">
        <f t="shared" si="21"/>
        <v>241313.49524817194</v>
      </c>
      <c r="BJ84" s="107">
        <f t="shared" si="21"/>
        <v>0</v>
      </c>
      <c r="BK84" s="107">
        <f t="shared" si="21"/>
        <v>0</v>
      </c>
      <c r="BL84" s="107">
        <f t="shared" si="21"/>
        <v>0</v>
      </c>
      <c r="BM84" s="107">
        <f t="shared" si="21"/>
        <v>0</v>
      </c>
      <c r="BN84" s="107">
        <f t="shared" si="21"/>
        <v>0</v>
      </c>
      <c r="BO84" s="107">
        <f t="shared" si="21"/>
        <v>0</v>
      </c>
      <c r="BP84" s="107">
        <f t="shared" si="21"/>
        <v>0</v>
      </c>
      <c r="BQ84" s="107">
        <f t="shared" si="21"/>
        <v>0</v>
      </c>
    </row>
    <row r="85" spans="1:71" ht="15.5">
      <c r="A85" s="86"/>
    </row>
    <row r="86" spans="1:71">
      <c r="A86" s="19"/>
      <c r="AE86" s="72"/>
    </row>
    <row r="87" spans="1:71">
      <c r="A87" s="19"/>
      <c r="AE87" s="72"/>
    </row>
    <row r="88" spans="1:71">
      <c r="A88" s="19"/>
    </row>
    <row r="89" spans="1:71" ht="15.5">
      <c r="A89" s="86"/>
    </row>
    <row r="90" spans="1:71">
      <c r="A90" s="19"/>
    </row>
    <row r="91" spans="1:71">
      <c r="A91" s="19"/>
    </row>
    <row r="92" spans="1:71">
      <c r="A92" s="19"/>
    </row>
  </sheetData>
  <hyperlinks>
    <hyperlink ref="BU50" r:id="rId1" xr:uid="{B9F51EE9-181B-4C33-BC6D-5E388BAB360F}"/>
    <hyperlink ref="BS25" r:id="rId2" xr:uid="{A652219A-8257-4137-8564-5AAF6E64F8B1}"/>
    <hyperlink ref="BS37" r:id="rId3" xr:uid="{63F420CA-04BB-46E7-8978-0AB0B4D66B11}"/>
    <hyperlink ref="BS38" r:id="rId4" xr:uid="{F9F7196D-1651-4A59-8D3F-DFAC5A7C0970}"/>
    <hyperlink ref="BS39" r:id="rId5" xr:uid="{DC828F80-7905-4F8B-B430-8DBB8B2820ED}"/>
    <hyperlink ref="BU71" r:id="rId6" xr:uid="{3E413D97-2027-4E0E-A284-A9313F39255E}"/>
    <hyperlink ref="BS29" r:id="rId7" xr:uid="{F8D88516-62D2-4E3F-A3C1-C961A86C6AF0}"/>
    <hyperlink ref="BS23" r:id="rId8" xr:uid="{8AA00F2F-EF3F-4F3A-8D7C-2B10B830C7DC}"/>
    <hyperlink ref="BU48" r:id="rId9" xr:uid="{A6DC86E9-937C-43DD-8259-6F45654B169C}"/>
    <hyperlink ref="BU66" r:id="rId10" xr:uid="{C9BC860D-5D5C-4E63-AB9E-133446F432C2}"/>
    <hyperlink ref="BU67" r:id="rId11" xr:uid="{27C36786-2741-4B99-A860-04BDEAD33C8E}"/>
  </hyperlinks>
  <pageMargins left="0.7" right="0.7" top="0.75" bottom="0.75" header="0.3" footer="0.3"/>
  <pageSetup orientation="portrait"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S54"/>
  <sheetViews>
    <sheetView zoomScale="90" zoomScaleNormal="90" workbookViewId="0">
      <pane xSplit="9" ySplit="9" topLeftCell="Z22" activePane="bottomRight" state="frozen"/>
      <selection pane="topRight" activeCell="J1" sqref="J1"/>
      <selection pane="bottomLeft" activeCell="A10" sqref="A10"/>
      <selection pane="bottomRight" activeCell="AC17" sqref="AC17"/>
    </sheetView>
  </sheetViews>
  <sheetFormatPr defaultColWidth="9.08984375" defaultRowHeight="14.5"/>
  <cols>
    <col min="1" max="1" width="38.54296875" customWidth="1"/>
    <col min="2" max="2" width="30.90625" customWidth="1"/>
    <col min="3" max="3" width="20.6328125" customWidth="1"/>
    <col min="4" max="7" width="5.6328125" customWidth="1"/>
    <col min="8" max="8" width="2.6328125" customWidth="1"/>
    <col min="9" max="9" width="18.453125" bestFit="1" customWidth="1"/>
    <col min="10" max="10" width="5.54296875" hidden="1" customWidth="1"/>
    <col min="11" max="25" width="4.6328125" hidden="1" customWidth="1"/>
    <col min="26" max="26" width="13.6328125" customWidth="1"/>
    <col min="27" max="31" width="15.54296875" customWidth="1"/>
    <col min="32" max="32" width="14.36328125" customWidth="1"/>
    <col min="33" max="69" width="15.54296875" customWidth="1"/>
    <col min="70" max="70" width="2.6328125" customWidth="1"/>
  </cols>
  <sheetData>
    <row r="1" spans="1:71" ht="21">
      <c r="A1" s="117" t="str">
        <f>Project!$A$1</f>
        <v>East Side Road Addison</v>
      </c>
    </row>
    <row r="2" spans="1:71" ht="18.5">
      <c r="A2" s="58" t="str">
        <f>CONCATENATE("Benefit ",Project!D10,":  ",Project!A10," resulting from ",Project!B10,IF(ISBLANK(Project!C10),"",CONCATENATE(" associated with ",Project!C10)))</f>
        <v>Benefit 5:  Reduced Crash Costs resulting from Cross Section Improvements</v>
      </c>
    </row>
    <row r="5" spans="1:71">
      <c r="A5" s="12">
        <v>1</v>
      </c>
      <c r="B5" s="13" t="s">
        <v>11</v>
      </c>
    </row>
    <row r="8" spans="1:71">
      <c r="J8" s="14">
        <f>Project!J12</f>
        <v>-16</v>
      </c>
      <c r="K8" s="14">
        <f>Project!K12</f>
        <v>-15</v>
      </c>
      <c r="L8" s="14">
        <f>Project!L12</f>
        <v>-14</v>
      </c>
      <c r="M8" s="14">
        <f>Project!M12</f>
        <v>-13</v>
      </c>
      <c r="N8" s="14">
        <f>Project!N12</f>
        <v>-12</v>
      </c>
      <c r="O8" s="14">
        <f>Project!O12</f>
        <v>-11</v>
      </c>
      <c r="P8" s="14">
        <f>Project!P12</f>
        <v>-10</v>
      </c>
      <c r="Q8" s="14">
        <f>Project!Q12</f>
        <v>-9</v>
      </c>
      <c r="R8" s="14">
        <f>Project!R12</f>
        <v>-8</v>
      </c>
      <c r="S8" s="14">
        <f>Project!S12</f>
        <v>-7</v>
      </c>
      <c r="T8" s="14">
        <f>Project!T12</f>
        <v>-6</v>
      </c>
      <c r="U8" s="14">
        <f>Project!U12</f>
        <v>-5</v>
      </c>
      <c r="V8" s="14">
        <f>Project!V12</f>
        <v>-4</v>
      </c>
      <c r="W8" s="14">
        <f>Project!W12</f>
        <v>-3</v>
      </c>
      <c r="X8" s="14">
        <f>Project!X12</f>
        <v>-2</v>
      </c>
      <c r="Y8" s="14">
        <f>Project!Y12</f>
        <v>-1</v>
      </c>
      <c r="Z8" s="14">
        <f>Project!Z12</f>
        <v>0</v>
      </c>
      <c r="AA8" s="14">
        <f>Project!AA12</f>
        <v>1</v>
      </c>
      <c r="AB8" s="14">
        <f>Project!AB12</f>
        <v>2</v>
      </c>
      <c r="AC8" s="14">
        <f>Project!AC12</f>
        <v>3</v>
      </c>
      <c r="AD8" s="14">
        <f>Project!AD12</f>
        <v>4</v>
      </c>
      <c r="AE8" s="14">
        <f>Project!AE12</f>
        <v>5</v>
      </c>
      <c r="AF8" s="14">
        <f>Project!AF12</f>
        <v>6</v>
      </c>
      <c r="AG8" s="14">
        <f>Project!AG12</f>
        <v>7</v>
      </c>
      <c r="AH8" s="14">
        <f>Project!AH12</f>
        <v>8</v>
      </c>
      <c r="AI8" s="14">
        <f>Project!AI12</f>
        <v>9</v>
      </c>
      <c r="AJ8" s="14">
        <f>Project!AJ12</f>
        <v>10</v>
      </c>
      <c r="AK8" s="14">
        <f>Project!AK12</f>
        <v>11</v>
      </c>
      <c r="AL8" s="14">
        <f>Project!AL12</f>
        <v>12</v>
      </c>
      <c r="AM8" s="14">
        <f>Project!AM12</f>
        <v>13</v>
      </c>
      <c r="AN8" s="14">
        <f>Project!AN12</f>
        <v>14</v>
      </c>
      <c r="AO8" s="14">
        <f>Project!AO12</f>
        <v>15</v>
      </c>
      <c r="AP8" s="14">
        <f>Project!AP12</f>
        <v>16</v>
      </c>
      <c r="AQ8" s="14">
        <f>Project!AQ12</f>
        <v>17</v>
      </c>
      <c r="AR8" s="14">
        <f>Project!AR12</f>
        <v>18</v>
      </c>
      <c r="AS8" s="14">
        <f>Project!AS12</f>
        <v>19</v>
      </c>
      <c r="AT8" s="14">
        <f>Project!AT12</f>
        <v>20</v>
      </c>
      <c r="AU8" s="14">
        <f>Project!AU12</f>
        <v>21</v>
      </c>
      <c r="AV8" s="14">
        <f>Project!AV12</f>
        <v>22</v>
      </c>
      <c r="AW8" s="14">
        <f>Project!AW12</f>
        <v>23</v>
      </c>
      <c r="AX8" s="14">
        <f>Project!AX12</f>
        <v>24</v>
      </c>
      <c r="AY8" s="14">
        <f>Project!AY12</f>
        <v>25</v>
      </c>
      <c r="AZ8" s="14">
        <f>Project!AZ12</f>
        <v>26</v>
      </c>
      <c r="BA8" s="14">
        <f>Project!BA12</f>
        <v>27</v>
      </c>
      <c r="BB8" s="14">
        <f>Project!BB12</f>
        <v>28</v>
      </c>
      <c r="BC8" s="14">
        <f>Project!BC12</f>
        <v>29</v>
      </c>
      <c r="BD8" s="14">
        <f>Project!BD12</f>
        <v>30</v>
      </c>
      <c r="BE8" s="14">
        <f>Project!BE12</f>
        <v>31</v>
      </c>
      <c r="BF8" s="14">
        <f>Project!BF12</f>
        <v>32</v>
      </c>
      <c r="BG8" s="14">
        <f>Project!BG12</f>
        <v>33</v>
      </c>
      <c r="BH8" s="14">
        <f>Project!BH12</f>
        <v>34</v>
      </c>
      <c r="BI8" s="14">
        <f>Project!BI12</f>
        <v>35</v>
      </c>
      <c r="BJ8" s="14">
        <f>Project!BJ12</f>
        <v>36</v>
      </c>
      <c r="BK8" s="14">
        <f>Project!BK12</f>
        <v>37</v>
      </c>
      <c r="BL8" s="14">
        <f>Project!BL12</f>
        <v>38</v>
      </c>
      <c r="BM8" s="14">
        <f>Project!BM12</f>
        <v>39</v>
      </c>
      <c r="BN8" s="14">
        <f>Project!BN12</f>
        <v>40</v>
      </c>
      <c r="BO8" s="14">
        <f>Project!BO12</f>
        <v>41</v>
      </c>
      <c r="BP8" s="14">
        <f>Project!BP12</f>
        <v>42</v>
      </c>
      <c r="BQ8" s="14">
        <f>Project!BQ12</f>
        <v>43</v>
      </c>
    </row>
    <row r="9" spans="1:71">
      <c r="J9" s="17">
        <f>Project!J13</f>
        <v>2005</v>
      </c>
      <c r="K9" s="17">
        <f>Project!K13</f>
        <v>2006</v>
      </c>
      <c r="L9" s="17">
        <f>Project!L13</f>
        <v>2007</v>
      </c>
      <c r="M9" s="17">
        <f>Project!M13</f>
        <v>2008</v>
      </c>
      <c r="N9" s="17">
        <f>Project!N13</f>
        <v>2009</v>
      </c>
      <c r="O9" s="17">
        <f>Project!O13</f>
        <v>2010</v>
      </c>
      <c r="P9" s="17">
        <f>Project!P13</f>
        <v>2011</v>
      </c>
      <c r="Q9" s="17">
        <f>Project!Q13</f>
        <v>2012</v>
      </c>
      <c r="R9" s="17">
        <f>Project!R13</f>
        <v>2013</v>
      </c>
      <c r="S9" s="17">
        <f>Project!S13</f>
        <v>2014</v>
      </c>
      <c r="T9" s="17">
        <f>Project!T13</f>
        <v>2015</v>
      </c>
      <c r="U9" s="17">
        <f>Project!U13</f>
        <v>2016</v>
      </c>
      <c r="V9" s="17">
        <f>Project!V13</f>
        <v>2017</v>
      </c>
      <c r="W9" s="17">
        <f>Project!W13</f>
        <v>2018</v>
      </c>
      <c r="X9" s="17">
        <f>Project!X13</f>
        <v>2019</v>
      </c>
      <c r="Y9" s="17">
        <f>Project!Y13</f>
        <v>2020</v>
      </c>
      <c r="Z9" s="17">
        <f>Project!Z13</f>
        <v>2021</v>
      </c>
      <c r="AA9" s="17">
        <f>Project!AA13</f>
        <v>2022</v>
      </c>
      <c r="AB9" s="17">
        <f>Project!AB13</f>
        <v>2023</v>
      </c>
      <c r="AC9" s="17">
        <f>Project!AC13</f>
        <v>2024</v>
      </c>
      <c r="AD9" s="17">
        <f>Project!AD13</f>
        <v>2025</v>
      </c>
      <c r="AE9" s="17">
        <f>Project!AE13</f>
        <v>2026</v>
      </c>
      <c r="AF9" s="17">
        <f>Project!AF13</f>
        <v>2027</v>
      </c>
      <c r="AG9" s="17">
        <f>Project!AG13</f>
        <v>2028</v>
      </c>
      <c r="AH9" s="17">
        <f>Project!AH13</f>
        <v>2029</v>
      </c>
      <c r="AI9" s="17">
        <f>Project!AI13</f>
        <v>2030</v>
      </c>
      <c r="AJ9" s="17">
        <f>Project!AJ13</f>
        <v>2031</v>
      </c>
      <c r="AK9" s="17">
        <f>Project!AK13</f>
        <v>2032</v>
      </c>
      <c r="AL9" s="17">
        <f>Project!AL13</f>
        <v>2033</v>
      </c>
      <c r="AM9" s="17">
        <f>Project!AM13</f>
        <v>2034</v>
      </c>
      <c r="AN9" s="17">
        <f>Project!AN13</f>
        <v>2035</v>
      </c>
      <c r="AO9" s="17">
        <f>Project!AO13</f>
        <v>2036</v>
      </c>
      <c r="AP9" s="17">
        <f>Project!AP13</f>
        <v>2037</v>
      </c>
      <c r="AQ9" s="17">
        <f>Project!AQ13</f>
        <v>2038</v>
      </c>
      <c r="AR9" s="17">
        <f>Project!AR13</f>
        <v>2039</v>
      </c>
      <c r="AS9" s="17">
        <f>Project!AS13</f>
        <v>2040</v>
      </c>
      <c r="AT9" s="17">
        <f>Project!AT13</f>
        <v>2041</v>
      </c>
      <c r="AU9" s="17">
        <f>Project!AU13</f>
        <v>2042</v>
      </c>
      <c r="AV9" s="17">
        <f>Project!AV13</f>
        <v>2043</v>
      </c>
      <c r="AW9" s="17">
        <f>Project!AW13</f>
        <v>2044</v>
      </c>
      <c r="AX9" s="17">
        <f>Project!AX13</f>
        <v>2045</v>
      </c>
      <c r="AY9" s="17">
        <f>Project!AY13</f>
        <v>2046</v>
      </c>
      <c r="AZ9" s="17">
        <f>Project!AZ13</f>
        <v>2047</v>
      </c>
      <c r="BA9" s="17">
        <f>Project!BA13</f>
        <v>2048</v>
      </c>
      <c r="BB9" s="17">
        <f>Project!BB13</f>
        <v>2049</v>
      </c>
      <c r="BC9" s="17">
        <f>Project!BC13</f>
        <v>2050</v>
      </c>
      <c r="BD9" s="17">
        <f>Project!BD13</f>
        <v>2051</v>
      </c>
      <c r="BE9" s="17">
        <f>Project!BE13</f>
        <v>2052</v>
      </c>
      <c r="BF9" s="17">
        <f>Project!BF13</f>
        <v>2053</v>
      </c>
      <c r="BG9" s="17">
        <f>Project!BG13</f>
        <v>2054</v>
      </c>
      <c r="BH9" s="17">
        <f>Project!BH13</f>
        <v>2055</v>
      </c>
      <c r="BI9" s="17">
        <f>Project!BI13</f>
        <v>2056</v>
      </c>
      <c r="BJ9" s="17">
        <f>Project!BJ13</f>
        <v>2057</v>
      </c>
      <c r="BK9" s="17">
        <f>Project!BK13</f>
        <v>2058</v>
      </c>
      <c r="BL9" s="17">
        <f>Project!BL13</f>
        <v>2059</v>
      </c>
      <c r="BM9" s="17">
        <f>Project!BM13</f>
        <v>2060</v>
      </c>
      <c r="BN9" s="17">
        <f>Project!BN13</f>
        <v>2061</v>
      </c>
      <c r="BO9" s="17">
        <f>Project!BO13</f>
        <v>2062</v>
      </c>
      <c r="BP9" s="17">
        <f>Project!BP13</f>
        <v>2063</v>
      </c>
      <c r="BQ9" s="17">
        <f>Project!BQ13</f>
        <v>2064</v>
      </c>
      <c r="BS9" s="3" t="s">
        <v>12</v>
      </c>
    </row>
    <row r="10" spans="1:71">
      <c r="I10" s="22" t="s">
        <v>13</v>
      </c>
      <c r="J10" s="28"/>
      <c r="K10" s="28"/>
      <c r="L10" s="28"/>
      <c r="M10" s="28"/>
      <c r="N10" s="28"/>
      <c r="O10" s="28"/>
      <c r="P10" s="28"/>
      <c r="Q10" s="28"/>
      <c r="R10" s="28"/>
      <c r="S10" s="28"/>
      <c r="T10" s="28"/>
      <c r="U10" s="28"/>
      <c r="V10" s="28"/>
      <c r="W10" s="28"/>
      <c r="X10" s="28"/>
      <c r="Y10" s="28"/>
      <c r="Z10" s="14" t="str">
        <f>CONCATENATE(Project!$Z$13,"$")</f>
        <v>2021$</v>
      </c>
      <c r="AA10" s="78" t="str">
        <f>CONCATENATE(Project!$Z$13,"$")</f>
        <v>2021$</v>
      </c>
      <c r="AB10" s="78" t="str">
        <f>CONCATENATE(Project!$Z$13,"$")</f>
        <v>2021$</v>
      </c>
      <c r="AC10" s="78" t="str">
        <f>CONCATENATE(Project!$Z$13,"$")</f>
        <v>2021$</v>
      </c>
      <c r="AD10" s="78" t="str">
        <f>CONCATENATE(Project!$Z$13,"$")</f>
        <v>2021$</v>
      </c>
      <c r="AE10" s="78" t="str">
        <f>CONCATENATE(Project!$Z$13,"$")</f>
        <v>2021$</v>
      </c>
      <c r="AF10" s="78" t="str">
        <f>CONCATENATE(Project!$Z$13,"$")</f>
        <v>2021$</v>
      </c>
      <c r="AG10" s="78" t="str">
        <f>CONCATENATE(Project!$Z$13,"$")</f>
        <v>2021$</v>
      </c>
      <c r="AH10" s="78" t="str">
        <f>CONCATENATE(Project!$Z$13,"$")</f>
        <v>2021$</v>
      </c>
      <c r="AI10" s="78" t="str">
        <f>CONCATENATE(Project!$Z$13,"$")</f>
        <v>2021$</v>
      </c>
      <c r="AJ10" s="78" t="str">
        <f>CONCATENATE(Project!$Z$13,"$")</f>
        <v>2021$</v>
      </c>
      <c r="AK10" s="78" t="str">
        <f>CONCATENATE(Project!$Z$13,"$")</f>
        <v>2021$</v>
      </c>
      <c r="AL10" s="78" t="str">
        <f>CONCATENATE(Project!$Z$13,"$")</f>
        <v>2021$</v>
      </c>
      <c r="AM10" s="78" t="str">
        <f>CONCATENATE(Project!$Z$13,"$")</f>
        <v>2021$</v>
      </c>
      <c r="AN10" s="78" t="str">
        <f>CONCATENATE(Project!$Z$13,"$")</f>
        <v>2021$</v>
      </c>
      <c r="AO10" s="78" t="str">
        <f>CONCATENATE(Project!$Z$13,"$")</f>
        <v>2021$</v>
      </c>
      <c r="AP10" s="78" t="str">
        <f>CONCATENATE(Project!$Z$13,"$")</f>
        <v>2021$</v>
      </c>
      <c r="AQ10" s="78" t="str">
        <f>CONCATENATE(Project!$Z$13,"$")</f>
        <v>2021$</v>
      </c>
      <c r="AR10" s="78" t="str">
        <f>CONCATENATE(Project!$Z$13,"$")</f>
        <v>2021$</v>
      </c>
      <c r="AS10" s="78" t="str">
        <f>CONCATENATE(Project!$Z$13,"$")</f>
        <v>2021$</v>
      </c>
      <c r="AT10" s="78" t="str">
        <f>CONCATENATE(Project!$Z$13,"$")</f>
        <v>2021$</v>
      </c>
      <c r="AU10" s="78" t="str">
        <f>CONCATENATE(Project!$Z$13,"$")</f>
        <v>2021$</v>
      </c>
      <c r="AV10" s="78" t="str">
        <f>CONCATENATE(Project!$Z$13,"$")</f>
        <v>2021$</v>
      </c>
      <c r="AW10" s="78" t="str">
        <f>CONCATENATE(Project!$Z$13,"$")</f>
        <v>2021$</v>
      </c>
      <c r="AX10" s="78" t="str">
        <f>CONCATENATE(Project!$Z$13,"$")</f>
        <v>2021$</v>
      </c>
      <c r="AY10" s="78" t="str">
        <f>CONCATENATE(Project!$Z$13,"$")</f>
        <v>2021$</v>
      </c>
      <c r="AZ10" s="78" t="str">
        <f>CONCATENATE(Project!$Z$13,"$")</f>
        <v>2021$</v>
      </c>
      <c r="BA10" s="78" t="str">
        <f>CONCATENATE(Project!$Z$13,"$")</f>
        <v>2021$</v>
      </c>
      <c r="BB10" s="78" t="str">
        <f>CONCATENATE(Project!$Z$13,"$")</f>
        <v>2021$</v>
      </c>
      <c r="BC10" s="78" t="str">
        <f>CONCATENATE(Project!$Z$13,"$")</f>
        <v>2021$</v>
      </c>
      <c r="BD10" s="78" t="str">
        <f>CONCATENATE(Project!$Z$13,"$")</f>
        <v>2021$</v>
      </c>
      <c r="BE10" s="78" t="str">
        <f>CONCATENATE(Project!$Z$13,"$")</f>
        <v>2021$</v>
      </c>
      <c r="BF10" s="78" t="str">
        <f>CONCATENATE(Project!$Z$13,"$")</f>
        <v>2021$</v>
      </c>
      <c r="BG10" s="78" t="str">
        <f>CONCATENATE(Project!$Z$13,"$")</f>
        <v>2021$</v>
      </c>
      <c r="BH10" s="78" t="str">
        <f>CONCATENATE(Project!$Z$13,"$")</f>
        <v>2021$</v>
      </c>
      <c r="BI10" s="78" t="str">
        <f>CONCATENATE(Project!$Z$13,"$")</f>
        <v>2021$</v>
      </c>
      <c r="BJ10" s="78" t="str">
        <f>CONCATENATE(Project!$Z$13,"$")</f>
        <v>2021$</v>
      </c>
      <c r="BK10" s="78" t="str">
        <f>CONCATENATE(Project!$Z$13,"$")</f>
        <v>2021$</v>
      </c>
      <c r="BL10" s="78" t="str">
        <f>CONCATENATE(Project!$Z$13,"$")</f>
        <v>2021$</v>
      </c>
      <c r="BM10" s="78" t="str">
        <f>CONCATENATE(Project!$Z$13,"$")</f>
        <v>2021$</v>
      </c>
      <c r="BN10" s="78" t="str">
        <f>CONCATENATE(Project!$Z$13,"$")</f>
        <v>2021$</v>
      </c>
      <c r="BO10" s="78" t="str">
        <f>CONCATENATE(Project!$Z$13,"$")</f>
        <v>2021$</v>
      </c>
      <c r="BP10" s="78" t="str">
        <f>CONCATENATE(Project!$Z$13,"$")</f>
        <v>2021$</v>
      </c>
      <c r="BQ10" s="78" t="str">
        <f>CONCATENATE(Project!$Z$13,"$")</f>
        <v>2021$</v>
      </c>
    </row>
    <row r="11" spans="1:71" ht="18.5">
      <c r="A11" s="59" t="s">
        <v>235</v>
      </c>
      <c r="B11" s="6"/>
      <c r="C11" s="6"/>
      <c r="D11" s="6"/>
      <c r="E11" s="6"/>
      <c r="F11" s="6"/>
      <c r="G11" s="103"/>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8"/>
    </row>
    <row r="12" spans="1:71" s="3" customFormat="1">
      <c r="A12" s="121"/>
      <c r="B12" s="31"/>
      <c r="C12"/>
      <c r="D12" s="32"/>
      <c r="E12" s="70"/>
      <c r="F12" s="88"/>
      <c r="G12" s="88"/>
      <c r="I12" s="22"/>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89"/>
    </row>
    <row r="13" spans="1:71" s="3" customFormat="1" ht="15.5">
      <c r="A13" s="74" t="s">
        <v>236</v>
      </c>
      <c r="B13" s="31"/>
      <c r="C13"/>
      <c r="D13" s="32"/>
      <c r="E13" s="70"/>
      <c r="F13" s="88"/>
      <c r="G13" s="88"/>
      <c r="I13" s="22"/>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89"/>
    </row>
    <row r="14" spans="1:71" s="3" customFormat="1">
      <c r="A14" s="121" t="s">
        <v>93</v>
      </c>
      <c r="B14" s="138">
        <f>Project!D80</f>
        <v>0</v>
      </c>
      <c r="C14"/>
      <c r="D14" s="32"/>
      <c r="E14" s="70"/>
      <c r="F14" s="88"/>
      <c r="G14" s="88"/>
      <c r="I14" s="22" t="s">
        <v>237</v>
      </c>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89"/>
    </row>
    <row r="15" spans="1:71" s="3" customFormat="1">
      <c r="A15" s="121" t="s">
        <v>95</v>
      </c>
      <c r="B15" s="138">
        <f>Project!D81</f>
        <v>0</v>
      </c>
      <c r="C15"/>
      <c r="D15" s="32"/>
      <c r="E15" s="70"/>
      <c r="F15" s="88"/>
      <c r="G15" s="88"/>
      <c r="I15" s="22" t="s">
        <v>238</v>
      </c>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89"/>
    </row>
    <row r="16" spans="1:71" s="3" customFormat="1">
      <c r="A16" s="121" t="s">
        <v>96</v>
      </c>
      <c r="B16" s="138">
        <f>Project!D82</f>
        <v>0</v>
      </c>
      <c r="C16"/>
      <c r="D16" s="32"/>
      <c r="E16" s="70"/>
      <c r="F16" s="88"/>
      <c r="G16" s="88"/>
      <c r="I16" s="22" t="s">
        <v>238</v>
      </c>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89"/>
    </row>
    <row r="17" spans="1:71" s="3" customFormat="1">
      <c r="A17" s="121" t="s">
        <v>97</v>
      </c>
      <c r="B17" s="138">
        <f>Project!D83</f>
        <v>0</v>
      </c>
      <c r="C17"/>
      <c r="D17" s="32"/>
      <c r="E17" s="70"/>
      <c r="F17" s="88"/>
      <c r="G17" s="88"/>
      <c r="I17" s="22" t="s">
        <v>239</v>
      </c>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89"/>
    </row>
    <row r="18" spans="1:71" s="3" customFormat="1">
      <c r="A18" s="121"/>
      <c r="B18" s="31"/>
      <c r="C18"/>
      <c r="D18" s="32"/>
      <c r="E18" s="70"/>
      <c r="F18" s="88"/>
      <c r="G18" s="88"/>
      <c r="I18" s="22"/>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89"/>
    </row>
    <row r="19" spans="1:71" s="3" customFormat="1" ht="15.5">
      <c r="A19" s="74" t="s">
        <v>99</v>
      </c>
      <c r="B19" s="138">
        <v>0.42</v>
      </c>
      <c r="C19"/>
      <c r="D19" s="32"/>
      <c r="E19" s="70"/>
      <c r="F19" s="88"/>
      <c r="G19" s="88"/>
      <c r="I19" s="22"/>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89"/>
    </row>
    <row r="20" spans="1:71" s="3" customFormat="1">
      <c r="A20" s="121"/>
      <c r="B20" s="31"/>
      <c r="C20"/>
      <c r="D20" s="32"/>
      <c r="E20" s="70"/>
      <c r="F20" s="88"/>
      <c r="G20" s="88"/>
      <c r="I20" s="22"/>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89"/>
    </row>
    <row r="21" spans="1:71" ht="18.5">
      <c r="A21" s="59" t="s">
        <v>240</v>
      </c>
      <c r="B21" s="6"/>
      <c r="C21" s="6"/>
      <c r="D21" s="6"/>
      <c r="E21" s="6"/>
      <c r="F21" s="6"/>
      <c r="G21" s="103"/>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c r="BD21" s="87"/>
      <c r="BE21" s="87"/>
      <c r="BF21" s="87"/>
      <c r="BG21" s="87"/>
      <c r="BH21" s="87"/>
      <c r="BI21" s="87"/>
      <c r="BJ21" s="87"/>
      <c r="BK21" s="87"/>
      <c r="BL21" s="87"/>
      <c r="BM21" s="87"/>
      <c r="BN21" s="87"/>
      <c r="BO21" s="87"/>
      <c r="BP21" s="87"/>
      <c r="BQ21" s="87"/>
      <c r="BR21" s="8"/>
    </row>
    <row r="22" spans="1:71" s="3" customFormat="1">
      <c r="A22"/>
      <c r="B22" s="31"/>
      <c r="C22"/>
      <c r="D22" s="32"/>
      <c r="E22" s="70"/>
      <c r="F22" s="88"/>
      <c r="G22" s="88"/>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89"/>
    </row>
    <row r="23" spans="1:71" s="3" customFormat="1" ht="15.5">
      <c r="A23" s="74" t="s">
        <v>241</v>
      </c>
      <c r="B23" s="62"/>
      <c r="C23" s="200"/>
      <c r="D23" s="201"/>
      <c r="E23" s="202"/>
      <c r="F23" s="202"/>
      <c r="G23" s="88"/>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89"/>
    </row>
    <row r="24" spans="1:71" s="3" customFormat="1">
      <c r="A24" s="121" t="s">
        <v>93</v>
      </c>
      <c r="B24" s="31"/>
      <c r="C24"/>
      <c r="D24" s="32"/>
      <c r="E24" s="70"/>
      <c r="F24" s="88"/>
      <c r="G24" s="88"/>
      <c r="I24" s="22" t="s">
        <v>132</v>
      </c>
      <c r="Z24" s="238">
        <f>$B14*(1-$B19)</f>
        <v>0</v>
      </c>
      <c r="AA24" s="238">
        <f t="shared" ref="AA24:BQ24" si="0">$B14*(1-$B19)</f>
        <v>0</v>
      </c>
      <c r="AB24" s="238">
        <f t="shared" si="0"/>
        <v>0</v>
      </c>
      <c r="AC24" s="238">
        <f t="shared" si="0"/>
        <v>0</v>
      </c>
      <c r="AD24" s="238">
        <f t="shared" si="0"/>
        <v>0</v>
      </c>
      <c r="AE24" s="238">
        <f t="shared" si="0"/>
        <v>0</v>
      </c>
      <c r="AF24" s="238">
        <f t="shared" si="0"/>
        <v>0</v>
      </c>
      <c r="AG24" s="238">
        <f t="shared" si="0"/>
        <v>0</v>
      </c>
      <c r="AH24" s="238">
        <f t="shared" si="0"/>
        <v>0</v>
      </c>
      <c r="AI24" s="238">
        <f t="shared" si="0"/>
        <v>0</v>
      </c>
      <c r="AJ24" s="238">
        <f t="shared" si="0"/>
        <v>0</v>
      </c>
      <c r="AK24" s="238">
        <f t="shared" si="0"/>
        <v>0</v>
      </c>
      <c r="AL24" s="238">
        <f t="shared" si="0"/>
        <v>0</v>
      </c>
      <c r="AM24" s="238">
        <f t="shared" si="0"/>
        <v>0</v>
      </c>
      <c r="AN24" s="238">
        <f t="shared" si="0"/>
        <v>0</v>
      </c>
      <c r="AO24" s="238">
        <f t="shared" si="0"/>
        <v>0</v>
      </c>
      <c r="AP24" s="238">
        <f t="shared" si="0"/>
        <v>0</v>
      </c>
      <c r="AQ24" s="238">
        <f t="shared" si="0"/>
        <v>0</v>
      </c>
      <c r="AR24" s="238">
        <f t="shared" si="0"/>
        <v>0</v>
      </c>
      <c r="AS24" s="238">
        <f t="shared" si="0"/>
        <v>0</v>
      </c>
      <c r="AT24" s="238">
        <f t="shared" si="0"/>
        <v>0</v>
      </c>
      <c r="AU24" s="238">
        <f t="shared" si="0"/>
        <v>0</v>
      </c>
      <c r="AV24" s="238">
        <f t="shared" si="0"/>
        <v>0</v>
      </c>
      <c r="AW24" s="238">
        <f t="shared" si="0"/>
        <v>0</v>
      </c>
      <c r="AX24" s="238">
        <f t="shared" si="0"/>
        <v>0</v>
      </c>
      <c r="AY24" s="238">
        <f t="shared" si="0"/>
        <v>0</v>
      </c>
      <c r="AZ24" s="238">
        <f t="shared" si="0"/>
        <v>0</v>
      </c>
      <c r="BA24" s="238">
        <f t="shared" si="0"/>
        <v>0</v>
      </c>
      <c r="BB24" s="238">
        <f t="shared" si="0"/>
        <v>0</v>
      </c>
      <c r="BC24" s="238">
        <f t="shared" si="0"/>
        <v>0</v>
      </c>
      <c r="BD24" s="238">
        <f t="shared" si="0"/>
        <v>0</v>
      </c>
      <c r="BE24" s="238">
        <f t="shared" si="0"/>
        <v>0</v>
      </c>
      <c r="BF24" s="238">
        <f t="shared" si="0"/>
        <v>0</v>
      </c>
      <c r="BG24" s="238">
        <f t="shared" si="0"/>
        <v>0</v>
      </c>
      <c r="BH24" s="238">
        <f t="shared" si="0"/>
        <v>0</v>
      </c>
      <c r="BI24" s="238">
        <f t="shared" si="0"/>
        <v>0</v>
      </c>
      <c r="BJ24" s="238">
        <f t="shared" si="0"/>
        <v>0</v>
      </c>
      <c r="BK24" s="238">
        <f t="shared" si="0"/>
        <v>0</v>
      </c>
      <c r="BL24" s="238">
        <f t="shared" si="0"/>
        <v>0</v>
      </c>
      <c r="BM24" s="238">
        <f t="shared" si="0"/>
        <v>0</v>
      </c>
      <c r="BN24" s="238">
        <f t="shared" si="0"/>
        <v>0</v>
      </c>
      <c r="BO24" s="238">
        <f t="shared" si="0"/>
        <v>0</v>
      </c>
      <c r="BP24" s="238">
        <f t="shared" si="0"/>
        <v>0</v>
      </c>
      <c r="BQ24" s="238">
        <f t="shared" si="0"/>
        <v>0</v>
      </c>
      <c r="BR24" s="89"/>
    </row>
    <row r="25" spans="1:71" s="3" customFormat="1">
      <c r="A25" s="121" t="s">
        <v>95</v>
      </c>
      <c r="B25" s="31"/>
      <c r="C25"/>
      <c r="D25" s="32"/>
      <c r="E25" s="70"/>
      <c r="F25" s="88"/>
      <c r="G25" s="88"/>
      <c r="I25" s="22" t="s">
        <v>132</v>
      </c>
      <c r="Z25" s="238">
        <f>$B15*(1-$B19)</f>
        <v>0</v>
      </c>
      <c r="AA25" s="238">
        <f t="shared" ref="AA25:BQ25" si="1">$B15*(1-$B19)</f>
        <v>0</v>
      </c>
      <c r="AB25" s="238">
        <f t="shared" si="1"/>
        <v>0</v>
      </c>
      <c r="AC25" s="238">
        <f t="shared" si="1"/>
        <v>0</v>
      </c>
      <c r="AD25" s="238">
        <f t="shared" si="1"/>
        <v>0</v>
      </c>
      <c r="AE25" s="238">
        <f t="shared" si="1"/>
        <v>0</v>
      </c>
      <c r="AF25" s="238">
        <f t="shared" si="1"/>
        <v>0</v>
      </c>
      <c r="AG25" s="238">
        <f t="shared" si="1"/>
        <v>0</v>
      </c>
      <c r="AH25" s="238">
        <f t="shared" si="1"/>
        <v>0</v>
      </c>
      <c r="AI25" s="238">
        <f t="shared" si="1"/>
        <v>0</v>
      </c>
      <c r="AJ25" s="238">
        <f t="shared" si="1"/>
        <v>0</v>
      </c>
      <c r="AK25" s="238">
        <f t="shared" si="1"/>
        <v>0</v>
      </c>
      <c r="AL25" s="238">
        <f t="shared" si="1"/>
        <v>0</v>
      </c>
      <c r="AM25" s="238">
        <f t="shared" si="1"/>
        <v>0</v>
      </c>
      <c r="AN25" s="238">
        <f t="shared" si="1"/>
        <v>0</v>
      </c>
      <c r="AO25" s="238">
        <f t="shared" si="1"/>
        <v>0</v>
      </c>
      <c r="AP25" s="238">
        <f t="shared" si="1"/>
        <v>0</v>
      </c>
      <c r="AQ25" s="238">
        <f t="shared" si="1"/>
        <v>0</v>
      </c>
      <c r="AR25" s="238">
        <f t="shared" si="1"/>
        <v>0</v>
      </c>
      <c r="AS25" s="238">
        <f t="shared" si="1"/>
        <v>0</v>
      </c>
      <c r="AT25" s="238">
        <f t="shared" si="1"/>
        <v>0</v>
      </c>
      <c r="AU25" s="238">
        <f t="shared" si="1"/>
        <v>0</v>
      </c>
      <c r="AV25" s="238">
        <f t="shared" si="1"/>
        <v>0</v>
      </c>
      <c r="AW25" s="238">
        <f t="shared" si="1"/>
        <v>0</v>
      </c>
      <c r="AX25" s="238">
        <f t="shared" si="1"/>
        <v>0</v>
      </c>
      <c r="AY25" s="238">
        <f t="shared" si="1"/>
        <v>0</v>
      </c>
      <c r="AZ25" s="238">
        <f t="shared" si="1"/>
        <v>0</v>
      </c>
      <c r="BA25" s="238">
        <f t="shared" si="1"/>
        <v>0</v>
      </c>
      <c r="BB25" s="238">
        <f t="shared" si="1"/>
        <v>0</v>
      </c>
      <c r="BC25" s="238">
        <f t="shared" si="1"/>
        <v>0</v>
      </c>
      <c r="BD25" s="238">
        <f t="shared" si="1"/>
        <v>0</v>
      </c>
      <c r="BE25" s="238">
        <f t="shared" si="1"/>
        <v>0</v>
      </c>
      <c r="BF25" s="238">
        <f t="shared" si="1"/>
        <v>0</v>
      </c>
      <c r="BG25" s="238">
        <f t="shared" si="1"/>
        <v>0</v>
      </c>
      <c r="BH25" s="238">
        <f t="shared" si="1"/>
        <v>0</v>
      </c>
      <c r="BI25" s="238">
        <f t="shared" si="1"/>
        <v>0</v>
      </c>
      <c r="BJ25" s="238">
        <f t="shared" si="1"/>
        <v>0</v>
      </c>
      <c r="BK25" s="238">
        <f t="shared" si="1"/>
        <v>0</v>
      </c>
      <c r="BL25" s="238">
        <f t="shared" si="1"/>
        <v>0</v>
      </c>
      <c r="BM25" s="238">
        <f t="shared" si="1"/>
        <v>0</v>
      </c>
      <c r="BN25" s="238">
        <f t="shared" si="1"/>
        <v>0</v>
      </c>
      <c r="BO25" s="238">
        <f t="shared" si="1"/>
        <v>0</v>
      </c>
      <c r="BP25" s="238">
        <f t="shared" si="1"/>
        <v>0</v>
      </c>
      <c r="BQ25" s="238">
        <f t="shared" si="1"/>
        <v>0</v>
      </c>
      <c r="BR25" s="89"/>
    </row>
    <row r="26" spans="1:71" s="3" customFormat="1">
      <c r="A26" s="121" t="s">
        <v>96</v>
      </c>
      <c r="B26" s="31"/>
      <c r="C26"/>
      <c r="D26" s="32"/>
      <c r="E26" s="70"/>
      <c r="F26" s="88"/>
      <c r="G26" s="88"/>
      <c r="I26" s="22" t="s">
        <v>132</v>
      </c>
      <c r="Z26" s="238">
        <f>$B16*(1-$B19)</f>
        <v>0</v>
      </c>
      <c r="AA26" s="238">
        <f t="shared" ref="AA26:BQ26" si="2">$B16*(1-$B19)</f>
        <v>0</v>
      </c>
      <c r="AB26" s="238">
        <f t="shared" si="2"/>
        <v>0</v>
      </c>
      <c r="AC26" s="238">
        <f t="shared" si="2"/>
        <v>0</v>
      </c>
      <c r="AD26" s="238">
        <f t="shared" si="2"/>
        <v>0</v>
      </c>
      <c r="AE26" s="238">
        <f t="shared" si="2"/>
        <v>0</v>
      </c>
      <c r="AF26" s="238">
        <f t="shared" si="2"/>
        <v>0</v>
      </c>
      <c r="AG26" s="238">
        <f t="shared" si="2"/>
        <v>0</v>
      </c>
      <c r="AH26" s="238">
        <f t="shared" si="2"/>
        <v>0</v>
      </c>
      <c r="AI26" s="238">
        <f t="shared" si="2"/>
        <v>0</v>
      </c>
      <c r="AJ26" s="238">
        <f t="shared" si="2"/>
        <v>0</v>
      </c>
      <c r="AK26" s="238">
        <f t="shared" si="2"/>
        <v>0</v>
      </c>
      <c r="AL26" s="238">
        <f t="shared" si="2"/>
        <v>0</v>
      </c>
      <c r="AM26" s="238">
        <f t="shared" si="2"/>
        <v>0</v>
      </c>
      <c r="AN26" s="238">
        <f t="shared" si="2"/>
        <v>0</v>
      </c>
      <c r="AO26" s="238">
        <f t="shared" si="2"/>
        <v>0</v>
      </c>
      <c r="AP26" s="238">
        <f t="shared" si="2"/>
        <v>0</v>
      </c>
      <c r="AQ26" s="238">
        <f t="shared" si="2"/>
        <v>0</v>
      </c>
      <c r="AR26" s="238">
        <f t="shared" si="2"/>
        <v>0</v>
      </c>
      <c r="AS26" s="238">
        <f t="shared" si="2"/>
        <v>0</v>
      </c>
      <c r="AT26" s="238">
        <f t="shared" si="2"/>
        <v>0</v>
      </c>
      <c r="AU26" s="238">
        <f t="shared" si="2"/>
        <v>0</v>
      </c>
      <c r="AV26" s="238">
        <f t="shared" si="2"/>
        <v>0</v>
      </c>
      <c r="AW26" s="238">
        <f t="shared" si="2"/>
        <v>0</v>
      </c>
      <c r="AX26" s="238">
        <f t="shared" si="2"/>
        <v>0</v>
      </c>
      <c r="AY26" s="238">
        <f t="shared" si="2"/>
        <v>0</v>
      </c>
      <c r="AZ26" s="238">
        <f t="shared" si="2"/>
        <v>0</v>
      </c>
      <c r="BA26" s="238">
        <f t="shared" si="2"/>
        <v>0</v>
      </c>
      <c r="BB26" s="238">
        <f t="shared" si="2"/>
        <v>0</v>
      </c>
      <c r="BC26" s="238">
        <f t="shared" si="2"/>
        <v>0</v>
      </c>
      <c r="BD26" s="238">
        <f t="shared" si="2"/>
        <v>0</v>
      </c>
      <c r="BE26" s="238">
        <f t="shared" si="2"/>
        <v>0</v>
      </c>
      <c r="BF26" s="238">
        <f t="shared" si="2"/>
        <v>0</v>
      </c>
      <c r="BG26" s="238">
        <f t="shared" si="2"/>
        <v>0</v>
      </c>
      <c r="BH26" s="238">
        <f t="shared" si="2"/>
        <v>0</v>
      </c>
      <c r="BI26" s="238">
        <f t="shared" si="2"/>
        <v>0</v>
      </c>
      <c r="BJ26" s="238">
        <f t="shared" si="2"/>
        <v>0</v>
      </c>
      <c r="BK26" s="238">
        <f t="shared" si="2"/>
        <v>0</v>
      </c>
      <c r="BL26" s="238">
        <f t="shared" si="2"/>
        <v>0</v>
      </c>
      <c r="BM26" s="238">
        <f t="shared" si="2"/>
        <v>0</v>
      </c>
      <c r="BN26" s="238">
        <f t="shared" si="2"/>
        <v>0</v>
      </c>
      <c r="BO26" s="238">
        <f t="shared" si="2"/>
        <v>0</v>
      </c>
      <c r="BP26" s="238">
        <f t="shared" si="2"/>
        <v>0</v>
      </c>
      <c r="BQ26" s="238">
        <f t="shared" si="2"/>
        <v>0</v>
      </c>
      <c r="BR26" s="89"/>
    </row>
    <row r="27" spans="1:71" s="3" customFormat="1">
      <c r="A27" s="121" t="s">
        <v>97</v>
      </c>
      <c r="B27" s="31"/>
      <c r="C27"/>
      <c r="D27" s="32"/>
      <c r="E27" s="70"/>
      <c r="F27" s="88"/>
      <c r="G27" s="88"/>
      <c r="I27" s="22" t="s">
        <v>242</v>
      </c>
      <c r="Z27" s="238">
        <f>$B17*(1-$B19)</f>
        <v>0</v>
      </c>
      <c r="AA27" s="238">
        <f t="shared" ref="AA27:BQ27" si="3">$B17*(1-$B19)</f>
        <v>0</v>
      </c>
      <c r="AB27" s="238">
        <f t="shared" si="3"/>
        <v>0</v>
      </c>
      <c r="AC27" s="238">
        <f t="shared" si="3"/>
        <v>0</v>
      </c>
      <c r="AD27" s="238">
        <f t="shared" si="3"/>
        <v>0</v>
      </c>
      <c r="AE27" s="238">
        <f t="shared" si="3"/>
        <v>0</v>
      </c>
      <c r="AF27" s="238">
        <f t="shared" si="3"/>
        <v>0</v>
      </c>
      <c r="AG27" s="238">
        <f t="shared" si="3"/>
        <v>0</v>
      </c>
      <c r="AH27" s="238">
        <f t="shared" si="3"/>
        <v>0</v>
      </c>
      <c r="AI27" s="238">
        <f t="shared" si="3"/>
        <v>0</v>
      </c>
      <c r="AJ27" s="238">
        <f t="shared" si="3"/>
        <v>0</v>
      </c>
      <c r="AK27" s="238">
        <f t="shared" si="3"/>
        <v>0</v>
      </c>
      <c r="AL27" s="238">
        <f t="shared" si="3"/>
        <v>0</v>
      </c>
      <c r="AM27" s="238">
        <f t="shared" si="3"/>
        <v>0</v>
      </c>
      <c r="AN27" s="238">
        <f t="shared" si="3"/>
        <v>0</v>
      </c>
      <c r="AO27" s="238">
        <f t="shared" si="3"/>
        <v>0</v>
      </c>
      <c r="AP27" s="238">
        <f t="shared" si="3"/>
        <v>0</v>
      </c>
      <c r="AQ27" s="238">
        <f t="shared" si="3"/>
        <v>0</v>
      </c>
      <c r="AR27" s="238">
        <f t="shared" si="3"/>
        <v>0</v>
      </c>
      <c r="AS27" s="238">
        <f t="shared" si="3"/>
        <v>0</v>
      </c>
      <c r="AT27" s="238">
        <f t="shared" si="3"/>
        <v>0</v>
      </c>
      <c r="AU27" s="238">
        <f t="shared" si="3"/>
        <v>0</v>
      </c>
      <c r="AV27" s="238">
        <f t="shared" si="3"/>
        <v>0</v>
      </c>
      <c r="AW27" s="238">
        <f t="shared" si="3"/>
        <v>0</v>
      </c>
      <c r="AX27" s="238">
        <f t="shared" si="3"/>
        <v>0</v>
      </c>
      <c r="AY27" s="238">
        <f t="shared" si="3"/>
        <v>0</v>
      </c>
      <c r="AZ27" s="238">
        <f t="shared" si="3"/>
        <v>0</v>
      </c>
      <c r="BA27" s="238">
        <f t="shared" si="3"/>
        <v>0</v>
      </c>
      <c r="BB27" s="238">
        <f t="shared" si="3"/>
        <v>0</v>
      </c>
      <c r="BC27" s="238">
        <f t="shared" si="3"/>
        <v>0</v>
      </c>
      <c r="BD27" s="238">
        <f t="shared" si="3"/>
        <v>0</v>
      </c>
      <c r="BE27" s="238">
        <f t="shared" si="3"/>
        <v>0</v>
      </c>
      <c r="BF27" s="238">
        <f t="shared" si="3"/>
        <v>0</v>
      </c>
      <c r="BG27" s="238">
        <f t="shared" si="3"/>
        <v>0</v>
      </c>
      <c r="BH27" s="238">
        <f t="shared" si="3"/>
        <v>0</v>
      </c>
      <c r="BI27" s="238">
        <f t="shared" si="3"/>
        <v>0</v>
      </c>
      <c r="BJ27" s="238">
        <f t="shared" si="3"/>
        <v>0</v>
      </c>
      <c r="BK27" s="238">
        <f t="shared" si="3"/>
        <v>0</v>
      </c>
      <c r="BL27" s="238">
        <f t="shared" si="3"/>
        <v>0</v>
      </c>
      <c r="BM27" s="238">
        <f t="shared" si="3"/>
        <v>0</v>
      </c>
      <c r="BN27" s="238">
        <f t="shared" si="3"/>
        <v>0</v>
      </c>
      <c r="BO27" s="238">
        <f t="shared" si="3"/>
        <v>0</v>
      </c>
      <c r="BP27" s="238">
        <f t="shared" si="3"/>
        <v>0</v>
      </c>
      <c r="BQ27" s="238">
        <f t="shared" si="3"/>
        <v>0</v>
      </c>
      <c r="BR27" s="89"/>
    </row>
    <row r="28" spans="1:71" s="3" customFormat="1">
      <c r="A28" s="121"/>
      <c r="B28" s="31"/>
      <c r="C28"/>
      <c r="D28" s="32"/>
      <c r="E28" s="70"/>
      <c r="F28" s="88"/>
      <c r="G28" s="88"/>
      <c r="I28" s="22"/>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89"/>
    </row>
    <row r="29" spans="1:71" ht="15.5">
      <c r="A29" s="74" t="s">
        <v>243</v>
      </c>
      <c r="D29" s="16"/>
      <c r="E29" s="29"/>
      <c r="F29" s="29"/>
      <c r="G29" s="29"/>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c r="BJ29" s="90"/>
      <c r="BK29" s="90"/>
      <c r="BL29" s="90"/>
      <c r="BM29" s="90"/>
      <c r="BN29" s="90"/>
      <c r="BO29" s="90"/>
      <c r="BP29" s="90"/>
      <c r="BQ29" s="90"/>
      <c r="BR29" s="8"/>
    </row>
    <row r="30" spans="1:71">
      <c r="A30" s="121" t="s">
        <v>93</v>
      </c>
      <c r="B30" s="16">
        <f>a!C93</f>
        <v>11800000</v>
      </c>
      <c r="F30" s="29"/>
      <c r="G30" s="29"/>
      <c r="I30" s="141" t="s">
        <v>111</v>
      </c>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
      <c r="BS30" s="126"/>
    </row>
    <row r="31" spans="1:71">
      <c r="A31" s="121" t="s">
        <v>95</v>
      </c>
      <c r="B31" s="16">
        <f>a!C91</f>
        <v>153700</v>
      </c>
      <c r="F31" s="29"/>
      <c r="G31" s="29"/>
      <c r="I31" s="141" t="s">
        <v>111</v>
      </c>
      <c r="AC31" s="87"/>
      <c r="AD31" s="87"/>
      <c r="AE31" s="87"/>
      <c r="AF31" s="87"/>
      <c r="AG31" s="87"/>
      <c r="AH31" s="87"/>
      <c r="AI31" s="87"/>
      <c r="AJ31" s="87"/>
      <c r="AK31" s="87"/>
      <c r="AL31" s="87"/>
      <c r="AM31" s="87"/>
      <c r="AN31" s="87"/>
      <c r="AO31" s="87"/>
      <c r="AP31" s="87"/>
      <c r="AQ31" s="87"/>
      <c r="AR31" s="87"/>
      <c r="AS31" s="87"/>
      <c r="AT31" s="87"/>
      <c r="AU31" s="87"/>
      <c r="AV31" s="87"/>
      <c r="AW31" s="87"/>
      <c r="AX31" s="87"/>
      <c r="AY31" s="87"/>
      <c r="AZ31" s="87"/>
      <c r="BA31" s="87"/>
      <c r="BB31" s="87"/>
      <c r="BC31" s="87"/>
      <c r="BD31" s="87"/>
      <c r="BE31" s="87"/>
      <c r="BF31" s="87"/>
      <c r="BG31" s="87"/>
      <c r="BH31" s="87"/>
      <c r="BI31" s="87"/>
      <c r="BJ31" s="87"/>
      <c r="BK31" s="87"/>
      <c r="BL31" s="87"/>
      <c r="BM31" s="87"/>
      <c r="BN31" s="87"/>
      <c r="BO31" s="87"/>
      <c r="BP31" s="87"/>
      <c r="BQ31" s="87"/>
      <c r="BR31" s="8"/>
      <c r="BS31" s="126"/>
    </row>
    <row r="32" spans="1:71">
      <c r="A32" s="121" t="s">
        <v>96</v>
      </c>
      <c r="B32" s="16">
        <f>a!C90</f>
        <v>78500</v>
      </c>
      <c r="F32" s="29"/>
      <c r="G32" s="29"/>
      <c r="I32" s="141" t="s">
        <v>111</v>
      </c>
      <c r="AC32" s="87"/>
      <c r="AD32" s="87"/>
      <c r="AE32" s="87"/>
      <c r="AF32" s="87"/>
      <c r="AG32" s="87"/>
      <c r="AH32" s="87"/>
      <c r="AI32" s="87"/>
      <c r="AJ32" s="87"/>
      <c r="AK32" s="87"/>
      <c r="AL32" s="87"/>
      <c r="AM32" s="87"/>
      <c r="AN32" s="87"/>
      <c r="AO32" s="87"/>
      <c r="AP32" s="87"/>
      <c r="AQ32" s="87"/>
      <c r="AR32" s="87"/>
      <c r="AS32" s="87"/>
      <c r="AT32" s="87"/>
      <c r="AU32" s="87"/>
      <c r="AV32" s="87"/>
      <c r="AW32" s="87"/>
      <c r="AX32" s="87"/>
      <c r="AY32" s="87"/>
      <c r="AZ32" s="87"/>
      <c r="BA32" s="87"/>
      <c r="BB32" s="87"/>
      <c r="BC32" s="87"/>
      <c r="BD32" s="87"/>
      <c r="BE32" s="87"/>
      <c r="BF32" s="87"/>
      <c r="BG32" s="87"/>
      <c r="BH32" s="87"/>
      <c r="BI32" s="87"/>
      <c r="BJ32" s="87"/>
      <c r="BK32" s="87"/>
      <c r="BL32" s="87"/>
      <c r="BM32" s="87"/>
      <c r="BN32" s="87"/>
      <c r="BO32" s="87"/>
      <c r="BP32" s="87"/>
      <c r="BQ32" s="87"/>
      <c r="BR32" s="8"/>
      <c r="BS32" s="126"/>
    </row>
    <row r="33" spans="1:71">
      <c r="A33" s="121" t="s">
        <v>97</v>
      </c>
      <c r="B33" s="16">
        <f>a!C97</f>
        <v>4600</v>
      </c>
      <c r="F33" s="29"/>
      <c r="G33" s="29"/>
      <c r="I33" s="141" t="s">
        <v>244</v>
      </c>
      <c r="AC33" s="87"/>
      <c r="AD33" s="87"/>
      <c r="AE33" s="87"/>
      <c r="AF33" s="87"/>
      <c r="AG33" s="87"/>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
    </row>
    <row r="34" spans="1:71">
      <c r="B34" s="18"/>
      <c r="E34" s="29"/>
      <c r="F34" s="29"/>
      <c r="G34" s="29"/>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
    </row>
    <row r="35" spans="1:71" ht="18.5">
      <c r="A35" s="59" t="s">
        <v>245</v>
      </c>
      <c r="B35" s="6"/>
      <c r="C35" s="6"/>
      <c r="D35" s="6"/>
      <c r="E35" s="6"/>
      <c r="F35" s="6"/>
      <c r="G35" s="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row>
    <row r="36" spans="1:71">
      <c r="A36" s="31" t="s">
        <v>93</v>
      </c>
      <c r="I36" s="22" t="str">
        <f>CONCATENATE(a!$C$26,"$/year")</f>
        <v>2021$/year</v>
      </c>
      <c r="Z36" s="16">
        <f>Z24*$B30</f>
        <v>0</v>
      </c>
      <c r="AA36" s="16">
        <f t="shared" ref="AA36:BQ39" si="4">AA24*$B30</f>
        <v>0</v>
      </c>
      <c r="AB36" s="16">
        <f t="shared" si="4"/>
        <v>0</v>
      </c>
      <c r="AC36" s="16">
        <f t="shared" si="4"/>
        <v>0</v>
      </c>
      <c r="AD36" s="16">
        <f t="shared" si="4"/>
        <v>0</v>
      </c>
      <c r="AE36" s="16">
        <f t="shared" si="4"/>
        <v>0</v>
      </c>
      <c r="AF36" s="16">
        <f t="shared" si="4"/>
        <v>0</v>
      </c>
      <c r="AG36" s="16">
        <f t="shared" si="4"/>
        <v>0</v>
      </c>
      <c r="AH36" s="16">
        <f t="shared" si="4"/>
        <v>0</v>
      </c>
      <c r="AI36" s="16">
        <f t="shared" si="4"/>
        <v>0</v>
      </c>
      <c r="AJ36" s="16">
        <f t="shared" si="4"/>
        <v>0</v>
      </c>
      <c r="AK36" s="16">
        <f t="shared" si="4"/>
        <v>0</v>
      </c>
      <c r="AL36" s="16">
        <f t="shared" si="4"/>
        <v>0</v>
      </c>
      <c r="AM36" s="16">
        <f t="shared" si="4"/>
        <v>0</v>
      </c>
      <c r="AN36" s="16">
        <f t="shared" si="4"/>
        <v>0</v>
      </c>
      <c r="AO36" s="16">
        <f t="shared" si="4"/>
        <v>0</v>
      </c>
      <c r="AP36" s="16">
        <f t="shared" si="4"/>
        <v>0</v>
      </c>
      <c r="AQ36" s="16">
        <f t="shared" si="4"/>
        <v>0</v>
      </c>
      <c r="AR36" s="16">
        <f t="shared" si="4"/>
        <v>0</v>
      </c>
      <c r="AS36" s="16">
        <f t="shared" si="4"/>
        <v>0</v>
      </c>
      <c r="AT36" s="16">
        <f t="shared" si="4"/>
        <v>0</v>
      </c>
      <c r="AU36" s="16">
        <f t="shared" si="4"/>
        <v>0</v>
      </c>
      <c r="AV36" s="16">
        <f t="shared" si="4"/>
        <v>0</v>
      </c>
      <c r="AW36" s="16">
        <f t="shared" si="4"/>
        <v>0</v>
      </c>
      <c r="AX36" s="16">
        <f t="shared" si="4"/>
        <v>0</v>
      </c>
      <c r="AY36" s="16">
        <f t="shared" si="4"/>
        <v>0</v>
      </c>
      <c r="AZ36" s="16">
        <f t="shared" si="4"/>
        <v>0</v>
      </c>
      <c r="BA36" s="16">
        <f t="shared" si="4"/>
        <v>0</v>
      </c>
      <c r="BB36" s="16">
        <f t="shared" si="4"/>
        <v>0</v>
      </c>
      <c r="BC36" s="16">
        <f t="shared" si="4"/>
        <v>0</v>
      </c>
      <c r="BD36" s="16">
        <f t="shared" si="4"/>
        <v>0</v>
      </c>
      <c r="BE36" s="16">
        <f t="shared" si="4"/>
        <v>0</v>
      </c>
      <c r="BF36" s="16">
        <f t="shared" si="4"/>
        <v>0</v>
      </c>
      <c r="BG36" s="16">
        <f t="shared" si="4"/>
        <v>0</v>
      </c>
      <c r="BH36" s="16">
        <f t="shared" si="4"/>
        <v>0</v>
      </c>
      <c r="BI36" s="16">
        <f t="shared" si="4"/>
        <v>0</v>
      </c>
      <c r="BJ36" s="16">
        <f t="shared" si="4"/>
        <v>0</v>
      </c>
      <c r="BK36" s="16">
        <f t="shared" si="4"/>
        <v>0</v>
      </c>
      <c r="BL36" s="16">
        <f t="shared" si="4"/>
        <v>0</v>
      </c>
      <c r="BM36" s="16">
        <f t="shared" si="4"/>
        <v>0</v>
      </c>
      <c r="BN36" s="16">
        <f t="shared" si="4"/>
        <v>0</v>
      </c>
      <c r="BO36" s="16">
        <f t="shared" si="4"/>
        <v>0</v>
      </c>
      <c r="BP36" s="16">
        <f t="shared" si="4"/>
        <v>0</v>
      </c>
      <c r="BQ36" s="16">
        <f t="shared" si="4"/>
        <v>0</v>
      </c>
    </row>
    <row r="37" spans="1:71">
      <c r="A37" s="31" t="s">
        <v>95</v>
      </c>
      <c r="I37" s="22" t="str">
        <f>CONCATENATE(a!$C$26,"$/year")</f>
        <v>2021$/year</v>
      </c>
      <c r="Z37" s="16">
        <f t="shared" ref="Z37:AO39" si="5">Z25*$B31</f>
        <v>0</v>
      </c>
      <c r="AA37" s="16">
        <f t="shared" si="5"/>
        <v>0</v>
      </c>
      <c r="AB37" s="16">
        <f t="shared" si="5"/>
        <v>0</v>
      </c>
      <c r="AC37" s="16">
        <f t="shared" si="5"/>
        <v>0</v>
      </c>
      <c r="AD37" s="16">
        <f t="shared" si="5"/>
        <v>0</v>
      </c>
      <c r="AE37" s="16">
        <f t="shared" si="5"/>
        <v>0</v>
      </c>
      <c r="AF37" s="16">
        <f t="shared" si="5"/>
        <v>0</v>
      </c>
      <c r="AG37" s="16">
        <f t="shared" si="5"/>
        <v>0</v>
      </c>
      <c r="AH37" s="16">
        <f t="shared" si="5"/>
        <v>0</v>
      </c>
      <c r="AI37" s="16">
        <f t="shared" si="5"/>
        <v>0</v>
      </c>
      <c r="AJ37" s="16">
        <f t="shared" si="5"/>
        <v>0</v>
      </c>
      <c r="AK37" s="16">
        <f t="shared" si="5"/>
        <v>0</v>
      </c>
      <c r="AL37" s="16">
        <f t="shared" si="5"/>
        <v>0</v>
      </c>
      <c r="AM37" s="16">
        <f t="shared" si="5"/>
        <v>0</v>
      </c>
      <c r="AN37" s="16">
        <f t="shared" si="5"/>
        <v>0</v>
      </c>
      <c r="AO37" s="16">
        <f t="shared" si="5"/>
        <v>0</v>
      </c>
      <c r="AP37" s="16">
        <f t="shared" si="4"/>
        <v>0</v>
      </c>
      <c r="AQ37" s="16">
        <f t="shared" si="4"/>
        <v>0</v>
      </c>
      <c r="AR37" s="16">
        <f t="shared" si="4"/>
        <v>0</v>
      </c>
      <c r="AS37" s="16">
        <f t="shared" si="4"/>
        <v>0</v>
      </c>
      <c r="AT37" s="16">
        <f t="shared" si="4"/>
        <v>0</v>
      </c>
      <c r="AU37" s="16">
        <f t="shared" si="4"/>
        <v>0</v>
      </c>
      <c r="AV37" s="16">
        <f t="shared" si="4"/>
        <v>0</v>
      </c>
      <c r="AW37" s="16">
        <f t="shared" si="4"/>
        <v>0</v>
      </c>
      <c r="AX37" s="16">
        <f t="shared" si="4"/>
        <v>0</v>
      </c>
      <c r="AY37" s="16">
        <f t="shared" si="4"/>
        <v>0</v>
      </c>
      <c r="AZ37" s="16">
        <f t="shared" si="4"/>
        <v>0</v>
      </c>
      <c r="BA37" s="16">
        <f t="shared" si="4"/>
        <v>0</v>
      </c>
      <c r="BB37" s="16">
        <f t="shared" si="4"/>
        <v>0</v>
      </c>
      <c r="BC37" s="16">
        <f t="shared" si="4"/>
        <v>0</v>
      </c>
      <c r="BD37" s="16">
        <f t="shared" si="4"/>
        <v>0</v>
      </c>
      <c r="BE37" s="16">
        <f t="shared" si="4"/>
        <v>0</v>
      </c>
      <c r="BF37" s="16">
        <f t="shared" si="4"/>
        <v>0</v>
      </c>
      <c r="BG37" s="16">
        <f t="shared" si="4"/>
        <v>0</v>
      </c>
      <c r="BH37" s="16">
        <f t="shared" si="4"/>
        <v>0</v>
      </c>
      <c r="BI37" s="16">
        <f t="shared" si="4"/>
        <v>0</v>
      </c>
      <c r="BJ37" s="16">
        <f t="shared" si="4"/>
        <v>0</v>
      </c>
      <c r="BK37" s="16">
        <f t="shared" si="4"/>
        <v>0</v>
      </c>
      <c r="BL37" s="16">
        <f t="shared" si="4"/>
        <v>0</v>
      </c>
      <c r="BM37" s="16">
        <f t="shared" si="4"/>
        <v>0</v>
      </c>
      <c r="BN37" s="16">
        <f t="shared" si="4"/>
        <v>0</v>
      </c>
      <c r="BO37" s="16">
        <f t="shared" si="4"/>
        <v>0</v>
      </c>
      <c r="BP37" s="16">
        <f t="shared" si="4"/>
        <v>0</v>
      </c>
      <c r="BQ37" s="16">
        <f t="shared" si="4"/>
        <v>0</v>
      </c>
    </row>
    <row r="38" spans="1:71">
      <c r="A38" s="31" t="s">
        <v>96</v>
      </c>
      <c r="I38" s="22" t="str">
        <f>CONCATENATE(a!$C$26,"$/year")</f>
        <v>2021$/year</v>
      </c>
      <c r="Z38" s="16">
        <f t="shared" si="5"/>
        <v>0</v>
      </c>
      <c r="AA38" s="16">
        <f t="shared" si="4"/>
        <v>0</v>
      </c>
      <c r="AB38" s="16">
        <f t="shared" si="4"/>
        <v>0</v>
      </c>
      <c r="AC38" s="16">
        <f t="shared" si="4"/>
        <v>0</v>
      </c>
      <c r="AD38" s="16">
        <f t="shared" si="4"/>
        <v>0</v>
      </c>
      <c r="AE38" s="16">
        <f t="shared" si="4"/>
        <v>0</v>
      </c>
      <c r="AF38" s="16">
        <f t="shared" si="4"/>
        <v>0</v>
      </c>
      <c r="AG38" s="16">
        <f t="shared" si="4"/>
        <v>0</v>
      </c>
      <c r="AH38" s="16">
        <f t="shared" si="4"/>
        <v>0</v>
      </c>
      <c r="AI38" s="16">
        <f t="shared" si="4"/>
        <v>0</v>
      </c>
      <c r="AJ38" s="16">
        <f t="shared" si="4"/>
        <v>0</v>
      </c>
      <c r="AK38" s="16">
        <f t="shared" si="4"/>
        <v>0</v>
      </c>
      <c r="AL38" s="16">
        <f t="shared" si="4"/>
        <v>0</v>
      </c>
      <c r="AM38" s="16">
        <f t="shared" si="4"/>
        <v>0</v>
      </c>
      <c r="AN38" s="16">
        <f t="shared" si="4"/>
        <v>0</v>
      </c>
      <c r="AO38" s="16">
        <f t="shared" si="4"/>
        <v>0</v>
      </c>
      <c r="AP38" s="16">
        <f t="shared" si="4"/>
        <v>0</v>
      </c>
      <c r="AQ38" s="16">
        <f t="shared" si="4"/>
        <v>0</v>
      </c>
      <c r="AR38" s="16">
        <f t="shared" si="4"/>
        <v>0</v>
      </c>
      <c r="AS38" s="16">
        <f t="shared" si="4"/>
        <v>0</v>
      </c>
      <c r="AT38" s="16">
        <f t="shared" si="4"/>
        <v>0</v>
      </c>
      <c r="AU38" s="16">
        <f t="shared" si="4"/>
        <v>0</v>
      </c>
      <c r="AV38" s="16">
        <f t="shared" si="4"/>
        <v>0</v>
      </c>
      <c r="AW38" s="16">
        <f t="shared" si="4"/>
        <v>0</v>
      </c>
      <c r="AX38" s="16">
        <f t="shared" si="4"/>
        <v>0</v>
      </c>
      <c r="AY38" s="16">
        <f t="shared" si="4"/>
        <v>0</v>
      </c>
      <c r="AZ38" s="16">
        <f t="shared" si="4"/>
        <v>0</v>
      </c>
      <c r="BA38" s="16">
        <f t="shared" si="4"/>
        <v>0</v>
      </c>
      <c r="BB38" s="16">
        <f t="shared" si="4"/>
        <v>0</v>
      </c>
      <c r="BC38" s="16">
        <f t="shared" si="4"/>
        <v>0</v>
      </c>
      <c r="BD38" s="16">
        <f t="shared" si="4"/>
        <v>0</v>
      </c>
      <c r="BE38" s="16">
        <f t="shared" si="4"/>
        <v>0</v>
      </c>
      <c r="BF38" s="16">
        <f t="shared" si="4"/>
        <v>0</v>
      </c>
      <c r="BG38" s="16">
        <f t="shared" si="4"/>
        <v>0</v>
      </c>
      <c r="BH38" s="16">
        <f t="shared" si="4"/>
        <v>0</v>
      </c>
      <c r="BI38" s="16">
        <f t="shared" si="4"/>
        <v>0</v>
      </c>
      <c r="BJ38" s="16">
        <f t="shared" si="4"/>
        <v>0</v>
      </c>
      <c r="BK38" s="16">
        <f t="shared" si="4"/>
        <v>0</v>
      </c>
      <c r="BL38" s="16">
        <f t="shared" si="4"/>
        <v>0</v>
      </c>
      <c r="BM38" s="16">
        <f t="shared" si="4"/>
        <v>0</v>
      </c>
      <c r="BN38" s="16">
        <f t="shared" si="4"/>
        <v>0</v>
      </c>
      <c r="BO38" s="16">
        <f t="shared" si="4"/>
        <v>0</v>
      </c>
      <c r="BP38" s="16">
        <f t="shared" si="4"/>
        <v>0</v>
      </c>
      <c r="BQ38" s="16">
        <f t="shared" si="4"/>
        <v>0</v>
      </c>
    </row>
    <row r="39" spans="1:71">
      <c r="A39" s="31" t="s">
        <v>97</v>
      </c>
      <c r="I39" s="22" t="str">
        <f>CONCATENATE(a!$C$26,"$/year")</f>
        <v>2021$/year</v>
      </c>
      <c r="Z39" s="16">
        <f t="shared" si="5"/>
        <v>0</v>
      </c>
      <c r="AA39" s="16">
        <f t="shared" si="4"/>
        <v>0</v>
      </c>
      <c r="AB39" s="16">
        <f t="shared" si="4"/>
        <v>0</v>
      </c>
      <c r="AC39" s="16">
        <f t="shared" si="4"/>
        <v>0</v>
      </c>
      <c r="AD39" s="16">
        <f t="shared" si="4"/>
        <v>0</v>
      </c>
      <c r="AE39" s="16">
        <f t="shared" si="4"/>
        <v>0</v>
      </c>
      <c r="AF39" s="16">
        <f t="shared" si="4"/>
        <v>0</v>
      </c>
      <c r="AG39" s="16">
        <f t="shared" si="4"/>
        <v>0</v>
      </c>
      <c r="AH39" s="16">
        <f t="shared" si="4"/>
        <v>0</v>
      </c>
      <c r="AI39" s="16">
        <f t="shared" si="4"/>
        <v>0</v>
      </c>
      <c r="AJ39" s="16">
        <f t="shared" si="4"/>
        <v>0</v>
      </c>
      <c r="AK39" s="16">
        <f t="shared" si="4"/>
        <v>0</v>
      </c>
      <c r="AL39" s="16">
        <f t="shared" si="4"/>
        <v>0</v>
      </c>
      <c r="AM39" s="16">
        <f t="shared" si="4"/>
        <v>0</v>
      </c>
      <c r="AN39" s="16">
        <f t="shared" si="4"/>
        <v>0</v>
      </c>
      <c r="AO39" s="16">
        <f t="shared" si="4"/>
        <v>0</v>
      </c>
      <c r="AP39" s="16">
        <f t="shared" si="4"/>
        <v>0</v>
      </c>
      <c r="AQ39" s="16">
        <f t="shared" si="4"/>
        <v>0</v>
      </c>
      <c r="AR39" s="16">
        <f t="shared" si="4"/>
        <v>0</v>
      </c>
      <c r="AS39" s="16">
        <f t="shared" si="4"/>
        <v>0</v>
      </c>
      <c r="AT39" s="16">
        <f t="shared" si="4"/>
        <v>0</v>
      </c>
      <c r="AU39" s="16">
        <f t="shared" si="4"/>
        <v>0</v>
      </c>
      <c r="AV39" s="16">
        <f t="shared" si="4"/>
        <v>0</v>
      </c>
      <c r="AW39" s="16">
        <f t="shared" si="4"/>
        <v>0</v>
      </c>
      <c r="AX39" s="16">
        <f t="shared" si="4"/>
        <v>0</v>
      </c>
      <c r="AY39" s="16">
        <f t="shared" si="4"/>
        <v>0</v>
      </c>
      <c r="AZ39" s="16">
        <f t="shared" si="4"/>
        <v>0</v>
      </c>
      <c r="BA39" s="16">
        <f t="shared" si="4"/>
        <v>0</v>
      </c>
      <c r="BB39" s="16">
        <f t="shared" si="4"/>
        <v>0</v>
      </c>
      <c r="BC39" s="16">
        <f t="shared" si="4"/>
        <v>0</v>
      </c>
      <c r="BD39" s="16">
        <f t="shared" si="4"/>
        <v>0</v>
      </c>
      <c r="BE39" s="16">
        <f t="shared" si="4"/>
        <v>0</v>
      </c>
      <c r="BF39" s="16">
        <f t="shared" si="4"/>
        <v>0</v>
      </c>
      <c r="BG39" s="16">
        <f t="shared" si="4"/>
        <v>0</v>
      </c>
      <c r="BH39" s="16">
        <f t="shared" si="4"/>
        <v>0</v>
      </c>
      <c r="BI39" s="16">
        <f t="shared" si="4"/>
        <v>0</v>
      </c>
      <c r="BJ39" s="16">
        <f t="shared" si="4"/>
        <v>0</v>
      </c>
      <c r="BK39" s="16">
        <f t="shared" si="4"/>
        <v>0</v>
      </c>
      <c r="BL39" s="16">
        <f t="shared" si="4"/>
        <v>0</v>
      </c>
      <c r="BM39" s="16">
        <f t="shared" si="4"/>
        <v>0</v>
      </c>
      <c r="BN39" s="16">
        <f t="shared" si="4"/>
        <v>0</v>
      </c>
      <c r="BO39" s="16">
        <f t="shared" si="4"/>
        <v>0</v>
      </c>
      <c r="BP39" s="16">
        <f t="shared" si="4"/>
        <v>0</v>
      </c>
      <c r="BQ39" s="16">
        <f t="shared" si="4"/>
        <v>0</v>
      </c>
    </row>
    <row r="40" spans="1:71">
      <c r="A40" s="105" t="s">
        <v>246</v>
      </c>
      <c r="I40" s="22" t="str">
        <f>CONCATENATE(a!$C$26,"$/year")</f>
        <v>2021$/year</v>
      </c>
      <c r="Z40" s="85">
        <f t="shared" ref="Z40:BQ40" si="6">SUM(Z36:Z39)</f>
        <v>0</v>
      </c>
      <c r="AA40" s="85">
        <f t="shared" si="6"/>
        <v>0</v>
      </c>
      <c r="AB40" s="85">
        <f t="shared" si="6"/>
        <v>0</v>
      </c>
      <c r="AC40" s="85">
        <f t="shared" si="6"/>
        <v>0</v>
      </c>
      <c r="AD40" s="85">
        <f t="shared" si="6"/>
        <v>0</v>
      </c>
      <c r="AE40" s="85">
        <f t="shared" si="6"/>
        <v>0</v>
      </c>
      <c r="AF40" s="85">
        <f t="shared" si="6"/>
        <v>0</v>
      </c>
      <c r="AG40" s="85">
        <f t="shared" si="6"/>
        <v>0</v>
      </c>
      <c r="AH40" s="85">
        <f t="shared" si="6"/>
        <v>0</v>
      </c>
      <c r="AI40" s="85">
        <f t="shared" si="6"/>
        <v>0</v>
      </c>
      <c r="AJ40" s="85">
        <f t="shared" si="6"/>
        <v>0</v>
      </c>
      <c r="AK40" s="85">
        <f t="shared" si="6"/>
        <v>0</v>
      </c>
      <c r="AL40" s="85">
        <f t="shared" si="6"/>
        <v>0</v>
      </c>
      <c r="AM40" s="85">
        <f t="shared" si="6"/>
        <v>0</v>
      </c>
      <c r="AN40" s="85">
        <f t="shared" si="6"/>
        <v>0</v>
      </c>
      <c r="AO40" s="85">
        <f t="shared" si="6"/>
        <v>0</v>
      </c>
      <c r="AP40" s="85">
        <f t="shared" si="6"/>
        <v>0</v>
      </c>
      <c r="AQ40" s="85">
        <f t="shared" si="6"/>
        <v>0</v>
      </c>
      <c r="AR40" s="85">
        <f t="shared" si="6"/>
        <v>0</v>
      </c>
      <c r="AS40" s="85">
        <f t="shared" si="6"/>
        <v>0</v>
      </c>
      <c r="AT40" s="85">
        <f t="shared" si="6"/>
        <v>0</v>
      </c>
      <c r="AU40" s="85">
        <f t="shared" si="6"/>
        <v>0</v>
      </c>
      <c r="AV40" s="85">
        <f t="shared" si="6"/>
        <v>0</v>
      </c>
      <c r="AW40" s="85">
        <f t="shared" si="6"/>
        <v>0</v>
      </c>
      <c r="AX40" s="85">
        <f t="shared" si="6"/>
        <v>0</v>
      </c>
      <c r="AY40" s="85">
        <f t="shared" si="6"/>
        <v>0</v>
      </c>
      <c r="AZ40" s="85">
        <f t="shared" si="6"/>
        <v>0</v>
      </c>
      <c r="BA40" s="85">
        <f t="shared" si="6"/>
        <v>0</v>
      </c>
      <c r="BB40" s="85">
        <f t="shared" si="6"/>
        <v>0</v>
      </c>
      <c r="BC40" s="85">
        <f t="shared" si="6"/>
        <v>0</v>
      </c>
      <c r="BD40" s="85">
        <f t="shared" si="6"/>
        <v>0</v>
      </c>
      <c r="BE40" s="85">
        <f t="shared" si="6"/>
        <v>0</v>
      </c>
      <c r="BF40" s="85">
        <f t="shared" si="6"/>
        <v>0</v>
      </c>
      <c r="BG40" s="85">
        <f t="shared" si="6"/>
        <v>0</v>
      </c>
      <c r="BH40" s="85">
        <f t="shared" si="6"/>
        <v>0</v>
      </c>
      <c r="BI40" s="85">
        <f t="shared" si="6"/>
        <v>0</v>
      </c>
      <c r="BJ40" s="85">
        <f t="shared" si="6"/>
        <v>0</v>
      </c>
      <c r="BK40" s="85">
        <f t="shared" si="6"/>
        <v>0</v>
      </c>
      <c r="BL40" s="85">
        <f t="shared" si="6"/>
        <v>0</v>
      </c>
      <c r="BM40" s="85">
        <f t="shared" si="6"/>
        <v>0</v>
      </c>
      <c r="BN40" s="85">
        <f t="shared" si="6"/>
        <v>0</v>
      </c>
      <c r="BO40" s="85">
        <f t="shared" si="6"/>
        <v>0</v>
      </c>
      <c r="BP40" s="85">
        <f t="shared" si="6"/>
        <v>0</v>
      </c>
      <c r="BQ40" s="85">
        <f t="shared" si="6"/>
        <v>0</v>
      </c>
    </row>
    <row r="41" spans="1:71">
      <c r="A41" s="105"/>
      <c r="I41" s="22"/>
      <c r="Z41" s="85"/>
      <c r="AA41" s="85"/>
      <c r="AB41" s="85"/>
      <c r="AC41" s="85"/>
      <c r="AD41" s="85"/>
      <c r="AE41" s="85"/>
      <c r="AF41" s="85"/>
      <c r="AG41" s="85"/>
      <c r="AH41" s="85"/>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85"/>
      <c r="BN41" s="85"/>
      <c r="BO41" s="85"/>
      <c r="BP41" s="85"/>
      <c r="BQ41" s="85"/>
    </row>
    <row r="42" spans="1:71" s="3" customFormat="1">
      <c r="A42" s="105" t="s">
        <v>157</v>
      </c>
      <c r="B42" s="22" t="s">
        <v>158</v>
      </c>
      <c r="H42" s="102"/>
      <c r="I42" s="22" t="str">
        <f>CONCATENATE(a!$C$26,"$/year")</f>
        <v>2021$/year</v>
      </c>
      <c r="Z42" s="85">
        <f>IF(Z$9&gt;=Project!$B$20,IF(Z$9&lt;Project!$B$21,Z40,0),0)</f>
        <v>0</v>
      </c>
      <c r="AA42" s="85">
        <f>IF(AA$9&gt;=Project!$B$20,IF(AA$9&lt;Project!$B$21,AA40,0),0)</f>
        <v>0</v>
      </c>
      <c r="AB42" s="85">
        <f>IF(AB$9&gt;=Project!$B$20,IF(AB$9&lt;Project!$B$21,AB40,0),0)</f>
        <v>0</v>
      </c>
      <c r="AC42" s="85">
        <f>IF(AC$9&gt;=Project!$B$20,IF(AC$9&lt;Project!$B$21,AC40,0),0)</f>
        <v>0</v>
      </c>
      <c r="AD42" s="85">
        <f>IF(AD$9&gt;=Project!$B$20,IF(AD$9&lt;Project!$B$21,AD40,0),0)</f>
        <v>0</v>
      </c>
      <c r="AE42" s="277">
        <f>AE40/2</f>
        <v>0</v>
      </c>
      <c r="AF42" s="85">
        <f>IF(AF$9&gt;=Project!$B$20,IF(AF$9&lt;Project!$B$21,AF40,0),0)</f>
        <v>0</v>
      </c>
      <c r="AG42" s="85">
        <f>IF(AG$9&gt;=Project!$B$20,IF(AG$9&lt;Project!$B$21,AG40,0),0)</f>
        <v>0</v>
      </c>
      <c r="AH42" s="85">
        <f>IF(AH$9&gt;=Project!$B$20,IF(AH$9&lt;Project!$B$21,AH40,0),0)</f>
        <v>0</v>
      </c>
      <c r="AI42" s="85">
        <f>IF(AI$9&gt;=Project!$B$20,IF(AI$9&lt;Project!$B$21,AI40,0),0)</f>
        <v>0</v>
      </c>
      <c r="AJ42" s="85">
        <f>IF(AJ$9&gt;=Project!$B$20,IF(AJ$9&lt;Project!$B$21,AJ40,0),0)</f>
        <v>0</v>
      </c>
      <c r="AK42" s="85">
        <f>IF(AK$9&gt;=Project!$B$20,IF(AK$9&lt;Project!$B$21,AK40,0),0)</f>
        <v>0</v>
      </c>
      <c r="AL42" s="85">
        <f>IF(AL$9&gt;=Project!$B$20,IF(AL$9&lt;Project!$B$21,AL40,0),0)</f>
        <v>0</v>
      </c>
      <c r="AM42" s="85">
        <f>IF(AM$9&gt;=Project!$B$20,IF(AM$9&lt;Project!$B$21,AM40,0),0)</f>
        <v>0</v>
      </c>
      <c r="AN42" s="85">
        <f>IF(AN$9&gt;=Project!$B$20,IF(AN$9&lt;Project!$B$21,AN40,0),0)</f>
        <v>0</v>
      </c>
      <c r="AO42" s="85">
        <f>IF(AO$9&gt;=Project!$B$20,IF(AO$9&lt;Project!$B$21,AO40,0),0)</f>
        <v>0</v>
      </c>
      <c r="AP42" s="85">
        <f>IF(AP$9&gt;=Project!$B$20,IF(AP$9&lt;Project!$B$21,AP40,0),0)</f>
        <v>0</v>
      </c>
      <c r="AQ42" s="85">
        <f>IF(AQ$9&gt;=Project!$B$20,IF(AQ$9&lt;Project!$B$21,AQ40,0),0)</f>
        <v>0</v>
      </c>
      <c r="AR42" s="85">
        <f>IF(AR$9&gt;=Project!$B$20,IF(AR$9&lt;Project!$B$21,AR40,0),0)</f>
        <v>0</v>
      </c>
      <c r="AS42" s="85">
        <f>IF(AS$9&gt;=Project!$B$20,IF(AS$9&lt;Project!$B$21,AS40,0),0)</f>
        <v>0</v>
      </c>
      <c r="AT42" s="85">
        <f>IF(AT$9&gt;=Project!$B$20,IF(AT$9&lt;Project!$B$21,AT40,0),0)</f>
        <v>0</v>
      </c>
      <c r="AU42" s="85">
        <f>IF(AU$9&gt;=Project!$B$20,IF(AU$9&lt;Project!$B$21,AU40,0),0)</f>
        <v>0</v>
      </c>
      <c r="AV42" s="85">
        <f>IF(AV$9&gt;=Project!$B$20,IF(AV$9&lt;Project!$B$21,AV40,0),0)</f>
        <v>0</v>
      </c>
      <c r="AW42" s="85">
        <f>IF(AW$9&gt;=Project!$B$20,IF(AW$9&lt;Project!$B$21,AW40,0),0)</f>
        <v>0</v>
      </c>
      <c r="AX42" s="85">
        <f>IF(AX$9&gt;=Project!$B$20,IF(AX$9&lt;Project!$B$21,AX40,0),0)</f>
        <v>0</v>
      </c>
      <c r="AY42" s="85">
        <f>IF(AY$9&gt;=Project!$B$20,IF(AY$9&lt;Project!$B$21,AY40,0),0)</f>
        <v>0</v>
      </c>
      <c r="AZ42" s="85">
        <f>IF(AZ$9&gt;=Project!$B$20,IF(AZ$9&lt;Project!$B$21,AZ40,0),0)</f>
        <v>0</v>
      </c>
      <c r="BA42" s="85">
        <f>IF(BA$9&gt;=Project!$B$20,IF(BA$9&lt;Project!$B$21,BA40,0),0)</f>
        <v>0</v>
      </c>
      <c r="BB42" s="85">
        <f>IF(BB$9&gt;=Project!$B$20,IF(BB$9&lt;Project!$B$21,BB40,0),0)</f>
        <v>0</v>
      </c>
      <c r="BC42" s="85">
        <f>IF(BC$9&gt;=Project!$B$20,IF(BC$9&lt;Project!$B$21,BC40,0),0)</f>
        <v>0</v>
      </c>
      <c r="BD42" s="85">
        <f>IF(BD$9&gt;=Project!$B$20,IF(BD$9&lt;Project!$B$21,BD40,0),0)</f>
        <v>0</v>
      </c>
      <c r="BE42" s="85">
        <f>IF(BE$9&gt;=Project!$B$20,IF(BE$9&lt;Project!$B$21,BE40,0),0)</f>
        <v>0</v>
      </c>
      <c r="BF42" s="85">
        <f>IF(BF$9&gt;=Project!$B$20,IF(BF$9&lt;Project!$B$21,BF40,0),0)</f>
        <v>0</v>
      </c>
      <c r="BG42" s="85">
        <f>IF(BG$9&gt;=Project!$B$20,IF(BG$9&lt;Project!$B$21,BG40,0),0)</f>
        <v>0</v>
      </c>
      <c r="BH42" s="85">
        <f>IF(BH$9&gt;=Project!$B$20,IF(BH$9&lt;Project!$B$21,BH40,0),0)</f>
        <v>0</v>
      </c>
      <c r="BI42" s="85">
        <f>IF(BI$9&gt;=Project!$B$20,IF(BI$9&lt;Project!$B$21,BI40,0),0)</f>
        <v>0</v>
      </c>
      <c r="BJ42" s="85">
        <f>IF(BJ$9&gt;=Project!$B$20,IF(BJ$9&lt;Project!$B$21,BJ40,0),0)</f>
        <v>0</v>
      </c>
      <c r="BK42" s="85">
        <f>IF(BK$9&gt;=Project!$B$20,IF(BK$9&lt;Project!$B$21,BK40,0),0)</f>
        <v>0</v>
      </c>
      <c r="BL42" s="85">
        <f>IF(BL$9&gt;=Project!$B$20,IF(BL$9&lt;Project!$B$21,BL40,0),0)</f>
        <v>0</v>
      </c>
      <c r="BM42" s="85">
        <f>IF(BM$9&gt;=Project!$B$20,IF(BM$9&lt;Project!$B$21,BM40,0),0)</f>
        <v>0</v>
      </c>
      <c r="BN42" s="85">
        <f>IF(BN$9&gt;=Project!$B$20,IF(BN$9&lt;Project!$B$21,BN40,0),0)</f>
        <v>0</v>
      </c>
      <c r="BO42" s="85">
        <f>IF(BO$9&gt;=Project!$B$20,IF(BO$9&lt;Project!$B$21,BO40,0),0)</f>
        <v>0</v>
      </c>
      <c r="BP42" s="85">
        <f>IF(BP$9&gt;=Project!$B$20,IF(BP$9&lt;Project!$B$21,BP40,0),0)</f>
        <v>0</v>
      </c>
      <c r="BQ42" s="85">
        <f>IF(BQ$9&gt;=Project!$B$20,IF(BQ$9&lt;Project!$B$21,BQ40,0),0)</f>
        <v>0</v>
      </c>
    </row>
    <row r="43" spans="1:71">
      <c r="BS43" s="8"/>
    </row>
    <row r="44" spans="1:71" ht="18.5">
      <c r="A44" s="60" t="s">
        <v>159</v>
      </c>
      <c r="B44" s="53"/>
      <c r="C44" s="53"/>
      <c r="D44" s="53"/>
      <c r="E44" s="53"/>
      <c r="F44" s="53"/>
      <c r="G44" s="53"/>
      <c r="BS44" s="8"/>
    </row>
    <row r="45" spans="1:71">
      <c r="A45" t="s">
        <v>25</v>
      </c>
      <c r="B45" s="36"/>
      <c r="Z45" s="79">
        <f>a!Z$30</f>
        <v>1</v>
      </c>
      <c r="AA45" s="79">
        <f>a!AA$30</f>
        <v>0.93457943925233644</v>
      </c>
      <c r="AB45" s="79">
        <f>a!AB$30</f>
        <v>0.87343872827321156</v>
      </c>
      <c r="AC45" s="79">
        <f>a!AC$30</f>
        <v>0.81629787689085187</v>
      </c>
      <c r="AD45" s="79">
        <f>a!AD$30</f>
        <v>0.7628952120475252</v>
      </c>
      <c r="AE45" s="79">
        <f>a!AE$30</f>
        <v>0.71298617948366838</v>
      </c>
      <c r="AF45" s="79">
        <f>a!AF$30</f>
        <v>0.66634222381651254</v>
      </c>
      <c r="AG45" s="79">
        <f>a!AG$30</f>
        <v>0.62274974188459109</v>
      </c>
      <c r="AH45" s="79">
        <f>a!AH$30</f>
        <v>0.5820091045650384</v>
      </c>
      <c r="AI45" s="79">
        <f>a!AI$30</f>
        <v>0.54393374258414806</v>
      </c>
      <c r="AJ45" s="79">
        <f>a!AJ$30</f>
        <v>0.5083492921347178</v>
      </c>
      <c r="AK45" s="79">
        <f>a!AK$30</f>
        <v>0.47509279638758667</v>
      </c>
      <c r="AL45" s="79">
        <f>a!AL$30</f>
        <v>0.44401195924073528</v>
      </c>
      <c r="AM45" s="79">
        <f>a!AM$30</f>
        <v>0.41496444788853759</v>
      </c>
      <c r="AN45" s="79">
        <f>a!AN$30</f>
        <v>0.3878172410173249</v>
      </c>
      <c r="AO45" s="79">
        <f>a!AO$30</f>
        <v>0.36244601964235967</v>
      </c>
      <c r="AP45" s="79">
        <f>a!AP$30</f>
        <v>0.33873459779659787</v>
      </c>
      <c r="AQ45" s="79">
        <f>a!AQ$30</f>
        <v>0.31657439046411018</v>
      </c>
      <c r="AR45" s="79">
        <f>a!AR$30</f>
        <v>0.29586391632159825</v>
      </c>
      <c r="AS45" s="79">
        <f>a!AS$30</f>
        <v>0.27650833301083949</v>
      </c>
      <c r="AT45" s="79">
        <f>a!AT$30</f>
        <v>0.2584190028138687</v>
      </c>
      <c r="AU45" s="79">
        <f>a!AU$30</f>
        <v>0.24151308674193336</v>
      </c>
      <c r="AV45" s="79">
        <f>a!AV$30</f>
        <v>0.22571316517937698</v>
      </c>
      <c r="AW45" s="79">
        <f>a!AW$30</f>
        <v>0.21094688334521211</v>
      </c>
      <c r="AX45" s="79">
        <f>a!AX$30</f>
        <v>0.19714661994879637</v>
      </c>
      <c r="AY45" s="79">
        <f>a!AY$30</f>
        <v>0.18424917752223957</v>
      </c>
      <c r="AZ45" s="79">
        <f>a!AZ$30</f>
        <v>0.17219549301143888</v>
      </c>
      <c r="BA45" s="79">
        <f>a!BA$30</f>
        <v>0.16093036730041013</v>
      </c>
      <c r="BB45" s="79">
        <f>a!BB$30</f>
        <v>0.15040221243028987</v>
      </c>
      <c r="BC45" s="79">
        <f>a!BC$30</f>
        <v>0.1405628153554111</v>
      </c>
      <c r="BD45" s="79">
        <f>a!BD$30</f>
        <v>0.13136711715458982</v>
      </c>
      <c r="BE45" s="79">
        <f>a!BE$30</f>
        <v>0.1227730066865325</v>
      </c>
      <c r="BF45" s="79">
        <f>a!BF$30</f>
        <v>0.11474112774442291</v>
      </c>
      <c r="BG45" s="79">
        <f>a!BG$30</f>
        <v>0.10723469882656347</v>
      </c>
      <c r="BH45" s="79">
        <f>a!BH$30</f>
        <v>0.10021934469772288</v>
      </c>
      <c r="BI45" s="79">
        <f>a!BI$30</f>
        <v>9.366293896983445E-2</v>
      </c>
      <c r="BJ45" s="79">
        <f>a!BJ$30</f>
        <v>8.7535456981153698E-2</v>
      </c>
      <c r="BK45" s="79">
        <f>a!BK$30</f>
        <v>8.1808838300143641E-2</v>
      </c>
      <c r="BL45" s="79">
        <f>a!BL$30</f>
        <v>7.6456858224433308E-2</v>
      </c>
      <c r="BM45" s="79">
        <f>a!BM$30</f>
        <v>7.1455007686386268E-2</v>
      </c>
      <c r="BN45" s="79">
        <f>a!BN$30</f>
        <v>6.6780381015314264E-2</v>
      </c>
      <c r="BO45" s="79">
        <f>a!BO$30</f>
        <v>6.2411571042349782E-2</v>
      </c>
      <c r="BP45" s="79">
        <f>a!BP$30</f>
        <v>5.8328571067616623E-2</v>
      </c>
      <c r="BQ45" s="79">
        <f>a!BQ$30</f>
        <v>5.4512683240763193E-2</v>
      </c>
      <c r="BS45" s="8"/>
    </row>
    <row r="46" spans="1:71" s="91" customFormat="1">
      <c r="A46" s="106" t="s">
        <v>33</v>
      </c>
      <c r="B46" s="84">
        <f>SUM(Z46:BQ46)</f>
        <v>0</v>
      </c>
      <c r="I46" s="82"/>
      <c r="Z46" s="107">
        <f>Z45*Z42</f>
        <v>0</v>
      </c>
      <c r="AA46" s="107">
        <f t="shared" ref="AA46:BQ46" si="7">AA45*AA42</f>
        <v>0</v>
      </c>
      <c r="AB46" s="107">
        <f t="shared" si="7"/>
        <v>0</v>
      </c>
      <c r="AC46" s="107">
        <f t="shared" si="7"/>
        <v>0</v>
      </c>
      <c r="AD46" s="107">
        <f t="shared" si="7"/>
        <v>0</v>
      </c>
      <c r="AE46" s="107">
        <f t="shared" si="7"/>
        <v>0</v>
      </c>
      <c r="AF46" s="107">
        <f t="shared" si="7"/>
        <v>0</v>
      </c>
      <c r="AG46" s="107">
        <f t="shared" si="7"/>
        <v>0</v>
      </c>
      <c r="AH46" s="107">
        <f t="shared" si="7"/>
        <v>0</v>
      </c>
      <c r="AI46" s="107">
        <f t="shared" si="7"/>
        <v>0</v>
      </c>
      <c r="AJ46" s="107">
        <f t="shared" si="7"/>
        <v>0</v>
      </c>
      <c r="AK46" s="107">
        <f t="shared" si="7"/>
        <v>0</v>
      </c>
      <c r="AL46" s="107">
        <f t="shared" si="7"/>
        <v>0</v>
      </c>
      <c r="AM46" s="107">
        <f t="shared" si="7"/>
        <v>0</v>
      </c>
      <c r="AN46" s="107">
        <f t="shared" si="7"/>
        <v>0</v>
      </c>
      <c r="AO46" s="107">
        <f t="shared" si="7"/>
        <v>0</v>
      </c>
      <c r="AP46" s="107">
        <f t="shared" si="7"/>
        <v>0</v>
      </c>
      <c r="AQ46" s="107">
        <f t="shared" si="7"/>
        <v>0</v>
      </c>
      <c r="AR46" s="107">
        <f t="shared" si="7"/>
        <v>0</v>
      </c>
      <c r="AS46" s="107">
        <f t="shared" si="7"/>
        <v>0</v>
      </c>
      <c r="AT46" s="107">
        <f t="shared" si="7"/>
        <v>0</v>
      </c>
      <c r="AU46" s="107">
        <f t="shared" si="7"/>
        <v>0</v>
      </c>
      <c r="AV46" s="107">
        <f t="shared" si="7"/>
        <v>0</v>
      </c>
      <c r="AW46" s="107">
        <f t="shared" si="7"/>
        <v>0</v>
      </c>
      <c r="AX46" s="107">
        <f t="shared" si="7"/>
        <v>0</v>
      </c>
      <c r="AY46" s="107">
        <f t="shared" si="7"/>
        <v>0</v>
      </c>
      <c r="AZ46" s="107">
        <f t="shared" si="7"/>
        <v>0</v>
      </c>
      <c r="BA46" s="107">
        <f t="shared" si="7"/>
        <v>0</v>
      </c>
      <c r="BB46" s="107">
        <f t="shared" si="7"/>
        <v>0</v>
      </c>
      <c r="BC46" s="107">
        <f t="shared" si="7"/>
        <v>0</v>
      </c>
      <c r="BD46" s="107">
        <f t="shared" si="7"/>
        <v>0</v>
      </c>
      <c r="BE46" s="107">
        <f t="shared" si="7"/>
        <v>0</v>
      </c>
      <c r="BF46" s="107">
        <f t="shared" si="7"/>
        <v>0</v>
      </c>
      <c r="BG46" s="107">
        <f t="shared" si="7"/>
        <v>0</v>
      </c>
      <c r="BH46" s="107">
        <f t="shared" si="7"/>
        <v>0</v>
      </c>
      <c r="BI46" s="107">
        <f t="shared" si="7"/>
        <v>0</v>
      </c>
      <c r="BJ46" s="107">
        <f t="shared" si="7"/>
        <v>0</v>
      </c>
      <c r="BK46" s="107">
        <f t="shared" si="7"/>
        <v>0</v>
      </c>
      <c r="BL46" s="107">
        <f t="shared" si="7"/>
        <v>0</v>
      </c>
      <c r="BM46" s="107">
        <f t="shared" si="7"/>
        <v>0</v>
      </c>
      <c r="BN46" s="107">
        <f t="shared" si="7"/>
        <v>0</v>
      </c>
      <c r="BO46" s="107">
        <f t="shared" si="7"/>
        <v>0</v>
      </c>
      <c r="BP46" s="107">
        <f t="shared" si="7"/>
        <v>0</v>
      </c>
      <c r="BQ46" s="107">
        <f t="shared" si="7"/>
        <v>0</v>
      </c>
    </row>
    <row r="47" spans="1:71" ht="15.5">
      <c r="A47" s="86"/>
    </row>
    <row r="48" spans="1:71">
      <c r="A48" s="19"/>
      <c r="AE48" s="72">
        <f>MIN(AF42:BH42)</f>
        <v>0</v>
      </c>
    </row>
    <row r="49" spans="1:31">
      <c r="A49" s="19"/>
      <c r="AE49" s="72">
        <f>MAX(AF42:BH42)</f>
        <v>0</v>
      </c>
    </row>
    <row r="50" spans="1:31">
      <c r="A50" s="19"/>
    </row>
    <row r="51" spans="1:31" ht="15.5">
      <c r="A51" s="86"/>
    </row>
    <row r="52" spans="1:31">
      <c r="A52" s="19"/>
    </row>
    <row r="53" spans="1:31">
      <c r="A53" s="19"/>
    </row>
    <row r="54" spans="1:31">
      <c r="A54" s="19"/>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7E4F1-9C97-4E73-9F3D-50EEA9CB6AF8}">
  <dimension ref="A1:BR29"/>
  <sheetViews>
    <sheetView zoomScale="90" zoomScaleNormal="90" workbookViewId="0">
      <pane xSplit="9" ySplit="9" topLeftCell="BJ10" activePane="bottomRight" state="frozen"/>
      <selection pane="topRight" activeCell="F49" sqref="F49"/>
      <selection pane="bottomLeft" activeCell="F49" sqref="F49"/>
      <selection pane="bottomRight" activeCell="AD23" sqref="AD23:BP23"/>
    </sheetView>
  </sheetViews>
  <sheetFormatPr defaultColWidth="9.08984375" defaultRowHeight="14.5"/>
  <cols>
    <col min="1" max="1" width="33.90625" customWidth="1"/>
    <col min="2" max="2" width="20.54296875" customWidth="1"/>
    <col min="3" max="7" width="16.6328125" customWidth="1"/>
    <col min="8" max="8" width="2.6328125" customWidth="1"/>
    <col min="9" max="9" width="16.6328125" customWidth="1"/>
    <col min="10" max="25" width="4.6328125" hidden="1" customWidth="1"/>
    <col min="26" max="26" width="16" style="82" customWidth="1"/>
    <col min="27" max="68" width="18.54296875" style="82" customWidth="1"/>
    <col min="69" max="69" width="2.6328125" customWidth="1"/>
  </cols>
  <sheetData>
    <row r="1" spans="1:70" ht="21">
      <c r="A1" s="117" t="str">
        <f>Project!$A$1</f>
        <v>East Side Road Addison</v>
      </c>
    </row>
    <row r="2" spans="1:70" ht="18.5">
      <c r="A2" s="58" t="str">
        <f>CONCATENATE("Benefit ",Project!D11,":  ",Project!A11,)</f>
        <v>Benefit 6:  Bicycle Safety Benefits</v>
      </c>
    </row>
    <row r="5" spans="1:70">
      <c r="A5" s="12">
        <v>1</v>
      </c>
      <c r="B5" s="13" t="s">
        <v>11</v>
      </c>
    </row>
    <row r="8" spans="1:70">
      <c r="A8" s="14"/>
      <c r="B8" s="14"/>
      <c r="C8" s="14"/>
      <c r="D8" s="14"/>
      <c r="E8" s="14"/>
      <c r="F8" s="14"/>
      <c r="G8" s="14"/>
      <c r="H8" s="14"/>
      <c r="I8" s="14"/>
      <c r="J8" s="14">
        <f>Project!J12</f>
        <v>-16</v>
      </c>
      <c r="K8" s="14">
        <f>Project!K12</f>
        <v>-15</v>
      </c>
      <c r="L8" s="14">
        <f>Project!L12</f>
        <v>-14</v>
      </c>
      <c r="M8" s="14">
        <f>Project!M12</f>
        <v>-13</v>
      </c>
      <c r="N8" s="14">
        <f>Project!N12</f>
        <v>-12</v>
      </c>
      <c r="O8" s="14">
        <f>Project!O12</f>
        <v>-11</v>
      </c>
      <c r="P8" s="14">
        <f>Project!P12</f>
        <v>-10</v>
      </c>
      <c r="Q8" s="14">
        <f>Project!Q12</f>
        <v>-9</v>
      </c>
      <c r="R8" s="14">
        <f>Project!R12</f>
        <v>-8</v>
      </c>
      <c r="S8" s="14">
        <f>Project!S12</f>
        <v>-7</v>
      </c>
      <c r="T8" s="14">
        <f>Project!T12</f>
        <v>-6</v>
      </c>
      <c r="U8" s="14">
        <f>Project!U12</f>
        <v>-5</v>
      </c>
      <c r="V8" s="14">
        <f>Project!V12</f>
        <v>-4</v>
      </c>
      <c r="W8" s="14">
        <f>Project!W12</f>
        <v>-3</v>
      </c>
      <c r="X8" s="14">
        <f>Project!X12</f>
        <v>-2</v>
      </c>
      <c r="Y8" s="14">
        <f>Project!Y12</f>
        <v>-1</v>
      </c>
      <c r="Z8" s="14">
        <f>Project!Z12</f>
        <v>0</v>
      </c>
      <c r="AA8" s="14">
        <f>Project!AA12</f>
        <v>1</v>
      </c>
      <c r="AB8" s="14">
        <f>Project!AB12</f>
        <v>2</v>
      </c>
      <c r="AC8" s="14">
        <f>Project!AC12</f>
        <v>3</v>
      </c>
      <c r="AD8" s="14">
        <f>Project!AD12</f>
        <v>4</v>
      </c>
      <c r="AE8" s="14">
        <f>Project!AE12</f>
        <v>5</v>
      </c>
      <c r="AF8" s="14">
        <f>Project!AF12</f>
        <v>6</v>
      </c>
      <c r="AG8" s="14">
        <f>Project!AG12</f>
        <v>7</v>
      </c>
      <c r="AH8" s="14">
        <f>Project!AH12</f>
        <v>8</v>
      </c>
      <c r="AI8" s="14">
        <f>Project!AI12</f>
        <v>9</v>
      </c>
      <c r="AJ8" s="14">
        <f>Project!AJ12</f>
        <v>10</v>
      </c>
      <c r="AK8" s="14">
        <f>Project!AK12</f>
        <v>11</v>
      </c>
      <c r="AL8" s="14">
        <f>Project!AL12</f>
        <v>12</v>
      </c>
      <c r="AM8" s="14">
        <f>Project!AM12</f>
        <v>13</v>
      </c>
      <c r="AN8" s="14">
        <f>Project!AN12</f>
        <v>14</v>
      </c>
      <c r="AO8" s="14">
        <f>Project!AO12</f>
        <v>15</v>
      </c>
      <c r="AP8" s="14">
        <f>Project!AP12</f>
        <v>16</v>
      </c>
      <c r="AQ8" s="14">
        <f>Project!AQ12</f>
        <v>17</v>
      </c>
      <c r="AR8" s="14">
        <f>Project!AR12</f>
        <v>18</v>
      </c>
      <c r="AS8" s="14">
        <f>Project!AS12</f>
        <v>19</v>
      </c>
      <c r="AT8" s="14">
        <f>Project!AT12</f>
        <v>20</v>
      </c>
      <c r="AU8" s="14">
        <f>Project!AU12</f>
        <v>21</v>
      </c>
      <c r="AV8" s="14">
        <f>Project!AV12</f>
        <v>22</v>
      </c>
      <c r="AW8" s="14">
        <f>Project!AW12</f>
        <v>23</v>
      </c>
      <c r="AX8" s="14">
        <f>Project!AX12</f>
        <v>24</v>
      </c>
      <c r="AY8" s="14">
        <f>Project!AY12</f>
        <v>25</v>
      </c>
      <c r="AZ8" s="14">
        <f>Project!AZ12</f>
        <v>26</v>
      </c>
      <c r="BA8" s="14">
        <f>Project!BA12</f>
        <v>27</v>
      </c>
      <c r="BB8" s="14">
        <f>Project!BB12</f>
        <v>28</v>
      </c>
      <c r="BC8" s="14">
        <f>Project!BC12</f>
        <v>29</v>
      </c>
      <c r="BD8" s="14">
        <f>Project!BD12</f>
        <v>30</v>
      </c>
      <c r="BE8" s="14">
        <f>Project!BE12</f>
        <v>31</v>
      </c>
      <c r="BF8" s="14">
        <f>Project!BF12</f>
        <v>32</v>
      </c>
      <c r="BG8" s="14">
        <f>Project!BG12</f>
        <v>33</v>
      </c>
      <c r="BH8" s="14">
        <f>Project!BH12</f>
        <v>34</v>
      </c>
      <c r="BI8" s="14">
        <f>Project!BI12</f>
        <v>35</v>
      </c>
      <c r="BJ8" s="14">
        <f>Project!BJ12</f>
        <v>36</v>
      </c>
      <c r="BK8" s="14">
        <f>Project!BK12</f>
        <v>37</v>
      </c>
      <c r="BL8" s="14">
        <f>Project!BL12</f>
        <v>38</v>
      </c>
      <c r="BM8" s="14">
        <f>Project!BM12</f>
        <v>39</v>
      </c>
      <c r="BN8" s="14">
        <f>Project!BN12</f>
        <v>40</v>
      </c>
      <c r="BO8" s="14">
        <f>Project!BO12</f>
        <v>41</v>
      </c>
      <c r="BP8" s="14">
        <f>Project!BP12</f>
        <v>42</v>
      </c>
    </row>
    <row r="9" spans="1:70">
      <c r="H9" s="22"/>
      <c r="J9" s="17">
        <f>Project!J13</f>
        <v>2005</v>
      </c>
      <c r="K9" s="17">
        <f>Project!K13</f>
        <v>2006</v>
      </c>
      <c r="L9" s="17">
        <f>Project!L13</f>
        <v>2007</v>
      </c>
      <c r="M9" s="17">
        <f>Project!M13</f>
        <v>2008</v>
      </c>
      <c r="N9" s="17">
        <f>Project!N13</f>
        <v>2009</v>
      </c>
      <c r="O9" s="17">
        <f>Project!O13</f>
        <v>2010</v>
      </c>
      <c r="P9" s="17">
        <f>Project!P13</f>
        <v>2011</v>
      </c>
      <c r="Q9" s="17">
        <f>Project!Q13</f>
        <v>2012</v>
      </c>
      <c r="R9" s="17">
        <f>Project!R13</f>
        <v>2013</v>
      </c>
      <c r="S9" s="17">
        <f>Project!S13</f>
        <v>2014</v>
      </c>
      <c r="T9" s="17">
        <f>Project!T13</f>
        <v>2015</v>
      </c>
      <c r="U9" s="17">
        <f>Project!U13</f>
        <v>2016</v>
      </c>
      <c r="V9" s="17">
        <f>Project!V13</f>
        <v>2017</v>
      </c>
      <c r="W9" s="17">
        <f>Project!W13</f>
        <v>2018</v>
      </c>
      <c r="X9" s="17">
        <f>Project!X13</f>
        <v>2019</v>
      </c>
      <c r="Y9" s="17">
        <f>Project!Y13</f>
        <v>2020</v>
      </c>
      <c r="Z9" s="17">
        <f>Project!Z13</f>
        <v>2021</v>
      </c>
      <c r="AA9" s="17">
        <f>Project!AA13</f>
        <v>2022</v>
      </c>
      <c r="AB9" s="17">
        <f>Project!AB13</f>
        <v>2023</v>
      </c>
      <c r="AC9" s="17">
        <f>Project!AC13</f>
        <v>2024</v>
      </c>
      <c r="AD9" s="17">
        <f>Project!AD13</f>
        <v>2025</v>
      </c>
      <c r="AE9" s="17">
        <f>Project!AE13</f>
        <v>2026</v>
      </c>
      <c r="AF9" s="17">
        <f>Project!AF13</f>
        <v>2027</v>
      </c>
      <c r="AG9" s="17">
        <f>Project!AG13</f>
        <v>2028</v>
      </c>
      <c r="AH9" s="17">
        <f>Project!AH13</f>
        <v>2029</v>
      </c>
      <c r="AI9" s="17">
        <f>Project!AI13</f>
        <v>2030</v>
      </c>
      <c r="AJ9" s="17">
        <f>Project!AJ13</f>
        <v>2031</v>
      </c>
      <c r="AK9" s="17">
        <f>Project!AK13</f>
        <v>2032</v>
      </c>
      <c r="AL9" s="17">
        <f>Project!AL13</f>
        <v>2033</v>
      </c>
      <c r="AM9" s="17">
        <f>Project!AM13</f>
        <v>2034</v>
      </c>
      <c r="AN9" s="17">
        <f>Project!AN13</f>
        <v>2035</v>
      </c>
      <c r="AO9" s="17">
        <f>Project!AO13</f>
        <v>2036</v>
      </c>
      <c r="AP9" s="17">
        <f>Project!AP13</f>
        <v>2037</v>
      </c>
      <c r="AQ9" s="17">
        <f>Project!AQ13</f>
        <v>2038</v>
      </c>
      <c r="AR9" s="17">
        <f>Project!AR13</f>
        <v>2039</v>
      </c>
      <c r="AS9" s="17">
        <f>Project!AS13</f>
        <v>2040</v>
      </c>
      <c r="AT9" s="17">
        <f>Project!AT13</f>
        <v>2041</v>
      </c>
      <c r="AU9" s="17">
        <f>Project!AU13</f>
        <v>2042</v>
      </c>
      <c r="AV9" s="17">
        <f>Project!AV13</f>
        <v>2043</v>
      </c>
      <c r="AW9" s="17">
        <f>Project!AW13</f>
        <v>2044</v>
      </c>
      <c r="AX9" s="17">
        <f>Project!AX13</f>
        <v>2045</v>
      </c>
      <c r="AY9" s="17">
        <f>Project!AY13</f>
        <v>2046</v>
      </c>
      <c r="AZ9" s="17">
        <f>Project!AZ13</f>
        <v>2047</v>
      </c>
      <c r="BA9" s="17">
        <f>Project!BA13</f>
        <v>2048</v>
      </c>
      <c r="BB9" s="17">
        <f>Project!BB13</f>
        <v>2049</v>
      </c>
      <c r="BC9" s="17">
        <f>Project!BC13</f>
        <v>2050</v>
      </c>
      <c r="BD9" s="17">
        <f>Project!BD13</f>
        <v>2051</v>
      </c>
      <c r="BE9" s="17">
        <f>Project!BE13</f>
        <v>2052</v>
      </c>
      <c r="BF9" s="17">
        <f>Project!BF13</f>
        <v>2053</v>
      </c>
      <c r="BG9" s="17">
        <f>Project!BG13</f>
        <v>2054</v>
      </c>
      <c r="BH9" s="17">
        <f>Project!BH13</f>
        <v>2055</v>
      </c>
      <c r="BI9" s="17">
        <f>Project!BI13</f>
        <v>2056</v>
      </c>
      <c r="BJ9" s="17">
        <f>Project!BJ13</f>
        <v>2057</v>
      </c>
      <c r="BK9" s="17">
        <f>Project!BK13</f>
        <v>2058</v>
      </c>
      <c r="BL9" s="17">
        <f>Project!BL13</f>
        <v>2059</v>
      </c>
      <c r="BM9" s="17">
        <f>Project!BM13</f>
        <v>2060</v>
      </c>
      <c r="BN9" s="17">
        <f>Project!BN13</f>
        <v>2061</v>
      </c>
      <c r="BO9" s="17">
        <f>Project!BO13</f>
        <v>2062</v>
      </c>
      <c r="BP9" s="17">
        <f>Project!BP13</f>
        <v>2063</v>
      </c>
      <c r="BR9" s="3" t="s">
        <v>12</v>
      </c>
    </row>
    <row r="10" spans="1:70">
      <c r="I10" s="22" t="s">
        <v>13</v>
      </c>
      <c r="J10" s="28"/>
      <c r="K10" s="28"/>
      <c r="L10" s="28"/>
      <c r="M10" s="28"/>
      <c r="N10" s="28"/>
      <c r="O10" s="28"/>
      <c r="P10" s="28"/>
      <c r="Q10" s="28"/>
      <c r="R10" s="28"/>
      <c r="S10" s="28"/>
      <c r="T10" s="28"/>
      <c r="U10" s="28"/>
      <c r="V10" s="28"/>
      <c r="W10" s="28"/>
      <c r="X10" s="28"/>
      <c r="Y10" s="28"/>
      <c r="Z10" s="14" t="str">
        <f>CONCATENATE(Project!$Z$13,"$")</f>
        <v>2021$</v>
      </c>
      <c r="AA10" s="78" t="str">
        <f>CONCATENATE(Project!$Z$13,"$")</f>
        <v>2021$</v>
      </c>
      <c r="AB10" s="78" t="str">
        <f>CONCATENATE(Project!$Z$13,"$")</f>
        <v>2021$</v>
      </c>
      <c r="AC10" s="78" t="str">
        <f>CONCATENATE(Project!$Z$13,"$")</f>
        <v>2021$</v>
      </c>
      <c r="AD10" s="78" t="str">
        <f>CONCATENATE(Project!$Z$13,"$")</f>
        <v>2021$</v>
      </c>
      <c r="AE10" s="78" t="str">
        <f>CONCATENATE(Project!$Z$13,"$")</f>
        <v>2021$</v>
      </c>
      <c r="AF10" s="78" t="str">
        <f>CONCATENATE(Project!$Z$13,"$")</f>
        <v>2021$</v>
      </c>
      <c r="AG10" s="78" t="str">
        <f>CONCATENATE(Project!$Z$13,"$")</f>
        <v>2021$</v>
      </c>
      <c r="AH10" s="78" t="str">
        <f>CONCATENATE(Project!$Z$13,"$")</f>
        <v>2021$</v>
      </c>
      <c r="AI10" s="78" t="str">
        <f>CONCATENATE(Project!$Z$13,"$")</f>
        <v>2021$</v>
      </c>
      <c r="AJ10" s="78" t="str">
        <f>CONCATENATE(Project!$Z$13,"$")</f>
        <v>2021$</v>
      </c>
      <c r="AK10" s="78" t="str">
        <f>CONCATENATE(Project!$Z$13,"$")</f>
        <v>2021$</v>
      </c>
      <c r="AL10" s="78" t="str">
        <f>CONCATENATE(Project!$Z$13,"$")</f>
        <v>2021$</v>
      </c>
      <c r="AM10" s="78" t="str">
        <f>CONCATENATE(Project!$Z$13,"$")</f>
        <v>2021$</v>
      </c>
      <c r="AN10" s="78" t="str">
        <f>CONCATENATE(Project!$Z$13,"$")</f>
        <v>2021$</v>
      </c>
      <c r="AO10" s="78" t="str">
        <f>CONCATENATE(Project!$Z$13,"$")</f>
        <v>2021$</v>
      </c>
      <c r="AP10" s="78" t="str">
        <f>CONCATENATE(Project!$Z$13,"$")</f>
        <v>2021$</v>
      </c>
      <c r="AQ10" s="78" t="str">
        <f>CONCATENATE(Project!$Z$13,"$")</f>
        <v>2021$</v>
      </c>
      <c r="AR10" s="78" t="str">
        <f>CONCATENATE(Project!$Z$13,"$")</f>
        <v>2021$</v>
      </c>
      <c r="AS10" s="78" t="str">
        <f>CONCATENATE(Project!$Z$13,"$")</f>
        <v>2021$</v>
      </c>
      <c r="AT10" s="78" t="str">
        <f>CONCATENATE(Project!$Z$13,"$")</f>
        <v>2021$</v>
      </c>
      <c r="AU10" s="78" t="str">
        <f>CONCATENATE(Project!$Z$13,"$")</f>
        <v>2021$</v>
      </c>
      <c r="AV10" s="78" t="str">
        <f>CONCATENATE(Project!$Z$13,"$")</f>
        <v>2021$</v>
      </c>
      <c r="AW10" s="78" t="str">
        <f>CONCATENATE(Project!$Z$13,"$")</f>
        <v>2021$</v>
      </c>
      <c r="AX10" s="78" t="str">
        <f>CONCATENATE(Project!$Z$13,"$")</f>
        <v>2021$</v>
      </c>
      <c r="AY10" s="78" t="str">
        <f>CONCATENATE(Project!$Z$13,"$")</f>
        <v>2021$</v>
      </c>
      <c r="AZ10" s="78" t="str">
        <f>CONCATENATE(Project!$Z$13,"$")</f>
        <v>2021$</v>
      </c>
      <c r="BA10" s="78" t="str">
        <f>CONCATENATE(Project!$Z$13,"$")</f>
        <v>2021$</v>
      </c>
      <c r="BB10" s="78" t="str">
        <f>CONCATENATE(Project!$Z$13,"$")</f>
        <v>2021$</v>
      </c>
      <c r="BC10" s="78" t="str">
        <f>CONCATENATE(Project!$Z$13,"$")</f>
        <v>2021$</v>
      </c>
      <c r="BD10" s="78" t="str">
        <f>CONCATENATE(Project!$Z$13,"$")</f>
        <v>2021$</v>
      </c>
      <c r="BE10" s="78" t="str">
        <f>CONCATENATE(Project!$Z$13,"$")</f>
        <v>2021$</v>
      </c>
      <c r="BF10" s="78" t="str">
        <f>CONCATENATE(Project!$Z$13,"$")</f>
        <v>2021$</v>
      </c>
      <c r="BG10" s="78" t="str">
        <f>CONCATENATE(Project!$Z$13,"$")</f>
        <v>2021$</v>
      </c>
      <c r="BH10" s="78" t="str">
        <f>CONCATENATE(Project!$Z$13,"$")</f>
        <v>2021$</v>
      </c>
      <c r="BI10" s="78" t="str">
        <f>CONCATENATE(Project!$Z$13,"$")</f>
        <v>2021$</v>
      </c>
      <c r="BJ10" s="78" t="str">
        <f>CONCATENATE(Project!$Z$13,"$")</f>
        <v>2021$</v>
      </c>
      <c r="BK10" s="78" t="str">
        <f>CONCATENATE(Project!$Z$13,"$")</f>
        <v>2021$</v>
      </c>
      <c r="BL10" s="78" t="str">
        <f>CONCATENATE(Project!$Z$13,"$")</f>
        <v>2021$</v>
      </c>
      <c r="BM10" s="78" t="str">
        <f>CONCATENATE(Project!$Z$13,"$")</f>
        <v>2021$</v>
      </c>
      <c r="BN10" s="78" t="str">
        <f>CONCATENATE(Project!$Z$13,"$")</f>
        <v>2021$</v>
      </c>
      <c r="BO10" s="78" t="str">
        <f>CONCATENATE(Project!$Z$13,"$")</f>
        <v>2021$</v>
      </c>
      <c r="BP10" s="78" t="str">
        <f>CONCATENATE(Project!$Z$13,"$")</f>
        <v>2021$</v>
      </c>
    </row>
    <row r="11" spans="1:70" ht="18.5">
      <c r="A11" s="59" t="s">
        <v>247</v>
      </c>
      <c r="B11" s="6"/>
      <c r="C11" s="6"/>
      <c r="D11" s="6"/>
      <c r="E11" s="6"/>
      <c r="F11" s="6"/>
      <c r="G11" s="103"/>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row>
    <row r="12" spans="1:70" s="3" customFormat="1" ht="15.5">
      <c r="A12" s="55" t="s">
        <v>248</v>
      </c>
      <c r="B12" s="55"/>
      <c r="C12" s="55"/>
      <c r="D12" s="101"/>
      <c r="E12" s="101"/>
      <c r="F12" s="101"/>
      <c r="G12" s="55"/>
      <c r="H12" s="62"/>
      <c r="I12"/>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3"/>
    </row>
    <row r="13" spans="1:70">
      <c r="A13" s="75"/>
      <c r="B13" s="23"/>
      <c r="D13" s="29"/>
      <c r="F13" s="29"/>
      <c r="G13" s="29"/>
      <c r="I13" s="22"/>
      <c r="Z13"/>
      <c r="AA13"/>
      <c r="AB13"/>
      <c r="AC13"/>
      <c r="AD13"/>
      <c r="AE13"/>
      <c r="AF13"/>
      <c r="AG13"/>
      <c r="AH13"/>
      <c r="AI13"/>
      <c r="AJ13"/>
      <c r="AK13"/>
      <c r="AL13"/>
      <c r="AM13"/>
      <c r="AN13"/>
      <c r="AO13"/>
      <c r="AP13"/>
      <c r="AQ13"/>
      <c r="AR13"/>
      <c r="AS13"/>
      <c r="AT13"/>
      <c r="AU13"/>
      <c r="AV13"/>
      <c r="AW13"/>
      <c r="AX13"/>
      <c r="AY13"/>
      <c r="AZ13"/>
      <c r="BA13"/>
      <c r="BB13"/>
      <c r="BC13"/>
      <c r="BD13" s="87"/>
      <c r="BE13"/>
      <c r="BF13"/>
      <c r="BG13"/>
      <c r="BH13"/>
      <c r="BI13"/>
      <c r="BJ13"/>
      <c r="BK13"/>
      <c r="BL13"/>
      <c r="BM13"/>
      <c r="BN13"/>
      <c r="BO13"/>
      <c r="BP13"/>
    </row>
    <row r="14" spans="1:70">
      <c r="A14" s="18" t="s">
        <v>249</v>
      </c>
      <c r="B14" s="138">
        <f>Project!B88</f>
        <v>0</v>
      </c>
      <c r="D14" s="29"/>
      <c r="F14" s="29"/>
      <c r="G14" s="29"/>
      <c r="I14" s="22" t="s">
        <v>94</v>
      </c>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row>
    <row r="15" spans="1:70">
      <c r="A15" s="18" t="s">
        <v>110</v>
      </c>
      <c r="B15" s="16" t="e">
        <f>Project!B96</f>
        <v>#DIV/0!</v>
      </c>
      <c r="D15" s="29"/>
      <c r="F15" s="29"/>
      <c r="G15" s="29"/>
      <c r="I15" s="22" t="s">
        <v>111</v>
      </c>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row>
    <row r="16" spans="1:70">
      <c r="A16" s="18" t="s">
        <v>99</v>
      </c>
      <c r="B16" s="138">
        <f>Project!B89</f>
        <v>0</v>
      </c>
      <c r="C16" s="29"/>
      <c r="D16" s="29"/>
      <c r="F16" s="29"/>
      <c r="G16" s="29"/>
      <c r="I16" s="140"/>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row>
    <row r="17" spans="1:70">
      <c r="A17" s="56"/>
      <c r="B17" s="226"/>
      <c r="C17" s="29"/>
      <c r="D17" s="29"/>
      <c r="F17" s="29"/>
      <c r="G17" s="29"/>
      <c r="I17" s="141"/>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row>
    <row r="18" spans="1:70">
      <c r="A18" s="18" t="s">
        <v>250</v>
      </c>
      <c r="C18" s="29"/>
      <c r="D18" s="29"/>
      <c r="F18" s="29"/>
      <c r="G18" s="29"/>
      <c r="I18" s="141" t="s">
        <v>141</v>
      </c>
      <c r="Z18" s="16" t="e">
        <f>$B$14*$B$15*(1-$B$16)</f>
        <v>#DIV/0!</v>
      </c>
      <c r="AA18" s="16" t="e">
        <f t="shared" ref="AA18:BP18" si="0">$B$14*$B$15*(1-$B$16)</f>
        <v>#DIV/0!</v>
      </c>
      <c r="AB18" s="16" t="e">
        <f t="shared" si="0"/>
        <v>#DIV/0!</v>
      </c>
      <c r="AC18" s="16" t="e">
        <f t="shared" si="0"/>
        <v>#DIV/0!</v>
      </c>
      <c r="AD18" s="16" t="e">
        <f t="shared" si="0"/>
        <v>#DIV/0!</v>
      </c>
      <c r="AE18" s="16" t="e">
        <f t="shared" si="0"/>
        <v>#DIV/0!</v>
      </c>
      <c r="AF18" s="16" t="e">
        <f t="shared" si="0"/>
        <v>#DIV/0!</v>
      </c>
      <c r="AG18" s="16" t="e">
        <f t="shared" si="0"/>
        <v>#DIV/0!</v>
      </c>
      <c r="AH18" s="16" t="e">
        <f t="shared" si="0"/>
        <v>#DIV/0!</v>
      </c>
      <c r="AI18" s="16" t="e">
        <f t="shared" si="0"/>
        <v>#DIV/0!</v>
      </c>
      <c r="AJ18" s="16" t="e">
        <f t="shared" si="0"/>
        <v>#DIV/0!</v>
      </c>
      <c r="AK18" s="16" t="e">
        <f t="shared" si="0"/>
        <v>#DIV/0!</v>
      </c>
      <c r="AL18" s="16" t="e">
        <f t="shared" si="0"/>
        <v>#DIV/0!</v>
      </c>
      <c r="AM18" s="16" t="e">
        <f t="shared" si="0"/>
        <v>#DIV/0!</v>
      </c>
      <c r="AN18" s="16" t="e">
        <f t="shared" si="0"/>
        <v>#DIV/0!</v>
      </c>
      <c r="AO18" s="16" t="e">
        <f t="shared" si="0"/>
        <v>#DIV/0!</v>
      </c>
      <c r="AP18" s="16" t="e">
        <f t="shared" si="0"/>
        <v>#DIV/0!</v>
      </c>
      <c r="AQ18" s="16" t="e">
        <f t="shared" si="0"/>
        <v>#DIV/0!</v>
      </c>
      <c r="AR18" s="16" t="e">
        <f t="shared" si="0"/>
        <v>#DIV/0!</v>
      </c>
      <c r="AS18" s="16" t="e">
        <f t="shared" si="0"/>
        <v>#DIV/0!</v>
      </c>
      <c r="AT18" s="16" t="e">
        <f t="shared" si="0"/>
        <v>#DIV/0!</v>
      </c>
      <c r="AU18" s="16" t="e">
        <f t="shared" si="0"/>
        <v>#DIV/0!</v>
      </c>
      <c r="AV18" s="16" t="e">
        <f t="shared" si="0"/>
        <v>#DIV/0!</v>
      </c>
      <c r="AW18" s="16" t="e">
        <f t="shared" si="0"/>
        <v>#DIV/0!</v>
      </c>
      <c r="AX18" s="16" t="e">
        <f t="shared" si="0"/>
        <v>#DIV/0!</v>
      </c>
      <c r="AY18" s="16" t="e">
        <f t="shared" si="0"/>
        <v>#DIV/0!</v>
      </c>
      <c r="AZ18" s="16" t="e">
        <f t="shared" si="0"/>
        <v>#DIV/0!</v>
      </c>
      <c r="BA18" s="16" t="e">
        <f t="shared" si="0"/>
        <v>#DIV/0!</v>
      </c>
      <c r="BB18" s="16" t="e">
        <f t="shared" si="0"/>
        <v>#DIV/0!</v>
      </c>
      <c r="BC18" s="16" t="e">
        <f t="shared" si="0"/>
        <v>#DIV/0!</v>
      </c>
      <c r="BD18" s="16" t="e">
        <f t="shared" si="0"/>
        <v>#DIV/0!</v>
      </c>
      <c r="BE18" s="16" t="e">
        <f t="shared" si="0"/>
        <v>#DIV/0!</v>
      </c>
      <c r="BF18" s="16" t="e">
        <f t="shared" si="0"/>
        <v>#DIV/0!</v>
      </c>
      <c r="BG18" s="16" t="e">
        <f t="shared" si="0"/>
        <v>#DIV/0!</v>
      </c>
      <c r="BH18" s="16" t="e">
        <f t="shared" si="0"/>
        <v>#DIV/0!</v>
      </c>
      <c r="BI18" s="16" t="e">
        <f t="shared" si="0"/>
        <v>#DIV/0!</v>
      </c>
      <c r="BJ18" s="16" t="e">
        <f t="shared" si="0"/>
        <v>#DIV/0!</v>
      </c>
      <c r="BK18" s="16" t="e">
        <f t="shared" si="0"/>
        <v>#DIV/0!</v>
      </c>
      <c r="BL18" s="16" t="e">
        <f t="shared" si="0"/>
        <v>#DIV/0!</v>
      </c>
      <c r="BM18" s="16" t="e">
        <f t="shared" si="0"/>
        <v>#DIV/0!</v>
      </c>
      <c r="BN18" s="16" t="e">
        <f t="shared" si="0"/>
        <v>#DIV/0!</v>
      </c>
      <c r="BO18" s="16" t="e">
        <f t="shared" si="0"/>
        <v>#DIV/0!</v>
      </c>
      <c r="BP18" s="16" t="e">
        <f t="shared" si="0"/>
        <v>#DIV/0!</v>
      </c>
    </row>
    <row r="19" spans="1:70">
      <c r="A19" s="24"/>
      <c r="C19" s="29"/>
      <c r="D19" s="29"/>
      <c r="F19" s="29"/>
      <c r="G19" s="2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row>
    <row r="20" spans="1:70" ht="18.5">
      <c r="A20" s="54" t="s">
        <v>251</v>
      </c>
      <c r="B20" s="6"/>
      <c r="C20" s="6"/>
      <c r="D20" s="6"/>
      <c r="E20" s="6"/>
      <c r="F20" s="6"/>
      <c r="G20" s="103"/>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row>
    <row r="21" spans="1:70">
      <c r="C21" s="29"/>
      <c r="D21" s="29"/>
      <c r="F21" s="29"/>
      <c r="G21" s="29"/>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row>
    <row r="22" spans="1:70">
      <c r="A22" s="222" t="s">
        <v>252</v>
      </c>
      <c r="C22" s="29"/>
      <c r="D22" s="29"/>
      <c r="F22" s="29"/>
      <c r="G22" s="29"/>
      <c r="I22" s="141" t="s">
        <v>141</v>
      </c>
      <c r="Z22" s="85" t="e">
        <f>Z18</f>
        <v>#DIV/0!</v>
      </c>
      <c r="AA22" s="85" t="e">
        <f t="shared" ref="AA22:BP22" si="1">AA18</f>
        <v>#DIV/0!</v>
      </c>
      <c r="AB22" s="85" t="e">
        <f t="shared" si="1"/>
        <v>#DIV/0!</v>
      </c>
      <c r="AC22" s="85" t="e">
        <f t="shared" si="1"/>
        <v>#DIV/0!</v>
      </c>
      <c r="AD22" s="85" t="e">
        <f t="shared" si="1"/>
        <v>#DIV/0!</v>
      </c>
      <c r="AE22" s="85" t="e">
        <f t="shared" si="1"/>
        <v>#DIV/0!</v>
      </c>
      <c r="AF22" s="85" t="e">
        <f t="shared" si="1"/>
        <v>#DIV/0!</v>
      </c>
      <c r="AG22" s="85" t="e">
        <f t="shared" si="1"/>
        <v>#DIV/0!</v>
      </c>
      <c r="AH22" s="85" t="e">
        <f t="shared" si="1"/>
        <v>#DIV/0!</v>
      </c>
      <c r="AI22" s="85" t="e">
        <f t="shared" si="1"/>
        <v>#DIV/0!</v>
      </c>
      <c r="AJ22" s="85" t="e">
        <f t="shared" si="1"/>
        <v>#DIV/0!</v>
      </c>
      <c r="AK22" s="85" t="e">
        <f t="shared" si="1"/>
        <v>#DIV/0!</v>
      </c>
      <c r="AL22" s="85" t="e">
        <f t="shared" si="1"/>
        <v>#DIV/0!</v>
      </c>
      <c r="AM22" s="85" t="e">
        <f t="shared" si="1"/>
        <v>#DIV/0!</v>
      </c>
      <c r="AN22" s="85" t="e">
        <f t="shared" si="1"/>
        <v>#DIV/0!</v>
      </c>
      <c r="AO22" s="85" t="e">
        <f t="shared" si="1"/>
        <v>#DIV/0!</v>
      </c>
      <c r="AP22" s="85" t="e">
        <f t="shared" si="1"/>
        <v>#DIV/0!</v>
      </c>
      <c r="AQ22" s="85" t="e">
        <f t="shared" si="1"/>
        <v>#DIV/0!</v>
      </c>
      <c r="AR22" s="85" t="e">
        <f t="shared" si="1"/>
        <v>#DIV/0!</v>
      </c>
      <c r="AS22" s="85" t="e">
        <f t="shared" si="1"/>
        <v>#DIV/0!</v>
      </c>
      <c r="AT22" s="85" t="e">
        <f t="shared" si="1"/>
        <v>#DIV/0!</v>
      </c>
      <c r="AU22" s="85" t="e">
        <f t="shared" si="1"/>
        <v>#DIV/0!</v>
      </c>
      <c r="AV22" s="85" t="e">
        <f t="shared" si="1"/>
        <v>#DIV/0!</v>
      </c>
      <c r="AW22" s="85" t="e">
        <f t="shared" si="1"/>
        <v>#DIV/0!</v>
      </c>
      <c r="AX22" s="85" t="e">
        <f t="shared" si="1"/>
        <v>#DIV/0!</v>
      </c>
      <c r="AY22" s="85" t="e">
        <f t="shared" si="1"/>
        <v>#DIV/0!</v>
      </c>
      <c r="AZ22" s="85" t="e">
        <f t="shared" si="1"/>
        <v>#DIV/0!</v>
      </c>
      <c r="BA22" s="85" t="e">
        <f t="shared" si="1"/>
        <v>#DIV/0!</v>
      </c>
      <c r="BB22" s="85" t="e">
        <f t="shared" si="1"/>
        <v>#DIV/0!</v>
      </c>
      <c r="BC22" s="85" t="e">
        <f t="shared" si="1"/>
        <v>#DIV/0!</v>
      </c>
      <c r="BD22" s="85" t="e">
        <f t="shared" si="1"/>
        <v>#DIV/0!</v>
      </c>
      <c r="BE22" s="85" t="e">
        <f t="shared" si="1"/>
        <v>#DIV/0!</v>
      </c>
      <c r="BF22" s="85" t="e">
        <f t="shared" si="1"/>
        <v>#DIV/0!</v>
      </c>
      <c r="BG22" s="85" t="e">
        <f t="shared" si="1"/>
        <v>#DIV/0!</v>
      </c>
      <c r="BH22" s="85" t="e">
        <f t="shared" si="1"/>
        <v>#DIV/0!</v>
      </c>
      <c r="BI22" s="85" t="e">
        <f t="shared" si="1"/>
        <v>#DIV/0!</v>
      </c>
      <c r="BJ22" s="85" t="e">
        <f t="shared" si="1"/>
        <v>#DIV/0!</v>
      </c>
      <c r="BK22" s="85" t="e">
        <f t="shared" si="1"/>
        <v>#DIV/0!</v>
      </c>
      <c r="BL22" s="85" t="e">
        <f t="shared" si="1"/>
        <v>#DIV/0!</v>
      </c>
      <c r="BM22" s="85" t="e">
        <f t="shared" si="1"/>
        <v>#DIV/0!</v>
      </c>
      <c r="BN22" s="85" t="e">
        <f t="shared" si="1"/>
        <v>#DIV/0!</v>
      </c>
      <c r="BO22" s="85" t="e">
        <f t="shared" si="1"/>
        <v>#DIV/0!</v>
      </c>
      <c r="BP22" s="85" t="e">
        <f t="shared" si="1"/>
        <v>#DIV/0!</v>
      </c>
      <c r="BQ22" s="85"/>
    </row>
    <row r="23" spans="1:70">
      <c r="A23" s="222" t="s">
        <v>157</v>
      </c>
      <c r="B23" s="22" t="s">
        <v>158</v>
      </c>
      <c r="C23" s="3"/>
      <c r="D23" s="3"/>
      <c r="E23" s="3"/>
      <c r="F23" s="3"/>
      <c r="G23" s="3"/>
      <c r="H23" s="102"/>
      <c r="I23" s="141" t="s">
        <v>141</v>
      </c>
      <c r="J23" s="3"/>
      <c r="K23" s="3"/>
      <c r="L23" s="3"/>
      <c r="M23" s="3"/>
      <c r="N23" s="3"/>
      <c r="O23" s="3"/>
      <c r="P23" s="3"/>
      <c r="Q23" s="3"/>
      <c r="R23" s="3"/>
      <c r="S23" s="3"/>
      <c r="T23" s="3"/>
      <c r="U23" s="3"/>
      <c r="V23" s="3"/>
      <c r="W23" s="3"/>
      <c r="X23" s="3"/>
      <c r="Y23" s="3"/>
      <c r="Z23" s="85">
        <f>IF(Z$9&gt;=Project!$B$20,IF(Z$9&lt;Project!$B$21,Z22,0),0)</f>
        <v>0</v>
      </c>
      <c r="AA23" s="85">
        <f>IF(AA$9&gt;=Project!$B$20,IF(AA$9&lt;Project!$B$21,AA22,0),0)</f>
        <v>0</v>
      </c>
      <c r="AB23" s="85">
        <f>IF(AB$9&gt;=Project!$B$20,IF(AB$9&lt;Project!$B$21,AB22,0),0)</f>
        <v>0</v>
      </c>
      <c r="AC23" s="85">
        <f>IF(AC$9&gt;=Project!$B$20,IF(AC$9&lt;Project!$B$21,AC22,0),0)</f>
        <v>0</v>
      </c>
      <c r="AD23" s="85">
        <f>IF(AD$9&gt;=Project!$B$20,IF(AD$9&lt;Project!$B$21,AD22,0),0)</f>
        <v>0</v>
      </c>
      <c r="AE23" s="277" t="e">
        <f>AE22/2</f>
        <v>#DIV/0!</v>
      </c>
      <c r="AF23" s="85" t="e">
        <f>IF(AF$9&gt;=Project!$B$20,IF(AF$9&lt;Project!$B$21,AF22,0),0)</f>
        <v>#DIV/0!</v>
      </c>
      <c r="AG23" s="85" t="e">
        <f>IF(AG$9&gt;=Project!$B$20,IF(AG$9&lt;Project!$B$21,AG22,0),0)</f>
        <v>#DIV/0!</v>
      </c>
      <c r="AH23" s="85" t="e">
        <f>IF(AH$9&gt;=Project!$B$20,IF(AH$9&lt;Project!$B$21,AH22,0),0)</f>
        <v>#DIV/0!</v>
      </c>
      <c r="AI23" s="85" t="e">
        <f>IF(AI$9&gt;=Project!$B$20,IF(AI$9&lt;Project!$B$21,AI22,0),0)</f>
        <v>#DIV/0!</v>
      </c>
      <c r="AJ23" s="85" t="e">
        <f>IF(AJ$9&gt;=Project!$B$20,IF(AJ$9&lt;Project!$B$21,AJ22,0),0)</f>
        <v>#DIV/0!</v>
      </c>
      <c r="AK23" s="85" t="e">
        <f>IF(AK$9&gt;=Project!$B$20,IF(AK$9&lt;Project!$B$21,AK22,0),0)</f>
        <v>#DIV/0!</v>
      </c>
      <c r="AL23" s="85" t="e">
        <f>IF(AL$9&gt;=Project!$B$20,IF(AL$9&lt;Project!$B$21,AL22,0),0)</f>
        <v>#DIV/0!</v>
      </c>
      <c r="AM23" s="85" t="e">
        <f>IF(AM$9&gt;=Project!$B$20,IF(AM$9&lt;Project!$B$21,AM22,0),0)</f>
        <v>#DIV/0!</v>
      </c>
      <c r="AN23" s="85" t="e">
        <f>IF(AN$9&gt;=Project!$B$20,IF(AN$9&lt;Project!$B$21,AN22,0),0)</f>
        <v>#DIV/0!</v>
      </c>
      <c r="AO23" s="85" t="e">
        <f>IF(AO$9&gt;=Project!$B$20,IF(AO$9&lt;Project!$B$21,AO22,0),0)</f>
        <v>#DIV/0!</v>
      </c>
      <c r="AP23" s="85" t="e">
        <f>IF(AP$9&gt;=Project!$B$20,IF(AP$9&lt;Project!$B$21,AP22,0),0)</f>
        <v>#DIV/0!</v>
      </c>
      <c r="AQ23" s="85" t="e">
        <f>IF(AQ$9&gt;=Project!$B$20,IF(AQ$9&lt;Project!$B$21,AQ22,0),0)</f>
        <v>#DIV/0!</v>
      </c>
      <c r="AR23" s="85" t="e">
        <f>IF(AR$9&gt;=Project!$B$20,IF(AR$9&lt;Project!$B$21,AR22,0),0)</f>
        <v>#DIV/0!</v>
      </c>
      <c r="AS23" s="85" t="e">
        <f>IF(AS$9&gt;=Project!$B$20,IF(AS$9&lt;Project!$B$21,AS22,0),0)</f>
        <v>#DIV/0!</v>
      </c>
      <c r="AT23" s="85" t="e">
        <f>IF(AT$9&gt;=Project!$B$20,IF(AT$9&lt;Project!$B$21,AT22,0),0)</f>
        <v>#DIV/0!</v>
      </c>
      <c r="AU23" s="85" t="e">
        <f>IF(AU$9&gt;=Project!$B$20,IF(AU$9&lt;Project!$B$21,AU22,0),0)</f>
        <v>#DIV/0!</v>
      </c>
      <c r="AV23" s="85" t="e">
        <f>IF(AV$9&gt;=Project!$B$20,IF(AV$9&lt;Project!$B$21,AV22,0),0)</f>
        <v>#DIV/0!</v>
      </c>
      <c r="AW23" s="85" t="e">
        <f>IF(AW$9&gt;=Project!$B$20,IF(AW$9&lt;Project!$B$21,AW22,0),0)</f>
        <v>#DIV/0!</v>
      </c>
      <c r="AX23" s="85" t="e">
        <f>IF(AX$9&gt;=Project!$B$20,IF(AX$9&lt;Project!$B$21,AX22,0),0)</f>
        <v>#DIV/0!</v>
      </c>
      <c r="AY23" s="85" t="e">
        <f>IF(AY$9&gt;=Project!$B$20,IF(AY$9&lt;Project!$B$21,AY22,0),0)</f>
        <v>#DIV/0!</v>
      </c>
      <c r="AZ23" s="85" t="e">
        <f>IF(AZ$9&gt;=Project!$B$20,IF(AZ$9&lt;Project!$B$21,AZ22,0),0)</f>
        <v>#DIV/0!</v>
      </c>
      <c r="BA23" s="85" t="e">
        <f>IF(BA$9&gt;=Project!$B$20,IF(BA$9&lt;Project!$B$21,BA22,0),0)</f>
        <v>#DIV/0!</v>
      </c>
      <c r="BB23" s="85" t="e">
        <f>IF(BB$9&gt;=Project!$B$20,IF(BB$9&lt;Project!$B$21,BB22,0),0)</f>
        <v>#DIV/0!</v>
      </c>
      <c r="BC23" s="85" t="e">
        <f>IF(BC$9&gt;=Project!$B$20,IF(BC$9&lt;Project!$B$21,BC22,0),0)</f>
        <v>#DIV/0!</v>
      </c>
      <c r="BD23" s="85" t="e">
        <f>IF(BD$9&gt;=Project!$B$20,IF(BD$9&lt;Project!$B$21,BD22,0),0)</f>
        <v>#DIV/0!</v>
      </c>
      <c r="BE23" s="85" t="e">
        <f>IF(BE$9&gt;=Project!$B$20,IF(BE$9&lt;Project!$B$21,BE22,0),0)</f>
        <v>#DIV/0!</v>
      </c>
      <c r="BF23" s="85" t="e">
        <f>IF(BF$9&gt;=Project!$B$20,IF(BF$9&lt;Project!$B$21,BF22,0),0)</f>
        <v>#DIV/0!</v>
      </c>
      <c r="BG23" s="85" t="e">
        <f>IF(BG$9&gt;=Project!$B$20,IF(BG$9&lt;Project!$B$21,BG22,0),0)</f>
        <v>#DIV/0!</v>
      </c>
      <c r="BH23" s="85" t="e">
        <f>IF(BH$9&gt;=Project!$B$20,IF(BH$9&lt;Project!$B$21,BH22,0),0)</f>
        <v>#DIV/0!</v>
      </c>
      <c r="BI23" s="85" t="e">
        <f>IF(BI$9&gt;=Project!$B$20,IF(BI$9&lt;Project!$B$21,BI22,0),0)</f>
        <v>#DIV/0!</v>
      </c>
      <c r="BJ23" s="85">
        <f>IF(BJ$9&gt;=Project!$B$20,IF(BJ$9&lt;Project!$B$21,BJ22,0),0)</f>
        <v>0</v>
      </c>
      <c r="BK23" s="85">
        <f>IF(BK$9&gt;=Project!$B$20,IF(BK$9&lt;Project!$B$21,BK22,0),0)</f>
        <v>0</v>
      </c>
      <c r="BL23" s="85">
        <f>IF(BL$9&gt;=Project!$B$20,IF(BL$9&lt;Project!$B$21,BL22,0),0)</f>
        <v>0</v>
      </c>
      <c r="BM23" s="85">
        <f>IF(BM$9&gt;=Project!$B$20,IF(BM$9&lt;Project!$B$21,BM22,0),0)</f>
        <v>0</v>
      </c>
      <c r="BN23" s="85">
        <f>IF(BN$9&gt;=Project!$B$20,IF(BN$9&lt;Project!$B$21,BN22,0),0)</f>
        <v>0</v>
      </c>
      <c r="BO23" s="85">
        <f>IF(BO$9&gt;=Project!$B$20,IF(BO$9&lt;Project!$B$21,BO22,0),0)</f>
        <v>0</v>
      </c>
      <c r="BP23" s="85">
        <f>IF(BP$9&gt;=Project!$B$20,IF(BP$9&lt;Project!$B$21,BP22,0),0)</f>
        <v>0</v>
      </c>
      <c r="BQ23" s="85"/>
      <c r="BR23" s="3"/>
    </row>
    <row r="24" spans="1:70">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row>
    <row r="25" spans="1:70" ht="18.5">
      <c r="A25" s="60" t="s">
        <v>159</v>
      </c>
      <c r="B25" s="53"/>
      <c r="C25" s="53"/>
      <c r="D25" s="53"/>
      <c r="E25" s="53"/>
      <c r="F25" s="53"/>
      <c r="G25" s="53"/>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row>
    <row r="26" spans="1:70">
      <c r="A26" t="s">
        <v>25</v>
      </c>
      <c r="Z26" s="40">
        <f>a!Z30</f>
        <v>1</v>
      </c>
      <c r="AA26" s="40">
        <f>a!AA30</f>
        <v>0.93457943925233644</v>
      </c>
      <c r="AB26" s="40">
        <f>a!AB30</f>
        <v>0.87343872827321156</v>
      </c>
      <c r="AC26" s="40">
        <f>a!AC30</f>
        <v>0.81629787689085187</v>
      </c>
      <c r="AD26" s="40">
        <f>a!AD30</f>
        <v>0.7628952120475252</v>
      </c>
      <c r="AE26" s="40">
        <f>a!AE30</f>
        <v>0.71298617948366838</v>
      </c>
      <c r="AF26" s="40">
        <f>a!AF30</f>
        <v>0.66634222381651254</v>
      </c>
      <c r="AG26" s="40">
        <f>a!AG30</f>
        <v>0.62274974188459109</v>
      </c>
      <c r="AH26" s="40">
        <f>a!AH30</f>
        <v>0.5820091045650384</v>
      </c>
      <c r="AI26" s="40">
        <f>a!AI30</f>
        <v>0.54393374258414806</v>
      </c>
      <c r="AJ26" s="40">
        <f>a!AJ30</f>
        <v>0.5083492921347178</v>
      </c>
      <c r="AK26" s="40">
        <f>a!AK30</f>
        <v>0.47509279638758667</v>
      </c>
      <c r="AL26" s="40">
        <f>a!AL30</f>
        <v>0.44401195924073528</v>
      </c>
      <c r="AM26" s="40">
        <f>a!AM30</f>
        <v>0.41496444788853759</v>
      </c>
      <c r="AN26" s="40">
        <f>a!AN30</f>
        <v>0.3878172410173249</v>
      </c>
      <c r="AO26" s="40">
        <f>a!AO30</f>
        <v>0.36244601964235967</v>
      </c>
      <c r="AP26" s="40">
        <f>a!AP30</f>
        <v>0.33873459779659787</v>
      </c>
      <c r="AQ26" s="40">
        <f>a!AQ30</f>
        <v>0.31657439046411018</v>
      </c>
      <c r="AR26" s="40">
        <f>a!AR30</f>
        <v>0.29586391632159825</v>
      </c>
      <c r="AS26" s="40">
        <f>a!AS30</f>
        <v>0.27650833301083949</v>
      </c>
      <c r="AT26" s="40">
        <f>a!AT30</f>
        <v>0.2584190028138687</v>
      </c>
      <c r="AU26" s="40">
        <f>a!AU30</f>
        <v>0.24151308674193336</v>
      </c>
      <c r="AV26" s="40">
        <f>a!AV30</f>
        <v>0.22571316517937698</v>
      </c>
      <c r="AW26" s="40">
        <f>a!AW30</f>
        <v>0.21094688334521211</v>
      </c>
      <c r="AX26" s="40">
        <f>a!AX30</f>
        <v>0.19714661994879637</v>
      </c>
      <c r="AY26" s="40">
        <f>a!AY30</f>
        <v>0.18424917752223957</v>
      </c>
      <c r="AZ26" s="40">
        <f>a!AZ30</f>
        <v>0.17219549301143888</v>
      </c>
      <c r="BA26" s="40">
        <f>a!BA30</f>
        <v>0.16093036730041013</v>
      </c>
      <c r="BB26" s="40">
        <f>a!BB30</f>
        <v>0.15040221243028987</v>
      </c>
      <c r="BC26" s="40">
        <f>a!BC30</f>
        <v>0.1405628153554111</v>
      </c>
      <c r="BD26" s="40">
        <f>a!BD30</f>
        <v>0.13136711715458982</v>
      </c>
      <c r="BE26" s="40">
        <f>a!BE30</f>
        <v>0.1227730066865325</v>
      </c>
      <c r="BF26" s="40">
        <f>a!BF30</f>
        <v>0.11474112774442291</v>
      </c>
      <c r="BG26" s="40">
        <f>a!BG30</f>
        <v>0.10723469882656347</v>
      </c>
      <c r="BH26" s="40">
        <f>a!BH30</f>
        <v>0.10021934469772288</v>
      </c>
      <c r="BI26" s="40">
        <f>a!BI30</f>
        <v>9.366293896983445E-2</v>
      </c>
      <c r="BJ26" s="40">
        <f>a!BJ30</f>
        <v>8.7535456981153698E-2</v>
      </c>
      <c r="BK26" s="40">
        <f>a!BK30</f>
        <v>8.1808838300143641E-2</v>
      </c>
      <c r="BL26" s="40">
        <f>a!BL30</f>
        <v>7.6456858224433308E-2</v>
      </c>
      <c r="BM26" s="40">
        <f>a!BM30</f>
        <v>7.1455007686386268E-2</v>
      </c>
      <c r="BN26" s="40">
        <f>a!BN30</f>
        <v>6.6780381015314264E-2</v>
      </c>
      <c r="BO26" s="40">
        <f>a!BO30</f>
        <v>6.2411571042349782E-2</v>
      </c>
      <c r="BP26" s="40">
        <f>a!BP30</f>
        <v>5.8328571067616623E-2</v>
      </c>
      <c r="BQ26" s="40"/>
    </row>
    <row r="27" spans="1:70">
      <c r="A27" s="106" t="s">
        <v>33</v>
      </c>
      <c r="B27" s="84" t="e">
        <f>SUM(AC27:BQ27)</f>
        <v>#DIV/0!</v>
      </c>
      <c r="C27" s="91"/>
      <c r="D27" s="91"/>
      <c r="E27" s="91"/>
      <c r="F27" s="91"/>
      <c r="G27" s="91"/>
      <c r="H27" s="91"/>
      <c r="I27" s="82"/>
      <c r="J27" s="91"/>
      <c r="K27" s="91"/>
      <c r="L27" s="91"/>
      <c r="M27" s="91"/>
      <c r="N27" s="91"/>
      <c r="O27" s="91"/>
      <c r="P27" s="91"/>
      <c r="Q27" s="91"/>
      <c r="R27" s="91"/>
      <c r="S27" s="91"/>
      <c r="T27" s="91"/>
      <c r="U27" s="91"/>
      <c r="V27" s="91"/>
      <c r="W27" s="91"/>
      <c r="X27" s="91"/>
      <c r="Y27" s="91"/>
      <c r="Z27" s="107">
        <f>Z26*Z23</f>
        <v>0</v>
      </c>
      <c r="AA27" s="107">
        <f t="shared" ref="AA27:BP27" si="2">AA26*AA23</f>
        <v>0</v>
      </c>
      <c r="AB27" s="107">
        <f t="shared" si="2"/>
        <v>0</v>
      </c>
      <c r="AC27" s="107">
        <f t="shared" si="2"/>
        <v>0</v>
      </c>
      <c r="AD27" s="107">
        <f t="shared" si="2"/>
        <v>0</v>
      </c>
      <c r="AE27" s="107" t="e">
        <f t="shared" si="2"/>
        <v>#DIV/0!</v>
      </c>
      <c r="AF27" s="107" t="e">
        <f t="shared" si="2"/>
        <v>#DIV/0!</v>
      </c>
      <c r="AG27" s="107" t="e">
        <f t="shared" si="2"/>
        <v>#DIV/0!</v>
      </c>
      <c r="AH27" s="107" t="e">
        <f t="shared" si="2"/>
        <v>#DIV/0!</v>
      </c>
      <c r="AI27" s="107" t="e">
        <f t="shared" si="2"/>
        <v>#DIV/0!</v>
      </c>
      <c r="AJ27" s="107" t="e">
        <f t="shared" si="2"/>
        <v>#DIV/0!</v>
      </c>
      <c r="AK27" s="107" t="e">
        <f t="shared" si="2"/>
        <v>#DIV/0!</v>
      </c>
      <c r="AL27" s="107" t="e">
        <f t="shared" si="2"/>
        <v>#DIV/0!</v>
      </c>
      <c r="AM27" s="107" t="e">
        <f t="shared" si="2"/>
        <v>#DIV/0!</v>
      </c>
      <c r="AN27" s="107" t="e">
        <f t="shared" si="2"/>
        <v>#DIV/0!</v>
      </c>
      <c r="AO27" s="107" t="e">
        <f t="shared" si="2"/>
        <v>#DIV/0!</v>
      </c>
      <c r="AP27" s="107" t="e">
        <f t="shared" si="2"/>
        <v>#DIV/0!</v>
      </c>
      <c r="AQ27" s="107" t="e">
        <f t="shared" si="2"/>
        <v>#DIV/0!</v>
      </c>
      <c r="AR27" s="107" t="e">
        <f t="shared" si="2"/>
        <v>#DIV/0!</v>
      </c>
      <c r="AS27" s="107" t="e">
        <f t="shared" si="2"/>
        <v>#DIV/0!</v>
      </c>
      <c r="AT27" s="107" t="e">
        <f t="shared" si="2"/>
        <v>#DIV/0!</v>
      </c>
      <c r="AU27" s="107" t="e">
        <f t="shared" si="2"/>
        <v>#DIV/0!</v>
      </c>
      <c r="AV27" s="107" t="e">
        <f t="shared" si="2"/>
        <v>#DIV/0!</v>
      </c>
      <c r="AW27" s="107" t="e">
        <f t="shared" si="2"/>
        <v>#DIV/0!</v>
      </c>
      <c r="AX27" s="107" t="e">
        <f t="shared" si="2"/>
        <v>#DIV/0!</v>
      </c>
      <c r="AY27" s="107" t="e">
        <f t="shared" si="2"/>
        <v>#DIV/0!</v>
      </c>
      <c r="AZ27" s="107" t="e">
        <f t="shared" si="2"/>
        <v>#DIV/0!</v>
      </c>
      <c r="BA27" s="107" t="e">
        <f t="shared" si="2"/>
        <v>#DIV/0!</v>
      </c>
      <c r="BB27" s="107" t="e">
        <f t="shared" si="2"/>
        <v>#DIV/0!</v>
      </c>
      <c r="BC27" s="107" t="e">
        <f t="shared" si="2"/>
        <v>#DIV/0!</v>
      </c>
      <c r="BD27" s="107" t="e">
        <f t="shared" si="2"/>
        <v>#DIV/0!</v>
      </c>
      <c r="BE27" s="107" t="e">
        <f t="shared" si="2"/>
        <v>#DIV/0!</v>
      </c>
      <c r="BF27" s="107" t="e">
        <f t="shared" si="2"/>
        <v>#DIV/0!</v>
      </c>
      <c r="BG27" s="107" t="e">
        <f t="shared" si="2"/>
        <v>#DIV/0!</v>
      </c>
      <c r="BH27" s="107" t="e">
        <f t="shared" si="2"/>
        <v>#DIV/0!</v>
      </c>
      <c r="BI27" s="107" t="e">
        <f t="shared" si="2"/>
        <v>#DIV/0!</v>
      </c>
      <c r="BJ27" s="107">
        <f t="shared" si="2"/>
        <v>0</v>
      </c>
      <c r="BK27" s="107">
        <f t="shared" si="2"/>
        <v>0</v>
      </c>
      <c r="BL27" s="107">
        <f t="shared" si="2"/>
        <v>0</v>
      </c>
      <c r="BM27" s="107">
        <f t="shared" si="2"/>
        <v>0</v>
      </c>
      <c r="BN27" s="107">
        <f t="shared" si="2"/>
        <v>0</v>
      </c>
      <c r="BO27" s="107">
        <f t="shared" si="2"/>
        <v>0</v>
      </c>
      <c r="BP27" s="107">
        <f t="shared" si="2"/>
        <v>0</v>
      </c>
      <c r="BQ27" s="107"/>
      <c r="BR27" s="91"/>
    </row>
    <row r="28" spans="1:70" ht="15.5">
      <c r="A28" s="86"/>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row>
    <row r="29" spans="1:70">
      <c r="A29" s="1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JobNumber0 xmlns="b747a3e6-13c2-4d8f-ab67-b67fb4a37ed0" xsi:nil="true"/>
    <JobNumber xmlns="b747a3e6-13c2-4d8f-ab67-b67fb4a37ed0" xsi:nil="true"/>
    <Request xmlns="b747a3e6-13c2-4d8f-ab67-b67fb4a37ed0" xsi:nil="true"/>
    <ProjectCost xmlns="b747a3e6-13c2-4d8f-ab67-b67fb4a37ed0" xsi:nil="true"/>
    <Program xmlns="b747a3e6-13c2-4d8f-ab67-b67fb4a37ed0" xsi:nil="true"/>
    <Award xmlns="b747a3e6-13c2-4d8f-ab67-b67fb4a37ed0" xsi:nil="true"/>
    <FiscalYear xmlns="b747a3e6-13c2-4d8f-ab67-b67fb4a37ed0" xsi:nil="true"/>
    <lcf76f155ced4ddcb4097134ff3c332f xmlns="b747a3e6-13c2-4d8f-ab67-b67fb4a37ed0">
      <Terms xmlns="http://schemas.microsoft.com/office/infopath/2007/PartnerControls"/>
    </lcf76f155ced4ddcb4097134ff3c332f>
    <TaxCatchAll xmlns="eb4b99ea-edd0-490a-bfdc-5dc35245b41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6211BF0C92734B89121CE8230CB349" ma:contentTypeVersion="26" ma:contentTypeDescription="Create a new document." ma:contentTypeScope="" ma:versionID="dfb6c12a9200ce186ac7a59e76d78527">
  <xsd:schema xmlns:xsd="http://www.w3.org/2001/XMLSchema" xmlns:xs="http://www.w3.org/2001/XMLSchema" xmlns:p="http://schemas.microsoft.com/office/2006/metadata/properties" xmlns:ns2="b747a3e6-13c2-4d8f-ab67-b67fb4a37ed0" xmlns:ns3="eb4b99ea-edd0-490a-bfdc-5dc35245b41b" targetNamespace="http://schemas.microsoft.com/office/2006/metadata/properties" ma:root="true" ma:fieldsID="1aa0a07cdb4aaa95c18fc72f280ca068" ns2:_="" ns3:_="">
    <xsd:import namespace="b747a3e6-13c2-4d8f-ab67-b67fb4a37ed0"/>
    <xsd:import namespace="eb4b99ea-edd0-490a-bfdc-5dc35245b41b"/>
    <xsd:element name="properties">
      <xsd:complexType>
        <xsd:sequence>
          <xsd:element name="documentManagement">
            <xsd:complexType>
              <xsd:all>
                <xsd:element ref="ns2:Program" minOccurs="0"/>
                <xsd:element ref="ns2:Program_x003a__x0020_Agency" minOccurs="0"/>
                <xsd:element ref="ns2:Award" minOccurs="0"/>
                <xsd:element ref="ns2:Request" minOccurs="0"/>
                <xsd:element ref="ns2:ProjectCost" minOccurs="0"/>
                <xsd:element ref="ns2:FiscalYear" minOccurs="0"/>
                <xsd:element ref="ns2:JobNumber" minOccurs="0"/>
                <xsd:element ref="ns2:JobNumber0" minOccurs="0"/>
                <xsd:element ref="ns2:JobNumber_x003a__x0020_ProjectName" minOccurs="0"/>
                <xsd:element ref="ns2:JobNumber_x003a_Client" minOccurs="0"/>
                <xsd:element ref="ns2:JobNumber_x003a_City" minOccurs="0"/>
                <xsd:element ref="ns2:JobNumber_x003a_FiscalYear" minOccurs="0"/>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7a3e6-13c2-4d8f-ab67-b67fb4a37ed0" elementFormDefault="qualified">
    <xsd:import namespace="http://schemas.microsoft.com/office/2006/documentManagement/types"/>
    <xsd:import namespace="http://schemas.microsoft.com/office/infopath/2007/PartnerControls"/>
    <xsd:element name="Program" ma:index="8" nillable="true" ma:displayName="Program" ma:format="Dropdown" ma:list="0c9fdc0f-a438-4904-8895-25567d835e23" ma:internalName="Program" ma:showField="field_1">
      <xsd:simpleType>
        <xsd:restriction base="dms:Lookup"/>
      </xsd:simpleType>
    </xsd:element>
    <xsd:element name="Program_x003a__x0020_Agency" ma:index="9" nillable="true" ma:displayName="Program: Agency" ma:format="Dropdown" ma:list="0c9fdc0f-a438-4904-8895-25567d835e23" ma:internalName="Program_x003a__x0020_Agency" ma:readOnly="true" ma:showField="field_2">
      <xsd:simpleType>
        <xsd:restriction base="dms:Lookup"/>
      </xsd:simpleType>
    </xsd:element>
    <xsd:element name="Award" ma:index="10" nillable="true" ma:displayName="Award" ma:format="$123,456.00 (United States)" ma:LCID="1033" ma:internalName="Award">
      <xsd:simpleType>
        <xsd:restriction base="dms:Currency"/>
      </xsd:simpleType>
    </xsd:element>
    <xsd:element name="Request" ma:index="11" nillable="true" ma:displayName="Request" ma:format="$123,456.00 (United States)" ma:LCID="1033" ma:internalName="Request">
      <xsd:simpleType>
        <xsd:restriction base="dms:Currency"/>
      </xsd:simpleType>
    </xsd:element>
    <xsd:element name="ProjectCost" ma:index="12" nillable="true" ma:displayName="Project Cost" ma:format="$123,456.00 (United States)" ma:LCID="1033" ma:internalName="ProjectCost">
      <xsd:simpleType>
        <xsd:restriction base="dms:Currency"/>
      </xsd:simpleType>
    </xsd:element>
    <xsd:element name="FiscalYear" ma:index="13" nillable="true" ma:displayName="Fiscal Year" ma:format="Dropdown" ma:internalName="FiscalYear">
      <xsd:simpleType>
        <xsd:restriction base="dms:Text">
          <xsd:maxLength value="255"/>
        </xsd:restriction>
      </xsd:simpleType>
    </xsd:element>
    <xsd:element name="JobNumber" ma:index="14" nillable="true" ma:displayName="Job Number" ma:format="Dropdown" ma:internalName="JobNumber">
      <xsd:simpleType>
        <xsd:restriction base="dms:Text">
          <xsd:maxLength value="255"/>
        </xsd:restriction>
      </xsd:simpleType>
    </xsd:element>
    <xsd:element name="JobNumber0" ma:index="15" nillable="true" ma:displayName="JobNumber" ma:format="Dropdown" ma:list="5c083ed2-8278-434c-8cd2-beb33f8912a3" ma:internalName="JobNumber0" ma:readOnly="false" ma:showField="Title">
      <xsd:simpleType>
        <xsd:restriction base="dms:Lookup"/>
      </xsd:simpleType>
    </xsd:element>
    <xsd:element name="JobNumber_x003a__x0020_ProjectName" ma:index="16" nillable="true" ma:displayName="JobNumber: ProjectName" ma:format="Dropdown" ma:list="5c083ed2-8278-434c-8cd2-beb33f8912a3" ma:internalName="JobNumber_x003a__x0020_ProjectName" ma:readOnly="true" ma:showField="ProjectName">
      <xsd:simpleType>
        <xsd:restriction base="dms:Lookup"/>
      </xsd:simpleType>
    </xsd:element>
    <xsd:element name="JobNumber_x003a_Client" ma:index="17" nillable="true" ma:displayName="JobNumber:Client" ma:list="5c083ed2-8278-434c-8cd2-beb33f8912a3" ma:internalName="JobNumber_x003a_Client" ma:readOnly="true" ma:showField="Client" ma:web="eb4b99ea-edd0-490a-bfdc-5dc35245b41b">
      <xsd:simpleType>
        <xsd:restriction base="dms:Lookup"/>
      </xsd:simpleType>
    </xsd:element>
    <xsd:element name="JobNumber_x003a_City" ma:index="18" nillable="true" ma:displayName="JobNumber:City" ma:list="5c083ed2-8278-434c-8cd2-beb33f8912a3" ma:internalName="JobNumber_x003a_City" ma:readOnly="true" ma:showField="City" ma:web="eb4b99ea-edd0-490a-bfdc-5dc35245b41b">
      <xsd:simpleType>
        <xsd:restriction base="dms:Lookup"/>
      </xsd:simpleType>
    </xsd:element>
    <xsd:element name="JobNumber_x003a_FiscalYear" ma:index="19" nillable="true" ma:displayName="JobNumber:FiscalYear" ma:list="5c083ed2-8278-434c-8cd2-beb33f8912a3" ma:internalName="JobNumber_x003a_FiscalYear" ma:readOnly="true" ma:showField="FiscalYear" ma:web="eb4b99ea-edd0-490a-bfdc-5dc35245b41b">
      <xsd:simpleType>
        <xsd:restriction base="dms:Lookup"/>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66ca3fc6-7dbe-42ce-9a9c-533506b5a6bd" ma:termSetId="09814cd3-568e-fe90-9814-8d621ff8fb84" ma:anchorId="fba54fb3-c3e1-fe81-a776-ca4b69148c4d" ma:open="true" ma:isKeyword="false">
      <xsd:complexType>
        <xsd:sequence>
          <xsd:element ref="pc:Terms" minOccurs="0" maxOccurs="1"/>
        </xsd:sequence>
      </xsd:complex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4b99ea-edd0-490a-bfdc-5dc35245b41b"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fc87768c-85cb-4f9f-9bbf-42c38203bbbb}" ma:internalName="TaxCatchAll" ma:showField="CatchAllData" ma:web="eb4b99ea-edd0-490a-bfdc-5dc35245b4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631F7D-00AA-4F95-A5E8-50E9CA90A4A7}">
  <ds:schemaRefs>
    <ds:schemaRef ds:uri="http://schemas.microsoft.com/office/2006/metadata/properties"/>
    <ds:schemaRef ds:uri="http://schemas.microsoft.com/office/infopath/2007/PartnerControls"/>
    <ds:schemaRef ds:uri="b747a3e6-13c2-4d8f-ab67-b67fb4a37ed0"/>
    <ds:schemaRef ds:uri="eb4b99ea-edd0-490a-bfdc-5dc35245b41b"/>
  </ds:schemaRefs>
</ds:datastoreItem>
</file>

<file path=customXml/itemProps2.xml><?xml version="1.0" encoding="utf-8"?>
<ds:datastoreItem xmlns:ds="http://schemas.openxmlformats.org/officeDocument/2006/customXml" ds:itemID="{9C6F6CFB-86AA-4C95-8A66-33117FBA16F4}">
  <ds:schemaRefs>
    <ds:schemaRef ds:uri="http://schemas.microsoft.com/sharepoint/v3/contenttype/forms"/>
  </ds:schemaRefs>
</ds:datastoreItem>
</file>

<file path=customXml/itemProps3.xml><?xml version="1.0" encoding="utf-8"?>
<ds:datastoreItem xmlns:ds="http://schemas.openxmlformats.org/officeDocument/2006/customXml" ds:itemID="{6C9D3829-F8F5-4D32-A493-EBC8B99A65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7a3e6-13c2-4d8f-ab67-b67fb4a37ed0"/>
    <ds:schemaRef ds:uri="eb4b99ea-edd0-490a-bfdc-5dc35245b4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Summary</vt:lpstr>
      <vt:lpstr>Cost</vt:lpstr>
      <vt:lpstr>Project</vt:lpstr>
      <vt:lpstr>Ben1</vt:lpstr>
      <vt:lpstr>Ben2</vt:lpstr>
      <vt:lpstr>Ben3</vt:lpstr>
      <vt:lpstr>Ben4</vt:lpstr>
      <vt:lpstr>Ben5</vt:lpstr>
      <vt:lpstr>Ben6</vt:lpstr>
      <vt:lpstr>Ben7</vt:lpstr>
      <vt:lpstr>Appendix</vt:lpstr>
      <vt:lpstr>a</vt:lpstr>
      <vt:lpstr>Appendix!Print_Area</vt:lpstr>
    </vt:vector>
  </TitlesOfParts>
  <Manager/>
  <Company>HNTB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Ryan Richter</dc:creator>
  <cp:keywords/>
  <dc:description/>
  <cp:lastModifiedBy>Jeffrey Diemer</cp:lastModifiedBy>
  <cp:revision/>
  <dcterms:created xsi:type="dcterms:W3CDTF">2016-08-05T14:35:36Z</dcterms:created>
  <dcterms:modified xsi:type="dcterms:W3CDTF">2023-08-16T11:50:29Z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0x010100AE6211BF0C92734B89121CE8230CB349</vt:lpwstr>
  </property>
  <property fmtid="{D5CDD505-2E9C-101B-9397-08002B2CF9AE}" pid="3" name="MediaServiceImageTags">
    <vt:lpwstr/>
  </property>
</Properties>
</file>